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liforniaMunicipalStabilityScores-main\int\"/>
    </mc:Choice>
  </mc:AlternateContent>
  <xr:revisionPtr revIDLastSave="0" documentId="13_ncr:1_{466AE4AD-1635-427A-ABEE-90022811BBED}" xr6:coauthVersionLast="47" xr6:coauthVersionMax="47" xr10:uidLastSave="{00000000-0000-0000-0000-000000000000}"/>
  <bookViews>
    <workbookView xWindow="-24120" yWindow="-120" windowWidth="24240" windowHeight="13140" activeTab="1" xr2:uid="{C87DAED8-8C56-4F35-AE63-443D08ABDE72}"/>
  </bookViews>
  <sheets>
    <sheet name="Cal_ Project" sheetId="1" r:id="rId1"/>
    <sheet name="Input2022" sheetId="2" r:id="rId2"/>
    <sheet name="Changes2021_2022" sheetId="3" r:id="rId3"/>
    <sheet name="2021" sheetId="4" r:id="rId4"/>
  </sheets>
  <externalReferences>
    <externalReference r:id="rId5"/>
  </externalReferences>
  <definedNames>
    <definedName name="_xlnm._FilterDatabase" localSheetId="3" hidden="1">'2021'!$A$1:$P$2136</definedName>
    <definedName name="_xlnm._FilterDatabase" localSheetId="0" hidden="1">'Cal_ Project'!$A$1:$X$4351</definedName>
    <definedName name="_xlnm._FilterDatabase" localSheetId="2" hidden="1">Changes2021_2022!$A$1:$F$3222</definedName>
    <definedName name="_xlnm._FilterDatabase" localSheetId="1" hidden="1">Input2022!$A$1:$Z$2864</definedName>
    <definedName name="chgs2021">Changes2021_2022!$A$2:$D$3222</definedName>
    <definedName name="revenue2021">'2021'!$B$2:$N$1512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454" i="2" l="1"/>
  <c r="T1530" i="2"/>
  <c r="R1530" i="2"/>
  <c r="Q1530" i="2"/>
  <c r="L1530" i="2"/>
  <c r="K1530" i="2"/>
  <c r="T1726" i="2"/>
  <c r="R1726" i="2"/>
  <c r="Q1726" i="2"/>
  <c r="H1726" i="2"/>
  <c r="Q2582" i="2"/>
  <c r="H2582" i="2"/>
  <c r="Q2580" i="2"/>
  <c r="H2580" i="2"/>
  <c r="Q1745" i="2"/>
  <c r="H1745" i="2"/>
  <c r="Q1737" i="2"/>
  <c r="H1737" i="2"/>
  <c r="V2454" i="2"/>
  <c r="T2454" i="2"/>
  <c r="R2454" i="2"/>
  <c r="Q2454" i="2"/>
  <c r="O2454" i="2"/>
  <c r="K2454" i="2"/>
  <c r="H2454" i="2"/>
  <c r="T2305" i="2"/>
  <c r="Q2305" i="2"/>
  <c r="O2305" i="2"/>
  <c r="K2305" i="2"/>
  <c r="H2305" i="2"/>
  <c r="T931" i="2" l="1"/>
  <c r="S931" i="2"/>
  <c r="R931" i="2"/>
  <c r="Q931" i="2"/>
  <c r="K931" i="2"/>
  <c r="H931" i="2"/>
  <c r="A2860" i="1" l="1"/>
  <c r="B2860" i="1"/>
  <c r="D2860" i="1"/>
  <c r="E2860" i="1"/>
  <c r="F2860" i="1"/>
  <c r="G2860" i="1"/>
  <c r="I2860" i="1"/>
  <c r="J2860" i="1"/>
  <c r="M2860" i="1"/>
  <c r="N2860" i="1"/>
  <c r="O2860" i="1"/>
  <c r="P2860" i="1"/>
  <c r="R2860" i="1"/>
  <c r="S2860" i="1"/>
  <c r="U2860" i="1"/>
  <c r="V2860" i="1"/>
  <c r="W2860" i="1"/>
  <c r="A2861" i="1"/>
  <c r="B2861" i="1"/>
  <c r="D2861" i="1"/>
  <c r="E2861" i="1"/>
  <c r="F2861" i="1"/>
  <c r="G2861" i="1"/>
  <c r="I2861" i="1"/>
  <c r="J2861" i="1"/>
  <c r="K2861" i="1"/>
  <c r="M2861" i="1"/>
  <c r="N2861" i="1"/>
  <c r="O2861" i="1"/>
  <c r="P2861" i="1"/>
  <c r="Q2861" i="1"/>
  <c r="R2861" i="1"/>
  <c r="S2861" i="1"/>
  <c r="T2861" i="1"/>
  <c r="U2861" i="1"/>
  <c r="V2861" i="1"/>
  <c r="W2861" i="1"/>
  <c r="A2862" i="1"/>
  <c r="B2862" i="1"/>
  <c r="D2862" i="1"/>
  <c r="E2862" i="1"/>
  <c r="F2862" i="1"/>
  <c r="G2862" i="1"/>
  <c r="I2862" i="1"/>
  <c r="J2862" i="1"/>
  <c r="M2862" i="1"/>
  <c r="N2862" i="1"/>
  <c r="O2862" i="1"/>
  <c r="P2862" i="1"/>
  <c r="Q2862" i="1"/>
  <c r="R2862" i="1"/>
  <c r="S2862" i="1"/>
  <c r="T2862" i="1"/>
  <c r="U2862" i="1"/>
  <c r="V2862" i="1"/>
  <c r="W2862" i="1"/>
  <c r="A2863" i="1"/>
  <c r="B2863" i="1"/>
  <c r="D2863" i="1"/>
  <c r="E2863" i="1"/>
  <c r="F2863" i="1"/>
  <c r="G2863" i="1"/>
  <c r="H2863" i="1"/>
  <c r="I2863" i="1"/>
  <c r="J2863" i="1"/>
  <c r="M2863" i="1"/>
  <c r="N2863" i="1"/>
  <c r="O2863" i="1"/>
  <c r="P2863" i="1"/>
  <c r="R2863" i="1"/>
  <c r="S2863" i="1"/>
  <c r="U2863" i="1"/>
  <c r="V2863" i="1"/>
  <c r="W2863" i="1"/>
  <c r="A2864" i="1"/>
  <c r="B2864" i="1"/>
  <c r="D2864" i="1"/>
  <c r="E2864" i="1"/>
  <c r="F2864" i="1"/>
  <c r="G2864" i="1"/>
  <c r="I2864" i="1"/>
  <c r="J2864" i="1"/>
  <c r="M2864" i="1"/>
  <c r="N2864" i="1"/>
  <c r="O2864" i="1"/>
  <c r="P2864" i="1"/>
  <c r="U2864" i="1"/>
  <c r="V2864" i="1"/>
  <c r="W2864" i="1"/>
  <c r="T2864" i="2"/>
  <c r="T2864" i="1" s="1"/>
  <c r="S2864" i="2"/>
  <c r="S2864" i="1" s="1"/>
  <c r="R2864" i="2"/>
  <c r="R2864" i="1" s="1"/>
  <c r="Q2864" i="2"/>
  <c r="Q2864" i="1" s="1"/>
  <c r="L2864" i="2"/>
  <c r="L2864" i="1" s="1"/>
  <c r="K2864" i="2"/>
  <c r="K2864" i="1" s="1"/>
  <c r="H2864" i="2"/>
  <c r="H2864" i="1" s="1"/>
  <c r="T2863" i="2"/>
  <c r="T2863" i="1" s="1"/>
  <c r="Q2863" i="2"/>
  <c r="Q2863" i="1" s="1"/>
  <c r="L2863" i="2"/>
  <c r="L2863" i="1" s="1"/>
  <c r="K2863" i="2"/>
  <c r="K2863" i="1" s="1"/>
  <c r="L2862" i="2"/>
  <c r="L2862" i="1" s="1"/>
  <c r="K2862" i="2"/>
  <c r="K2862" i="1" s="1"/>
  <c r="H2862" i="2"/>
  <c r="H2862" i="1" s="1"/>
  <c r="L2861" i="2"/>
  <c r="L2861" i="1" s="1"/>
  <c r="H2861" i="2"/>
  <c r="H2861" i="1" s="1"/>
  <c r="T2860" i="2"/>
  <c r="T2860" i="1" s="1"/>
  <c r="Q2860" i="2"/>
  <c r="Q2860" i="1" s="1"/>
  <c r="L2860" i="2"/>
  <c r="L2860" i="1" s="1"/>
  <c r="K2860" i="2"/>
  <c r="K2860" i="1" s="1"/>
  <c r="H2860" i="2"/>
  <c r="H2860" i="1" s="1"/>
  <c r="T1045" i="2" l="1"/>
  <c r="Q1045" i="2"/>
  <c r="L1045" i="2"/>
  <c r="H1045" i="2"/>
  <c r="A2855" i="1"/>
  <c r="B2855" i="1"/>
  <c r="C2855" i="1"/>
  <c r="D2855" i="1"/>
  <c r="E2855" i="1"/>
  <c r="F2855" i="1"/>
  <c r="G2855" i="1"/>
  <c r="I2855" i="1"/>
  <c r="J2855" i="1"/>
  <c r="M2855" i="1"/>
  <c r="N2855" i="1"/>
  <c r="O2855" i="1"/>
  <c r="P2855" i="1"/>
  <c r="R2855" i="1"/>
  <c r="S2855" i="1"/>
  <c r="U2855" i="1"/>
  <c r="V2855" i="1"/>
  <c r="W2855" i="1"/>
  <c r="A2856" i="1"/>
  <c r="B2856" i="1"/>
  <c r="C2856" i="1"/>
  <c r="D2856" i="1"/>
  <c r="E2856" i="1"/>
  <c r="F2856" i="1"/>
  <c r="G2856" i="1"/>
  <c r="H2856" i="1"/>
  <c r="I2856" i="1"/>
  <c r="J2856" i="1"/>
  <c r="K2856" i="1"/>
  <c r="M2856" i="1"/>
  <c r="N2856" i="1"/>
  <c r="O2856" i="1"/>
  <c r="P2856" i="1"/>
  <c r="Q2856" i="1"/>
  <c r="R2856" i="1"/>
  <c r="S2856" i="1"/>
  <c r="T2856" i="1"/>
  <c r="U2856" i="1"/>
  <c r="V2856" i="1"/>
  <c r="W2856" i="1"/>
  <c r="A2857" i="1"/>
  <c r="B2857" i="1"/>
  <c r="C2857" i="1"/>
  <c r="D2857" i="1"/>
  <c r="E2857" i="1"/>
  <c r="F2857" i="1"/>
  <c r="G2857" i="1"/>
  <c r="H2857" i="1"/>
  <c r="I2857" i="1"/>
  <c r="J2857" i="1"/>
  <c r="M2857" i="1"/>
  <c r="N2857" i="1"/>
  <c r="O2857" i="1"/>
  <c r="P2857" i="1"/>
  <c r="U2857" i="1"/>
  <c r="V2857" i="1"/>
  <c r="W2857" i="1"/>
  <c r="A2858" i="1"/>
  <c r="B2858" i="1"/>
  <c r="C2858" i="1"/>
  <c r="D2858" i="1"/>
  <c r="E2858" i="1"/>
  <c r="F2858" i="1"/>
  <c r="G2858" i="1"/>
  <c r="H2858" i="1"/>
  <c r="I2858" i="1"/>
  <c r="J2858" i="1"/>
  <c r="M2858" i="1"/>
  <c r="N2858" i="1"/>
  <c r="O2858" i="1"/>
  <c r="P2858" i="1"/>
  <c r="R2858" i="1"/>
  <c r="S2858" i="1"/>
  <c r="U2858" i="1"/>
  <c r="V2858" i="1"/>
  <c r="W2858" i="1"/>
  <c r="A2859" i="1"/>
  <c r="B2859" i="1"/>
  <c r="D2859" i="1"/>
  <c r="E2859" i="1"/>
  <c r="F2859" i="1"/>
  <c r="G2859" i="1"/>
  <c r="I2859" i="1"/>
  <c r="J2859" i="1"/>
  <c r="M2859" i="1"/>
  <c r="N2859" i="1"/>
  <c r="P2859" i="1"/>
  <c r="R2859" i="1"/>
  <c r="S2859" i="1"/>
  <c r="U2859" i="1"/>
  <c r="V2859" i="1"/>
  <c r="W2859" i="1"/>
  <c r="T2859" i="2"/>
  <c r="T2859" i="1" s="1"/>
  <c r="Q2859" i="2"/>
  <c r="Q2859" i="1" s="1"/>
  <c r="O2859" i="2"/>
  <c r="O2859" i="1" s="1"/>
  <c r="L2859" i="2"/>
  <c r="L2859" i="1" s="1"/>
  <c r="K2859" i="2"/>
  <c r="K2859" i="1" s="1"/>
  <c r="H2859" i="2"/>
  <c r="H2859" i="1" s="1"/>
  <c r="T2858" i="2"/>
  <c r="T2858" i="1" s="1"/>
  <c r="Q2858" i="2"/>
  <c r="Q2858" i="1" s="1"/>
  <c r="L2858" i="2"/>
  <c r="L2858" i="1" s="1"/>
  <c r="K2858" i="2"/>
  <c r="K2858" i="1" s="1"/>
  <c r="T2857" i="2"/>
  <c r="T2857" i="1" s="1"/>
  <c r="S2857" i="2"/>
  <c r="S2857" i="1" s="1"/>
  <c r="R2857" i="2"/>
  <c r="R2857" i="1" s="1"/>
  <c r="Q2857" i="2"/>
  <c r="Q2857" i="1" s="1"/>
  <c r="L2857" i="2"/>
  <c r="L2857" i="1" s="1"/>
  <c r="K2857" i="2"/>
  <c r="K2857" i="1" s="1"/>
  <c r="L2856" i="2"/>
  <c r="L2856" i="1" s="1"/>
  <c r="T2855" i="2"/>
  <c r="T2855" i="1" s="1"/>
  <c r="Q2855" i="2"/>
  <c r="Q2855" i="1" s="1"/>
  <c r="L2855" i="2"/>
  <c r="L2855" i="1" s="1"/>
  <c r="K2855" i="2"/>
  <c r="K2855" i="1" s="1"/>
  <c r="H2855" i="2"/>
  <c r="H2855" i="1" s="1"/>
  <c r="A1045" i="1" l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A2835" i="1" l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L2907" i="1"/>
  <c r="M2907" i="1"/>
  <c r="L2916" i="1"/>
  <c r="M2916" i="1"/>
  <c r="X2916" i="1"/>
  <c r="L2930" i="1"/>
  <c r="M2930" i="1"/>
  <c r="L2932" i="1"/>
  <c r="M2932" i="1"/>
  <c r="T2632" i="1"/>
  <c r="T2633" i="1"/>
  <c r="Q2634" i="1"/>
  <c r="L2637" i="1"/>
  <c r="L2638" i="1"/>
  <c r="N2639" i="1"/>
  <c r="H2641" i="1"/>
  <c r="T2642" i="1"/>
  <c r="Q2644" i="1"/>
  <c r="S2646" i="1"/>
  <c r="K2647" i="1"/>
  <c r="S2648" i="1"/>
  <c r="L2651" i="1"/>
  <c r="L2652" i="1"/>
  <c r="H2653" i="1"/>
  <c r="T2655" i="1"/>
  <c r="T2657" i="1"/>
  <c r="T2658" i="1"/>
  <c r="H2661" i="1"/>
  <c r="H2662" i="1"/>
  <c r="T2663" i="1"/>
  <c r="H2667" i="1"/>
  <c r="T2667" i="1"/>
  <c r="T2668" i="1"/>
  <c r="Q2670" i="1"/>
  <c r="Q2671" i="1"/>
  <c r="L2672" i="1"/>
  <c r="H2675" i="1"/>
  <c r="H2676" i="1"/>
  <c r="T2676" i="1"/>
  <c r="T2679" i="1"/>
  <c r="L2681" i="1"/>
  <c r="K2682" i="1"/>
  <c r="T2683" i="1"/>
  <c r="H2687" i="1"/>
  <c r="H2688" i="1"/>
  <c r="H2692" i="1"/>
  <c r="H2693" i="1"/>
  <c r="T2694" i="1"/>
  <c r="L2699" i="1"/>
  <c r="H2700" i="1"/>
  <c r="Q2701" i="1"/>
  <c r="Q2703" i="1"/>
  <c r="H2706" i="1"/>
  <c r="H2707" i="1"/>
  <c r="M2711" i="1"/>
  <c r="T2712" i="1"/>
  <c r="K2714" i="1"/>
  <c r="H2716" i="1"/>
  <c r="T2716" i="1"/>
  <c r="Q2717" i="1"/>
  <c r="N2719" i="1"/>
  <c r="L2721" i="1"/>
  <c r="H2722" i="1"/>
  <c r="Q2725" i="1"/>
  <c r="Q2726" i="1"/>
  <c r="H2729" i="1"/>
  <c r="K2732" i="1"/>
  <c r="H2734" i="1"/>
  <c r="T2737" i="1"/>
  <c r="Q2739" i="1"/>
  <c r="L2740" i="1"/>
  <c r="L2741" i="1"/>
  <c r="Q2743" i="1"/>
  <c r="Q2744" i="1"/>
  <c r="Q2745" i="1"/>
  <c r="Q2747" i="1"/>
  <c r="L2748" i="1"/>
  <c r="T2751" i="1"/>
  <c r="L2753" i="1"/>
  <c r="Q2754" i="1"/>
  <c r="Q2755" i="1"/>
  <c r="Q2757" i="1"/>
  <c r="T2758" i="1"/>
  <c r="Q2759" i="1"/>
  <c r="H2762" i="1"/>
  <c r="T2762" i="1"/>
  <c r="Q2763" i="1"/>
  <c r="Q2766" i="1"/>
  <c r="Q2768" i="1"/>
  <c r="Q2769" i="1"/>
  <c r="L2771" i="1"/>
  <c r="K2772" i="1"/>
  <c r="Q2773" i="1"/>
  <c r="L2777" i="1"/>
  <c r="L2778" i="1"/>
  <c r="L2780" i="1"/>
  <c r="Q2782" i="1"/>
  <c r="K2784" i="1"/>
  <c r="K2786" i="1"/>
  <c r="H2789" i="1"/>
  <c r="T2789" i="1"/>
  <c r="H2792" i="1"/>
  <c r="N2794" i="1"/>
  <c r="Q2795" i="1"/>
  <c r="Q2796" i="1"/>
  <c r="K2799" i="1"/>
  <c r="S2799" i="1"/>
  <c r="L2800" i="1"/>
  <c r="T2802" i="1"/>
  <c r="N2803" i="1"/>
  <c r="T2803" i="1"/>
  <c r="Q2806" i="1"/>
  <c r="Q2807" i="1"/>
  <c r="T2808" i="1"/>
  <c r="L2810" i="1"/>
  <c r="K2811" i="1"/>
  <c r="S2811" i="1"/>
  <c r="H2815" i="1"/>
  <c r="K2817" i="1"/>
  <c r="H2818" i="1"/>
  <c r="H2823" i="1"/>
  <c r="L2824" i="1"/>
  <c r="K2825" i="1"/>
  <c r="Q2827" i="1"/>
  <c r="N2828" i="1"/>
  <c r="K2829" i="1"/>
  <c r="R2829" i="1"/>
  <c r="H2831" i="1"/>
  <c r="K2832" i="1"/>
  <c r="L2833" i="1"/>
  <c r="S3" i="1"/>
  <c r="H4" i="1"/>
  <c r="H5" i="1"/>
  <c r="S5" i="1"/>
  <c r="R6" i="1"/>
  <c r="N7" i="1"/>
  <c r="Q8" i="1"/>
  <c r="H9" i="1"/>
  <c r="T9" i="1"/>
  <c r="H11" i="1"/>
  <c r="V11" i="1"/>
  <c r="R12" i="1"/>
  <c r="K14" i="1"/>
  <c r="T16" i="1"/>
  <c r="T17" i="1"/>
  <c r="T18" i="1"/>
  <c r="T19" i="1"/>
  <c r="T20" i="1"/>
  <c r="Q21" i="1"/>
  <c r="K22" i="1"/>
  <c r="N23" i="1"/>
  <c r="T24" i="1"/>
  <c r="K25" i="1"/>
  <c r="H26" i="1"/>
  <c r="T26" i="1"/>
  <c r="K27" i="1"/>
  <c r="K28" i="1"/>
  <c r="Q30" i="1"/>
  <c r="Q31" i="1"/>
  <c r="N32" i="1"/>
  <c r="K33" i="1"/>
  <c r="H34" i="1"/>
  <c r="S34" i="1"/>
  <c r="H35" i="1"/>
  <c r="T35" i="1"/>
  <c r="R36" i="1"/>
  <c r="K37" i="1"/>
  <c r="H39" i="1"/>
  <c r="N40" i="1"/>
  <c r="Q41" i="1"/>
  <c r="H42" i="1"/>
  <c r="K44" i="1"/>
  <c r="H46" i="1"/>
  <c r="S46" i="1"/>
  <c r="Q47" i="1"/>
  <c r="Q48" i="1"/>
  <c r="N49" i="1"/>
  <c r="K51" i="1"/>
  <c r="T51" i="1"/>
  <c r="T52" i="1"/>
  <c r="T53" i="1"/>
  <c r="K54" i="1"/>
  <c r="K55" i="1"/>
  <c r="T55" i="1"/>
  <c r="S56" i="1"/>
  <c r="Q57" i="1"/>
  <c r="K59" i="1"/>
  <c r="Q60" i="1"/>
  <c r="H61" i="1"/>
  <c r="N62" i="1"/>
  <c r="T62" i="1"/>
  <c r="N63" i="1"/>
  <c r="H64" i="1"/>
  <c r="K65" i="1"/>
  <c r="H67" i="1"/>
  <c r="K69" i="1"/>
  <c r="T69" i="1"/>
  <c r="Q70" i="1"/>
  <c r="Q72" i="1"/>
  <c r="H73" i="1"/>
  <c r="Q74" i="1"/>
  <c r="R75" i="1"/>
  <c r="K76" i="1"/>
  <c r="H78" i="1"/>
  <c r="T78" i="1"/>
  <c r="Q80" i="1"/>
  <c r="H81" i="1"/>
  <c r="K83" i="1"/>
  <c r="H85" i="1"/>
  <c r="R85" i="1"/>
  <c r="N86" i="1"/>
  <c r="T86" i="1"/>
  <c r="Q88" i="1"/>
  <c r="U89" i="1"/>
  <c r="N90" i="1"/>
  <c r="N91" i="1"/>
  <c r="T91" i="1"/>
  <c r="Q92" i="1"/>
  <c r="Q93" i="1"/>
  <c r="H94" i="1"/>
  <c r="H96" i="1"/>
  <c r="T96" i="1"/>
  <c r="S97" i="1"/>
  <c r="N98" i="1"/>
  <c r="N99" i="1"/>
  <c r="K101" i="1"/>
  <c r="T101" i="1"/>
  <c r="Q102" i="1"/>
  <c r="H103" i="1"/>
  <c r="S103" i="1"/>
  <c r="Q104" i="1"/>
  <c r="Q105" i="1"/>
  <c r="H106" i="1"/>
  <c r="S106" i="1"/>
  <c r="H107" i="1"/>
  <c r="R107" i="1"/>
  <c r="K108" i="1"/>
  <c r="H109" i="1"/>
  <c r="S109" i="1"/>
  <c r="Q110" i="1"/>
  <c r="K112" i="1"/>
  <c r="T113" i="1"/>
  <c r="H115" i="1"/>
  <c r="Q116" i="1"/>
  <c r="H117" i="1"/>
  <c r="S117" i="1"/>
  <c r="Q118" i="1"/>
  <c r="R119" i="1"/>
  <c r="Q120" i="1"/>
  <c r="V120" i="1"/>
  <c r="H122" i="1"/>
  <c r="S124" i="1"/>
  <c r="K126" i="1"/>
  <c r="Q128" i="1"/>
  <c r="H129" i="1"/>
  <c r="T129" i="1"/>
  <c r="K131" i="1"/>
  <c r="H133" i="1"/>
  <c r="Q134" i="1"/>
  <c r="R135" i="1"/>
  <c r="Q136" i="1"/>
  <c r="S139" i="1"/>
  <c r="K141" i="1"/>
  <c r="H143" i="1"/>
  <c r="K145" i="1"/>
  <c r="Q146" i="1"/>
  <c r="N147" i="1"/>
  <c r="T147" i="1"/>
  <c r="R148" i="1"/>
  <c r="K149" i="1"/>
  <c r="K151" i="1"/>
  <c r="H153" i="1"/>
  <c r="H154" i="1"/>
  <c r="S154" i="1"/>
  <c r="K156" i="1"/>
  <c r="U156" i="1"/>
  <c r="N157" i="1"/>
  <c r="T157" i="1"/>
  <c r="Q158" i="1"/>
  <c r="U158" i="1"/>
  <c r="H160" i="1"/>
  <c r="S160" i="1"/>
  <c r="R161" i="1"/>
  <c r="K162" i="1"/>
  <c r="Q163" i="1"/>
  <c r="H165" i="1"/>
  <c r="K166" i="1"/>
  <c r="H168" i="1"/>
  <c r="H170" i="1"/>
  <c r="H171" i="1"/>
  <c r="R171" i="1"/>
  <c r="K172" i="1"/>
  <c r="Q173" i="1"/>
  <c r="U173" i="1"/>
  <c r="H175" i="1"/>
  <c r="S175" i="1"/>
  <c r="N176" i="1"/>
  <c r="K177" i="1"/>
  <c r="R178" i="1"/>
  <c r="Q179" i="1"/>
  <c r="Q180" i="1"/>
  <c r="H181" i="1"/>
  <c r="N183" i="1"/>
  <c r="K184" i="1"/>
  <c r="H186" i="1"/>
  <c r="T186" i="1"/>
  <c r="H188" i="1"/>
  <c r="S188" i="1"/>
  <c r="O189" i="1"/>
  <c r="T189" i="1"/>
  <c r="T190" i="1"/>
  <c r="K192" i="1"/>
  <c r="T192" i="1"/>
  <c r="H194" i="1"/>
  <c r="R196" i="1"/>
  <c r="V196" i="1"/>
  <c r="R197" i="1"/>
  <c r="R198" i="1"/>
  <c r="Q199" i="1"/>
  <c r="H200" i="1"/>
  <c r="T201" i="1"/>
  <c r="T202" i="1"/>
  <c r="K204" i="1"/>
  <c r="H205" i="1"/>
  <c r="Q206" i="1"/>
  <c r="Q208" i="1"/>
  <c r="K210" i="1"/>
  <c r="T210" i="1"/>
  <c r="T211" i="1"/>
  <c r="R212" i="1"/>
  <c r="Q213" i="1"/>
  <c r="H214" i="1"/>
  <c r="T215" i="1"/>
  <c r="T216" i="1"/>
  <c r="H218" i="1"/>
  <c r="K219" i="1"/>
  <c r="H220" i="1"/>
  <c r="R220" i="1"/>
  <c r="K221" i="1"/>
  <c r="H222" i="1"/>
  <c r="Q223" i="1"/>
  <c r="H225" i="1"/>
  <c r="H226" i="1"/>
  <c r="Q229" i="1"/>
  <c r="N230" i="1"/>
  <c r="T230" i="1"/>
  <c r="T231" i="1"/>
  <c r="R232" i="1"/>
  <c r="V232" i="1"/>
  <c r="Q233" i="1"/>
  <c r="U233" i="1"/>
  <c r="Q234" i="1"/>
  <c r="N235" i="1"/>
  <c r="T235" i="1"/>
  <c r="K236" i="1"/>
  <c r="T236" i="1"/>
  <c r="K237" i="1"/>
  <c r="H238" i="1"/>
  <c r="J239" i="1"/>
  <c r="Q239" i="1"/>
  <c r="H240" i="1"/>
  <c r="Q240" i="1"/>
  <c r="N241" i="1"/>
  <c r="T241" i="1"/>
  <c r="Q242" i="1"/>
  <c r="H244" i="1"/>
  <c r="S244" i="1"/>
  <c r="Q245" i="1"/>
  <c r="H246" i="1"/>
  <c r="T246" i="1"/>
  <c r="H248" i="1"/>
  <c r="H249" i="1"/>
  <c r="Q249" i="1"/>
  <c r="N251" i="1"/>
  <c r="K252" i="1"/>
  <c r="H253" i="1"/>
  <c r="Q253" i="1"/>
  <c r="U253" i="1"/>
  <c r="P254" i="1"/>
  <c r="N255" i="1"/>
  <c r="K256" i="1"/>
  <c r="N257" i="1"/>
  <c r="H258" i="1"/>
  <c r="Q258" i="1"/>
  <c r="Q259" i="1"/>
  <c r="H260" i="1"/>
  <c r="H261" i="1"/>
  <c r="R261" i="1"/>
  <c r="H263" i="1"/>
  <c r="R263" i="1"/>
  <c r="H264" i="1"/>
  <c r="V264" i="1"/>
  <c r="Q265" i="1"/>
  <c r="H266" i="1"/>
  <c r="K267" i="1"/>
  <c r="H268" i="1"/>
  <c r="R268" i="1"/>
  <c r="Q269" i="1"/>
  <c r="N271" i="1"/>
  <c r="K272" i="1"/>
  <c r="H274" i="1"/>
  <c r="K275" i="1"/>
  <c r="T275" i="1"/>
  <c r="T276" i="1"/>
  <c r="T277" i="1"/>
  <c r="K280" i="1"/>
  <c r="H281" i="1"/>
  <c r="H282" i="1"/>
  <c r="K283" i="1"/>
  <c r="T283" i="1"/>
  <c r="T285" i="1"/>
  <c r="S286" i="1"/>
  <c r="N287" i="1"/>
  <c r="R289" i="1"/>
  <c r="Q290" i="1"/>
  <c r="H291" i="1"/>
  <c r="S291" i="1"/>
  <c r="T292" i="1"/>
  <c r="H294" i="1"/>
  <c r="T295" i="1"/>
  <c r="T296" i="1"/>
  <c r="R297" i="1"/>
  <c r="K298" i="1"/>
  <c r="T298" i="1"/>
  <c r="K300" i="1"/>
  <c r="H301" i="1"/>
  <c r="S301" i="1"/>
  <c r="Q302" i="1"/>
  <c r="H303" i="1"/>
  <c r="T304" i="1"/>
  <c r="K306" i="1"/>
  <c r="T306" i="1"/>
  <c r="R307" i="1"/>
  <c r="N308" i="1"/>
  <c r="H309" i="1"/>
  <c r="R309" i="1"/>
  <c r="V309" i="1"/>
  <c r="R310" i="1"/>
  <c r="Q311" i="1"/>
  <c r="N313" i="1"/>
  <c r="Q314" i="1"/>
  <c r="H315" i="1"/>
  <c r="H316" i="1"/>
  <c r="N317" i="1"/>
  <c r="N318" i="1"/>
  <c r="T318" i="1"/>
  <c r="R319" i="1"/>
  <c r="K320" i="1"/>
  <c r="T321" i="1"/>
  <c r="K323" i="1"/>
  <c r="H324" i="1"/>
  <c r="R324" i="1"/>
  <c r="K325" i="1"/>
  <c r="Q326" i="1"/>
  <c r="N327" i="1"/>
  <c r="Q328" i="1"/>
  <c r="H329" i="1"/>
  <c r="Q330" i="1"/>
  <c r="K331" i="1"/>
  <c r="T332" i="1"/>
  <c r="Q333" i="1"/>
  <c r="N334" i="1"/>
  <c r="Q335" i="1"/>
  <c r="N336" i="1"/>
  <c r="N337" i="1"/>
  <c r="T337" i="1"/>
  <c r="Q338" i="1"/>
  <c r="H339" i="1"/>
  <c r="V339" i="1"/>
  <c r="Q340" i="1"/>
  <c r="H342" i="1"/>
  <c r="Q343" i="1"/>
  <c r="H345" i="1"/>
  <c r="U345" i="1"/>
  <c r="N347" i="1"/>
  <c r="V347" i="1"/>
  <c r="R348" i="1"/>
  <c r="K349" i="1"/>
  <c r="T349" i="1"/>
  <c r="K351" i="1"/>
  <c r="H352" i="1"/>
  <c r="R352" i="1"/>
  <c r="H353" i="1"/>
  <c r="U353" i="1"/>
  <c r="N354" i="1"/>
  <c r="N355" i="1"/>
  <c r="T355" i="1"/>
  <c r="N356" i="1"/>
  <c r="T356" i="1"/>
  <c r="N357" i="1"/>
  <c r="H358" i="1"/>
  <c r="M358" i="1"/>
  <c r="Q358" i="1"/>
  <c r="I359" i="1"/>
  <c r="N359" i="1"/>
  <c r="U359" i="1"/>
  <c r="N360" i="1"/>
  <c r="T360" i="1"/>
  <c r="Q361" i="1"/>
  <c r="V361" i="1"/>
  <c r="V362" i="1"/>
  <c r="Q364" i="1"/>
  <c r="Q365" i="1"/>
  <c r="Q366" i="1"/>
  <c r="K367" i="1"/>
  <c r="H368" i="1"/>
  <c r="V368" i="1"/>
  <c r="T369" i="1"/>
  <c r="H371" i="1"/>
  <c r="H372" i="1"/>
  <c r="H373" i="1"/>
  <c r="S373" i="1"/>
  <c r="Q374" i="1"/>
  <c r="H375" i="1"/>
  <c r="K376" i="1"/>
  <c r="V377" i="1"/>
  <c r="V378" i="1"/>
  <c r="Q380" i="1"/>
  <c r="H382" i="1"/>
  <c r="H383" i="1"/>
  <c r="H384" i="1"/>
  <c r="T384" i="1"/>
  <c r="K387" i="1"/>
  <c r="Q388" i="1"/>
  <c r="T389" i="1"/>
  <c r="H391" i="1"/>
  <c r="Q392" i="1"/>
  <c r="T393" i="1"/>
  <c r="H395" i="1"/>
  <c r="Q397" i="1"/>
  <c r="Q398" i="1"/>
  <c r="Q399" i="1"/>
  <c r="Q400" i="1"/>
  <c r="T401" i="1"/>
  <c r="H403" i="1"/>
  <c r="Q404" i="1"/>
  <c r="T406" i="1"/>
  <c r="H408" i="1"/>
  <c r="K409" i="1"/>
  <c r="Q410" i="1"/>
  <c r="N411" i="1"/>
  <c r="Q412" i="1"/>
  <c r="V413" i="1"/>
  <c r="H416" i="1"/>
  <c r="Q417" i="1"/>
  <c r="Q418" i="1"/>
  <c r="T419" i="1"/>
  <c r="H421" i="1"/>
  <c r="K422" i="1"/>
  <c r="T423" i="1"/>
  <c r="T424" i="1"/>
  <c r="H427" i="1"/>
  <c r="H428" i="1"/>
  <c r="H429" i="1"/>
  <c r="H430" i="1"/>
  <c r="Q431" i="1"/>
  <c r="T432" i="1"/>
  <c r="Q434" i="1"/>
  <c r="R436" i="1"/>
  <c r="Q437" i="1"/>
  <c r="Q438" i="1"/>
  <c r="Q439" i="1"/>
  <c r="T440" i="1"/>
  <c r="S441" i="1"/>
  <c r="R442" i="1"/>
  <c r="T444" i="1"/>
  <c r="T445" i="1"/>
  <c r="Q447" i="1"/>
  <c r="V448" i="1"/>
  <c r="T449" i="1"/>
  <c r="T450" i="1"/>
  <c r="Q451" i="1"/>
  <c r="R453" i="1"/>
  <c r="K454" i="1"/>
  <c r="T455" i="1"/>
  <c r="H457" i="1"/>
  <c r="T457" i="1"/>
  <c r="H459" i="1"/>
  <c r="N460" i="1"/>
  <c r="K461" i="1"/>
  <c r="Q463" i="1"/>
  <c r="Q464" i="1"/>
  <c r="Q465" i="1"/>
  <c r="K466" i="1"/>
  <c r="H467" i="1"/>
  <c r="H468" i="1"/>
  <c r="K469" i="1"/>
  <c r="Q471" i="1"/>
  <c r="Q472" i="1"/>
  <c r="Q473" i="1"/>
  <c r="T474" i="1"/>
  <c r="T475" i="1"/>
  <c r="H477" i="1"/>
  <c r="Q478" i="1"/>
  <c r="V480" i="1"/>
  <c r="H482" i="1"/>
  <c r="H483" i="1"/>
  <c r="K484" i="1"/>
  <c r="Q485" i="1"/>
  <c r="Q486" i="1"/>
  <c r="Q487" i="1"/>
  <c r="V489" i="1"/>
  <c r="U490" i="1"/>
  <c r="T491" i="1"/>
  <c r="V492" i="1"/>
  <c r="V493" i="1"/>
  <c r="Q495" i="1"/>
  <c r="T496" i="1"/>
  <c r="T497" i="1"/>
  <c r="Q499" i="1"/>
  <c r="N500" i="1"/>
  <c r="Q501" i="1"/>
  <c r="Q502" i="1"/>
  <c r="T503" i="1"/>
  <c r="T504" i="1"/>
  <c r="T505" i="1"/>
  <c r="Q508" i="1"/>
  <c r="Q509" i="1"/>
  <c r="T510" i="1"/>
  <c r="Q512" i="1"/>
  <c r="H514" i="1"/>
  <c r="Q515" i="1"/>
  <c r="T516" i="1"/>
  <c r="T517" i="1"/>
  <c r="H520" i="1"/>
  <c r="H521" i="1"/>
  <c r="H522" i="1"/>
  <c r="H523" i="1"/>
  <c r="Q524" i="1"/>
  <c r="Q525" i="1"/>
  <c r="T526" i="1"/>
  <c r="Q528" i="1"/>
  <c r="Q529" i="1"/>
  <c r="T530" i="1"/>
  <c r="H532" i="1"/>
  <c r="Q533" i="1"/>
  <c r="T534" i="1"/>
  <c r="T535" i="1"/>
  <c r="T536" i="1"/>
  <c r="Q539" i="1"/>
  <c r="T540" i="1"/>
  <c r="H542" i="1"/>
  <c r="Q543" i="1"/>
  <c r="T544" i="1"/>
  <c r="H546" i="1"/>
  <c r="Q547" i="1"/>
  <c r="Q549" i="1"/>
  <c r="Q550" i="1"/>
  <c r="N551" i="1"/>
  <c r="N552" i="1"/>
  <c r="K553" i="1"/>
  <c r="K554" i="1"/>
  <c r="K555" i="1"/>
  <c r="K556" i="1"/>
  <c r="K558" i="1"/>
  <c r="K559" i="1"/>
  <c r="H560" i="1"/>
  <c r="T560" i="1"/>
  <c r="H562" i="1"/>
  <c r="H563" i="1"/>
  <c r="H564" i="1"/>
  <c r="H566" i="1"/>
  <c r="K567" i="1"/>
  <c r="Q568" i="1"/>
  <c r="Q569" i="1"/>
  <c r="T570" i="1"/>
  <c r="H572" i="1"/>
  <c r="K573" i="1"/>
  <c r="H574" i="1"/>
  <c r="T575" i="1"/>
  <c r="H577" i="1"/>
  <c r="N578" i="1"/>
  <c r="Q579" i="1"/>
  <c r="K580" i="1"/>
  <c r="H581" i="1"/>
  <c r="Q582" i="1"/>
  <c r="T584" i="1"/>
  <c r="T585" i="1"/>
  <c r="H587" i="1"/>
  <c r="H588" i="1"/>
  <c r="T589" i="1"/>
  <c r="T590" i="1"/>
  <c r="H592" i="1"/>
  <c r="Q595" i="1"/>
  <c r="Q596" i="1"/>
  <c r="T597" i="1"/>
  <c r="H599" i="1"/>
  <c r="T600" i="1"/>
  <c r="H602" i="1"/>
  <c r="Q603" i="1"/>
  <c r="H606" i="1"/>
  <c r="Q607" i="1"/>
  <c r="T608" i="1"/>
  <c r="H610" i="1"/>
  <c r="N611" i="1"/>
  <c r="Q612" i="1"/>
  <c r="T613" i="1"/>
  <c r="T615" i="1"/>
  <c r="Q617" i="1"/>
  <c r="H619" i="1"/>
  <c r="H621" i="1"/>
  <c r="H622" i="1"/>
  <c r="N623" i="1"/>
  <c r="Q624" i="1"/>
  <c r="Q627" i="1"/>
  <c r="T628" i="1"/>
  <c r="T629" i="1"/>
  <c r="Q632" i="1"/>
  <c r="T633" i="1"/>
  <c r="H635" i="1"/>
  <c r="T637" i="1"/>
  <c r="T638" i="1"/>
  <c r="H640" i="1"/>
  <c r="T642" i="1"/>
  <c r="H644" i="1"/>
  <c r="N645" i="1"/>
  <c r="Q647" i="1"/>
  <c r="Q648" i="1"/>
  <c r="T649" i="1"/>
  <c r="K652" i="1"/>
  <c r="Q653" i="1"/>
  <c r="T654" i="1"/>
  <c r="T656" i="1"/>
  <c r="H658" i="1"/>
  <c r="H659" i="1"/>
  <c r="Q661" i="1"/>
  <c r="Q662" i="1"/>
  <c r="Q663" i="1"/>
  <c r="Q665" i="1"/>
  <c r="T666" i="1"/>
  <c r="H668" i="1"/>
  <c r="H670" i="1"/>
  <c r="Q671" i="1"/>
  <c r="Q672" i="1"/>
  <c r="T673" i="1"/>
  <c r="T675" i="1"/>
  <c r="R676" i="1"/>
  <c r="Q677" i="1"/>
  <c r="Q679" i="1"/>
  <c r="T680" i="1"/>
  <c r="T681" i="1"/>
  <c r="Q684" i="1"/>
  <c r="T685" i="1"/>
  <c r="Q687" i="1"/>
  <c r="T689" i="1"/>
  <c r="Q690" i="1"/>
  <c r="T691" i="1"/>
  <c r="V692" i="1"/>
  <c r="Q694" i="1"/>
  <c r="Q695" i="1"/>
  <c r="Q696" i="1"/>
  <c r="H698" i="1"/>
  <c r="H699" i="1"/>
  <c r="V699" i="1"/>
  <c r="T701" i="1"/>
  <c r="Q703" i="1"/>
  <c r="T704" i="1"/>
  <c r="H708" i="1"/>
  <c r="K709" i="1"/>
  <c r="T710" i="1"/>
  <c r="K713" i="1"/>
  <c r="T714" i="1"/>
  <c r="T715" i="1"/>
  <c r="Q717" i="1"/>
  <c r="T718" i="1"/>
  <c r="Q719" i="1"/>
  <c r="Q720" i="1"/>
  <c r="Q722" i="1"/>
  <c r="Q723" i="1"/>
  <c r="Q724" i="1"/>
  <c r="T725" i="1"/>
  <c r="T726" i="1"/>
  <c r="Q729" i="1"/>
  <c r="T731" i="1"/>
  <c r="H733" i="1"/>
  <c r="Q735" i="1"/>
  <c r="T736" i="1"/>
  <c r="T737" i="1"/>
  <c r="H740" i="1"/>
  <c r="H741" i="1"/>
  <c r="N742" i="1"/>
  <c r="Q744" i="1"/>
  <c r="Q745" i="1"/>
  <c r="T746" i="1"/>
  <c r="Q749" i="1"/>
  <c r="T751" i="1"/>
  <c r="T752" i="1"/>
  <c r="H754" i="1"/>
  <c r="T756" i="1"/>
  <c r="H758" i="1"/>
  <c r="N759" i="1"/>
  <c r="N761" i="1"/>
  <c r="T762" i="1"/>
  <c r="H764" i="1"/>
  <c r="N766" i="1"/>
  <c r="I767" i="1"/>
  <c r="K768" i="1"/>
  <c r="K770" i="1"/>
  <c r="K771" i="1"/>
  <c r="H772" i="1"/>
  <c r="Q774" i="1"/>
  <c r="T775" i="1"/>
  <c r="U776" i="1"/>
  <c r="T778" i="1"/>
  <c r="T779" i="1"/>
  <c r="T780" i="1"/>
  <c r="T781" i="1"/>
  <c r="V783" i="1"/>
  <c r="V784" i="1"/>
  <c r="H786" i="1"/>
  <c r="H787" i="1"/>
  <c r="Q789" i="1"/>
  <c r="T790" i="1"/>
  <c r="T791" i="1"/>
  <c r="H793" i="1"/>
  <c r="Q795" i="1"/>
  <c r="Q796" i="1"/>
  <c r="T797" i="1"/>
  <c r="Q800" i="1"/>
  <c r="Q801" i="1"/>
  <c r="T802" i="1"/>
  <c r="H805" i="1"/>
  <c r="Q806" i="1"/>
  <c r="Q809" i="1"/>
  <c r="H812" i="1"/>
  <c r="Q813" i="1"/>
  <c r="Q814" i="1"/>
  <c r="Q817" i="1"/>
  <c r="Q818" i="1"/>
  <c r="Q819" i="1"/>
  <c r="H820" i="1"/>
  <c r="N822" i="1"/>
  <c r="Q823" i="1"/>
  <c r="T824" i="1"/>
  <c r="Q826" i="1"/>
  <c r="Q827" i="1"/>
  <c r="N828" i="1"/>
  <c r="K830" i="1"/>
  <c r="Q831" i="1"/>
  <c r="T832" i="1"/>
  <c r="H835" i="1"/>
  <c r="H836" i="1"/>
  <c r="T836" i="1"/>
  <c r="Q837" i="1"/>
  <c r="T839" i="1"/>
  <c r="T841" i="1"/>
  <c r="T842" i="1"/>
  <c r="Q844" i="1"/>
  <c r="T845" i="1"/>
  <c r="T846" i="1"/>
  <c r="T848" i="1"/>
  <c r="H850" i="1"/>
  <c r="K851" i="1"/>
  <c r="T853" i="1"/>
  <c r="T854" i="1"/>
  <c r="T855" i="1"/>
  <c r="H858" i="1"/>
  <c r="H859" i="1"/>
  <c r="H860" i="1"/>
  <c r="K862" i="1"/>
  <c r="Q863" i="1"/>
  <c r="T864" i="1"/>
  <c r="T865" i="1"/>
  <c r="N868" i="1"/>
  <c r="Q869" i="1"/>
  <c r="T870" i="1"/>
  <c r="H873" i="1"/>
  <c r="Q874" i="1"/>
  <c r="Q875" i="1"/>
  <c r="Q877" i="1"/>
  <c r="T878" i="1"/>
  <c r="H880" i="1"/>
  <c r="Q882" i="1"/>
  <c r="Q883" i="1"/>
  <c r="T884" i="1"/>
  <c r="Q886" i="1"/>
  <c r="Q887" i="1"/>
  <c r="T888" i="1"/>
  <c r="N891" i="1"/>
  <c r="Q892" i="1"/>
  <c r="T893" i="1"/>
  <c r="Q896" i="1"/>
  <c r="T897" i="1"/>
  <c r="H899" i="1"/>
  <c r="V900" i="1"/>
  <c r="T901" i="1"/>
  <c r="R902" i="1"/>
  <c r="H904" i="1"/>
  <c r="H905" i="1"/>
  <c r="H906" i="1"/>
  <c r="H907" i="1"/>
  <c r="H909" i="1"/>
  <c r="V909" i="1"/>
  <c r="H911" i="1"/>
  <c r="Q913" i="1"/>
  <c r="Q914" i="1"/>
  <c r="N915" i="1"/>
  <c r="Q917" i="1"/>
  <c r="T918" i="1"/>
  <c r="H920" i="1"/>
  <c r="T922" i="1"/>
  <c r="T923" i="1"/>
  <c r="T924" i="1"/>
  <c r="Q927" i="1"/>
  <c r="T928" i="1"/>
  <c r="H930" i="1"/>
  <c r="K931" i="1"/>
  <c r="T933" i="1"/>
  <c r="H935" i="1"/>
  <c r="T936" i="1"/>
  <c r="H939" i="1"/>
  <c r="Q940" i="1"/>
  <c r="T941" i="1"/>
  <c r="T943" i="1"/>
  <c r="H945" i="1"/>
  <c r="T945" i="1"/>
  <c r="T946" i="1"/>
  <c r="Q948" i="1"/>
  <c r="Q949" i="1"/>
  <c r="N950" i="1"/>
  <c r="Q952" i="1"/>
  <c r="Q953" i="1"/>
  <c r="Q954" i="1"/>
  <c r="T956" i="1"/>
  <c r="Q958" i="1"/>
  <c r="T959" i="1"/>
  <c r="H961" i="1"/>
  <c r="T964" i="1"/>
  <c r="K966" i="1"/>
  <c r="K967" i="1"/>
  <c r="K968" i="1"/>
  <c r="K970" i="1"/>
  <c r="Q971" i="1"/>
  <c r="T972" i="1"/>
  <c r="K975" i="1"/>
  <c r="Q976" i="1"/>
  <c r="T977" i="1"/>
  <c r="Q980" i="1"/>
  <c r="Q981" i="1"/>
  <c r="T982" i="1"/>
  <c r="Q984" i="1"/>
  <c r="H987" i="1"/>
  <c r="Q988" i="1"/>
  <c r="T989" i="1"/>
  <c r="Q991" i="1"/>
  <c r="K993" i="1"/>
  <c r="N994" i="1"/>
  <c r="N995" i="1"/>
  <c r="H997" i="1"/>
  <c r="H998" i="1"/>
  <c r="H999" i="1"/>
  <c r="H1001" i="1"/>
  <c r="H1002" i="1"/>
  <c r="H1003" i="1"/>
  <c r="T1005" i="1"/>
  <c r="H1007" i="1"/>
  <c r="Q1008" i="1"/>
  <c r="N1010" i="1"/>
  <c r="N1011" i="1"/>
  <c r="N1012" i="1"/>
  <c r="N1013" i="1"/>
  <c r="T1015" i="1"/>
  <c r="H1017" i="1"/>
  <c r="Q1018" i="1"/>
  <c r="Q1020" i="1"/>
  <c r="T1021" i="1"/>
  <c r="T1022" i="1"/>
  <c r="H1025" i="1"/>
  <c r="Q1026" i="1"/>
  <c r="T1027" i="1"/>
  <c r="Q1030" i="1"/>
  <c r="T1031" i="1"/>
  <c r="H1033" i="1"/>
  <c r="T1034" i="1"/>
  <c r="K1036" i="1"/>
  <c r="Q1037" i="1"/>
  <c r="K1038" i="1"/>
  <c r="N1039" i="1"/>
  <c r="Q1040" i="1"/>
  <c r="N1041" i="1"/>
  <c r="K1042" i="1"/>
  <c r="K1043" i="1"/>
  <c r="T1044" i="1"/>
  <c r="T1046" i="1"/>
  <c r="Q1047" i="1"/>
  <c r="Q1048" i="1"/>
  <c r="T1049" i="1"/>
  <c r="H1052" i="1"/>
  <c r="Q1054" i="1"/>
  <c r="T1056" i="1"/>
  <c r="N1057" i="1"/>
  <c r="H1058" i="1"/>
  <c r="H1059" i="1"/>
  <c r="T1060" i="1"/>
  <c r="Q1062" i="1"/>
  <c r="T1063" i="1"/>
  <c r="H1065" i="1"/>
  <c r="T1067" i="1"/>
  <c r="Q1069" i="1"/>
  <c r="P1070" i="1"/>
  <c r="K1072" i="1"/>
  <c r="V1073" i="1"/>
  <c r="H1077" i="1"/>
  <c r="H1080" i="1"/>
  <c r="K1081" i="1"/>
  <c r="H1089" i="1"/>
  <c r="N1097" i="1"/>
  <c r="H1103" i="1"/>
  <c r="Q1105" i="1"/>
  <c r="K1109" i="1"/>
  <c r="S1110" i="1"/>
  <c r="K1113" i="1"/>
  <c r="K1114" i="1"/>
  <c r="U1114" i="1"/>
  <c r="H1118" i="1"/>
  <c r="T1118" i="1"/>
  <c r="T1121" i="1"/>
  <c r="Q1122" i="1"/>
  <c r="N1125" i="1"/>
  <c r="H1131" i="1"/>
  <c r="H1133" i="1"/>
  <c r="H1134" i="1"/>
  <c r="Q1144" i="1"/>
  <c r="Q1149" i="1"/>
  <c r="Q1153" i="1"/>
  <c r="H1155" i="1"/>
  <c r="H1158" i="1"/>
  <c r="N1160" i="1"/>
  <c r="H1165" i="1"/>
  <c r="H1167" i="1"/>
  <c r="T1169" i="1"/>
  <c r="T1171" i="1"/>
  <c r="T1172" i="1"/>
  <c r="H1174" i="1"/>
  <c r="H1176" i="1"/>
  <c r="Q1177" i="1"/>
  <c r="K1180" i="1"/>
  <c r="K6" i="1"/>
  <c r="T71" i="1"/>
  <c r="T137" i="1"/>
  <c r="H207" i="1"/>
  <c r="K262" i="1"/>
  <c r="S320" i="1"/>
  <c r="N346" i="1"/>
  <c r="S357" i="1"/>
  <c r="U363" i="1"/>
  <c r="K370" i="1"/>
  <c r="H377" i="1"/>
  <c r="H386" i="1"/>
  <c r="N396" i="1"/>
  <c r="T405" i="1"/>
  <c r="H415" i="1"/>
  <c r="T425" i="1"/>
  <c r="T435" i="1"/>
  <c r="K443" i="1"/>
  <c r="T452" i="1"/>
  <c r="H462" i="1"/>
  <c r="Q470" i="1"/>
  <c r="T479" i="1"/>
  <c r="H489" i="1"/>
  <c r="T498" i="1"/>
  <c r="H507" i="1"/>
  <c r="K519" i="1"/>
  <c r="Q527" i="1"/>
  <c r="H538" i="1"/>
  <c r="Q548" i="1"/>
  <c r="K557" i="1"/>
  <c r="H565" i="1"/>
  <c r="H575" i="1"/>
  <c r="T583" i="1"/>
  <c r="Q593" i="1"/>
  <c r="T604" i="1"/>
  <c r="H615" i="1"/>
  <c r="H620" i="1"/>
  <c r="H626" i="1"/>
  <c r="H631" i="1"/>
  <c r="Q636" i="1"/>
  <c r="Q641" i="1"/>
  <c r="Q646" i="1"/>
  <c r="H651" i="1"/>
  <c r="T655" i="1"/>
  <c r="K660" i="1"/>
  <c r="Q664" i="1"/>
  <c r="N669" i="1"/>
  <c r="T674" i="1"/>
  <c r="Q678" i="1"/>
  <c r="H683" i="1"/>
  <c r="T688" i="1"/>
  <c r="V693" i="1"/>
  <c r="N697" i="1"/>
  <c r="T700" i="1"/>
  <c r="T705" i="1"/>
  <c r="H712" i="1"/>
  <c r="Q716" i="1"/>
  <c r="Q721" i="1"/>
  <c r="H728" i="1"/>
  <c r="H734" i="1"/>
  <c r="H739" i="1"/>
  <c r="N743" i="1"/>
  <c r="H748" i="1"/>
  <c r="Q755" i="1"/>
  <c r="N760" i="1"/>
  <c r="N765" i="1"/>
  <c r="K769" i="1"/>
  <c r="H773" i="1"/>
  <c r="T777" i="1"/>
  <c r="T782" i="1"/>
  <c r="H788" i="1"/>
  <c r="H794" i="1"/>
  <c r="K799" i="1"/>
  <c r="H804" i="1"/>
  <c r="T810" i="1"/>
  <c r="T815" i="1"/>
  <c r="Q821" i="1"/>
  <c r="T825" i="1"/>
  <c r="K829" i="1"/>
  <c r="H834" i="1"/>
  <c r="Q838" i="1"/>
  <c r="Q843" i="1"/>
  <c r="Q847" i="1"/>
  <c r="Q852" i="1"/>
  <c r="H857" i="1"/>
  <c r="H861" i="1"/>
  <c r="H867" i="1"/>
  <c r="T871" i="1"/>
  <c r="Q876" i="1"/>
  <c r="N881" i="1"/>
  <c r="Q885" i="1"/>
  <c r="H890" i="1"/>
  <c r="H895" i="1"/>
  <c r="H900" i="1"/>
  <c r="N903" i="1"/>
  <c r="H908" i="1"/>
  <c r="H912" i="1"/>
  <c r="N916" i="1"/>
  <c r="Q921" i="1"/>
  <c r="H926" i="1"/>
  <c r="Q932" i="1"/>
  <c r="K938" i="1"/>
  <c r="T942" i="1"/>
  <c r="T947" i="1"/>
  <c r="K951" i="1"/>
  <c r="Q955" i="1"/>
  <c r="H963" i="1"/>
  <c r="N969" i="1"/>
  <c r="H974" i="1"/>
  <c r="T978" i="1"/>
  <c r="T985" i="1"/>
  <c r="N992" i="1"/>
  <c r="K996" i="1"/>
  <c r="H1000" i="1"/>
  <c r="Q1004" i="1"/>
  <c r="N1009" i="1"/>
  <c r="Q1014" i="1"/>
  <c r="Q1019" i="1"/>
  <c r="T1023" i="1"/>
  <c r="H1029" i="1"/>
  <c r="H1034" i="1"/>
  <c r="Q1034" i="1"/>
  <c r="T1035" i="1"/>
  <c r="H1037" i="1"/>
  <c r="H1038" i="1"/>
  <c r="H1039" i="1"/>
  <c r="H1040" i="1"/>
  <c r="H1041" i="1"/>
  <c r="H1042" i="1"/>
  <c r="H1043" i="1"/>
  <c r="Q1044" i="1"/>
  <c r="Q1046" i="1"/>
  <c r="N1047" i="1"/>
  <c r="N1048" i="1"/>
  <c r="Q1050" i="1"/>
  <c r="T1050" i="1"/>
  <c r="V1051" i="1"/>
  <c r="H1053" i="1"/>
  <c r="N1053" i="1"/>
  <c r="H1054" i="1"/>
  <c r="Q1055" i="1"/>
  <c r="T1055" i="1"/>
  <c r="K1057" i="1"/>
  <c r="V1057" i="1"/>
  <c r="V1058" i="1"/>
  <c r="Q1060" i="1"/>
  <c r="H1062" i="1"/>
  <c r="Q1063" i="1"/>
  <c r="Q1066" i="1"/>
  <c r="T1066" i="1"/>
  <c r="N1071" i="1"/>
  <c r="H1072" i="1"/>
  <c r="T1072" i="1"/>
  <c r="H1073" i="1"/>
  <c r="T1074" i="1"/>
  <c r="K1079" i="1"/>
  <c r="H1081" i="1"/>
  <c r="K1087" i="1"/>
  <c r="H1092" i="1"/>
  <c r="H1094" i="1"/>
  <c r="H1095" i="1"/>
  <c r="K1097" i="1"/>
  <c r="K1099" i="1"/>
  <c r="N1099" i="1"/>
  <c r="K1102" i="1"/>
  <c r="N1108" i="1"/>
  <c r="R1110" i="1"/>
  <c r="H1113" i="1"/>
  <c r="R1114" i="1"/>
  <c r="K1117" i="1"/>
  <c r="N1122" i="1"/>
  <c r="K1129" i="1"/>
  <c r="N1129" i="1"/>
  <c r="K1130" i="1"/>
  <c r="T1131" i="1"/>
  <c r="H1132" i="1"/>
  <c r="V1133" i="1"/>
  <c r="H1139" i="1"/>
  <c r="H1142" i="1"/>
  <c r="V1143" i="1"/>
  <c r="K1145" i="1"/>
  <c r="K1146" i="1"/>
  <c r="N1149" i="1"/>
  <c r="H1151" i="1"/>
  <c r="H1152" i="1"/>
  <c r="R1156" i="1"/>
  <c r="S1156" i="1"/>
  <c r="N1157" i="1"/>
  <c r="K1164" i="1"/>
  <c r="K1168" i="1"/>
  <c r="N1168" i="1"/>
  <c r="Q1170" i="1"/>
  <c r="Q1172" i="1"/>
  <c r="Q1174" i="1"/>
  <c r="T1174" i="1"/>
  <c r="T1175" i="1"/>
  <c r="Q1176" i="1"/>
  <c r="T1176" i="1"/>
  <c r="N1177" i="1"/>
  <c r="K1179" i="1"/>
  <c r="N1179" i="1"/>
  <c r="H1180" i="1"/>
  <c r="K1181" i="1"/>
  <c r="K1186" i="1"/>
  <c r="R1187" i="1"/>
  <c r="S1189" i="1"/>
  <c r="T1190" i="1"/>
  <c r="H1193" i="1"/>
  <c r="T1197" i="1"/>
  <c r="K1199" i="1"/>
  <c r="K1201" i="1"/>
  <c r="K1202" i="1"/>
  <c r="H1207" i="1"/>
  <c r="H1208" i="1"/>
  <c r="N1209" i="1"/>
  <c r="K1210" i="1"/>
  <c r="H1211" i="1"/>
  <c r="H1212" i="1"/>
  <c r="H1217" i="1"/>
  <c r="S1217" i="1"/>
  <c r="Q1218" i="1"/>
  <c r="Q1219" i="1"/>
  <c r="H1221" i="1"/>
  <c r="H1222" i="1"/>
  <c r="Q1223" i="1"/>
  <c r="N1224" i="1"/>
  <c r="Q1225" i="1"/>
  <c r="T1226" i="1"/>
  <c r="T1227" i="1"/>
  <c r="Q1230" i="1"/>
  <c r="N1231" i="1"/>
  <c r="K1232" i="1"/>
  <c r="K1233" i="1"/>
  <c r="H1234" i="1"/>
  <c r="H1235" i="1"/>
  <c r="K1236" i="1"/>
  <c r="K1237" i="1"/>
  <c r="H1240" i="1"/>
  <c r="H1241" i="1"/>
  <c r="K1242" i="1"/>
  <c r="Q1243" i="1"/>
  <c r="Q1244" i="1"/>
  <c r="Q1246" i="1"/>
  <c r="Q1247" i="1"/>
  <c r="Q1248" i="1"/>
  <c r="Q1249" i="1"/>
  <c r="N1250" i="1"/>
  <c r="K1251" i="1"/>
  <c r="Q1252" i="1"/>
  <c r="H1258" i="1"/>
  <c r="H1259" i="1"/>
  <c r="Q1260" i="1"/>
  <c r="Q1261" i="1"/>
  <c r="Q1262" i="1"/>
  <c r="T1263" i="1"/>
  <c r="H1265" i="1"/>
  <c r="T1268" i="1"/>
  <c r="K1272" i="1"/>
  <c r="H1275" i="1"/>
  <c r="H1276" i="1"/>
  <c r="Q1277" i="1"/>
  <c r="H1280" i="1"/>
  <c r="Q1286" i="1"/>
  <c r="N1287" i="1"/>
  <c r="R1289" i="1"/>
  <c r="K1290" i="1"/>
  <c r="T1292" i="1"/>
  <c r="T1293" i="1"/>
  <c r="Q1298" i="1"/>
  <c r="T1300" i="1"/>
  <c r="T1301" i="1"/>
  <c r="T1302" i="1"/>
  <c r="T1303" i="1"/>
  <c r="H1305" i="1"/>
  <c r="H1306" i="1"/>
  <c r="K1307" i="1"/>
  <c r="H1308" i="1"/>
  <c r="H1309" i="1"/>
  <c r="Q1312" i="1"/>
  <c r="T1313" i="1"/>
  <c r="H1315" i="1"/>
  <c r="N1316" i="1"/>
  <c r="K1317" i="1"/>
  <c r="H1318" i="1"/>
  <c r="T1318" i="1"/>
  <c r="T1319" i="1"/>
  <c r="Q1320" i="1"/>
  <c r="Q1322" i="1"/>
  <c r="H1323" i="1"/>
  <c r="K1324" i="1"/>
  <c r="H1328" i="1"/>
  <c r="Q1329" i="1"/>
  <c r="H1330" i="1"/>
  <c r="T1330" i="1"/>
  <c r="H1332" i="1"/>
  <c r="T1332" i="1"/>
  <c r="K1336" i="1"/>
  <c r="N1337" i="1"/>
  <c r="H1342" i="1"/>
  <c r="T1342" i="1"/>
  <c r="N1344" i="1"/>
  <c r="K1345" i="1"/>
  <c r="Q1347" i="1"/>
  <c r="T1349" i="1"/>
  <c r="Q1351" i="1"/>
  <c r="K1353" i="1"/>
  <c r="T1354" i="1"/>
  <c r="K1356" i="1"/>
  <c r="K1359" i="1"/>
  <c r="H1366" i="1"/>
  <c r="H1368" i="1"/>
  <c r="Q1371" i="1"/>
  <c r="T1372" i="1"/>
  <c r="T1373" i="1"/>
  <c r="V1374" i="1"/>
  <c r="H1376" i="1"/>
  <c r="H1377" i="1"/>
  <c r="H1378" i="1"/>
  <c r="Q1379" i="1"/>
  <c r="T1381" i="1"/>
  <c r="T1383" i="1"/>
  <c r="Q1387" i="1"/>
  <c r="T1388" i="1"/>
  <c r="T1390" i="1"/>
  <c r="T1391" i="1"/>
  <c r="K1393" i="1"/>
  <c r="H1394" i="1"/>
  <c r="H1395" i="1"/>
  <c r="H1401" i="1"/>
  <c r="Q1402" i="1"/>
  <c r="T1403" i="1"/>
  <c r="H1405" i="1"/>
  <c r="Q1406" i="1"/>
  <c r="N1408" i="1"/>
  <c r="Q1411" i="1"/>
  <c r="K1416" i="1"/>
  <c r="T1417" i="1"/>
  <c r="Q1419" i="1"/>
  <c r="Q1420" i="1"/>
  <c r="Q1421" i="1"/>
  <c r="Q1422" i="1"/>
  <c r="T1423" i="1"/>
  <c r="H1425" i="1"/>
  <c r="H1426" i="1"/>
  <c r="T1426" i="1"/>
  <c r="Q1428" i="1"/>
  <c r="T1431" i="1"/>
  <c r="H1433" i="1"/>
  <c r="Q1434" i="1"/>
  <c r="K1436" i="1"/>
  <c r="K1437" i="1"/>
  <c r="N1438" i="1"/>
  <c r="K1439" i="1"/>
  <c r="Q1440" i="1"/>
  <c r="T1442" i="1"/>
  <c r="Q1445" i="1"/>
  <c r="H1447" i="1"/>
  <c r="H1448" i="1"/>
  <c r="H1449" i="1"/>
  <c r="H1450" i="1"/>
  <c r="T1450" i="1"/>
  <c r="T1451" i="1"/>
  <c r="T1452" i="1"/>
  <c r="T1453" i="1"/>
  <c r="H1456" i="1"/>
  <c r="H1458" i="1"/>
  <c r="T1458" i="1"/>
  <c r="H1460" i="1"/>
  <c r="T1461" i="1"/>
  <c r="Q1464" i="1"/>
  <c r="T1465" i="1"/>
  <c r="H1467" i="1"/>
  <c r="H1468" i="1"/>
  <c r="Q1471" i="1"/>
  <c r="Q1474" i="1"/>
  <c r="P1476" i="1"/>
  <c r="T1477" i="1"/>
  <c r="H1479" i="1"/>
  <c r="Q1480" i="1"/>
  <c r="T1488" i="1"/>
  <c r="H2632" i="1"/>
  <c r="L2635" i="1"/>
  <c r="K2640" i="1"/>
  <c r="L2646" i="1"/>
  <c r="R2649" i="1"/>
  <c r="T2653" i="1"/>
  <c r="N2659" i="1"/>
  <c r="T2664" i="1"/>
  <c r="T2669" i="1"/>
  <c r="L2673" i="1"/>
  <c r="T2677" i="1"/>
  <c r="K2683" i="1"/>
  <c r="T2689" i="1"/>
  <c r="Q2696" i="1"/>
  <c r="Q2702" i="1"/>
  <c r="H2708" i="1"/>
  <c r="K2715" i="1"/>
  <c r="Q2718" i="1"/>
  <c r="T2723" i="1"/>
  <c r="L2731" i="1"/>
  <c r="T2738" i="1"/>
  <c r="K2742" i="1"/>
  <c r="T2746" i="1"/>
  <c r="Q2752" i="1"/>
  <c r="Q2756" i="1"/>
  <c r="N2760" i="1"/>
  <c r="Q2764" i="1"/>
  <c r="N2770" i="1"/>
  <c r="L2774" i="1"/>
  <c r="L2781" i="1"/>
  <c r="T2787" i="1"/>
  <c r="K2793" i="1"/>
  <c r="L2797" i="1"/>
  <c r="L2802" i="1"/>
  <c r="K2805" i="1"/>
  <c r="L2809" i="1"/>
  <c r="Q2812" i="1"/>
  <c r="N2821" i="1"/>
  <c r="T2826" i="1"/>
  <c r="I2830" i="1"/>
  <c r="A2" i="1"/>
  <c r="H209" i="1"/>
  <c r="T379" i="1"/>
  <c r="Q505" i="1"/>
  <c r="T506" i="1"/>
  <c r="H508" i="1"/>
  <c r="N509" i="1"/>
  <c r="Q510" i="1"/>
  <c r="H512" i="1"/>
  <c r="T513" i="1"/>
  <c r="H515" i="1"/>
  <c r="Q516" i="1"/>
  <c r="Q517" i="1"/>
  <c r="T518" i="1"/>
  <c r="T519" i="1"/>
  <c r="T520" i="1"/>
  <c r="T521" i="1"/>
  <c r="T522" i="1"/>
  <c r="H524" i="1"/>
  <c r="K525" i="1"/>
  <c r="Q526" i="1"/>
  <c r="K527" i="1"/>
  <c r="N528" i="1"/>
  <c r="K529" i="1"/>
  <c r="Q530" i="1"/>
  <c r="T531" i="1"/>
  <c r="H533" i="1"/>
  <c r="Q534" i="1"/>
  <c r="Q535" i="1"/>
  <c r="Q536" i="1"/>
  <c r="T537" i="1"/>
  <c r="H539" i="1"/>
  <c r="Q540" i="1"/>
  <c r="T541" i="1"/>
  <c r="H543" i="1"/>
  <c r="Q544" i="1"/>
  <c r="T545" i="1"/>
  <c r="H547" i="1"/>
  <c r="K548" i="1"/>
  <c r="K549" i="1"/>
  <c r="K550" i="1"/>
  <c r="K552" i="1"/>
  <c r="H553" i="1"/>
  <c r="H554" i="1"/>
  <c r="H555" i="1"/>
  <c r="H556" i="1"/>
  <c r="H557" i="1"/>
  <c r="H558" i="1"/>
  <c r="T559" i="1"/>
  <c r="Q560" i="1"/>
  <c r="T561" i="1"/>
  <c r="T562" i="1"/>
  <c r="T563" i="1"/>
  <c r="T564" i="1"/>
  <c r="T565" i="1"/>
  <c r="H567" i="1"/>
  <c r="K568" i="1"/>
  <c r="K569" i="1"/>
  <c r="Q570" i="1"/>
  <c r="T571" i="1"/>
  <c r="H573" i="1"/>
  <c r="T573" i="1"/>
  <c r="T574" i="1"/>
  <c r="Q575" i="1"/>
  <c r="T576" i="1"/>
  <c r="H578" i="1"/>
  <c r="H580" i="1"/>
  <c r="V580" i="1"/>
  <c r="H582" i="1"/>
  <c r="Q583" i="1"/>
  <c r="Q584" i="1"/>
  <c r="Q585" i="1"/>
  <c r="T586" i="1"/>
  <c r="T587" i="1"/>
  <c r="Q590" i="1"/>
  <c r="T591" i="1"/>
  <c r="H593" i="1"/>
  <c r="H595" i="1"/>
  <c r="K596" i="1"/>
  <c r="Q597" i="1"/>
  <c r="Q600" i="1"/>
  <c r="T601" i="1"/>
  <c r="H603" i="1"/>
  <c r="Q604" i="1"/>
  <c r="T605" i="1"/>
  <c r="T609" i="1"/>
  <c r="H611" i="1"/>
  <c r="H612" i="1"/>
  <c r="Q613" i="1"/>
  <c r="T614" i="1"/>
  <c r="Q615" i="1"/>
  <c r="T618" i="1"/>
  <c r="V619" i="1"/>
  <c r="V620" i="1"/>
  <c r="H623" i="1"/>
  <c r="H624" i="1"/>
  <c r="T625" i="1"/>
  <c r="H627" i="1"/>
  <c r="Q628" i="1"/>
  <c r="Q629" i="1"/>
  <c r="T630" i="1"/>
  <c r="T634" i="1"/>
  <c r="H636" i="1"/>
  <c r="Q637" i="1"/>
  <c r="Q638" i="1"/>
  <c r="T639" i="1"/>
  <c r="H641" i="1"/>
  <c r="Q642" i="1"/>
  <c r="T643" i="1"/>
  <c r="H645" i="1"/>
  <c r="N647" i="1"/>
  <c r="N648" i="1"/>
  <c r="Q649" i="1"/>
  <c r="T650" i="1"/>
  <c r="H653" i="1"/>
  <c r="Q654" i="1"/>
  <c r="Q655" i="1"/>
  <c r="T657" i="1"/>
  <c r="H660" i="1"/>
  <c r="H661" i="1"/>
  <c r="N662" i="1"/>
  <c r="K663" i="1"/>
  <c r="K664" i="1"/>
  <c r="N665" i="1"/>
  <c r="Q666" i="1"/>
  <c r="T667" i="1"/>
  <c r="H669" i="1"/>
  <c r="V669" i="1"/>
  <c r="H671" i="1"/>
  <c r="N672" i="1"/>
  <c r="Q673" i="1"/>
  <c r="Q674" i="1"/>
  <c r="Q675" i="1"/>
  <c r="Q676" i="1"/>
  <c r="H677" i="1"/>
  <c r="N678" i="1"/>
  <c r="N679" i="1"/>
  <c r="Q681" i="1"/>
  <c r="T682" i="1"/>
  <c r="H684" i="1"/>
  <c r="Q685" i="1"/>
  <c r="T686" i="1"/>
  <c r="Q688" i="1"/>
  <c r="Q689" i="1"/>
  <c r="N690" i="1"/>
  <c r="Q691" i="1"/>
  <c r="T692" i="1"/>
  <c r="T693" i="1"/>
  <c r="N694" i="1"/>
  <c r="N695" i="1"/>
  <c r="H696" i="1"/>
  <c r="H697" i="1"/>
  <c r="V697" i="1"/>
  <c r="V698" i="1"/>
  <c r="T699" i="1"/>
  <c r="Q700" i="1"/>
  <c r="Q701" i="1"/>
  <c r="H703" i="1"/>
  <c r="Q704" i="1"/>
  <c r="T706" i="1"/>
  <c r="H707" i="1"/>
  <c r="H709" i="1"/>
  <c r="Q710" i="1"/>
  <c r="T711" i="1"/>
  <c r="Q714" i="1"/>
  <c r="Q715" i="1"/>
  <c r="N716" i="1"/>
  <c r="K717" i="1"/>
  <c r="Q718" i="1"/>
  <c r="N719" i="1"/>
  <c r="K721" i="1"/>
  <c r="K722" i="1"/>
  <c r="K723" i="1"/>
  <c r="K724" i="1"/>
  <c r="Q726" i="1"/>
  <c r="T727" i="1"/>
  <c r="H729" i="1"/>
  <c r="Q730" i="1"/>
  <c r="Q731" i="1"/>
  <c r="T732" i="1"/>
  <c r="T733" i="1"/>
  <c r="H735" i="1"/>
  <c r="T738" i="1"/>
  <c r="T739" i="1"/>
  <c r="T740" i="1"/>
  <c r="H742" i="1"/>
  <c r="H743" i="1"/>
  <c r="H744" i="1"/>
  <c r="T747" i="1"/>
  <c r="H749" i="1"/>
  <c r="K750" i="1"/>
  <c r="Q751" i="1"/>
  <c r="Q752" i="1"/>
  <c r="T753" i="1"/>
  <c r="Q756" i="1"/>
  <c r="T757" i="1"/>
  <c r="H759" i="1"/>
  <c r="H760" i="1"/>
  <c r="H761" i="1"/>
  <c r="Q762" i="1"/>
  <c r="T763" i="1"/>
  <c r="H765" i="1"/>
  <c r="H766" i="1"/>
  <c r="H767" i="1"/>
  <c r="H769" i="1"/>
  <c r="H770" i="1"/>
  <c r="H771" i="1"/>
  <c r="T771" i="1"/>
  <c r="T772" i="1"/>
  <c r="H774" i="1"/>
  <c r="Q775" i="1"/>
  <c r="T776" i="1"/>
  <c r="Q777" i="1"/>
  <c r="Q779" i="1"/>
  <c r="Q781" i="1"/>
  <c r="Q782" i="1"/>
  <c r="T783" i="1"/>
  <c r="T784" i="1"/>
  <c r="T785" i="1"/>
  <c r="V786" i="1"/>
  <c r="V787" i="1"/>
  <c r="H789" i="1"/>
  <c r="Q790" i="1"/>
  <c r="Q791" i="1"/>
  <c r="T792" i="1"/>
  <c r="T793" i="1"/>
  <c r="H795" i="1"/>
  <c r="N796" i="1"/>
  <c r="Q797" i="1"/>
  <c r="H799" i="1"/>
  <c r="H800" i="1"/>
  <c r="Q802" i="1"/>
  <c r="T803" i="1"/>
  <c r="T804" i="1"/>
  <c r="H806" i="1"/>
  <c r="Q807" i="1"/>
  <c r="H809" i="1"/>
  <c r="Q810" i="1"/>
  <c r="T811" i="1"/>
  <c r="H813" i="1"/>
  <c r="K814" i="1"/>
  <c r="Q815" i="1"/>
  <c r="H817" i="1"/>
  <c r="H818" i="1"/>
  <c r="H819" i="1"/>
  <c r="V819" i="1"/>
  <c r="V820" i="1"/>
  <c r="H822" i="1"/>
  <c r="H823" i="1"/>
  <c r="Q824" i="1"/>
  <c r="Q825" i="1"/>
  <c r="N826" i="1"/>
  <c r="N827" i="1"/>
  <c r="K828" i="1"/>
  <c r="H829" i="1"/>
  <c r="H830" i="1"/>
  <c r="H831" i="1"/>
  <c r="Q832" i="1"/>
  <c r="T833" i="1"/>
  <c r="T834" i="1"/>
  <c r="T835" i="1"/>
  <c r="Q836" i="1"/>
  <c r="K838" i="1"/>
  <c r="Q839" i="1"/>
  <c r="T840" i="1"/>
  <c r="Q841" i="1"/>
  <c r="N843" i="1"/>
  <c r="K844" i="1"/>
  <c r="Q845" i="1"/>
  <c r="Q846" i="1"/>
  <c r="Q848" i="1"/>
  <c r="T849" i="1"/>
  <c r="H852" i="1"/>
  <c r="Q853" i="1"/>
  <c r="Q854" i="1"/>
  <c r="Q855" i="1"/>
  <c r="T856" i="1"/>
  <c r="T858" i="1"/>
  <c r="T860" i="1"/>
  <c r="H862" i="1"/>
  <c r="H863" i="1"/>
  <c r="Q864" i="1"/>
  <c r="Q865" i="1"/>
  <c r="T866" i="1"/>
  <c r="T867" i="1"/>
  <c r="H869" i="1"/>
  <c r="Q870" i="1"/>
  <c r="Q871" i="1"/>
  <c r="T872" i="1"/>
  <c r="H874" i="1"/>
  <c r="N876" i="1"/>
  <c r="Q878" i="1"/>
  <c r="T879" i="1"/>
  <c r="H881" i="1"/>
  <c r="H882" i="1"/>
  <c r="N887" i="1"/>
  <c r="Q888" i="1"/>
  <c r="T889" i="1"/>
  <c r="T890" i="1"/>
  <c r="T894" i="1"/>
  <c r="H896" i="1"/>
  <c r="Q897" i="1"/>
  <c r="T898" i="1"/>
  <c r="V899" i="1"/>
  <c r="Q901" i="1"/>
  <c r="H903" i="1"/>
  <c r="V903" i="1"/>
  <c r="T904" i="1"/>
  <c r="V905" i="1"/>
  <c r="V906" i="1"/>
  <c r="T907" i="1"/>
  <c r="V908" i="1"/>
  <c r="T909" i="1"/>
  <c r="V910" i="1"/>
  <c r="T911" i="1"/>
  <c r="H913" i="1"/>
  <c r="H914" i="1"/>
  <c r="H916" i="1"/>
  <c r="H917" i="1"/>
  <c r="Q918" i="1"/>
  <c r="T919" i="1"/>
  <c r="Q923" i="1"/>
  <c r="T925" i="1"/>
  <c r="H927" i="1"/>
  <c r="Q928" i="1"/>
  <c r="T934" i="1"/>
  <c r="Q936" i="1"/>
  <c r="H938" i="1"/>
  <c r="T938" i="1"/>
  <c r="T939" i="1"/>
  <c r="Q941" i="1"/>
  <c r="Q942" i="1"/>
  <c r="Q943" i="1"/>
  <c r="T944" i="1"/>
  <c r="Q945" i="1"/>
  <c r="Q946" i="1"/>
  <c r="Q947" i="1"/>
  <c r="N948" i="1"/>
  <c r="K949" i="1"/>
  <c r="K950" i="1"/>
  <c r="H951" i="1"/>
  <c r="H952" i="1"/>
  <c r="K953" i="1"/>
  <c r="K954" i="1"/>
  <c r="N955" i="1"/>
  <c r="Q956" i="1"/>
  <c r="H958" i="1"/>
  <c r="Q959" i="1"/>
  <c r="T960" i="1"/>
  <c r="T961" i="1"/>
  <c r="T962" i="1"/>
  <c r="Q964" i="1"/>
  <c r="T965" i="1"/>
  <c r="H967" i="1"/>
  <c r="H968" i="1"/>
  <c r="H969" i="1"/>
  <c r="H970" i="1"/>
  <c r="T973" i="1"/>
  <c r="H975" i="1"/>
  <c r="T975" i="1"/>
  <c r="Q977" i="1"/>
  <c r="Q978" i="1"/>
  <c r="T979" i="1"/>
  <c r="N981" i="1"/>
  <c r="Q985" i="1"/>
  <c r="T986" i="1"/>
  <c r="H988" i="1"/>
  <c r="Q989" i="1"/>
  <c r="T990" i="1"/>
  <c r="K992" i="1"/>
  <c r="H994" i="1"/>
  <c r="H996" i="1"/>
  <c r="T996" i="1"/>
  <c r="T997" i="1"/>
  <c r="T998" i="1"/>
  <c r="V1000" i="1"/>
  <c r="T1001" i="1"/>
  <c r="T1002" i="1"/>
  <c r="H1004" i="1"/>
  <c r="Q1005" i="1"/>
  <c r="T1006" i="1"/>
  <c r="H1008" i="1"/>
  <c r="K1009" i="1"/>
  <c r="H1010" i="1"/>
  <c r="H1012" i="1"/>
  <c r="H1013" i="1"/>
  <c r="H1014" i="1"/>
  <c r="Q1015" i="1"/>
  <c r="H1018" i="1"/>
  <c r="K1019" i="1"/>
  <c r="K1020" i="1"/>
  <c r="Q1021" i="1"/>
  <c r="Q1023" i="1"/>
  <c r="H1026" i="1"/>
  <c r="Q1027" i="1"/>
  <c r="T1028" i="1"/>
  <c r="H1030" i="1"/>
  <c r="Q1031" i="1"/>
  <c r="T1033" i="1"/>
  <c r="Q1056" i="1"/>
  <c r="T1064" i="1"/>
  <c r="Q1067" i="1"/>
  <c r="T1073" i="1"/>
  <c r="K1092" i="1"/>
  <c r="H1105" i="1"/>
  <c r="H1114" i="1"/>
  <c r="K1125" i="1"/>
  <c r="T1132" i="1"/>
  <c r="K1153" i="1"/>
  <c r="K1154" i="1"/>
  <c r="K1166" i="1"/>
  <c r="T1173" i="1"/>
  <c r="K1178" i="1"/>
  <c r="Q1178" i="1"/>
  <c r="K1188" i="1"/>
  <c r="K1189" i="1"/>
  <c r="H1204" i="1"/>
  <c r="T1204" i="1"/>
  <c r="H1213" i="1"/>
  <c r="T1215" i="1"/>
  <c r="M1228" i="1"/>
  <c r="H1229" i="1"/>
  <c r="K1238" i="1"/>
  <c r="H1239" i="1"/>
  <c r="H1256" i="1"/>
  <c r="H1257" i="1"/>
  <c r="H1266" i="1"/>
  <c r="Q1266" i="1"/>
  <c r="Q1282" i="1"/>
  <c r="H1285" i="1"/>
  <c r="H1295" i="1"/>
  <c r="T1295" i="1"/>
  <c r="K1310" i="1"/>
  <c r="Q1311" i="1"/>
  <c r="H1321" i="1"/>
  <c r="P1321" i="1"/>
  <c r="K1340" i="1"/>
  <c r="Q1348" i="1"/>
  <c r="H1369" i="1"/>
  <c r="Q1370" i="1"/>
  <c r="H1385" i="1"/>
  <c r="Q1386" i="1"/>
  <c r="H1397" i="1"/>
  <c r="H1398" i="1"/>
  <c r="Q1410" i="1"/>
  <c r="T1412" i="1"/>
  <c r="Q1429" i="1"/>
  <c r="Q1430" i="1"/>
  <c r="Q1441" i="1"/>
  <c r="H1444" i="1"/>
  <c r="H1455" i="1"/>
  <c r="H1457" i="1"/>
  <c r="H1469" i="1"/>
  <c r="Q1470" i="1"/>
  <c r="H1484" i="1"/>
  <c r="H1487" i="1"/>
  <c r="B2" i="1"/>
  <c r="B2865" i="1" s="1"/>
  <c r="C2" i="1"/>
  <c r="C2865" i="1" s="1"/>
  <c r="D2" i="1"/>
  <c r="D2865" i="1" s="1"/>
  <c r="E2" i="1"/>
  <c r="E2865" i="1" s="1"/>
  <c r="F2" i="1"/>
  <c r="F2865" i="1" s="1"/>
  <c r="G2" i="1"/>
  <c r="G2865" i="1" s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A3" i="1"/>
  <c r="B3" i="1"/>
  <c r="B2866" i="1" s="1"/>
  <c r="C3" i="1"/>
  <c r="C2866" i="1" s="1"/>
  <c r="D3" i="1"/>
  <c r="D2866" i="1" s="1"/>
  <c r="E3" i="1"/>
  <c r="E2866" i="1" s="1"/>
  <c r="F3" i="1"/>
  <c r="F2866" i="1" s="1"/>
  <c r="G3" i="1"/>
  <c r="G2866" i="1" s="1"/>
  <c r="H3" i="1"/>
  <c r="I3" i="1"/>
  <c r="J3" i="1"/>
  <c r="K3" i="1"/>
  <c r="L3" i="1"/>
  <c r="M3" i="1"/>
  <c r="N3" i="1"/>
  <c r="O3" i="1"/>
  <c r="P3" i="1"/>
  <c r="Q3" i="1"/>
  <c r="R3" i="1"/>
  <c r="T3" i="1"/>
  <c r="U3" i="1"/>
  <c r="V3" i="1"/>
  <c r="W3" i="1"/>
  <c r="A4" i="1"/>
  <c r="B4" i="1"/>
  <c r="B2867" i="1" s="1"/>
  <c r="C4" i="1"/>
  <c r="C2867" i="1" s="1"/>
  <c r="D4" i="1"/>
  <c r="D2867" i="1" s="1"/>
  <c r="E4" i="1"/>
  <c r="E2867" i="1" s="1"/>
  <c r="F4" i="1"/>
  <c r="F2867" i="1" s="1"/>
  <c r="G4" i="1"/>
  <c r="G2867" i="1" s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A5" i="1"/>
  <c r="B5" i="1"/>
  <c r="B2868" i="1" s="1"/>
  <c r="C5" i="1"/>
  <c r="C2868" i="1" s="1"/>
  <c r="D5" i="1"/>
  <c r="D2868" i="1" s="1"/>
  <c r="E5" i="1"/>
  <c r="E2868" i="1" s="1"/>
  <c r="F5" i="1"/>
  <c r="F2868" i="1" s="1"/>
  <c r="G5" i="1"/>
  <c r="G2868" i="1" s="1"/>
  <c r="I5" i="1"/>
  <c r="J5" i="1"/>
  <c r="K5" i="1"/>
  <c r="L5" i="1"/>
  <c r="M5" i="1"/>
  <c r="N5" i="1"/>
  <c r="O5" i="1"/>
  <c r="P5" i="1"/>
  <c r="Q5" i="1"/>
  <c r="R5" i="1"/>
  <c r="T5" i="1"/>
  <c r="U5" i="1"/>
  <c r="V5" i="1"/>
  <c r="W5" i="1"/>
  <c r="A6" i="1"/>
  <c r="B6" i="1"/>
  <c r="B2869" i="1" s="1"/>
  <c r="C6" i="1"/>
  <c r="C2869" i="1" s="1"/>
  <c r="D6" i="1"/>
  <c r="D2869" i="1" s="1"/>
  <c r="E6" i="1"/>
  <c r="E2869" i="1" s="1"/>
  <c r="F6" i="1"/>
  <c r="F2869" i="1" s="1"/>
  <c r="G6" i="1"/>
  <c r="G2869" i="1" s="1"/>
  <c r="H6" i="1"/>
  <c r="I6" i="1"/>
  <c r="J6" i="1"/>
  <c r="L6" i="1"/>
  <c r="M6" i="1"/>
  <c r="N6" i="1"/>
  <c r="O6" i="1"/>
  <c r="P6" i="1"/>
  <c r="Q6" i="1"/>
  <c r="S6" i="1"/>
  <c r="T6" i="1"/>
  <c r="U6" i="1"/>
  <c r="V6" i="1"/>
  <c r="W6" i="1"/>
  <c r="A7" i="1"/>
  <c r="B7" i="1"/>
  <c r="B2870" i="1" s="1"/>
  <c r="C7" i="1"/>
  <c r="C2870" i="1" s="1"/>
  <c r="D7" i="1"/>
  <c r="D2870" i="1" s="1"/>
  <c r="E7" i="1"/>
  <c r="E2870" i="1" s="1"/>
  <c r="F7" i="1"/>
  <c r="F2870" i="1" s="1"/>
  <c r="G7" i="1"/>
  <c r="G2870" i="1" s="1"/>
  <c r="H7" i="1"/>
  <c r="I7" i="1"/>
  <c r="J7" i="1"/>
  <c r="K7" i="1"/>
  <c r="L7" i="1"/>
  <c r="M7" i="1"/>
  <c r="O7" i="1"/>
  <c r="P7" i="1"/>
  <c r="Q7" i="1"/>
  <c r="R7" i="1"/>
  <c r="S7" i="1"/>
  <c r="T7" i="1"/>
  <c r="U7" i="1"/>
  <c r="V7" i="1"/>
  <c r="W7" i="1"/>
  <c r="A8" i="1"/>
  <c r="B8" i="1"/>
  <c r="B2871" i="1" s="1"/>
  <c r="C8" i="1"/>
  <c r="C2871" i="1" s="1"/>
  <c r="D8" i="1"/>
  <c r="D2871" i="1" s="1"/>
  <c r="E8" i="1"/>
  <c r="E2871" i="1" s="1"/>
  <c r="F8" i="1"/>
  <c r="F2871" i="1" s="1"/>
  <c r="G8" i="1"/>
  <c r="G2871" i="1" s="1"/>
  <c r="H8" i="1"/>
  <c r="I8" i="1"/>
  <c r="J8" i="1"/>
  <c r="K8" i="1"/>
  <c r="L8" i="1"/>
  <c r="M8" i="1"/>
  <c r="N8" i="1"/>
  <c r="O8" i="1"/>
  <c r="P8" i="1"/>
  <c r="R8" i="1"/>
  <c r="S8" i="1"/>
  <c r="T8" i="1"/>
  <c r="U8" i="1"/>
  <c r="V8" i="1"/>
  <c r="W8" i="1"/>
  <c r="A9" i="1"/>
  <c r="B9" i="1"/>
  <c r="B2872" i="1" s="1"/>
  <c r="C9" i="1"/>
  <c r="C2872" i="1" s="1"/>
  <c r="D9" i="1"/>
  <c r="D2872" i="1" s="1"/>
  <c r="E9" i="1"/>
  <c r="E2872" i="1" s="1"/>
  <c r="F9" i="1"/>
  <c r="F2872" i="1" s="1"/>
  <c r="G9" i="1"/>
  <c r="G2872" i="1" s="1"/>
  <c r="I9" i="1"/>
  <c r="J9" i="1"/>
  <c r="K9" i="1"/>
  <c r="L9" i="1"/>
  <c r="M9" i="1"/>
  <c r="N9" i="1"/>
  <c r="O9" i="1"/>
  <c r="P9" i="1"/>
  <c r="Q9" i="1"/>
  <c r="R9" i="1"/>
  <c r="S9" i="1"/>
  <c r="U9" i="1"/>
  <c r="V9" i="1"/>
  <c r="W9" i="1"/>
  <c r="A10" i="1"/>
  <c r="B10" i="1"/>
  <c r="B2873" i="1" s="1"/>
  <c r="C10" i="1"/>
  <c r="C2873" i="1" s="1"/>
  <c r="D10" i="1"/>
  <c r="D2873" i="1" s="1"/>
  <c r="E10" i="1"/>
  <c r="E2873" i="1" s="1"/>
  <c r="F10" i="1"/>
  <c r="F2873" i="1" s="1"/>
  <c r="G10" i="1"/>
  <c r="G2873" i="1" s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A11" i="1"/>
  <c r="B11" i="1"/>
  <c r="B2874" i="1" s="1"/>
  <c r="C11" i="1"/>
  <c r="C2874" i="1" s="1"/>
  <c r="D11" i="1"/>
  <c r="D2874" i="1" s="1"/>
  <c r="E11" i="1"/>
  <c r="E2874" i="1" s="1"/>
  <c r="F11" i="1"/>
  <c r="F2874" i="1" s="1"/>
  <c r="G11" i="1"/>
  <c r="G2874" i="1" s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W11" i="1"/>
  <c r="A12" i="1"/>
  <c r="B12" i="1"/>
  <c r="B2875" i="1" s="1"/>
  <c r="C12" i="1"/>
  <c r="C2875" i="1" s="1"/>
  <c r="D12" i="1"/>
  <c r="D2875" i="1" s="1"/>
  <c r="E12" i="1"/>
  <c r="E2875" i="1" s="1"/>
  <c r="F12" i="1"/>
  <c r="F2875" i="1" s="1"/>
  <c r="G12" i="1"/>
  <c r="G2875" i="1" s="1"/>
  <c r="H12" i="1"/>
  <c r="I12" i="1"/>
  <c r="J12" i="1"/>
  <c r="K12" i="1"/>
  <c r="L12" i="1"/>
  <c r="M12" i="1"/>
  <c r="N12" i="1"/>
  <c r="O12" i="1"/>
  <c r="P12" i="1"/>
  <c r="Q12" i="1"/>
  <c r="S12" i="1"/>
  <c r="T12" i="1"/>
  <c r="U12" i="1"/>
  <c r="V12" i="1"/>
  <c r="W12" i="1"/>
  <c r="A13" i="1"/>
  <c r="B13" i="1"/>
  <c r="B2876" i="1" s="1"/>
  <c r="C13" i="1"/>
  <c r="C2876" i="1" s="1"/>
  <c r="D13" i="1"/>
  <c r="D2876" i="1" s="1"/>
  <c r="E13" i="1"/>
  <c r="E2876" i="1" s="1"/>
  <c r="F13" i="1"/>
  <c r="F2876" i="1" s="1"/>
  <c r="G13" i="1"/>
  <c r="G2876" i="1" s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A14" i="1"/>
  <c r="B14" i="1"/>
  <c r="B2877" i="1" s="1"/>
  <c r="C14" i="1"/>
  <c r="C2877" i="1" s="1"/>
  <c r="D14" i="1"/>
  <c r="D2877" i="1" s="1"/>
  <c r="E14" i="1"/>
  <c r="E2877" i="1" s="1"/>
  <c r="F14" i="1"/>
  <c r="F2877" i="1" s="1"/>
  <c r="G14" i="1"/>
  <c r="G2877" i="1" s="1"/>
  <c r="H14" i="1"/>
  <c r="I14" i="1"/>
  <c r="J14" i="1"/>
  <c r="L14" i="1"/>
  <c r="M14" i="1"/>
  <c r="N14" i="1"/>
  <c r="O14" i="1"/>
  <c r="P14" i="1"/>
  <c r="Q14" i="1"/>
  <c r="R14" i="1"/>
  <c r="S14" i="1"/>
  <c r="T14" i="1"/>
  <c r="U14" i="1"/>
  <c r="V14" i="1"/>
  <c r="W14" i="1"/>
  <c r="A15" i="1"/>
  <c r="B15" i="1"/>
  <c r="B2878" i="1" s="1"/>
  <c r="C15" i="1"/>
  <c r="C2878" i="1" s="1"/>
  <c r="D15" i="1"/>
  <c r="D2878" i="1" s="1"/>
  <c r="E15" i="1"/>
  <c r="E2878" i="1" s="1"/>
  <c r="F15" i="1"/>
  <c r="F2878" i="1" s="1"/>
  <c r="G15" i="1"/>
  <c r="G2878" i="1" s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A16" i="1"/>
  <c r="B16" i="1"/>
  <c r="B2879" i="1" s="1"/>
  <c r="C16" i="1"/>
  <c r="C2879" i="1" s="1"/>
  <c r="D16" i="1"/>
  <c r="D2879" i="1" s="1"/>
  <c r="E16" i="1"/>
  <c r="E2879" i="1" s="1"/>
  <c r="F16" i="1"/>
  <c r="F2879" i="1" s="1"/>
  <c r="G16" i="1"/>
  <c r="G2879" i="1" s="1"/>
  <c r="H16" i="1"/>
  <c r="I16" i="1"/>
  <c r="J16" i="1"/>
  <c r="K16" i="1"/>
  <c r="L16" i="1"/>
  <c r="M16" i="1"/>
  <c r="N16" i="1"/>
  <c r="O16" i="1"/>
  <c r="P16" i="1"/>
  <c r="Q16" i="1"/>
  <c r="R16" i="1"/>
  <c r="S16" i="1"/>
  <c r="U16" i="1"/>
  <c r="V16" i="1"/>
  <c r="W16" i="1"/>
  <c r="A17" i="1"/>
  <c r="B17" i="1"/>
  <c r="B2880" i="1" s="1"/>
  <c r="L2880" i="1" s="1"/>
  <c r="C17" i="1"/>
  <c r="C2880" i="1" s="1"/>
  <c r="D17" i="1"/>
  <c r="D2880" i="1" s="1"/>
  <c r="E17" i="1"/>
  <c r="E2880" i="1" s="1"/>
  <c r="F17" i="1"/>
  <c r="F2880" i="1" s="1"/>
  <c r="G17" i="1"/>
  <c r="G2880" i="1" s="1"/>
  <c r="H17" i="1"/>
  <c r="I17" i="1"/>
  <c r="J17" i="1"/>
  <c r="K17" i="1"/>
  <c r="L17" i="1"/>
  <c r="M17" i="1"/>
  <c r="N17" i="1"/>
  <c r="O17" i="1"/>
  <c r="P17" i="1"/>
  <c r="Q17" i="1"/>
  <c r="R17" i="1"/>
  <c r="S17" i="1"/>
  <c r="U17" i="1"/>
  <c r="V17" i="1"/>
  <c r="W17" i="1"/>
  <c r="A18" i="1"/>
  <c r="B18" i="1"/>
  <c r="B2881" i="1" s="1"/>
  <c r="C18" i="1"/>
  <c r="C2881" i="1" s="1"/>
  <c r="D18" i="1"/>
  <c r="D2881" i="1" s="1"/>
  <c r="E18" i="1"/>
  <c r="E2881" i="1" s="1"/>
  <c r="F18" i="1"/>
  <c r="F2881" i="1" s="1"/>
  <c r="G18" i="1"/>
  <c r="G2881" i="1" s="1"/>
  <c r="H18" i="1"/>
  <c r="I18" i="1"/>
  <c r="J18" i="1"/>
  <c r="K18" i="1"/>
  <c r="L18" i="1"/>
  <c r="M18" i="1"/>
  <c r="N18" i="1"/>
  <c r="O18" i="1"/>
  <c r="P18" i="1"/>
  <c r="Q18" i="1"/>
  <c r="R18" i="1"/>
  <c r="S18" i="1"/>
  <c r="U18" i="1"/>
  <c r="V18" i="1"/>
  <c r="W18" i="1"/>
  <c r="A19" i="1"/>
  <c r="B19" i="1"/>
  <c r="B2882" i="1" s="1"/>
  <c r="C19" i="1"/>
  <c r="C2882" i="1" s="1"/>
  <c r="D19" i="1"/>
  <c r="D2882" i="1" s="1"/>
  <c r="E19" i="1"/>
  <c r="E2882" i="1" s="1"/>
  <c r="F19" i="1"/>
  <c r="F2882" i="1" s="1"/>
  <c r="G19" i="1"/>
  <c r="G2882" i="1" s="1"/>
  <c r="H19" i="1"/>
  <c r="I19" i="1"/>
  <c r="J19" i="1"/>
  <c r="K19" i="1"/>
  <c r="L19" i="1"/>
  <c r="M19" i="1"/>
  <c r="N19" i="1"/>
  <c r="O19" i="1"/>
  <c r="P19" i="1"/>
  <c r="Q19" i="1"/>
  <c r="R19" i="1"/>
  <c r="S19" i="1"/>
  <c r="U19" i="1"/>
  <c r="V19" i="1"/>
  <c r="W19" i="1"/>
  <c r="A20" i="1"/>
  <c r="B20" i="1"/>
  <c r="B2883" i="1" s="1"/>
  <c r="L2883" i="1" s="1"/>
  <c r="C20" i="1"/>
  <c r="C2883" i="1" s="1"/>
  <c r="D20" i="1"/>
  <c r="D2883" i="1" s="1"/>
  <c r="E20" i="1"/>
  <c r="E2883" i="1" s="1"/>
  <c r="F20" i="1"/>
  <c r="F2883" i="1" s="1"/>
  <c r="G20" i="1"/>
  <c r="G2883" i="1" s="1"/>
  <c r="H20" i="1"/>
  <c r="I20" i="1"/>
  <c r="J20" i="1"/>
  <c r="K20" i="1"/>
  <c r="L20" i="1"/>
  <c r="M20" i="1"/>
  <c r="N20" i="1"/>
  <c r="O20" i="1"/>
  <c r="P20" i="1"/>
  <c r="Q20" i="1"/>
  <c r="R20" i="1"/>
  <c r="S20" i="1"/>
  <c r="U20" i="1"/>
  <c r="V20" i="1"/>
  <c r="W20" i="1"/>
  <c r="A21" i="1"/>
  <c r="B21" i="1"/>
  <c r="B2884" i="1" s="1"/>
  <c r="C21" i="1"/>
  <c r="C2884" i="1" s="1"/>
  <c r="D21" i="1"/>
  <c r="D2884" i="1" s="1"/>
  <c r="E21" i="1"/>
  <c r="E2884" i="1" s="1"/>
  <c r="F21" i="1"/>
  <c r="F2884" i="1" s="1"/>
  <c r="G21" i="1"/>
  <c r="G2884" i="1" s="1"/>
  <c r="H21" i="1"/>
  <c r="I21" i="1"/>
  <c r="J21" i="1"/>
  <c r="K21" i="1"/>
  <c r="L21" i="1"/>
  <c r="M21" i="1"/>
  <c r="N21" i="1"/>
  <c r="O21" i="1"/>
  <c r="P21" i="1"/>
  <c r="R21" i="1"/>
  <c r="S21" i="1"/>
  <c r="T21" i="1"/>
  <c r="U21" i="1"/>
  <c r="V21" i="1"/>
  <c r="W21" i="1"/>
  <c r="A22" i="1"/>
  <c r="B22" i="1"/>
  <c r="B2885" i="1" s="1"/>
  <c r="C22" i="1"/>
  <c r="C2885" i="1" s="1"/>
  <c r="D22" i="1"/>
  <c r="D2885" i="1" s="1"/>
  <c r="E22" i="1"/>
  <c r="E2885" i="1" s="1"/>
  <c r="F22" i="1"/>
  <c r="F2885" i="1" s="1"/>
  <c r="G22" i="1"/>
  <c r="G2885" i="1" s="1"/>
  <c r="H22" i="1"/>
  <c r="I22" i="1"/>
  <c r="J22" i="1"/>
  <c r="L22" i="1"/>
  <c r="M22" i="1"/>
  <c r="N22" i="1"/>
  <c r="O22" i="1"/>
  <c r="P22" i="1"/>
  <c r="Q22" i="1"/>
  <c r="R22" i="1"/>
  <c r="S22" i="1"/>
  <c r="T22" i="1"/>
  <c r="U22" i="1"/>
  <c r="V22" i="1"/>
  <c r="W22" i="1"/>
  <c r="A23" i="1"/>
  <c r="B23" i="1"/>
  <c r="B2886" i="1" s="1"/>
  <c r="C23" i="1"/>
  <c r="C2886" i="1" s="1"/>
  <c r="D23" i="1"/>
  <c r="D2886" i="1" s="1"/>
  <c r="E23" i="1"/>
  <c r="E2886" i="1" s="1"/>
  <c r="F23" i="1"/>
  <c r="F2886" i="1" s="1"/>
  <c r="G23" i="1"/>
  <c r="G2886" i="1" s="1"/>
  <c r="H23" i="1"/>
  <c r="I23" i="1"/>
  <c r="J23" i="1"/>
  <c r="K23" i="1"/>
  <c r="L23" i="1"/>
  <c r="M23" i="1"/>
  <c r="O23" i="1"/>
  <c r="P23" i="1"/>
  <c r="Q23" i="1"/>
  <c r="R23" i="1"/>
  <c r="S23" i="1"/>
  <c r="T23" i="1"/>
  <c r="U23" i="1"/>
  <c r="V23" i="1"/>
  <c r="W23" i="1"/>
  <c r="A24" i="1"/>
  <c r="B24" i="1"/>
  <c r="B2887" i="1" s="1"/>
  <c r="C24" i="1"/>
  <c r="C2887" i="1" s="1"/>
  <c r="D24" i="1"/>
  <c r="D2887" i="1" s="1"/>
  <c r="E24" i="1"/>
  <c r="E2887" i="1" s="1"/>
  <c r="F24" i="1"/>
  <c r="F2887" i="1" s="1"/>
  <c r="G24" i="1"/>
  <c r="G2887" i="1" s="1"/>
  <c r="H24" i="1"/>
  <c r="I24" i="1"/>
  <c r="J24" i="1"/>
  <c r="K24" i="1"/>
  <c r="L24" i="1"/>
  <c r="M24" i="1"/>
  <c r="N24" i="1"/>
  <c r="O24" i="1"/>
  <c r="P24" i="1"/>
  <c r="Q24" i="1"/>
  <c r="R24" i="1"/>
  <c r="S24" i="1"/>
  <c r="U24" i="1"/>
  <c r="V24" i="1"/>
  <c r="W24" i="1"/>
  <c r="A25" i="1"/>
  <c r="B25" i="1"/>
  <c r="B2888" i="1" s="1"/>
  <c r="C25" i="1"/>
  <c r="C2888" i="1" s="1"/>
  <c r="D25" i="1"/>
  <c r="D2888" i="1" s="1"/>
  <c r="E25" i="1"/>
  <c r="E2888" i="1" s="1"/>
  <c r="F25" i="1"/>
  <c r="F2888" i="1" s="1"/>
  <c r="G25" i="1"/>
  <c r="G2888" i="1" s="1"/>
  <c r="H25" i="1"/>
  <c r="I25" i="1"/>
  <c r="J25" i="1"/>
  <c r="L25" i="1"/>
  <c r="M25" i="1"/>
  <c r="N25" i="1"/>
  <c r="O25" i="1"/>
  <c r="P25" i="1"/>
  <c r="Q25" i="1"/>
  <c r="R25" i="1"/>
  <c r="S25" i="1"/>
  <c r="T25" i="1"/>
  <c r="U25" i="1"/>
  <c r="V25" i="1"/>
  <c r="W25" i="1"/>
  <c r="A26" i="1"/>
  <c r="B26" i="1"/>
  <c r="B2889" i="1" s="1"/>
  <c r="C26" i="1"/>
  <c r="C2889" i="1" s="1"/>
  <c r="D26" i="1"/>
  <c r="D2889" i="1" s="1"/>
  <c r="E26" i="1"/>
  <c r="E2889" i="1" s="1"/>
  <c r="F26" i="1"/>
  <c r="F2889" i="1" s="1"/>
  <c r="G26" i="1"/>
  <c r="G2889" i="1" s="1"/>
  <c r="I26" i="1"/>
  <c r="J26" i="1"/>
  <c r="K26" i="1"/>
  <c r="L26" i="1"/>
  <c r="M26" i="1"/>
  <c r="N26" i="1"/>
  <c r="O26" i="1"/>
  <c r="P26" i="1"/>
  <c r="Q26" i="1"/>
  <c r="R26" i="1"/>
  <c r="S26" i="1"/>
  <c r="U26" i="1"/>
  <c r="V26" i="1"/>
  <c r="W26" i="1"/>
  <c r="A27" i="1"/>
  <c r="B27" i="1"/>
  <c r="B2890" i="1" s="1"/>
  <c r="C27" i="1"/>
  <c r="C2890" i="1" s="1"/>
  <c r="D27" i="1"/>
  <c r="D2890" i="1" s="1"/>
  <c r="E27" i="1"/>
  <c r="E2890" i="1" s="1"/>
  <c r="F27" i="1"/>
  <c r="F2890" i="1" s="1"/>
  <c r="G27" i="1"/>
  <c r="G2890" i="1" s="1"/>
  <c r="H27" i="1"/>
  <c r="I27" i="1"/>
  <c r="J27" i="1"/>
  <c r="L27" i="1"/>
  <c r="M27" i="1"/>
  <c r="N27" i="1"/>
  <c r="O27" i="1"/>
  <c r="P27" i="1"/>
  <c r="Q27" i="1"/>
  <c r="R27" i="1"/>
  <c r="S27" i="1"/>
  <c r="T27" i="1"/>
  <c r="U27" i="1"/>
  <c r="V27" i="1"/>
  <c r="W27" i="1"/>
  <c r="A28" i="1"/>
  <c r="B28" i="1"/>
  <c r="B2891" i="1" s="1"/>
  <c r="C28" i="1"/>
  <c r="C2891" i="1" s="1"/>
  <c r="D28" i="1"/>
  <c r="D2891" i="1" s="1"/>
  <c r="E28" i="1"/>
  <c r="E2891" i="1" s="1"/>
  <c r="F28" i="1"/>
  <c r="F2891" i="1" s="1"/>
  <c r="G28" i="1"/>
  <c r="G2891" i="1" s="1"/>
  <c r="H28" i="1"/>
  <c r="I28" i="1"/>
  <c r="J28" i="1"/>
  <c r="L28" i="1"/>
  <c r="M28" i="1"/>
  <c r="N28" i="1"/>
  <c r="O28" i="1"/>
  <c r="P28" i="1"/>
  <c r="Q28" i="1"/>
  <c r="R28" i="1"/>
  <c r="S28" i="1"/>
  <c r="T28" i="1"/>
  <c r="U28" i="1"/>
  <c r="V28" i="1"/>
  <c r="W28" i="1"/>
  <c r="A29" i="1"/>
  <c r="B29" i="1"/>
  <c r="B2892" i="1" s="1"/>
  <c r="C29" i="1"/>
  <c r="C2892" i="1" s="1"/>
  <c r="D29" i="1"/>
  <c r="D2892" i="1" s="1"/>
  <c r="E29" i="1"/>
  <c r="E2892" i="1" s="1"/>
  <c r="F29" i="1"/>
  <c r="F2892" i="1" s="1"/>
  <c r="G29" i="1"/>
  <c r="G2892" i="1" s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A30" i="1"/>
  <c r="B30" i="1"/>
  <c r="B2893" i="1" s="1"/>
  <c r="C30" i="1"/>
  <c r="C2893" i="1" s="1"/>
  <c r="D30" i="1"/>
  <c r="D2893" i="1" s="1"/>
  <c r="E30" i="1"/>
  <c r="E2893" i="1" s="1"/>
  <c r="F30" i="1"/>
  <c r="F2893" i="1" s="1"/>
  <c r="G30" i="1"/>
  <c r="G2893" i="1" s="1"/>
  <c r="H30" i="1"/>
  <c r="I30" i="1"/>
  <c r="J30" i="1"/>
  <c r="K30" i="1"/>
  <c r="L30" i="1"/>
  <c r="M30" i="1"/>
  <c r="N30" i="1"/>
  <c r="O30" i="1"/>
  <c r="P30" i="1"/>
  <c r="R30" i="1"/>
  <c r="S30" i="1"/>
  <c r="T30" i="1"/>
  <c r="U30" i="1"/>
  <c r="V30" i="1"/>
  <c r="W30" i="1"/>
  <c r="A31" i="1"/>
  <c r="B31" i="1"/>
  <c r="B2894" i="1" s="1"/>
  <c r="C31" i="1"/>
  <c r="C2894" i="1" s="1"/>
  <c r="D31" i="1"/>
  <c r="D2894" i="1" s="1"/>
  <c r="E31" i="1"/>
  <c r="E2894" i="1" s="1"/>
  <c r="F31" i="1"/>
  <c r="F2894" i="1" s="1"/>
  <c r="G31" i="1"/>
  <c r="G2894" i="1" s="1"/>
  <c r="H31" i="1"/>
  <c r="I31" i="1"/>
  <c r="J31" i="1"/>
  <c r="K31" i="1"/>
  <c r="L31" i="1"/>
  <c r="M31" i="1"/>
  <c r="N31" i="1"/>
  <c r="O31" i="1"/>
  <c r="P31" i="1"/>
  <c r="R31" i="1"/>
  <c r="S31" i="1"/>
  <c r="T31" i="1"/>
  <c r="U31" i="1"/>
  <c r="V31" i="1"/>
  <c r="W31" i="1"/>
  <c r="A32" i="1"/>
  <c r="B32" i="1"/>
  <c r="B2895" i="1" s="1"/>
  <c r="C32" i="1"/>
  <c r="C2895" i="1" s="1"/>
  <c r="D32" i="1"/>
  <c r="D2895" i="1" s="1"/>
  <c r="E32" i="1"/>
  <c r="E2895" i="1" s="1"/>
  <c r="F32" i="1"/>
  <c r="F2895" i="1" s="1"/>
  <c r="G32" i="1"/>
  <c r="G2895" i="1" s="1"/>
  <c r="H32" i="1"/>
  <c r="I32" i="1"/>
  <c r="J32" i="1"/>
  <c r="K32" i="1"/>
  <c r="L32" i="1"/>
  <c r="M32" i="1"/>
  <c r="O32" i="1"/>
  <c r="P32" i="1"/>
  <c r="Q32" i="1"/>
  <c r="R32" i="1"/>
  <c r="S32" i="1"/>
  <c r="T32" i="1"/>
  <c r="U32" i="1"/>
  <c r="V32" i="1"/>
  <c r="W32" i="1"/>
  <c r="A33" i="1"/>
  <c r="B33" i="1"/>
  <c r="B2896" i="1" s="1"/>
  <c r="C33" i="1"/>
  <c r="C2896" i="1" s="1"/>
  <c r="D33" i="1"/>
  <c r="D2896" i="1" s="1"/>
  <c r="E33" i="1"/>
  <c r="E2896" i="1" s="1"/>
  <c r="F33" i="1"/>
  <c r="F2896" i="1" s="1"/>
  <c r="G33" i="1"/>
  <c r="G2896" i="1" s="1"/>
  <c r="H33" i="1"/>
  <c r="I33" i="1"/>
  <c r="J33" i="1"/>
  <c r="L33" i="1"/>
  <c r="M33" i="1"/>
  <c r="N33" i="1"/>
  <c r="O33" i="1"/>
  <c r="P33" i="1"/>
  <c r="Q33" i="1"/>
  <c r="R33" i="1"/>
  <c r="S33" i="1"/>
  <c r="T33" i="1"/>
  <c r="U33" i="1"/>
  <c r="V33" i="1"/>
  <c r="W33" i="1"/>
  <c r="A34" i="1"/>
  <c r="B34" i="1"/>
  <c r="B2897" i="1" s="1"/>
  <c r="C34" i="1"/>
  <c r="C2897" i="1" s="1"/>
  <c r="D34" i="1"/>
  <c r="D2897" i="1" s="1"/>
  <c r="E34" i="1"/>
  <c r="E2897" i="1" s="1"/>
  <c r="F34" i="1"/>
  <c r="F2897" i="1" s="1"/>
  <c r="G34" i="1"/>
  <c r="G2897" i="1" s="1"/>
  <c r="I34" i="1"/>
  <c r="J34" i="1"/>
  <c r="K34" i="1"/>
  <c r="L34" i="1"/>
  <c r="M34" i="1"/>
  <c r="N34" i="1"/>
  <c r="O34" i="1"/>
  <c r="P34" i="1"/>
  <c r="Q34" i="1"/>
  <c r="R34" i="1"/>
  <c r="T34" i="1"/>
  <c r="U34" i="1"/>
  <c r="V34" i="1"/>
  <c r="W34" i="1"/>
  <c r="A35" i="1"/>
  <c r="B35" i="1"/>
  <c r="B2898" i="1" s="1"/>
  <c r="C35" i="1"/>
  <c r="C2898" i="1" s="1"/>
  <c r="D35" i="1"/>
  <c r="D2898" i="1" s="1"/>
  <c r="E35" i="1"/>
  <c r="E2898" i="1" s="1"/>
  <c r="F35" i="1"/>
  <c r="F2898" i="1" s="1"/>
  <c r="G35" i="1"/>
  <c r="G2898" i="1" s="1"/>
  <c r="I35" i="1"/>
  <c r="J35" i="1"/>
  <c r="K35" i="1"/>
  <c r="L35" i="1"/>
  <c r="M35" i="1"/>
  <c r="N35" i="1"/>
  <c r="O35" i="1"/>
  <c r="P35" i="1"/>
  <c r="Q35" i="1"/>
  <c r="R35" i="1"/>
  <c r="S35" i="1"/>
  <c r="U35" i="1"/>
  <c r="V35" i="1"/>
  <c r="W35" i="1"/>
  <c r="A36" i="1"/>
  <c r="B36" i="1"/>
  <c r="B2899" i="1" s="1"/>
  <c r="L2899" i="1" s="1"/>
  <c r="C36" i="1"/>
  <c r="C2899" i="1" s="1"/>
  <c r="D36" i="1"/>
  <c r="D2899" i="1" s="1"/>
  <c r="E36" i="1"/>
  <c r="E2899" i="1" s="1"/>
  <c r="F36" i="1"/>
  <c r="F2899" i="1" s="1"/>
  <c r="G36" i="1"/>
  <c r="G2899" i="1" s="1"/>
  <c r="H36" i="1"/>
  <c r="I36" i="1"/>
  <c r="J36" i="1"/>
  <c r="K36" i="1"/>
  <c r="L36" i="1"/>
  <c r="M36" i="1"/>
  <c r="N36" i="1"/>
  <c r="O36" i="1"/>
  <c r="P36" i="1"/>
  <c r="Q36" i="1"/>
  <c r="S36" i="1"/>
  <c r="T36" i="1"/>
  <c r="U36" i="1"/>
  <c r="V36" i="1"/>
  <c r="W36" i="1"/>
  <c r="A37" i="1"/>
  <c r="B37" i="1"/>
  <c r="B2900" i="1" s="1"/>
  <c r="C37" i="1"/>
  <c r="C2900" i="1" s="1"/>
  <c r="D37" i="1"/>
  <c r="D2900" i="1" s="1"/>
  <c r="E37" i="1"/>
  <c r="E2900" i="1" s="1"/>
  <c r="F37" i="1"/>
  <c r="F2900" i="1" s="1"/>
  <c r="G37" i="1"/>
  <c r="G2900" i="1" s="1"/>
  <c r="H37" i="1"/>
  <c r="I37" i="1"/>
  <c r="J37" i="1"/>
  <c r="L37" i="1"/>
  <c r="M37" i="1"/>
  <c r="N37" i="1"/>
  <c r="O37" i="1"/>
  <c r="P37" i="1"/>
  <c r="Q37" i="1"/>
  <c r="R37" i="1"/>
  <c r="S37" i="1"/>
  <c r="T37" i="1"/>
  <c r="U37" i="1"/>
  <c r="V37" i="1"/>
  <c r="W37" i="1"/>
  <c r="A38" i="1"/>
  <c r="B38" i="1"/>
  <c r="B2901" i="1" s="1"/>
  <c r="C38" i="1"/>
  <c r="C2901" i="1" s="1"/>
  <c r="D38" i="1"/>
  <c r="D2901" i="1" s="1"/>
  <c r="E38" i="1"/>
  <c r="E2901" i="1" s="1"/>
  <c r="F38" i="1"/>
  <c r="F2901" i="1" s="1"/>
  <c r="G38" i="1"/>
  <c r="G2901" i="1" s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A39" i="1"/>
  <c r="B39" i="1"/>
  <c r="B2902" i="1" s="1"/>
  <c r="C39" i="1"/>
  <c r="C2902" i="1" s="1"/>
  <c r="D39" i="1"/>
  <c r="D2902" i="1" s="1"/>
  <c r="E39" i="1"/>
  <c r="E2902" i="1" s="1"/>
  <c r="F39" i="1"/>
  <c r="F2902" i="1" s="1"/>
  <c r="G39" i="1"/>
  <c r="G2902" i="1" s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A40" i="1"/>
  <c r="B40" i="1"/>
  <c r="B2903" i="1" s="1"/>
  <c r="C40" i="1"/>
  <c r="C2903" i="1" s="1"/>
  <c r="D40" i="1"/>
  <c r="D2903" i="1" s="1"/>
  <c r="E40" i="1"/>
  <c r="E2903" i="1" s="1"/>
  <c r="F40" i="1"/>
  <c r="F2903" i="1" s="1"/>
  <c r="G40" i="1"/>
  <c r="G2903" i="1" s="1"/>
  <c r="H40" i="1"/>
  <c r="I40" i="1"/>
  <c r="J40" i="1"/>
  <c r="K40" i="1"/>
  <c r="L40" i="1"/>
  <c r="M40" i="1"/>
  <c r="O40" i="1"/>
  <c r="P40" i="1"/>
  <c r="Q40" i="1"/>
  <c r="R40" i="1"/>
  <c r="S40" i="1"/>
  <c r="T40" i="1"/>
  <c r="U40" i="1"/>
  <c r="V40" i="1"/>
  <c r="W40" i="1"/>
  <c r="A41" i="1"/>
  <c r="B41" i="1"/>
  <c r="B2904" i="1" s="1"/>
  <c r="L2904" i="1" s="1"/>
  <c r="C41" i="1"/>
  <c r="C2904" i="1" s="1"/>
  <c r="D41" i="1"/>
  <c r="D2904" i="1" s="1"/>
  <c r="E41" i="1"/>
  <c r="E2904" i="1" s="1"/>
  <c r="F41" i="1"/>
  <c r="F2904" i="1" s="1"/>
  <c r="G41" i="1"/>
  <c r="G2904" i="1" s="1"/>
  <c r="H41" i="1"/>
  <c r="I41" i="1"/>
  <c r="J41" i="1"/>
  <c r="K41" i="1"/>
  <c r="L41" i="1"/>
  <c r="M41" i="1"/>
  <c r="N41" i="1"/>
  <c r="O41" i="1"/>
  <c r="P41" i="1"/>
  <c r="R41" i="1"/>
  <c r="S41" i="1"/>
  <c r="T41" i="1"/>
  <c r="U41" i="1"/>
  <c r="V41" i="1"/>
  <c r="W41" i="1"/>
  <c r="A42" i="1"/>
  <c r="B42" i="1"/>
  <c r="B2905" i="1" s="1"/>
  <c r="C42" i="1"/>
  <c r="C2905" i="1" s="1"/>
  <c r="D42" i="1"/>
  <c r="D2905" i="1" s="1"/>
  <c r="E42" i="1"/>
  <c r="E2905" i="1" s="1"/>
  <c r="F42" i="1"/>
  <c r="F2905" i="1" s="1"/>
  <c r="G42" i="1"/>
  <c r="G2905" i="1" s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A43" i="1"/>
  <c r="B43" i="1"/>
  <c r="B2906" i="1" s="1"/>
  <c r="C43" i="1"/>
  <c r="C2906" i="1" s="1"/>
  <c r="D43" i="1"/>
  <c r="D2906" i="1" s="1"/>
  <c r="E43" i="1"/>
  <c r="E2906" i="1" s="1"/>
  <c r="F43" i="1"/>
  <c r="F2906" i="1" s="1"/>
  <c r="G43" i="1"/>
  <c r="G2906" i="1" s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A44" i="1"/>
  <c r="B44" i="1"/>
  <c r="C44" i="1"/>
  <c r="C2907" i="1" s="1"/>
  <c r="D44" i="1"/>
  <c r="D2907" i="1" s="1"/>
  <c r="E44" i="1"/>
  <c r="E2907" i="1" s="1"/>
  <c r="F44" i="1"/>
  <c r="F2907" i="1" s="1"/>
  <c r="G44" i="1"/>
  <c r="G2907" i="1" s="1"/>
  <c r="H44" i="1"/>
  <c r="I44" i="1"/>
  <c r="J44" i="1"/>
  <c r="L44" i="1"/>
  <c r="M44" i="1"/>
  <c r="N44" i="1"/>
  <c r="O44" i="1"/>
  <c r="P44" i="1"/>
  <c r="Q44" i="1"/>
  <c r="R44" i="1"/>
  <c r="S44" i="1"/>
  <c r="T44" i="1"/>
  <c r="U44" i="1"/>
  <c r="V44" i="1"/>
  <c r="W44" i="1"/>
  <c r="A45" i="1"/>
  <c r="B45" i="1"/>
  <c r="B2908" i="1" s="1"/>
  <c r="C45" i="1"/>
  <c r="C2908" i="1" s="1"/>
  <c r="D45" i="1"/>
  <c r="D2908" i="1" s="1"/>
  <c r="E45" i="1"/>
  <c r="E2908" i="1" s="1"/>
  <c r="F45" i="1"/>
  <c r="F2908" i="1" s="1"/>
  <c r="G45" i="1"/>
  <c r="G2908" i="1" s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A46" i="1"/>
  <c r="B46" i="1"/>
  <c r="B2909" i="1" s="1"/>
  <c r="C46" i="1"/>
  <c r="C2909" i="1" s="1"/>
  <c r="D46" i="1"/>
  <c r="D2909" i="1" s="1"/>
  <c r="E46" i="1"/>
  <c r="E2909" i="1" s="1"/>
  <c r="F46" i="1"/>
  <c r="F2909" i="1" s="1"/>
  <c r="G46" i="1"/>
  <c r="G2909" i="1" s="1"/>
  <c r="I46" i="1"/>
  <c r="J46" i="1"/>
  <c r="K46" i="1"/>
  <c r="L46" i="1"/>
  <c r="M46" i="1"/>
  <c r="N46" i="1"/>
  <c r="O46" i="1"/>
  <c r="P46" i="1"/>
  <c r="Q46" i="1"/>
  <c r="R46" i="1"/>
  <c r="T46" i="1"/>
  <c r="U46" i="1"/>
  <c r="V46" i="1"/>
  <c r="W46" i="1"/>
  <c r="A47" i="1"/>
  <c r="B47" i="1"/>
  <c r="B2910" i="1" s="1"/>
  <c r="C47" i="1"/>
  <c r="C2910" i="1" s="1"/>
  <c r="D47" i="1"/>
  <c r="D2910" i="1" s="1"/>
  <c r="E47" i="1"/>
  <c r="E2910" i="1" s="1"/>
  <c r="F47" i="1"/>
  <c r="F2910" i="1" s="1"/>
  <c r="G47" i="1"/>
  <c r="G2910" i="1" s="1"/>
  <c r="H47" i="1"/>
  <c r="I47" i="1"/>
  <c r="J47" i="1"/>
  <c r="K47" i="1"/>
  <c r="L47" i="1"/>
  <c r="M47" i="1"/>
  <c r="N47" i="1"/>
  <c r="O47" i="1"/>
  <c r="P47" i="1"/>
  <c r="R47" i="1"/>
  <c r="S47" i="1"/>
  <c r="T47" i="1"/>
  <c r="U47" i="1"/>
  <c r="V47" i="1"/>
  <c r="W47" i="1"/>
  <c r="A48" i="1"/>
  <c r="B48" i="1"/>
  <c r="B2911" i="1" s="1"/>
  <c r="C48" i="1"/>
  <c r="C2911" i="1" s="1"/>
  <c r="D48" i="1"/>
  <c r="D2911" i="1" s="1"/>
  <c r="E48" i="1"/>
  <c r="E2911" i="1" s="1"/>
  <c r="F48" i="1"/>
  <c r="F2911" i="1" s="1"/>
  <c r="G48" i="1"/>
  <c r="G2911" i="1" s="1"/>
  <c r="H48" i="1"/>
  <c r="I48" i="1"/>
  <c r="J48" i="1"/>
  <c r="K48" i="1"/>
  <c r="L48" i="1"/>
  <c r="M48" i="1"/>
  <c r="N48" i="1"/>
  <c r="O48" i="1"/>
  <c r="P48" i="1"/>
  <c r="R48" i="1"/>
  <c r="S48" i="1"/>
  <c r="T48" i="1"/>
  <c r="U48" i="1"/>
  <c r="V48" i="1"/>
  <c r="W48" i="1"/>
  <c r="A49" i="1"/>
  <c r="B49" i="1"/>
  <c r="B2912" i="1" s="1"/>
  <c r="L2912" i="1" s="1"/>
  <c r="C49" i="1"/>
  <c r="C2912" i="1" s="1"/>
  <c r="D49" i="1"/>
  <c r="D2912" i="1" s="1"/>
  <c r="E49" i="1"/>
  <c r="E2912" i="1" s="1"/>
  <c r="F49" i="1"/>
  <c r="F2912" i="1" s="1"/>
  <c r="G49" i="1"/>
  <c r="G2912" i="1" s="1"/>
  <c r="H49" i="1"/>
  <c r="I49" i="1"/>
  <c r="J49" i="1"/>
  <c r="K49" i="1"/>
  <c r="L49" i="1"/>
  <c r="M49" i="1"/>
  <c r="O49" i="1"/>
  <c r="P49" i="1"/>
  <c r="Q49" i="1"/>
  <c r="R49" i="1"/>
  <c r="S49" i="1"/>
  <c r="T49" i="1"/>
  <c r="U49" i="1"/>
  <c r="V49" i="1"/>
  <c r="W49" i="1"/>
  <c r="A50" i="1"/>
  <c r="B50" i="1"/>
  <c r="B2913" i="1" s="1"/>
  <c r="C50" i="1"/>
  <c r="C2913" i="1" s="1"/>
  <c r="D50" i="1"/>
  <c r="D2913" i="1" s="1"/>
  <c r="E50" i="1"/>
  <c r="E2913" i="1" s="1"/>
  <c r="F50" i="1"/>
  <c r="F2913" i="1" s="1"/>
  <c r="G50" i="1"/>
  <c r="G2913" i="1" s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A51" i="1"/>
  <c r="B51" i="1"/>
  <c r="B2914" i="1" s="1"/>
  <c r="C51" i="1"/>
  <c r="C2914" i="1" s="1"/>
  <c r="D51" i="1"/>
  <c r="D2914" i="1" s="1"/>
  <c r="E51" i="1"/>
  <c r="E2914" i="1" s="1"/>
  <c r="F51" i="1"/>
  <c r="F2914" i="1" s="1"/>
  <c r="G51" i="1"/>
  <c r="G2914" i="1" s="1"/>
  <c r="H51" i="1"/>
  <c r="I51" i="1"/>
  <c r="J51" i="1"/>
  <c r="L51" i="1"/>
  <c r="M51" i="1"/>
  <c r="N51" i="1"/>
  <c r="O51" i="1"/>
  <c r="P51" i="1"/>
  <c r="Q51" i="1"/>
  <c r="R51" i="1"/>
  <c r="S51" i="1"/>
  <c r="U51" i="1"/>
  <c r="V51" i="1"/>
  <c r="W51" i="1"/>
  <c r="A52" i="1"/>
  <c r="B52" i="1"/>
  <c r="B2915" i="1" s="1"/>
  <c r="C52" i="1"/>
  <c r="C2915" i="1" s="1"/>
  <c r="D52" i="1"/>
  <c r="D2915" i="1" s="1"/>
  <c r="E52" i="1"/>
  <c r="E2915" i="1" s="1"/>
  <c r="F52" i="1"/>
  <c r="F2915" i="1" s="1"/>
  <c r="G52" i="1"/>
  <c r="G2915" i="1" s="1"/>
  <c r="H52" i="1"/>
  <c r="I52" i="1"/>
  <c r="J52" i="1"/>
  <c r="K52" i="1"/>
  <c r="L52" i="1"/>
  <c r="M52" i="1"/>
  <c r="N52" i="1"/>
  <c r="O52" i="1"/>
  <c r="P52" i="1"/>
  <c r="Q52" i="1"/>
  <c r="R52" i="1"/>
  <c r="S52" i="1"/>
  <c r="U52" i="1"/>
  <c r="V52" i="1"/>
  <c r="W52" i="1"/>
  <c r="A53" i="1"/>
  <c r="B53" i="1"/>
  <c r="C53" i="1"/>
  <c r="C2916" i="1" s="1"/>
  <c r="D53" i="1"/>
  <c r="D2916" i="1" s="1"/>
  <c r="E53" i="1"/>
  <c r="E2916" i="1" s="1"/>
  <c r="F53" i="1"/>
  <c r="F2916" i="1" s="1"/>
  <c r="G53" i="1"/>
  <c r="G2916" i="1" s="1"/>
  <c r="H53" i="1"/>
  <c r="I53" i="1"/>
  <c r="J53" i="1"/>
  <c r="K53" i="1"/>
  <c r="L53" i="1"/>
  <c r="M53" i="1"/>
  <c r="N53" i="1"/>
  <c r="O53" i="1"/>
  <c r="P53" i="1"/>
  <c r="Q53" i="1"/>
  <c r="R53" i="1"/>
  <c r="S53" i="1"/>
  <c r="U53" i="1"/>
  <c r="V53" i="1"/>
  <c r="W53" i="1"/>
  <c r="A54" i="1"/>
  <c r="B54" i="1"/>
  <c r="B2917" i="1" s="1"/>
  <c r="L2917" i="1" s="1"/>
  <c r="C54" i="1"/>
  <c r="C2917" i="1" s="1"/>
  <c r="D54" i="1"/>
  <c r="D2917" i="1" s="1"/>
  <c r="E54" i="1"/>
  <c r="E2917" i="1" s="1"/>
  <c r="F54" i="1"/>
  <c r="F2917" i="1" s="1"/>
  <c r="G54" i="1"/>
  <c r="G2917" i="1" s="1"/>
  <c r="H54" i="1"/>
  <c r="I54" i="1"/>
  <c r="J54" i="1"/>
  <c r="L54" i="1"/>
  <c r="M54" i="1"/>
  <c r="N54" i="1"/>
  <c r="O54" i="1"/>
  <c r="P54" i="1"/>
  <c r="Q54" i="1"/>
  <c r="R54" i="1"/>
  <c r="S54" i="1"/>
  <c r="T54" i="1"/>
  <c r="U54" i="1"/>
  <c r="V54" i="1"/>
  <c r="W54" i="1"/>
  <c r="A55" i="1"/>
  <c r="B55" i="1"/>
  <c r="B2918" i="1" s="1"/>
  <c r="L2918" i="1" s="1"/>
  <c r="C55" i="1"/>
  <c r="C2918" i="1" s="1"/>
  <c r="D55" i="1"/>
  <c r="D2918" i="1" s="1"/>
  <c r="E55" i="1"/>
  <c r="E2918" i="1" s="1"/>
  <c r="F55" i="1"/>
  <c r="F2918" i="1" s="1"/>
  <c r="G55" i="1"/>
  <c r="G2918" i="1" s="1"/>
  <c r="H55" i="1"/>
  <c r="I55" i="1"/>
  <c r="J55" i="1"/>
  <c r="L55" i="1"/>
  <c r="M55" i="1"/>
  <c r="N55" i="1"/>
  <c r="O55" i="1"/>
  <c r="P55" i="1"/>
  <c r="Q55" i="1"/>
  <c r="R55" i="1"/>
  <c r="S55" i="1"/>
  <c r="U55" i="1"/>
  <c r="V55" i="1"/>
  <c r="W55" i="1"/>
  <c r="A56" i="1"/>
  <c r="B56" i="1"/>
  <c r="B2919" i="1" s="1"/>
  <c r="X2919" i="1" s="1"/>
  <c r="C56" i="1"/>
  <c r="C2919" i="1" s="1"/>
  <c r="D56" i="1"/>
  <c r="D2919" i="1" s="1"/>
  <c r="E56" i="1"/>
  <c r="E2919" i="1" s="1"/>
  <c r="F56" i="1"/>
  <c r="F2919" i="1" s="1"/>
  <c r="G56" i="1"/>
  <c r="G2919" i="1" s="1"/>
  <c r="H56" i="1"/>
  <c r="I56" i="1"/>
  <c r="J56" i="1"/>
  <c r="K56" i="1"/>
  <c r="L56" i="1"/>
  <c r="M56" i="1"/>
  <c r="N56" i="1"/>
  <c r="O56" i="1"/>
  <c r="P56" i="1"/>
  <c r="Q56" i="1"/>
  <c r="R56" i="1"/>
  <c r="T56" i="1"/>
  <c r="U56" i="1"/>
  <c r="V56" i="1"/>
  <c r="W56" i="1"/>
  <c r="A57" i="1"/>
  <c r="B57" i="1"/>
  <c r="B2920" i="1" s="1"/>
  <c r="C57" i="1"/>
  <c r="C2920" i="1" s="1"/>
  <c r="D57" i="1"/>
  <c r="D2920" i="1" s="1"/>
  <c r="E57" i="1"/>
  <c r="E2920" i="1" s="1"/>
  <c r="F57" i="1"/>
  <c r="F2920" i="1" s="1"/>
  <c r="G57" i="1"/>
  <c r="G2920" i="1" s="1"/>
  <c r="H57" i="1"/>
  <c r="I57" i="1"/>
  <c r="J57" i="1"/>
  <c r="K57" i="1"/>
  <c r="L57" i="1"/>
  <c r="M57" i="1"/>
  <c r="N57" i="1"/>
  <c r="O57" i="1"/>
  <c r="P57" i="1"/>
  <c r="R57" i="1"/>
  <c r="S57" i="1"/>
  <c r="T57" i="1"/>
  <c r="U57" i="1"/>
  <c r="V57" i="1"/>
  <c r="W57" i="1"/>
  <c r="A58" i="1"/>
  <c r="B58" i="1"/>
  <c r="B2921" i="1" s="1"/>
  <c r="L2921" i="1" s="1"/>
  <c r="C58" i="1"/>
  <c r="C2921" i="1" s="1"/>
  <c r="D58" i="1"/>
  <c r="D2921" i="1" s="1"/>
  <c r="E58" i="1"/>
  <c r="E2921" i="1" s="1"/>
  <c r="F58" i="1"/>
  <c r="F2921" i="1" s="1"/>
  <c r="G58" i="1"/>
  <c r="G2921" i="1" s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A59" i="1"/>
  <c r="B59" i="1"/>
  <c r="B2922" i="1" s="1"/>
  <c r="M2922" i="1" s="1"/>
  <c r="C59" i="1"/>
  <c r="C2922" i="1" s="1"/>
  <c r="D59" i="1"/>
  <c r="D2922" i="1" s="1"/>
  <c r="E59" i="1"/>
  <c r="E2922" i="1" s="1"/>
  <c r="F59" i="1"/>
  <c r="F2922" i="1" s="1"/>
  <c r="G59" i="1"/>
  <c r="G2922" i="1" s="1"/>
  <c r="H59" i="1"/>
  <c r="I59" i="1"/>
  <c r="J59" i="1"/>
  <c r="L59" i="1"/>
  <c r="M59" i="1"/>
  <c r="N59" i="1"/>
  <c r="O59" i="1"/>
  <c r="P59" i="1"/>
  <c r="Q59" i="1"/>
  <c r="R59" i="1"/>
  <c r="S59" i="1"/>
  <c r="T59" i="1"/>
  <c r="U59" i="1"/>
  <c r="V59" i="1"/>
  <c r="W59" i="1"/>
  <c r="A60" i="1"/>
  <c r="B60" i="1"/>
  <c r="B2923" i="1" s="1"/>
  <c r="M2923" i="1" s="1"/>
  <c r="C60" i="1"/>
  <c r="C2923" i="1" s="1"/>
  <c r="D60" i="1"/>
  <c r="D2923" i="1" s="1"/>
  <c r="E60" i="1"/>
  <c r="E2923" i="1" s="1"/>
  <c r="F60" i="1"/>
  <c r="F2923" i="1" s="1"/>
  <c r="G60" i="1"/>
  <c r="G2923" i="1" s="1"/>
  <c r="H60" i="1"/>
  <c r="I60" i="1"/>
  <c r="J60" i="1"/>
  <c r="K60" i="1"/>
  <c r="L60" i="1"/>
  <c r="M60" i="1"/>
  <c r="N60" i="1"/>
  <c r="O60" i="1"/>
  <c r="P60" i="1"/>
  <c r="R60" i="1"/>
  <c r="S60" i="1"/>
  <c r="T60" i="1"/>
  <c r="U60" i="1"/>
  <c r="V60" i="1"/>
  <c r="W60" i="1"/>
  <c r="A61" i="1"/>
  <c r="B61" i="1"/>
  <c r="B2924" i="1" s="1"/>
  <c r="M2924" i="1" s="1"/>
  <c r="C61" i="1"/>
  <c r="C2924" i="1" s="1"/>
  <c r="D61" i="1"/>
  <c r="D2924" i="1" s="1"/>
  <c r="E61" i="1"/>
  <c r="E2924" i="1" s="1"/>
  <c r="F61" i="1"/>
  <c r="F2924" i="1" s="1"/>
  <c r="G61" i="1"/>
  <c r="G2924" i="1" s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A62" i="1"/>
  <c r="B62" i="1"/>
  <c r="B2925" i="1" s="1"/>
  <c r="C62" i="1"/>
  <c r="C2925" i="1" s="1"/>
  <c r="D62" i="1"/>
  <c r="D2925" i="1" s="1"/>
  <c r="E62" i="1"/>
  <c r="E2925" i="1" s="1"/>
  <c r="F62" i="1"/>
  <c r="F2925" i="1" s="1"/>
  <c r="G62" i="1"/>
  <c r="G2925" i="1" s="1"/>
  <c r="H62" i="1"/>
  <c r="I62" i="1"/>
  <c r="J62" i="1"/>
  <c r="K62" i="1"/>
  <c r="L62" i="1"/>
  <c r="M62" i="1"/>
  <c r="O62" i="1"/>
  <c r="P62" i="1"/>
  <c r="Q62" i="1"/>
  <c r="R62" i="1"/>
  <c r="S62" i="1"/>
  <c r="U62" i="1"/>
  <c r="V62" i="1"/>
  <c r="W62" i="1"/>
  <c r="A63" i="1"/>
  <c r="B63" i="1"/>
  <c r="B2926" i="1" s="1"/>
  <c r="C63" i="1"/>
  <c r="C2926" i="1" s="1"/>
  <c r="D63" i="1"/>
  <c r="D2926" i="1" s="1"/>
  <c r="E63" i="1"/>
  <c r="E2926" i="1" s="1"/>
  <c r="F63" i="1"/>
  <c r="F2926" i="1" s="1"/>
  <c r="G63" i="1"/>
  <c r="G2926" i="1" s="1"/>
  <c r="H63" i="1"/>
  <c r="I63" i="1"/>
  <c r="J63" i="1"/>
  <c r="K63" i="1"/>
  <c r="L63" i="1"/>
  <c r="M63" i="1"/>
  <c r="O63" i="1"/>
  <c r="P63" i="1"/>
  <c r="Q63" i="1"/>
  <c r="R63" i="1"/>
  <c r="S63" i="1"/>
  <c r="T63" i="1"/>
  <c r="U63" i="1"/>
  <c r="V63" i="1"/>
  <c r="W63" i="1"/>
  <c r="A64" i="1"/>
  <c r="B64" i="1"/>
  <c r="B2927" i="1" s="1"/>
  <c r="C64" i="1"/>
  <c r="C2927" i="1" s="1"/>
  <c r="D64" i="1"/>
  <c r="D2927" i="1" s="1"/>
  <c r="E64" i="1"/>
  <c r="E2927" i="1" s="1"/>
  <c r="F64" i="1"/>
  <c r="F2927" i="1" s="1"/>
  <c r="G64" i="1"/>
  <c r="G2927" i="1" s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A65" i="1"/>
  <c r="B65" i="1"/>
  <c r="B2928" i="1" s="1"/>
  <c r="C65" i="1"/>
  <c r="C2928" i="1" s="1"/>
  <c r="D65" i="1"/>
  <c r="D2928" i="1" s="1"/>
  <c r="E65" i="1"/>
  <c r="E2928" i="1" s="1"/>
  <c r="F65" i="1"/>
  <c r="F2928" i="1" s="1"/>
  <c r="G65" i="1"/>
  <c r="G2928" i="1" s="1"/>
  <c r="H65" i="1"/>
  <c r="I65" i="1"/>
  <c r="J65" i="1"/>
  <c r="L65" i="1"/>
  <c r="M65" i="1"/>
  <c r="N65" i="1"/>
  <c r="O65" i="1"/>
  <c r="P65" i="1"/>
  <c r="Q65" i="1"/>
  <c r="R65" i="1"/>
  <c r="S65" i="1"/>
  <c r="T65" i="1"/>
  <c r="U65" i="1"/>
  <c r="V65" i="1"/>
  <c r="W65" i="1"/>
  <c r="A66" i="1"/>
  <c r="B66" i="1"/>
  <c r="B2929" i="1" s="1"/>
  <c r="L2929" i="1" s="1"/>
  <c r="C66" i="1"/>
  <c r="C2929" i="1" s="1"/>
  <c r="D66" i="1"/>
  <c r="D2929" i="1" s="1"/>
  <c r="E66" i="1"/>
  <c r="E2929" i="1" s="1"/>
  <c r="F66" i="1"/>
  <c r="F2929" i="1" s="1"/>
  <c r="G66" i="1"/>
  <c r="G2929" i="1" s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A67" i="1"/>
  <c r="B67" i="1"/>
  <c r="C67" i="1"/>
  <c r="C2930" i="1" s="1"/>
  <c r="D67" i="1"/>
  <c r="D2930" i="1" s="1"/>
  <c r="E67" i="1"/>
  <c r="E2930" i="1" s="1"/>
  <c r="F67" i="1"/>
  <c r="F2930" i="1" s="1"/>
  <c r="G67" i="1"/>
  <c r="G2930" i="1" s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A68" i="1"/>
  <c r="B68" i="1"/>
  <c r="B2931" i="1" s="1"/>
  <c r="C68" i="1"/>
  <c r="C2931" i="1" s="1"/>
  <c r="D68" i="1"/>
  <c r="D2931" i="1" s="1"/>
  <c r="E68" i="1"/>
  <c r="E2931" i="1" s="1"/>
  <c r="F68" i="1"/>
  <c r="F2931" i="1" s="1"/>
  <c r="G68" i="1"/>
  <c r="G2931" i="1" s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A69" i="1"/>
  <c r="B69" i="1"/>
  <c r="C69" i="1"/>
  <c r="C2932" i="1" s="1"/>
  <c r="D69" i="1"/>
  <c r="D2932" i="1" s="1"/>
  <c r="E69" i="1"/>
  <c r="E2932" i="1" s="1"/>
  <c r="F69" i="1"/>
  <c r="F2932" i="1" s="1"/>
  <c r="G69" i="1"/>
  <c r="G2932" i="1" s="1"/>
  <c r="H69" i="1"/>
  <c r="I69" i="1"/>
  <c r="J69" i="1"/>
  <c r="L69" i="1"/>
  <c r="M69" i="1"/>
  <c r="N69" i="1"/>
  <c r="O69" i="1"/>
  <c r="P69" i="1"/>
  <c r="Q69" i="1"/>
  <c r="R69" i="1"/>
  <c r="S69" i="1"/>
  <c r="U69" i="1"/>
  <c r="V69" i="1"/>
  <c r="W69" i="1"/>
  <c r="A70" i="1"/>
  <c r="B70" i="1"/>
  <c r="B2933" i="1" s="1"/>
  <c r="L2933" i="1" s="1"/>
  <c r="C70" i="1"/>
  <c r="C2933" i="1" s="1"/>
  <c r="D70" i="1"/>
  <c r="D2933" i="1" s="1"/>
  <c r="E70" i="1"/>
  <c r="E2933" i="1" s="1"/>
  <c r="F70" i="1"/>
  <c r="F2933" i="1" s="1"/>
  <c r="G70" i="1"/>
  <c r="G2933" i="1" s="1"/>
  <c r="H70" i="1"/>
  <c r="I70" i="1"/>
  <c r="J70" i="1"/>
  <c r="K70" i="1"/>
  <c r="L70" i="1"/>
  <c r="M70" i="1"/>
  <c r="N70" i="1"/>
  <c r="O70" i="1"/>
  <c r="P70" i="1"/>
  <c r="R70" i="1"/>
  <c r="S70" i="1"/>
  <c r="T70" i="1"/>
  <c r="U70" i="1"/>
  <c r="V70" i="1"/>
  <c r="W70" i="1"/>
  <c r="A71" i="1"/>
  <c r="B71" i="1"/>
  <c r="B2934" i="1" s="1"/>
  <c r="C71" i="1"/>
  <c r="C2934" i="1" s="1"/>
  <c r="D71" i="1"/>
  <c r="D2934" i="1" s="1"/>
  <c r="E71" i="1"/>
  <c r="E2934" i="1" s="1"/>
  <c r="F71" i="1"/>
  <c r="F2934" i="1" s="1"/>
  <c r="G71" i="1"/>
  <c r="G2934" i="1" s="1"/>
  <c r="H71" i="1"/>
  <c r="I71" i="1"/>
  <c r="J71" i="1"/>
  <c r="K71" i="1"/>
  <c r="L71" i="1"/>
  <c r="M71" i="1"/>
  <c r="N71" i="1"/>
  <c r="O71" i="1"/>
  <c r="P71" i="1"/>
  <c r="Q71" i="1"/>
  <c r="R71" i="1"/>
  <c r="S71" i="1"/>
  <c r="U71" i="1"/>
  <c r="V71" i="1"/>
  <c r="W71" i="1"/>
  <c r="A72" i="1"/>
  <c r="B72" i="1"/>
  <c r="B2935" i="1" s="1"/>
  <c r="C72" i="1"/>
  <c r="C2935" i="1" s="1"/>
  <c r="D72" i="1"/>
  <c r="D2935" i="1" s="1"/>
  <c r="E72" i="1"/>
  <c r="E2935" i="1" s="1"/>
  <c r="F72" i="1"/>
  <c r="F2935" i="1" s="1"/>
  <c r="G72" i="1"/>
  <c r="G2935" i="1" s="1"/>
  <c r="H72" i="1"/>
  <c r="I72" i="1"/>
  <c r="J72" i="1"/>
  <c r="K72" i="1"/>
  <c r="L72" i="1"/>
  <c r="M72" i="1"/>
  <c r="N72" i="1"/>
  <c r="O72" i="1"/>
  <c r="P72" i="1"/>
  <c r="R72" i="1"/>
  <c r="S72" i="1"/>
  <c r="T72" i="1"/>
  <c r="U72" i="1"/>
  <c r="V72" i="1"/>
  <c r="W72" i="1"/>
  <c r="A73" i="1"/>
  <c r="B73" i="1"/>
  <c r="B2936" i="1" s="1"/>
  <c r="C73" i="1"/>
  <c r="C2936" i="1" s="1"/>
  <c r="D73" i="1"/>
  <c r="D2936" i="1" s="1"/>
  <c r="E73" i="1"/>
  <c r="E2936" i="1" s="1"/>
  <c r="F73" i="1"/>
  <c r="F2936" i="1" s="1"/>
  <c r="G73" i="1"/>
  <c r="G2936" i="1" s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A74" i="1"/>
  <c r="B74" i="1"/>
  <c r="B2937" i="1" s="1"/>
  <c r="L2937" i="1" s="1"/>
  <c r="C74" i="1"/>
  <c r="C2937" i="1" s="1"/>
  <c r="D74" i="1"/>
  <c r="D2937" i="1" s="1"/>
  <c r="E74" i="1"/>
  <c r="E2937" i="1" s="1"/>
  <c r="F74" i="1"/>
  <c r="F2937" i="1" s="1"/>
  <c r="G74" i="1"/>
  <c r="G2937" i="1" s="1"/>
  <c r="H74" i="1"/>
  <c r="I74" i="1"/>
  <c r="J74" i="1"/>
  <c r="K74" i="1"/>
  <c r="L74" i="1"/>
  <c r="M74" i="1"/>
  <c r="N74" i="1"/>
  <c r="O74" i="1"/>
  <c r="P74" i="1"/>
  <c r="R74" i="1"/>
  <c r="S74" i="1"/>
  <c r="T74" i="1"/>
  <c r="U74" i="1"/>
  <c r="V74" i="1"/>
  <c r="W74" i="1"/>
  <c r="A75" i="1"/>
  <c r="B75" i="1"/>
  <c r="B2938" i="1" s="1"/>
  <c r="M2938" i="1" s="1"/>
  <c r="C75" i="1"/>
  <c r="C2938" i="1" s="1"/>
  <c r="D75" i="1"/>
  <c r="D2938" i="1" s="1"/>
  <c r="E75" i="1"/>
  <c r="E2938" i="1" s="1"/>
  <c r="F75" i="1"/>
  <c r="F2938" i="1" s="1"/>
  <c r="G75" i="1"/>
  <c r="G2938" i="1" s="1"/>
  <c r="H75" i="1"/>
  <c r="I75" i="1"/>
  <c r="J75" i="1"/>
  <c r="K75" i="1"/>
  <c r="L75" i="1"/>
  <c r="M75" i="1"/>
  <c r="N75" i="1"/>
  <c r="O75" i="1"/>
  <c r="P75" i="1"/>
  <c r="Q75" i="1"/>
  <c r="S75" i="1"/>
  <c r="T75" i="1"/>
  <c r="U75" i="1"/>
  <c r="V75" i="1"/>
  <c r="W75" i="1"/>
  <c r="A76" i="1"/>
  <c r="B76" i="1"/>
  <c r="B2939" i="1" s="1"/>
  <c r="L2939" i="1" s="1"/>
  <c r="C76" i="1"/>
  <c r="C2939" i="1" s="1"/>
  <c r="D76" i="1"/>
  <c r="D2939" i="1" s="1"/>
  <c r="E76" i="1"/>
  <c r="E2939" i="1" s="1"/>
  <c r="F76" i="1"/>
  <c r="F2939" i="1" s="1"/>
  <c r="G76" i="1"/>
  <c r="G2939" i="1" s="1"/>
  <c r="H76" i="1"/>
  <c r="I76" i="1"/>
  <c r="J76" i="1"/>
  <c r="L76" i="1"/>
  <c r="M76" i="1"/>
  <c r="N76" i="1"/>
  <c r="O76" i="1"/>
  <c r="P76" i="1"/>
  <c r="Q76" i="1"/>
  <c r="R76" i="1"/>
  <c r="S76" i="1"/>
  <c r="T76" i="1"/>
  <c r="U76" i="1"/>
  <c r="V76" i="1"/>
  <c r="W76" i="1"/>
  <c r="A77" i="1"/>
  <c r="B77" i="1"/>
  <c r="B2940" i="1" s="1"/>
  <c r="C77" i="1"/>
  <c r="C2940" i="1" s="1"/>
  <c r="D77" i="1"/>
  <c r="D2940" i="1" s="1"/>
  <c r="E77" i="1"/>
  <c r="E2940" i="1" s="1"/>
  <c r="F77" i="1"/>
  <c r="F2940" i="1" s="1"/>
  <c r="G77" i="1"/>
  <c r="G2940" i="1" s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A78" i="1"/>
  <c r="B78" i="1"/>
  <c r="B2941" i="1" s="1"/>
  <c r="M2941" i="1" s="1"/>
  <c r="C78" i="1"/>
  <c r="C2941" i="1" s="1"/>
  <c r="D78" i="1"/>
  <c r="D2941" i="1" s="1"/>
  <c r="E78" i="1"/>
  <c r="E2941" i="1" s="1"/>
  <c r="F78" i="1"/>
  <c r="F2941" i="1" s="1"/>
  <c r="G78" i="1"/>
  <c r="G2941" i="1" s="1"/>
  <c r="I78" i="1"/>
  <c r="J78" i="1"/>
  <c r="K78" i="1"/>
  <c r="L78" i="1"/>
  <c r="M78" i="1"/>
  <c r="N78" i="1"/>
  <c r="O78" i="1"/>
  <c r="P78" i="1"/>
  <c r="Q78" i="1"/>
  <c r="R78" i="1"/>
  <c r="S78" i="1"/>
  <c r="U78" i="1"/>
  <c r="V78" i="1"/>
  <c r="W78" i="1"/>
  <c r="A79" i="1"/>
  <c r="B79" i="1"/>
  <c r="B2942" i="1" s="1"/>
  <c r="C79" i="1"/>
  <c r="C2942" i="1" s="1"/>
  <c r="D79" i="1"/>
  <c r="D2942" i="1" s="1"/>
  <c r="E79" i="1"/>
  <c r="E2942" i="1" s="1"/>
  <c r="F79" i="1"/>
  <c r="F2942" i="1" s="1"/>
  <c r="G79" i="1"/>
  <c r="G2942" i="1" s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A80" i="1"/>
  <c r="B80" i="1"/>
  <c r="B2943" i="1" s="1"/>
  <c r="C80" i="1"/>
  <c r="C2943" i="1" s="1"/>
  <c r="D80" i="1"/>
  <c r="D2943" i="1" s="1"/>
  <c r="E80" i="1"/>
  <c r="E2943" i="1" s="1"/>
  <c r="F80" i="1"/>
  <c r="F2943" i="1" s="1"/>
  <c r="G80" i="1"/>
  <c r="G2943" i="1" s="1"/>
  <c r="H80" i="1"/>
  <c r="I80" i="1"/>
  <c r="J80" i="1"/>
  <c r="K80" i="1"/>
  <c r="L80" i="1"/>
  <c r="M80" i="1"/>
  <c r="N80" i="1"/>
  <c r="O80" i="1"/>
  <c r="P80" i="1"/>
  <c r="R80" i="1"/>
  <c r="S80" i="1"/>
  <c r="T80" i="1"/>
  <c r="U80" i="1"/>
  <c r="V80" i="1"/>
  <c r="W80" i="1"/>
  <c r="A81" i="1"/>
  <c r="B81" i="1"/>
  <c r="B2944" i="1" s="1"/>
  <c r="C81" i="1"/>
  <c r="C2944" i="1" s="1"/>
  <c r="D81" i="1"/>
  <c r="D2944" i="1" s="1"/>
  <c r="E81" i="1"/>
  <c r="E2944" i="1" s="1"/>
  <c r="F81" i="1"/>
  <c r="F2944" i="1" s="1"/>
  <c r="G81" i="1"/>
  <c r="G2944" i="1" s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A82" i="1"/>
  <c r="B82" i="1"/>
  <c r="B2945" i="1" s="1"/>
  <c r="X2945" i="1" s="1"/>
  <c r="C82" i="1"/>
  <c r="C2945" i="1" s="1"/>
  <c r="D82" i="1"/>
  <c r="D2945" i="1" s="1"/>
  <c r="E82" i="1"/>
  <c r="E2945" i="1" s="1"/>
  <c r="F82" i="1"/>
  <c r="F2945" i="1" s="1"/>
  <c r="G82" i="1"/>
  <c r="G2945" i="1" s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A83" i="1"/>
  <c r="B83" i="1"/>
  <c r="C83" i="1"/>
  <c r="D83" i="1"/>
  <c r="E83" i="1"/>
  <c r="F83" i="1"/>
  <c r="G83" i="1"/>
  <c r="H83" i="1"/>
  <c r="I83" i="1"/>
  <c r="J83" i="1"/>
  <c r="L83" i="1"/>
  <c r="M83" i="1"/>
  <c r="N83" i="1"/>
  <c r="O83" i="1"/>
  <c r="P83" i="1"/>
  <c r="Q83" i="1"/>
  <c r="R83" i="1"/>
  <c r="S83" i="1"/>
  <c r="T83" i="1"/>
  <c r="U83" i="1"/>
  <c r="V83" i="1"/>
  <c r="W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A85" i="1"/>
  <c r="B85" i="1"/>
  <c r="C85" i="1"/>
  <c r="D85" i="1"/>
  <c r="E85" i="1"/>
  <c r="F85" i="1"/>
  <c r="G85" i="1"/>
  <c r="I85" i="1"/>
  <c r="J85" i="1"/>
  <c r="K85" i="1"/>
  <c r="L85" i="1"/>
  <c r="M85" i="1"/>
  <c r="N85" i="1"/>
  <c r="O85" i="1"/>
  <c r="P85" i="1"/>
  <c r="Q85" i="1"/>
  <c r="S85" i="1"/>
  <c r="T85" i="1"/>
  <c r="U85" i="1"/>
  <c r="V85" i="1"/>
  <c r="W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O86" i="1"/>
  <c r="P86" i="1"/>
  <c r="Q86" i="1"/>
  <c r="R86" i="1"/>
  <c r="S86" i="1"/>
  <c r="U86" i="1"/>
  <c r="V86" i="1"/>
  <c r="W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R88" i="1"/>
  <c r="S88" i="1"/>
  <c r="T88" i="1"/>
  <c r="U88" i="1"/>
  <c r="V88" i="1"/>
  <c r="W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V89" i="1"/>
  <c r="W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O90" i="1"/>
  <c r="P90" i="1"/>
  <c r="Q90" i="1"/>
  <c r="R90" i="1"/>
  <c r="S90" i="1"/>
  <c r="T90" i="1"/>
  <c r="U90" i="1"/>
  <c r="V90" i="1"/>
  <c r="W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O91" i="1"/>
  <c r="P91" i="1"/>
  <c r="Q91" i="1"/>
  <c r="R91" i="1"/>
  <c r="S91" i="1"/>
  <c r="U91" i="1"/>
  <c r="V91" i="1"/>
  <c r="W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R92" i="1"/>
  <c r="S92" i="1"/>
  <c r="T92" i="1"/>
  <c r="U92" i="1"/>
  <c r="V92" i="1"/>
  <c r="W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R93" i="1"/>
  <c r="S93" i="1"/>
  <c r="T93" i="1"/>
  <c r="U93" i="1"/>
  <c r="V93" i="1"/>
  <c r="W93" i="1"/>
  <c r="A94" i="1"/>
  <c r="B94" i="1"/>
  <c r="C94" i="1"/>
  <c r="D94" i="1"/>
  <c r="E94" i="1"/>
  <c r="F94" i="1"/>
  <c r="G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A96" i="1"/>
  <c r="B96" i="1"/>
  <c r="C96" i="1"/>
  <c r="D96" i="1"/>
  <c r="E96" i="1"/>
  <c r="F96" i="1"/>
  <c r="G96" i="1"/>
  <c r="I96" i="1"/>
  <c r="J96" i="1"/>
  <c r="K96" i="1"/>
  <c r="L96" i="1"/>
  <c r="M96" i="1"/>
  <c r="N96" i="1"/>
  <c r="O96" i="1"/>
  <c r="P96" i="1"/>
  <c r="Q96" i="1"/>
  <c r="R96" i="1"/>
  <c r="S96" i="1"/>
  <c r="U96" i="1"/>
  <c r="V96" i="1"/>
  <c r="W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T97" i="1"/>
  <c r="U97" i="1"/>
  <c r="V97" i="1"/>
  <c r="W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O98" i="1"/>
  <c r="P98" i="1"/>
  <c r="Q98" i="1"/>
  <c r="R98" i="1"/>
  <c r="S98" i="1"/>
  <c r="T98" i="1"/>
  <c r="U98" i="1"/>
  <c r="V98" i="1"/>
  <c r="W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O99" i="1"/>
  <c r="P99" i="1"/>
  <c r="Q99" i="1"/>
  <c r="R99" i="1"/>
  <c r="S99" i="1"/>
  <c r="T99" i="1"/>
  <c r="U99" i="1"/>
  <c r="V99" i="1"/>
  <c r="W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A101" i="1"/>
  <c r="B101" i="1"/>
  <c r="C101" i="1"/>
  <c r="D101" i="1"/>
  <c r="E101" i="1"/>
  <c r="F101" i="1"/>
  <c r="G101" i="1"/>
  <c r="H101" i="1"/>
  <c r="I101" i="1"/>
  <c r="J101" i="1"/>
  <c r="L101" i="1"/>
  <c r="M101" i="1"/>
  <c r="N101" i="1"/>
  <c r="O101" i="1"/>
  <c r="P101" i="1"/>
  <c r="Q101" i="1"/>
  <c r="R101" i="1"/>
  <c r="S101" i="1"/>
  <c r="U101" i="1"/>
  <c r="V101" i="1"/>
  <c r="W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R102" i="1"/>
  <c r="S102" i="1"/>
  <c r="T102" i="1"/>
  <c r="U102" i="1"/>
  <c r="V102" i="1"/>
  <c r="W102" i="1"/>
  <c r="A103" i="1"/>
  <c r="B103" i="1"/>
  <c r="C103" i="1"/>
  <c r="D103" i="1"/>
  <c r="E103" i="1"/>
  <c r="F103" i="1"/>
  <c r="G103" i="1"/>
  <c r="I103" i="1"/>
  <c r="J103" i="1"/>
  <c r="K103" i="1"/>
  <c r="L103" i="1"/>
  <c r="M103" i="1"/>
  <c r="N103" i="1"/>
  <c r="O103" i="1"/>
  <c r="P103" i="1"/>
  <c r="Q103" i="1"/>
  <c r="R103" i="1"/>
  <c r="T103" i="1"/>
  <c r="U103" i="1"/>
  <c r="V103" i="1"/>
  <c r="W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R104" i="1"/>
  <c r="S104" i="1"/>
  <c r="T104" i="1"/>
  <c r="U104" i="1"/>
  <c r="V104" i="1"/>
  <c r="W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R105" i="1"/>
  <c r="S105" i="1"/>
  <c r="T105" i="1"/>
  <c r="U105" i="1"/>
  <c r="V105" i="1"/>
  <c r="W105" i="1"/>
  <c r="A106" i="1"/>
  <c r="B106" i="1"/>
  <c r="C106" i="1"/>
  <c r="D106" i="1"/>
  <c r="E106" i="1"/>
  <c r="F106" i="1"/>
  <c r="G106" i="1"/>
  <c r="I106" i="1"/>
  <c r="J106" i="1"/>
  <c r="K106" i="1"/>
  <c r="L106" i="1"/>
  <c r="M106" i="1"/>
  <c r="N106" i="1"/>
  <c r="O106" i="1"/>
  <c r="P106" i="1"/>
  <c r="Q106" i="1"/>
  <c r="R106" i="1"/>
  <c r="T106" i="1"/>
  <c r="U106" i="1"/>
  <c r="V106" i="1"/>
  <c r="W106" i="1"/>
  <c r="A107" i="1"/>
  <c r="B107" i="1"/>
  <c r="C107" i="1"/>
  <c r="D107" i="1"/>
  <c r="E107" i="1"/>
  <c r="F107" i="1"/>
  <c r="G107" i="1"/>
  <c r="I107" i="1"/>
  <c r="J107" i="1"/>
  <c r="K107" i="1"/>
  <c r="L107" i="1"/>
  <c r="M107" i="1"/>
  <c r="N107" i="1"/>
  <c r="O107" i="1"/>
  <c r="P107" i="1"/>
  <c r="Q107" i="1"/>
  <c r="S107" i="1"/>
  <c r="T107" i="1"/>
  <c r="U107" i="1"/>
  <c r="V107" i="1"/>
  <c r="W107" i="1"/>
  <c r="A108" i="1"/>
  <c r="B108" i="1"/>
  <c r="C108" i="1"/>
  <c r="D108" i="1"/>
  <c r="E108" i="1"/>
  <c r="F108" i="1"/>
  <c r="G108" i="1"/>
  <c r="H108" i="1"/>
  <c r="I108" i="1"/>
  <c r="J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A109" i="1"/>
  <c r="B109" i="1"/>
  <c r="C109" i="1"/>
  <c r="D109" i="1"/>
  <c r="E109" i="1"/>
  <c r="F109" i="1"/>
  <c r="G109" i="1"/>
  <c r="I109" i="1"/>
  <c r="J109" i="1"/>
  <c r="K109" i="1"/>
  <c r="L109" i="1"/>
  <c r="M109" i="1"/>
  <c r="N109" i="1"/>
  <c r="O109" i="1"/>
  <c r="P109" i="1"/>
  <c r="Q109" i="1"/>
  <c r="R109" i="1"/>
  <c r="T109" i="1"/>
  <c r="U109" i="1"/>
  <c r="V109" i="1"/>
  <c r="W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R110" i="1"/>
  <c r="S110" i="1"/>
  <c r="T110" i="1"/>
  <c r="U110" i="1"/>
  <c r="V110" i="1"/>
  <c r="W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A112" i="1"/>
  <c r="B112" i="1"/>
  <c r="C112" i="1"/>
  <c r="D112" i="1"/>
  <c r="E112" i="1"/>
  <c r="F112" i="1"/>
  <c r="G112" i="1"/>
  <c r="H112" i="1"/>
  <c r="I112" i="1"/>
  <c r="J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U113" i="1"/>
  <c r="V113" i="1"/>
  <c r="W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A115" i="1"/>
  <c r="B115" i="1"/>
  <c r="C115" i="1"/>
  <c r="D115" i="1"/>
  <c r="E115" i="1"/>
  <c r="F115" i="1"/>
  <c r="G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R116" i="1"/>
  <c r="S116" i="1"/>
  <c r="T116" i="1"/>
  <c r="U116" i="1"/>
  <c r="V116" i="1"/>
  <c r="W116" i="1"/>
  <c r="A117" i="1"/>
  <c r="B117" i="1"/>
  <c r="C117" i="1"/>
  <c r="D117" i="1"/>
  <c r="E117" i="1"/>
  <c r="F117" i="1"/>
  <c r="G117" i="1"/>
  <c r="I117" i="1"/>
  <c r="J117" i="1"/>
  <c r="K117" i="1"/>
  <c r="L117" i="1"/>
  <c r="M117" i="1"/>
  <c r="N117" i="1"/>
  <c r="O117" i="1"/>
  <c r="P117" i="1"/>
  <c r="Q117" i="1"/>
  <c r="R117" i="1"/>
  <c r="T117" i="1"/>
  <c r="U117" i="1"/>
  <c r="V117" i="1"/>
  <c r="W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R118" i="1"/>
  <c r="S118" i="1"/>
  <c r="T118" i="1"/>
  <c r="U118" i="1"/>
  <c r="V118" i="1"/>
  <c r="W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S119" i="1"/>
  <c r="T119" i="1"/>
  <c r="U119" i="1"/>
  <c r="V119" i="1"/>
  <c r="W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R120" i="1"/>
  <c r="S120" i="1"/>
  <c r="T120" i="1"/>
  <c r="U120" i="1"/>
  <c r="W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A122" i="1"/>
  <c r="B122" i="1"/>
  <c r="C122" i="1"/>
  <c r="D122" i="1"/>
  <c r="E122" i="1"/>
  <c r="F122" i="1"/>
  <c r="G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T124" i="1"/>
  <c r="U124" i="1"/>
  <c r="V124" i="1"/>
  <c r="W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A126" i="1"/>
  <c r="B126" i="1"/>
  <c r="C126" i="1"/>
  <c r="D126" i="1"/>
  <c r="E126" i="1"/>
  <c r="F126" i="1"/>
  <c r="G126" i="1"/>
  <c r="H126" i="1"/>
  <c r="I126" i="1"/>
  <c r="J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R128" i="1"/>
  <c r="S128" i="1"/>
  <c r="T128" i="1"/>
  <c r="U128" i="1"/>
  <c r="V128" i="1"/>
  <c r="W128" i="1"/>
  <c r="A129" i="1"/>
  <c r="B129" i="1"/>
  <c r="C129" i="1"/>
  <c r="D129" i="1"/>
  <c r="E129" i="1"/>
  <c r="F129" i="1"/>
  <c r="G129" i="1"/>
  <c r="I129" i="1"/>
  <c r="J129" i="1"/>
  <c r="K129" i="1"/>
  <c r="L129" i="1"/>
  <c r="M129" i="1"/>
  <c r="N129" i="1"/>
  <c r="O129" i="1"/>
  <c r="P129" i="1"/>
  <c r="Q129" i="1"/>
  <c r="R129" i="1"/>
  <c r="S129" i="1"/>
  <c r="U129" i="1"/>
  <c r="V129" i="1"/>
  <c r="W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A131" i="1"/>
  <c r="B131" i="1"/>
  <c r="C131" i="1"/>
  <c r="D131" i="1"/>
  <c r="E131" i="1"/>
  <c r="F131" i="1"/>
  <c r="G131" i="1"/>
  <c r="H131" i="1"/>
  <c r="I131" i="1"/>
  <c r="J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A133" i="1"/>
  <c r="B133" i="1"/>
  <c r="C133" i="1"/>
  <c r="D133" i="1"/>
  <c r="E133" i="1"/>
  <c r="F133" i="1"/>
  <c r="G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R134" i="1"/>
  <c r="S134" i="1"/>
  <c r="T134" i="1"/>
  <c r="U134" i="1"/>
  <c r="V134" i="1"/>
  <c r="W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S135" i="1"/>
  <c r="T135" i="1"/>
  <c r="U135" i="1"/>
  <c r="V135" i="1"/>
  <c r="W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R136" i="1"/>
  <c r="S136" i="1"/>
  <c r="T136" i="1"/>
  <c r="U136" i="1"/>
  <c r="V136" i="1"/>
  <c r="W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U137" i="1"/>
  <c r="V137" i="1"/>
  <c r="W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T139" i="1"/>
  <c r="U139" i="1"/>
  <c r="V139" i="1"/>
  <c r="W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A141" i="1"/>
  <c r="B141" i="1"/>
  <c r="C141" i="1"/>
  <c r="D141" i="1"/>
  <c r="E141" i="1"/>
  <c r="F141" i="1"/>
  <c r="G141" i="1"/>
  <c r="H141" i="1"/>
  <c r="I141" i="1"/>
  <c r="J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A143" i="1"/>
  <c r="B143" i="1"/>
  <c r="C143" i="1"/>
  <c r="D143" i="1"/>
  <c r="E143" i="1"/>
  <c r="F143" i="1"/>
  <c r="G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A145" i="1"/>
  <c r="B145" i="1"/>
  <c r="C145" i="1"/>
  <c r="D145" i="1"/>
  <c r="E145" i="1"/>
  <c r="F145" i="1"/>
  <c r="G145" i="1"/>
  <c r="H145" i="1"/>
  <c r="I145" i="1"/>
  <c r="J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R146" i="1"/>
  <c r="S146" i="1"/>
  <c r="T146" i="1"/>
  <c r="U146" i="1"/>
  <c r="V146" i="1"/>
  <c r="W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O147" i="1"/>
  <c r="P147" i="1"/>
  <c r="Q147" i="1"/>
  <c r="R147" i="1"/>
  <c r="S147" i="1"/>
  <c r="U147" i="1"/>
  <c r="V147" i="1"/>
  <c r="W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S148" i="1"/>
  <c r="T148" i="1"/>
  <c r="U148" i="1"/>
  <c r="V148" i="1"/>
  <c r="W148" i="1"/>
  <c r="A149" i="1"/>
  <c r="B149" i="1"/>
  <c r="C149" i="1"/>
  <c r="D149" i="1"/>
  <c r="E149" i="1"/>
  <c r="F149" i="1"/>
  <c r="G149" i="1"/>
  <c r="H149" i="1"/>
  <c r="I149" i="1"/>
  <c r="J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A151" i="1"/>
  <c r="B151" i="1"/>
  <c r="C151" i="1"/>
  <c r="D151" i="1"/>
  <c r="E151" i="1"/>
  <c r="F151" i="1"/>
  <c r="G151" i="1"/>
  <c r="H151" i="1"/>
  <c r="I151" i="1"/>
  <c r="J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A153" i="1"/>
  <c r="B153" i="1"/>
  <c r="C153" i="1"/>
  <c r="D153" i="1"/>
  <c r="E153" i="1"/>
  <c r="F153" i="1"/>
  <c r="G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A154" i="1"/>
  <c r="B154" i="1"/>
  <c r="C154" i="1"/>
  <c r="D154" i="1"/>
  <c r="E154" i="1"/>
  <c r="F154" i="1"/>
  <c r="G154" i="1"/>
  <c r="I154" i="1"/>
  <c r="J154" i="1"/>
  <c r="K154" i="1"/>
  <c r="L154" i="1"/>
  <c r="M154" i="1"/>
  <c r="N154" i="1"/>
  <c r="O154" i="1"/>
  <c r="P154" i="1"/>
  <c r="Q154" i="1"/>
  <c r="R154" i="1"/>
  <c r="T154" i="1"/>
  <c r="U154" i="1"/>
  <c r="V154" i="1"/>
  <c r="W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A156" i="1"/>
  <c r="B156" i="1"/>
  <c r="C156" i="1"/>
  <c r="D156" i="1"/>
  <c r="E156" i="1"/>
  <c r="F156" i="1"/>
  <c r="G156" i="1"/>
  <c r="H156" i="1"/>
  <c r="I156" i="1"/>
  <c r="J156" i="1"/>
  <c r="L156" i="1"/>
  <c r="M156" i="1"/>
  <c r="N156" i="1"/>
  <c r="O156" i="1"/>
  <c r="P156" i="1"/>
  <c r="Q156" i="1"/>
  <c r="R156" i="1"/>
  <c r="S156" i="1"/>
  <c r="T156" i="1"/>
  <c r="V156" i="1"/>
  <c r="W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O157" i="1"/>
  <c r="P157" i="1"/>
  <c r="Q157" i="1"/>
  <c r="R157" i="1"/>
  <c r="S157" i="1"/>
  <c r="U157" i="1"/>
  <c r="V157" i="1"/>
  <c r="W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R158" i="1"/>
  <c r="S158" i="1"/>
  <c r="T158" i="1"/>
  <c r="V158" i="1"/>
  <c r="W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A160" i="1"/>
  <c r="B160" i="1"/>
  <c r="C160" i="1"/>
  <c r="D160" i="1"/>
  <c r="E160" i="1"/>
  <c r="F160" i="1"/>
  <c r="G160" i="1"/>
  <c r="I160" i="1"/>
  <c r="J160" i="1"/>
  <c r="K160" i="1"/>
  <c r="L160" i="1"/>
  <c r="M160" i="1"/>
  <c r="N160" i="1"/>
  <c r="O160" i="1"/>
  <c r="P160" i="1"/>
  <c r="Q160" i="1"/>
  <c r="R160" i="1"/>
  <c r="T160" i="1"/>
  <c r="U160" i="1"/>
  <c r="V160" i="1"/>
  <c r="W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S161" i="1"/>
  <c r="T161" i="1"/>
  <c r="U161" i="1"/>
  <c r="V161" i="1"/>
  <c r="W161" i="1"/>
  <c r="A162" i="1"/>
  <c r="B162" i="1"/>
  <c r="C162" i="1"/>
  <c r="D162" i="1"/>
  <c r="E162" i="1"/>
  <c r="F162" i="1"/>
  <c r="G162" i="1"/>
  <c r="H162" i="1"/>
  <c r="I162" i="1"/>
  <c r="J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R163" i="1"/>
  <c r="S163" i="1"/>
  <c r="T163" i="1"/>
  <c r="U163" i="1"/>
  <c r="V163" i="1"/>
  <c r="W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A165" i="1"/>
  <c r="B165" i="1"/>
  <c r="C165" i="1"/>
  <c r="D165" i="1"/>
  <c r="E165" i="1"/>
  <c r="F165" i="1"/>
  <c r="G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A166" i="1"/>
  <c r="B166" i="1"/>
  <c r="C166" i="1"/>
  <c r="D166" i="1"/>
  <c r="E166" i="1"/>
  <c r="F166" i="1"/>
  <c r="G166" i="1"/>
  <c r="H166" i="1"/>
  <c r="I166" i="1"/>
  <c r="J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A168" i="1"/>
  <c r="B168" i="1"/>
  <c r="C168" i="1"/>
  <c r="D168" i="1"/>
  <c r="E168" i="1"/>
  <c r="F168" i="1"/>
  <c r="G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A170" i="1"/>
  <c r="B170" i="1"/>
  <c r="C170" i="1"/>
  <c r="D170" i="1"/>
  <c r="E170" i="1"/>
  <c r="F170" i="1"/>
  <c r="G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A171" i="1"/>
  <c r="B171" i="1"/>
  <c r="C171" i="1"/>
  <c r="D171" i="1"/>
  <c r="E171" i="1"/>
  <c r="F171" i="1"/>
  <c r="G171" i="1"/>
  <c r="I171" i="1"/>
  <c r="J171" i="1"/>
  <c r="K171" i="1"/>
  <c r="L171" i="1"/>
  <c r="M171" i="1"/>
  <c r="N171" i="1"/>
  <c r="O171" i="1"/>
  <c r="P171" i="1"/>
  <c r="Q171" i="1"/>
  <c r="S171" i="1"/>
  <c r="T171" i="1"/>
  <c r="U171" i="1"/>
  <c r="V171" i="1"/>
  <c r="W171" i="1"/>
  <c r="A172" i="1"/>
  <c r="B172" i="1"/>
  <c r="C172" i="1"/>
  <c r="D172" i="1"/>
  <c r="E172" i="1"/>
  <c r="F172" i="1"/>
  <c r="G172" i="1"/>
  <c r="H172" i="1"/>
  <c r="I172" i="1"/>
  <c r="J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R173" i="1"/>
  <c r="S173" i="1"/>
  <c r="T173" i="1"/>
  <c r="V173" i="1"/>
  <c r="W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A175" i="1"/>
  <c r="B175" i="1"/>
  <c r="C175" i="1"/>
  <c r="D175" i="1"/>
  <c r="E175" i="1"/>
  <c r="F175" i="1"/>
  <c r="G175" i="1"/>
  <c r="I175" i="1"/>
  <c r="J175" i="1"/>
  <c r="K175" i="1"/>
  <c r="L175" i="1"/>
  <c r="M175" i="1"/>
  <c r="N175" i="1"/>
  <c r="O175" i="1"/>
  <c r="P175" i="1"/>
  <c r="Q175" i="1"/>
  <c r="R175" i="1"/>
  <c r="T175" i="1"/>
  <c r="U175" i="1"/>
  <c r="V175" i="1"/>
  <c r="W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O176" i="1"/>
  <c r="P176" i="1"/>
  <c r="Q176" i="1"/>
  <c r="R176" i="1"/>
  <c r="S176" i="1"/>
  <c r="T176" i="1"/>
  <c r="U176" i="1"/>
  <c r="V176" i="1"/>
  <c r="W176" i="1"/>
  <c r="A177" i="1"/>
  <c r="B177" i="1"/>
  <c r="C177" i="1"/>
  <c r="D177" i="1"/>
  <c r="E177" i="1"/>
  <c r="F177" i="1"/>
  <c r="G177" i="1"/>
  <c r="H177" i="1"/>
  <c r="I177" i="1"/>
  <c r="J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S178" i="1"/>
  <c r="T178" i="1"/>
  <c r="U178" i="1"/>
  <c r="V178" i="1"/>
  <c r="W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R179" i="1"/>
  <c r="S179" i="1"/>
  <c r="T179" i="1"/>
  <c r="U179" i="1"/>
  <c r="V179" i="1"/>
  <c r="W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R180" i="1"/>
  <c r="S180" i="1"/>
  <c r="T180" i="1"/>
  <c r="U180" i="1"/>
  <c r="V180" i="1"/>
  <c r="W180" i="1"/>
  <c r="A181" i="1"/>
  <c r="B181" i="1"/>
  <c r="C181" i="1"/>
  <c r="D181" i="1"/>
  <c r="E181" i="1"/>
  <c r="F181" i="1"/>
  <c r="G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O183" i="1"/>
  <c r="P183" i="1"/>
  <c r="Q183" i="1"/>
  <c r="R183" i="1"/>
  <c r="S183" i="1"/>
  <c r="T183" i="1"/>
  <c r="U183" i="1"/>
  <c r="V183" i="1"/>
  <c r="W183" i="1"/>
  <c r="A184" i="1"/>
  <c r="B184" i="1"/>
  <c r="C184" i="1"/>
  <c r="D184" i="1"/>
  <c r="E184" i="1"/>
  <c r="F184" i="1"/>
  <c r="G184" i="1"/>
  <c r="H184" i="1"/>
  <c r="I184" i="1"/>
  <c r="J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A186" i="1"/>
  <c r="B186" i="1"/>
  <c r="C186" i="1"/>
  <c r="D186" i="1"/>
  <c r="E186" i="1"/>
  <c r="F186" i="1"/>
  <c r="G186" i="1"/>
  <c r="I186" i="1"/>
  <c r="J186" i="1"/>
  <c r="K186" i="1"/>
  <c r="L186" i="1"/>
  <c r="M186" i="1"/>
  <c r="N186" i="1"/>
  <c r="O186" i="1"/>
  <c r="P186" i="1"/>
  <c r="Q186" i="1"/>
  <c r="R186" i="1"/>
  <c r="S186" i="1"/>
  <c r="U186" i="1"/>
  <c r="V186" i="1"/>
  <c r="W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A188" i="1"/>
  <c r="B188" i="1"/>
  <c r="C188" i="1"/>
  <c r="D188" i="1"/>
  <c r="E188" i="1"/>
  <c r="F188" i="1"/>
  <c r="G188" i="1"/>
  <c r="I188" i="1"/>
  <c r="J188" i="1"/>
  <c r="K188" i="1"/>
  <c r="L188" i="1"/>
  <c r="M188" i="1"/>
  <c r="N188" i="1"/>
  <c r="O188" i="1"/>
  <c r="P188" i="1"/>
  <c r="Q188" i="1"/>
  <c r="R188" i="1"/>
  <c r="T188" i="1"/>
  <c r="U188" i="1"/>
  <c r="V188" i="1"/>
  <c r="W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P189" i="1"/>
  <c r="Q189" i="1"/>
  <c r="R189" i="1"/>
  <c r="S189" i="1"/>
  <c r="U189" i="1"/>
  <c r="V189" i="1"/>
  <c r="W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U190" i="1"/>
  <c r="V190" i="1"/>
  <c r="W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A192" i="1"/>
  <c r="B192" i="1"/>
  <c r="C192" i="1"/>
  <c r="D192" i="1"/>
  <c r="E192" i="1"/>
  <c r="F192" i="1"/>
  <c r="G192" i="1"/>
  <c r="H192" i="1"/>
  <c r="I192" i="1"/>
  <c r="J192" i="1"/>
  <c r="L192" i="1"/>
  <c r="M192" i="1"/>
  <c r="N192" i="1"/>
  <c r="O192" i="1"/>
  <c r="P192" i="1"/>
  <c r="Q192" i="1"/>
  <c r="R192" i="1"/>
  <c r="S192" i="1"/>
  <c r="U192" i="1"/>
  <c r="V192" i="1"/>
  <c r="W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A194" i="1"/>
  <c r="B194" i="1"/>
  <c r="C194" i="1"/>
  <c r="D194" i="1"/>
  <c r="E194" i="1"/>
  <c r="F194" i="1"/>
  <c r="G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S196" i="1"/>
  <c r="T196" i="1"/>
  <c r="U196" i="1"/>
  <c r="W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S197" i="1"/>
  <c r="T197" i="1"/>
  <c r="U197" i="1"/>
  <c r="V197" i="1"/>
  <c r="W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S198" i="1"/>
  <c r="T198" i="1"/>
  <c r="U198" i="1"/>
  <c r="V198" i="1"/>
  <c r="W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R199" i="1"/>
  <c r="S199" i="1"/>
  <c r="T199" i="1"/>
  <c r="U199" i="1"/>
  <c r="V199" i="1"/>
  <c r="W199" i="1"/>
  <c r="A200" i="1"/>
  <c r="B200" i="1"/>
  <c r="C200" i="1"/>
  <c r="D200" i="1"/>
  <c r="E200" i="1"/>
  <c r="F200" i="1"/>
  <c r="G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U201" i="1"/>
  <c r="V201" i="1"/>
  <c r="W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U202" i="1"/>
  <c r="V202" i="1"/>
  <c r="W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A204" i="1"/>
  <c r="B204" i="1"/>
  <c r="C204" i="1"/>
  <c r="D204" i="1"/>
  <c r="E204" i="1"/>
  <c r="F204" i="1"/>
  <c r="G204" i="1"/>
  <c r="H204" i="1"/>
  <c r="I204" i="1"/>
  <c r="J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A205" i="1"/>
  <c r="B205" i="1"/>
  <c r="C205" i="1"/>
  <c r="D205" i="1"/>
  <c r="E205" i="1"/>
  <c r="F205" i="1"/>
  <c r="G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R206" i="1"/>
  <c r="S206" i="1"/>
  <c r="T206" i="1"/>
  <c r="U206" i="1"/>
  <c r="V206" i="1"/>
  <c r="W206" i="1"/>
  <c r="A207" i="1"/>
  <c r="B207" i="1"/>
  <c r="C207" i="1"/>
  <c r="D207" i="1"/>
  <c r="E207" i="1"/>
  <c r="F207" i="1"/>
  <c r="G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R208" i="1"/>
  <c r="S208" i="1"/>
  <c r="T208" i="1"/>
  <c r="U208" i="1"/>
  <c r="V208" i="1"/>
  <c r="W208" i="1"/>
  <c r="A209" i="1"/>
  <c r="B209" i="1"/>
  <c r="C209" i="1"/>
  <c r="D209" i="1"/>
  <c r="E209" i="1"/>
  <c r="F209" i="1"/>
  <c r="G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A210" i="1"/>
  <c r="B210" i="1"/>
  <c r="C210" i="1"/>
  <c r="D210" i="1"/>
  <c r="E210" i="1"/>
  <c r="F210" i="1"/>
  <c r="G210" i="1"/>
  <c r="H210" i="1"/>
  <c r="I210" i="1"/>
  <c r="J210" i="1"/>
  <c r="L210" i="1"/>
  <c r="M210" i="1"/>
  <c r="N210" i="1"/>
  <c r="O210" i="1"/>
  <c r="P210" i="1"/>
  <c r="Q210" i="1"/>
  <c r="R210" i="1"/>
  <c r="S210" i="1"/>
  <c r="U210" i="1"/>
  <c r="V210" i="1"/>
  <c r="W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U211" i="1"/>
  <c r="V211" i="1"/>
  <c r="W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S212" i="1"/>
  <c r="T212" i="1"/>
  <c r="U212" i="1"/>
  <c r="V212" i="1"/>
  <c r="W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R213" i="1"/>
  <c r="S213" i="1"/>
  <c r="T213" i="1"/>
  <c r="U213" i="1"/>
  <c r="V213" i="1"/>
  <c r="W213" i="1"/>
  <c r="A214" i="1"/>
  <c r="B214" i="1"/>
  <c r="C214" i="1"/>
  <c r="D214" i="1"/>
  <c r="E214" i="1"/>
  <c r="F214" i="1"/>
  <c r="G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U215" i="1"/>
  <c r="V215" i="1"/>
  <c r="W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U216" i="1"/>
  <c r="V216" i="1"/>
  <c r="W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A218" i="1"/>
  <c r="B218" i="1"/>
  <c r="C218" i="1"/>
  <c r="D218" i="1"/>
  <c r="E218" i="1"/>
  <c r="F218" i="1"/>
  <c r="G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A219" i="1"/>
  <c r="B219" i="1"/>
  <c r="C219" i="1"/>
  <c r="D219" i="1"/>
  <c r="E219" i="1"/>
  <c r="F219" i="1"/>
  <c r="G219" i="1"/>
  <c r="H219" i="1"/>
  <c r="I219" i="1"/>
  <c r="J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A220" i="1"/>
  <c r="B220" i="1"/>
  <c r="C220" i="1"/>
  <c r="D220" i="1"/>
  <c r="E220" i="1"/>
  <c r="F220" i="1"/>
  <c r="G220" i="1"/>
  <c r="I220" i="1"/>
  <c r="J220" i="1"/>
  <c r="K220" i="1"/>
  <c r="L220" i="1"/>
  <c r="M220" i="1"/>
  <c r="N220" i="1"/>
  <c r="O220" i="1"/>
  <c r="P220" i="1"/>
  <c r="Q220" i="1"/>
  <c r="S220" i="1"/>
  <c r="T220" i="1"/>
  <c r="U220" i="1"/>
  <c r="V220" i="1"/>
  <c r="W220" i="1"/>
  <c r="A221" i="1"/>
  <c r="B221" i="1"/>
  <c r="C221" i="1"/>
  <c r="D221" i="1"/>
  <c r="E221" i="1"/>
  <c r="F221" i="1"/>
  <c r="G221" i="1"/>
  <c r="H221" i="1"/>
  <c r="I221" i="1"/>
  <c r="J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A222" i="1"/>
  <c r="B222" i="1"/>
  <c r="C222" i="1"/>
  <c r="D222" i="1"/>
  <c r="E222" i="1"/>
  <c r="F222" i="1"/>
  <c r="G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R223" i="1"/>
  <c r="S223" i="1"/>
  <c r="T223" i="1"/>
  <c r="U223" i="1"/>
  <c r="V223" i="1"/>
  <c r="W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A225" i="1"/>
  <c r="B225" i="1"/>
  <c r="C225" i="1"/>
  <c r="D225" i="1"/>
  <c r="E225" i="1"/>
  <c r="F225" i="1"/>
  <c r="G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A226" i="1"/>
  <c r="B226" i="1"/>
  <c r="C226" i="1"/>
  <c r="D226" i="1"/>
  <c r="E226" i="1"/>
  <c r="F226" i="1"/>
  <c r="G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R229" i="1"/>
  <c r="S229" i="1"/>
  <c r="T229" i="1"/>
  <c r="U229" i="1"/>
  <c r="V229" i="1"/>
  <c r="W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O230" i="1"/>
  <c r="P230" i="1"/>
  <c r="Q230" i="1"/>
  <c r="R230" i="1"/>
  <c r="S230" i="1"/>
  <c r="U230" i="1"/>
  <c r="V230" i="1"/>
  <c r="W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U231" i="1"/>
  <c r="V231" i="1"/>
  <c r="W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S232" i="1"/>
  <c r="T232" i="1"/>
  <c r="U232" i="1"/>
  <c r="W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R233" i="1"/>
  <c r="S233" i="1"/>
  <c r="T233" i="1"/>
  <c r="V233" i="1"/>
  <c r="W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R234" i="1"/>
  <c r="S234" i="1"/>
  <c r="T234" i="1"/>
  <c r="U234" i="1"/>
  <c r="V234" i="1"/>
  <c r="W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O235" i="1"/>
  <c r="P235" i="1"/>
  <c r="Q235" i="1"/>
  <c r="R235" i="1"/>
  <c r="S235" i="1"/>
  <c r="U235" i="1"/>
  <c r="V235" i="1"/>
  <c r="W235" i="1"/>
  <c r="A236" i="1"/>
  <c r="B236" i="1"/>
  <c r="C236" i="1"/>
  <c r="D236" i="1"/>
  <c r="E236" i="1"/>
  <c r="F236" i="1"/>
  <c r="G236" i="1"/>
  <c r="H236" i="1"/>
  <c r="I236" i="1"/>
  <c r="J236" i="1"/>
  <c r="L236" i="1"/>
  <c r="M236" i="1"/>
  <c r="N236" i="1"/>
  <c r="O236" i="1"/>
  <c r="P236" i="1"/>
  <c r="Q236" i="1"/>
  <c r="R236" i="1"/>
  <c r="S236" i="1"/>
  <c r="U236" i="1"/>
  <c r="V236" i="1"/>
  <c r="W236" i="1"/>
  <c r="A237" i="1"/>
  <c r="B237" i="1"/>
  <c r="C237" i="1"/>
  <c r="D237" i="1"/>
  <c r="E237" i="1"/>
  <c r="F237" i="1"/>
  <c r="G237" i="1"/>
  <c r="H237" i="1"/>
  <c r="I237" i="1"/>
  <c r="J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A238" i="1"/>
  <c r="B238" i="1"/>
  <c r="C238" i="1"/>
  <c r="D238" i="1"/>
  <c r="E238" i="1"/>
  <c r="F238" i="1"/>
  <c r="G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A239" i="1"/>
  <c r="B239" i="1"/>
  <c r="C239" i="1"/>
  <c r="D239" i="1"/>
  <c r="E239" i="1"/>
  <c r="F239" i="1"/>
  <c r="G239" i="1"/>
  <c r="H239" i="1"/>
  <c r="I239" i="1"/>
  <c r="K239" i="1"/>
  <c r="L239" i="1"/>
  <c r="M239" i="1"/>
  <c r="N239" i="1"/>
  <c r="O239" i="1"/>
  <c r="P239" i="1"/>
  <c r="R239" i="1"/>
  <c r="S239" i="1"/>
  <c r="T239" i="1"/>
  <c r="U239" i="1"/>
  <c r="V239" i="1"/>
  <c r="W239" i="1"/>
  <c r="A240" i="1"/>
  <c r="B240" i="1"/>
  <c r="C240" i="1"/>
  <c r="D240" i="1"/>
  <c r="E240" i="1"/>
  <c r="F240" i="1"/>
  <c r="G240" i="1"/>
  <c r="I240" i="1"/>
  <c r="J240" i="1"/>
  <c r="K240" i="1"/>
  <c r="L240" i="1"/>
  <c r="M240" i="1"/>
  <c r="N240" i="1"/>
  <c r="O240" i="1"/>
  <c r="P240" i="1"/>
  <c r="R240" i="1"/>
  <c r="S240" i="1"/>
  <c r="T240" i="1"/>
  <c r="U240" i="1"/>
  <c r="V240" i="1"/>
  <c r="W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O241" i="1"/>
  <c r="P241" i="1"/>
  <c r="Q241" i="1"/>
  <c r="R241" i="1"/>
  <c r="S241" i="1"/>
  <c r="U241" i="1"/>
  <c r="V241" i="1"/>
  <c r="W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R242" i="1"/>
  <c r="S242" i="1"/>
  <c r="T242" i="1"/>
  <c r="U242" i="1"/>
  <c r="V242" i="1"/>
  <c r="W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A244" i="1"/>
  <c r="B244" i="1"/>
  <c r="C244" i="1"/>
  <c r="D244" i="1"/>
  <c r="E244" i="1"/>
  <c r="F244" i="1"/>
  <c r="G244" i="1"/>
  <c r="I244" i="1"/>
  <c r="J244" i="1"/>
  <c r="K244" i="1"/>
  <c r="L244" i="1"/>
  <c r="M244" i="1"/>
  <c r="N244" i="1"/>
  <c r="O244" i="1"/>
  <c r="P244" i="1"/>
  <c r="Q244" i="1"/>
  <c r="R244" i="1"/>
  <c r="T244" i="1"/>
  <c r="U244" i="1"/>
  <c r="V244" i="1"/>
  <c r="W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R245" i="1"/>
  <c r="S245" i="1"/>
  <c r="T245" i="1"/>
  <c r="U245" i="1"/>
  <c r="V245" i="1"/>
  <c r="W245" i="1"/>
  <c r="A246" i="1"/>
  <c r="B246" i="1"/>
  <c r="C246" i="1"/>
  <c r="D246" i="1"/>
  <c r="E246" i="1"/>
  <c r="F246" i="1"/>
  <c r="G246" i="1"/>
  <c r="I246" i="1"/>
  <c r="J246" i="1"/>
  <c r="K246" i="1"/>
  <c r="L246" i="1"/>
  <c r="M246" i="1"/>
  <c r="N246" i="1"/>
  <c r="O246" i="1"/>
  <c r="P246" i="1"/>
  <c r="Q246" i="1"/>
  <c r="R246" i="1"/>
  <c r="S246" i="1"/>
  <c r="U246" i="1"/>
  <c r="V246" i="1"/>
  <c r="W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A248" i="1"/>
  <c r="B248" i="1"/>
  <c r="C248" i="1"/>
  <c r="D248" i="1"/>
  <c r="E248" i="1"/>
  <c r="F248" i="1"/>
  <c r="G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A249" i="1"/>
  <c r="B249" i="1"/>
  <c r="C249" i="1"/>
  <c r="D249" i="1"/>
  <c r="E249" i="1"/>
  <c r="F249" i="1"/>
  <c r="G249" i="1"/>
  <c r="I249" i="1"/>
  <c r="J249" i="1"/>
  <c r="K249" i="1"/>
  <c r="L249" i="1"/>
  <c r="M249" i="1"/>
  <c r="N249" i="1"/>
  <c r="O249" i="1"/>
  <c r="P249" i="1"/>
  <c r="R249" i="1"/>
  <c r="S249" i="1"/>
  <c r="T249" i="1"/>
  <c r="U249" i="1"/>
  <c r="V249" i="1"/>
  <c r="W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O251" i="1"/>
  <c r="P251" i="1"/>
  <c r="Q251" i="1"/>
  <c r="R251" i="1"/>
  <c r="S251" i="1"/>
  <c r="T251" i="1"/>
  <c r="U251" i="1"/>
  <c r="V251" i="1"/>
  <c r="W251" i="1"/>
  <c r="A252" i="1"/>
  <c r="B252" i="1"/>
  <c r="C252" i="1"/>
  <c r="D252" i="1"/>
  <c r="E252" i="1"/>
  <c r="F252" i="1"/>
  <c r="G252" i="1"/>
  <c r="H252" i="1"/>
  <c r="I252" i="1"/>
  <c r="J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A253" i="1"/>
  <c r="B253" i="1"/>
  <c r="C253" i="1"/>
  <c r="D253" i="1"/>
  <c r="E253" i="1"/>
  <c r="F253" i="1"/>
  <c r="G253" i="1"/>
  <c r="I253" i="1"/>
  <c r="J253" i="1"/>
  <c r="K253" i="1"/>
  <c r="L253" i="1"/>
  <c r="M253" i="1"/>
  <c r="N253" i="1"/>
  <c r="O253" i="1"/>
  <c r="P253" i="1"/>
  <c r="R253" i="1"/>
  <c r="S253" i="1"/>
  <c r="T253" i="1"/>
  <c r="V253" i="1"/>
  <c r="W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Q254" i="1"/>
  <c r="R254" i="1"/>
  <c r="S254" i="1"/>
  <c r="T254" i="1"/>
  <c r="U254" i="1"/>
  <c r="V254" i="1"/>
  <c r="W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O255" i="1"/>
  <c r="P255" i="1"/>
  <c r="Q255" i="1"/>
  <c r="R255" i="1"/>
  <c r="S255" i="1"/>
  <c r="T255" i="1"/>
  <c r="U255" i="1"/>
  <c r="V255" i="1"/>
  <c r="W255" i="1"/>
  <c r="A256" i="1"/>
  <c r="B256" i="1"/>
  <c r="C256" i="1"/>
  <c r="D256" i="1"/>
  <c r="E256" i="1"/>
  <c r="F256" i="1"/>
  <c r="G256" i="1"/>
  <c r="H256" i="1"/>
  <c r="I256" i="1"/>
  <c r="J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O257" i="1"/>
  <c r="P257" i="1"/>
  <c r="Q257" i="1"/>
  <c r="R257" i="1"/>
  <c r="S257" i="1"/>
  <c r="T257" i="1"/>
  <c r="U257" i="1"/>
  <c r="V257" i="1"/>
  <c r="W257" i="1"/>
  <c r="A258" i="1"/>
  <c r="B258" i="1"/>
  <c r="C258" i="1"/>
  <c r="D258" i="1"/>
  <c r="E258" i="1"/>
  <c r="F258" i="1"/>
  <c r="G258" i="1"/>
  <c r="I258" i="1"/>
  <c r="J258" i="1"/>
  <c r="K258" i="1"/>
  <c r="L258" i="1"/>
  <c r="M258" i="1"/>
  <c r="N258" i="1"/>
  <c r="O258" i="1"/>
  <c r="P258" i="1"/>
  <c r="R258" i="1"/>
  <c r="S258" i="1"/>
  <c r="T258" i="1"/>
  <c r="U258" i="1"/>
  <c r="V258" i="1"/>
  <c r="W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R259" i="1"/>
  <c r="S259" i="1"/>
  <c r="T259" i="1"/>
  <c r="U259" i="1"/>
  <c r="V259" i="1"/>
  <c r="W259" i="1"/>
  <c r="A260" i="1"/>
  <c r="B260" i="1"/>
  <c r="C260" i="1"/>
  <c r="D260" i="1"/>
  <c r="E260" i="1"/>
  <c r="F260" i="1"/>
  <c r="G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A261" i="1"/>
  <c r="B261" i="1"/>
  <c r="C261" i="1"/>
  <c r="D261" i="1"/>
  <c r="E261" i="1"/>
  <c r="F261" i="1"/>
  <c r="G261" i="1"/>
  <c r="I261" i="1"/>
  <c r="J261" i="1"/>
  <c r="K261" i="1"/>
  <c r="L261" i="1"/>
  <c r="M261" i="1"/>
  <c r="N261" i="1"/>
  <c r="O261" i="1"/>
  <c r="P261" i="1"/>
  <c r="Q261" i="1"/>
  <c r="S261" i="1"/>
  <c r="T261" i="1"/>
  <c r="U261" i="1"/>
  <c r="V261" i="1"/>
  <c r="W261" i="1"/>
  <c r="A262" i="1"/>
  <c r="B262" i="1"/>
  <c r="C262" i="1"/>
  <c r="D262" i="1"/>
  <c r="E262" i="1"/>
  <c r="F262" i="1"/>
  <c r="G262" i="1"/>
  <c r="H262" i="1"/>
  <c r="I262" i="1"/>
  <c r="J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A263" i="1"/>
  <c r="B263" i="1"/>
  <c r="C263" i="1"/>
  <c r="D263" i="1"/>
  <c r="E263" i="1"/>
  <c r="F263" i="1"/>
  <c r="G263" i="1"/>
  <c r="I263" i="1"/>
  <c r="J263" i="1"/>
  <c r="K263" i="1"/>
  <c r="L263" i="1"/>
  <c r="M263" i="1"/>
  <c r="N263" i="1"/>
  <c r="O263" i="1"/>
  <c r="P263" i="1"/>
  <c r="Q263" i="1"/>
  <c r="S263" i="1"/>
  <c r="T263" i="1"/>
  <c r="U263" i="1"/>
  <c r="V263" i="1"/>
  <c r="W263" i="1"/>
  <c r="A264" i="1"/>
  <c r="B264" i="1"/>
  <c r="C264" i="1"/>
  <c r="D264" i="1"/>
  <c r="E264" i="1"/>
  <c r="F264" i="1"/>
  <c r="G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W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R265" i="1"/>
  <c r="S265" i="1"/>
  <c r="T265" i="1"/>
  <c r="U265" i="1"/>
  <c r="V265" i="1"/>
  <c r="W265" i="1"/>
  <c r="A266" i="1"/>
  <c r="B266" i="1"/>
  <c r="C266" i="1"/>
  <c r="D266" i="1"/>
  <c r="E266" i="1"/>
  <c r="F266" i="1"/>
  <c r="G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A267" i="1"/>
  <c r="B267" i="1"/>
  <c r="C267" i="1"/>
  <c r="D267" i="1"/>
  <c r="E267" i="1"/>
  <c r="F267" i="1"/>
  <c r="G267" i="1"/>
  <c r="H267" i="1"/>
  <c r="I267" i="1"/>
  <c r="J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A268" i="1"/>
  <c r="B268" i="1"/>
  <c r="C268" i="1"/>
  <c r="D268" i="1"/>
  <c r="E268" i="1"/>
  <c r="F268" i="1"/>
  <c r="G268" i="1"/>
  <c r="I268" i="1"/>
  <c r="J268" i="1"/>
  <c r="K268" i="1"/>
  <c r="L268" i="1"/>
  <c r="M268" i="1"/>
  <c r="N268" i="1"/>
  <c r="O268" i="1"/>
  <c r="P268" i="1"/>
  <c r="Q268" i="1"/>
  <c r="S268" i="1"/>
  <c r="T268" i="1"/>
  <c r="U268" i="1"/>
  <c r="V268" i="1"/>
  <c r="W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R269" i="1"/>
  <c r="S269" i="1"/>
  <c r="T269" i="1"/>
  <c r="U269" i="1"/>
  <c r="V269" i="1"/>
  <c r="W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O271" i="1"/>
  <c r="P271" i="1"/>
  <c r="Q271" i="1"/>
  <c r="R271" i="1"/>
  <c r="S271" i="1"/>
  <c r="T271" i="1"/>
  <c r="U271" i="1"/>
  <c r="V271" i="1"/>
  <c r="W271" i="1"/>
  <c r="A272" i="1"/>
  <c r="B272" i="1"/>
  <c r="C272" i="1"/>
  <c r="D272" i="1"/>
  <c r="E272" i="1"/>
  <c r="F272" i="1"/>
  <c r="G272" i="1"/>
  <c r="H272" i="1"/>
  <c r="I272" i="1"/>
  <c r="J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A274" i="1"/>
  <c r="B274" i="1"/>
  <c r="C274" i="1"/>
  <c r="D274" i="1"/>
  <c r="E274" i="1"/>
  <c r="F274" i="1"/>
  <c r="G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A275" i="1"/>
  <c r="B275" i="1"/>
  <c r="C275" i="1"/>
  <c r="D275" i="1"/>
  <c r="E275" i="1"/>
  <c r="F275" i="1"/>
  <c r="G275" i="1"/>
  <c r="H275" i="1"/>
  <c r="I275" i="1"/>
  <c r="J275" i="1"/>
  <c r="L275" i="1"/>
  <c r="M275" i="1"/>
  <c r="N275" i="1"/>
  <c r="O275" i="1"/>
  <c r="P275" i="1"/>
  <c r="Q275" i="1"/>
  <c r="R275" i="1"/>
  <c r="S275" i="1"/>
  <c r="U275" i="1"/>
  <c r="V275" i="1"/>
  <c r="W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U276" i="1"/>
  <c r="V276" i="1"/>
  <c r="W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U277" i="1"/>
  <c r="V277" i="1"/>
  <c r="W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A280" i="1"/>
  <c r="B280" i="1"/>
  <c r="C280" i="1"/>
  <c r="D280" i="1"/>
  <c r="E280" i="1"/>
  <c r="F280" i="1"/>
  <c r="G280" i="1"/>
  <c r="H280" i="1"/>
  <c r="I280" i="1"/>
  <c r="J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A281" i="1"/>
  <c r="B281" i="1"/>
  <c r="C281" i="1"/>
  <c r="D281" i="1"/>
  <c r="E281" i="1"/>
  <c r="F281" i="1"/>
  <c r="G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A282" i="1"/>
  <c r="B282" i="1"/>
  <c r="C282" i="1"/>
  <c r="D282" i="1"/>
  <c r="E282" i="1"/>
  <c r="F282" i="1"/>
  <c r="G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A283" i="1"/>
  <c r="B283" i="1"/>
  <c r="C283" i="1"/>
  <c r="D283" i="1"/>
  <c r="E283" i="1"/>
  <c r="F283" i="1"/>
  <c r="G283" i="1"/>
  <c r="H283" i="1"/>
  <c r="I283" i="1"/>
  <c r="J283" i="1"/>
  <c r="L283" i="1"/>
  <c r="M283" i="1"/>
  <c r="N283" i="1"/>
  <c r="O283" i="1"/>
  <c r="P283" i="1"/>
  <c r="Q283" i="1"/>
  <c r="R283" i="1"/>
  <c r="S283" i="1"/>
  <c r="U283" i="1"/>
  <c r="V283" i="1"/>
  <c r="W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U285" i="1"/>
  <c r="V285" i="1"/>
  <c r="W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T286" i="1"/>
  <c r="U286" i="1"/>
  <c r="V286" i="1"/>
  <c r="W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O287" i="1"/>
  <c r="P287" i="1"/>
  <c r="Q287" i="1"/>
  <c r="R287" i="1"/>
  <c r="S287" i="1"/>
  <c r="T287" i="1"/>
  <c r="U287" i="1"/>
  <c r="V287" i="1"/>
  <c r="W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S289" i="1"/>
  <c r="T289" i="1"/>
  <c r="U289" i="1"/>
  <c r="V289" i="1"/>
  <c r="W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R290" i="1"/>
  <c r="S290" i="1"/>
  <c r="T290" i="1"/>
  <c r="U290" i="1"/>
  <c r="V290" i="1"/>
  <c r="W290" i="1"/>
  <c r="A291" i="1"/>
  <c r="B291" i="1"/>
  <c r="C291" i="1"/>
  <c r="D291" i="1"/>
  <c r="E291" i="1"/>
  <c r="F291" i="1"/>
  <c r="G291" i="1"/>
  <c r="I291" i="1"/>
  <c r="J291" i="1"/>
  <c r="K291" i="1"/>
  <c r="L291" i="1"/>
  <c r="M291" i="1"/>
  <c r="N291" i="1"/>
  <c r="O291" i="1"/>
  <c r="P291" i="1"/>
  <c r="Q291" i="1"/>
  <c r="R291" i="1"/>
  <c r="T291" i="1"/>
  <c r="U291" i="1"/>
  <c r="V291" i="1"/>
  <c r="W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U292" i="1"/>
  <c r="V292" i="1"/>
  <c r="W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A294" i="1"/>
  <c r="B294" i="1"/>
  <c r="C294" i="1"/>
  <c r="D294" i="1"/>
  <c r="E294" i="1"/>
  <c r="F294" i="1"/>
  <c r="G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U295" i="1"/>
  <c r="V295" i="1"/>
  <c r="W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U296" i="1"/>
  <c r="V296" i="1"/>
  <c r="W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S297" i="1"/>
  <c r="T297" i="1"/>
  <c r="U297" i="1"/>
  <c r="V297" i="1"/>
  <c r="W297" i="1"/>
  <c r="A298" i="1"/>
  <c r="B298" i="1"/>
  <c r="C298" i="1"/>
  <c r="D298" i="1"/>
  <c r="E298" i="1"/>
  <c r="F298" i="1"/>
  <c r="G298" i="1"/>
  <c r="H298" i="1"/>
  <c r="I298" i="1"/>
  <c r="J298" i="1"/>
  <c r="L298" i="1"/>
  <c r="M298" i="1"/>
  <c r="N298" i="1"/>
  <c r="O298" i="1"/>
  <c r="P298" i="1"/>
  <c r="Q298" i="1"/>
  <c r="R298" i="1"/>
  <c r="S298" i="1"/>
  <c r="U298" i="1"/>
  <c r="V298" i="1"/>
  <c r="W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A300" i="1"/>
  <c r="B300" i="1"/>
  <c r="C300" i="1"/>
  <c r="D300" i="1"/>
  <c r="E300" i="1"/>
  <c r="F300" i="1"/>
  <c r="G300" i="1"/>
  <c r="H300" i="1"/>
  <c r="I300" i="1"/>
  <c r="J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A301" i="1"/>
  <c r="B301" i="1"/>
  <c r="C301" i="1"/>
  <c r="D301" i="1"/>
  <c r="E301" i="1"/>
  <c r="F301" i="1"/>
  <c r="G301" i="1"/>
  <c r="I301" i="1"/>
  <c r="J301" i="1"/>
  <c r="K301" i="1"/>
  <c r="L301" i="1"/>
  <c r="M301" i="1"/>
  <c r="N301" i="1"/>
  <c r="O301" i="1"/>
  <c r="P301" i="1"/>
  <c r="Q301" i="1"/>
  <c r="R301" i="1"/>
  <c r="T301" i="1"/>
  <c r="U301" i="1"/>
  <c r="V301" i="1"/>
  <c r="W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R302" i="1"/>
  <c r="S302" i="1"/>
  <c r="T302" i="1"/>
  <c r="U302" i="1"/>
  <c r="V302" i="1"/>
  <c r="W302" i="1"/>
  <c r="A303" i="1"/>
  <c r="B303" i="1"/>
  <c r="C303" i="1"/>
  <c r="D303" i="1"/>
  <c r="E303" i="1"/>
  <c r="F303" i="1"/>
  <c r="G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U304" i="1"/>
  <c r="V304" i="1"/>
  <c r="W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A306" i="1"/>
  <c r="B306" i="1"/>
  <c r="C306" i="1"/>
  <c r="D306" i="1"/>
  <c r="E306" i="1"/>
  <c r="F306" i="1"/>
  <c r="G306" i="1"/>
  <c r="H306" i="1"/>
  <c r="I306" i="1"/>
  <c r="J306" i="1"/>
  <c r="L306" i="1"/>
  <c r="M306" i="1"/>
  <c r="N306" i="1"/>
  <c r="O306" i="1"/>
  <c r="P306" i="1"/>
  <c r="Q306" i="1"/>
  <c r="R306" i="1"/>
  <c r="S306" i="1"/>
  <c r="U306" i="1"/>
  <c r="V306" i="1"/>
  <c r="W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S307" i="1"/>
  <c r="T307" i="1"/>
  <c r="U307" i="1"/>
  <c r="V307" i="1"/>
  <c r="W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O308" i="1"/>
  <c r="P308" i="1"/>
  <c r="Q308" i="1"/>
  <c r="R308" i="1"/>
  <c r="S308" i="1"/>
  <c r="T308" i="1"/>
  <c r="U308" i="1"/>
  <c r="V308" i="1"/>
  <c r="W308" i="1"/>
  <c r="A309" i="1"/>
  <c r="B309" i="1"/>
  <c r="C309" i="1"/>
  <c r="D309" i="1"/>
  <c r="E309" i="1"/>
  <c r="F309" i="1"/>
  <c r="G309" i="1"/>
  <c r="I309" i="1"/>
  <c r="J309" i="1"/>
  <c r="K309" i="1"/>
  <c r="L309" i="1"/>
  <c r="M309" i="1"/>
  <c r="N309" i="1"/>
  <c r="O309" i="1"/>
  <c r="P309" i="1"/>
  <c r="Q309" i="1"/>
  <c r="S309" i="1"/>
  <c r="T309" i="1"/>
  <c r="U309" i="1"/>
  <c r="W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S310" i="1"/>
  <c r="T310" i="1"/>
  <c r="U310" i="1"/>
  <c r="V310" i="1"/>
  <c r="W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R311" i="1"/>
  <c r="S311" i="1"/>
  <c r="T311" i="1"/>
  <c r="U311" i="1"/>
  <c r="V311" i="1"/>
  <c r="W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O313" i="1"/>
  <c r="P313" i="1"/>
  <c r="Q313" i="1"/>
  <c r="R313" i="1"/>
  <c r="S313" i="1"/>
  <c r="T313" i="1"/>
  <c r="U313" i="1"/>
  <c r="V313" i="1"/>
  <c r="W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R314" i="1"/>
  <c r="S314" i="1"/>
  <c r="T314" i="1"/>
  <c r="U314" i="1"/>
  <c r="V314" i="1"/>
  <c r="W314" i="1"/>
  <c r="A315" i="1"/>
  <c r="B315" i="1"/>
  <c r="C315" i="1"/>
  <c r="D315" i="1"/>
  <c r="E315" i="1"/>
  <c r="F315" i="1"/>
  <c r="G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A316" i="1"/>
  <c r="B316" i="1"/>
  <c r="C316" i="1"/>
  <c r="D316" i="1"/>
  <c r="E316" i="1"/>
  <c r="F316" i="1"/>
  <c r="G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O317" i="1"/>
  <c r="P317" i="1"/>
  <c r="Q317" i="1"/>
  <c r="R317" i="1"/>
  <c r="S317" i="1"/>
  <c r="T317" i="1"/>
  <c r="U317" i="1"/>
  <c r="V317" i="1"/>
  <c r="W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O318" i="1"/>
  <c r="P318" i="1"/>
  <c r="Q318" i="1"/>
  <c r="R318" i="1"/>
  <c r="S318" i="1"/>
  <c r="U318" i="1"/>
  <c r="V318" i="1"/>
  <c r="W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S319" i="1"/>
  <c r="T319" i="1"/>
  <c r="U319" i="1"/>
  <c r="V319" i="1"/>
  <c r="W319" i="1"/>
  <c r="A320" i="1"/>
  <c r="B320" i="1"/>
  <c r="C320" i="1"/>
  <c r="D320" i="1"/>
  <c r="E320" i="1"/>
  <c r="F320" i="1"/>
  <c r="G320" i="1"/>
  <c r="H320" i="1"/>
  <c r="I320" i="1"/>
  <c r="J320" i="1"/>
  <c r="L320" i="1"/>
  <c r="M320" i="1"/>
  <c r="N320" i="1"/>
  <c r="O320" i="1"/>
  <c r="P320" i="1"/>
  <c r="Q320" i="1"/>
  <c r="R320" i="1"/>
  <c r="T320" i="1"/>
  <c r="U320" i="1"/>
  <c r="V320" i="1"/>
  <c r="W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U321" i="1"/>
  <c r="V321" i="1"/>
  <c r="W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A323" i="1"/>
  <c r="B323" i="1"/>
  <c r="C323" i="1"/>
  <c r="D323" i="1"/>
  <c r="E323" i="1"/>
  <c r="F323" i="1"/>
  <c r="G323" i="1"/>
  <c r="H323" i="1"/>
  <c r="I323" i="1"/>
  <c r="J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A324" i="1"/>
  <c r="B324" i="1"/>
  <c r="C324" i="1"/>
  <c r="D324" i="1"/>
  <c r="E324" i="1"/>
  <c r="F324" i="1"/>
  <c r="G324" i="1"/>
  <c r="I324" i="1"/>
  <c r="J324" i="1"/>
  <c r="K324" i="1"/>
  <c r="L324" i="1"/>
  <c r="M324" i="1"/>
  <c r="N324" i="1"/>
  <c r="O324" i="1"/>
  <c r="P324" i="1"/>
  <c r="Q324" i="1"/>
  <c r="S324" i="1"/>
  <c r="T324" i="1"/>
  <c r="U324" i="1"/>
  <c r="V324" i="1"/>
  <c r="W324" i="1"/>
  <c r="A325" i="1"/>
  <c r="B325" i="1"/>
  <c r="C325" i="1"/>
  <c r="D325" i="1"/>
  <c r="E325" i="1"/>
  <c r="F325" i="1"/>
  <c r="G325" i="1"/>
  <c r="H325" i="1"/>
  <c r="I325" i="1"/>
  <c r="J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R326" i="1"/>
  <c r="S326" i="1"/>
  <c r="T326" i="1"/>
  <c r="U326" i="1"/>
  <c r="V326" i="1"/>
  <c r="W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O327" i="1"/>
  <c r="P327" i="1"/>
  <c r="Q327" i="1"/>
  <c r="R327" i="1"/>
  <c r="S327" i="1"/>
  <c r="T327" i="1"/>
  <c r="U327" i="1"/>
  <c r="V327" i="1"/>
  <c r="W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R328" i="1"/>
  <c r="S328" i="1"/>
  <c r="T328" i="1"/>
  <c r="U328" i="1"/>
  <c r="V328" i="1"/>
  <c r="W328" i="1"/>
  <c r="A329" i="1"/>
  <c r="B329" i="1"/>
  <c r="C329" i="1"/>
  <c r="D329" i="1"/>
  <c r="E329" i="1"/>
  <c r="F329" i="1"/>
  <c r="G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R330" i="1"/>
  <c r="S330" i="1"/>
  <c r="T330" i="1"/>
  <c r="U330" i="1"/>
  <c r="V330" i="1"/>
  <c r="W330" i="1"/>
  <c r="A331" i="1"/>
  <c r="B331" i="1"/>
  <c r="C331" i="1"/>
  <c r="D331" i="1"/>
  <c r="E331" i="1"/>
  <c r="F331" i="1"/>
  <c r="G331" i="1"/>
  <c r="H331" i="1"/>
  <c r="I331" i="1"/>
  <c r="J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U332" i="1"/>
  <c r="V332" i="1"/>
  <c r="W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R333" i="1"/>
  <c r="S333" i="1"/>
  <c r="T333" i="1"/>
  <c r="U333" i="1"/>
  <c r="V333" i="1"/>
  <c r="W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O334" i="1"/>
  <c r="P334" i="1"/>
  <c r="Q334" i="1"/>
  <c r="R334" i="1"/>
  <c r="S334" i="1"/>
  <c r="T334" i="1"/>
  <c r="U334" i="1"/>
  <c r="V334" i="1"/>
  <c r="W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R335" i="1"/>
  <c r="S335" i="1"/>
  <c r="T335" i="1"/>
  <c r="U335" i="1"/>
  <c r="V335" i="1"/>
  <c r="W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O336" i="1"/>
  <c r="P336" i="1"/>
  <c r="Q336" i="1"/>
  <c r="R336" i="1"/>
  <c r="S336" i="1"/>
  <c r="T336" i="1"/>
  <c r="U336" i="1"/>
  <c r="V336" i="1"/>
  <c r="W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O337" i="1"/>
  <c r="P337" i="1"/>
  <c r="Q337" i="1"/>
  <c r="R337" i="1"/>
  <c r="S337" i="1"/>
  <c r="U337" i="1"/>
  <c r="V337" i="1"/>
  <c r="W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R338" i="1"/>
  <c r="S338" i="1"/>
  <c r="T338" i="1"/>
  <c r="U338" i="1"/>
  <c r="V338" i="1"/>
  <c r="W338" i="1"/>
  <c r="A339" i="1"/>
  <c r="B339" i="1"/>
  <c r="C339" i="1"/>
  <c r="D339" i="1"/>
  <c r="E339" i="1"/>
  <c r="F339" i="1"/>
  <c r="G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W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R340" i="1"/>
  <c r="S340" i="1"/>
  <c r="T340" i="1"/>
  <c r="U340" i="1"/>
  <c r="V340" i="1"/>
  <c r="W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A342" i="1"/>
  <c r="B342" i="1"/>
  <c r="C342" i="1"/>
  <c r="D342" i="1"/>
  <c r="E342" i="1"/>
  <c r="F342" i="1"/>
  <c r="G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R343" i="1"/>
  <c r="S343" i="1"/>
  <c r="T343" i="1"/>
  <c r="U343" i="1"/>
  <c r="V343" i="1"/>
  <c r="W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A345" i="1"/>
  <c r="B345" i="1"/>
  <c r="C345" i="1"/>
  <c r="D345" i="1"/>
  <c r="E345" i="1"/>
  <c r="F345" i="1"/>
  <c r="G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V345" i="1"/>
  <c r="W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O346" i="1"/>
  <c r="P346" i="1"/>
  <c r="Q346" i="1"/>
  <c r="R346" i="1"/>
  <c r="S346" i="1"/>
  <c r="T346" i="1"/>
  <c r="U346" i="1"/>
  <c r="V346" i="1"/>
  <c r="W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O347" i="1"/>
  <c r="P347" i="1"/>
  <c r="Q347" i="1"/>
  <c r="R347" i="1"/>
  <c r="S347" i="1"/>
  <c r="T347" i="1"/>
  <c r="U347" i="1"/>
  <c r="W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S348" i="1"/>
  <c r="T348" i="1"/>
  <c r="U348" i="1"/>
  <c r="V348" i="1"/>
  <c r="W348" i="1"/>
  <c r="A349" i="1"/>
  <c r="B349" i="1"/>
  <c r="C349" i="1"/>
  <c r="D349" i="1"/>
  <c r="E349" i="1"/>
  <c r="F349" i="1"/>
  <c r="G349" i="1"/>
  <c r="H349" i="1"/>
  <c r="I349" i="1"/>
  <c r="J349" i="1"/>
  <c r="L349" i="1"/>
  <c r="M349" i="1"/>
  <c r="N349" i="1"/>
  <c r="O349" i="1"/>
  <c r="P349" i="1"/>
  <c r="Q349" i="1"/>
  <c r="R349" i="1"/>
  <c r="S349" i="1"/>
  <c r="U349" i="1"/>
  <c r="V349" i="1"/>
  <c r="W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A351" i="1"/>
  <c r="B351" i="1"/>
  <c r="C351" i="1"/>
  <c r="D351" i="1"/>
  <c r="E351" i="1"/>
  <c r="F351" i="1"/>
  <c r="G351" i="1"/>
  <c r="H351" i="1"/>
  <c r="I351" i="1"/>
  <c r="J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A352" i="1"/>
  <c r="B352" i="1"/>
  <c r="C352" i="1"/>
  <c r="D352" i="1"/>
  <c r="E352" i="1"/>
  <c r="F352" i="1"/>
  <c r="G352" i="1"/>
  <c r="I352" i="1"/>
  <c r="J352" i="1"/>
  <c r="K352" i="1"/>
  <c r="L352" i="1"/>
  <c r="M352" i="1"/>
  <c r="N352" i="1"/>
  <c r="O352" i="1"/>
  <c r="P352" i="1"/>
  <c r="Q352" i="1"/>
  <c r="S352" i="1"/>
  <c r="T352" i="1"/>
  <c r="U352" i="1"/>
  <c r="V352" i="1"/>
  <c r="W352" i="1"/>
  <c r="A353" i="1"/>
  <c r="B353" i="1"/>
  <c r="C353" i="1"/>
  <c r="D353" i="1"/>
  <c r="E353" i="1"/>
  <c r="F353" i="1"/>
  <c r="G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V353" i="1"/>
  <c r="W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O354" i="1"/>
  <c r="P354" i="1"/>
  <c r="Q354" i="1"/>
  <c r="R354" i="1"/>
  <c r="S354" i="1"/>
  <c r="T354" i="1"/>
  <c r="U354" i="1"/>
  <c r="V354" i="1"/>
  <c r="W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O355" i="1"/>
  <c r="P355" i="1"/>
  <c r="Q355" i="1"/>
  <c r="R355" i="1"/>
  <c r="S355" i="1"/>
  <c r="U355" i="1"/>
  <c r="V355" i="1"/>
  <c r="W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O356" i="1"/>
  <c r="P356" i="1"/>
  <c r="Q356" i="1"/>
  <c r="R356" i="1"/>
  <c r="S356" i="1"/>
  <c r="U356" i="1"/>
  <c r="V356" i="1"/>
  <c r="W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O357" i="1"/>
  <c r="P357" i="1"/>
  <c r="Q357" i="1"/>
  <c r="R357" i="1"/>
  <c r="T357" i="1"/>
  <c r="U357" i="1"/>
  <c r="V357" i="1"/>
  <c r="W357" i="1"/>
  <c r="A358" i="1"/>
  <c r="B358" i="1"/>
  <c r="C358" i="1"/>
  <c r="D358" i="1"/>
  <c r="E358" i="1"/>
  <c r="F358" i="1"/>
  <c r="G358" i="1"/>
  <c r="I358" i="1"/>
  <c r="J358" i="1"/>
  <c r="K358" i="1"/>
  <c r="L358" i="1"/>
  <c r="N358" i="1"/>
  <c r="O358" i="1"/>
  <c r="P358" i="1"/>
  <c r="R358" i="1"/>
  <c r="S358" i="1"/>
  <c r="T358" i="1"/>
  <c r="U358" i="1"/>
  <c r="V358" i="1"/>
  <c r="W358" i="1"/>
  <c r="A359" i="1"/>
  <c r="B359" i="1"/>
  <c r="C359" i="1"/>
  <c r="D359" i="1"/>
  <c r="E359" i="1"/>
  <c r="F359" i="1"/>
  <c r="G359" i="1"/>
  <c r="H359" i="1"/>
  <c r="J359" i="1"/>
  <c r="K359" i="1"/>
  <c r="L359" i="1"/>
  <c r="M359" i="1"/>
  <c r="O359" i="1"/>
  <c r="P359" i="1"/>
  <c r="Q359" i="1"/>
  <c r="R359" i="1"/>
  <c r="S359" i="1"/>
  <c r="T359" i="1"/>
  <c r="V359" i="1"/>
  <c r="W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O360" i="1"/>
  <c r="P360" i="1"/>
  <c r="Q360" i="1"/>
  <c r="R360" i="1"/>
  <c r="S360" i="1"/>
  <c r="U360" i="1"/>
  <c r="V360" i="1"/>
  <c r="W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R361" i="1"/>
  <c r="S361" i="1"/>
  <c r="T361" i="1"/>
  <c r="U361" i="1"/>
  <c r="W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V363" i="1"/>
  <c r="W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R364" i="1"/>
  <c r="S364" i="1"/>
  <c r="T364" i="1"/>
  <c r="U364" i="1"/>
  <c r="V364" i="1"/>
  <c r="W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R365" i="1"/>
  <c r="S365" i="1"/>
  <c r="T365" i="1"/>
  <c r="U365" i="1"/>
  <c r="V365" i="1"/>
  <c r="W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R366" i="1"/>
  <c r="S366" i="1"/>
  <c r="T366" i="1"/>
  <c r="U366" i="1"/>
  <c r="V366" i="1"/>
  <c r="W366" i="1"/>
  <c r="A367" i="1"/>
  <c r="B367" i="1"/>
  <c r="C367" i="1"/>
  <c r="D367" i="1"/>
  <c r="E367" i="1"/>
  <c r="F367" i="1"/>
  <c r="G367" i="1"/>
  <c r="H367" i="1"/>
  <c r="I367" i="1"/>
  <c r="J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A368" i="1"/>
  <c r="B368" i="1"/>
  <c r="C368" i="1"/>
  <c r="D368" i="1"/>
  <c r="E368" i="1"/>
  <c r="F368" i="1"/>
  <c r="G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U369" i="1"/>
  <c r="V369" i="1"/>
  <c r="W369" i="1"/>
  <c r="A370" i="1"/>
  <c r="B370" i="1"/>
  <c r="C370" i="1"/>
  <c r="D370" i="1"/>
  <c r="E370" i="1"/>
  <c r="F370" i="1"/>
  <c r="G370" i="1"/>
  <c r="H370" i="1"/>
  <c r="I370" i="1"/>
  <c r="J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A371" i="1"/>
  <c r="B371" i="1"/>
  <c r="C371" i="1"/>
  <c r="D371" i="1"/>
  <c r="E371" i="1"/>
  <c r="F371" i="1"/>
  <c r="G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A372" i="1"/>
  <c r="B372" i="1"/>
  <c r="C372" i="1"/>
  <c r="D372" i="1"/>
  <c r="E372" i="1"/>
  <c r="F372" i="1"/>
  <c r="G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A373" i="1"/>
  <c r="B373" i="1"/>
  <c r="C373" i="1"/>
  <c r="D373" i="1"/>
  <c r="E373" i="1"/>
  <c r="F373" i="1"/>
  <c r="G373" i="1"/>
  <c r="I373" i="1"/>
  <c r="J373" i="1"/>
  <c r="K373" i="1"/>
  <c r="L373" i="1"/>
  <c r="M373" i="1"/>
  <c r="N373" i="1"/>
  <c r="O373" i="1"/>
  <c r="P373" i="1"/>
  <c r="Q373" i="1"/>
  <c r="R373" i="1"/>
  <c r="T373" i="1"/>
  <c r="U373" i="1"/>
  <c r="V373" i="1"/>
  <c r="W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R374" i="1"/>
  <c r="S374" i="1"/>
  <c r="T374" i="1"/>
  <c r="U374" i="1"/>
  <c r="V374" i="1"/>
  <c r="W374" i="1"/>
  <c r="A375" i="1"/>
  <c r="B375" i="1"/>
  <c r="C375" i="1"/>
  <c r="D375" i="1"/>
  <c r="E375" i="1"/>
  <c r="F375" i="1"/>
  <c r="G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A376" i="1"/>
  <c r="B376" i="1"/>
  <c r="C376" i="1"/>
  <c r="D376" i="1"/>
  <c r="E376" i="1"/>
  <c r="F376" i="1"/>
  <c r="G376" i="1"/>
  <c r="H376" i="1"/>
  <c r="I376" i="1"/>
  <c r="J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A377" i="1"/>
  <c r="B377" i="1"/>
  <c r="C377" i="1"/>
  <c r="D377" i="1"/>
  <c r="E377" i="1"/>
  <c r="F377" i="1"/>
  <c r="G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U379" i="1"/>
  <c r="V379" i="1"/>
  <c r="W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R380" i="1"/>
  <c r="S380" i="1"/>
  <c r="T380" i="1"/>
  <c r="U380" i="1"/>
  <c r="V380" i="1"/>
  <c r="W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A382" i="1"/>
  <c r="B382" i="1"/>
  <c r="C382" i="1"/>
  <c r="D382" i="1"/>
  <c r="E382" i="1"/>
  <c r="F382" i="1"/>
  <c r="G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A383" i="1"/>
  <c r="B383" i="1"/>
  <c r="C383" i="1"/>
  <c r="D383" i="1"/>
  <c r="E383" i="1"/>
  <c r="F383" i="1"/>
  <c r="G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A384" i="1"/>
  <c r="B384" i="1"/>
  <c r="C384" i="1"/>
  <c r="D384" i="1"/>
  <c r="E384" i="1"/>
  <c r="F384" i="1"/>
  <c r="G384" i="1"/>
  <c r="I384" i="1"/>
  <c r="J384" i="1"/>
  <c r="K384" i="1"/>
  <c r="L384" i="1"/>
  <c r="M384" i="1"/>
  <c r="N384" i="1"/>
  <c r="O384" i="1"/>
  <c r="P384" i="1"/>
  <c r="Q384" i="1"/>
  <c r="R384" i="1"/>
  <c r="S384" i="1"/>
  <c r="U384" i="1"/>
  <c r="V384" i="1"/>
  <c r="W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A386" i="1"/>
  <c r="B386" i="1"/>
  <c r="C386" i="1"/>
  <c r="D386" i="1"/>
  <c r="E386" i="1"/>
  <c r="F386" i="1"/>
  <c r="G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A387" i="1"/>
  <c r="B387" i="1"/>
  <c r="C387" i="1"/>
  <c r="D387" i="1"/>
  <c r="E387" i="1"/>
  <c r="F387" i="1"/>
  <c r="G387" i="1"/>
  <c r="H387" i="1"/>
  <c r="I387" i="1"/>
  <c r="J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R388" i="1"/>
  <c r="S388" i="1"/>
  <c r="T388" i="1"/>
  <c r="U388" i="1"/>
  <c r="V388" i="1"/>
  <c r="W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U389" i="1"/>
  <c r="V389" i="1"/>
  <c r="W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A391" i="1"/>
  <c r="B391" i="1"/>
  <c r="C391" i="1"/>
  <c r="D391" i="1"/>
  <c r="E391" i="1"/>
  <c r="F391" i="1"/>
  <c r="G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R392" i="1"/>
  <c r="S392" i="1"/>
  <c r="T392" i="1"/>
  <c r="U392" i="1"/>
  <c r="V392" i="1"/>
  <c r="W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U393" i="1"/>
  <c r="V393" i="1"/>
  <c r="W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A395" i="1"/>
  <c r="B395" i="1"/>
  <c r="C395" i="1"/>
  <c r="D395" i="1"/>
  <c r="E395" i="1"/>
  <c r="F395" i="1"/>
  <c r="G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O396" i="1"/>
  <c r="P396" i="1"/>
  <c r="Q396" i="1"/>
  <c r="R396" i="1"/>
  <c r="S396" i="1"/>
  <c r="T396" i="1"/>
  <c r="U396" i="1"/>
  <c r="V396" i="1"/>
  <c r="W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R397" i="1"/>
  <c r="S397" i="1"/>
  <c r="T397" i="1"/>
  <c r="U397" i="1"/>
  <c r="V397" i="1"/>
  <c r="W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R398" i="1"/>
  <c r="S398" i="1"/>
  <c r="T398" i="1"/>
  <c r="U398" i="1"/>
  <c r="V398" i="1"/>
  <c r="W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R399" i="1"/>
  <c r="S399" i="1"/>
  <c r="T399" i="1"/>
  <c r="U399" i="1"/>
  <c r="V399" i="1"/>
  <c r="W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R400" i="1"/>
  <c r="S400" i="1"/>
  <c r="T400" i="1"/>
  <c r="U400" i="1"/>
  <c r="V400" i="1"/>
  <c r="W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U401" i="1"/>
  <c r="V401" i="1"/>
  <c r="W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A403" i="1"/>
  <c r="B403" i="1"/>
  <c r="C403" i="1"/>
  <c r="D403" i="1"/>
  <c r="E403" i="1"/>
  <c r="F403" i="1"/>
  <c r="G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R404" i="1"/>
  <c r="S404" i="1"/>
  <c r="T404" i="1"/>
  <c r="U404" i="1"/>
  <c r="V404" i="1"/>
  <c r="W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U405" i="1"/>
  <c r="V405" i="1"/>
  <c r="W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U406" i="1"/>
  <c r="V406" i="1"/>
  <c r="W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A408" i="1"/>
  <c r="B408" i="1"/>
  <c r="C408" i="1"/>
  <c r="D408" i="1"/>
  <c r="E408" i="1"/>
  <c r="F408" i="1"/>
  <c r="G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A409" i="1"/>
  <c r="B409" i="1"/>
  <c r="C409" i="1"/>
  <c r="D409" i="1"/>
  <c r="E409" i="1"/>
  <c r="F409" i="1"/>
  <c r="G409" i="1"/>
  <c r="H409" i="1"/>
  <c r="I409" i="1"/>
  <c r="J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R410" i="1"/>
  <c r="S410" i="1"/>
  <c r="T410" i="1"/>
  <c r="U410" i="1"/>
  <c r="V410" i="1"/>
  <c r="W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O411" i="1"/>
  <c r="P411" i="1"/>
  <c r="Q411" i="1"/>
  <c r="R411" i="1"/>
  <c r="S411" i="1"/>
  <c r="T411" i="1"/>
  <c r="U411" i="1"/>
  <c r="V411" i="1"/>
  <c r="W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R412" i="1"/>
  <c r="S412" i="1"/>
  <c r="T412" i="1"/>
  <c r="U412" i="1"/>
  <c r="V412" i="1"/>
  <c r="W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A415" i="1"/>
  <c r="B415" i="1"/>
  <c r="C415" i="1"/>
  <c r="D415" i="1"/>
  <c r="E415" i="1"/>
  <c r="F415" i="1"/>
  <c r="G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A416" i="1"/>
  <c r="B416" i="1"/>
  <c r="C416" i="1"/>
  <c r="D416" i="1"/>
  <c r="E416" i="1"/>
  <c r="F416" i="1"/>
  <c r="G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R417" i="1"/>
  <c r="S417" i="1"/>
  <c r="T417" i="1"/>
  <c r="U417" i="1"/>
  <c r="V417" i="1"/>
  <c r="W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R418" i="1"/>
  <c r="S418" i="1"/>
  <c r="T418" i="1"/>
  <c r="U418" i="1"/>
  <c r="V418" i="1"/>
  <c r="W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U419" i="1"/>
  <c r="V419" i="1"/>
  <c r="W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A421" i="1"/>
  <c r="B421" i="1"/>
  <c r="C421" i="1"/>
  <c r="D421" i="1"/>
  <c r="E421" i="1"/>
  <c r="F421" i="1"/>
  <c r="G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A422" i="1"/>
  <c r="B422" i="1"/>
  <c r="C422" i="1"/>
  <c r="D422" i="1"/>
  <c r="E422" i="1"/>
  <c r="F422" i="1"/>
  <c r="G422" i="1"/>
  <c r="H422" i="1"/>
  <c r="I422" i="1"/>
  <c r="J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U423" i="1"/>
  <c r="V423" i="1"/>
  <c r="W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U424" i="1"/>
  <c r="V424" i="1"/>
  <c r="W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U425" i="1"/>
  <c r="V425" i="1"/>
  <c r="W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A427" i="1"/>
  <c r="B427" i="1"/>
  <c r="C427" i="1"/>
  <c r="D427" i="1"/>
  <c r="E427" i="1"/>
  <c r="F427" i="1"/>
  <c r="G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A428" i="1"/>
  <c r="B428" i="1"/>
  <c r="C428" i="1"/>
  <c r="D428" i="1"/>
  <c r="E428" i="1"/>
  <c r="F428" i="1"/>
  <c r="G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A429" i="1"/>
  <c r="B429" i="1"/>
  <c r="C429" i="1"/>
  <c r="D429" i="1"/>
  <c r="E429" i="1"/>
  <c r="F429" i="1"/>
  <c r="G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A430" i="1"/>
  <c r="B430" i="1"/>
  <c r="C430" i="1"/>
  <c r="D430" i="1"/>
  <c r="E430" i="1"/>
  <c r="F430" i="1"/>
  <c r="G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R431" i="1"/>
  <c r="S431" i="1"/>
  <c r="T431" i="1"/>
  <c r="U431" i="1"/>
  <c r="V431" i="1"/>
  <c r="W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U432" i="1"/>
  <c r="V432" i="1"/>
  <c r="W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R434" i="1"/>
  <c r="S434" i="1"/>
  <c r="T434" i="1"/>
  <c r="U434" i="1"/>
  <c r="V434" i="1"/>
  <c r="W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U435" i="1"/>
  <c r="V435" i="1"/>
  <c r="W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S436" i="1"/>
  <c r="T436" i="1"/>
  <c r="U436" i="1"/>
  <c r="V436" i="1"/>
  <c r="W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R437" i="1"/>
  <c r="S437" i="1"/>
  <c r="T437" i="1"/>
  <c r="U437" i="1"/>
  <c r="V437" i="1"/>
  <c r="W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R438" i="1"/>
  <c r="S438" i="1"/>
  <c r="T438" i="1"/>
  <c r="U438" i="1"/>
  <c r="V438" i="1"/>
  <c r="W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R439" i="1"/>
  <c r="S439" i="1"/>
  <c r="T439" i="1"/>
  <c r="U439" i="1"/>
  <c r="V439" i="1"/>
  <c r="W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U440" i="1"/>
  <c r="V440" i="1"/>
  <c r="W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T441" i="1"/>
  <c r="U441" i="1"/>
  <c r="V441" i="1"/>
  <c r="W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S442" i="1"/>
  <c r="T442" i="1"/>
  <c r="U442" i="1"/>
  <c r="V442" i="1"/>
  <c r="W442" i="1"/>
  <c r="A443" i="1"/>
  <c r="B443" i="1"/>
  <c r="C443" i="1"/>
  <c r="D443" i="1"/>
  <c r="E443" i="1"/>
  <c r="F443" i="1"/>
  <c r="G443" i="1"/>
  <c r="H443" i="1"/>
  <c r="I443" i="1"/>
  <c r="J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U444" i="1"/>
  <c r="V444" i="1"/>
  <c r="W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U445" i="1"/>
  <c r="V445" i="1"/>
  <c r="W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R447" i="1"/>
  <c r="S447" i="1"/>
  <c r="T447" i="1"/>
  <c r="U447" i="1"/>
  <c r="V447" i="1"/>
  <c r="W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U449" i="1"/>
  <c r="V449" i="1"/>
  <c r="W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U450" i="1"/>
  <c r="V450" i="1"/>
  <c r="W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R451" i="1"/>
  <c r="S451" i="1"/>
  <c r="T451" i="1"/>
  <c r="U451" i="1"/>
  <c r="V451" i="1"/>
  <c r="W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U452" i="1"/>
  <c r="V452" i="1"/>
  <c r="W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S453" i="1"/>
  <c r="T453" i="1"/>
  <c r="U453" i="1"/>
  <c r="V453" i="1"/>
  <c r="W453" i="1"/>
  <c r="A454" i="1"/>
  <c r="B454" i="1"/>
  <c r="C454" i="1"/>
  <c r="D454" i="1"/>
  <c r="E454" i="1"/>
  <c r="F454" i="1"/>
  <c r="G454" i="1"/>
  <c r="H454" i="1"/>
  <c r="I454" i="1"/>
  <c r="J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U455" i="1"/>
  <c r="V455" i="1"/>
  <c r="W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A457" i="1"/>
  <c r="B457" i="1"/>
  <c r="C457" i="1"/>
  <c r="D457" i="1"/>
  <c r="E457" i="1"/>
  <c r="F457" i="1"/>
  <c r="G457" i="1"/>
  <c r="I457" i="1"/>
  <c r="J457" i="1"/>
  <c r="K457" i="1"/>
  <c r="L457" i="1"/>
  <c r="M457" i="1"/>
  <c r="N457" i="1"/>
  <c r="O457" i="1"/>
  <c r="P457" i="1"/>
  <c r="Q457" i="1"/>
  <c r="R457" i="1"/>
  <c r="S457" i="1"/>
  <c r="U457" i="1"/>
  <c r="V457" i="1"/>
  <c r="W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A459" i="1"/>
  <c r="B459" i="1"/>
  <c r="C459" i="1"/>
  <c r="D459" i="1"/>
  <c r="E459" i="1"/>
  <c r="F459" i="1"/>
  <c r="G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O460" i="1"/>
  <c r="P460" i="1"/>
  <c r="Q460" i="1"/>
  <c r="R460" i="1"/>
  <c r="S460" i="1"/>
  <c r="T460" i="1"/>
  <c r="U460" i="1"/>
  <c r="V460" i="1"/>
  <c r="W460" i="1"/>
  <c r="A461" i="1"/>
  <c r="B461" i="1"/>
  <c r="C461" i="1"/>
  <c r="D461" i="1"/>
  <c r="E461" i="1"/>
  <c r="F461" i="1"/>
  <c r="G461" i="1"/>
  <c r="H461" i="1"/>
  <c r="I461" i="1"/>
  <c r="J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A462" i="1"/>
  <c r="B462" i="1"/>
  <c r="C462" i="1"/>
  <c r="D462" i="1"/>
  <c r="E462" i="1"/>
  <c r="F462" i="1"/>
  <c r="G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R463" i="1"/>
  <c r="S463" i="1"/>
  <c r="T463" i="1"/>
  <c r="U463" i="1"/>
  <c r="V463" i="1"/>
  <c r="W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R464" i="1"/>
  <c r="S464" i="1"/>
  <c r="T464" i="1"/>
  <c r="U464" i="1"/>
  <c r="V464" i="1"/>
  <c r="W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R465" i="1"/>
  <c r="S465" i="1"/>
  <c r="T465" i="1"/>
  <c r="U465" i="1"/>
  <c r="V465" i="1"/>
  <c r="W465" i="1"/>
  <c r="A466" i="1"/>
  <c r="B466" i="1"/>
  <c r="C466" i="1"/>
  <c r="D466" i="1"/>
  <c r="E466" i="1"/>
  <c r="F466" i="1"/>
  <c r="G466" i="1"/>
  <c r="H466" i="1"/>
  <c r="I466" i="1"/>
  <c r="J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A467" i="1"/>
  <c r="B467" i="1"/>
  <c r="C467" i="1"/>
  <c r="D467" i="1"/>
  <c r="E467" i="1"/>
  <c r="F467" i="1"/>
  <c r="G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A468" i="1"/>
  <c r="B468" i="1"/>
  <c r="C468" i="1"/>
  <c r="D468" i="1"/>
  <c r="E468" i="1"/>
  <c r="F468" i="1"/>
  <c r="G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A469" i="1"/>
  <c r="B469" i="1"/>
  <c r="C469" i="1"/>
  <c r="D469" i="1"/>
  <c r="E469" i="1"/>
  <c r="F469" i="1"/>
  <c r="G469" i="1"/>
  <c r="H469" i="1"/>
  <c r="I469" i="1"/>
  <c r="J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R470" i="1"/>
  <c r="S470" i="1"/>
  <c r="T470" i="1"/>
  <c r="U470" i="1"/>
  <c r="V470" i="1"/>
  <c r="W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R471" i="1"/>
  <c r="S471" i="1"/>
  <c r="T471" i="1"/>
  <c r="U471" i="1"/>
  <c r="V471" i="1"/>
  <c r="W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R472" i="1"/>
  <c r="S472" i="1"/>
  <c r="T472" i="1"/>
  <c r="U472" i="1"/>
  <c r="V472" i="1"/>
  <c r="W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R473" i="1"/>
  <c r="S473" i="1"/>
  <c r="T473" i="1"/>
  <c r="U473" i="1"/>
  <c r="V473" i="1"/>
  <c r="W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U474" i="1"/>
  <c r="V474" i="1"/>
  <c r="W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U475" i="1"/>
  <c r="V475" i="1"/>
  <c r="W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A477" i="1"/>
  <c r="B477" i="1"/>
  <c r="C477" i="1"/>
  <c r="D477" i="1"/>
  <c r="E477" i="1"/>
  <c r="F477" i="1"/>
  <c r="G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R478" i="1"/>
  <c r="S478" i="1"/>
  <c r="T478" i="1"/>
  <c r="U478" i="1"/>
  <c r="V478" i="1"/>
  <c r="W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U479" i="1"/>
  <c r="V479" i="1"/>
  <c r="W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A482" i="1"/>
  <c r="B482" i="1"/>
  <c r="C482" i="1"/>
  <c r="D482" i="1"/>
  <c r="E482" i="1"/>
  <c r="F482" i="1"/>
  <c r="G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A483" i="1"/>
  <c r="B483" i="1"/>
  <c r="C483" i="1"/>
  <c r="D483" i="1"/>
  <c r="E483" i="1"/>
  <c r="F483" i="1"/>
  <c r="G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A484" i="1"/>
  <c r="B484" i="1"/>
  <c r="C484" i="1"/>
  <c r="D484" i="1"/>
  <c r="E484" i="1"/>
  <c r="F484" i="1"/>
  <c r="G484" i="1"/>
  <c r="H484" i="1"/>
  <c r="I484" i="1"/>
  <c r="J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R485" i="1"/>
  <c r="S485" i="1"/>
  <c r="T485" i="1"/>
  <c r="U485" i="1"/>
  <c r="V485" i="1"/>
  <c r="W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R486" i="1"/>
  <c r="S486" i="1"/>
  <c r="T486" i="1"/>
  <c r="U486" i="1"/>
  <c r="V486" i="1"/>
  <c r="W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R487" i="1"/>
  <c r="S487" i="1"/>
  <c r="T487" i="1"/>
  <c r="U487" i="1"/>
  <c r="V487" i="1"/>
  <c r="W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A489" i="1"/>
  <c r="B489" i="1"/>
  <c r="C489" i="1"/>
  <c r="D489" i="1"/>
  <c r="E489" i="1"/>
  <c r="F489" i="1"/>
  <c r="G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V490" i="1"/>
  <c r="W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U491" i="1"/>
  <c r="V491" i="1"/>
  <c r="W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R495" i="1"/>
  <c r="S495" i="1"/>
  <c r="T495" i="1"/>
  <c r="U495" i="1"/>
  <c r="V495" i="1"/>
  <c r="W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U496" i="1"/>
  <c r="V496" i="1"/>
  <c r="W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U497" i="1"/>
  <c r="V497" i="1"/>
  <c r="W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U498" i="1"/>
  <c r="V498" i="1"/>
  <c r="W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R499" i="1"/>
  <c r="S499" i="1"/>
  <c r="T499" i="1"/>
  <c r="U499" i="1"/>
  <c r="V499" i="1"/>
  <c r="W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O500" i="1"/>
  <c r="P500" i="1"/>
  <c r="Q500" i="1"/>
  <c r="R500" i="1"/>
  <c r="S500" i="1"/>
  <c r="T500" i="1"/>
  <c r="U500" i="1"/>
  <c r="V500" i="1"/>
  <c r="W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R501" i="1"/>
  <c r="S501" i="1"/>
  <c r="T501" i="1"/>
  <c r="U501" i="1"/>
  <c r="V501" i="1"/>
  <c r="W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R502" i="1"/>
  <c r="S502" i="1"/>
  <c r="T502" i="1"/>
  <c r="U502" i="1"/>
  <c r="V502" i="1"/>
  <c r="W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U503" i="1"/>
  <c r="V503" i="1"/>
  <c r="W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U504" i="1"/>
  <c r="V504" i="1"/>
  <c r="W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R505" i="1"/>
  <c r="S505" i="1"/>
  <c r="U505" i="1"/>
  <c r="V505" i="1"/>
  <c r="W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U506" i="1"/>
  <c r="V506" i="1"/>
  <c r="W506" i="1"/>
  <c r="A507" i="1"/>
  <c r="B507" i="1"/>
  <c r="C507" i="1"/>
  <c r="D507" i="1"/>
  <c r="E507" i="1"/>
  <c r="F507" i="1"/>
  <c r="G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A508" i="1"/>
  <c r="B508" i="1"/>
  <c r="C508" i="1"/>
  <c r="D508" i="1"/>
  <c r="E508" i="1"/>
  <c r="F508" i="1"/>
  <c r="G508" i="1"/>
  <c r="I508" i="1"/>
  <c r="J508" i="1"/>
  <c r="K508" i="1"/>
  <c r="L508" i="1"/>
  <c r="M508" i="1"/>
  <c r="N508" i="1"/>
  <c r="O508" i="1"/>
  <c r="P508" i="1"/>
  <c r="R508" i="1"/>
  <c r="S508" i="1"/>
  <c r="T508" i="1"/>
  <c r="U508" i="1"/>
  <c r="V508" i="1"/>
  <c r="W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O509" i="1"/>
  <c r="P509" i="1"/>
  <c r="R509" i="1"/>
  <c r="S509" i="1"/>
  <c r="T509" i="1"/>
  <c r="U509" i="1"/>
  <c r="V509" i="1"/>
  <c r="W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R510" i="1"/>
  <c r="S510" i="1"/>
  <c r="U510" i="1"/>
  <c r="V510" i="1"/>
  <c r="W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A512" i="1"/>
  <c r="B512" i="1"/>
  <c r="C512" i="1"/>
  <c r="D512" i="1"/>
  <c r="E512" i="1"/>
  <c r="F512" i="1"/>
  <c r="G512" i="1"/>
  <c r="I512" i="1"/>
  <c r="J512" i="1"/>
  <c r="K512" i="1"/>
  <c r="L512" i="1"/>
  <c r="M512" i="1"/>
  <c r="N512" i="1"/>
  <c r="O512" i="1"/>
  <c r="P512" i="1"/>
  <c r="R512" i="1"/>
  <c r="S512" i="1"/>
  <c r="T512" i="1"/>
  <c r="U512" i="1"/>
  <c r="V512" i="1"/>
  <c r="W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U513" i="1"/>
  <c r="V513" i="1"/>
  <c r="W513" i="1"/>
  <c r="A514" i="1"/>
  <c r="B514" i="1"/>
  <c r="C514" i="1"/>
  <c r="D514" i="1"/>
  <c r="E514" i="1"/>
  <c r="F514" i="1"/>
  <c r="G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A515" i="1"/>
  <c r="B515" i="1"/>
  <c r="C515" i="1"/>
  <c r="D515" i="1"/>
  <c r="E515" i="1"/>
  <c r="F515" i="1"/>
  <c r="G515" i="1"/>
  <c r="I515" i="1"/>
  <c r="J515" i="1"/>
  <c r="K515" i="1"/>
  <c r="L515" i="1"/>
  <c r="M515" i="1"/>
  <c r="N515" i="1"/>
  <c r="O515" i="1"/>
  <c r="P515" i="1"/>
  <c r="R515" i="1"/>
  <c r="S515" i="1"/>
  <c r="T515" i="1"/>
  <c r="U515" i="1"/>
  <c r="V515" i="1"/>
  <c r="W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R516" i="1"/>
  <c r="S516" i="1"/>
  <c r="U516" i="1"/>
  <c r="V516" i="1"/>
  <c r="W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R517" i="1"/>
  <c r="S517" i="1"/>
  <c r="U517" i="1"/>
  <c r="V517" i="1"/>
  <c r="W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U518" i="1"/>
  <c r="V518" i="1"/>
  <c r="W518" i="1"/>
  <c r="A519" i="1"/>
  <c r="B519" i="1"/>
  <c r="C519" i="1"/>
  <c r="D519" i="1"/>
  <c r="E519" i="1"/>
  <c r="F519" i="1"/>
  <c r="G519" i="1"/>
  <c r="H519" i="1"/>
  <c r="I519" i="1"/>
  <c r="J519" i="1"/>
  <c r="L519" i="1"/>
  <c r="M519" i="1"/>
  <c r="N519" i="1"/>
  <c r="O519" i="1"/>
  <c r="P519" i="1"/>
  <c r="Q519" i="1"/>
  <c r="R519" i="1"/>
  <c r="S519" i="1"/>
  <c r="U519" i="1"/>
  <c r="V519" i="1"/>
  <c r="W519" i="1"/>
  <c r="A520" i="1"/>
  <c r="B520" i="1"/>
  <c r="C520" i="1"/>
  <c r="D520" i="1"/>
  <c r="E520" i="1"/>
  <c r="F520" i="1"/>
  <c r="G520" i="1"/>
  <c r="I520" i="1"/>
  <c r="J520" i="1"/>
  <c r="K520" i="1"/>
  <c r="L520" i="1"/>
  <c r="M520" i="1"/>
  <c r="N520" i="1"/>
  <c r="O520" i="1"/>
  <c r="P520" i="1"/>
  <c r="Q520" i="1"/>
  <c r="R520" i="1"/>
  <c r="S520" i="1"/>
  <c r="U520" i="1"/>
  <c r="V520" i="1"/>
  <c r="W520" i="1"/>
  <c r="A521" i="1"/>
  <c r="B521" i="1"/>
  <c r="C521" i="1"/>
  <c r="D521" i="1"/>
  <c r="E521" i="1"/>
  <c r="F521" i="1"/>
  <c r="G521" i="1"/>
  <c r="I521" i="1"/>
  <c r="J521" i="1"/>
  <c r="K521" i="1"/>
  <c r="L521" i="1"/>
  <c r="M521" i="1"/>
  <c r="N521" i="1"/>
  <c r="O521" i="1"/>
  <c r="P521" i="1"/>
  <c r="Q521" i="1"/>
  <c r="R521" i="1"/>
  <c r="S521" i="1"/>
  <c r="U521" i="1"/>
  <c r="V521" i="1"/>
  <c r="W521" i="1"/>
  <c r="A522" i="1"/>
  <c r="B522" i="1"/>
  <c r="C522" i="1"/>
  <c r="D522" i="1"/>
  <c r="E522" i="1"/>
  <c r="F522" i="1"/>
  <c r="G522" i="1"/>
  <c r="I522" i="1"/>
  <c r="J522" i="1"/>
  <c r="K522" i="1"/>
  <c r="L522" i="1"/>
  <c r="M522" i="1"/>
  <c r="N522" i="1"/>
  <c r="O522" i="1"/>
  <c r="P522" i="1"/>
  <c r="Q522" i="1"/>
  <c r="R522" i="1"/>
  <c r="S522" i="1"/>
  <c r="U522" i="1"/>
  <c r="V522" i="1"/>
  <c r="W522" i="1"/>
  <c r="A523" i="1"/>
  <c r="B523" i="1"/>
  <c r="C523" i="1"/>
  <c r="D523" i="1"/>
  <c r="E523" i="1"/>
  <c r="F523" i="1"/>
  <c r="G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A524" i="1"/>
  <c r="B524" i="1"/>
  <c r="C524" i="1"/>
  <c r="D524" i="1"/>
  <c r="E524" i="1"/>
  <c r="F524" i="1"/>
  <c r="G524" i="1"/>
  <c r="I524" i="1"/>
  <c r="J524" i="1"/>
  <c r="K524" i="1"/>
  <c r="L524" i="1"/>
  <c r="M524" i="1"/>
  <c r="N524" i="1"/>
  <c r="O524" i="1"/>
  <c r="P524" i="1"/>
  <c r="R524" i="1"/>
  <c r="S524" i="1"/>
  <c r="T524" i="1"/>
  <c r="U524" i="1"/>
  <c r="V524" i="1"/>
  <c r="W524" i="1"/>
  <c r="A525" i="1"/>
  <c r="B525" i="1"/>
  <c r="C525" i="1"/>
  <c r="D525" i="1"/>
  <c r="E525" i="1"/>
  <c r="F525" i="1"/>
  <c r="G525" i="1"/>
  <c r="H525" i="1"/>
  <c r="I525" i="1"/>
  <c r="J525" i="1"/>
  <c r="L525" i="1"/>
  <c r="M525" i="1"/>
  <c r="N525" i="1"/>
  <c r="O525" i="1"/>
  <c r="P525" i="1"/>
  <c r="R525" i="1"/>
  <c r="S525" i="1"/>
  <c r="T525" i="1"/>
  <c r="U525" i="1"/>
  <c r="V525" i="1"/>
  <c r="W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R526" i="1"/>
  <c r="S526" i="1"/>
  <c r="U526" i="1"/>
  <c r="V526" i="1"/>
  <c r="W526" i="1"/>
  <c r="A527" i="1"/>
  <c r="B527" i="1"/>
  <c r="C527" i="1"/>
  <c r="D527" i="1"/>
  <c r="E527" i="1"/>
  <c r="F527" i="1"/>
  <c r="G527" i="1"/>
  <c r="H527" i="1"/>
  <c r="I527" i="1"/>
  <c r="J527" i="1"/>
  <c r="L527" i="1"/>
  <c r="M527" i="1"/>
  <c r="N527" i="1"/>
  <c r="O527" i="1"/>
  <c r="P527" i="1"/>
  <c r="R527" i="1"/>
  <c r="S527" i="1"/>
  <c r="T527" i="1"/>
  <c r="U527" i="1"/>
  <c r="V527" i="1"/>
  <c r="W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O528" i="1"/>
  <c r="P528" i="1"/>
  <c r="R528" i="1"/>
  <c r="S528" i="1"/>
  <c r="T528" i="1"/>
  <c r="U528" i="1"/>
  <c r="V528" i="1"/>
  <c r="W528" i="1"/>
  <c r="A529" i="1"/>
  <c r="B529" i="1"/>
  <c r="C529" i="1"/>
  <c r="D529" i="1"/>
  <c r="E529" i="1"/>
  <c r="F529" i="1"/>
  <c r="G529" i="1"/>
  <c r="H529" i="1"/>
  <c r="I529" i="1"/>
  <c r="J529" i="1"/>
  <c r="L529" i="1"/>
  <c r="M529" i="1"/>
  <c r="N529" i="1"/>
  <c r="O529" i="1"/>
  <c r="P529" i="1"/>
  <c r="R529" i="1"/>
  <c r="S529" i="1"/>
  <c r="T529" i="1"/>
  <c r="U529" i="1"/>
  <c r="V529" i="1"/>
  <c r="W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R530" i="1"/>
  <c r="S530" i="1"/>
  <c r="U530" i="1"/>
  <c r="V530" i="1"/>
  <c r="W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U531" i="1"/>
  <c r="V531" i="1"/>
  <c r="W531" i="1"/>
  <c r="A532" i="1"/>
  <c r="B532" i="1"/>
  <c r="C532" i="1"/>
  <c r="D532" i="1"/>
  <c r="E532" i="1"/>
  <c r="F532" i="1"/>
  <c r="G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A533" i="1"/>
  <c r="B533" i="1"/>
  <c r="C533" i="1"/>
  <c r="D533" i="1"/>
  <c r="E533" i="1"/>
  <c r="F533" i="1"/>
  <c r="G533" i="1"/>
  <c r="I533" i="1"/>
  <c r="J533" i="1"/>
  <c r="K533" i="1"/>
  <c r="L533" i="1"/>
  <c r="M533" i="1"/>
  <c r="N533" i="1"/>
  <c r="O533" i="1"/>
  <c r="P533" i="1"/>
  <c r="R533" i="1"/>
  <c r="S533" i="1"/>
  <c r="T533" i="1"/>
  <c r="U533" i="1"/>
  <c r="V533" i="1"/>
  <c r="W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R534" i="1"/>
  <c r="S534" i="1"/>
  <c r="U534" i="1"/>
  <c r="V534" i="1"/>
  <c r="W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R535" i="1"/>
  <c r="S535" i="1"/>
  <c r="U535" i="1"/>
  <c r="V535" i="1"/>
  <c r="W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R536" i="1"/>
  <c r="S536" i="1"/>
  <c r="U536" i="1"/>
  <c r="V536" i="1"/>
  <c r="W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U537" i="1"/>
  <c r="V537" i="1"/>
  <c r="W537" i="1"/>
  <c r="A538" i="1"/>
  <c r="B538" i="1"/>
  <c r="C538" i="1"/>
  <c r="D538" i="1"/>
  <c r="E538" i="1"/>
  <c r="F538" i="1"/>
  <c r="G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A539" i="1"/>
  <c r="B539" i="1"/>
  <c r="C539" i="1"/>
  <c r="D539" i="1"/>
  <c r="E539" i="1"/>
  <c r="F539" i="1"/>
  <c r="G539" i="1"/>
  <c r="I539" i="1"/>
  <c r="J539" i="1"/>
  <c r="K539" i="1"/>
  <c r="L539" i="1"/>
  <c r="M539" i="1"/>
  <c r="N539" i="1"/>
  <c r="O539" i="1"/>
  <c r="P539" i="1"/>
  <c r="R539" i="1"/>
  <c r="S539" i="1"/>
  <c r="T539" i="1"/>
  <c r="U539" i="1"/>
  <c r="V539" i="1"/>
  <c r="W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R540" i="1"/>
  <c r="S540" i="1"/>
  <c r="U540" i="1"/>
  <c r="V540" i="1"/>
  <c r="W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U541" i="1"/>
  <c r="V541" i="1"/>
  <c r="W541" i="1"/>
  <c r="A542" i="1"/>
  <c r="B542" i="1"/>
  <c r="C542" i="1"/>
  <c r="D542" i="1"/>
  <c r="E542" i="1"/>
  <c r="F542" i="1"/>
  <c r="G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A543" i="1"/>
  <c r="B543" i="1"/>
  <c r="C543" i="1"/>
  <c r="D543" i="1"/>
  <c r="E543" i="1"/>
  <c r="F543" i="1"/>
  <c r="G543" i="1"/>
  <c r="I543" i="1"/>
  <c r="J543" i="1"/>
  <c r="K543" i="1"/>
  <c r="L543" i="1"/>
  <c r="M543" i="1"/>
  <c r="N543" i="1"/>
  <c r="O543" i="1"/>
  <c r="P543" i="1"/>
  <c r="R543" i="1"/>
  <c r="S543" i="1"/>
  <c r="T543" i="1"/>
  <c r="U543" i="1"/>
  <c r="V543" i="1"/>
  <c r="W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R544" i="1"/>
  <c r="S544" i="1"/>
  <c r="U544" i="1"/>
  <c r="V544" i="1"/>
  <c r="W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U545" i="1"/>
  <c r="V545" i="1"/>
  <c r="W545" i="1"/>
  <c r="A546" i="1"/>
  <c r="B546" i="1"/>
  <c r="C546" i="1"/>
  <c r="D546" i="1"/>
  <c r="E546" i="1"/>
  <c r="F546" i="1"/>
  <c r="G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A547" i="1"/>
  <c r="B547" i="1"/>
  <c r="C547" i="1"/>
  <c r="D547" i="1"/>
  <c r="E547" i="1"/>
  <c r="F547" i="1"/>
  <c r="G547" i="1"/>
  <c r="I547" i="1"/>
  <c r="J547" i="1"/>
  <c r="K547" i="1"/>
  <c r="L547" i="1"/>
  <c r="M547" i="1"/>
  <c r="N547" i="1"/>
  <c r="O547" i="1"/>
  <c r="P547" i="1"/>
  <c r="R547" i="1"/>
  <c r="S547" i="1"/>
  <c r="T547" i="1"/>
  <c r="U547" i="1"/>
  <c r="V547" i="1"/>
  <c r="W547" i="1"/>
  <c r="A548" i="1"/>
  <c r="B548" i="1"/>
  <c r="C548" i="1"/>
  <c r="D548" i="1"/>
  <c r="E548" i="1"/>
  <c r="F548" i="1"/>
  <c r="G548" i="1"/>
  <c r="H548" i="1"/>
  <c r="I548" i="1"/>
  <c r="J548" i="1"/>
  <c r="L548" i="1"/>
  <c r="M548" i="1"/>
  <c r="N548" i="1"/>
  <c r="O548" i="1"/>
  <c r="P548" i="1"/>
  <c r="R548" i="1"/>
  <c r="S548" i="1"/>
  <c r="T548" i="1"/>
  <c r="U548" i="1"/>
  <c r="V548" i="1"/>
  <c r="W548" i="1"/>
  <c r="A549" i="1"/>
  <c r="B549" i="1"/>
  <c r="C549" i="1"/>
  <c r="D549" i="1"/>
  <c r="E549" i="1"/>
  <c r="F549" i="1"/>
  <c r="G549" i="1"/>
  <c r="H549" i="1"/>
  <c r="I549" i="1"/>
  <c r="J549" i="1"/>
  <c r="L549" i="1"/>
  <c r="M549" i="1"/>
  <c r="N549" i="1"/>
  <c r="O549" i="1"/>
  <c r="P549" i="1"/>
  <c r="R549" i="1"/>
  <c r="S549" i="1"/>
  <c r="T549" i="1"/>
  <c r="U549" i="1"/>
  <c r="V549" i="1"/>
  <c r="W549" i="1"/>
  <c r="A550" i="1"/>
  <c r="B550" i="1"/>
  <c r="C550" i="1"/>
  <c r="D550" i="1"/>
  <c r="E550" i="1"/>
  <c r="F550" i="1"/>
  <c r="G550" i="1"/>
  <c r="H550" i="1"/>
  <c r="I550" i="1"/>
  <c r="J550" i="1"/>
  <c r="L550" i="1"/>
  <c r="M550" i="1"/>
  <c r="N550" i="1"/>
  <c r="O550" i="1"/>
  <c r="P550" i="1"/>
  <c r="R550" i="1"/>
  <c r="S550" i="1"/>
  <c r="T550" i="1"/>
  <c r="U550" i="1"/>
  <c r="V550" i="1"/>
  <c r="W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O551" i="1"/>
  <c r="P551" i="1"/>
  <c r="Q551" i="1"/>
  <c r="R551" i="1"/>
  <c r="S551" i="1"/>
  <c r="T551" i="1"/>
  <c r="U551" i="1"/>
  <c r="V551" i="1"/>
  <c r="W551" i="1"/>
  <c r="A552" i="1"/>
  <c r="B552" i="1"/>
  <c r="C552" i="1"/>
  <c r="D552" i="1"/>
  <c r="E552" i="1"/>
  <c r="F552" i="1"/>
  <c r="G552" i="1"/>
  <c r="H552" i="1"/>
  <c r="I552" i="1"/>
  <c r="J552" i="1"/>
  <c r="L552" i="1"/>
  <c r="M552" i="1"/>
  <c r="O552" i="1"/>
  <c r="P552" i="1"/>
  <c r="Q552" i="1"/>
  <c r="R552" i="1"/>
  <c r="S552" i="1"/>
  <c r="T552" i="1"/>
  <c r="U552" i="1"/>
  <c r="V552" i="1"/>
  <c r="W552" i="1"/>
  <c r="A553" i="1"/>
  <c r="B553" i="1"/>
  <c r="C553" i="1"/>
  <c r="D553" i="1"/>
  <c r="E553" i="1"/>
  <c r="F553" i="1"/>
  <c r="G553" i="1"/>
  <c r="I553" i="1"/>
  <c r="J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A554" i="1"/>
  <c r="B554" i="1"/>
  <c r="C554" i="1"/>
  <c r="D554" i="1"/>
  <c r="E554" i="1"/>
  <c r="F554" i="1"/>
  <c r="G554" i="1"/>
  <c r="I554" i="1"/>
  <c r="J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A555" i="1"/>
  <c r="B555" i="1"/>
  <c r="C555" i="1"/>
  <c r="D555" i="1"/>
  <c r="E555" i="1"/>
  <c r="F555" i="1"/>
  <c r="G555" i="1"/>
  <c r="I555" i="1"/>
  <c r="J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A556" i="1"/>
  <c r="B556" i="1"/>
  <c r="C556" i="1"/>
  <c r="D556" i="1"/>
  <c r="E556" i="1"/>
  <c r="F556" i="1"/>
  <c r="G556" i="1"/>
  <c r="I556" i="1"/>
  <c r="J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A557" i="1"/>
  <c r="B557" i="1"/>
  <c r="C557" i="1"/>
  <c r="D557" i="1"/>
  <c r="E557" i="1"/>
  <c r="F557" i="1"/>
  <c r="G557" i="1"/>
  <c r="I557" i="1"/>
  <c r="J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A558" i="1"/>
  <c r="B558" i="1"/>
  <c r="C558" i="1"/>
  <c r="D558" i="1"/>
  <c r="E558" i="1"/>
  <c r="F558" i="1"/>
  <c r="G558" i="1"/>
  <c r="I558" i="1"/>
  <c r="J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A559" i="1"/>
  <c r="B559" i="1"/>
  <c r="C559" i="1"/>
  <c r="D559" i="1"/>
  <c r="E559" i="1"/>
  <c r="F559" i="1"/>
  <c r="G559" i="1"/>
  <c r="H559" i="1"/>
  <c r="I559" i="1"/>
  <c r="J559" i="1"/>
  <c r="L559" i="1"/>
  <c r="M559" i="1"/>
  <c r="N559" i="1"/>
  <c r="O559" i="1"/>
  <c r="P559" i="1"/>
  <c r="Q559" i="1"/>
  <c r="R559" i="1"/>
  <c r="S559" i="1"/>
  <c r="U559" i="1"/>
  <c r="V559" i="1"/>
  <c r="W559" i="1"/>
  <c r="A560" i="1"/>
  <c r="B560" i="1"/>
  <c r="C560" i="1"/>
  <c r="D560" i="1"/>
  <c r="E560" i="1"/>
  <c r="F560" i="1"/>
  <c r="G560" i="1"/>
  <c r="I560" i="1"/>
  <c r="J560" i="1"/>
  <c r="K560" i="1"/>
  <c r="L560" i="1"/>
  <c r="M560" i="1"/>
  <c r="N560" i="1"/>
  <c r="O560" i="1"/>
  <c r="P560" i="1"/>
  <c r="R560" i="1"/>
  <c r="S560" i="1"/>
  <c r="U560" i="1"/>
  <c r="V560" i="1"/>
  <c r="W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U561" i="1"/>
  <c r="V561" i="1"/>
  <c r="W561" i="1"/>
  <c r="A562" i="1"/>
  <c r="B562" i="1"/>
  <c r="C562" i="1"/>
  <c r="D562" i="1"/>
  <c r="E562" i="1"/>
  <c r="F562" i="1"/>
  <c r="G562" i="1"/>
  <c r="I562" i="1"/>
  <c r="J562" i="1"/>
  <c r="K562" i="1"/>
  <c r="L562" i="1"/>
  <c r="M562" i="1"/>
  <c r="N562" i="1"/>
  <c r="O562" i="1"/>
  <c r="P562" i="1"/>
  <c r="Q562" i="1"/>
  <c r="R562" i="1"/>
  <c r="S562" i="1"/>
  <c r="U562" i="1"/>
  <c r="V562" i="1"/>
  <c r="W562" i="1"/>
  <c r="A563" i="1"/>
  <c r="B563" i="1"/>
  <c r="C563" i="1"/>
  <c r="D563" i="1"/>
  <c r="E563" i="1"/>
  <c r="F563" i="1"/>
  <c r="G563" i="1"/>
  <c r="I563" i="1"/>
  <c r="J563" i="1"/>
  <c r="K563" i="1"/>
  <c r="L563" i="1"/>
  <c r="M563" i="1"/>
  <c r="N563" i="1"/>
  <c r="O563" i="1"/>
  <c r="P563" i="1"/>
  <c r="Q563" i="1"/>
  <c r="R563" i="1"/>
  <c r="S563" i="1"/>
  <c r="U563" i="1"/>
  <c r="V563" i="1"/>
  <c r="W563" i="1"/>
  <c r="A564" i="1"/>
  <c r="B564" i="1"/>
  <c r="C564" i="1"/>
  <c r="D564" i="1"/>
  <c r="E564" i="1"/>
  <c r="F564" i="1"/>
  <c r="G564" i="1"/>
  <c r="I564" i="1"/>
  <c r="J564" i="1"/>
  <c r="K564" i="1"/>
  <c r="L564" i="1"/>
  <c r="M564" i="1"/>
  <c r="N564" i="1"/>
  <c r="O564" i="1"/>
  <c r="P564" i="1"/>
  <c r="Q564" i="1"/>
  <c r="R564" i="1"/>
  <c r="S564" i="1"/>
  <c r="U564" i="1"/>
  <c r="V564" i="1"/>
  <c r="W564" i="1"/>
  <c r="A565" i="1"/>
  <c r="B565" i="1"/>
  <c r="C565" i="1"/>
  <c r="D565" i="1"/>
  <c r="E565" i="1"/>
  <c r="F565" i="1"/>
  <c r="G565" i="1"/>
  <c r="I565" i="1"/>
  <c r="J565" i="1"/>
  <c r="K565" i="1"/>
  <c r="L565" i="1"/>
  <c r="M565" i="1"/>
  <c r="N565" i="1"/>
  <c r="O565" i="1"/>
  <c r="P565" i="1"/>
  <c r="Q565" i="1"/>
  <c r="R565" i="1"/>
  <c r="S565" i="1"/>
  <c r="U565" i="1"/>
  <c r="V565" i="1"/>
  <c r="W565" i="1"/>
  <c r="A566" i="1"/>
  <c r="B566" i="1"/>
  <c r="C566" i="1"/>
  <c r="D566" i="1"/>
  <c r="E566" i="1"/>
  <c r="F566" i="1"/>
  <c r="G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A567" i="1"/>
  <c r="B567" i="1"/>
  <c r="C567" i="1"/>
  <c r="D567" i="1"/>
  <c r="E567" i="1"/>
  <c r="F567" i="1"/>
  <c r="G567" i="1"/>
  <c r="I567" i="1"/>
  <c r="J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A568" i="1"/>
  <c r="B568" i="1"/>
  <c r="C568" i="1"/>
  <c r="D568" i="1"/>
  <c r="E568" i="1"/>
  <c r="F568" i="1"/>
  <c r="G568" i="1"/>
  <c r="H568" i="1"/>
  <c r="I568" i="1"/>
  <c r="J568" i="1"/>
  <c r="L568" i="1"/>
  <c r="M568" i="1"/>
  <c r="N568" i="1"/>
  <c r="O568" i="1"/>
  <c r="P568" i="1"/>
  <c r="R568" i="1"/>
  <c r="S568" i="1"/>
  <c r="T568" i="1"/>
  <c r="U568" i="1"/>
  <c r="V568" i="1"/>
  <c r="W568" i="1"/>
  <c r="A569" i="1"/>
  <c r="B569" i="1"/>
  <c r="C569" i="1"/>
  <c r="D569" i="1"/>
  <c r="E569" i="1"/>
  <c r="F569" i="1"/>
  <c r="G569" i="1"/>
  <c r="H569" i="1"/>
  <c r="I569" i="1"/>
  <c r="J569" i="1"/>
  <c r="L569" i="1"/>
  <c r="M569" i="1"/>
  <c r="N569" i="1"/>
  <c r="O569" i="1"/>
  <c r="P569" i="1"/>
  <c r="R569" i="1"/>
  <c r="S569" i="1"/>
  <c r="T569" i="1"/>
  <c r="U569" i="1"/>
  <c r="V569" i="1"/>
  <c r="W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R570" i="1"/>
  <c r="S570" i="1"/>
  <c r="U570" i="1"/>
  <c r="V570" i="1"/>
  <c r="W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U571" i="1"/>
  <c r="V571" i="1"/>
  <c r="W571" i="1"/>
  <c r="A572" i="1"/>
  <c r="B572" i="1"/>
  <c r="C572" i="1"/>
  <c r="D572" i="1"/>
  <c r="E572" i="1"/>
  <c r="F572" i="1"/>
  <c r="G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A573" i="1"/>
  <c r="B573" i="1"/>
  <c r="C573" i="1"/>
  <c r="D573" i="1"/>
  <c r="E573" i="1"/>
  <c r="F573" i="1"/>
  <c r="G573" i="1"/>
  <c r="I573" i="1"/>
  <c r="J573" i="1"/>
  <c r="L573" i="1"/>
  <c r="M573" i="1"/>
  <c r="N573" i="1"/>
  <c r="O573" i="1"/>
  <c r="P573" i="1"/>
  <c r="Q573" i="1"/>
  <c r="R573" i="1"/>
  <c r="S573" i="1"/>
  <c r="U573" i="1"/>
  <c r="V573" i="1"/>
  <c r="W573" i="1"/>
  <c r="A574" i="1"/>
  <c r="B574" i="1"/>
  <c r="C574" i="1"/>
  <c r="D574" i="1"/>
  <c r="E574" i="1"/>
  <c r="F574" i="1"/>
  <c r="G574" i="1"/>
  <c r="I574" i="1"/>
  <c r="J574" i="1"/>
  <c r="K574" i="1"/>
  <c r="L574" i="1"/>
  <c r="M574" i="1"/>
  <c r="N574" i="1"/>
  <c r="O574" i="1"/>
  <c r="P574" i="1"/>
  <c r="Q574" i="1"/>
  <c r="R574" i="1"/>
  <c r="S574" i="1"/>
  <c r="U574" i="1"/>
  <c r="V574" i="1"/>
  <c r="W574" i="1"/>
  <c r="A575" i="1"/>
  <c r="B575" i="1"/>
  <c r="C575" i="1"/>
  <c r="D575" i="1"/>
  <c r="E575" i="1"/>
  <c r="F575" i="1"/>
  <c r="G575" i="1"/>
  <c r="I575" i="1"/>
  <c r="J575" i="1"/>
  <c r="K575" i="1"/>
  <c r="L575" i="1"/>
  <c r="M575" i="1"/>
  <c r="N575" i="1"/>
  <c r="O575" i="1"/>
  <c r="P575" i="1"/>
  <c r="R575" i="1"/>
  <c r="S575" i="1"/>
  <c r="U575" i="1"/>
  <c r="V575" i="1"/>
  <c r="W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U576" i="1"/>
  <c r="V576" i="1"/>
  <c r="W576" i="1"/>
  <c r="A577" i="1"/>
  <c r="B577" i="1"/>
  <c r="C577" i="1"/>
  <c r="D577" i="1"/>
  <c r="E577" i="1"/>
  <c r="F577" i="1"/>
  <c r="G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A578" i="1"/>
  <c r="B578" i="1"/>
  <c r="C578" i="1"/>
  <c r="D578" i="1"/>
  <c r="E578" i="1"/>
  <c r="F578" i="1"/>
  <c r="G578" i="1"/>
  <c r="I578" i="1"/>
  <c r="J578" i="1"/>
  <c r="K578" i="1"/>
  <c r="L578" i="1"/>
  <c r="M578" i="1"/>
  <c r="O578" i="1"/>
  <c r="P578" i="1"/>
  <c r="Q578" i="1"/>
  <c r="R578" i="1"/>
  <c r="S578" i="1"/>
  <c r="T578" i="1"/>
  <c r="U578" i="1"/>
  <c r="V578" i="1"/>
  <c r="W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R579" i="1"/>
  <c r="S579" i="1"/>
  <c r="T579" i="1"/>
  <c r="U579" i="1"/>
  <c r="V579" i="1"/>
  <c r="W579" i="1"/>
  <c r="A580" i="1"/>
  <c r="B580" i="1"/>
  <c r="C580" i="1"/>
  <c r="D580" i="1"/>
  <c r="E580" i="1"/>
  <c r="F580" i="1"/>
  <c r="G580" i="1"/>
  <c r="I580" i="1"/>
  <c r="J580" i="1"/>
  <c r="L580" i="1"/>
  <c r="M580" i="1"/>
  <c r="N580" i="1"/>
  <c r="O580" i="1"/>
  <c r="P580" i="1"/>
  <c r="Q580" i="1"/>
  <c r="R580" i="1"/>
  <c r="S580" i="1"/>
  <c r="T580" i="1"/>
  <c r="U580" i="1"/>
  <c r="W580" i="1"/>
  <c r="A581" i="1"/>
  <c r="B581" i="1"/>
  <c r="C581" i="1"/>
  <c r="D581" i="1"/>
  <c r="E581" i="1"/>
  <c r="F581" i="1"/>
  <c r="G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A582" i="1"/>
  <c r="B582" i="1"/>
  <c r="C582" i="1"/>
  <c r="D582" i="1"/>
  <c r="E582" i="1"/>
  <c r="F582" i="1"/>
  <c r="G582" i="1"/>
  <c r="I582" i="1"/>
  <c r="J582" i="1"/>
  <c r="K582" i="1"/>
  <c r="L582" i="1"/>
  <c r="M582" i="1"/>
  <c r="N582" i="1"/>
  <c r="O582" i="1"/>
  <c r="P582" i="1"/>
  <c r="R582" i="1"/>
  <c r="S582" i="1"/>
  <c r="T582" i="1"/>
  <c r="U582" i="1"/>
  <c r="V582" i="1"/>
  <c r="W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R583" i="1"/>
  <c r="S583" i="1"/>
  <c r="U583" i="1"/>
  <c r="V583" i="1"/>
  <c r="W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R584" i="1"/>
  <c r="S584" i="1"/>
  <c r="U584" i="1"/>
  <c r="V584" i="1"/>
  <c r="W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R585" i="1"/>
  <c r="S585" i="1"/>
  <c r="U585" i="1"/>
  <c r="V585" i="1"/>
  <c r="W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U586" i="1"/>
  <c r="V586" i="1"/>
  <c r="W586" i="1"/>
  <c r="A587" i="1"/>
  <c r="B587" i="1"/>
  <c r="C587" i="1"/>
  <c r="D587" i="1"/>
  <c r="E587" i="1"/>
  <c r="F587" i="1"/>
  <c r="G587" i="1"/>
  <c r="I587" i="1"/>
  <c r="J587" i="1"/>
  <c r="K587" i="1"/>
  <c r="L587" i="1"/>
  <c r="M587" i="1"/>
  <c r="N587" i="1"/>
  <c r="O587" i="1"/>
  <c r="P587" i="1"/>
  <c r="Q587" i="1"/>
  <c r="R587" i="1"/>
  <c r="S587" i="1"/>
  <c r="U587" i="1"/>
  <c r="V587" i="1"/>
  <c r="W587" i="1"/>
  <c r="A588" i="1"/>
  <c r="B588" i="1"/>
  <c r="C588" i="1"/>
  <c r="D588" i="1"/>
  <c r="E588" i="1"/>
  <c r="F588" i="1"/>
  <c r="G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U589" i="1"/>
  <c r="V589" i="1"/>
  <c r="W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R590" i="1"/>
  <c r="S590" i="1"/>
  <c r="U590" i="1"/>
  <c r="V590" i="1"/>
  <c r="W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U591" i="1"/>
  <c r="V591" i="1"/>
  <c r="W591" i="1"/>
  <c r="A592" i="1"/>
  <c r="B592" i="1"/>
  <c r="C592" i="1"/>
  <c r="D592" i="1"/>
  <c r="E592" i="1"/>
  <c r="F592" i="1"/>
  <c r="G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A593" i="1"/>
  <c r="B593" i="1"/>
  <c r="C593" i="1"/>
  <c r="D593" i="1"/>
  <c r="E593" i="1"/>
  <c r="F593" i="1"/>
  <c r="G593" i="1"/>
  <c r="I593" i="1"/>
  <c r="J593" i="1"/>
  <c r="K593" i="1"/>
  <c r="L593" i="1"/>
  <c r="M593" i="1"/>
  <c r="N593" i="1"/>
  <c r="O593" i="1"/>
  <c r="P593" i="1"/>
  <c r="R593" i="1"/>
  <c r="S593" i="1"/>
  <c r="T593" i="1"/>
  <c r="U593" i="1"/>
  <c r="V593" i="1"/>
  <c r="W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A595" i="1"/>
  <c r="B595" i="1"/>
  <c r="C595" i="1"/>
  <c r="D595" i="1"/>
  <c r="E595" i="1"/>
  <c r="F595" i="1"/>
  <c r="G595" i="1"/>
  <c r="I595" i="1"/>
  <c r="J595" i="1"/>
  <c r="K595" i="1"/>
  <c r="L595" i="1"/>
  <c r="M595" i="1"/>
  <c r="N595" i="1"/>
  <c r="O595" i="1"/>
  <c r="P595" i="1"/>
  <c r="R595" i="1"/>
  <c r="S595" i="1"/>
  <c r="T595" i="1"/>
  <c r="U595" i="1"/>
  <c r="V595" i="1"/>
  <c r="W595" i="1"/>
  <c r="A596" i="1"/>
  <c r="B596" i="1"/>
  <c r="C596" i="1"/>
  <c r="D596" i="1"/>
  <c r="E596" i="1"/>
  <c r="F596" i="1"/>
  <c r="G596" i="1"/>
  <c r="H596" i="1"/>
  <c r="I596" i="1"/>
  <c r="J596" i="1"/>
  <c r="L596" i="1"/>
  <c r="M596" i="1"/>
  <c r="N596" i="1"/>
  <c r="O596" i="1"/>
  <c r="P596" i="1"/>
  <c r="R596" i="1"/>
  <c r="S596" i="1"/>
  <c r="T596" i="1"/>
  <c r="U596" i="1"/>
  <c r="V596" i="1"/>
  <c r="W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R597" i="1"/>
  <c r="S597" i="1"/>
  <c r="U597" i="1"/>
  <c r="V597" i="1"/>
  <c r="W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A599" i="1"/>
  <c r="B599" i="1"/>
  <c r="C599" i="1"/>
  <c r="D599" i="1"/>
  <c r="E599" i="1"/>
  <c r="F599" i="1"/>
  <c r="G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R600" i="1"/>
  <c r="S600" i="1"/>
  <c r="U600" i="1"/>
  <c r="V600" i="1"/>
  <c r="W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U601" i="1"/>
  <c r="V601" i="1"/>
  <c r="W601" i="1"/>
  <c r="A602" i="1"/>
  <c r="B602" i="1"/>
  <c r="C602" i="1"/>
  <c r="D602" i="1"/>
  <c r="E602" i="1"/>
  <c r="F602" i="1"/>
  <c r="G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A603" i="1"/>
  <c r="B603" i="1"/>
  <c r="C603" i="1"/>
  <c r="D603" i="1"/>
  <c r="E603" i="1"/>
  <c r="F603" i="1"/>
  <c r="G603" i="1"/>
  <c r="I603" i="1"/>
  <c r="J603" i="1"/>
  <c r="K603" i="1"/>
  <c r="L603" i="1"/>
  <c r="M603" i="1"/>
  <c r="N603" i="1"/>
  <c r="O603" i="1"/>
  <c r="P603" i="1"/>
  <c r="R603" i="1"/>
  <c r="S603" i="1"/>
  <c r="T603" i="1"/>
  <c r="U603" i="1"/>
  <c r="V603" i="1"/>
  <c r="W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R604" i="1"/>
  <c r="S604" i="1"/>
  <c r="U604" i="1"/>
  <c r="V604" i="1"/>
  <c r="W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U605" i="1"/>
  <c r="V605" i="1"/>
  <c r="W605" i="1"/>
  <c r="A606" i="1"/>
  <c r="B606" i="1"/>
  <c r="C606" i="1"/>
  <c r="D606" i="1"/>
  <c r="E606" i="1"/>
  <c r="F606" i="1"/>
  <c r="G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R607" i="1"/>
  <c r="S607" i="1"/>
  <c r="T607" i="1"/>
  <c r="U607" i="1"/>
  <c r="V607" i="1"/>
  <c r="W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U608" i="1"/>
  <c r="V608" i="1"/>
  <c r="W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U609" i="1"/>
  <c r="V609" i="1"/>
  <c r="W609" i="1"/>
  <c r="A610" i="1"/>
  <c r="B610" i="1"/>
  <c r="C610" i="1"/>
  <c r="D610" i="1"/>
  <c r="E610" i="1"/>
  <c r="F610" i="1"/>
  <c r="G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A611" i="1"/>
  <c r="B611" i="1"/>
  <c r="C611" i="1"/>
  <c r="D611" i="1"/>
  <c r="E611" i="1"/>
  <c r="F611" i="1"/>
  <c r="G611" i="1"/>
  <c r="I611" i="1"/>
  <c r="J611" i="1"/>
  <c r="K611" i="1"/>
  <c r="L611" i="1"/>
  <c r="M611" i="1"/>
  <c r="O611" i="1"/>
  <c r="P611" i="1"/>
  <c r="Q611" i="1"/>
  <c r="R611" i="1"/>
  <c r="S611" i="1"/>
  <c r="T611" i="1"/>
  <c r="U611" i="1"/>
  <c r="V611" i="1"/>
  <c r="W611" i="1"/>
  <c r="A612" i="1"/>
  <c r="B612" i="1"/>
  <c r="C612" i="1"/>
  <c r="D612" i="1"/>
  <c r="E612" i="1"/>
  <c r="F612" i="1"/>
  <c r="G612" i="1"/>
  <c r="I612" i="1"/>
  <c r="J612" i="1"/>
  <c r="K612" i="1"/>
  <c r="L612" i="1"/>
  <c r="M612" i="1"/>
  <c r="N612" i="1"/>
  <c r="O612" i="1"/>
  <c r="P612" i="1"/>
  <c r="R612" i="1"/>
  <c r="S612" i="1"/>
  <c r="T612" i="1"/>
  <c r="U612" i="1"/>
  <c r="V612" i="1"/>
  <c r="W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R613" i="1"/>
  <c r="S613" i="1"/>
  <c r="U613" i="1"/>
  <c r="V613" i="1"/>
  <c r="W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U614" i="1"/>
  <c r="V614" i="1"/>
  <c r="W614" i="1"/>
  <c r="A615" i="1"/>
  <c r="B615" i="1"/>
  <c r="C615" i="1"/>
  <c r="D615" i="1"/>
  <c r="E615" i="1"/>
  <c r="F615" i="1"/>
  <c r="G615" i="1"/>
  <c r="I615" i="1"/>
  <c r="J615" i="1"/>
  <c r="K615" i="1"/>
  <c r="L615" i="1"/>
  <c r="M615" i="1"/>
  <c r="N615" i="1"/>
  <c r="O615" i="1"/>
  <c r="P615" i="1"/>
  <c r="R615" i="1"/>
  <c r="S615" i="1"/>
  <c r="U615" i="1"/>
  <c r="V615" i="1"/>
  <c r="W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R617" i="1"/>
  <c r="S617" i="1"/>
  <c r="T617" i="1"/>
  <c r="U617" i="1"/>
  <c r="V617" i="1"/>
  <c r="W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U618" i="1"/>
  <c r="V618" i="1"/>
  <c r="W618" i="1"/>
  <c r="A619" i="1"/>
  <c r="B619" i="1"/>
  <c r="C619" i="1"/>
  <c r="D619" i="1"/>
  <c r="E619" i="1"/>
  <c r="F619" i="1"/>
  <c r="G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A620" i="1"/>
  <c r="B620" i="1"/>
  <c r="C620" i="1"/>
  <c r="D620" i="1"/>
  <c r="E620" i="1"/>
  <c r="F620" i="1"/>
  <c r="G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A621" i="1"/>
  <c r="B621" i="1"/>
  <c r="C621" i="1"/>
  <c r="D621" i="1"/>
  <c r="E621" i="1"/>
  <c r="F621" i="1"/>
  <c r="G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A622" i="1"/>
  <c r="B622" i="1"/>
  <c r="C622" i="1"/>
  <c r="D622" i="1"/>
  <c r="E622" i="1"/>
  <c r="F622" i="1"/>
  <c r="G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A623" i="1"/>
  <c r="B623" i="1"/>
  <c r="C623" i="1"/>
  <c r="D623" i="1"/>
  <c r="E623" i="1"/>
  <c r="F623" i="1"/>
  <c r="G623" i="1"/>
  <c r="I623" i="1"/>
  <c r="J623" i="1"/>
  <c r="K623" i="1"/>
  <c r="L623" i="1"/>
  <c r="M623" i="1"/>
  <c r="O623" i="1"/>
  <c r="P623" i="1"/>
  <c r="Q623" i="1"/>
  <c r="R623" i="1"/>
  <c r="S623" i="1"/>
  <c r="T623" i="1"/>
  <c r="U623" i="1"/>
  <c r="V623" i="1"/>
  <c r="W623" i="1"/>
  <c r="A624" i="1"/>
  <c r="B624" i="1"/>
  <c r="C624" i="1"/>
  <c r="D624" i="1"/>
  <c r="E624" i="1"/>
  <c r="F624" i="1"/>
  <c r="G624" i="1"/>
  <c r="I624" i="1"/>
  <c r="J624" i="1"/>
  <c r="K624" i="1"/>
  <c r="L624" i="1"/>
  <c r="M624" i="1"/>
  <c r="N624" i="1"/>
  <c r="O624" i="1"/>
  <c r="P624" i="1"/>
  <c r="R624" i="1"/>
  <c r="S624" i="1"/>
  <c r="T624" i="1"/>
  <c r="U624" i="1"/>
  <c r="V624" i="1"/>
  <c r="W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U625" i="1"/>
  <c r="V625" i="1"/>
  <c r="W625" i="1"/>
  <c r="A626" i="1"/>
  <c r="B626" i="1"/>
  <c r="C626" i="1"/>
  <c r="D626" i="1"/>
  <c r="E626" i="1"/>
  <c r="F626" i="1"/>
  <c r="G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A627" i="1"/>
  <c r="B627" i="1"/>
  <c r="C627" i="1"/>
  <c r="D627" i="1"/>
  <c r="E627" i="1"/>
  <c r="F627" i="1"/>
  <c r="G627" i="1"/>
  <c r="I627" i="1"/>
  <c r="J627" i="1"/>
  <c r="K627" i="1"/>
  <c r="L627" i="1"/>
  <c r="M627" i="1"/>
  <c r="N627" i="1"/>
  <c r="O627" i="1"/>
  <c r="P627" i="1"/>
  <c r="R627" i="1"/>
  <c r="S627" i="1"/>
  <c r="T627" i="1"/>
  <c r="U627" i="1"/>
  <c r="V627" i="1"/>
  <c r="W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R628" i="1"/>
  <c r="S628" i="1"/>
  <c r="U628" i="1"/>
  <c r="V628" i="1"/>
  <c r="W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R629" i="1"/>
  <c r="S629" i="1"/>
  <c r="U629" i="1"/>
  <c r="V629" i="1"/>
  <c r="W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U630" i="1"/>
  <c r="V630" i="1"/>
  <c r="W630" i="1"/>
  <c r="A631" i="1"/>
  <c r="B631" i="1"/>
  <c r="C631" i="1"/>
  <c r="D631" i="1"/>
  <c r="E631" i="1"/>
  <c r="F631" i="1"/>
  <c r="G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R632" i="1"/>
  <c r="S632" i="1"/>
  <c r="T632" i="1"/>
  <c r="U632" i="1"/>
  <c r="V632" i="1"/>
  <c r="W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U633" i="1"/>
  <c r="V633" i="1"/>
  <c r="W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U634" i="1"/>
  <c r="V634" i="1"/>
  <c r="W634" i="1"/>
  <c r="A635" i="1"/>
  <c r="B635" i="1"/>
  <c r="C635" i="1"/>
  <c r="D635" i="1"/>
  <c r="E635" i="1"/>
  <c r="F635" i="1"/>
  <c r="G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A636" i="1"/>
  <c r="B636" i="1"/>
  <c r="C636" i="1"/>
  <c r="D636" i="1"/>
  <c r="E636" i="1"/>
  <c r="F636" i="1"/>
  <c r="G636" i="1"/>
  <c r="I636" i="1"/>
  <c r="J636" i="1"/>
  <c r="K636" i="1"/>
  <c r="L636" i="1"/>
  <c r="M636" i="1"/>
  <c r="N636" i="1"/>
  <c r="O636" i="1"/>
  <c r="P636" i="1"/>
  <c r="R636" i="1"/>
  <c r="S636" i="1"/>
  <c r="T636" i="1"/>
  <c r="U636" i="1"/>
  <c r="V636" i="1"/>
  <c r="W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R637" i="1"/>
  <c r="S637" i="1"/>
  <c r="U637" i="1"/>
  <c r="V637" i="1"/>
  <c r="W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R638" i="1"/>
  <c r="S638" i="1"/>
  <c r="U638" i="1"/>
  <c r="V638" i="1"/>
  <c r="W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U639" i="1"/>
  <c r="V639" i="1"/>
  <c r="W639" i="1"/>
  <c r="A640" i="1"/>
  <c r="B640" i="1"/>
  <c r="C640" i="1"/>
  <c r="D640" i="1"/>
  <c r="E640" i="1"/>
  <c r="F640" i="1"/>
  <c r="G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A641" i="1"/>
  <c r="B641" i="1"/>
  <c r="C641" i="1"/>
  <c r="D641" i="1"/>
  <c r="E641" i="1"/>
  <c r="F641" i="1"/>
  <c r="G641" i="1"/>
  <c r="I641" i="1"/>
  <c r="J641" i="1"/>
  <c r="K641" i="1"/>
  <c r="L641" i="1"/>
  <c r="M641" i="1"/>
  <c r="N641" i="1"/>
  <c r="O641" i="1"/>
  <c r="P641" i="1"/>
  <c r="R641" i="1"/>
  <c r="S641" i="1"/>
  <c r="T641" i="1"/>
  <c r="U641" i="1"/>
  <c r="V641" i="1"/>
  <c r="W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R642" i="1"/>
  <c r="S642" i="1"/>
  <c r="U642" i="1"/>
  <c r="V642" i="1"/>
  <c r="W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U643" i="1"/>
  <c r="V643" i="1"/>
  <c r="W643" i="1"/>
  <c r="A644" i="1"/>
  <c r="B644" i="1"/>
  <c r="C644" i="1"/>
  <c r="D644" i="1"/>
  <c r="E644" i="1"/>
  <c r="F644" i="1"/>
  <c r="G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A645" i="1"/>
  <c r="B645" i="1"/>
  <c r="C645" i="1"/>
  <c r="D645" i="1"/>
  <c r="E645" i="1"/>
  <c r="F645" i="1"/>
  <c r="G645" i="1"/>
  <c r="I645" i="1"/>
  <c r="J645" i="1"/>
  <c r="K645" i="1"/>
  <c r="L645" i="1"/>
  <c r="M645" i="1"/>
  <c r="O645" i="1"/>
  <c r="P645" i="1"/>
  <c r="Q645" i="1"/>
  <c r="R645" i="1"/>
  <c r="S645" i="1"/>
  <c r="T645" i="1"/>
  <c r="U645" i="1"/>
  <c r="V645" i="1"/>
  <c r="W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R646" i="1"/>
  <c r="S646" i="1"/>
  <c r="T646" i="1"/>
  <c r="U646" i="1"/>
  <c r="V646" i="1"/>
  <c r="W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O647" i="1"/>
  <c r="P647" i="1"/>
  <c r="R647" i="1"/>
  <c r="S647" i="1"/>
  <c r="T647" i="1"/>
  <c r="U647" i="1"/>
  <c r="V647" i="1"/>
  <c r="W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O648" i="1"/>
  <c r="P648" i="1"/>
  <c r="R648" i="1"/>
  <c r="S648" i="1"/>
  <c r="T648" i="1"/>
  <c r="U648" i="1"/>
  <c r="V648" i="1"/>
  <c r="W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R649" i="1"/>
  <c r="S649" i="1"/>
  <c r="U649" i="1"/>
  <c r="V649" i="1"/>
  <c r="W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U650" i="1"/>
  <c r="V650" i="1"/>
  <c r="W650" i="1"/>
  <c r="A651" i="1"/>
  <c r="B651" i="1"/>
  <c r="C651" i="1"/>
  <c r="D651" i="1"/>
  <c r="E651" i="1"/>
  <c r="F651" i="1"/>
  <c r="G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A652" i="1"/>
  <c r="B652" i="1"/>
  <c r="C652" i="1"/>
  <c r="D652" i="1"/>
  <c r="E652" i="1"/>
  <c r="F652" i="1"/>
  <c r="G652" i="1"/>
  <c r="H652" i="1"/>
  <c r="I652" i="1"/>
  <c r="J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A653" i="1"/>
  <c r="B653" i="1"/>
  <c r="C653" i="1"/>
  <c r="D653" i="1"/>
  <c r="E653" i="1"/>
  <c r="F653" i="1"/>
  <c r="G653" i="1"/>
  <c r="I653" i="1"/>
  <c r="J653" i="1"/>
  <c r="K653" i="1"/>
  <c r="L653" i="1"/>
  <c r="M653" i="1"/>
  <c r="N653" i="1"/>
  <c r="O653" i="1"/>
  <c r="P653" i="1"/>
  <c r="R653" i="1"/>
  <c r="S653" i="1"/>
  <c r="T653" i="1"/>
  <c r="U653" i="1"/>
  <c r="V653" i="1"/>
  <c r="W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R654" i="1"/>
  <c r="S654" i="1"/>
  <c r="U654" i="1"/>
  <c r="V654" i="1"/>
  <c r="W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R655" i="1"/>
  <c r="S655" i="1"/>
  <c r="U655" i="1"/>
  <c r="V655" i="1"/>
  <c r="W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U656" i="1"/>
  <c r="V656" i="1"/>
  <c r="W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U657" i="1"/>
  <c r="V657" i="1"/>
  <c r="W657" i="1"/>
  <c r="A658" i="1"/>
  <c r="B658" i="1"/>
  <c r="C658" i="1"/>
  <c r="D658" i="1"/>
  <c r="E658" i="1"/>
  <c r="F658" i="1"/>
  <c r="G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A659" i="1"/>
  <c r="B659" i="1"/>
  <c r="C659" i="1"/>
  <c r="D659" i="1"/>
  <c r="E659" i="1"/>
  <c r="F659" i="1"/>
  <c r="G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A660" i="1"/>
  <c r="B660" i="1"/>
  <c r="C660" i="1"/>
  <c r="D660" i="1"/>
  <c r="E660" i="1"/>
  <c r="F660" i="1"/>
  <c r="G660" i="1"/>
  <c r="I660" i="1"/>
  <c r="J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A661" i="1"/>
  <c r="B661" i="1"/>
  <c r="C661" i="1"/>
  <c r="D661" i="1"/>
  <c r="E661" i="1"/>
  <c r="F661" i="1"/>
  <c r="G661" i="1"/>
  <c r="I661" i="1"/>
  <c r="J661" i="1"/>
  <c r="K661" i="1"/>
  <c r="L661" i="1"/>
  <c r="M661" i="1"/>
  <c r="N661" i="1"/>
  <c r="O661" i="1"/>
  <c r="P661" i="1"/>
  <c r="R661" i="1"/>
  <c r="S661" i="1"/>
  <c r="T661" i="1"/>
  <c r="U661" i="1"/>
  <c r="V661" i="1"/>
  <c r="W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O662" i="1"/>
  <c r="P662" i="1"/>
  <c r="R662" i="1"/>
  <c r="S662" i="1"/>
  <c r="T662" i="1"/>
  <c r="U662" i="1"/>
  <c r="V662" i="1"/>
  <c r="W662" i="1"/>
  <c r="A663" i="1"/>
  <c r="B663" i="1"/>
  <c r="C663" i="1"/>
  <c r="D663" i="1"/>
  <c r="E663" i="1"/>
  <c r="F663" i="1"/>
  <c r="G663" i="1"/>
  <c r="H663" i="1"/>
  <c r="I663" i="1"/>
  <c r="J663" i="1"/>
  <c r="L663" i="1"/>
  <c r="M663" i="1"/>
  <c r="N663" i="1"/>
  <c r="O663" i="1"/>
  <c r="P663" i="1"/>
  <c r="R663" i="1"/>
  <c r="S663" i="1"/>
  <c r="T663" i="1"/>
  <c r="U663" i="1"/>
  <c r="V663" i="1"/>
  <c r="W663" i="1"/>
  <c r="A664" i="1"/>
  <c r="B664" i="1"/>
  <c r="C664" i="1"/>
  <c r="D664" i="1"/>
  <c r="E664" i="1"/>
  <c r="F664" i="1"/>
  <c r="G664" i="1"/>
  <c r="H664" i="1"/>
  <c r="I664" i="1"/>
  <c r="J664" i="1"/>
  <c r="L664" i="1"/>
  <c r="M664" i="1"/>
  <c r="N664" i="1"/>
  <c r="O664" i="1"/>
  <c r="P664" i="1"/>
  <c r="R664" i="1"/>
  <c r="S664" i="1"/>
  <c r="T664" i="1"/>
  <c r="U664" i="1"/>
  <c r="V664" i="1"/>
  <c r="W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O665" i="1"/>
  <c r="P665" i="1"/>
  <c r="R665" i="1"/>
  <c r="S665" i="1"/>
  <c r="T665" i="1"/>
  <c r="U665" i="1"/>
  <c r="V665" i="1"/>
  <c r="W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R666" i="1"/>
  <c r="S666" i="1"/>
  <c r="U666" i="1"/>
  <c r="V666" i="1"/>
  <c r="W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U667" i="1"/>
  <c r="V667" i="1"/>
  <c r="W667" i="1"/>
  <c r="A668" i="1"/>
  <c r="B668" i="1"/>
  <c r="C668" i="1"/>
  <c r="D668" i="1"/>
  <c r="E668" i="1"/>
  <c r="F668" i="1"/>
  <c r="G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A669" i="1"/>
  <c r="B669" i="1"/>
  <c r="C669" i="1"/>
  <c r="D669" i="1"/>
  <c r="E669" i="1"/>
  <c r="F669" i="1"/>
  <c r="G669" i="1"/>
  <c r="I669" i="1"/>
  <c r="J669" i="1"/>
  <c r="K669" i="1"/>
  <c r="L669" i="1"/>
  <c r="M669" i="1"/>
  <c r="O669" i="1"/>
  <c r="P669" i="1"/>
  <c r="Q669" i="1"/>
  <c r="R669" i="1"/>
  <c r="S669" i="1"/>
  <c r="T669" i="1"/>
  <c r="U669" i="1"/>
  <c r="W669" i="1"/>
  <c r="A670" i="1"/>
  <c r="B670" i="1"/>
  <c r="C670" i="1"/>
  <c r="D670" i="1"/>
  <c r="E670" i="1"/>
  <c r="F670" i="1"/>
  <c r="G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A671" i="1"/>
  <c r="B671" i="1"/>
  <c r="C671" i="1"/>
  <c r="D671" i="1"/>
  <c r="E671" i="1"/>
  <c r="F671" i="1"/>
  <c r="G671" i="1"/>
  <c r="I671" i="1"/>
  <c r="J671" i="1"/>
  <c r="K671" i="1"/>
  <c r="L671" i="1"/>
  <c r="M671" i="1"/>
  <c r="N671" i="1"/>
  <c r="O671" i="1"/>
  <c r="P671" i="1"/>
  <c r="R671" i="1"/>
  <c r="S671" i="1"/>
  <c r="T671" i="1"/>
  <c r="U671" i="1"/>
  <c r="V671" i="1"/>
  <c r="W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O672" i="1"/>
  <c r="P672" i="1"/>
  <c r="R672" i="1"/>
  <c r="S672" i="1"/>
  <c r="T672" i="1"/>
  <c r="U672" i="1"/>
  <c r="V672" i="1"/>
  <c r="W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R673" i="1"/>
  <c r="S673" i="1"/>
  <c r="U673" i="1"/>
  <c r="V673" i="1"/>
  <c r="W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R674" i="1"/>
  <c r="S674" i="1"/>
  <c r="U674" i="1"/>
  <c r="V674" i="1"/>
  <c r="W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R675" i="1"/>
  <c r="S675" i="1"/>
  <c r="U675" i="1"/>
  <c r="V675" i="1"/>
  <c r="W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S676" i="1"/>
  <c r="T676" i="1"/>
  <c r="U676" i="1"/>
  <c r="V676" i="1"/>
  <c r="W676" i="1"/>
  <c r="A677" i="1"/>
  <c r="B677" i="1"/>
  <c r="C677" i="1"/>
  <c r="D677" i="1"/>
  <c r="E677" i="1"/>
  <c r="F677" i="1"/>
  <c r="G677" i="1"/>
  <c r="I677" i="1"/>
  <c r="J677" i="1"/>
  <c r="K677" i="1"/>
  <c r="L677" i="1"/>
  <c r="M677" i="1"/>
  <c r="N677" i="1"/>
  <c r="O677" i="1"/>
  <c r="P677" i="1"/>
  <c r="R677" i="1"/>
  <c r="S677" i="1"/>
  <c r="T677" i="1"/>
  <c r="U677" i="1"/>
  <c r="V677" i="1"/>
  <c r="W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O678" i="1"/>
  <c r="P678" i="1"/>
  <c r="R678" i="1"/>
  <c r="S678" i="1"/>
  <c r="T678" i="1"/>
  <c r="U678" i="1"/>
  <c r="V678" i="1"/>
  <c r="W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O679" i="1"/>
  <c r="P679" i="1"/>
  <c r="R679" i="1"/>
  <c r="S679" i="1"/>
  <c r="T679" i="1"/>
  <c r="U679" i="1"/>
  <c r="V679" i="1"/>
  <c r="W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U680" i="1"/>
  <c r="V680" i="1"/>
  <c r="W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R681" i="1"/>
  <c r="S681" i="1"/>
  <c r="U681" i="1"/>
  <c r="V681" i="1"/>
  <c r="W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U682" i="1"/>
  <c r="V682" i="1"/>
  <c r="W682" i="1"/>
  <c r="A683" i="1"/>
  <c r="B683" i="1"/>
  <c r="C683" i="1"/>
  <c r="D683" i="1"/>
  <c r="E683" i="1"/>
  <c r="F683" i="1"/>
  <c r="G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A684" i="1"/>
  <c r="B684" i="1"/>
  <c r="C684" i="1"/>
  <c r="D684" i="1"/>
  <c r="E684" i="1"/>
  <c r="F684" i="1"/>
  <c r="G684" i="1"/>
  <c r="I684" i="1"/>
  <c r="J684" i="1"/>
  <c r="K684" i="1"/>
  <c r="L684" i="1"/>
  <c r="M684" i="1"/>
  <c r="N684" i="1"/>
  <c r="O684" i="1"/>
  <c r="P684" i="1"/>
  <c r="R684" i="1"/>
  <c r="S684" i="1"/>
  <c r="T684" i="1"/>
  <c r="U684" i="1"/>
  <c r="V684" i="1"/>
  <c r="W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R685" i="1"/>
  <c r="S685" i="1"/>
  <c r="U685" i="1"/>
  <c r="V685" i="1"/>
  <c r="W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U686" i="1"/>
  <c r="V686" i="1"/>
  <c r="W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R687" i="1"/>
  <c r="S687" i="1"/>
  <c r="T687" i="1"/>
  <c r="U687" i="1"/>
  <c r="V687" i="1"/>
  <c r="W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R688" i="1"/>
  <c r="S688" i="1"/>
  <c r="U688" i="1"/>
  <c r="V688" i="1"/>
  <c r="W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R689" i="1"/>
  <c r="S689" i="1"/>
  <c r="U689" i="1"/>
  <c r="V689" i="1"/>
  <c r="W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O690" i="1"/>
  <c r="P690" i="1"/>
  <c r="R690" i="1"/>
  <c r="S690" i="1"/>
  <c r="T690" i="1"/>
  <c r="U690" i="1"/>
  <c r="V690" i="1"/>
  <c r="W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R691" i="1"/>
  <c r="S691" i="1"/>
  <c r="U691" i="1"/>
  <c r="V691" i="1"/>
  <c r="W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U692" i="1"/>
  <c r="W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U693" i="1"/>
  <c r="W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O694" i="1"/>
  <c r="P694" i="1"/>
  <c r="R694" i="1"/>
  <c r="S694" i="1"/>
  <c r="T694" i="1"/>
  <c r="U694" i="1"/>
  <c r="V694" i="1"/>
  <c r="W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O695" i="1"/>
  <c r="P695" i="1"/>
  <c r="R695" i="1"/>
  <c r="S695" i="1"/>
  <c r="T695" i="1"/>
  <c r="U695" i="1"/>
  <c r="V695" i="1"/>
  <c r="W695" i="1"/>
  <c r="A696" i="1"/>
  <c r="B696" i="1"/>
  <c r="C696" i="1"/>
  <c r="D696" i="1"/>
  <c r="E696" i="1"/>
  <c r="F696" i="1"/>
  <c r="G696" i="1"/>
  <c r="I696" i="1"/>
  <c r="J696" i="1"/>
  <c r="K696" i="1"/>
  <c r="L696" i="1"/>
  <c r="M696" i="1"/>
  <c r="N696" i="1"/>
  <c r="O696" i="1"/>
  <c r="P696" i="1"/>
  <c r="R696" i="1"/>
  <c r="S696" i="1"/>
  <c r="T696" i="1"/>
  <c r="U696" i="1"/>
  <c r="V696" i="1"/>
  <c r="W696" i="1"/>
  <c r="A697" i="1"/>
  <c r="B697" i="1"/>
  <c r="C697" i="1"/>
  <c r="D697" i="1"/>
  <c r="E697" i="1"/>
  <c r="F697" i="1"/>
  <c r="G697" i="1"/>
  <c r="I697" i="1"/>
  <c r="J697" i="1"/>
  <c r="K697" i="1"/>
  <c r="L697" i="1"/>
  <c r="M697" i="1"/>
  <c r="O697" i="1"/>
  <c r="P697" i="1"/>
  <c r="Q697" i="1"/>
  <c r="R697" i="1"/>
  <c r="S697" i="1"/>
  <c r="T697" i="1"/>
  <c r="U697" i="1"/>
  <c r="W697" i="1"/>
  <c r="A698" i="1"/>
  <c r="B698" i="1"/>
  <c r="C698" i="1"/>
  <c r="D698" i="1"/>
  <c r="E698" i="1"/>
  <c r="F698" i="1"/>
  <c r="G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W698" i="1"/>
  <c r="A699" i="1"/>
  <c r="B699" i="1"/>
  <c r="C699" i="1"/>
  <c r="D699" i="1"/>
  <c r="E699" i="1"/>
  <c r="F699" i="1"/>
  <c r="G699" i="1"/>
  <c r="I699" i="1"/>
  <c r="J699" i="1"/>
  <c r="K699" i="1"/>
  <c r="L699" i="1"/>
  <c r="M699" i="1"/>
  <c r="N699" i="1"/>
  <c r="O699" i="1"/>
  <c r="P699" i="1"/>
  <c r="Q699" i="1"/>
  <c r="R699" i="1"/>
  <c r="S699" i="1"/>
  <c r="U699" i="1"/>
  <c r="W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R700" i="1"/>
  <c r="S700" i="1"/>
  <c r="U700" i="1"/>
  <c r="V700" i="1"/>
  <c r="W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R701" i="1"/>
  <c r="S701" i="1"/>
  <c r="U701" i="1"/>
  <c r="V701" i="1"/>
  <c r="W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A703" i="1"/>
  <c r="B703" i="1"/>
  <c r="C703" i="1"/>
  <c r="D703" i="1"/>
  <c r="E703" i="1"/>
  <c r="F703" i="1"/>
  <c r="G703" i="1"/>
  <c r="I703" i="1"/>
  <c r="J703" i="1"/>
  <c r="K703" i="1"/>
  <c r="L703" i="1"/>
  <c r="M703" i="1"/>
  <c r="N703" i="1"/>
  <c r="O703" i="1"/>
  <c r="P703" i="1"/>
  <c r="R703" i="1"/>
  <c r="S703" i="1"/>
  <c r="T703" i="1"/>
  <c r="U703" i="1"/>
  <c r="V703" i="1"/>
  <c r="W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R704" i="1"/>
  <c r="S704" i="1"/>
  <c r="U704" i="1"/>
  <c r="V704" i="1"/>
  <c r="W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U705" i="1"/>
  <c r="V705" i="1"/>
  <c r="W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U706" i="1"/>
  <c r="V706" i="1"/>
  <c r="W706" i="1"/>
  <c r="A707" i="1"/>
  <c r="B707" i="1"/>
  <c r="C707" i="1"/>
  <c r="D707" i="1"/>
  <c r="E707" i="1"/>
  <c r="F707" i="1"/>
  <c r="G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A708" i="1"/>
  <c r="B708" i="1"/>
  <c r="C708" i="1"/>
  <c r="D708" i="1"/>
  <c r="E708" i="1"/>
  <c r="F708" i="1"/>
  <c r="G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A709" i="1"/>
  <c r="B709" i="1"/>
  <c r="C709" i="1"/>
  <c r="D709" i="1"/>
  <c r="E709" i="1"/>
  <c r="F709" i="1"/>
  <c r="G709" i="1"/>
  <c r="I709" i="1"/>
  <c r="J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R710" i="1"/>
  <c r="S710" i="1"/>
  <c r="U710" i="1"/>
  <c r="V710" i="1"/>
  <c r="W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U711" i="1"/>
  <c r="V711" i="1"/>
  <c r="W711" i="1"/>
  <c r="A712" i="1"/>
  <c r="B712" i="1"/>
  <c r="C712" i="1"/>
  <c r="D712" i="1"/>
  <c r="E712" i="1"/>
  <c r="F712" i="1"/>
  <c r="G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A713" i="1"/>
  <c r="B713" i="1"/>
  <c r="C713" i="1"/>
  <c r="D713" i="1"/>
  <c r="E713" i="1"/>
  <c r="F713" i="1"/>
  <c r="G713" i="1"/>
  <c r="H713" i="1"/>
  <c r="I713" i="1"/>
  <c r="J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R714" i="1"/>
  <c r="S714" i="1"/>
  <c r="U714" i="1"/>
  <c r="V714" i="1"/>
  <c r="W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R715" i="1"/>
  <c r="S715" i="1"/>
  <c r="U715" i="1"/>
  <c r="V715" i="1"/>
  <c r="W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O716" i="1"/>
  <c r="P716" i="1"/>
  <c r="R716" i="1"/>
  <c r="S716" i="1"/>
  <c r="T716" i="1"/>
  <c r="U716" i="1"/>
  <c r="V716" i="1"/>
  <c r="W716" i="1"/>
  <c r="A717" i="1"/>
  <c r="B717" i="1"/>
  <c r="C717" i="1"/>
  <c r="D717" i="1"/>
  <c r="E717" i="1"/>
  <c r="F717" i="1"/>
  <c r="G717" i="1"/>
  <c r="H717" i="1"/>
  <c r="I717" i="1"/>
  <c r="J717" i="1"/>
  <c r="L717" i="1"/>
  <c r="M717" i="1"/>
  <c r="N717" i="1"/>
  <c r="O717" i="1"/>
  <c r="P717" i="1"/>
  <c r="R717" i="1"/>
  <c r="S717" i="1"/>
  <c r="T717" i="1"/>
  <c r="U717" i="1"/>
  <c r="V717" i="1"/>
  <c r="W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R718" i="1"/>
  <c r="S718" i="1"/>
  <c r="U718" i="1"/>
  <c r="V718" i="1"/>
  <c r="W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O719" i="1"/>
  <c r="P719" i="1"/>
  <c r="R719" i="1"/>
  <c r="S719" i="1"/>
  <c r="T719" i="1"/>
  <c r="U719" i="1"/>
  <c r="V719" i="1"/>
  <c r="W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R720" i="1"/>
  <c r="S720" i="1"/>
  <c r="T720" i="1"/>
  <c r="U720" i="1"/>
  <c r="V720" i="1"/>
  <c r="W720" i="1"/>
  <c r="A721" i="1"/>
  <c r="B721" i="1"/>
  <c r="C721" i="1"/>
  <c r="D721" i="1"/>
  <c r="E721" i="1"/>
  <c r="F721" i="1"/>
  <c r="G721" i="1"/>
  <c r="H721" i="1"/>
  <c r="I721" i="1"/>
  <c r="J721" i="1"/>
  <c r="L721" i="1"/>
  <c r="M721" i="1"/>
  <c r="N721" i="1"/>
  <c r="O721" i="1"/>
  <c r="P721" i="1"/>
  <c r="R721" i="1"/>
  <c r="S721" i="1"/>
  <c r="T721" i="1"/>
  <c r="U721" i="1"/>
  <c r="V721" i="1"/>
  <c r="W721" i="1"/>
  <c r="A722" i="1"/>
  <c r="B722" i="1"/>
  <c r="C722" i="1"/>
  <c r="D722" i="1"/>
  <c r="E722" i="1"/>
  <c r="F722" i="1"/>
  <c r="G722" i="1"/>
  <c r="H722" i="1"/>
  <c r="I722" i="1"/>
  <c r="J722" i="1"/>
  <c r="L722" i="1"/>
  <c r="M722" i="1"/>
  <c r="N722" i="1"/>
  <c r="O722" i="1"/>
  <c r="P722" i="1"/>
  <c r="R722" i="1"/>
  <c r="S722" i="1"/>
  <c r="T722" i="1"/>
  <c r="U722" i="1"/>
  <c r="V722" i="1"/>
  <c r="W722" i="1"/>
  <c r="A723" i="1"/>
  <c r="B723" i="1"/>
  <c r="C723" i="1"/>
  <c r="D723" i="1"/>
  <c r="E723" i="1"/>
  <c r="F723" i="1"/>
  <c r="G723" i="1"/>
  <c r="H723" i="1"/>
  <c r="I723" i="1"/>
  <c r="J723" i="1"/>
  <c r="L723" i="1"/>
  <c r="M723" i="1"/>
  <c r="N723" i="1"/>
  <c r="O723" i="1"/>
  <c r="P723" i="1"/>
  <c r="R723" i="1"/>
  <c r="S723" i="1"/>
  <c r="T723" i="1"/>
  <c r="U723" i="1"/>
  <c r="V723" i="1"/>
  <c r="W723" i="1"/>
  <c r="A724" i="1"/>
  <c r="B724" i="1"/>
  <c r="C724" i="1"/>
  <c r="D724" i="1"/>
  <c r="E724" i="1"/>
  <c r="F724" i="1"/>
  <c r="G724" i="1"/>
  <c r="H724" i="1"/>
  <c r="I724" i="1"/>
  <c r="J724" i="1"/>
  <c r="L724" i="1"/>
  <c r="M724" i="1"/>
  <c r="N724" i="1"/>
  <c r="O724" i="1"/>
  <c r="P724" i="1"/>
  <c r="R724" i="1"/>
  <c r="S724" i="1"/>
  <c r="T724" i="1"/>
  <c r="U724" i="1"/>
  <c r="V724" i="1"/>
  <c r="W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U725" i="1"/>
  <c r="V725" i="1"/>
  <c r="W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R726" i="1"/>
  <c r="S726" i="1"/>
  <c r="U726" i="1"/>
  <c r="V726" i="1"/>
  <c r="W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U727" i="1"/>
  <c r="V727" i="1"/>
  <c r="W727" i="1"/>
  <c r="A728" i="1"/>
  <c r="B728" i="1"/>
  <c r="C728" i="1"/>
  <c r="D728" i="1"/>
  <c r="E728" i="1"/>
  <c r="F728" i="1"/>
  <c r="G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A729" i="1"/>
  <c r="B729" i="1"/>
  <c r="C729" i="1"/>
  <c r="D729" i="1"/>
  <c r="E729" i="1"/>
  <c r="F729" i="1"/>
  <c r="G729" i="1"/>
  <c r="I729" i="1"/>
  <c r="J729" i="1"/>
  <c r="K729" i="1"/>
  <c r="L729" i="1"/>
  <c r="M729" i="1"/>
  <c r="N729" i="1"/>
  <c r="O729" i="1"/>
  <c r="P729" i="1"/>
  <c r="R729" i="1"/>
  <c r="S729" i="1"/>
  <c r="T729" i="1"/>
  <c r="U729" i="1"/>
  <c r="V729" i="1"/>
  <c r="W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R730" i="1"/>
  <c r="S730" i="1"/>
  <c r="T730" i="1"/>
  <c r="U730" i="1"/>
  <c r="V730" i="1"/>
  <c r="W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R731" i="1"/>
  <c r="S731" i="1"/>
  <c r="U731" i="1"/>
  <c r="V731" i="1"/>
  <c r="W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U732" i="1"/>
  <c r="V732" i="1"/>
  <c r="W732" i="1"/>
  <c r="A733" i="1"/>
  <c r="B733" i="1"/>
  <c r="C733" i="1"/>
  <c r="D733" i="1"/>
  <c r="E733" i="1"/>
  <c r="F733" i="1"/>
  <c r="G733" i="1"/>
  <c r="I733" i="1"/>
  <c r="J733" i="1"/>
  <c r="K733" i="1"/>
  <c r="L733" i="1"/>
  <c r="M733" i="1"/>
  <c r="N733" i="1"/>
  <c r="O733" i="1"/>
  <c r="P733" i="1"/>
  <c r="Q733" i="1"/>
  <c r="R733" i="1"/>
  <c r="S733" i="1"/>
  <c r="U733" i="1"/>
  <c r="V733" i="1"/>
  <c r="W733" i="1"/>
  <c r="A734" i="1"/>
  <c r="B734" i="1"/>
  <c r="C734" i="1"/>
  <c r="D734" i="1"/>
  <c r="E734" i="1"/>
  <c r="F734" i="1"/>
  <c r="G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A735" i="1"/>
  <c r="B735" i="1"/>
  <c r="C735" i="1"/>
  <c r="D735" i="1"/>
  <c r="E735" i="1"/>
  <c r="F735" i="1"/>
  <c r="G735" i="1"/>
  <c r="I735" i="1"/>
  <c r="J735" i="1"/>
  <c r="K735" i="1"/>
  <c r="L735" i="1"/>
  <c r="M735" i="1"/>
  <c r="N735" i="1"/>
  <c r="O735" i="1"/>
  <c r="P735" i="1"/>
  <c r="R735" i="1"/>
  <c r="S735" i="1"/>
  <c r="T735" i="1"/>
  <c r="U735" i="1"/>
  <c r="V735" i="1"/>
  <c r="W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U736" i="1"/>
  <c r="V736" i="1"/>
  <c r="W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U737" i="1"/>
  <c r="V737" i="1"/>
  <c r="W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U738" i="1"/>
  <c r="V738" i="1"/>
  <c r="W738" i="1"/>
  <c r="A739" i="1"/>
  <c r="B739" i="1"/>
  <c r="C739" i="1"/>
  <c r="D739" i="1"/>
  <c r="E739" i="1"/>
  <c r="F739" i="1"/>
  <c r="G739" i="1"/>
  <c r="I739" i="1"/>
  <c r="J739" i="1"/>
  <c r="K739" i="1"/>
  <c r="L739" i="1"/>
  <c r="M739" i="1"/>
  <c r="N739" i="1"/>
  <c r="O739" i="1"/>
  <c r="P739" i="1"/>
  <c r="Q739" i="1"/>
  <c r="R739" i="1"/>
  <c r="S739" i="1"/>
  <c r="U739" i="1"/>
  <c r="V739" i="1"/>
  <c r="W739" i="1"/>
  <c r="A740" i="1"/>
  <c r="B740" i="1"/>
  <c r="C740" i="1"/>
  <c r="D740" i="1"/>
  <c r="E740" i="1"/>
  <c r="F740" i="1"/>
  <c r="G740" i="1"/>
  <c r="I740" i="1"/>
  <c r="J740" i="1"/>
  <c r="K740" i="1"/>
  <c r="L740" i="1"/>
  <c r="M740" i="1"/>
  <c r="N740" i="1"/>
  <c r="O740" i="1"/>
  <c r="P740" i="1"/>
  <c r="Q740" i="1"/>
  <c r="R740" i="1"/>
  <c r="S740" i="1"/>
  <c r="U740" i="1"/>
  <c r="V740" i="1"/>
  <c r="W740" i="1"/>
  <c r="A741" i="1"/>
  <c r="B741" i="1"/>
  <c r="C741" i="1"/>
  <c r="D741" i="1"/>
  <c r="E741" i="1"/>
  <c r="F741" i="1"/>
  <c r="G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A742" i="1"/>
  <c r="B742" i="1"/>
  <c r="C742" i="1"/>
  <c r="D742" i="1"/>
  <c r="E742" i="1"/>
  <c r="F742" i="1"/>
  <c r="G742" i="1"/>
  <c r="I742" i="1"/>
  <c r="J742" i="1"/>
  <c r="K742" i="1"/>
  <c r="L742" i="1"/>
  <c r="M742" i="1"/>
  <c r="O742" i="1"/>
  <c r="P742" i="1"/>
  <c r="Q742" i="1"/>
  <c r="R742" i="1"/>
  <c r="S742" i="1"/>
  <c r="T742" i="1"/>
  <c r="U742" i="1"/>
  <c r="V742" i="1"/>
  <c r="W742" i="1"/>
  <c r="A743" i="1"/>
  <c r="B743" i="1"/>
  <c r="C743" i="1"/>
  <c r="D743" i="1"/>
  <c r="E743" i="1"/>
  <c r="F743" i="1"/>
  <c r="G743" i="1"/>
  <c r="I743" i="1"/>
  <c r="J743" i="1"/>
  <c r="K743" i="1"/>
  <c r="L743" i="1"/>
  <c r="M743" i="1"/>
  <c r="O743" i="1"/>
  <c r="P743" i="1"/>
  <c r="Q743" i="1"/>
  <c r="R743" i="1"/>
  <c r="S743" i="1"/>
  <c r="T743" i="1"/>
  <c r="U743" i="1"/>
  <c r="V743" i="1"/>
  <c r="W743" i="1"/>
  <c r="A744" i="1"/>
  <c r="B744" i="1"/>
  <c r="C744" i="1"/>
  <c r="D744" i="1"/>
  <c r="E744" i="1"/>
  <c r="F744" i="1"/>
  <c r="G744" i="1"/>
  <c r="I744" i="1"/>
  <c r="J744" i="1"/>
  <c r="K744" i="1"/>
  <c r="L744" i="1"/>
  <c r="M744" i="1"/>
  <c r="N744" i="1"/>
  <c r="O744" i="1"/>
  <c r="P744" i="1"/>
  <c r="R744" i="1"/>
  <c r="S744" i="1"/>
  <c r="T744" i="1"/>
  <c r="U744" i="1"/>
  <c r="V744" i="1"/>
  <c r="W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R745" i="1"/>
  <c r="S745" i="1"/>
  <c r="T745" i="1"/>
  <c r="U745" i="1"/>
  <c r="V745" i="1"/>
  <c r="W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U746" i="1"/>
  <c r="V746" i="1"/>
  <c r="W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U747" i="1"/>
  <c r="V747" i="1"/>
  <c r="W747" i="1"/>
  <c r="A748" i="1"/>
  <c r="B748" i="1"/>
  <c r="C748" i="1"/>
  <c r="D748" i="1"/>
  <c r="E748" i="1"/>
  <c r="F748" i="1"/>
  <c r="G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A749" i="1"/>
  <c r="B749" i="1"/>
  <c r="C749" i="1"/>
  <c r="D749" i="1"/>
  <c r="E749" i="1"/>
  <c r="F749" i="1"/>
  <c r="G749" i="1"/>
  <c r="I749" i="1"/>
  <c r="J749" i="1"/>
  <c r="K749" i="1"/>
  <c r="L749" i="1"/>
  <c r="M749" i="1"/>
  <c r="N749" i="1"/>
  <c r="O749" i="1"/>
  <c r="P749" i="1"/>
  <c r="R749" i="1"/>
  <c r="S749" i="1"/>
  <c r="T749" i="1"/>
  <c r="U749" i="1"/>
  <c r="V749" i="1"/>
  <c r="W749" i="1"/>
  <c r="A750" i="1"/>
  <c r="B750" i="1"/>
  <c r="C750" i="1"/>
  <c r="D750" i="1"/>
  <c r="E750" i="1"/>
  <c r="F750" i="1"/>
  <c r="G750" i="1"/>
  <c r="H750" i="1"/>
  <c r="I750" i="1"/>
  <c r="J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R751" i="1"/>
  <c r="S751" i="1"/>
  <c r="U751" i="1"/>
  <c r="V751" i="1"/>
  <c r="W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R752" i="1"/>
  <c r="S752" i="1"/>
  <c r="U752" i="1"/>
  <c r="V752" i="1"/>
  <c r="W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U753" i="1"/>
  <c r="V753" i="1"/>
  <c r="W753" i="1"/>
  <c r="A754" i="1"/>
  <c r="B754" i="1"/>
  <c r="C754" i="1"/>
  <c r="D754" i="1"/>
  <c r="E754" i="1"/>
  <c r="F754" i="1"/>
  <c r="G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R755" i="1"/>
  <c r="S755" i="1"/>
  <c r="T755" i="1"/>
  <c r="U755" i="1"/>
  <c r="V755" i="1"/>
  <c r="W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R756" i="1"/>
  <c r="S756" i="1"/>
  <c r="U756" i="1"/>
  <c r="V756" i="1"/>
  <c r="W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U757" i="1"/>
  <c r="V757" i="1"/>
  <c r="W757" i="1"/>
  <c r="A758" i="1"/>
  <c r="B758" i="1"/>
  <c r="C758" i="1"/>
  <c r="D758" i="1"/>
  <c r="E758" i="1"/>
  <c r="F758" i="1"/>
  <c r="G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A759" i="1"/>
  <c r="B759" i="1"/>
  <c r="C759" i="1"/>
  <c r="D759" i="1"/>
  <c r="E759" i="1"/>
  <c r="F759" i="1"/>
  <c r="G759" i="1"/>
  <c r="I759" i="1"/>
  <c r="J759" i="1"/>
  <c r="K759" i="1"/>
  <c r="L759" i="1"/>
  <c r="M759" i="1"/>
  <c r="O759" i="1"/>
  <c r="P759" i="1"/>
  <c r="Q759" i="1"/>
  <c r="R759" i="1"/>
  <c r="S759" i="1"/>
  <c r="T759" i="1"/>
  <c r="U759" i="1"/>
  <c r="V759" i="1"/>
  <c r="W759" i="1"/>
  <c r="A760" i="1"/>
  <c r="B760" i="1"/>
  <c r="C760" i="1"/>
  <c r="D760" i="1"/>
  <c r="E760" i="1"/>
  <c r="F760" i="1"/>
  <c r="G760" i="1"/>
  <c r="I760" i="1"/>
  <c r="J760" i="1"/>
  <c r="K760" i="1"/>
  <c r="L760" i="1"/>
  <c r="M760" i="1"/>
  <c r="O760" i="1"/>
  <c r="P760" i="1"/>
  <c r="Q760" i="1"/>
  <c r="R760" i="1"/>
  <c r="S760" i="1"/>
  <c r="T760" i="1"/>
  <c r="U760" i="1"/>
  <c r="V760" i="1"/>
  <c r="W760" i="1"/>
  <c r="A761" i="1"/>
  <c r="B761" i="1"/>
  <c r="C761" i="1"/>
  <c r="D761" i="1"/>
  <c r="E761" i="1"/>
  <c r="F761" i="1"/>
  <c r="G761" i="1"/>
  <c r="I761" i="1"/>
  <c r="J761" i="1"/>
  <c r="K761" i="1"/>
  <c r="L761" i="1"/>
  <c r="M761" i="1"/>
  <c r="O761" i="1"/>
  <c r="P761" i="1"/>
  <c r="Q761" i="1"/>
  <c r="R761" i="1"/>
  <c r="S761" i="1"/>
  <c r="T761" i="1"/>
  <c r="U761" i="1"/>
  <c r="V761" i="1"/>
  <c r="W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R762" i="1"/>
  <c r="S762" i="1"/>
  <c r="U762" i="1"/>
  <c r="V762" i="1"/>
  <c r="W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U763" i="1"/>
  <c r="V763" i="1"/>
  <c r="W763" i="1"/>
  <c r="A764" i="1"/>
  <c r="B764" i="1"/>
  <c r="C764" i="1"/>
  <c r="D764" i="1"/>
  <c r="E764" i="1"/>
  <c r="F764" i="1"/>
  <c r="G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A765" i="1"/>
  <c r="B765" i="1"/>
  <c r="C765" i="1"/>
  <c r="D765" i="1"/>
  <c r="E765" i="1"/>
  <c r="F765" i="1"/>
  <c r="G765" i="1"/>
  <c r="I765" i="1"/>
  <c r="J765" i="1"/>
  <c r="K765" i="1"/>
  <c r="L765" i="1"/>
  <c r="M765" i="1"/>
  <c r="O765" i="1"/>
  <c r="P765" i="1"/>
  <c r="Q765" i="1"/>
  <c r="R765" i="1"/>
  <c r="S765" i="1"/>
  <c r="T765" i="1"/>
  <c r="U765" i="1"/>
  <c r="V765" i="1"/>
  <c r="W765" i="1"/>
  <c r="A766" i="1"/>
  <c r="B766" i="1"/>
  <c r="C766" i="1"/>
  <c r="D766" i="1"/>
  <c r="E766" i="1"/>
  <c r="F766" i="1"/>
  <c r="G766" i="1"/>
  <c r="I766" i="1"/>
  <c r="J766" i="1"/>
  <c r="K766" i="1"/>
  <c r="L766" i="1"/>
  <c r="M766" i="1"/>
  <c r="O766" i="1"/>
  <c r="P766" i="1"/>
  <c r="Q766" i="1"/>
  <c r="R766" i="1"/>
  <c r="S766" i="1"/>
  <c r="T766" i="1"/>
  <c r="U766" i="1"/>
  <c r="V766" i="1"/>
  <c r="W766" i="1"/>
  <c r="A767" i="1"/>
  <c r="B767" i="1"/>
  <c r="C767" i="1"/>
  <c r="D767" i="1"/>
  <c r="E767" i="1"/>
  <c r="F767" i="1"/>
  <c r="G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A768" i="1"/>
  <c r="B768" i="1"/>
  <c r="C768" i="1"/>
  <c r="D768" i="1"/>
  <c r="E768" i="1"/>
  <c r="F768" i="1"/>
  <c r="G768" i="1"/>
  <c r="H768" i="1"/>
  <c r="I768" i="1"/>
  <c r="J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A769" i="1"/>
  <c r="B769" i="1"/>
  <c r="C769" i="1"/>
  <c r="D769" i="1"/>
  <c r="E769" i="1"/>
  <c r="F769" i="1"/>
  <c r="G769" i="1"/>
  <c r="I769" i="1"/>
  <c r="J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A770" i="1"/>
  <c r="B770" i="1"/>
  <c r="C770" i="1"/>
  <c r="D770" i="1"/>
  <c r="E770" i="1"/>
  <c r="F770" i="1"/>
  <c r="G770" i="1"/>
  <c r="I770" i="1"/>
  <c r="J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A771" i="1"/>
  <c r="B771" i="1"/>
  <c r="C771" i="1"/>
  <c r="D771" i="1"/>
  <c r="E771" i="1"/>
  <c r="F771" i="1"/>
  <c r="G771" i="1"/>
  <c r="I771" i="1"/>
  <c r="J771" i="1"/>
  <c r="L771" i="1"/>
  <c r="M771" i="1"/>
  <c r="N771" i="1"/>
  <c r="O771" i="1"/>
  <c r="P771" i="1"/>
  <c r="Q771" i="1"/>
  <c r="R771" i="1"/>
  <c r="S771" i="1"/>
  <c r="U771" i="1"/>
  <c r="V771" i="1"/>
  <c r="W771" i="1"/>
  <c r="A772" i="1"/>
  <c r="B772" i="1"/>
  <c r="C772" i="1"/>
  <c r="D772" i="1"/>
  <c r="E772" i="1"/>
  <c r="F772" i="1"/>
  <c r="G772" i="1"/>
  <c r="I772" i="1"/>
  <c r="J772" i="1"/>
  <c r="K772" i="1"/>
  <c r="L772" i="1"/>
  <c r="M772" i="1"/>
  <c r="N772" i="1"/>
  <c r="O772" i="1"/>
  <c r="P772" i="1"/>
  <c r="Q772" i="1"/>
  <c r="R772" i="1"/>
  <c r="S772" i="1"/>
  <c r="U772" i="1"/>
  <c r="V772" i="1"/>
  <c r="W772" i="1"/>
  <c r="A773" i="1"/>
  <c r="B773" i="1"/>
  <c r="C773" i="1"/>
  <c r="D773" i="1"/>
  <c r="E773" i="1"/>
  <c r="F773" i="1"/>
  <c r="G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A774" i="1"/>
  <c r="B774" i="1"/>
  <c r="C774" i="1"/>
  <c r="D774" i="1"/>
  <c r="E774" i="1"/>
  <c r="F774" i="1"/>
  <c r="G774" i="1"/>
  <c r="I774" i="1"/>
  <c r="J774" i="1"/>
  <c r="K774" i="1"/>
  <c r="L774" i="1"/>
  <c r="M774" i="1"/>
  <c r="N774" i="1"/>
  <c r="O774" i="1"/>
  <c r="P774" i="1"/>
  <c r="R774" i="1"/>
  <c r="S774" i="1"/>
  <c r="T774" i="1"/>
  <c r="U774" i="1"/>
  <c r="V774" i="1"/>
  <c r="W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R775" i="1"/>
  <c r="S775" i="1"/>
  <c r="U775" i="1"/>
  <c r="V775" i="1"/>
  <c r="W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V776" i="1"/>
  <c r="W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R777" i="1"/>
  <c r="S777" i="1"/>
  <c r="U777" i="1"/>
  <c r="V777" i="1"/>
  <c r="W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U778" i="1"/>
  <c r="V778" i="1"/>
  <c r="W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R779" i="1"/>
  <c r="S779" i="1"/>
  <c r="U779" i="1"/>
  <c r="V779" i="1"/>
  <c r="W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U780" i="1"/>
  <c r="V780" i="1"/>
  <c r="W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R781" i="1"/>
  <c r="S781" i="1"/>
  <c r="U781" i="1"/>
  <c r="V781" i="1"/>
  <c r="W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R782" i="1"/>
  <c r="S782" i="1"/>
  <c r="U782" i="1"/>
  <c r="V782" i="1"/>
  <c r="W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U783" i="1"/>
  <c r="W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U784" i="1"/>
  <c r="W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U785" i="1"/>
  <c r="V785" i="1"/>
  <c r="W785" i="1"/>
  <c r="A786" i="1"/>
  <c r="B786" i="1"/>
  <c r="C786" i="1"/>
  <c r="D786" i="1"/>
  <c r="E786" i="1"/>
  <c r="F786" i="1"/>
  <c r="G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W786" i="1"/>
  <c r="A787" i="1"/>
  <c r="B787" i="1"/>
  <c r="C787" i="1"/>
  <c r="D787" i="1"/>
  <c r="E787" i="1"/>
  <c r="F787" i="1"/>
  <c r="G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W787" i="1"/>
  <c r="A788" i="1"/>
  <c r="B788" i="1"/>
  <c r="C788" i="1"/>
  <c r="D788" i="1"/>
  <c r="E788" i="1"/>
  <c r="F788" i="1"/>
  <c r="G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A789" i="1"/>
  <c r="B789" i="1"/>
  <c r="C789" i="1"/>
  <c r="D789" i="1"/>
  <c r="E789" i="1"/>
  <c r="F789" i="1"/>
  <c r="G789" i="1"/>
  <c r="I789" i="1"/>
  <c r="J789" i="1"/>
  <c r="K789" i="1"/>
  <c r="L789" i="1"/>
  <c r="M789" i="1"/>
  <c r="N789" i="1"/>
  <c r="O789" i="1"/>
  <c r="P789" i="1"/>
  <c r="R789" i="1"/>
  <c r="S789" i="1"/>
  <c r="T789" i="1"/>
  <c r="U789" i="1"/>
  <c r="V789" i="1"/>
  <c r="W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R790" i="1"/>
  <c r="S790" i="1"/>
  <c r="U790" i="1"/>
  <c r="V790" i="1"/>
  <c r="W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R791" i="1"/>
  <c r="S791" i="1"/>
  <c r="U791" i="1"/>
  <c r="V791" i="1"/>
  <c r="W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U792" i="1"/>
  <c r="V792" i="1"/>
  <c r="W792" i="1"/>
  <c r="A793" i="1"/>
  <c r="B793" i="1"/>
  <c r="C793" i="1"/>
  <c r="D793" i="1"/>
  <c r="E793" i="1"/>
  <c r="F793" i="1"/>
  <c r="G793" i="1"/>
  <c r="I793" i="1"/>
  <c r="J793" i="1"/>
  <c r="K793" i="1"/>
  <c r="L793" i="1"/>
  <c r="M793" i="1"/>
  <c r="N793" i="1"/>
  <c r="O793" i="1"/>
  <c r="P793" i="1"/>
  <c r="Q793" i="1"/>
  <c r="R793" i="1"/>
  <c r="S793" i="1"/>
  <c r="U793" i="1"/>
  <c r="V793" i="1"/>
  <c r="W793" i="1"/>
  <c r="A794" i="1"/>
  <c r="B794" i="1"/>
  <c r="C794" i="1"/>
  <c r="D794" i="1"/>
  <c r="E794" i="1"/>
  <c r="F794" i="1"/>
  <c r="G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A795" i="1"/>
  <c r="B795" i="1"/>
  <c r="C795" i="1"/>
  <c r="D795" i="1"/>
  <c r="E795" i="1"/>
  <c r="F795" i="1"/>
  <c r="G795" i="1"/>
  <c r="I795" i="1"/>
  <c r="J795" i="1"/>
  <c r="K795" i="1"/>
  <c r="L795" i="1"/>
  <c r="M795" i="1"/>
  <c r="N795" i="1"/>
  <c r="O795" i="1"/>
  <c r="P795" i="1"/>
  <c r="R795" i="1"/>
  <c r="S795" i="1"/>
  <c r="T795" i="1"/>
  <c r="U795" i="1"/>
  <c r="V795" i="1"/>
  <c r="W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O796" i="1"/>
  <c r="P796" i="1"/>
  <c r="R796" i="1"/>
  <c r="S796" i="1"/>
  <c r="T796" i="1"/>
  <c r="U796" i="1"/>
  <c r="V796" i="1"/>
  <c r="W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R797" i="1"/>
  <c r="S797" i="1"/>
  <c r="U797" i="1"/>
  <c r="V797" i="1"/>
  <c r="W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A799" i="1"/>
  <c r="B799" i="1"/>
  <c r="C799" i="1"/>
  <c r="D799" i="1"/>
  <c r="E799" i="1"/>
  <c r="F799" i="1"/>
  <c r="G799" i="1"/>
  <c r="I799" i="1"/>
  <c r="J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A800" i="1"/>
  <c r="B800" i="1"/>
  <c r="C800" i="1"/>
  <c r="D800" i="1"/>
  <c r="E800" i="1"/>
  <c r="F800" i="1"/>
  <c r="G800" i="1"/>
  <c r="I800" i="1"/>
  <c r="J800" i="1"/>
  <c r="K800" i="1"/>
  <c r="L800" i="1"/>
  <c r="M800" i="1"/>
  <c r="N800" i="1"/>
  <c r="O800" i="1"/>
  <c r="P800" i="1"/>
  <c r="R800" i="1"/>
  <c r="S800" i="1"/>
  <c r="T800" i="1"/>
  <c r="U800" i="1"/>
  <c r="V800" i="1"/>
  <c r="W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R801" i="1"/>
  <c r="S801" i="1"/>
  <c r="T801" i="1"/>
  <c r="U801" i="1"/>
  <c r="V801" i="1"/>
  <c r="W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R802" i="1"/>
  <c r="S802" i="1"/>
  <c r="U802" i="1"/>
  <c r="V802" i="1"/>
  <c r="W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U803" i="1"/>
  <c r="V803" i="1"/>
  <c r="W803" i="1"/>
  <c r="A804" i="1"/>
  <c r="B804" i="1"/>
  <c r="C804" i="1"/>
  <c r="D804" i="1"/>
  <c r="E804" i="1"/>
  <c r="F804" i="1"/>
  <c r="G804" i="1"/>
  <c r="I804" i="1"/>
  <c r="J804" i="1"/>
  <c r="K804" i="1"/>
  <c r="L804" i="1"/>
  <c r="M804" i="1"/>
  <c r="N804" i="1"/>
  <c r="O804" i="1"/>
  <c r="P804" i="1"/>
  <c r="Q804" i="1"/>
  <c r="R804" i="1"/>
  <c r="S804" i="1"/>
  <c r="U804" i="1"/>
  <c r="V804" i="1"/>
  <c r="W804" i="1"/>
  <c r="A805" i="1"/>
  <c r="B805" i="1"/>
  <c r="C805" i="1"/>
  <c r="D805" i="1"/>
  <c r="E805" i="1"/>
  <c r="F805" i="1"/>
  <c r="G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A806" i="1"/>
  <c r="B806" i="1"/>
  <c r="C806" i="1"/>
  <c r="D806" i="1"/>
  <c r="E806" i="1"/>
  <c r="F806" i="1"/>
  <c r="G806" i="1"/>
  <c r="I806" i="1"/>
  <c r="J806" i="1"/>
  <c r="K806" i="1"/>
  <c r="L806" i="1"/>
  <c r="M806" i="1"/>
  <c r="N806" i="1"/>
  <c r="O806" i="1"/>
  <c r="P806" i="1"/>
  <c r="R806" i="1"/>
  <c r="S806" i="1"/>
  <c r="T806" i="1"/>
  <c r="U806" i="1"/>
  <c r="V806" i="1"/>
  <c r="W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R807" i="1"/>
  <c r="S807" i="1"/>
  <c r="T807" i="1"/>
  <c r="U807" i="1"/>
  <c r="V807" i="1"/>
  <c r="W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A809" i="1"/>
  <c r="B809" i="1"/>
  <c r="C809" i="1"/>
  <c r="D809" i="1"/>
  <c r="E809" i="1"/>
  <c r="F809" i="1"/>
  <c r="G809" i="1"/>
  <c r="I809" i="1"/>
  <c r="J809" i="1"/>
  <c r="K809" i="1"/>
  <c r="L809" i="1"/>
  <c r="M809" i="1"/>
  <c r="N809" i="1"/>
  <c r="O809" i="1"/>
  <c r="P809" i="1"/>
  <c r="R809" i="1"/>
  <c r="S809" i="1"/>
  <c r="T809" i="1"/>
  <c r="U809" i="1"/>
  <c r="V809" i="1"/>
  <c r="W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R810" i="1"/>
  <c r="S810" i="1"/>
  <c r="U810" i="1"/>
  <c r="V810" i="1"/>
  <c r="W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U811" i="1"/>
  <c r="V811" i="1"/>
  <c r="W811" i="1"/>
  <c r="A812" i="1"/>
  <c r="B812" i="1"/>
  <c r="C812" i="1"/>
  <c r="D812" i="1"/>
  <c r="E812" i="1"/>
  <c r="F812" i="1"/>
  <c r="G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A813" i="1"/>
  <c r="B813" i="1"/>
  <c r="C813" i="1"/>
  <c r="D813" i="1"/>
  <c r="E813" i="1"/>
  <c r="F813" i="1"/>
  <c r="G813" i="1"/>
  <c r="I813" i="1"/>
  <c r="J813" i="1"/>
  <c r="K813" i="1"/>
  <c r="L813" i="1"/>
  <c r="M813" i="1"/>
  <c r="N813" i="1"/>
  <c r="O813" i="1"/>
  <c r="P813" i="1"/>
  <c r="R813" i="1"/>
  <c r="S813" i="1"/>
  <c r="T813" i="1"/>
  <c r="U813" i="1"/>
  <c r="V813" i="1"/>
  <c r="W813" i="1"/>
  <c r="A814" i="1"/>
  <c r="B814" i="1"/>
  <c r="C814" i="1"/>
  <c r="D814" i="1"/>
  <c r="E814" i="1"/>
  <c r="F814" i="1"/>
  <c r="G814" i="1"/>
  <c r="H814" i="1"/>
  <c r="I814" i="1"/>
  <c r="J814" i="1"/>
  <c r="L814" i="1"/>
  <c r="M814" i="1"/>
  <c r="N814" i="1"/>
  <c r="O814" i="1"/>
  <c r="P814" i="1"/>
  <c r="R814" i="1"/>
  <c r="S814" i="1"/>
  <c r="T814" i="1"/>
  <c r="U814" i="1"/>
  <c r="V814" i="1"/>
  <c r="W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R815" i="1"/>
  <c r="S815" i="1"/>
  <c r="U815" i="1"/>
  <c r="V815" i="1"/>
  <c r="W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A817" i="1"/>
  <c r="B817" i="1"/>
  <c r="C817" i="1"/>
  <c r="D817" i="1"/>
  <c r="E817" i="1"/>
  <c r="F817" i="1"/>
  <c r="G817" i="1"/>
  <c r="I817" i="1"/>
  <c r="J817" i="1"/>
  <c r="K817" i="1"/>
  <c r="L817" i="1"/>
  <c r="M817" i="1"/>
  <c r="N817" i="1"/>
  <c r="O817" i="1"/>
  <c r="P817" i="1"/>
  <c r="R817" i="1"/>
  <c r="S817" i="1"/>
  <c r="T817" i="1"/>
  <c r="U817" i="1"/>
  <c r="V817" i="1"/>
  <c r="W817" i="1"/>
  <c r="A818" i="1"/>
  <c r="B818" i="1"/>
  <c r="C818" i="1"/>
  <c r="D818" i="1"/>
  <c r="E818" i="1"/>
  <c r="F818" i="1"/>
  <c r="G818" i="1"/>
  <c r="I818" i="1"/>
  <c r="J818" i="1"/>
  <c r="K818" i="1"/>
  <c r="L818" i="1"/>
  <c r="M818" i="1"/>
  <c r="N818" i="1"/>
  <c r="O818" i="1"/>
  <c r="P818" i="1"/>
  <c r="R818" i="1"/>
  <c r="S818" i="1"/>
  <c r="T818" i="1"/>
  <c r="U818" i="1"/>
  <c r="V818" i="1"/>
  <c r="W818" i="1"/>
  <c r="A819" i="1"/>
  <c r="B819" i="1"/>
  <c r="C819" i="1"/>
  <c r="D819" i="1"/>
  <c r="E819" i="1"/>
  <c r="F819" i="1"/>
  <c r="G819" i="1"/>
  <c r="I819" i="1"/>
  <c r="J819" i="1"/>
  <c r="K819" i="1"/>
  <c r="L819" i="1"/>
  <c r="M819" i="1"/>
  <c r="N819" i="1"/>
  <c r="O819" i="1"/>
  <c r="P819" i="1"/>
  <c r="R819" i="1"/>
  <c r="S819" i="1"/>
  <c r="T819" i="1"/>
  <c r="U819" i="1"/>
  <c r="W819" i="1"/>
  <c r="A820" i="1"/>
  <c r="B820" i="1"/>
  <c r="C820" i="1"/>
  <c r="D820" i="1"/>
  <c r="E820" i="1"/>
  <c r="F820" i="1"/>
  <c r="G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W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R821" i="1"/>
  <c r="S821" i="1"/>
  <c r="T821" i="1"/>
  <c r="U821" i="1"/>
  <c r="V821" i="1"/>
  <c r="W821" i="1"/>
  <c r="A822" i="1"/>
  <c r="B822" i="1"/>
  <c r="C822" i="1"/>
  <c r="D822" i="1"/>
  <c r="E822" i="1"/>
  <c r="F822" i="1"/>
  <c r="G822" i="1"/>
  <c r="I822" i="1"/>
  <c r="J822" i="1"/>
  <c r="K822" i="1"/>
  <c r="L822" i="1"/>
  <c r="M822" i="1"/>
  <c r="O822" i="1"/>
  <c r="P822" i="1"/>
  <c r="Q822" i="1"/>
  <c r="R822" i="1"/>
  <c r="S822" i="1"/>
  <c r="T822" i="1"/>
  <c r="U822" i="1"/>
  <c r="V822" i="1"/>
  <c r="W822" i="1"/>
  <c r="A823" i="1"/>
  <c r="B823" i="1"/>
  <c r="C823" i="1"/>
  <c r="D823" i="1"/>
  <c r="E823" i="1"/>
  <c r="F823" i="1"/>
  <c r="G823" i="1"/>
  <c r="I823" i="1"/>
  <c r="J823" i="1"/>
  <c r="K823" i="1"/>
  <c r="L823" i="1"/>
  <c r="M823" i="1"/>
  <c r="N823" i="1"/>
  <c r="O823" i="1"/>
  <c r="P823" i="1"/>
  <c r="R823" i="1"/>
  <c r="S823" i="1"/>
  <c r="T823" i="1"/>
  <c r="U823" i="1"/>
  <c r="V823" i="1"/>
  <c r="W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R824" i="1"/>
  <c r="S824" i="1"/>
  <c r="U824" i="1"/>
  <c r="V824" i="1"/>
  <c r="W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R825" i="1"/>
  <c r="S825" i="1"/>
  <c r="U825" i="1"/>
  <c r="V825" i="1"/>
  <c r="W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O826" i="1"/>
  <c r="P826" i="1"/>
  <c r="R826" i="1"/>
  <c r="S826" i="1"/>
  <c r="T826" i="1"/>
  <c r="U826" i="1"/>
  <c r="V826" i="1"/>
  <c r="W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O827" i="1"/>
  <c r="P827" i="1"/>
  <c r="R827" i="1"/>
  <c r="S827" i="1"/>
  <c r="T827" i="1"/>
  <c r="U827" i="1"/>
  <c r="V827" i="1"/>
  <c r="W827" i="1"/>
  <c r="A828" i="1"/>
  <c r="B828" i="1"/>
  <c r="C828" i="1"/>
  <c r="D828" i="1"/>
  <c r="E828" i="1"/>
  <c r="F828" i="1"/>
  <c r="G828" i="1"/>
  <c r="H828" i="1"/>
  <c r="I828" i="1"/>
  <c r="J828" i="1"/>
  <c r="L828" i="1"/>
  <c r="M828" i="1"/>
  <c r="O828" i="1"/>
  <c r="P828" i="1"/>
  <c r="Q828" i="1"/>
  <c r="R828" i="1"/>
  <c r="S828" i="1"/>
  <c r="T828" i="1"/>
  <c r="U828" i="1"/>
  <c r="V828" i="1"/>
  <c r="W828" i="1"/>
  <c r="A829" i="1"/>
  <c r="B829" i="1"/>
  <c r="C829" i="1"/>
  <c r="D829" i="1"/>
  <c r="E829" i="1"/>
  <c r="F829" i="1"/>
  <c r="G829" i="1"/>
  <c r="I829" i="1"/>
  <c r="J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A830" i="1"/>
  <c r="B830" i="1"/>
  <c r="C830" i="1"/>
  <c r="D830" i="1"/>
  <c r="E830" i="1"/>
  <c r="F830" i="1"/>
  <c r="G830" i="1"/>
  <c r="I830" i="1"/>
  <c r="J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A831" i="1"/>
  <c r="B831" i="1"/>
  <c r="C831" i="1"/>
  <c r="D831" i="1"/>
  <c r="E831" i="1"/>
  <c r="F831" i="1"/>
  <c r="G831" i="1"/>
  <c r="I831" i="1"/>
  <c r="J831" i="1"/>
  <c r="K831" i="1"/>
  <c r="L831" i="1"/>
  <c r="M831" i="1"/>
  <c r="N831" i="1"/>
  <c r="O831" i="1"/>
  <c r="P831" i="1"/>
  <c r="R831" i="1"/>
  <c r="S831" i="1"/>
  <c r="T831" i="1"/>
  <c r="U831" i="1"/>
  <c r="V831" i="1"/>
  <c r="W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R832" i="1"/>
  <c r="S832" i="1"/>
  <c r="U832" i="1"/>
  <c r="V832" i="1"/>
  <c r="W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U833" i="1"/>
  <c r="V833" i="1"/>
  <c r="W833" i="1"/>
  <c r="A834" i="1"/>
  <c r="B834" i="1"/>
  <c r="C834" i="1"/>
  <c r="D834" i="1"/>
  <c r="E834" i="1"/>
  <c r="F834" i="1"/>
  <c r="G834" i="1"/>
  <c r="I834" i="1"/>
  <c r="J834" i="1"/>
  <c r="K834" i="1"/>
  <c r="L834" i="1"/>
  <c r="M834" i="1"/>
  <c r="N834" i="1"/>
  <c r="O834" i="1"/>
  <c r="P834" i="1"/>
  <c r="Q834" i="1"/>
  <c r="R834" i="1"/>
  <c r="S834" i="1"/>
  <c r="U834" i="1"/>
  <c r="V834" i="1"/>
  <c r="W834" i="1"/>
  <c r="A835" i="1"/>
  <c r="B835" i="1"/>
  <c r="C835" i="1"/>
  <c r="D835" i="1"/>
  <c r="E835" i="1"/>
  <c r="F835" i="1"/>
  <c r="G835" i="1"/>
  <c r="I835" i="1"/>
  <c r="J835" i="1"/>
  <c r="K835" i="1"/>
  <c r="L835" i="1"/>
  <c r="M835" i="1"/>
  <c r="N835" i="1"/>
  <c r="O835" i="1"/>
  <c r="P835" i="1"/>
  <c r="Q835" i="1"/>
  <c r="R835" i="1"/>
  <c r="S835" i="1"/>
  <c r="U835" i="1"/>
  <c r="V835" i="1"/>
  <c r="W835" i="1"/>
  <c r="A836" i="1"/>
  <c r="B836" i="1"/>
  <c r="C836" i="1"/>
  <c r="D836" i="1"/>
  <c r="E836" i="1"/>
  <c r="F836" i="1"/>
  <c r="G836" i="1"/>
  <c r="I836" i="1"/>
  <c r="J836" i="1"/>
  <c r="K836" i="1"/>
  <c r="L836" i="1"/>
  <c r="M836" i="1"/>
  <c r="N836" i="1"/>
  <c r="O836" i="1"/>
  <c r="P836" i="1"/>
  <c r="R836" i="1"/>
  <c r="S836" i="1"/>
  <c r="U836" i="1"/>
  <c r="V836" i="1"/>
  <c r="W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R837" i="1"/>
  <c r="S837" i="1"/>
  <c r="T837" i="1"/>
  <c r="U837" i="1"/>
  <c r="V837" i="1"/>
  <c r="W837" i="1"/>
  <c r="A838" i="1"/>
  <c r="B838" i="1"/>
  <c r="C838" i="1"/>
  <c r="D838" i="1"/>
  <c r="E838" i="1"/>
  <c r="F838" i="1"/>
  <c r="G838" i="1"/>
  <c r="H838" i="1"/>
  <c r="I838" i="1"/>
  <c r="J838" i="1"/>
  <c r="L838" i="1"/>
  <c r="M838" i="1"/>
  <c r="N838" i="1"/>
  <c r="O838" i="1"/>
  <c r="P838" i="1"/>
  <c r="R838" i="1"/>
  <c r="S838" i="1"/>
  <c r="T838" i="1"/>
  <c r="U838" i="1"/>
  <c r="V838" i="1"/>
  <c r="W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R839" i="1"/>
  <c r="S839" i="1"/>
  <c r="U839" i="1"/>
  <c r="V839" i="1"/>
  <c r="W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U840" i="1"/>
  <c r="V840" i="1"/>
  <c r="W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R841" i="1"/>
  <c r="S841" i="1"/>
  <c r="U841" i="1"/>
  <c r="V841" i="1"/>
  <c r="W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U842" i="1"/>
  <c r="V842" i="1"/>
  <c r="W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O843" i="1"/>
  <c r="P843" i="1"/>
  <c r="R843" i="1"/>
  <c r="S843" i="1"/>
  <c r="T843" i="1"/>
  <c r="U843" i="1"/>
  <c r="V843" i="1"/>
  <c r="W843" i="1"/>
  <c r="A844" i="1"/>
  <c r="B844" i="1"/>
  <c r="C844" i="1"/>
  <c r="D844" i="1"/>
  <c r="E844" i="1"/>
  <c r="F844" i="1"/>
  <c r="G844" i="1"/>
  <c r="H844" i="1"/>
  <c r="I844" i="1"/>
  <c r="J844" i="1"/>
  <c r="L844" i="1"/>
  <c r="M844" i="1"/>
  <c r="N844" i="1"/>
  <c r="O844" i="1"/>
  <c r="P844" i="1"/>
  <c r="R844" i="1"/>
  <c r="S844" i="1"/>
  <c r="T844" i="1"/>
  <c r="U844" i="1"/>
  <c r="V844" i="1"/>
  <c r="W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R845" i="1"/>
  <c r="S845" i="1"/>
  <c r="U845" i="1"/>
  <c r="V845" i="1"/>
  <c r="W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R846" i="1"/>
  <c r="S846" i="1"/>
  <c r="U846" i="1"/>
  <c r="V846" i="1"/>
  <c r="W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R847" i="1"/>
  <c r="S847" i="1"/>
  <c r="T847" i="1"/>
  <c r="U847" i="1"/>
  <c r="V847" i="1"/>
  <c r="W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R848" i="1"/>
  <c r="S848" i="1"/>
  <c r="U848" i="1"/>
  <c r="V848" i="1"/>
  <c r="W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U849" i="1"/>
  <c r="V849" i="1"/>
  <c r="W849" i="1"/>
  <c r="A850" i="1"/>
  <c r="B850" i="1"/>
  <c r="C850" i="1"/>
  <c r="D850" i="1"/>
  <c r="E850" i="1"/>
  <c r="F850" i="1"/>
  <c r="G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A851" i="1"/>
  <c r="B851" i="1"/>
  <c r="C851" i="1"/>
  <c r="D851" i="1"/>
  <c r="E851" i="1"/>
  <c r="F851" i="1"/>
  <c r="G851" i="1"/>
  <c r="H851" i="1"/>
  <c r="I851" i="1"/>
  <c r="J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A852" i="1"/>
  <c r="B852" i="1"/>
  <c r="C852" i="1"/>
  <c r="D852" i="1"/>
  <c r="E852" i="1"/>
  <c r="F852" i="1"/>
  <c r="G852" i="1"/>
  <c r="I852" i="1"/>
  <c r="J852" i="1"/>
  <c r="K852" i="1"/>
  <c r="L852" i="1"/>
  <c r="M852" i="1"/>
  <c r="N852" i="1"/>
  <c r="O852" i="1"/>
  <c r="P852" i="1"/>
  <c r="R852" i="1"/>
  <c r="S852" i="1"/>
  <c r="T852" i="1"/>
  <c r="U852" i="1"/>
  <c r="V852" i="1"/>
  <c r="W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R853" i="1"/>
  <c r="S853" i="1"/>
  <c r="U853" i="1"/>
  <c r="V853" i="1"/>
  <c r="W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R854" i="1"/>
  <c r="S854" i="1"/>
  <c r="U854" i="1"/>
  <c r="V854" i="1"/>
  <c r="W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R855" i="1"/>
  <c r="S855" i="1"/>
  <c r="U855" i="1"/>
  <c r="V855" i="1"/>
  <c r="W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U856" i="1"/>
  <c r="V856" i="1"/>
  <c r="W856" i="1"/>
  <c r="A857" i="1"/>
  <c r="B857" i="1"/>
  <c r="C857" i="1"/>
  <c r="D857" i="1"/>
  <c r="E857" i="1"/>
  <c r="F857" i="1"/>
  <c r="G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A858" i="1"/>
  <c r="B858" i="1"/>
  <c r="C858" i="1"/>
  <c r="D858" i="1"/>
  <c r="E858" i="1"/>
  <c r="F858" i="1"/>
  <c r="G858" i="1"/>
  <c r="I858" i="1"/>
  <c r="J858" i="1"/>
  <c r="K858" i="1"/>
  <c r="L858" i="1"/>
  <c r="M858" i="1"/>
  <c r="N858" i="1"/>
  <c r="O858" i="1"/>
  <c r="P858" i="1"/>
  <c r="Q858" i="1"/>
  <c r="R858" i="1"/>
  <c r="S858" i="1"/>
  <c r="U858" i="1"/>
  <c r="V858" i="1"/>
  <c r="W858" i="1"/>
  <c r="A859" i="1"/>
  <c r="B859" i="1"/>
  <c r="C859" i="1"/>
  <c r="D859" i="1"/>
  <c r="E859" i="1"/>
  <c r="F859" i="1"/>
  <c r="G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A860" i="1"/>
  <c r="B860" i="1"/>
  <c r="C860" i="1"/>
  <c r="D860" i="1"/>
  <c r="E860" i="1"/>
  <c r="F860" i="1"/>
  <c r="G860" i="1"/>
  <c r="I860" i="1"/>
  <c r="J860" i="1"/>
  <c r="K860" i="1"/>
  <c r="L860" i="1"/>
  <c r="M860" i="1"/>
  <c r="N860" i="1"/>
  <c r="O860" i="1"/>
  <c r="P860" i="1"/>
  <c r="Q860" i="1"/>
  <c r="R860" i="1"/>
  <c r="S860" i="1"/>
  <c r="U860" i="1"/>
  <c r="V860" i="1"/>
  <c r="W860" i="1"/>
  <c r="A861" i="1"/>
  <c r="B861" i="1"/>
  <c r="C861" i="1"/>
  <c r="D861" i="1"/>
  <c r="E861" i="1"/>
  <c r="F861" i="1"/>
  <c r="G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A862" i="1"/>
  <c r="B862" i="1"/>
  <c r="C862" i="1"/>
  <c r="D862" i="1"/>
  <c r="E862" i="1"/>
  <c r="F862" i="1"/>
  <c r="G862" i="1"/>
  <c r="I862" i="1"/>
  <c r="J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A863" i="1"/>
  <c r="B863" i="1"/>
  <c r="C863" i="1"/>
  <c r="D863" i="1"/>
  <c r="E863" i="1"/>
  <c r="F863" i="1"/>
  <c r="G863" i="1"/>
  <c r="I863" i="1"/>
  <c r="J863" i="1"/>
  <c r="K863" i="1"/>
  <c r="L863" i="1"/>
  <c r="M863" i="1"/>
  <c r="N863" i="1"/>
  <c r="O863" i="1"/>
  <c r="P863" i="1"/>
  <c r="R863" i="1"/>
  <c r="S863" i="1"/>
  <c r="T863" i="1"/>
  <c r="U863" i="1"/>
  <c r="V863" i="1"/>
  <c r="W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R864" i="1"/>
  <c r="S864" i="1"/>
  <c r="U864" i="1"/>
  <c r="V864" i="1"/>
  <c r="W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R865" i="1"/>
  <c r="S865" i="1"/>
  <c r="U865" i="1"/>
  <c r="V865" i="1"/>
  <c r="W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U866" i="1"/>
  <c r="V866" i="1"/>
  <c r="W866" i="1"/>
  <c r="A867" i="1"/>
  <c r="B867" i="1"/>
  <c r="C867" i="1"/>
  <c r="D867" i="1"/>
  <c r="E867" i="1"/>
  <c r="F867" i="1"/>
  <c r="G867" i="1"/>
  <c r="I867" i="1"/>
  <c r="J867" i="1"/>
  <c r="K867" i="1"/>
  <c r="L867" i="1"/>
  <c r="M867" i="1"/>
  <c r="N867" i="1"/>
  <c r="O867" i="1"/>
  <c r="P867" i="1"/>
  <c r="Q867" i="1"/>
  <c r="R867" i="1"/>
  <c r="S867" i="1"/>
  <c r="U867" i="1"/>
  <c r="V867" i="1"/>
  <c r="W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O868" i="1"/>
  <c r="P868" i="1"/>
  <c r="Q868" i="1"/>
  <c r="R868" i="1"/>
  <c r="S868" i="1"/>
  <c r="T868" i="1"/>
  <c r="U868" i="1"/>
  <c r="V868" i="1"/>
  <c r="W868" i="1"/>
  <c r="A869" i="1"/>
  <c r="B869" i="1"/>
  <c r="C869" i="1"/>
  <c r="D869" i="1"/>
  <c r="E869" i="1"/>
  <c r="F869" i="1"/>
  <c r="G869" i="1"/>
  <c r="I869" i="1"/>
  <c r="J869" i="1"/>
  <c r="K869" i="1"/>
  <c r="L869" i="1"/>
  <c r="M869" i="1"/>
  <c r="N869" i="1"/>
  <c r="O869" i="1"/>
  <c r="P869" i="1"/>
  <c r="R869" i="1"/>
  <c r="S869" i="1"/>
  <c r="T869" i="1"/>
  <c r="U869" i="1"/>
  <c r="V869" i="1"/>
  <c r="W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R870" i="1"/>
  <c r="S870" i="1"/>
  <c r="U870" i="1"/>
  <c r="V870" i="1"/>
  <c r="W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R871" i="1"/>
  <c r="S871" i="1"/>
  <c r="U871" i="1"/>
  <c r="V871" i="1"/>
  <c r="W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U872" i="1"/>
  <c r="V872" i="1"/>
  <c r="W872" i="1"/>
  <c r="A873" i="1"/>
  <c r="B873" i="1"/>
  <c r="C873" i="1"/>
  <c r="D873" i="1"/>
  <c r="E873" i="1"/>
  <c r="F873" i="1"/>
  <c r="G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A874" i="1"/>
  <c r="B874" i="1"/>
  <c r="C874" i="1"/>
  <c r="D874" i="1"/>
  <c r="E874" i="1"/>
  <c r="F874" i="1"/>
  <c r="G874" i="1"/>
  <c r="I874" i="1"/>
  <c r="J874" i="1"/>
  <c r="K874" i="1"/>
  <c r="L874" i="1"/>
  <c r="M874" i="1"/>
  <c r="N874" i="1"/>
  <c r="O874" i="1"/>
  <c r="P874" i="1"/>
  <c r="R874" i="1"/>
  <c r="S874" i="1"/>
  <c r="T874" i="1"/>
  <c r="U874" i="1"/>
  <c r="V874" i="1"/>
  <c r="W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R875" i="1"/>
  <c r="S875" i="1"/>
  <c r="T875" i="1"/>
  <c r="U875" i="1"/>
  <c r="V875" i="1"/>
  <c r="W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O876" i="1"/>
  <c r="P876" i="1"/>
  <c r="R876" i="1"/>
  <c r="S876" i="1"/>
  <c r="T876" i="1"/>
  <c r="U876" i="1"/>
  <c r="V876" i="1"/>
  <c r="W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R877" i="1"/>
  <c r="S877" i="1"/>
  <c r="T877" i="1"/>
  <c r="U877" i="1"/>
  <c r="V877" i="1"/>
  <c r="W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R878" i="1"/>
  <c r="S878" i="1"/>
  <c r="U878" i="1"/>
  <c r="V878" i="1"/>
  <c r="W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U879" i="1"/>
  <c r="V879" i="1"/>
  <c r="W879" i="1"/>
  <c r="A880" i="1"/>
  <c r="B880" i="1"/>
  <c r="C880" i="1"/>
  <c r="D880" i="1"/>
  <c r="E880" i="1"/>
  <c r="F880" i="1"/>
  <c r="G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A881" i="1"/>
  <c r="B881" i="1"/>
  <c r="C881" i="1"/>
  <c r="D881" i="1"/>
  <c r="E881" i="1"/>
  <c r="F881" i="1"/>
  <c r="G881" i="1"/>
  <c r="I881" i="1"/>
  <c r="J881" i="1"/>
  <c r="K881" i="1"/>
  <c r="L881" i="1"/>
  <c r="M881" i="1"/>
  <c r="O881" i="1"/>
  <c r="P881" i="1"/>
  <c r="Q881" i="1"/>
  <c r="R881" i="1"/>
  <c r="S881" i="1"/>
  <c r="T881" i="1"/>
  <c r="U881" i="1"/>
  <c r="V881" i="1"/>
  <c r="W881" i="1"/>
  <c r="A882" i="1"/>
  <c r="B882" i="1"/>
  <c r="C882" i="1"/>
  <c r="D882" i="1"/>
  <c r="E882" i="1"/>
  <c r="F882" i="1"/>
  <c r="G882" i="1"/>
  <c r="I882" i="1"/>
  <c r="J882" i="1"/>
  <c r="K882" i="1"/>
  <c r="L882" i="1"/>
  <c r="M882" i="1"/>
  <c r="N882" i="1"/>
  <c r="O882" i="1"/>
  <c r="P882" i="1"/>
  <c r="R882" i="1"/>
  <c r="S882" i="1"/>
  <c r="T882" i="1"/>
  <c r="U882" i="1"/>
  <c r="V882" i="1"/>
  <c r="W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R883" i="1"/>
  <c r="S883" i="1"/>
  <c r="T883" i="1"/>
  <c r="U883" i="1"/>
  <c r="V883" i="1"/>
  <c r="W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U884" i="1"/>
  <c r="V884" i="1"/>
  <c r="W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R885" i="1"/>
  <c r="S885" i="1"/>
  <c r="T885" i="1"/>
  <c r="U885" i="1"/>
  <c r="V885" i="1"/>
  <c r="W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R886" i="1"/>
  <c r="S886" i="1"/>
  <c r="T886" i="1"/>
  <c r="U886" i="1"/>
  <c r="V886" i="1"/>
  <c r="W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O887" i="1"/>
  <c r="P887" i="1"/>
  <c r="R887" i="1"/>
  <c r="S887" i="1"/>
  <c r="T887" i="1"/>
  <c r="U887" i="1"/>
  <c r="V887" i="1"/>
  <c r="W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R888" i="1"/>
  <c r="S888" i="1"/>
  <c r="U888" i="1"/>
  <c r="V888" i="1"/>
  <c r="W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U889" i="1"/>
  <c r="V889" i="1"/>
  <c r="W889" i="1"/>
  <c r="A890" i="1"/>
  <c r="B890" i="1"/>
  <c r="C890" i="1"/>
  <c r="D890" i="1"/>
  <c r="E890" i="1"/>
  <c r="F890" i="1"/>
  <c r="G890" i="1"/>
  <c r="I890" i="1"/>
  <c r="J890" i="1"/>
  <c r="K890" i="1"/>
  <c r="L890" i="1"/>
  <c r="M890" i="1"/>
  <c r="N890" i="1"/>
  <c r="O890" i="1"/>
  <c r="P890" i="1"/>
  <c r="Q890" i="1"/>
  <c r="R890" i="1"/>
  <c r="S890" i="1"/>
  <c r="U890" i="1"/>
  <c r="V890" i="1"/>
  <c r="W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O891" i="1"/>
  <c r="P891" i="1"/>
  <c r="Q891" i="1"/>
  <c r="R891" i="1"/>
  <c r="S891" i="1"/>
  <c r="T891" i="1"/>
  <c r="U891" i="1"/>
  <c r="V891" i="1"/>
  <c r="W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R892" i="1"/>
  <c r="S892" i="1"/>
  <c r="T892" i="1"/>
  <c r="U892" i="1"/>
  <c r="V892" i="1"/>
  <c r="W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U893" i="1"/>
  <c r="V893" i="1"/>
  <c r="W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U894" i="1"/>
  <c r="V894" i="1"/>
  <c r="W894" i="1"/>
  <c r="A895" i="1"/>
  <c r="B895" i="1"/>
  <c r="C895" i="1"/>
  <c r="D895" i="1"/>
  <c r="E895" i="1"/>
  <c r="F895" i="1"/>
  <c r="G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A896" i="1"/>
  <c r="B896" i="1"/>
  <c r="C896" i="1"/>
  <c r="D896" i="1"/>
  <c r="E896" i="1"/>
  <c r="F896" i="1"/>
  <c r="G896" i="1"/>
  <c r="I896" i="1"/>
  <c r="J896" i="1"/>
  <c r="K896" i="1"/>
  <c r="L896" i="1"/>
  <c r="M896" i="1"/>
  <c r="N896" i="1"/>
  <c r="O896" i="1"/>
  <c r="P896" i="1"/>
  <c r="R896" i="1"/>
  <c r="S896" i="1"/>
  <c r="T896" i="1"/>
  <c r="U896" i="1"/>
  <c r="V896" i="1"/>
  <c r="W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R897" i="1"/>
  <c r="S897" i="1"/>
  <c r="U897" i="1"/>
  <c r="V897" i="1"/>
  <c r="W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U898" i="1"/>
  <c r="V898" i="1"/>
  <c r="W898" i="1"/>
  <c r="A899" i="1"/>
  <c r="B899" i="1"/>
  <c r="C899" i="1"/>
  <c r="D899" i="1"/>
  <c r="E899" i="1"/>
  <c r="F899" i="1"/>
  <c r="G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W899" i="1"/>
  <c r="A900" i="1"/>
  <c r="B900" i="1"/>
  <c r="C900" i="1"/>
  <c r="D900" i="1"/>
  <c r="E900" i="1"/>
  <c r="F900" i="1"/>
  <c r="G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W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R901" i="1"/>
  <c r="S901" i="1"/>
  <c r="U901" i="1"/>
  <c r="V901" i="1"/>
  <c r="W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S902" i="1"/>
  <c r="T902" i="1"/>
  <c r="U902" i="1"/>
  <c r="V902" i="1"/>
  <c r="W902" i="1"/>
  <c r="A903" i="1"/>
  <c r="B903" i="1"/>
  <c r="C903" i="1"/>
  <c r="D903" i="1"/>
  <c r="E903" i="1"/>
  <c r="F903" i="1"/>
  <c r="G903" i="1"/>
  <c r="I903" i="1"/>
  <c r="J903" i="1"/>
  <c r="K903" i="1"/>
  <c r="L903" i="1"/>
  <c r="M903" i="1"/>
  <c r="O903" i="1"/>
  <c r="P903" i="1"/>
  <c r="Q903" i="1"/>
  <c r="R903" i="1"/>
  <c r="S903" i="1"/>
  <c r="T903" i="1"/>
  <c r="U903" i="1"/>
  <c r="W903" i="1"/>
  <c r="A904" i="1"/>
  <c r="B904" i="1"/>
  <c r="C904" i="1"/>
  <c r="D904" i="1"/>
  <c r="E904" i="1"/>
  <c r="F904" i="1"/>
  <c r="G904" i="1"/>
  <c r="I904" i="1"/>
  <c r="J904" i="1"/>
  <c r="K904" i="1"/>
  <c r="L904" i="1"/>
  <c r="M904" i="1"/>
  <c r="N904" i="1"/>
  <c r="O904" i="1"/>
  <c r="P904" i="1"/>
  <c r="Q904" i="1"/>
  <c r="R904" i="1"/>
  <c r="S904" i="1"/>
  <c r="U904" i="1"/>
  <c r="V904" i="1"/>
  <c r="W904" i="1"/>
  <c r="A905" i="1"/>
  <c r="B905" i="1"/>
  <c r="C905" i="1"/>
  <c r="D905" i="1"/>
  <c r="E905" i="1"/>
  <c r="F905" i="1"/>
  <c r="G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W905" i="1"/>
  <c r="A906" i="1"/>
  <c r="B906" i="1"/>
  <c r="C906" i="1"/>
  <c r="D906" i="1"/>
  <c r="E906" i="1"/>
  <c r="F906" i="1"/>
  <c r="G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W906" i="1"/>
  <c r="A907" i="1"/>
  <c r="B907" i="1"/>
  <c r="C907" i="1"/>
  <c r="D907" i="1"/>
  <c r="E907" i="1"/>
  <c r="F907" i="1"/>
  <c r="G907" i="1"/>
  <c r="I907" i="1"/>
  <c r="J907" i="1"/>
  <c r="K907" i="1"/>
  <c r="L907" i="1"/>
  <c r="M907" i="1"/>
  <c r="N907" i="1"/>
  <c r="O907" i="1"/>
  <c r="P907" i="1"/>
  <c r="Q907" i="1"/>
  <c r="R907" i="1"/>
  <c r="S907" i="1"/>
  <c r="U907" i="1"/>
  <c r="V907" i="1"/>
  <c r="W907" i="1"/>
  <c r="A908" i="1"/>
  <c r="B908" i="1"/>
  <c r="C908" i="1"/>
  <c r="D908" i="1"/>
  <c r="E908" i="1"/>
  <c r="F908" i="1"/>
  <c r="G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W908" i="1"/>
  <c r="A909" i="1"/>
  <c r="B909" i="1"/>
  <c r="C909" i="1"/>
  <c r="D909" i="1"/>
  <c r="E909" i="1"/>
  <c r="F909" i="1"/>
  <c r="G909" i="1"/>
  <c r="I909" i="1"/>
  <c r="J909" i="1"/>
  <c r="K909" i="1"/>
  <c r="L909" i="1"/>
  <c r="M909" i="1"/>
  <c r="N909" i="1"/>
  <c r="O909" i="1"/>
  <c r="P909" i="1"/>
  <c r="Q909" i="1"/>
  <c r="R909" i="1"/>
  <c r="S909" i="1"/>
  <c r="U909" i="1"/>
  <c r="W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W910" i="1"/>
  <c r="A911" i="1"/>
  <c r="B911" i="1"/>
  <c r="C911" i="1"/>
  <c r="D911" i="1"/>
  <c r="E911" i="1"/>
  <c r="F911" i="1"/>
  <c r="G911" i="1"/>
  <c r="I911" i="1"/>
  <c r="J911" i="1"/>
  <c r="K911" i="1"/>
  <c r="L911" i="1"/>
  <c r="M911" i="1"/>
  <c r="N911" i="1"/>
  <c r="O911" i="1"/>
  <c r="P911" i="1"/>
  <c r="Q911" i="1"/>
  <c r="R911" i="1"/>
  <c r="S911" i="1"/>
  <c r="U911" i="1"/>
  <c r="V911" i="1"/>
  <c r="W911" i="1"/>
  <c r="A912" i="1"/>
  <c r="B912" i="1"/>
  <c r="C912" i="1"/>
  <c r="D912" i="1"/>
  <c r="E912" i="1"/>
  <c r="F912" i="1"/>
  <c r="G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A913" i="1"/>
  <c r="B913" i="1"/>
  <c r="C913" i="1"/>
  <c r="D913" i="1"/>
  <c r="E913" i="1"/>
  <c r="F913" i="1"/>
  <c r="G913" i="1"/>
  <c r="I913" i="1"/>
  <c r="J913" i="1"/>
  <c r="K913" i="1"/>
  <c r="L913" i="1"/>
  <c r="M913" i="1"/>
  <c r="N913" i="1"/>
  <c r="O913" i="1"/>
  <c r="P913" i="1"/>
  <c r="R913" i="1"/>
  <c r="S913" i="1"/>
  <c r="T913" i="1"/>
  <c r="U913" i="1"/>
  <c r="V913" i="1"/>
  <c r="W913" i="1"/>
  <c r="A914" i="1"/>
  <c r="B914" i="1"/>
  <c r="C914" i="1"/>
  <c r="D914" i="1"/>
  <c r="E914" i="1"/>
  <c r="F914" i="1"/>
  <c r="G914" i="1"/>
  <c r="I914" i="1"/>
  <c r="J914" i="1"/>
  <c r="K914" i="1"/>
  <c r="L914" i="1"/>
  <c r="M914" i="1"/>
  <c r="N914" i="1"/>
  <c r="O914" i="1"/>
  <c r="P914" i="1"/>
  <c r="R914" i="1"/>
  <c r="S914" i="1"/>
  <c r="T914" i="1"/>
  <c r="U914" i="1"/>
  <c r="V914" i="1"/>
  <c r="W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O915" i="1"/>
  <c r="P915" i="1"/>
  <c r="Q915" i="1"/>
  <c r="R915" i="1"/>
  <c r="S915" i="1"/>
  <c r="T915" i="1"/>
  <c r="U915" i="1"/>
  <c r="V915" i="1"/>
  <c r="W915" i="1"/>
  <c r="A916" i="1"/>
  <c r="B916" i="1"/>
  <c r="C916" i="1"/>
  <c r="D916" i="1"/>
  <c r="E916" i="1"/>
  <c r="F916" i="1"/>
  <c r="G916" i="1"/>
  <c r="I916" i="1"/>
  <c r="J916" i="1"/>
  <c r="K916" i="1"/>
  <c r="L916" i="1"/>
  <c r="M916" i="1"/>
  <c r="O916" i="1"/>
  <c r="P916" i="1"/>
  <c r="Q916" i="1"/>
  <c r="R916" i="1"/>
  <c r="S916" i="1"/>
  <c r="T916" i="1"/>
  <c r="U916" i="1"/>
  <c r="V916" i="1"/>
  <c r="W916" i="1"/>
  <c r="A917" i="1"/>
  <c r="B917" i="1"/>
  <c r="C917" i="1"/>
  <c r="D917" i="1"/>
  <c r="E917" i="1"/>
  <c r="F917" i="1"/>
  <c r="G917" i="1"/>
  <c r="I917" i="1"/>
  <c r="J917" i="1"/>
  <c r="K917" i="1"/>
  <c r="L917" i="1"/>
  <c r="M917" i="1"/>
  <c r="N917" i="1"/>
  <c r="O917" i="1"/>
  <c r="P917" i="1"/>
  <c r="R917" i="1"/>
  <c r="S917" i="1"/>
  <c r="T917" i="1"/>
  <c r="U917" i="1"/>
  <c r="V917" i="1"/>
  <c r="W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R918" i="1"/>
  <c r="S918" i="1"/>
  <c r="U918" i="1"/>
  <c r="V918" i="1"/>
  <c r="W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U919" i="1"/>
  <c r="V919" i="1"/>
  <c r="W919" i="1"/>
  <c r="A920" i="1"/>
  <c r="B920" i="1"/>
  <c r="C920" i="1"/>
  <c r="D920" i="1"/>
  <c r="E920" i="1"/>
  <c r="F920" i="1"/>
  <c r="G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R921" i="1"/>
  <c r="S921" i="1"/>
  <c r="T921" i="1"/>
  <c r="U921" i="1"/>
  <c r="V921" i="1"/>
  <c r="W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U922" i="1"/>
  <c r="V922" i="1"/>
  <c r="W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R923" i="1"/>
  <c r="S923" i="1"/>
  <c r="U923" i="1"/>
  <c r="V923" i="1"/>
  <c r="W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U924" i="1"/>
  <c r="V924" i="1"/>
  <c r="W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U925" i="1"/>
  <c r="V925" i="1"/>
  <c r="W925" i="1"/>
  <c r="A926" i="1"/>
  <c r="B926" i="1"/>
  <c r="C926" i="1"/>
  <c r="D926" i="1"/>
  <c r="E926" i="1"/>
  <c r="F926" i="1"/>
  <c r="G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A927" i="1"/>
  <c r="B927" i="1"/>
  <c r="C927" i="1"/>
  <c r="D927" i="1"/>
  <c r="E927" i="1"/>
  <c r="F927" i="1"/>
  <c r="G927" i="1"/>
  <c r="I927" i="1"/>
  <c r="J927" i="1"/>
  <c r="K927" i="1"/>
  <c r="L927" i="1"/>
  <c r="M927" i="1"/>
  <c r="N927" i="1"/>
  <c r="O927" i="1"/>
  <c r="P927" i="1"/>
  <c r="R927" i="1"/>
  <c r="S927" i="1"/>
  <c r="T927" i="1"/>
  <c r="U927" i="1"/>
  <c r="V927" i="1"/>
  <c r="W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R928" i="1"/>
  <c r="S928" i="1"/>
  <c r="U928" i="1"/>
  <c r="V928" i="1"/>
  <c r="W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A930" i="1"/>
  <c r="B930" i="1"/>
  <c r="C930" i="1"/>
  <c r="D930" i="1"/>
  <c r="E930" i="1"/>
  <c r="F930" i="1"/>
  <c r="G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A931" i="1"/>
  <c r="B931" i="1"/>
  <c r="C931" i="1"/>
  <c r="D931" i="1"/>
  <c r="E931" i="1"/>
  <c r="F931" i="1"/>
  <c r="G931" i="1"/>
  <c r="H931" i="1"/>
  <c r="I931" i="1"/>
  <c r="J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R932" i="1"/>
  <c r="S932" i="1"/>
  <c r="T932" i="1"/>
  <c r="U932" i="1"/>
  <c r="V932" i="1"/>
  <c r="W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U933" i="1"/>
  <c r="V933" i="1"/>
  <c r="W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U934" i="1"/>
  <c r="V934" i="1"/>
  <c r="W934" i="1"/>
  <c r="A935" i="1"/>
  <c r="B935" i="1"/>
  <c r="C935" i="1"/>
  <c r="D935" i="1"/>
  <c r="E935" i="1"/>
  <c r="F935" i="1"/>
  <c r="G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R936" i="1"/>
  <c r="S936" i="1"/>
  <c r="U936" i="1"/>
  <c r="V936" i="1"/>
  <c r="W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A938" i="1"/>
  <c r="B938" i="1"/>
  <c r="C938" i="1"/>
  <c r="D938" i="1"/>
  <c r="E938" i="1"/>
  <c r="F938" i="1"/>
  <c r="G938" i="1"/>
  <c r="I938" i="1"/>
  <c r="J938" i="1"/>
  <c r="L938" i="1"/>
  <c r="M938" i="1"/>
  <c r="N938" i="1"/>
  <c r="O938" i="1"/>
  <c r="P938" i="1"/>
  <c r="Q938" i="1"/>
  <c r="R938" i="1"/>
  <c r="S938" i="1"/>
  <c r="U938" i="1"/>
  <c r="V938" i="1"/>
  <c r="W938" i="1"/>
  <c r="A939" i="1"/>
  <c r="B939" i="1"/>
  <c r="C939" i="1"/>
  <c r="D939" i="1"/>
  <c r="E939" i="1"/>
  <c r="F939" i="1"/>
  <c r="G939" i="1"/>
  <c r="I939" i="1"/>
  <c r="J939" i="1"/>
  <c r="K939" i="1"/>
  <c r="L939" i="1"/>
  <c r="M939" i="1"/>
  <c r="N939" i="1"/>
  <c r="O939" i="1"/>
  <c r="P939" i="1"/>
  <c r="Q939" i="1"/>
  <c r="R939" i="1"/>
  <c r="S939" i="1"/>
  <c r="U939" i="1"/>
  <c r="V939" i="1"/>
  <c r="W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R940" i="1"/>
  <c r="S940" i="1"/>
  <c r="T940" i="1"/>
  <c r="U940" i="1"/>
  <c r="V940" i="1"/>
  <c r="W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R941" i="1"/>
  <c r="S941" i="1"/>
  <c r="U941" i="1"/>
  <c r="V941" i="1"/>
  <c r="W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R942" i="1"/>
  <c r="S942" i="1"/>
  <c r="U942" i="1"/>
  <c r="V942" i="1"/>
  <c r="W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R943" i="1"/>
  <c r="S943" i="1"/>
  <c r="U943" i="1"/>
  <c r="V943" i="1"/>
  <c r="W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U944" i="1"/>
  <c r="V944" i="1"/>
  <c r="W944" i="1"/>
  <c r="A945" i="1"/>
  <c r="B945" i="1"/>
  <c r="C945" i="1"/>
  <c r="D945" i="1"/>
  <c r="E945" i="1"/>
  <c r="F945" i="1"/>
  <c r="G945" i="1"/>
  <c r="I945" i="1"/>
  <c r="J945" i="1"/>
  <c r="K945" i="1"/>
  <c r="L945" i="1"/>
  <c r="M945" i="1"/>
  <c r="N945" i="1"/>
  <c r="O945" i="1"/>
  <c r="P945" i="1"/>
  <c r="R945" i="1"/>
  <c r="S945" i="1"/>
  <c r="U945" i="1"/>
  <c r="V945" i="1"/>
  <c r="W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R946" i="1"/>
  <c r="S946" i="1"/>
  <c r="U946" i="1"/>
  <c r="V946" i="1"/>
  <c r="W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R947" i="1"/>
  <c r="S947" i="1"/>
  <c r="U947" i="1"/>
  <c r="V947" i="1"/>
  <c r="W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O948" i="1"/>
  <c r="P948" i="1"/>
  <c r="R948" i="1"/>
  <c r="S948" i="1"/>
  <c r="T948" i="1"/>
  <c r="U948" i="1"/>
  <c r="V948" i="1"/>
  <c r="W948" i="1"/>
  <c r="A949" i="1"/>
  <c r="B949" i="1"/>
  <c r="C949" i="1"/>
  <c r="D949" i="1"/>
  <c r="E949" i="1"/>
  <c r="F949" i="1"/>
  <c r="G949" i="1"/>
  <c r="H949" i="1"/>
  <c r="I949" i="1"/>
  <c r="J949" i="1"/>
  <c r="L949" i="1"/>
  <c r="M949" i="1"/>
  <c r="N949" i="1"/>
  <c r="O949" i="1"/>
  <c r="P949" i="1"/>
  <c r="R949" i="1"/>
  <c r="S949" i="1"/>
  <c r="T949" i="1"/>
  <c r="U949" i="1"/>
  <c r="V949" i="1"/>
  <c r="W949" i="1"/>
  <c r="A950" i="1"/>
  <c r="B950" i="1"/>
  <c r="C950" i="1"/>
  <c r="D950" i="1"/>
  <c r="E950" i="1"/>
  <c r="F950" i="1"/>
  <c r="G950" i="1"/>
  <c r="H950" i="1"/>
  <c r="I950" i="1"/>
  <c r="J950" i="1"/>
  <c r="L950" i="1"/>
  <c r="M950" i="1"/>
  <c r="O950" i="1"/>
  <c r="P950" i="1"/>
  <c r="Q950" i="1"/>
  <c r="R950" i="1"/>
  <c r="S950" i="1"/>
  <c r="T950" i="1"/>
  <c r="U950" i="1"/>
  <c r="V950" i="1"/>
  <c r="W950" i="1"/>
  <c r="A951" i="1"/>
  <c r="B951" i="1"/>
  <c r="C951" i="1"/>
  <c r="D951" i="1"/>
  <c r="E951" i="1"/>
  <c r="F951" i="1"/>
  <c r="G951" i="1"/>
  <c r="I951" i="1"/>
  <c r="J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A952" i="1"/>
  <c r="B952" i="1"/>
  <c r="C952" i="1"/>
  <c r="D952" i="1"/>
  <c r="E952" i="1"/>
  <c r="F952" i="1"/>
  <c r="G952" i="1"/>
  <c r="I952" i="1"/>
  <c r="J952" i="1"/>
  <c r="K952" i="1"/>
  <c r="L952" i="1"/>
  <c r="M952" i="1"/>
  <c r="N952" i="1"/>
  <c r="O952" i="1"/>
  <c r="P952" i="1"/>
  <c r="R952" i="1"/>
  <c r="S952" i="1"/>
  <c r="T952" i="1"/>
  <c r="U952" i="1"/>
  <c r="V952" i="1"/>
  <c r="W952" i="1"/>
  <c r="A953" i="1"/>
  <c r="B953" i="1"/>
  <c r="C953" i="1"/>
  <c r="D953" i="1"/>
  <c r="E953" i="1"/>
  <c r="F953" i="1"/>
  <c r="G953" i="1"/>
  <c r="H953" i="1"/>
  <c r="I953" i="1"/>
  <c r="J953" i="1"/>
  <c r="L953" i="1"/>
  <c r="M953" i="1"/>
  <c r="N953" i="1"/>
  <c r="O953" i="1"/>
  <c r="P953" i="1"/>
  <c r="R953" i="1"/>
  <c r="S953" i="1"/>
  <c r="T953" i="1"/>
  <c r="U953" i="1"/>
  <c r="V953" i="1"/>
  <c r="W953" i="1"/>
  <c r="A954" i="1"/>
  <c r="B954" i="1"/>
  <c r="C954" i="1"/>
  <c r="D954" i="1"/>
  <c r="E954" i="1"/>
  <c r="F954" i="1"/>
  <c r="G954" i="1"/>
  <c r="H954" i="1"/>
  <c r="I954" i="1"/>
  <c r="J954" i="1"/>
  <c r="L954" i="1"/>
  <c r="M954" i="1"/>
  <c r="N954" i="1"/>
  <c r="O954" i="1"/>
  <c r="P954" i="1"/>
  <c r="R954" i="1"/>
  <c r="S954" i="1"/>
  <c r="T954" i="1"/>
  <c r="U954" i="1"/>
  <c r="V954" i="1"/>
  <c r="W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O955" i="1"/>
  <c r="P955" i="1"/>
  <c r="R955" i="1"/>
  <c r="S955" i="1"/>
  <c r="T955" i="1"/>
  <c r="U955" i="1"/>
  <c r="V955" i="1"/>
  <c r="W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R956" i="1"/>
  <c r="S956" i="1"/>
  <c r="U956" i="1"/>
  <c r="V956" i="1"/>
  <c r="W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A958" i="1"/>
  <c r="B958" i="1"/>
  <c r="C958" i="1"/>
  <c r="D958" i="1"/>
  <c r="E958" i="1"/>
  <c r="F958" i="1"/>
  <c r="G958" i="1"/>
  <c r="I958" i="1"/>
  <c r="J958" i="1"/>
  <c r="K958" i="1"/>
  <c r="L958" i="1"/>
  <c r="M958" i="1"/>
  <c r="N958" i="1"/>
  <c r="O958" i="1"/>
  <c r="P958" i="1"/>
  <c r="R958" i="1"/>
  <c r="S958" i="1"/>
  <c r="T958" i="1"/>
  <c r="U958" i="1"/>
  <c r="V958" i="1"/>
  <c r="W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R959" i="1"/>
  <c r="S959" i="1"/>
  <c r="U959" i="1"/>
  <c r="V959" i="1"/>
  <c r="W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U960" i="1"/>
  <c r="V960" i="1"/>
  <c r="W960" i="1"/>
  <c r="A961" i="1"/>
  <c r="B961" i="1"/>
  <c r="C961" i="1"/>
  <c r="D961" i="1"/>
  <c r="E961" i="1"/>
  <c r="F961" i="1"/>
  <c r="G961" i="1"/>
  <c r="I961" i="1"/>
  <c r="J961" i="1"/>
  <c r="K961" i="1"/>
  <c r="L961" i="1"/>
  <c r="M961" i="1"/>
  <c r="N961" i="1"/>
  <c r="O961" i="1"/>
  <c r="P961" i="1"/>
  <c r="Q961" i="1"/>
  <c r="R961" i="1"/>
  <c r="S961" i="1"/>
  <c r="U961" i="1"/>
  <c r="V961" i="1"/>
  <c r="W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U962" i="1"/>
  <c r="V962" i="1"/>
  <c r="W962" i="1"/>
  <c r="A963" i="1"/>
  <c r="B963" i="1"/>
  <c r="C963" i="1"/>
  <c r="D963" i="1"/>
  <c r="E963" i="1"/>
  <c r="F963" i="1"/>
  <c r="G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R964" i="1"/>
  <c r="S964" i="1"/>
  <c r="U964" i="1"/>
  <c r="V964" i="1"/>
  <c r="W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U965" i="1"/>
  <c r="V965" i="1"/>
  <c r="W965" i="1"/>
  <c r="A966" i="1"/>
  <c r="B966" i="1"/>
  <c r="C966" i="1"/>
  <c r="D966" i="1"/>
  <c r="E966" i="1"/>
  <c r="F966" i="1"/>
  <c r="G966" i="1"/>
  <c r="H966" i="1"/>
  <c r="I966" i="1"/>
  <c r="J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A967" i="1"/>
  <c r="B967" i="1"/>
  <c r="C967" i="1"/>
  <c r="D967" i="1"/>
  <c r="E967" i="1"/>
  <c r="F967" i="1"/>
  <c r="G967" i="1"/>
  <c r="I967" i="1"/>
  <c r="J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A968" i="1"/>
  <c r="B968" i="1"/>
  <c r="C968" i="1"/>
  <c r="D968" i="1"/>
  <c r="E968" i="1"/>
  <c r="F968" i="1"/>
  <c r="G968" i="1"/>
  <c r="I968" i="1"/>
  <c r="J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A969" i="1"/>
  <c r="B969" i="1"/>
  <c r="C969" i="1"/>
  <c r="D969" i="1"/>
  <c r="E969" i="1"/>
  <c r="F969" i="1"/>
  <c r="G969" i="1"/>
  <c r="I969" i="1"/>
  <c r="J969" i="1"/>
  <c r="K969" i="1"/>
  <c r="L969" i="1"/>
  <c r="M969" i="1"/>
  <c r="O969" i="1"/>
  <c r="P969" i="1"/>
  <c r="Q969" i="1"/>
  <c r="R969" i="1"/>
  <c r="S969" i="1"/>
  <c r="T969" i="1"/>
  <c r="U969" i="1"/>
  <c r="V969" i="1"/>
  <c r="W969" i="1"/>
  <c r="A970" i="1"/>
  <c r="B970" i="1"/>
  <c r="C970" i="1"/>
  <c r="D970" i="1"/>
  <c r="E970" i="1"/>
  <c r="F970" i="1"/>
  <c r="G970" i="1"/>
  <c r="I970" i="1"/>
  <c r="J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R971" i="1"/>
  <c r="S971" i="1"/>
  <c r="T971" i="1"/>
  <c r="U971" i="1"/>
  <c r="V971" i="1"/>
  <c r="W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U972" i="1"/>
  <c r="V972" i="1"/>
  <c r="W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U973" i="1"/>
  <c r="V973" i="1"/>
  <c r="W973" i="1"/>
  <c r="A974" i="1"/>
  <c r="B974" i="1"/>
  <c r="C974" i="1"/>
  <c r="D974" i="1"/>
  <c r="E974" i="1"/>
  <c r="F974" i="1"/>
  <c r="G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A975" i="1"/>
  <c r="B975" i="1"/>
  <c r="C975" i="1"/>
  <c r="D975" i="1"/>
  <c r="E975" i="1"/>
  <c r="F975" i="1"/>
  <c r="G975" i="1"/>
  <c r="I975" i="1"/>
  <c r="J975" i="1"/>
  <c r="L975" i="1"/>
  <c r="M975" i="1"/>
  <c r="N975" i="1"/>
  <c r="O975" i="1"/>
  <c r="P975" i="1"/>
  <c r="Q975" i="1"/>
  <c r="R975" i="1"/>
  <c r="S975" i="1"/>
  <c r="U975" i="1"/>
  <c r="V975" i="1"/>
  <c r="W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R976" i="1"/>
  <c r="S976" i="1"/>
  <c r="T976" i="1"/>
  <c r="U976" i="1"/>
  <c r="V976" i="1"/>
  <c r="W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R977" i="1"/>
  <c r="S977" i="1"/>
  <c r="U977" i="1"/>
  <c r="V977" i="1"/>
  <c r="W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R978" i="1"/>
  <c r="S978" i="1"/>
  <c r="U978" i="1"/>
  <c r="V978" i="1"/>
  <c r="W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U979" i="1"/>
  <c r="V979" i="1"/>
  <c r="W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R980" i="1"/>
  <c r="S980" i="1"/>
  <c r="T980" i="1"/>
  <c r="U980" i="1"/>
  <c r="V980" i="1"/>
  <c r="W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O981" i="1"/>
  <c r="P981" i="1"/>
  <c r="R981" i="1"/>
  <c r="S981" i="1"/>
  <c r="T981" i="1"/>
  <c r="U981" i="1"/>
  <c r="V981" i="1"/>
  <c r="W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U982" i="1"/>
  <c r="V982" i="1"/>
  <c r="W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R984" i="1"/>
  <c r="S984" i="1"/>
  <c r="T984" i="1"/>
  <c r="U984" i="1"/>
  <c r="V984" i="1"/>
  <c r="W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R985" i="1"/>
  <c r="S985" i="1"/>
  <c r="U985" i="1"/>
  <c r="V985" i="1"/>
  <c r="W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U986" i="1"/>
  <c r="V986" i="1"/>
  <c r="W986" i="1"/>
  <c r="A987" i="1"/>
  <c r="B987" i="1"/>
  <c r="C987" i="1"/>
  <c r="D987" i="1"/>
  <c r="E987" i="1"/>
  <c r="F987" i="1"/>
  <c r="G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A988" i="1"/>
  <c r="B988" i="1"/>
  <c r="C988" i="1"/>
  <c r="D988" i="1"/>
  <c r="E988" i="1"/>
  <c r="F988" i="1"/>
  <c r="G988" i="1"/>
  <c r="I988" i="1"/>
  <c r="J988" i="1"/>
  <c r="K988" i="1"/>
  <c r="L988" i="1"/>
  <c r="M988" i="1"/>
  <c r="N988" i="1"/>
  <c r="O988" i="1"/>
  <c r="P988" i="1"/>
  <c r="R988" i="1"/>
  <c r="S988" i="1"/>
  <c r="T988" i="1"/>
  <c r="U988" i="1"/>
  <c r="V988" i="1"/>
  <c r="W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R989" i="1"/>
  <c r="S989" i="1"/>
  <c r="U989" i="1"/>
  <c r="V989" i="1"/>
  <c r="W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U990" i="1"/>
  <c r="V990" i="1"/>
  <c r="W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R991" i="1"/>
  <c r="S991" i="1"/>
  <c r="T991" i="1"/>
  <c r="U991" i="1"/>
  <c r="V991" i="1"/>
  <c r="W991" i="1"/>
  <c r="A992" i="1"/>
  <c r="B992" i="1"/>
  <c r="C992" i="1"/>
  <c r="D992" i="1"/>
  <c r="E992" i="1"/>
  <c r="F992" i="1"/>
  <c r="G992" i="1"/>
  <c r="H992" i="1"/>
  <c r="I992" i="1"/>
  <c r="J992" i="1"/>
  <c r="L992" i="1"/>
  <c r="M992" i="1"/>
  <c r="O992" i="1"/>
  <c r="P992" i="1"/>
  <c r="Q992" i="1"/>
  <c r="R992" i="1"/>
  <c r="S992" i="1"/>
  <c r="T992" i="1"/>
  <c r="U992" i="1"/>
  <c r="V992" i="1"/>
  <c r="W992" i="1"/>
  <c r="A993" i="1"/>
  <c r="B993" i="1"/>
  <c r="C993" i="1"/>
  <c r="D993" i="1"/>
  <c r="E993" i="1"/>
  <c r="F993" i="1"/>
  <c r="G993" i="1"/>
  <c r="H993" i="1"/>
  <c r="I993" i="1"/>
  <c r="J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A994" i="1"/>
  <c r="B994" i="1"/>
  <c r="C994" i="1"/>
  <c r="D994" i="1"/>
  <c r="E994" i="1"/>
  <c r="F994" i="1"/>
  <c r="G994" i="1"/>
  <c r="I994" i="1"/>
  <c r="J994" i="1"/>
  <c r="K994" i="1"/>
  <c r="L994" i="1"/>
  <c r="M994" i="1"/>
  <c r="O994" i="1"/>
  <c r="P994" i="1"/>
  <c r="Q994" i="1"/>
  <c r="R994" i="1"/>
  <c r="S994" i="1"/>
  <c r="T994" i="1"/>
  <c r="U994" i="1"/>
  <c r="V994" i="1"/>
  <c r="W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O995" i="1"/>
  <c r="P995" i="1"/>
  <c r="Q995" i="1"/>
  <c r="R995" i="1"/>
  <c r="S995" i="1"/>
  <c r="T995" i="1"/>
  <c r="U995" i="1"/>
  <c r="V995" i="1"/>
  <c r="W995" i="1"/>
  <c r="A996" i="1"/>
  <c r="B996" i="1"/>
  <c r="C996" i="1"/>
  <c r="D996" i="1"/>
  <c r="E996" i="1"/>
  <c r="F996" i="1"/>
  <c r="G996" i="1"/>
  <c r="I996" i="1"/>
  <c r="J996" i="1"/>
  <c r="L996" i="1"/>
  <c r="M996" i="1"/>
  <c r="N996" i="1"/>
  <c r="O996" i="1"/>
  <c r="P996" i="1"/>
  <c r="Q996" i="1"/>
  <c r="R996" i="1"/>
  <c r="S996" i="1"/>
  <c r="U996" i="1"/>
  <c r="V996" i="1"/>
  <c r="W996" i="1"/>
  <c r="A997" i="1"/>
  <c r="B997" i="1"/>
  <c r="C997" i="1"/>
  <c r="D997" i="1"/>
  <c r="E997" i="1"/>
  <c r="F997" i="1"/>
  <c r="G997" i="1"/>
  <c r="I997" i="1"/>
  <c r="J997" i="1"/>
  <c r="K997" i="1"/>
  <c r="L997" i="1"/>
  <c r="M997" i="1"/>
  <c r="N997" i="1"/>
  <c r="O997" i="1"/>
  <c r="P997" i="1"/>
  <c r="Q997" i="1"/>
  <c r="R997" i="1"/>
  <c r="S997" i="1"/>
  <c r="U997" i="1"/>
  <c r="V997" i="1"/>
  <c r="W997" i="1"/>
  <c r="A998" i="1"/>
  <c r="B998" i="1"/>
  <c r="C998" i="1"/>
  <c r="D998" i="1"/>
  <c r="E998" i="1"/>
  <c r="F998" i="1"/>
  <c r="G998" i="1"/>
  <c r="I998" i="1"/>
  <c r="J998" i="1"/>
  <c r="K998" i="1"/>
  <c r="L998" i="1"/>
  <c r="M998" i="1"/>
  <c r="N998" i="1"/>
  <c r="O998" i="1"/>
  <c r="P998" i="1"/>
  <c r="Q998" i="1"/>
  <c r="R998" i="1"/>
  <c r="S998" i="1"/>
  <c r="U998" i="1"/>
  <c r="V998" i="1"/>
  <c r="W998" i="1"/>
  <c r="A999" i="1"/>
  <c r="B999" i="1"/>
  <c r="C999" i="1"/>
  <c r="D999" i="1"/>
  <c r="E999" i="1"/>
  <c r="F999" i="1"/>
  <c r="G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A1000" i="1"/>
  <c r="B1000" i="1"/>
  <c r="C1000" i="1"/>
  <c r="D1000" i="1"/>
  <c r="E1000" i="1"/>
  <c r="F1000" i="1"/>
  <c r="G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W1000" i="1"/>
  <c r="A1001" i="1"/>
  <c r="B1001" i="1"/>
  <c r="C1001" i="1"/>
  <c r="D1001" i="1"/>
  <c r="E1001" i="1"/>
  <c r="F1001" i="1"/>
  <c r="G1001" i="1"/>
  <c r="I1001" i="1"/>
  <c r="J1001" i="1"/>
  <c r="K1001" i="1"/>
  <c r="L1001" i="1"/>
  <c r="M1001" i="1"/>
  <c r="N1001" i="1"/>
  <c r="O1001" i="1"/>
  <c r="P1001" i="1"/>
  <c r="Q1001" i="1"/>
  <c r="R1001" i="1"/>
  <c r="S1001" i="1"/>
  <c r="U1001" i="1"/>
  <c r="V1001" i="1"/>
  <c r="W1001" i="1"/>
  <c r="A1002" i="1"/>
  <c r="B1002" i="1"/>
  <c r="C1002" i="1"/>
  <c r="D1002" i="1"/>
  <c r="E1002" i="1"/>
  <c r="F1002" i="1"/>
  <c r="G1002" i="1"/>
  <c r="I1002" i="1"/>
  <c r="J1002" i="1"/>
  <c r="K1002" i="1"/>
  <c r="L1002" i="1"/>
  <c r="M1002" i="1"/>
  <c r="N1002" i="1"/>
  <c r="O1002" i="1"/>
  <c r="P1002" i="1"/>
  <c r="Q1002" i="1"/>
  <c r="R1002" i="1"/>
  <c r="S1002" i="1"/>
  <c r="U1002" i="1"/>
  <c r="V1002" i="1"/>
  <c r="W1002" i="1"/>
  <c r="A1003" i="1"/>
  <c r="B1003" i="1"/>
  <c r="C1003" i="1"/>
  <c r="D1003" i="1"/>
  <c r="E1003" i="1"/>
  <c r="F1003" i="1"/>
  <c r="G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A1004" i="1"/>
  <c r="B1004" i="1"/>
  <c r="C1004" i="1"/>
  <c r="D1004" i="1"/>
  <c r="E1004" i="1"/>
  <c r="F1004" i="1"/>
  <c r="G1004" i="1"/>
  <c r="I1004" i="1"/>
  <c r="J1004" i="1"/>
  <c r="K1004" i="1"/>
  <c r="L1004" i="1"/>
  <c r="M1004" i="1"/>
  <c r="N1004" i="1"/>
  <c r="O1004" i="1"/>
  <c r="P1004" i="1"/>
  <c r="R1004" i="1"/>
  <c r="S1004" i="1"/>
  <c r="T1004" i="1"/>
  <c r="U1004" i="1"/>
  <c r="V1004" i="1"/>
  <c r="W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R1005" i="1"/>
  <c r="S1005" i="1"/>
  <c r="U1005" i="1"/>
  <c r="V1005" i="1"/>
  <c r="W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U1006" i="1"/>
  <c r="V1006" i="1"/>
  <c r="W1006" i="1"/>
  <c r="A1007" i="1"/>
  <c r="B1007" i="1"/>
  <c r="C1007" i="1"/>
  <c r="D1007" i="1"/>
  <c r="E1007" i="1"/>
  <c r="F1007" i="1"/>
  <c r="G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A1008" i="1"/>
  <c r="B1008" i="1"/>
  <c r="C1008" i="1"/>
  <c r="D1008" i="1"/>
  <c r="E1008" i="1"/>
  <c r="F1008" i="1"/>
  <c r="G1008" i="1"/>
  <c r="I1008" i="1"/>
  <c r="J1008" i="1"/>
  <c r="K1008" i="1"/>
  <c r="L1008" i="1"/>
  <c r="M1008" i="1"/>
  <c r="N1008" i="1"/>
  <c r="O1008" i="1"/>
  <c r="P1008" i="1"/>
  <c r="R1008" i="1"/>
  <c r="S1008" i="1"/>
  <c r="T1008" i="1"/>
  <c r="U1008" i="1"/>
  <c r="V1008" i="1"/>
  <c r="W1008" i="1"/>
  <c r="A1009" i="1"/>
  <c r="B1009" i="1"/>
  <c r="C1009" i="1"/>
  <c r="D1009" i="1"/>
  <c r="E1009" i="1"/>
  <c r="F1009" i="1"/>
  <c r="G1009" i="1"/>
  <c r="H1009" i="1"/>
  <c r="I1009" i="1"/>
  <c r="J1009" i="1"/>
  <c r="L1009" i="1"/>
  <c r="M1009" i="1"/>
  <c r="O1009" i="1"/>
  <c r="P1009" i="1"/>
  <c r="Q1009" i="1"/>
  <c r="R1009" i="1"/>
  <c r="S1009" i="1"/>
  <c r="T1009" i="1"/>
  <c r="U1009" i="1"/>
  <c r="V1009" i="1"/>
  <c r="W1009" i="1"/>
  <c r="A1010" i="1"/>
  <c r="B1010" i="1"/>
  <c r="C1010" i="1"/>
  <c r="D1010" i="1"/>
  <c r="E1010" i="1"/>
  <c r="F1010" i="1"/>
  <c r="G1010" i="1"/>
  <c r="I1010" i="1"/>
  <c r="J1010" i="1"/>
  <c r="K1010" i="1"/>
  <c r="L1010" i="1"/>
  <c r="M1010" i="1"/>
  <c r="O1010" i="1"/>
  <c r="P1010" i="1"/>
  <c r="Q1010" i="1"/>
  <c r="R1010" i="1"/>
  <c r="S1010" i="1"/>
  <c r="T1010" i="1"/>
  <c r="U1010" i="1"/>
  <c r="V1010" i="1"/>
  <c r="W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O1011" i="1"/>
  <c r="P1011" i="1"/>
  <c r="Q1011" i="1"/>
  <c r="R1011" i="1"/>
  <c r="S1011" i="1"/>
  <c r="T1011" i="1"/>
  <c r="U1011" i="1"/>
  <c r="V1011" i="1"/>
  <c r="W1011" i="1"/>
  <c r="A1012" i="1"/>
  <c r="B1012" i="1"/>
  <c r="C1012" i="1"/>
  <c r="D1012" i="1"/>
  <c r="E1012" i="1"/>
  <c r="F1012" i="1"/>
  <c r="G1012" i="1"/>
  <c r="I1012" i="1"/>
  <c r="J1012" i="1"/>
  <c r="K1012" i="1"/>
  <c r="L1012" i="1"/>
  <c r="M1012" i="1"/>
  <c r="O1012" i="1"/>
  <c r="P1012" i="1"/>
  <c r="Q1012" i="1"/>
  <c r="R1012" i="1"/>
  <c r="S1012" i="1"/>
  <c r="T1012" i="1"/>
  <c r="U1012" i="1"/>
  <c r="V1012" i="1"/>
  <c r="W1012" i="1"/>
  <c r="A1013" i="1"/>
  <c r="B1013" i="1"/>
  <c r="C1013" i="1"/>
  <c r="D1013" i="1"/>
  <c r="E1013" i="1"/>
  <c r="F1013" i="1"/>
  <c r="G1013" i="1"/>
  <c r="I1013" i="1"/>
  <c r="J1013" i="1"/>
  <c r="K1013" i="1"/>
  <c r="L1013" i="1"/>
  <c r="M1013" i="1"/>
  <c r="O1013" i="1"/>
  <c r="P1013" i="1"/>
  <c r="Q1013" i="1"/>
  <c r="R1013" i="1"/>
  <c r="S1013" i="1"/>
  <c r="T1013" i="1"/>
  <c r="U1013" i="1"/>
  <c r="V1013" i="1"/>
  <c r="W1013" i="1"/>
  <c r="A1014" i="1"/>
  <c r="B1014" i="1"/>
  <c r="C1014" i="1"/>
  <c r="D1014" i="1"/>
  <c r="E1014" i="1"/>
  <c r="F1014" i="1"/>
  <c r="G1014" i="1"/>
  <c r="I1014" i="1"/>
  <c r="J1014" i="1"/>
  <c r="K1014" i="1"/>
  <c r="L1014" i="1"/>
  <c r="M1014" i="1"/>
  <c r="N1014" i="1"/>
  <c r="O1014" i="1"/>
  <c r="P1014" i="1"/>
  <c r="R1014" i="1"/>
  <c r="S1014" i="1"/>
  <c r="T1014" i="1"/>
  <c r="U1014" i="1"/>
  <c r="V1014" i="1"/>
  <c r="W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R1015" i="1"/>
  <c r="S1015" i="1"/>
  <c r="U1015" i="1"/>
  <c r="V1015" i="1"/>
  <c r="W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A1017" i="1"/>
  <c r="B1017" i="1"/>
  <c r="C1017" i="1"/>
  <c r="D1017" i="1"/>
  <c r="E1017" i="1"/>
  <c r="F1017" i="1"/>
  <c r="G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A1018" i="1"/>
  <c r="B1018" i="1"/>
  <c r="C1018" i="1"/>
  <c r="D1018" i="1"/>
  <c r="E1018" i="1"/>
  <c r="F1018" i="1"/>
  <c r="G1018" i="1"/>
  <c r="I1018" i="1"/>
  <c r="J1018" i="1"/>
  <c r="K1018" i="1"/>
  <c r="L1018" i="1"/>
  <c r="M1018" i="1"/>
  <c r="N1018" i="1"/>
  <c r="O1018" i="1"/>
  <c r="P1018" i="1"/>
  <c r="R1018" i="1"/>
  <c r="S1018" i="1"/>
  <c r="T1018" i="1"/>
  <c r="U1018" i="1"/>
  <c r="V1018" i="1"/>
  <c r="W1018" i="1"/>
  <c r="A1019" i="1"/>
  <c r="B1019" i="1"/>
  <c r="C1019" i="1"/>
  <c r="D1019" i="1"/>
  <c r="E1019" i="1"/>
  <c r="F1019" i="1"/>
  <c r="G1019" i="1"/>
  <c r="H1019" i="1"/>
  <c r="I1019" i="1"/>
  <c r="J1019" i="1"/>
  <c r="L1019" i="1"/>
  <c r="M1019" i="1"/>
  <c r="N1019" i="1"/>
  <c r="O1019" i="1"/>
  <c r="P1019" i="1"/>
  <c r="R1019" i="1"/>
  <c r="S1019" i="1"/>
  <c r="T1019" i="1"/>
  <c r="U1019" i="1"/>
  <c r="V1019" i="1"/>
  <c r="W1019" i="1"/>
  <c r="A1020" i="1"/>
  <c r="B1020" i="1"/>
  <c r="C1020" i="1"/>
  <c r="D1020" i="1"/>
  <c r="E1020" i="1"/>
  <c r="F1020" i="1"/>
  <c r="G1020" i="1"/>
  <c r="H1020" i="1"/>
  <c r="I1020" i="1"/>
  <c r="J1020" i="1"/>
  <c r="L1020" i="1"/>
  <c r="M1020" i="1"/>
  <c r="N1020" i="1"/>
  <c r="O1020" i="1"/>
  <c r="P1020" i="1"/>
  <c r="R1020" i="1"/>
  <c r="S1020" i="1"/>
  <c r="T1020" i="1"/>
  <c r="U1020" i="1"/>
  <c r="V1020" i="1"/>
  <c r="W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R1021" i="1"/>
  <c r="S1021" i="1"/>
  <c r="U1021" i="1"/>
  <c r="V1021" i="1"/>
  <c r="W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U1022" i="1"/>
  <c r="V1022" i="1"/>
  <c r="W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R1023" i="1"/>
  <c r="S1023" i="1"/>
  <c r="U1023" i="1"/>
  <c r="V1023" i="1"/>
  <c r="W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A1025" i="1"/>
  <c r="B1025" i="1"/>
  <c r="C1025" i="1"/>
  <c r="D1025" i="1"/>
  <c r="E1025" i="1"/>
  <c r="F1025" i="1"/>
  <c r="G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A1026" i="1"/>
  <c r="B1026" i="1"/>
  <c r="C1026" i="1"/>
  <c r="D1026" i="1"/>
  <c r="E1026" i="1"/>
  <c r="F1026" i="1"/>
  <c r="G1026" i="1"/>
  <c r="I1026" i="1"/>
  <c r="J1026" i="1"/>
  <c r="K1026" i="1"/>
  <c r="L1026" i="1"/>
  <c r="M1026" i="1"/>
  <c r="N1026" i="1"/>
  <c r="O1026" i="1"/>
  <c r="P1026" i="1"/>
  <c r="R1026" i="1"/>
  <c r="S1026" i="1"/>
  <c r="T1026" i="1"/>
  <c r="U1026" i="1"/>
  <c r="V1026" i="1"/>
  <c r="W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R1027" i="1"/>
  <c r="S1027" i="1"/>
  <c r="U1027" i="1"/>
  <c r="V1027" i="1"/>
  <c r="W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U1028" i="1"/>
  <c r="V1028" i="1"/>
  <c r="W1028" i="1"/>
  <c r="A1029" i="1"/>
  <c r="B1029" i="1"/>
  <c r="C1029" i="1"/>
  <c r="D1029" i="1"/>
  <c r="E1029" i="1"/>
  <c r="F1029" i="1"/>
  <c r="G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A1030" i="1"/>
  <c r="B1030" i="1"/>
  <c r="C1030" i="1"/>
  <c r="D1030" i="1"/>
  <c r="E1030" i="1"/>
  <c r="F1030" i="1"/>
  <c r="G1030" i="1"/>
  <c r="I1030" i="1"/>
  <c r="J1030" i="1"/>
  <c r="K1030" i="1"/>
  <c r="L1030" i="1"/>
  <c r="M1030" i="1"/>
  <c r="N1030" i="1"/>
  <c r="O1030" i="1"/>
  <c r="P1030" i="1"/>
  <c r="R1030" i="1"/>
  <c r="S1030" i="1"/>
  <c r="T1030" i="1"/>
  <c r="U1030" i="1"/>
  <c r="V1030" i="1"/>
  <c r="W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R1031" i="1"/>
  <c r="S1031" i="1"/>
  <c r="U1031" i="1"/>
  <c r="V1031" i="1"/>
  <c r="W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A1033" i="1"/>
  <c r="B1033" i="1"/>
  <c r="C1033" i="1"/>
  <c r="D1033" i="1"/>
  <c r="E1033" i="1"/>
  <c r="F1033" i="1"/>
  <c r="G1033" i="1"/>
  <c r="I1033" i="1"/>
  <c r="J1033" i="1"/>
  <c r="K1033" i="1"/>
  <c r="L1033" i="1"/>
  <c r="M1033" i="1"/>
  <c r="N1033" i="1"/>
  <c r="O1033" i="1"/>
  <c r="P1033" i="1"/>
  <c r="Q1033" i="1"/>
  <c r="R1033" i="1"/>
  <c r="S1033" i="1"/>
  <c r="U1033" i="1"/>
  <c r="V1033" i="1"/>
  <c r="W1033" i="1"/>
  <c r="A1034" i="1"/>
  <c r="B1034" i="1"/>
  <c r="C1034" i="1"/>
  <c r="D1034" i="1"/>
  <c r="E1034" i="1"/>
  <c r="F1034" i="1"/>
  <c r="G1034" i="1"/>
  <c r="I1034" i="1"/>
  <c r="J1034" i="1"/>
  <c r="K1034" i="1"/>
  <c r="L1034" i="1"/>
  <c r="M1034" i="1"/>
  <c r="N1034" i="1"/>
  <c r="O1034" i="1"/>
  <c r="P1034" i="1"/>
  <c r="R1034" i="1"/>
  <c r="S1034" i="1"/>
  <c r="U1034" i="1"/>
  <c r="V1034" i="1"/>
  <c r="W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U1035" i="1"/>
  <c r="V1035" i="1"/>
  <c r="W1035" i="1"/>
  <c r="A1036" i="1"/>
  <c r="B1036" i="1"/>
  <c r="C1036" i="1"/>
  <c r="D1036" i="1"/>
  <c r="E1036" i="1"/>
  <c r="F1036" i="1"/>
  <c r="G1036" i="1"/>
  <c r="H1036" i="1"/>
  <c r="I1036" i="1"/>
  <c r="J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A1037" i="1"/>
  <c r="B1037" i="1"/>
  <c r="C1037" i="1"/>
  <c r="D1037" i="1"/>
  <c r="E1037" i="1"/>
  <c r="F1037" i="1"/>
  <c r="G1037" i="1"/>
  <c r="I1037" i="1"/>
  <c r="J1037" i="1"/>
  <c r="K1037" i="1"/>
  <c r="L1037" i="1"/>
  <c r="M1037" i="1"/>
  <c r="N1037" i="1"/>
  <c r="O1037" i="1"/>
  <c r="P1037" i="1"/>
  <c r="R1037" i="1"/>
  <c r="S1037" i="1"/>
  <c r="T1037" i="1"/>
  <c r="U1037" i="1"/>
  <c r="V1037" i="1"/>
  <c r="W1037" i="1"/>
  <c r="A1038" i="1"/>
  <c r="B1038" i="1"/>
  <c r="C1038" i="1"/>
  <c r="D1038" i="1"/>
  <c r="E1038" i="1"/>
  <c r="F1038" i="1"/>
  <c r="G1038" i="1"/>
  <c r="I1038" i="1"/>
  <c r="J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A1039" i="1"/>
  <c r="B1039" i="1"/>
  <c r="C1039" i="1"/>
  <c r="D1039" i="1"/>
  <c r="E1039" i="1"/>
  <c r="F1039" i="1"/>
  <c r="G1039" i="1"/>
  <c r="I1039" i="1"/>
  <c r="J1039" i="1"/>
  <c r="K1039" i="1"/>
  <c r="L1039" i="1"/>
  <c r="M1039" i="1"/>
  <c r="O1039" i="1"/>
  <c r="P1039" i="1"/>
  <c r="Q1039" i="1"/>
  <c r="R1039" i="1"/>
  <c r="S1039" i="1"/>
  <c r="T1039" i="1"/>
  <c r="U1039" i="1"/>
  <c r="V1039" i="1"/>
  <c r="W1039" i="1"/>
  <c r="A1040" i="1"/>
  <c r="B1040" i="1"/>
  <c r="C1040" i="1"/>
  <c r="D1040" i="1"/>
  <c r="E1040" i="1"/>
  <c r="F1040" i="1"/>
  <c r="G1040" i="1"/>
  <c r="I1040" i="1"/>
  <c r="J1040" i="1"/>
  <c r="K1040" i="1"/>
  <c r="L1040" i="1"/>
  <c r="M1040" i="1"/>
  <c r="N1040" i="1"/>
  <c r="O1040" i="1"/>
  <c r="P1040" i="1"/>
  <c r="R1040" i="1"/>
  <c r="S1040" i="1"/>
  <c r="T1040" i="1"/>
  <c r="U1040" i="1"/>
  <c r="V1040" i="1"/>
  <c r="W1040" i="1"/>
  <c r="A1041" i="1"/>
  <c r="B1041" i="1"/>
  <c r="C1041" i="1"/>
  <c r="D1041" i="1"/>
  <c r="E1041" i="1"/>
  <c r="F1041" i="1"/>
  <c r="G1041" i="1"/>
  <c r="I1041" i="1"/>
  <c r="J1041" i="1"/>
  <c r="K1041" i="1"/>
  <c r="L1041" i="1"/>
  <c r="M1041" i="1"/>
  <c r="O1041" i="1"/>
  <c r="P1041" i="1"/>
  <c r="Q1041" i="1"/>
  <c r="R1041" i="1"/>
  <c r="S1041" i="1"/>
  <c r="T1041" i="1"/>
  <c r="U1041" i="1"/>
  <c r="V1041" i="1"/>
  <c r="W1041" i="1"/>
  <c r="A1042" i="1"/>
  <c r="B1042" i="1"/>
  <c r="C1042" i="1"/>
  <c r="D1042" i="1"/>
  <c r="E1042" i="1"/>
  <c r="F1042" i="1"/>
  <c r="G1042" i="1"/>
  <c r="I1042" i="1"/>
  <c r="J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A1043" i="1"/>
  <c r="B1043" i="1"/>
  <c r="C1043" i="1"/>
  <c r="D1043" i="1"/>
  <c r="E1043" i="1"/>
  <c r="F1043" i="1"/>
  <c r="G1043" i="1"/>
  <c r="I1043" i="1"/>
  <c r="J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R1044" i="1"/>
  <c r="S1044" i="1"/>
  <c r="U1044" i="1"/>
  <c r="V1044" i="1"/>
  <c r="W1044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R1046" i="1"/>
  <c r="S1046" i="1"/>
  <c r="U1046" i="1"/>
  <c r="V1046" i="1"/>
  <c r="W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O1047" i="1"/>
  <c r="P1047" i="1"/>
  <c r="R1047" i="1"/>
  <c r="S1047" i="1"/>
  <c r="T1047" i="1"/>
  <c r="U1047" i="1"/>
  <c r="V1047" i="1"/>
  <c r="W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O1048" i="1"/>
  <c r="P1048" i="1"/>
  <c r="R1048" i="1"/>
  <c r="S1048" i="1"/>
  <c r="T1048" i="1"/>
  <c r="U1048" i="1"/>
  <c r="V1048" i="1"/>
  <c r="W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U1049" i="1"/>
  <c r="V1049" i="1"/>
  <c r="W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R1050" i="1"/>
  <c r="S1050" i="1"/>
  <c r="U1050" i="1"/>
  <c r="V1050" i="1"/>
  <c r="W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W1051" i="1"/>
  <c r="A1052" i="1"/>
  <c r="B1052" i="1"/>
  <c r="C1052" i="1"/>
  <c r="D1052" i="1"/>
  <c r="E1052" i="1"/>
  <c r="F1052" i="1"/>
  <c r="G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A1053" i="1"/>
  <c r="B1053" i="1"/>
  <c r="C1053" i="1"/>
  <c r="D1053" i="1"/>
  <c r="E1053" i="1"/>
  <c r="F1053" i="1"/>
  <c r="G1053" i="1"/>
  <c r="I1053" i="1"/>
  <c r="J1053" i="1"/>
  <c r="K1053" i="1"/>
  <c r="L1053" i="1"/>
  <c r="M1053" i="1"/>
  <c r="O1053" i="1"/>
  <c r="P1053" i="1"/>
  <c r="Q1053" i="1"/>
  <c r="R1053" i="1"/>
  <c r="S1053" i="1"/>
  <c r="T1053" i="1"/>
  <c r="U1053" i="1"/>
  <c r="V1053" i="1"/>
  <c r="W1053" i="1"/>
  <c r="A1054" i="1"/>
  <c r="B1054" i="1"/>
  <c r="C1054" i="1"/>
  <c r="D1054" i="1"/>
  <c r="E1054" i="1"/>
  <c r="F1054" i="1"/>
  <c r="G1054" i="1"/>
  <c r="I1054" i="1"/>
  <c r="J1054" i="1"/>
  <c r="K1054" i="1"/>
  <c r="L1054" i="1"/>
  <c r="M1054" i="1"/>
  <c r="N1054" i="1"/>
  <c r="O1054" i="1"/>
  <c r="P1054" i="1"/>
  <c r="R1054" i="1"/>
  <c r="S1054" i="1"/>
  <c r="T1054" i="1"/>
  <c r="U1054" i="1"/>
  <c r="V1054" i="1"/>
  <c r="W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R1055" i="1"/>
  <c r="S1055" i="1"/>
  <c r="U1055" i="1"/>
  <c r="V1055" i="1"/>
  <c r="W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R1056" i="1"/>
  <c r="S1056" i="1"/>
  <c r="U1056" i="1"/>
  <c r="V1056" i="1"/>
  <c r="W1056" i="1"/>
  <c r="A1057" i="1"/>
  <c r="B1057" i="1"/>
  <c r="C1057" i="1"/>
  <c r="D1057" i="1"/>
  <c r="E1057" i="1"/>
  <c r="F1057" i="1"/>
  <c r="G1057" i="1"/>
  <c r="H1057" i="1"/>
  <c r="I1057" i="1"/>
  <c r="J1057" i="1"/>
  <c r="L1057" i="1"/>
  <c r="M1057" i="1"/>
  <c r="O1057" i="1"/>
  <c r="P1057" i="1"/>
  <c r="Q1057" i="1"/>
  <c r="R1057" i="1"/>
  <c r="S1057" i="1"/>
  <c r="T1057" i="1"/>
  <c r="U1057" i="1"/>
  <c r="W1057" i="1"/>
  <c r="A1058" i="1"/>
  <c r="B1058" i="1"/>
  <c r="C1058" i="1"/>
  <c r="D1058" i="1"/>
  <c r="E1058" i="1"/>
  <c r="F1058" i="1"/>
  <c r="G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W1058" i="1"/>
  <c r="A1059" i="1"/>
  <c r="B1059" i="1"/>
  <c r="C1059" i="1"/>
  <c r="D1059" i="1"/>
  <c r="E1059" i="1"/>
  <c r="F1059" i="1"/>
  <c r="G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R1060" i="1"/>
  <c r="S1060" i="1"/>
  <c r="U1060" i="1"/>
  <c r="V1060" i="1"/>
  <c r="W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A1062" i="1"/>
  <c r="B1062" i="1"/>
  <c r="C1062" i="1"/>
  <c r="D1062" i="1"/>
  <c r="E1062" i="1"/>
  <c r="F1062" i="1"/>
  <c r="G1062" i="1"/>
  <c r="I1062" i="1"/>
  <c r="J1062" i="1"/>
  <c r="K1062" i="1"/>
  <c r="L1062" i="1"/>
  <c r="M1062" i="1"/>
  <c r="N1062" i="1"/>
  <c r="O1062" i="1"/>
  <c r="P1062" i="1"/>
  <c r="R1062" i="1"/>
  <c r="S1062" i="1"/>
  <c r="T1062" i="1"/>
  <c r="U1062" i="1"/>
  <c r="V1062" i="1"/>
  <c r="W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R1063" i="1"/>
  <c r="S1063" i="1"/>
  <c r="U1063" i="1"/>
  <c r="V1063" i="1"/>
  <c r="W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U1064" i="1"/>
  <c r="V1064" i="1"/>
  <c r="W1064" i="1"/>
  <c r="A1065" i="1"/>
  <c r="B1065" i="1"/>
  <c r="C1065" i="1"/>
  <c r="D1065" i="1"/>
  <c r="E1065" i="1"/>
  <c r="F1065" i="1"/>
  <c r="G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R1066" i="1"/>
  <c r="S1066" i="1"/>
  <c r="U1066" i="1"/>
  <c r="V1066" i="1"/>
  <c r="W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R1067" i="1"/>
  <c r="S1067" i="1"/>
  <c r="U1067" i="1"/>
  <c r="V1067" i="1"/>
  <c r="W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R1069" i="1"/>
  <c r="S1069" i="1"/>
  <c r="T1069" i="1"/>
  <c r="U1069" i="1"/>
  <c r="V1069" i="1"/>
  <c r="W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Q1070" i="1"/>
  <c r="R1070" i="1"/>
  <c r="S1070" i="1"/>
  <c r="T1070" i="1"/>
  <c r="U1070" i="1"/>
  <c r="V1070" i="1"/>
  <c r="W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O1071" i="1"/>
  <c r="P1071" i="1"/>
  <c r="Q1071" i="1"/>
  <c r="R1071" i="1"/>
  <c r="S1071" i="1"/>
  <c r="T1071" i="1"/>
  <c r="U1071" i="1"/>
  <c r="V1071" i="1"/>
  <c r="W1071" i="1"/>
  <c r="A1072" i="1"/>
  <c r="B1072" i="1"/>
  <c r="C1072" i="1"/>
  <c r="D1072" i="1"/>
  <c r="E1072" i="1"/>
  <c r="F1072" i="1"/>
  <c r="G1072" i="1"/>
  <c r="I1072" i="1"/>
  <c r="J1072" i="1"/>
  <c r="L1072" i="1"/>
  <c r="M1072" i="1"/>
  <c r="N1072" i="1"/>
  <c r="O1072" i="1"/>
  <c r="P1072" i="1"/>
  <c r="Q1072" i="1"/>
  <c r="R1072" i="1"/>
  <c r="S1072" i="1"/>
  <c r="U1072" i="1"/>
  <c r="V1072" i="1"/>
  <c r="W1072" i="1"/>
  <c r="A1073" i="1"/>
  <c r="B1073" i="1"/>
  <c r="C1073" i="1"/>
  <c r="D1073" i="1"/>
  <c r="E1073" i="1"/>
  <c r="F1073" i="1"/>
  <c r="G1073" i="1"/>
  <c r="I1073" i="1"/>
  <c r="J1073" i="1"/>
  <c r="K1073" i="1"/>
  <c r="L1073" i="1"/>
  <c r="M1073" i="1"/>
  <c r="N1073" i="1"/>
  <c r="O1073" i="1"/>
  <c r="P1073" i="1"/>
  <c r="Q1073" i="1"/>
  <c r="R1073" i="1"/>
  <c r="S1073" i="1"/>
  <c r="U1073" i="1"/>
  <c r="W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U1074" i="1"/>
  <c r="V1074" i="1"/>
  <c r="W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A1077" i="1"/>
  <c r="B1077" i="1"/>
  <c r="C1077" i="1"/>
  <c r="D1077" i="1"/>
  <c r="E1077" i="1"/>
  <c r="F1077" i="1"/>
  <c r="G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A1079" i="1"/>
  <c r="B1079" i="1"/>
  <c r="C1079" i="1"/>
  <c r="D1079" i="1"/>
  <c r="E1079" i="1"/>
  <c r="F1079" i="1"/>
  <c r="G1079" i="1"/>
  <c r="H1079" i="1"/>
  <c r="I1079" i="1"/>
  <c r="J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A1080" i="1"/>
  <c r="B1080" i="1"/>
  <c r="C1080" i="1"/>
  <c r="D1080" i="1"/>
  <c r="E1080" i="1"/>
  <c r="F1080" i="1"/>
  <c r="G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A1081" i="1"/>
  <c r="B1081" i="1"/>
  <c r="C1081" i="1"/>
  <c r="D1081" i="1"/>
  <c r="E1081" i="1"/>
  <c r="F1081" i="1"/>
  <c r="G1081" i="1"/>
  <c r="I1081" i="1"/>
  <c r="J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A1087" i="1"/>
  <c r="B1087" i="1"/>
  <c r="C1087" i="1"/>
  <c r="D1087" i="1"/>
  <c r="E1087" i="1"/>
  <c r="F1087" i="1"/>
  <c r="G1087" i="1"/>
  <c r="H1087" i="1"/>
  <c r="I1087" i="1"/>
  <c r="J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A1089" i="1"/>
  <c r="B1089" i="1"/>
  <c r="C1089" i="1"/>
  <c r="D1089" i="1"/>
  <c r="E1089" i="1"/>
  <c r="F1089" i="1"/>
  <c r="G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A1092" i="1"/>
  <c r="B1092" i="1"/>
  <c r="C1092" i="1"/>
  <c r="D1092" i="1"/>
  <c r="E1092" i="1"/>
  <c r="F1092" i="1"/>
  <c r="G1092" i="1"/>
  <c r="I1092" i="1"/>
  <c r="J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A1094" i="1"/>
  <c r="B1094" i="1"/>
  <c r="C1094" i="1"/>
  <c r="D1094" i="1"/>
  <c r="E1094" i="1"/>
  <c r="F1094" i="1"/>
  <c r="G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A1095" i="1"/>
  <c r="B1095" i="1"/>
  <c r="C1095" i="1"/>
  <c r="D1095" i="1"/>
  <c r="E1095" i="1"/>
  <c r="F1095" i="1"/>
  <c r="G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A1097" i="1"/>
  <c r="B1097" i="1"/>
  <c r="C1097" i="1"/>
  <c r="D1097" i="1"/>
  <c r="E1097" i="1"/>
  <c r="F1097" i="1"/>
  <c r="G1097" i="1"/>
  <c r="H1097" i="1"/>
  <c r="I1097" i="1"/>
  <c r="J1097" i="1"/>
  <c r="L1097" i="1"/>
  <c r="M1097" i="1"/>
  <c r="O1097" i="1"/>
  <c r="P1097" i="1"/>
  <c r="Q1097" i="1"/>
  <c r="R1097" i="1"/>
  <c r="S1097" i="1"/>
  <c r="T1097" i="1"/>
  <c r="U1097" i="1"/>
  <c r="V1097" i="1"/>
  <c r="W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A1099" i="1"/>
  <c r="B1099" i="1"/>
  <c r="C1099" i="1"/>
  <c r="D1099" i="1"/>
  <c r="E1099" i="1"/>
  <c r="F1099" i="1"/>
  <c r="G1099" i="1"/>
  <c r="H1099" i="1"/>
  <c r="I1099" i="1"/>
  <c r="J1099" i="1"/>
  <c r="L1099" i="1"/>
  <c r="M1099" i="1"/>
  <c r="O1099" i="1"/>
  <c r="P1099" i="1"/>
  <c r="Q1099" i="1"/>
  <c r="R1099" i="1"/>
  <c r="S1099" i="1"/>
  <c r="T1099" i="1"/>
  <c r="U1099" i="1"/>
  <c r="V1099" i="1"/>
  <c r="W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A1102" i="1"/>
  <c r="B1102" i="1"/>
  <c r="C1102" i="1"/>
  <c r="D1102" i="1"/>
  <c r="E1102" i="1"/>
  <c r="F1102" i="1"/>
  <c r="G1102" i="1"/>
  <c r="H1102" i="1"/>
  <c r="I1102" i="1"/>
  <c r="J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A1103" i="1"/>
  <c r="B1103" i="1"/>
  <c r="C1103" i="1"/>
  <c r="D1103" i="1"/>
  <c r="E1103" i="1"/>
  <c r="F1103" i="1"/>
  <c r="G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A1105" i="1"/>
  <c r="B1105" i="1"/>
  <c r="C1105" i="1"/>
  <c r="D1105" i="1"/>
  <c r="E1105" i="1"/>
  <c r="F1105" i="1"/>
  <c r="G1105" i="1"/>
  <c r="I1105" i="1"/>
  <c r="J1105" i="1"/>
  <c r="K1105" i="1"/>
  <c r="L1105" i="1"/>
  <c r="M1105" i="1"/>
  <c r="N1105" i="1"/>
  <c r="O1105" i="1"/>
  <c r="P1105" i="1"/>
  <c r="R1105" i="1"/>
  <c r="S1105" i="1"/>
  <c r="T1105" i="1"/>
  <c r="U1105" i="1"/>
  <c r="V1105" i="1"/>
  <c r="W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O1108" i="1"/>
  <c r="P1108" i="1"/>
  <c r="Q1108" i="1"/>
  <c r="R1108" i="1"/>
  <c r="S1108" i="1"/>
  <c r="T1108" i="1"/>
  <c r="U1108" i="1"/>
  <c r="V1108" i="1"/>
  <c r="W1108" i="1"/>
  <c r="A1109" i="1"/>
  <c r="B1109" i="1"/>
  <c r="C1109" i="1"/>
  <c r="D1109" i="1"/>
  <c r="E1109" i="1"/>
  <c r="F1109" i="1"/>
  <c r="G1109" i="1"/>
  <c r="H1109" i="1"/>
  <c r="I1109" i="1"/>
  <c r="J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T1110" i="1"/>
  <c r="U1110" i="1"/>
  <c r="V1110" i="1"/>
  <c r="W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A1113" i="1"/>
  <c r="B1113" i="1"/>
  <c r="C1113" i="1"/>
  <c r="D1113" i="1"/>
  <c r="E1113" i="1"/>
  <c r="F1113" i="1"/>
  <c r="G1113" i="1"/>
  <c r="I1113" i="1"/>
  <c r="J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A1114" i="1"/>
  <c r="B1114" i="1"/>
  <c r="C1114" i="1"/>
  <c r="D1114" i="1"/>
  <c r="E1114" i="1"/>
  <c r="F1114" i="1"/>
  <c r="G1114" i="1"/>
  <c r="I1114" i="1"/>
  <c r="J1114" i="1"/>
  <c r="L1114" i="1"/>
  <c r="M1114" i="1"/>
  <c r="N1114" i="1"/>
  <c r="O1114" i="1"/>
  <c r="P1114" i="1"/>
  <c r="Q1114" i="1"/>
  <c r="S1114" i="1"/>
  <c r="T1114" i="1"/>
  <c r="V1114" i="1"/>
  <c r="W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A1117" i="1"/>
  <c r="B1117" i="1"/>
  <c r="C1117" i="1"/>
  <c r="D1117" i="1"/>
  <c r="E1117" i="1"/>
  <c r="F1117" i="1"/>
  <c r="G1117" i="1"/>
  <c r="H1117" i="1"/>
  <c r="I1117" i="1"/>
  <c r="J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A1118" i="1"/>
  <c r="B1118" i="1"/>
  <c r="C1118" i="1"/>
  <c r="D1118" i="1"/>
  <c r="E1118" i="1"/>
  <c r="F1118" i="1"/>
  <c r="G1118" i="1"/>
  <c r="I1118" i="1"/>
  <c r="J1118" i="1"/>
  <c r="K1118" i="1"/>
  <c r="L1118" i="1"/>
  <c r="M1118" i="1"/>
  <c r="N1118" i="1"/>
  <c r="O1118" i="1"/>
  <c r="P1118" i="1"/>
  <c r="Q1118" i="1"/>
  <c r="R1118" i="1"/>
  <c r="S1118" i="1"/>
  <c r="U1118" i="1"/>
  <c r="V1118" i="1"/>
  <c r="W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U1121" i="1"/>
  <c r="V1121" i="1"/>
  <c r="W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O1122" i="1"/>
  <c r="P1122" i="1"/>
  <c r="R1122" i="1"/>
  <c r="S1122" i="1"/>
  <c r="T1122" i="1"/>
  <c r="U1122" i="1"/>
  <c r="V1122" i="1"/>
  <c r="W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A1125" i="1"/>
  <c r="B1125" i="1"/>
  <c r="C1125" i="1"/>
  <c r="D1125" i="1"/>
  <c r="E1125" i="1"/>
  <c r="F1125" i="1"/>
  <c r="G1125" i="1"/>
  <c r="H1125" i="1"/>
  <c r="I1125" i="1"/>
  <c r="J1125" i="1"/>
  <c r="L1125" i="1"/>
  <c r="M1125" i="1"/>
  <c r="O1125" i="1"/>
  <c r="P1125" i="1"/>
  <c r="Q1125" i="1"/>
  <c r="R1125" i="1"/>
  <c r="S1125" i="1"/>
  <c r="T1125" i="1"/>
  <c r="U1125" i="1"/>
  <c r="V1125" i="1"/>
  <c r="W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A1129" i="1"/>
  <c r="B1129" i="1"/>
  <c r="C1129" i="1"/>
  <c r="D1129" i="1"/>
  <c r="E1129" i="1"/>
  <c r="F1129" i="1"/>
  <c r="G1129" i="1"/>
  <c r="H1129" i="1"/>
  <c r="I1129" i="1"/>
  <c r="J1129" i="1"/>
  <c r="L1129" i="1"/>
  <c r="M1129" i="1"/>
  <c r="O1129" i="1"/>
  <c r="P1129" i="1"/>
  <c r="Q1129" i="1"/>
  <c r="R1129" i="1"/>
  <c r="S1129" i="1"/>
  <c r="T1129" i="1"/>
  <c r="U1129" i="1"/>
  <c r="V1129" i="1"/>
  <c r="W1129" i="1"/>
  <c r="A1130" i="1"/>
  <c r="B1130" i="1"/>
  <c r="C1130" i="1"/>
  <c r="D1130" i="1"/>
  <c r="E1130" i="1"/>
  <c r="F1130" i="1"/>
  <c r="G1130" i="1"/>
  <c r="H1130" i="1"/>
  <c r="I1130" i="1"/>
  <c r="J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A1131" i="1"/>
  <c r="B1131" i="1"/>
  <c r="C1131" i="1"/>
  <c r="D1131" i="1"/>
  <c r="E1131" i="1"/>
  <c r="F1131" i="1"/>
  <c r="G1131" i="1"/>
  <c r="I1131" i="1"/>
  <c r="J1131" i="1"/>
  <c r="K1131" i="1"/>
  <c r="L1131" i="1"/>
  <c r="M1131" i="1"/>
  <c r="N1131" i="1"/>
  <c r="O1131" i="1"/>
  <c r="P1131" i="1"/>
  <c r="Q1131" i="1"/>
  <c r="R1131" i="1"/>
  <c r="S1131" i="1"/>
  <c r="U1131" i="1"/>
  <c r="V1131" i="1"/>
  <c r="W1131" i="1"/>
  <c r="A1132" i="1"/>
  <c r="B1132" i="1"/>
  <c r="C1132" i="1"/>
  <c r="D1132" i="1"/>
  <c r="E1132" i="1"/>
  <c r="F1132" i="1"/>
  <c r="G1132" i="1"/>
  <c r="I1132" i="1"/>
  <c r="J1132" i="1"/>
  <c r="K1132" i="1"/>
  <c r="L1132" i="1"/>
  <c r="M1132" i="1"/>
  <c r="N1132" i="1"/>
  <c r="O1132" i="1"/>
  <c r="P1132" i="1"/>
  <c r="Q1132" i="1"/>
  <c r="R1132" i="1"/>
  <c r="S1132" i="1"/>
  <c r="U1132" i="1"/>
  <c r="V1132" i="1"/>
  <c r="W1132" i="1"/>
  <c r="A1133" i="1"/>
  <c r="B1133" i="1"/>
  <c r="C1133" i="1"/>
  <c r="D1133" i="1"/>
  <c r="E1133" i="1"/>
  <c r="F1133" i="1"/>
  <c r="G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W1133" i="1"/>
  <c r="A1134" i="1"/>
  <c r="B1134" i="1"/>
  <c r="C1134" i="1"/>
  <c r="D1134" i="1"/>
  <c r="E1134" i="1"/>
  <c r="F1134" i="1"/>
  <c r="G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A1139" i="1"/>
  <c r="B1139" i="1"/>
  <c r="C1139" i="1"/>
  <c r="D1139" i="1"/>
  <c r="E1139" i="1"/>
  <c r="F1139" i="1"/>
  <c r="G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A1142" i="1"/>
  <c r="B1142" i="1"/>
  <c r="C1142" i="1"/>
  <c r="D1142" i="1"/>
  <c r="E1142" i="1"/>
  <c r="F1142" i="1"/>
  <c r="G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W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R1144" i="1"/>
  <c r="S1144" i="1"/>
  <c r="T1144" i="1"/>
  <c r="U1144" i="1"/>
  <c r="V1144" i="1"/>
  <c r="W1144" i="1"/>
  <c r="A1145" i="1"/>
  <c r="B1145" i="1"/>
  <c r="C1145" i="1"/>
  <c r="D1145" i="1"/>
  <c r="E1145" i="1"/>
  <c r="F1145" i="1"/>
  <c r="G1145" i="1"/>
  <c r="H1145" i="1"/>
  <c r="I1145" i="1"/>
  <c r="J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A1146" i="1"/>
  <c r="B1146" i="1"/>
  <c r="C1146" i="1"/>
  <c r="D1146" i="1"/>
  <c r="E1146" i="1"/>
  <c r="F1146" i="1"/>
  <c r="G1146" i="1"/>
  <c r="H1146" i="1"/>
  <c r="I1146" i="1"/>
  <c r="J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O1149" i="1"/>
  <c r="P1149" i="1"/>
  <c r="R1149" i="1"/>
  <c r="S1149" i="1"/>
  <c r="T1149" i="1"/>
  <c r="U1149" i="1"/>
  <c r="V1149" i="1"/>
  <c r="W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A1151" i="1"/>
  <c r="B1151" i="1"/>
  <c r="C1151" i="1"/>
  <c r="D1151" i="1"/>
  <c r="E1151" i="1"/>
  <c r="F1151" i="1"/>
  <c r="G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A1152" i="1"/>
  <c r="B1152" i="1"/>
  <c r="C1152" i="1"/>
  <c r="D1152" i="1"/>
  <c r="E1152" i="1"/>
  <c r="F1152" i="1"/>
  <c r="G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A1153" i="1"/>
  <c r="B1153" i="1"/>
  <c r="C1153" i="1"/>
  <c r="D1153" i="1"/>
  <c r="E1153" i="1"/>
  <c r="F1153" i="1"/>
  <c r="G1153" i="1"/>
  <c r="H1153" i="1"/>
  <c r="I1153" i="1"/>
  <c r="J1153" i="1"/>
  <c r="L1153" i="1"/>
  <c r="M1153" i="1"/>
  <c r="N1153" i="1"/>
  <c r="O1153" i="1"/>
  <c r="P1153" i="1"/>
  <c r="R1153" i="1"/>
  <c r="S1153" i="1"/>
  <c r="T1153" i="1"/>
  <c r="U1153" i="1"/>
  <c r="V1153" i="1"/>
  <c r="W1153" i="1"/>
  <c r="A1154" i="1"/>
  <c r="B1154" i="1"/>
  <c r="C1154" i="1"/>
  <c r="D1154" i="1"/>
  <c r="E1154" i="1"/>
  <c r="F1154" i="1"/>
  <c r="G1154" i="1"/>
  <c r="H1154" i="1"/>
  <c r="I1154" i="1"/>
  <c r="J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A1155" i="1"/>
  <c r="B1155" i="1"/>
  <c r="C1155" i="1"/>
  <c r="D1155" i="1"/>
  <c r="E1155" i="1"/>
  <c r="F1155" i="1"/>
  <c r="G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T1156" i="1"/>
  <c r="U1156" i="1"/>
  <c r="V1156" i="1"/>
  <c r="W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O1157" i="1"/>
  <c r="P1157" i="1"/>
  <c r="Q1157" i="1"/>
  <c r="R1157" i="1"/>
  <c r="S1157" i="1"/>
  <c r="T1157" i="1"/>
  <c r="U1157" i="1"/>
  <c r="V1157" i="1"/>
  <c r="W1157" i="1"/>
  <c r="A1158" i="1"/>
  <c r="B1158" i="1"/>
  <c r="C1158" i="1"/>
  <c r="D1158" i="1"/>
  <c r="E1158" i="1"/>
  <c r="F1158" i="1"/>
  <c r="G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O1160" i="1"/>
  <c r="P1160" i="1"/>
  <c r="Q1160" i="1"/>
  <c r="R1160" i="1"/>
  <c r="S1160" i="1"/>
  <c r="T1160" i="1"/>
  <c r="U1160" i="1"/>
  <c r="V1160" i="1"/>
  <c r="W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A1164" i="1"/>
  <c r="B1164" i="1"/>
  <c r="C1164" i="1"/>
  <c r="D1164" i="1"/>
  <c r="E1164" i="1"/>
  <c r="F1164" i="1"/>
  <c r="G1164" i="1"/>
  <c r="H1164" i="1"/>
  <c r="I1164" i="1"/>
  <c r="J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A1165" i="1"/>
  <c r="B1165" i="1"/>
  <c r="C1165" i="1"/>
  <c r="D1165" i="1"/>
  <c r="E1165" i="1"/>
  <c r="F1165" i="1"/>
  <c r="G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A1166" i="1"/>
  <c r="B1166" i="1"/>
  <c r="C1166" i="1"/>
  <c r="D1166" i="1"/>
  <c r="E1166" i="1"/>
  <c r="F1166" i="1"/>
  <c r="G1166" i="1"/>
  <c r="H1166" i="1"/>
  <c r="I1166" i="1"/>
  <c r="J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A1167" i="1"/>
  <c r="B1167" i="1"/>
  <c r="C1167" i="1"/>
  <c r="D1167" i="1"/>
  <c r="E1167" i="1"/>
  <c r="F1167" i="1"/>
  <c r="G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A1168" i="1"/>
  <c r="B1168" i="1"/>
  <c r="C1168" i="1"/>
  <c r="D1168" i="1"/>
  <c r="E1168" i="1"/>
  <c r="F1168" i="1"/>
  <c r="G1168" i="1"/>
  <c r="H1168" i="1"/>
  <c r="I1168" i="1"/>
  <c r="J1168" i="1"/>
  <c r="L1168" i="1"/>
  <c r="M1168" i="1"/>
  <c r="O1168" i="1"/>
  <c r="P1168" i="1"/>
  <c r="Q1168" i="1"/>
  <c r="R1168" i="1"/>
  <c r="S1168" i="1"/>
  <c r="T1168" i="1"/>
  <c r="U1168" i="1"/>
  <c r="V1168" i="1"/>
  <c r="W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U1169" i="1"/>
  <c r="V1169" i="1"/>
  <c r="W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R1170" i="1"/>
  <c r="S1170" i="1"/>
  <c r="T1170" i="1"/>
  <c r="U1170" i="1"/>
  <c r="V1170" i="1"/>
  <c r="W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U1171" i="1"/>
  <c r="V1171" i="1"/>
  <c r="W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R1172" i="1"/>
  <c r="S1172" i="1"/>
  <c r="U1172" i="1"/>
  <c r="V1172" i="1"/>
  <c r="W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U1173" i="1"/>
  <c r="V1173" i="1"/>
  <c r="W1173" i="1"/>
  <c r="A1174" i="1"/>
  <c r="B1174" i="1"/>
  <c r="C1174" i="1"/>
  <c r="D1174" i="1"/>
  <c r="E1174" i="1"/>
  <c r="F1174" i="1"/>
  <c r="G1174" i="1"/>
  <c r="I1174" i="1"/>
  <c r="J1174" i="1"/>
  <c r="K1174" i="1"/>
  <c r="L1174" i="1"/>
  <c r="M1174" i="1"/>
  <c r="N1174" i="1"/>
  <c r="O1174" i="1"/>
  <c r="P1174" i="1"/>
  <c r="R1174" i="1"/>
  <c r="S1174" i="1"/>
  <c r="U1174" i="1"/>
  <c r="V1174" i="1"/>
  <c r="W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U1175" i="1"/>
  <c r="V1175" i="1"/>
  <c r="W1175" i="1"/>
  <c r="A1176" i="1"/>
  <c r="B1176" i="1"/>
  <c r="C1176" i="1"/>
  <c r="D1176" i="1"/>
  <c r="E1176" i="1"/>
  <c r="F1176" i="1"/>
  <c r="G1176" i="1"/>
  <c r="I1176" i="1"/>
  <c r="J1176" i="1"/>
  <c r="K1176" i="1"/>
  <c r="L1176" i="1"/>
  <c r="M1176" i="1"/>
  <c r="N1176" i="1"/>
  <c r="O1176" i="1"/>
  <c r="P1176" i="1"/>
  <c r="R1176" i="1"/>
  <c r="S1176" i="1"/>
  <c r="U1176" i="1"/>
  <c r="V1176" i="1"/>
  <c r="W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O1177" i="1"/>
  <c r="P1177" i="1"/>
  <c r="R1177" i="1"/>
  <c r="S1177" i="1"/>
  <c r="T1177" i="1"/>
  <c r="U1177" i="1"/>
  <c r="V1177" i="1"/>
  <c r="W1177" i="1"/>
  <c r="A1178" i="1"/>
  <c r="B1178" i="1"/>
  <c r="C1178" i="1"/>
  <c r="D1178" i="1"/>
  <c r="E1178" i="1"/>
  <c r="F1178" i="1"/>
  <c r="G1178" i="1"/>
  <c r="H1178" i="1"/>
  <c r="I1178" i="1"/>
  <c r="J1178" i="1"/>
  <c r="L1178" i="1"/>
  <c r="M1178" i="1"/>
  <c r="N1178" i="1"/>
  <c r="O1178" i="1"/>
  <c r="P1178" i="1"/>
  <c r="R1178" i="1"/>
  <c r="S1178" i="1"/>
  <c r="T1178" i="1"/>
  <c r="U1178" i="1"/>
  <c r="V1178" i="1"/>
  <c r="W1178" i="1"/>
  <c r="A1179" i="1"/>
  <c r="B1179" i="1"/>
  <c r="C1179" i="1"/>
  <c r="D1179" i="1"/>
  <c r="E1179" i="1"/>
  <c r="F1179" i="1"/>
  <c r="G1179" i="1"/>
  <c r="H1179" i="1"/>
  <c r="I1179" i="1"/>
  <c r="J1179" i="1"/>
  <c r="L1179" i="1"/>
  <c r="M1179" i="1"/>
  <c r="O1179" i="1"/>
  <c r="P1179" i="1"/>
  <c r="Q1179" i="1"/>
  <c r="R1179" i="1"/>
  <c r="S1179" i="1"/>
  <c r="T1179" i="1"/>
  <c r="U1179" i="1"/>
  <c r="V1179" i="1"/>
  <c r="W1179" i="1"/>
  <c r="A1180" i="1"/>
  <c r="B1180" i="1"/>
  <c r="C1180" i="1"/>
  <c r="D1180" i="1"/>
  <c r="E1180" i="1"/>
  <c r="F1180" i="1"/>
  <c r="G1180" i="1"/>
  <c r="I1180" i="1"/>
  <c r="J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A1181" i="1"/>
  <c r="B1181" i="1"/>
  <c r="C1181" i="1"/>
  <c r="D1181" i="1"/>
  <c r="E1181" i="1"/>
  <c r="F1181" i="1"/>
  <c r="G1181" i="1"/>
  <c r="H1181" i="1"/>
  <c r="I1181" i="1"/>
  <c r="J1181" i="1"/>
  <c r="L1181" i="1"/>
  <c r="M1181" i="1"/>
  <c r="N1181" i="1"/>
  <c r="O1181" i="1"/>
  <c r="P1181" i="1"/>
  <c r="S1181" i="1"/>
  <c r="T1181" i="1"/>
  <c r="U1181" i="1"/>
  <c r="V1181" i="1"/>
  <c r="W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A1186" i="1"/>
  <c r="B1186" i="1"/>
  <c r="C1186" i="1"/>
  <c r="D1186" i="1"/>
  <c r="E1186" i="1"/>
  <c r="F1186" i="1"/>
  <c r="G1186" i="1"/>
  <c r="H1186" i="1"/>
  <c r="I1186" i="1"/>
  <c r="J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S1187" i="1"/>
  <c r="T1187" i="1"/>
  <c r="U1187" i="1"/>
  <c r="V1187" i="1"/>
  <c r="W1187" i="1"/>
  <c r="A1188" i="1"/>
  <c r="B1188" i="1"/>
  <c r="C1188" i="1"/>
  <c r="D1188" i="1"/>
  <c r="E1188" i="1"/>
  <c r="F1188" i="1"/>
  <c r="G1188" i="1"/>
  <c r="H1188" i="1"/>
  <c r="I1188" i="1"/>
  <c r="J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A1189" i="1"/>
  <c r="B1189" i="1"/>
  <c r="C1189" i="1"/>
  <c r="D1189" i="1"/>
  <c r="E1189" i="1"/>
  <c r="F1189" i="1"/>
  <c r="G1189" i="1"/>
  <c r="H1189" i="1"/>
  <c r="I1189" i="1"/>
  <c r="J1189" i="1"/>
  <c r="L1189" i="1"/>
  <c r="M1189" i="1"/>
  <c r="N1189" i="1"/>
  <c r="O1189" i="1"/>
  <c r="P1189" i="1"/>
  <c r="Q1189" i="1"/>
  <c r="R1189" i="1"/>
  <c r="T1189" i="1"/>
  <c r="U1189" i="1"/>
  <c r="V1189" i="1"/>
  <c r="W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U1190" i="1"/>
  <c r="V1190" i="1"/>
  <c r="W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A1193" i="1"/>
  <c r="B1193" i="1"/>
  <c r="C1193" i="1"/>
  <c r="D1193" i="1"/>
  <c r="E1193" i="1"/>
  <c r="F1193" i="1"/>
  <c r="G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U1197" i="1"/>
  <c r="V1197" i="1"/>
  <c r="W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A1199" i="1"/>
  <c r="B1199" i="1"/>
  <c r="C1199" i="1"/>
  <c r="D1199" i="1"/>
  <c r="E1199" i="1"/>
  <c r="F1199" i="1"/>
  <c r="G1199" i="1"/>
  <c r="H1199" i="1"/>
  <c r="I1199" i="1"/>
  <c r="J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A1201" i="1"/>
  <c r="B1201" i="1"/>
  <c r="C1201" i="1"/>
  <c r="D1201" i="1"/>
  <c r="E1201" i="1"/>
  <c r="F1201" i="1"/>
  <c r="G1201" i="1"/>
  <c r="H1201" i="1"/>
  <c r="I1201" i="1"/>
  <c r="J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A1202" i="1"/>
  <c r="B1202" i="1"/>
  <c r="C1202" i="1"/>
  <c r="D1202" i="1"/>
  <c r="E1202" i="1"/>
  <c r="F1202" i="1"/>
  <c r="G1202" i="1"/>
  <c r="H1202" i="1"/>
  <c r="I1202" i="1"/>
  <c r="J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A1204" i="1"/>
  <c r="B1204" i="1"/>
  <c r="C1204" i="1"/>
  <c r="D1204" i="1"/>
  <c r="E1204" i="1"/>
  <c r="F1204" i="1"/>
  <c r="G1204" i="1"/>
  <c r="I1204" i="1"/>
  <c r="J1204" i="1"/>
  <c r="K1204" i="1"/>
  <c r="L1204" i="1"/>
  <c r="M1204" i="1"/>
  <c r="N1204" i="1"/>
  <c r="O1204" i="1"/>
  <c r="P1204" i="1"/>
  <c r="Q1204" i="1"/>
  <c r="R1204" i="1"/>
  <c r="S1204" i="1"/>
  <c r="U1204" i="1"/>
  <c r="V1204" i="1"/>
  <c r="W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A1207" i="1"/>
  <c r="B1207" i="1"/>
  <c r="C1207" i="1"/>
  <c r="D1207" i="1"/>
  <c r="E1207" i="1"/>
  <c r="F1207" i="1"/>
  <c r="G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A1208" i="1"/>
  <c r="B1208" i="1"/>
  <c r="C1208" i="1"/>
  <c r="D1208" i="1"/>
  <c r="E1208" i="1"/>
  <c r="F1208" i="1"/>
  <c r="G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O1209" i="1"/>
  <c r="P1209" i="1"/>
  <c r="Q1209" i="1"/>
  <c r="R1209" i="1"/>
  <c r="S1209" i="1"/>
  <c r="T1209" i="1"/>
  <c r="U1209" i="1"/>
  <c r="V1209" i="1"/>
  <c r="W1209" i="1"/>
  <c r="A1210" i="1"/>
  <c r="B1210" i="1"/>
  <c r="C1210" i="1"/>
  <c r="D1210" i="1"/>
  <c r="E1210" i="1"/>
  <c r="F1210" i="1"/>
  <c r="G1210" i="1"/>
  <c r="H1210" i="1"/>
  <c r="I1210" i="1"/>
  <c r="J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A1211" i="1"/>
  <c r="B1211" i="1"/>
  <c r="C1211" i="1"/>
  <c r="D1211" i="1"/>
  <c r="E1211" i="1"/>
  <c r="F1211" i="1"/>
  <c r="G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A1212" i="1"/>
  <c r="B1212" i="1"/>
  <c r="C1212" i="1"/>
  <c r="D1212" i="1"/>
  <c r="E1212" i="1"/>
  <c r="F1212" i="1"/>
  <c r="G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A1213" i="1"/>
  <c r="B1213" i="1"/>
  <c r="C1213" i="1"/>
  <c r="D1213" i="1"/>
  <c r="E1213" i="1"/>
  <c r="F1213" i="1"/>
  <c r="G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U1215" i="1"/>
  <c r="V1215" i="1"/>
  <c r="W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A1217" i="1"/>
  <c r="B1217" i="1"/>
  <c r="C1217" i="1"/>
  <c r="D1217" i="1"/>
  <c r="E1217" i="1"/>
  <c r="F1217" i="1"/>
  <c r="G1217" i="1"/>
  <c r="I1217" i="1"/>
  <c r="J1217" i="1"/>
  <c r="K1217" i="1"/>
  <c r="L1217" i="1"/>
  <c r="M1217" i="1"/>
  <c r="N1217" i="1"/>
  <c r="O1217" i="1"/>
  <c r="P1217" i="1"/>
  <c r="Q1217" i="1"/>
  <c r="R1217" i="1"/>
  <c r="T1217" i="1"/>
  <c r="U1217" i="1"/>
  <c r="V1217" i="1"/>
  <c r="W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R1218" i="1"/>
  <c r="S1218" i="1"/>
  <c r="T1218" i="1"/>
  <c r="U1218" i="1"/>
  <c r="V1218" i="1"/>
  <c r="W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R1219" i="1"/>
  <c r="S1219" i="1"/>
  <c r="T1219" i="1"/>
  <c r="U1219" i="1"/>
  <c r="V1219" i="1"/>
  <c r="W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A1221" i="1"/>
  <c r="B1221" i="1"/>
  <c r="C1221" i="1"/>
  <c r="D1221" i="1"/>
  <c r="E1221" i="1"/>
  <c r="F1221" i="1"/>
  <c r="G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A1222" i="1"/>
  <c r="B1222" i="1"/>
  <c r="C1222" i="1"/>
  <c r="D1222" i="1"/>
  <c r="E1222" i="1"/>
  <c r="F1222" i="1"/>
  <c r="G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R1223" i="1"/>
  <c r="S1223" i="1"/>
  <c r="T1223" i="1"/>
  <c r="U1223" i="1"/>
  <c r="V1223" i="1"/>
  <c r="W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O1224" i="1"/>
  <c r="P1224" i="1"/>
  <c r="Q1224" i="1"/>
  <c r="R1224" i="1"/>
  <c r="S1224" i="1"/>
  <c r="T1224" i="1"/>
  <c r="U1224" i="1"/>
  <c r="V1224" i="1"/>
  <c r="W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R1225" i="1"/>
  <c r="S1225" i="1"/>
  <c r="T1225" i="1"/>
  <c r="U1225" i="1"/>
  <c r="V1225" i="1"/>
  <c r="W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U1226" i="1"/>
  <c r="V1226" i="1"/>
  <c r="W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U1227" i="1"/>
  <c r="V1227" i="1"/>
  <c r="W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N1228" i="1"/>
  <c r="O1228" i="1"/>
  <c r="P1228" i="1"/>
  <c r="Q1228" i="1"/>
  <c r="R1228" i="1"/>
  <c r="S1228" i="1"/>
  <c r="T1228" i="1"/>
  <c r="U1228" i="1"/>
  <c r="V1228" i="1"/>
  <c r="W1228" i="1"/>
  <c r="A1229" i="1"/>
  <c r="B1229" i="1"/>
  <c r="C1229" i="1"/>
  <c r="D1229" i="1"/>
  <c r="E1229" i="1"/>
  <c r="F1229" i="1"/>
  <c r="G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R1230" i="1"/>
  <c r="S1230" i="1"/>
  <c r="T1230" i="1"/>
  <c r="U1230" i="1"/>
  <c r="V1230" i="1"/>
  <c r="W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O1231" i="1"/>
  <c r="P1231" i="1"/>
  <c r="Q1231" i="1"/>
  <c r="R1231" i="1"/>
  <c r="S1231" i="1"/>
  <c r="T1231" i="1"/>
  <c r="U1231" i="1"/>
  <c r="V1231" i="1"/>
  <c r="W1231" i="1"/>
  <c r="A1232" i="1"/>
  <c r="B1232" i="1"/>
  <c r="C1232" i="1"/>
  <c r="D1232" i="1"/>
  <c r="E1232" i="1"/>
  <c r="F1232" i="1"/>
  <c r="G1232" i="1"/>
  <c r="H1232" i="1"/>
  <c r="I1232" i="1"/>
  <c r="J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A1233" i="1"/>
  <c r="B1233" i="1"/>
  <c r="C1233" i="1"/>
  <c r="D1233" i="1"/>
  <c r="E1233" i="1"/>
  <c r="F1233" i="1"/>
  <c r="G1233" i="1"/>
  <c r="H1233" i="1"/>
  <c r="I1233" i="1"/>
  <c r="J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A1234" i="1"/>
  <c r="B1234" i="1"/>
  <c r="C1234" i="1"/>
  <c r="D1234" i="1"/>
  <c r="E1234" i="1"/>
  <c r="F1234" i="1"/>
  <c r="G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A1235" i="1"/>
  <c r="B1235" i="1"/>
  <c r="C1235" i="1"/>
  <c r="D1235" i="1"/>
  <c r="E1235" i="1"/>
  <c r="F1235" i="1"/>
  <c r="G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A1236" i="1"/>
  <c r="B1236" i="1"/>
  <c r="C1236" i="1"/>
  <c r="D1236" i="1"/>
  <c r="E1236" i="1"/>
  <c r="F1236" i="1"/>
  <c r="G1236" i="1"/>
  <c r="H1236" i="1"/>
  <c r="I1236" i="1"/>
  <c r="J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A1237" i="1"/>
  <c r="B1237" i="1"/>
  <c r="C1237" i="1"/>
  <c r="D1237" i="1"/>
  <c r="E1237" i="1"/>
  <c r="F1237" i="1"/>
  <c r="G1237" i="1"/>
  <c r="H1237" i="1"/>
  <c r="I1237" i="1"/>
  <c r="J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A1238" i="1"/>
  <c r="B1238" i="1"/>
  <c r="C1238" i="1"/>
  <c r="D1238" i="1"/>
  <c r="E1238" i="1"/>
  <c r="F1238" i="1"/>
  <c r="G1238" i="1"/>
  <c r="H1238" i="1"/>
  <c r="I1238" i="1"/>
  <c r="J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A1239" i="1"/>
  <c r="B1239" i="1"/>
  <c r="C1239" i="1"/>
  <c r="D1239" i="1"/>
  <c r="E1239" i="1"/>
  <c r="F1239" i="1"/>
  <c r="G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A1240" i="1"/>
  <c r="B1240" i="1"/>
  <c r="C1240" i="1"/>
  <c r="D1240" i="1"/>
  <c r="E1240" i="1"/>
  <c r="F1240" i="1"/>
  <c r="G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A1241" i="1"/>
  <c r="B1241" i="1"/>
  <c r="C1241" i="1"/>
  <c r="D1241" i="1"/>
  <c r="E1241" i="1"/>
  <c r="F1241" i="1"/>
  <c r="G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A1242" i="1"/>
  <c r="B1242" i="1"/>
  <c r="C1242" i="1"/>
  <c r="D1242" i="1"/>
  <c r="E1242" i="1"/>
  <c r="F1242" i="1"/>
  <c r="G1242" i="1"/>
  <c r="H1242" i="1"/>
  <c r="I1242" i="1"/>
  <c r="J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R1243" i="1"/>
  <c r="S1243" i="1"/>
  <c r="T1243" i="1"/>
  <c r="U1243" i="1"/>
  <c r="V1243" i="1"/>
  <c r="W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R1244" i="1"/>
  <c r="S1244" i="1"/>
  <c r="T1244" i="1"/>
  <c r="U1244" i="1"/>
  <c r="V1244" i="1"/>
  <c r="W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R1246" i="1"/>
  <c r="S1246" i="1"/>
  <c r="T1246" i="1"/>
  <c r="U1246" i="1"/>
  <c r="V1246" i="1"/>
  <c r="W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R1247" i="1"/>
  <c r="S1247" i="1"/>
  <c r="T1247" i="1"/>
  <c r="U1247" i="1"/>
  <c r="V1247" i="1"/>
  <c r="W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R1248" i="1"/>
  <c r="S1248" i="1"/>
  <c r="T1248" i="1"/>
  <c r="U1248" i="1"/>
  <c r="V1248" i="1"/>
  <c r="W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R1249" i="1"/>
  <c r="S1249" i="1"/>
  <c r="T1249" i="1"/>
  <c r="U1249" i="1"/>
  <c r="V1249" i="1"/>
  <c r="W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O1250" i="1"/>
  <c r="P1250" i="1"/>
  <c r="Q1250" i="1"/>
  <c r="R1250" i="1"/>
  <c r="S1250" i="1"/>
  <c r="T1250" i="1"/>
  <c r="U1250" i="1"/>
  <c r="V1250" i="1"/>
  <c r="W1250" i="1"/>
  <c r="A1251" i="1"/>
  <c r="B1251" i="1"/>
  <c r="C1251" i="1"/>
  <c r="D1251" i="1"/>
  <c r="E1251" i="1"/>
  <c r="F1251" i="1"/>
  <c r="G1251" i="1"/>
  <c r="H1251" i="1"/>
  <c r="I1251" i="1"/>
  <c r="J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R1252" i="1"/>
  <c r="S1252" i="1"/>
  <c r="T1252" i="1"/>
  <c r="U1252" i="1"/>
  <c r="V1252" i="1"/>
  <c r="W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A1256" i="1"/>
  <c r="B1256" i="1"/>
  <c r="C1256" i="1"/>
  <c r="D1256" i="1"/>
  <c r="E1256" i="1"/>
  <c r="F1256" i="1"/>
  <c r="G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A1257" i="1"/>
  <c r="B1257" i="1"/>
  <c r="C1257" i="1"/>
  <c r="D1257" i="1"/>
  <c r="E1257" i="1"/>
  <c r="F1257" i="1"/>
  <c r="G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A1258" i="1"/>
  <c r="B1258" i="1"/>
  <c r="C1258" i="1"/>
  <c r="D1258" i="1"/>
  <c r="E1258" i="1"/>
  <c r="F1258" i="1"/>
  <c r="G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A1259" i="1"/>
  <c r="B1259" i="1"/>
  <c r="C1259" i="1"/>
  <c r="D1259" i="1"/>
  <c r="E1259" i="1"/>
  <c r="F1259" i="1"/>
  <c r="G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R1260" i="1"/>
  <c r="S1260" i="1"/>
  <c r="T1260" i="1"/>
  <c r="U1260" i="1"/>
  <c r="V1260" i="1"/>
  <c r="W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R1261" i="1"/>
  <c r="S1261" i="1"/>
  <c r="T1261" i="1"/>
  <c r="U1261" i="1"/>
  <c r="V1261" i="1"/>
  <c r="W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R1262" i="1"/>
  <c r="S1262" i="1"/>
  <c r="T1262" i="1"/>
  <c r="U1262" i="1"/>
  <c r="V1262" i="1"/>
  <c r="W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U1263" i="1"/>
  <c r="V1263" i="1"/>
  <c r="W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A1265" i="1"/>
  <c r="B1265" i="1"/>
  <c r="C1265" i="1"/>
  <c r="D1265" i="1"/>
  <c r="E1265" i="1"/>
  <c r="F1265" i="1"/>
  <c r="G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A1266" i="1"/>
  <c r="B1266" i="1"/>
  <c r="C1266" i="1"/>
  <c r="D1266" i="1"/>
  <c r="E1266" i="1"/>
  <c r="F1266" i="1"/>
  <c r="G1266" i="1"/>
  <c r="I1266" i="1"/>
  <c r="J1266" i="1"/>
  <c r="K1266" i="1"/>
  <c r="L1266" i="1"/>
  <c r="M1266" i="1"/>
  <c r="N1266" i="1"/>
  <c r="O1266" i="1"/>
  <c r="P1266" i="1"/>
  <c r="R1266" i="1"/>
  <c r="S1266" i="1"/>
  <c r="T1266" i="1"/>
  <c r="U1266" i="1"/>
  <c r="V1266" i="1"/>
  <c r="W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U1268" i="1"/>
  <c r="V1268" i="1"/>
  <c r="W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A1272" i="1"/>
  <c r="B1272" i="1"/>
  <c r="C1272" i="1"/>
  <c r="D1272" i="1"/>
  <c r="E1272" i="1"/>
  <c r="F1272" i="1"/>
  <c r="G1272" i="1"/>
  <c r="H1272" i="1"/>
  <c r="I1272" i="1"/>
  <c r="J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A1275" i="1"/>
  <c r="B1275" i="1"/>
  <c r="C1275" i="1"/>
  <c r="D1275" i="1"/>
  <c r="E1275" i="1"/>
  <c r="F1275" i="1"/>
  <c r="G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A1276" i="1"/>
  <c r="B1276" i="1"/>
  <c r="C1276" i="1"/>
  <c r="D1276" i="1"/>
  <c r="E1276" i="1"/>
  <c r="F1276" i="1"/>
  <c r="G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R1277" i="1"/>
  <c r="S1277" i="1"/>
  <c r="T1277" i="1"/>
  <c r="U1277" i="1"/>
  <c r="V1277" i="1"/>
  <c r="W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A1280" i="1"/>
  <c r="B1280" i="1"/>
  <c r="C1280" i="1"/>
  <c r="D1280" i="1"/>
  <c r="E1280" i="1"/>
  <c r="F1280" i="1"/>
  <c r="G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R1282" i="1"/>
  <c r="S1282" i="1"/>
  <c r="T1282" i="1"/>
  <c r="U1282" i="1"/>
  <c r="V1282" i="1"/>
  <c r="W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A1285" i="1"/>
  <c r="B1285" i="1"/>
  <c r="C1285" i="1"/>
  <c r="D1285" i="1"/>
  <c r="E1285" i="1"/>
  <c r="F1285" i="1"/>
  <c r="G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R1286" i="1"/>
  <c r="S1286" i="1"/>
  <c r="T1286" i="1"/>
  <c r="U1286" i="1"/>
  <c r="V1286" i="1"/>
  <c r="W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O1287" i="1"/>
  <c r="P1287" i="1"/>
  <c r="Q1287" i="1"/>
  <c r="R1287" i="1"/>
  <c r="S1287" i="1"/>
  <c r="T1287" i="1"/>
  <c r="U1287" i="1"/>
  <c r="V1287" i="1"/>
  <c r="W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S1289" i="1"/>
  <c r="T1289" i="1"/>
  <c r="U1289" i="1"/>
  <c r="V1289" i="1"/>
  <c r="W1289" i="1"/>
  <c r="A1290" i="1"/>
  <c r="B1290" i="1"/>
  <c r="C1290" i="1"/>
  <c r="D1290" i="1"/>
  <c r="E1290" i="1"/>
  <c r="F1290" i="1"/>
  <c r="G1290" i="1"/>
  <c r="H1290" i="1"/>
  <c r="I1290" i="1"/>
  <c r="J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U1292" i="1"/>
  <c r="V1292" i="1"/>
  <c r="W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U1293" i="1"/>
  <c r="V1293" i="1"/>
  <c r="W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A1295" i="1"/>
  <c r="B1295" i="1"/>
  <c r="C1295" i="1"/>
  <c r="D1295" i="1"/>
  <c r="E1295" i="1"/>
  <c r="F1295" i="1"/>
  <c r="G1295" i="1"/>
  <c r="I1295" i="1"/>
  <c r="J1295" i="1"/>
  <c r="K1295" i="1"/>
  <c r="L1295" i="1"/>
  <c r="M1295" i="1"/>
  <c r="N1295" i="1"/>
  <c r="O1295" i="1"/>
  <c r="P1295" i="1"/>
  <c r="Q1295" i="1"/>
  <c r="R1295" i="1"/>
  <c r="S1295" i="1"/>
  <c r="U1295" i="1"/>
  <c r="V1295" i="1"/>
  <c r="W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R1298" i="1"/>
  <c r="S1298" i="1"/>
  <c r="T1298" i="1"/>
  <c r="U1298" i="1"/>
  <c r="V1298" i="1"/>
  <c r="W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U1300" i="1"/>
  <c r="V1300" i="1"/>
  <c r="W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U1301" i="1"/>
  <c r="V1301" i="1"/>
  <c r="W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U1302" i="1"/>
  <c r="V1302" i="1"/>
  <c r="W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U1303" i="1"/>
  <c r="V1303" i="1"/>
  <c r="W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A1305" i="1"/>
  <c r="B1305" i="1"/>
  <c r="C1305" i="1"/>
  <c r="D1305" i="1"/>
  <c r="E1305" i="1"/>
  <c r="F1305" i="1"/>
  <c r="G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A1306" i="1"/>
  <c r="B1306" i="1"/>
  <c r="C1306" i="1"/>
  <c r="D1306" i="1"/>
  <c r="E1306" i="1"/>
  <c r="F1306" i="1"/>
  <c r="G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A1307" i="1"/>
  <c r="B1307" i="1"/>
  <c r="C1307" i="1"/>
  <c r="D1307" i="1"/>
  <c r="E1307" i="1"/>
  <c r="F1307" i="1"/>
  <c r="G1307" i="1"/>
  <c r="H1307" i="1"/>
  <c r="I1307" i="1"/>
  <c r="J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A1308" i="1"/>
  <c r="B1308" i="1"/>
  <c r="C1308" i="1"/>
  <c r="D1308" i="1"/>
  <c r="E1308" i="1"/>
  <c r="F1308" i="1"/>
  <c r="G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A1309" i="1"/>
  <c r="B1309" i="1"/>
  <c r="C1309" i="1"/>
  <c r="D1309" i="1"/>
  <c r="E1309" i="1"/>
  <c r="F1309" i="1"/>
  <c r="G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A1310" i="1"/>
  <c r="B1310" i="1"/>
  <c r="C1310" i="1"/>
  <c r="D1310" i="1"/>
  <c r="E1310" i="1"/>
  <c r="F1310" i="1"/>
  <c r="G1310" i="1"/>
  <c r="H1310" i="1"/>
  <c r="I1310" i="1"/>
  <c r="J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R1311" i="1"/>
  <c r="S1311" i="1"/>
  <c r="T1311" i="1"/>
  <c r="U1311" i="1"/>
  <c r="V1311" i="1"/>
  <c r="W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R1312" i="1"/>
  <c r="S1312" i="1"/>
  <c r="T1312" i="1"/>
  <c r="U1312" i="1"/>
  <c r="V1312" i="1"/>
  <c r="W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U1313" i="1"/>
  <c r="V1313" i="1"/>
  <c r="W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A1315" i="1"/>
  <c r="B1315" i="1"/>
  <c r="C1315" i="1"/>
  <c r="D1315" i="1"/>
  <c r="E1315" i="1"/>
  <c r="F1315" i="1"/>
  <c r="G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O1316" i="1"/>
  <c r="P1316" i="1"/>
  <c r="Q1316" i="1"/>
  <c r="R1316" i="1"/>
  <c r="S1316" i="1"/>
  <c r="T1316" i="1"/>
  <c r="U1316" i="1"/>
  <c r="V1316" i="1"/>
  <c r="W1316" i="1"/>
  <c r="A1317" i="1"/>
  <c r="B1317" i="1"/>
  <c r="C1317" i="1"/>
  <c r="D1317" i="1"/>
  <c r="E1317" i="1"/>
  <c r="F1317" i="1"/>
  <c r="G1317" i="1"/>
  <c r="H1317" i="1"/>
  <c r="I1317" i="1"/>
  <c r="J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A1318" i="1"/>
  <c r="B1318" i="1"/>
  <c r="C1318" i="1"/>
  <c r="D1318" i="1"/>
  <c r="E1318" i="1"/>
  <c r="F1318" i="1"/>
  <c r="G1318" i="1"/>
  <c r="I1318" i="1"/>
  <c r="J1318" i="1"/>
  <c r="K1318" i="1"/>
  <c r="L1318" i="1"/>
  <c r="M1318" i="1"/>
  <c r="N1318" i="1"/>
  <c r="O1318" i="1"/>
  <c r="P1318" i="1"/>
  <c r="Q1318" i="1"/>
  <c r="R1318" i="1"/>
  <c r="S1318" i="1"/>
  <c r="U1318" i="1"/>
  <c r="V1318" i="1"/>
  <c r="W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U1319" i="1"/>
  <c r="V1319" i="1"/>
  <c r="W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R1320" i="1"/>
  <c r="S1320" i="1"/>
  <c r="T1320" i="1"/>
  <c r="U1320" i="1"/>
  <c r="V1320" i="1"/>
  <c r="W1320" i="1"/>
  <c r="A1321" i="1"/>
  <c r="B1321" i="1"/>
  <c r="C1321" i="1"/>
  <c r="D1321" i="1"/>
  <c r="E1321" i="1"/>
  <c r="F1321" i="1"/>
  <c r="G1321" i="1"/>
  <c r="I1321" i="1"/>
  <c r="J1321" i="1"/>
  <c r="K1321" i="1"/>
  <c r="L1321" i="1"/>
  <c r="M1321" i="1"/>
  <c r="N1321" i="1"/>
  <c r="O1321" i="1"/>
  <c r="Q1321" i="1"/>
  <c r="R1321" i="1"/>
  <c r="S1321" i="1"/>
  <c r="T1321" i="1"/>
  <c r="U1321" i="1"/>
  <c r="V1321" i="1"/>
  <c r="W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R1322" i="1"/>
  <c r="S1322" i="1"/>
  <c r="T1322" i="1"/>
  <c r="U1322" i="1"/>
  <c r="V1322" i="1"/>
  <c r="W1322" i="1"/>
  <c r="A1323" i="1"/>
  <c r="B1323" i="1"/>
  <c r="C1323" i="1"/>
  <c r="D1323" i="1"/>
  <c r="E1323" i="1"/>
  <c r="F1323" i="1"/>
  <c r="G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A1324" i="1"/>
  <c r="B1324" i="1"/>
  <c r="C1324" i="1"/>
  <c r="D1324" i="1"/>
  <c r="E1324" i="1"/>
  <c r="F1324" i="1"/>
  <c r="G1324" i="1"/>
  <c r="H1324" i="1"/>
  <c r="I1324" i="1"/>
  <c r="J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A1328" i="1"/>
  <c r="B1328" i="1"/>
  <c r="C1328" i="1"/>
  <c r="D1328" i="1"/>
  <c r="E1328" i="1"/>
  <c r="F1328" i="1"/>
  <c r="G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R1329" i="1"/>
  <c r="S1329" i="1"/>
  <c r="T1329" i="1"/>
  <c r="U1329" i="1"/>
  <c r="V1329" i="1"/>
  <c r="W1329" i="1"/>
  <c r="A1330" i="1"/>
  <c r="B1330" i="1"/>
  <c r="C1330" i="1"/>
  <c r="D1330" i="1"/>
  <c r="E1330" i="1"/>
  <c r="F1330" i="1"/>
  <c r="G1330" i="1"/>
  <c r="I1330" i="1"/>
  <c r="J1330" i="1"/>
  <c r="K1330" i="1"/>
  <c r="L1330" i="1"/>
  <c r="M1330" i="1"/>
  <c r="N1330" i="1"/>
  <c r="O1330" i="1"/>
  <c r="P1330" i="1"/>
  <c r="Q1330" i="1"/>
  <c r="R1330" i="1"/>
  <c r="S1330" i="1"/>
  <c r="U1330" i="1"/>
  <c r="V1330" i="1"/>
  <c r="W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A1332" i="1"/>
  <c r="B1332" i="1"/>
  <c r="C1332" i="1"/>
  <c r="D1332" i="1"/>
  <c r="E1332" i="1"/>
  <c r="F1332" i="1"/>
  <c r="G1332" i="1"/>
  <c r="I1332" i="1"/>
  <c r="J1332" i="1"/>
  <c r="K1332" i="1"/>
  <c r="L1332" i="1"/>
  <c r="M1332" i="1"/>
  <c r="N1332" i="1"/>
  <c r="O1332" i="1"/>
  <c r="P1332" i="1"/>
  <c r="Q1332" i="1"/>
  <c r="R1332" i="1"/>
  <c r="S1332" i="1"/>
  <c r="U1332" i="1"/>
  <c r="V1332" i="1"/>
  <c r="W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A1336" i="1"/>
  <c r="B1336" i="1"/>
  <c r="C1336" i="1"/>
  <c r="D1336" i="1"/>
  <c r="E1336" i="1"/>
  <c r="F1336" i="1"/>
  <c r="G1336" i="1"/>
  <c r="H1336" i="1"/>
  <c r="I1336" i="1"/>
  <c r="J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O1337" i="1"/>
  <c r="P1337" i="1"/>
  <c r="Q1337" i="1"/>
  <c r="R1337" i="1"/>
  <c r="S1337" i="1"/>
  <c r="T1337" i="1"/>
  <c r="U1337" i="1"/>
  <c r="V1337" i="1"/>
  <c r="W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A1340" i="1"/>
  <c r="B1340" i="1"/>
  <c r="C1340" i="1"/>
  <c r="D1340" i="1"/>
  <c r="E1340" i="1"/>
  <c r="F1340" i="1"/>
  <c r="G1340" i="1"/>
  <c r="H1340" i="1"/>
  <c r="I1340" i="1"/>
  <c r="J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A1342" i="1"/>
  <c r="B1342" i="1"/>
  <c r="C1342" i="1"/>
  <c r="D1342" i="1"/>
  <c r="E1342" i="1"/>
  <c r="F1342" i="1"/>
  <c r="G1342" i="1"/>
  <c r="I1342" i="1"/>
  <c r="J1342" i="1"/>
  <c r="K1342" i="1"/>
  <c r="L1342" i="1"/>
  <c r="M1342" i="1"/>
  <c r="N1342" i="1"/>
  <c r="O1342" i="1"/>
  <c r="P1342" i="1"/>
  <c r="Q1342" i="1"/>
  <c r="R1342" i="1"/>
  <c r="S1342" i="1"/>
  <c r="U1342" i="1"/>
  <c r="V1342" i="1"/>
  <c r="W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O1344" i="1"/>
  <c r="P1344" i="1"/>
  <c r="Q1344" i="1"/>
  <c r="R1344" i="1"/>
  <c r="S1344" i="1"/>
  <c r="T1344" i="1"/>
  <c r="U1344" i="1"/>
  <c r="V1344" i="1"/>
  <c r="W1344" i="1"/>
  <c r="A1345" i="1"/>
  <c r="B1345" i="1"/>
  <c r="C1345" i="1"/>
  <c r="D1345" i="1"/>
  <c r="E1345" i="1"/>
  <c r="F1345" i="1"/>
  <c r="G1345" i="1"/>
  <c r="H1345" i="1"/>
  <c r="I1345" i="1"/>
  <c r="J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R1347" i="1"/>
  <c r="S1347" i="1"/>
  <c r="T1347" i="1"/>
  <c r="U1347" i="1"/>
  <c r="V1347" i="1"/>
  <c r="W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R1348" i="1"/>
  <c r="S1348" i="1"/>
  <c r="T1348" i="1"/>
  <c r="U1348" i="1"/>
  <c r="V1348" i="1"/>
  <c r="W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U1349" i="1"/>
  <c r="V1349" i="1"/>
  <c r="W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R1351" i="1"/>
  <c r="S1351" i="1"/>
  <c r="T1351" i="1"/>
  <c r="U1351" i="1"/>
  <c r="V1351" i="1"/>
  <c r="W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A1353" i="1"/>
  <c r="B1353" i="1"/>
  <c r="C1353" i="1"/>
  <c r="D1353" i="1"/>
  <c r="E1353" i="1"/>
  <c r="F1353" i="1"/>
  <c r="G1353" i="1"/>
  <c r="H1353" i="1"/>
  <c r="I1353" i="1"/>
  <c r="J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U1354" i="1"/>
  <c r="V1354" i="1"/>
  <c r="W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A1356" i="1"/>
  <c r="B1356" i="1"/>
  <c r="C1356" i="1"/>
  <c r="D1356" i="1"/>
  <c r="E1356" i="1"/>
  <c r="F1356" i="1"/>
  <c r="G1356" i="1"/>
  <c r="H1356" i="1"/>
  <c r="I1356" i="1"/>
  <c r="J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A1359" i="1"/>
  <c r="B1359" i="1"/>
  <c r="C1359" i="1"/>
  <c r="D1359" i="1"/>
  <c r="E1359" i="1"/>
  <c r="F1359" i="1"/>
  <c r="G1359" i="1"/>
  <c r="H1359" i="1"/>
  <c r="I1359" i="1"/>
  <c r="J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A1366" i="1"/>
  <c r="B1366" i="1"/>
  <c r="C1366" i="1"/>
  <c r="D1366" i="1"/>
  <c r="E1366" i="1"/>
  <c r="F1366" i="1"/>
  <c r="G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A1368" i="1"/>
  <c r="B1368" i="1"/>
  <c r="C1368" i="1"/>
  <c r="D1368" i="1"/>
  <c r="E1368" i="1"/>
  <c r="F1368" i="1"/>
  <c r="G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A1369" i="1"/>
  <c r="B1369" i="1"/>
  <c r="C1369" i="1"/>
  <c r="D1369" i="1"/>
  <c r="E1369" i="1"/>
  <c r="F1369" i="1"/>
  <c r="G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R1370" i="1"/>
  <c r="S1370" i="1"/>
  <c r="T1370" i="1"/>
  <c r="U1370" i="1"/>
  <c r="V1370" i="1"/>
  <c r="W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R1371" i="1"/>
  <c r="S1371" i="1"/>
  <c r="T1371" i="1"/>
  <c r="U1371" i="1"/>
  <c r="V1371" i="1"/>
  <c r="W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U1372" i="1"/>
  <c r="V1372" i="1"/>
  <c r="W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U1373" i="1"/>
  <c r="V1373" i="1"/>
  <c r="W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W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A1376" i="1"/>
  <c r="B1376" i="1"/>
  <c r="C1376" i="1"/>
  <c r="D1376" i="1"/>
  <c r="E1376" i="1"/>
  <c r="F1376" i="1"/>
  <c r="G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A1377" i="1"/>
  <c r="B1377" i="1"/>
  <c r="C1377" i="1"/>
  <c r="D1377" i="1"/>
  <c r="E1377" i="1"/>
  <c r="F1377" i="1"/>
  <c r="G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A1378" i="1"/>
  <c r="B1378" i="1"/>
  <c r="C1378" i="1"/>
  <c r="D1378" i="1"/>
  <c r="E1378" i="1"/>
  <c r="F1378" i="1"/>
  <c r="G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R1379" i="1"/>
  <c r="S1379" i="1"/>
  <c r="T1379" i="1"/>
  <c r="U1379" i="1"/>
  <c r="V1379" i="1"/>
  <c r="W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U1381" i="1"/>
  <c r="V1381" i="1"/>
  <c r="W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U1383" i="1"/>
  <c r="V1383" i="1"/>
  <c r="W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A1385" i="1"/>
  <c r="B1385" i="1"/>
  <c r="C1385" i="1"/>
  <c r="D1385" i="1"/>
  <c r="E1385" i="1"/>
  <c r="F1385" i="1"/>
  <c r="G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R1386" i="1"/>
  <c r="S1386" i="1"/>
  <c r="T1386" i="1"/>
  <c r="U1386" i="1"/>
  <c r="V1386" i="1"/>
  <c r="W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R1387" i="1"/>
  <c r="S1387" i="1"/>
  <c r="T1387" i="1"/>
  <c r="U1387" i="1"/>
  <c r="V1387" i="1"/>
  <c r="W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U1388" i="1"/>
  <c r="V1388" i="1"/>
  <c r="W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U1390" i="1"/>
  <c r="V1390" i="1"/>
  <c r="W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U1391" i="1"/>
  <c r="V1391" i="1"/>
  <c r="W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A1393" i="1"/>
  <c r="B1393" i="1"/>
  <c r="C1393" i="1"/>
  <c r="D1393" i="1"/>
  <c r="E1393" i="1"/>
  <c r="F1393" i="1"/>
  <c r="G1393" i="1"/>
  <c r="H1393" i="1"/>
  <c r="I1393" i="1"/>
  <c r="J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A1394" i="1"/>
  <c r="B1394" i="1"/>
  <c r="C1394" i="1"/>
  <c r="D1394" i="1"/>
  <c r="E1394" i="1"/>
  <c r="F1394" i="1"/>
  <c r="G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A1395" i="1"/>
  <c r="B1395" i="1"/>
  <c r="C1395" i="1"/>
  <c r="D1395" i="1"/>
  <c r="E1395" i="1"/>
  <c r="F1395" i="1"/>
  <c r="G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A1397" i="1"/>
  <c r="B1397" i="1"/>
  <c r="C1397" i="1"/>
  <c r="D1397" i="1"/>
  <c r="E1397" i="1"/>
  <c r="F1397" i="1"/>
  <c r="G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A1398" i="1"/>
  <c r="B1398" i="1"/>
  <c r="C1398" i="1"/>
  <c r="D1398" i="1"/>
  <c r="E1398" i="1"/>
  <c r="F1398" i="1"/>
  <c r="G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A1401" i="1"/>
  <c r="B1401" i="1"/>
  <c r="C1401" i="1"/>
  <c r="D1401" i="1"/>
  <c r="E1401" i="1"/>
  <c r="F1401" i="1"/>
  <c r="G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R1402" i="1"/>
  <c r="S1402" i="1"/>
  <c r="T1402" i="1"/>
  <c r="U1402" i="1"/>
  <c r="V1402" i="1"/>
  <c r="W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U1403" i="1"/>
  <c r="V1403" i="1"/>
  <c r="W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A1405" i="1"/>
  <c r="B1405" i="1"/>
  <c r="C1405" i="1"/>
  <c r="D1405" i="1"/>
  <c r="E1405" i="1"/>
  <c r="F1405" i="1"/>
  <c r="G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R1406" i="1"/>
  <c r="S1406" i="1"/>
  <c r="T1406" i="1"/>
  <c r="U1406" i="1"/>
  <c r="V1406" i="1"/>
  <c r="W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O1408" i="1"/>
  <c r="P1408" i="1"/>
  <c r="Q1408" i="1"/>
  <c r="R1408" i="1"/>
  <c r="S1408" i="1"/>
  <c r="T1408" i="1"/>
  <c r="U1408" i="1"/>
  <c r="V1408" i="1"/>
  <c r="W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R1410" i="1"/>
  <c r="S1410" i="1"/>
  <c r="T1410" i="1"/>
  <c r="U1410" i="1"/>
  <c r="V1410" i="1"/>
  <c r="W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R1411" i="1"/>
  <c r="S1411" i="1"/>
  <c r="T1411" i="1"/>
  <c r="U1411" i="1"/>
  <c r="V1411" i="1"/>
  <c r="W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U1412" i="1"/>
  <c r="V1412" i="1"/>
  <c r="W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A1416" i="1"/>
  <c r="B1416" i="1"/>
  <c r="C1416" i="1"/>
  <c r="D1416" i="1"/>
  <c r="E1416" i="1"/>
  <c r="F1416" i="1"/>
  <c r="G1416" i="1"/>
  <c r="H1416" i="1"/>
  <c r="I1416" i="1"/>
  <c r="J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U1417" i="1"/>
  <c r="V1417" i="1"/>
  <c r="W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R1419" i="1"/>
  <c r="S1419" i="1"/>
  <c r="T1419" i="1"/>
  <c r="U1419" i="1"/>
  <c r="V1419" i="1"/>
  <c r="W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R1420" i="1"/>
  <c r="S1420" i="1"/>
  <c r="T1420" i="1"/>
  <c r="U1420" i="1"/>
  <c r="V1420" i="1"/>
  <c r="W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R1421" i="1"/>
  <c r="S1421" i="1"/>
  <c r="T1421" i="1"/>
  <c r="U1421" i="1"/>
  <c r="V1421" i="1"/>
  <c r="W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R1422" i="1"/>
  <c r="S1422" i="1"/>
  <c r="T1422" i="1"/>
  <c r="U1422" i="1"/>
  <c r="V1422" i="1"/>
  <c r="W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U1423" i="1"/>
  <c r="V1423" i="1"/>
  <c r="W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A1425" i="1"/>
  <c r="B1425" i="1"/>
  <c r="C1425" i="1"/>
  <c r="D1425" i="1"/>
  <c r="E1425" i="1"/>
  <c r="F1425" i="1"/>
  <c r="G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A1426" i="1"/>
  <c r="B1426" i="1"/>
  <c r="C1426" i="1"/>
  <c r="D1426" i="1"/>
  <c r="E1426" i="1"/>
  <c r="F1426" i="1"/>
  <c r="G1426" i="1"/>
  <c r="I1426" i="1"/>
  <c r="J1426" i="1"/>
  <c r="K1426" i="1"/>
  <c r="L1426" i="1"/>
  <c r="M1426" i="1"/>
  <c r="N1426" i="1"/>
  <c r="O1426" i="1"/>
  <c r="P1426" i="1"/>
  <c r="Q1426" i="1"/>
  <c r="R1426" i="1"/>
  <c r="S1426" i="1"/>
  <c r="U1426" i="1"/>
  <c r="V1426" i="1"/>
  <c r="W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R1428" i="1"/>
  <c r="S1428" i="1"/>
  <c r="T1428" i="1"/>
  <c r="U1428" i="1"/>
  <c r="V1428" i="1"/>
  <c r="W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R1429" i="1"/>
  <c r="S1429" i="1"/>
  <c r="T1429" i="1"/>
  <c r="U1429" i="1"/>
  <c r="V1429" i="1"/>
  <c r="W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R1430" i="1"/>
  <c r="S1430" i="1"/>
  <c r="T1430" i="1"/>
  <c r="U1430" i="1"/>
  <c r="V1430" i="1"/>
  <c r="W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U1431" i="1"/>
  <c r="V1431" i="1"/>
  <c r="W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A1433" i="1"/>
  <c r="B1433" i="1"/>
  <c r="C1433" i="1"/>
  <c r="D1433" i="1"/>
  <c r="E1433" i="1"/>
  <c r="F1433" i="1"/>
  <c r="G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R1434" i="1"/>
  <c r="S1434" i="1"/>
  <c r="T1434" i="1"/>
  <c r="U1434" i="1"/>
  <c r="V1434" i="1"/>
  <c r="W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A1436" i="1"/>
  <c r="B1436" i="1"/>
  <c r="C1436" i="1"/>
  <c r="D1436" i="1"/>
  <c r="E1436" i="1"/>
  <c r="F1436" i="1"/>
  <c r="G1436" i="1"/>
  <c r="H1436" i="1"/>
  <c r="I1436" i="1"/>
  <c r="J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A1437" i="1"/>
  <c r="B1437" i="1"/>
  <c r="C1437" i="1"/>
  <c r="D1437" i="1"/>
  <c r="E1437" i="1"/>
  <c r="F1437" i="1"/>
  <c r="G1437" i="1"/>
  <c r="H1437" i="1"/>
  <c r="I1437" i="1"/>
  <c r="J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O1438" i="1"/>
  <c r="P1438" i="1"/>
  <c r="Q1438" i="1"/>
  <c r="R1438" i="1"/>
  <c r="S1438" i="1"/>
  <c r="T1438" i="1"/>
  <c r="U1438" i="1"/>
  <c r="V1438" i="1"/>
  <c r="W1438" i="1"/>
  <c r="A1439" i="1"/>
  <c r="B1439" i="1"/>
  <c r="C1439" i="1"/>
  <c r="D1439" i="1"/>
  <c r="E1439" i="1"/>
  <c r="F1439" i="1"/>
  <c r="G1439" i="1"/>
  <c r="H1439" i="1"/>
  <c r="I1439" i="1"/>
  <c r="J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R1440" i="1"/>
  <c r="S1440" i="1"/>
  <c r="T1440" i="1"/>
  <c r="U1440" i="1"/>
  <c r="V1440" i="1"/>
  <c r="W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R1441" i="1"/>
  <c r="S1441" i="1"/>
  <c r="T1441" i="1"/>
  <c r="U1441" i="1"/>
  <c r="V1441" i="1"/>
  <c r="W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U1442" i="1"/>
  <c r="V1442" i="1"/>
  <c r="W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A1444" i="1"/>
  <c r="B1444" i="1"/>
  <c r="C1444" i="1"/>
  <c r="D1444" i="1"/>
  <c r="E1444" i="1"/>
  <c r="F1444" i="1"/>
  <c r="G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R1445" i="1"/>
  <c r="S1445" i="1"/>
  <c r="T1445" i="1"/>
  <c r="U1445" i="1"/>
  <c r="V1445" i="1"/>
  <c r="W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A1447" i="1"/>
  <c r="B1447" i="1"/>
  <c r="C1447" i="1"/>
  <c r="D1447" i="1"/>
  <c r="E1447" i="1"/>
  <c r="F1447" i="1"/>
  <c r="G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A1448" i="1"/>
  <c r="B1448" i="1"/>
  <c r="C1448" i="1"/>
  <c r="D1448" i="1"/>
  <c r="E1448" i="1"/>
  <c r="F1448" i="1"/>
  <c r="G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A1449" i="1"/>
  <c r="B1449" i="1"/>
  <c r="C1449" i="1"/>
  <c r="D1449" i="1"/>
  <c r="E1449" i="1"/>
  <c r="F1449" i="1"/>
  <c r="G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A1450" i="1"/>
  <c r="B1450" i="1"/>
  <c r="C1450" i="1"/>
  <c r="D1450" i="1"/>
  <c r="E1450" i="1"/>
  <c r="F1450" i="1"/>
  <c r="G1450" i="1"/>
  <c r="I1450" i="1"/>
  <c r="J1450" i="1"/>
  <c r="K1450" i="1"/>
  <c r="L1450" i="1"/>
  <c r="M1450" i="1"/>
  <c r="N1450" i="1"/>
  <c r="O1450" i="1"/>
  <c r="P1450" i="1"/>
  <c r="Q1450" i="1"/>
  <c r="R1450" i="1"/>
  <c r="S1450" i="1"/>
  <c r="U1450" i="1"/>
  <c r="V1450" i="1"/>
  <c r="W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U1451" i="1"/>
  <c r="V1451" i="1"/>
  <c r="W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U1452" i="1"/>
  <c r="V1452" i="1"/>
  <c r="W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U1453" i="1"/>
  <c r="V1453" i="1"/>
  <c r="W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A1455" i="1"/>
  <c r="B1455" i="1"/>
  <c r="C1455" i="1"/>
  <c r="D1455" i="1"/>
  <c r="E1455" i="1"/>
  <c r="F1455" i="1"/>
  <c r="G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A1456" i="1"/>
  <c r="B1456" i="1"/>
  <c r="C1456" i="1"/>
  <c r="D1456" i="1"/>
  <c r="E1456" i="1"/>
  <c r="F1456" i="1"/>
  <c r="G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A1457" i="1"/>
  <c r="B1457" i="1"/>
  <c r="C1457" i="1"/>
  <c r="D1457" i="1"/>
  <c r="E1457" i="1"/>
  <c r="F1457" i="1"/>
  <c r="G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A1458" i="1"/>
  <c r="B1458" i="1"/>
  <c r="C1458" i="1"/>
  <c r="D1458" i="1"/>
  <c r="E1458" i="1"/>
  <c r="F1458" i="1"/>
  <c r="G1458" i="1"/>
  <c r="I1458" i="1"/>
  <c r="J1458" i="1"/>
  <c r="K1458" i="1"/>
  <c r="L1458" i="1"/>
  <c r="M1458" i="1"/>
  <c r="N1458" i="1"/>
  <c r="O1458" i="1"/>
  <c r="P1458" i="1"/>
  <c r="Q1458" i="1"/>
  <c r="R1458" i="1"/>
  <c r="S1458" i="1"/>
  <c r="U1458" i="1"/>
  <c r="V1458" i="1"/>
  <c r="W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A1460" i="1"/>
  <c r="B1460" i="1"/>
  <c r="C1460" i="1"/>
  <c r="D1460" i="1"/>
  <c r="E1460" i="1"/>
  <c r="F1460" i="1"/>
  <c r="G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U1461" i="1"/>
  <c r="V1461" i="1"/>
  <c r="W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R1464" i="1"/>
  <c r="S1464" i="1"/>
  <c r="T1464" i="1"/>
  <c r="U1464" i="1"/>
  <c r="V1464" i="1"/>
  <c r="W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U1465" i="1"/>
  <c r="V1465" i="1"/>
  <c r="W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A1467" i="1"/>
  <c r="B1467" i="1"/>
  <c r="C1467" i="1"/>
  <c r="D1467" i="1"/>
  <c r="E1467" i="1"/>
  <c r="F1467" i="1"/>
  <c r="G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A1468" i="1"/>
  <c r="B1468" i="1"/>
  <c r="C1468" i="1"/>
  <c r="D1468" i="1"/>
  <c r="E1468" i="1"/>
  <c r="F1468" i="1"/>
  <c r="G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A1469" i="1"/>
  <c r="B1469" i="1"/>
  <c r="C1469" i="1"/>
  <c r="D1469" i="1"/>
  <c r="E1469" i="1"/>
  <c r="F1469" i="1"/>
  <c r="G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R1470" i="1"/>
  <c r="S1470" i="1"/>
  <c r="T1470" i="1"/>
  <c r="U1470" i="1"/>
  <c r="V1470" i="1"/>
  <c r="W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R1471" i="1"/>
  <c r="S1471" i="1"/>
  <c r="T1471" i="1"/>
  <c r="U1471" i="1"/>
  <c r="V1471" i="1"/>
  <c r="W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R1474" i="1"/>
  <c r="S1474" i="1"/>
  <c r="T1474" i="1"/>
  <c r="U1474" i="1"/>
  <c r="V1474" i="1"/>
  <c r="W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Q1476" i="1"/>
  <c r="R1476" i="1"/>
  <c r="S1476" i="1"/>
  <c r="T1476" i="1"/>
  <c r="U1476" i="1"/>
  <c r="V1476" i="1"/>
  <c r="W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U1477" i="1"/>
  <c r="V1477" i="1"/>
  <c r="W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A1479" i="1"/>
  <c r="B1479" i="1"/>
  <c r="C1479" i="1"/>
  <c r="D1479" i="1"/>
  <c r="E1479" i="1"/>
  <c r="F1479" i="1"/>
  <c r="G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R1480" i="1"/>
  <c r="S1480" i="1"/>
  <c r="T1480" i="1"/>
  <c r="U1480" i="1"/>
  <c r="V1480" i="1"/>
  <c r="W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A1484" i="1"/>
  <c r="B1484" i="1"/>
  <c r="C1484" i="1"/>
  <c r="D1484" i="1"/>
  <c r="E1484" i="1"/>
  <c r="F1484" i="1"/>
  <c r="G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A1487" i="1"/>
  <c r="B1487" i="1"/>
  <c r="C1487" i="1"/>
  <c r="D1487" i="1"/>
  <c r="E1487" i="1"/>
  <c r="F1487" i="1"/>
  <c r="G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U1488" i="1"/>
  <c r="V1488" i="1"/>
  <c r="W1488" i="1"/>
  <c r="K2831" i="1"/>
  <c r="R2830" i="1"/>
  <c r="K2830" i="1"/>
  <c r="Q2828" i="1"/>
  <c r="T2827" i="1"/>
  <c r="H2827" i="1"/>
  <c r="L2826" i="1"/>
  <c r="Q2824" i="1"/>
  <c r="L2823" i="1"/>
  <c r="L2820" i="1"/>
  <c r="L2819" i="1"/>
  <c r="Q2816" i="1"/>
  <c r="N2816" i="1"/>
  <c r="K2815" i="1"/>
  <c r="K2814" i="1"/>
  <c r="H2814" i="1"/>
  <c r="T2811" i="1"/>
  <c r="L2811" i="1"/>
  <c r="N2810" i="1"/>
  <c r="Q2809" i="1"/>
  <c r="T2807" i="1"/>
  <c r="S2805" i="1"/>
  <c r="H2804" i="1"/>
  <c r="H2803" i="1"/>
  <c r="T2799" i="1"/>
  <c r="L2799" i="1"/>
  <c r="L2798" i="1"/>
  <c r="Q2797" i="1"/>
  <c r="T2796" i="1"/>
  <c r="T2795" i="1"/>
  <c r="H2795" i="1"/>
  <c r="V2793" i="1"/>
  <c r="K2791" i="1"/>
  <c r="T2790" i="1"/>
  <c r="H2788" i="1"/>
  <c r="L2787" i="1"/>
  <c r="H2787" i="1"/>
  <c r="Q2785" i="1"/>
  <c r="L2784" i="1"/>
  <c r="L2783" i="1"/>
  <c r="Q2781" i="1"/>
  <c r="L2779" i="1"/>
  <c r="N2778" i="1"/>
  <c r="Q2777" i="1"/>
  <c r="H2776" i="1"/>
  <c r="T2773" i="1"/>
  <c r="H2773" i="1"/>
  <c r="T2772" i="1"/>
  <c r="L2772" i="1"/>
  <c r="Q2770" i="1"/>
  <c r="T2769" i="1"/>
  <c r="T2767" i="1"/>
  <c r="T2766" i="1"/>
  <c r="T2765" i="1"/>
  <c r="Q2765" i="1"/>
  <c r="T2764" i="1"/>
  <c r="L2761" i="1"/>
  <c r="K2761" i="1"/>
  <c r="T2757" i="1"/>
  <c r="T2755" i="1"/>
  <c r="T2754" i="1"/>
  <c r="Q2753" i="1"/>
  <c r="T2752" i="1"/>
  <c r="H2752" i="1"/>
  <c r="L2749" i="1"/>
  <c r="T2745" i="1"/>
  <c r="T2743" i="1"/>
  <c r="H2743" i="1"/>
  <c r="L2742" i="1"/>
  <c r="Q2740" i="1"/>
  <c r="T2739" i="1"/>
  <c r="H2739" i="1"/>
  <c r="L2737" i="1"/>
  <c r="T2736" i="1"/>
  <c r="L2734" i="1"/>
  <c r="L2733" i="1"/>
  <c r="H2733" i="1"/>
  <c r="L2732" i="1"/>
  <c r="T2729" i="1"/>
  <c r="L2729" i="1"/>
  <c r="L2728" i="1"/>
  <c r="K2728" i="1"/>
  <c r="T2725" i="1"/>
  <c r="H2725" i="1"/>
  <c r="T2724" i="1"/>
  <c r="H2724" i="1"/>
  <c r="K2723" i="1"/>
  <c r="H2723" i="1"/>
  <c r="N2721" i="1"/>
  <c r="L2720" i="1"/>
  <c r="T2718" i="1"/>
  <c r="T2717" i="1"/>
  <c r="H2717" i="1"/>
  <c r="L2716" i="1"/>
  <c r="H2713" i="1"/>
  <c r="Q2711" i="1"/>
  <c r="L2710" i="1"/>
  <c r="L2709" i="1"/>
  <c r="K2708" i="1"/>
  <c r="L2707" i="1"/>
  <c r="L2705" i="1"/>
  <c r="L2704" i="1"/>
  <c r="T2701" i="1"/>
  <c r="H2701" i="1"/>
  <c r="T2700" i="1"/>
  <c r="K2700" i="1"/>
  <c r="Q2698" i="1"/>
  <c r="T2697" i="1"/>
  <c r="T2695" i="1"/>
  <c r="Q2695" i="1"/>
  <c r="H2695" i="1"/>
  <c r="K2694" i="1"/>
  <c r="T2693" i="1"/>
  <c r="L2693" i="1"/>
  <c r="K2691" i="1"/>
  <c r="Q2690" i="1"/>
  <c r="H2690" i="1"/>
  <c r="H2689" i="1"/>
  <c r="L2688" i="1"/>
  <c r="T2685" i="1"/>
  <c r="H2685" i="1"/>
  <c r="L2683" i="1"/>
  <c r="L2682" i="1"/>
  <c r="T2680" i="1"/>
  <c r="Q2680" i="1"/>
  <c r="H2680" i="1"/>
  <c r="H2679" i="1"/>
  <c r="T2678" i="1"/>
  <c r="H2677" i="1"/>
  <c r="K2676" i="1"/>
  <c r="L2675" i="1"/>
  <c r="L2674" i="1"/>
  <c r="K2674" i="1"/>
  <c r="Q2672" i="1"/>
  <c r="T2671" i="1"/>
  <c r="H2669" i="1"/>
  <c r="T2665" i="1"/>
  <c r="Q2665" i="1"/>
  <c r="H2665" i="1"/>
  <c r="K2664" i="1"/>
  <c r="T2662" i="1"/>
  <c r="L2661" i="1"/>
  <c r="L2660" i="1"/>
  <c r="L2657" i="1"/>
  <c r="H2657" i="1"/>
  <c r="L2656" i="1"/>
  <c r="H2655" i="1"/>
  <c r="T2654" i="1"/>
  <c r="L2653" i="1"/>
  <c r="Q2652" i="1"/>
  <c r="Q2651" i="1"/>
  <c r="L2650" i="1"/>
  <c r="V2649" i="1"/>
  <c r="S2649" i="1"/>
  <c r="L2649" i="1"/>
  <c r="H2649" i="1"/>
  <c r="T2648" i="1"/>
  <c r="N2648" i="1"/>
  <c r="L2648" i="1"/>
  <c r="T2646" i="1"/>
  <c r="L2645" i="1"/>
  <c r="R2644" i="1"/>
  <c r="T2643" i="1"/>
  <c r="Q2643" i="1"/>
  <c r="H2643" i="1"/>
  <c r="H2642" i="1"/>
  <c r="T2641" i="1"/>
  <c r="L2641" i="1"/>
  <c r="Q2639" i="1"/>
  <c r="Q2638" i="1"/>
  <c r="L2636" i="1"/>
  <c r="Q2635" i="1"/>
  <c r="T2634" i="1"/>
  <c r="H2634" i="1"/>
  <c r="H2633" i="1"/>
  <c r="L2632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A2632" i="1"/>
  <c r="B2632" i="1"/>
  <c r="C2632" i="1"/>
  <c r="D2632" i="1"/>
  <c r="E2632" i="1"/>
  <c r="F2632" i="1"/>
  <c r="G2632" i="1"/>
  <c r="I2632" i="1"/>
  <c r="J2632" i="1"/>
  <c r="K2632" i="1"/>
  <c r="M2632" i="1"/>
  <c r="N2632" i="1"/>
  <c r="O2632" i="1"/>
  <c r="P2632" i="1"/>
  <c r="Q2632" i="1"/>
  <c r="R2632" i="1"/>
  <c r="S2632" i="1"/>
  <c r="U2632" i="1"/>
  <c r="V2632" i="1"/>
  <c r="W2632" i="1"/>
  <c r="A2633" i="1"/>
  <c r="B2633" i="1"/>
  <c r="C2633" i="1"/>
  <c r="D2633" i="1"/>
  <c r="E2633" i="1"/>
  <c r="F2633" i="1"/>
  <c r="G2633" i="1"/>
  <c r="I2633" i="1"/>
  <c r="J2633" i="1"/>
  <c r="K2633" i="1"/>
  <c r="L2633" i="1"/>
  <c r="M2633" i="1"/>
  <c r="N2633" i="1"/>
  <c r="O2633" i="1"/>
  <c r="P2633" i="1"/>
  <c r="Q2633" i="1"/>
  <c r="R2633" i="1"/>
  <c r="S2633" i="1"/>
  <c r="U2633" i="1"/>
  <c r="V2633" i="1"/>
  <c r="W2633" i="1"/>
  <c r="A2634" i="1"/>
  <c r="B2634" i="1"/>
  <c r="C2634" i="1"/>
  <c r="D2634" i="1"/>
  <c r="E2634" i="1"/>
  <c r="F2634" i="1"/>
  <c r="G2634" i="1"/>
  <c r="I2634" i="1"/>
  <c r="J2634" i="1"/>
  <c r="K2634" i="1"/>
  <c r="L2634" i="1"/>
  <c r="M2634" i="1"/>
  <c r="N2634" i="1"/>
  <c r="O2634" i="1"/>
  <c r="P2634" i="1"/>
  <c r="R2634" i="1"/>
  <c r="S2634" i="1"/>
  <c r="U2634" i="1"/>
  <c r="V2634" i="1"/>
  <c r="W2634" i="1"/>
  <c r="A2635" i="1"/>
  <c r="B2635" i="1"/>
  <c r="C2635" i="1"/>
  <c r="D2635" i="1"/>
  <c r="E2635" i="1"/>
  <c r="F2635" i="1"/>
  <c r="G2635" i="1"/>
  <c r="H2635" i="1"/>
  <c r="I2635" i="1"/>
  <c r="J2635" i="1"/>
  <c r="K2635" i="1"/>
  <c r="M2635" i="1"/>
  <c r="N2635" i="1"/>
  <c r="O2635" i="1"/>
  <c r="P2635" i="1"/>
  <c r="R2635" i="1"/>
  <c r="S2635" i="1"/>
  <c r="T2635" i="1"/>
  <c r="U2635" i="1"/>
  <c r="V2635" i="1"/>
  <c r="W2635" i="1"/>
  <c r="A2636" i="1"/>
  <c r="B2636" i="1"/>
  <c r="C2636" i="1"/>
  <c r="D2636" i="1"/>
  <c r="E2636" i="1"/>
  <c r="F2636" i="1"/>
  <c r="G2636" i="1"/>
  <c r="H2636" i="1"/>
  <c r="I2636" i="1"/>
  <c r="J2636" i="1"/>
  <c r="K2636" i="1"/>
  <c r="M2636" i="1"/>
  <c r="N2636" i="1"/>
  <c r="O2636" i="1"/>
  <c r="P2636" i="1"/>
  <c r="Q2636" i="1"/>
  <c r="R2636" i="1"/>
  <c r="S2636" i="1"/>
  <c r="T2636" i="1"/>
  <c r="U2636" i="1"/>
  <c r="V2636" i="1"/>
  <c r="W2636" i="1"/>
  <c r="A2637" i="1"/>
  <c r="B2637" i="1"/>
  <c r="C2637" i="1"/>
  <c r="D2637" i="1"/>
  <c r="E2637" i="1"/>
  <c r="F2637" i="1"/>
  <c r="G2637" i="1"/>
  <c r="H2637" i="1"/>
  <c r="I2637" i="1"/>
  <c r="J2637" i="1"/>
  <c r="K2637" i="1"/>
  <c r="M2637" i="1"/>
  <c r="N2637" i="1"/>
  <c r="O2637" i="1"/>
  <c r="P2637" i="1"/>
  <c r="Q2637" i="1"/>
  <c r="R2637" i="1"/>
  <c r="S2637" i="1"/>
  <c r="T2637" i="1"/>
  <c r="U2637" i="1"/>
  <c r="V2637" i="1"/>
  <c r="W2637" i="1"/>
  <c r="A2638" i="1"/>
  <c r="B2638" i="1"/>
  <c r="C2638" i="1"/>
  <c r="D2638" i="1"/>
  <c r="E2638" i="1"/>
  <c r="F2638" i="1"/>
  <c r="G2638" i="1"/>
  <c r="H2638" i="1"/>
  <c r="I2638" i="1"/>
  <c r="J2638" i="1"/>
  <c r="K2638" i="1"/>
  <c r="M2638" i="1"/>
  <c r="N2638" i="1"/>
  <c r="O2638" i="1"/>
  <c r="P2638" i="1"/>
  <c r="R2638" i="1"/>
  <c r="S2638" i="1"/>
  <c r="T2638" i="1"/>
  <c r="U2638" i="1"/>
  <c r="V2638" i="1"/>
  <c r="W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O2639" i="1"/>
  <c r="P2639" i="1"/>
  <c r="R2639" i="1"/>
  <c r="S2639" i="1"/>
  <c r="T2639" i="1"/>
  <c r="U2639" i="1"/>
  <c r="V2639" i="1"/>
  <c r="W2639" i="1"/>
  <c r="A2640" i="1"/>
  <c r="B2640" i="1"/>
  <c r="C2640" i="1"/>
  <c r="D2640" i="1"/>
  <c r="E2640" i="1"/>
  <c r="F2640" i="1"/>
  <c r="G2640" i="1"/>
  <c r="H2640" i="1"/>
  <c r="I2640" i="1"/>
  <c r="J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A2641" i="1"/>
  <c r="B2641" i="1"/>
  <c r="C2641" i="1"/>
  <c r="D2641" i="1"/>
  <c r="E2641" i="1"/>
  <c r="F2641" i="1"/>
  <c r="G2641" i="1"/>
  <c r="I2641" i="1"/>
  <c r="J2641" i="1"/>
  <c r="K2641" i="1"/>
  <c r="M2641" i="1"/>
  <c r="N2641" i="1"/>
  <c r="O2641" i="1"/>
  <c r="P2641" i="1"/>
  <c r="Q2641" i="1"/>
  <c r="R2641" i="1"/>
  <c r="S2641" i="1"/>
  <c r="U2641" i="1"/>
  <c r="V2641" i="1"/>
  <c r="W2641" i="1"/>
  <c r="A2642" i="1"/>
  <c r="B2642" i="1"/>
  <c r="C2642" i="1"/>
  <c r="D2642" i="1"/>
  <c r="E2642" i="1"/>
  <c r="F2642" i="1"/>
  <c r="G2642" i="1"/>
  <c r="I2642" i="1"/>
  <c r="J2642" i="1"/>
  <c r="K2642" i="1"/>
  <c r="L2642" i="1"/>
  <c r="M2642" i="1"/>
  <c r="N2642" i="1"/>
  <c r="O2642" i="1"/>
  <c r="P2642" i="1"/>
  <c r="Q2642" i="1"/>
  <c r="R2642" i="1"/>
  <c r="S2642" i="1"/>
  <c r="U2642" i="1"/>
  <c r="V2642" i="1"/>
  <c r="W2642" i="1"/>
  <c r="A2643" i="1"/>
  <c r="B2643" i="1"/>
  <c r="C2643" i="1"/>
  <c r="D2643" i="1"/>
  <c r="E2643" i="1"/>
  <c r="F2643" i="1"/>
  <c r="G2643" i="1"/>
  <c r="I2643" i="1"/>
  <c r="J2643" i="1"/>
  <c r="K2643" i="1"/>
  <c r="L2643" i="1"/>
  <c r="M2643" i="1"/>
  <c r="N2643" i="1"/>
  <c r="O2643" i="1"/>
  <c r="P2643" i="1"/>
  <c r="R2643" i="1"/>
  <c r="S2643" i="1"/>
  <c r="U2643" i="1"/>
  <c r="V2643" i="1"/>
  <c r="W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S2644" i="1"/>
  <c r="T2644" i="1"/>
  <c r="U2644" i="1"/>
  <c r="V2644" i="1"/>
  <c r="W2644" i="1"/>
  <c r="A2645" i="1"/>
  <c r="B2645" i="1"/>
  <c r="C2645" i="1"/>
  <c r="D2645" i="1"/>
  <c r="E2645" i="1"/>
  <c r="F2645" i="1"/>
  <c r="G2645" i="1"/>
  <c r="H2645" i="1"/>
  <c r="I2645" i="1"/>
  <c r="J2645" i="1"/>
  <c r="K2645" i="1"/>
  <c r="M2645" i="1"/>
  <c r="N2645" i="1"/>
  <c r="O2645" i="1"/>
  <c r="P2645" i="1"/>
  <c r="Q2645" i="1"/>
  <c r="R2645" i="1"/>
  <c r="S2645" i="1"/>
  <c r="T2645" i="1"/>
  <c r="U2645" i="1"/>
  <c r="V2645" i="1"/>
  <c r="W2645" i="1"/>
  <c r="A2646" i="1"/>
  <c r="B2646" i="1"/>
  <c r="C2646" i="1"/>
  <c r="D2646" i="1"/>
  <c r="E2646" i="1"/>
  <c r="F2646" i="1"/>
  <c r="G2646" i="1"/>
  <c r="H2646" i="1"/>
  <c r="I2646" i="1"/>
  <c r="J2646" i="1"/>
  <c r="K2646" i="1"/>
  <c r="M2646" i="1"/>
  <c r="N2646" i="1"/>
  <c r="O2646" i="1"/>
  <c r="P2646" i="1"/>
  <c r="Q2646" i="1"/>
  <c r="R2646" i="1"/>
  <c r="U2646" i="1"/>
  <c r="V2646" i="1"/>
  <c r="W2646" i="1"/>
  <c r="A2647" i="1"/>
  <c r="B2647" i="1"/>
  <c r="C2647" i="1"/>
  <c r="D2647" i="1"/>
  <c r="E2647" i="1"/>
  <c r="F2647" i="1"/>
  <c r="G2647" i="1"/>
  <c r="H2647" i="1"/>
  <c r="I2647" i="1"/>
  <c r="J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A2648" i="1"/>
  <c r="B2648" i="1"/>
  <c r="C2648" i="1"/>
  <c r="D2648" i="1"/>
  <c r="E2648" i="1"/>
  <c r="F2648" i="1"/>
  <c r="G2648" i="1"/>
  <c r="H2648" i="1"/>
  <c r="I2648" i="1"/>
  <c r="J2648" i="1"/>
  <c r="K2648" i="1"/>
  <c r="M2648" i="1"/>
  <c r="O2648" i="1"/>
  <c r="P2648" i="1"/>
  <c r="Q2648" i="1"/>
  <c r="R2648" i="1"/>
  <c r="U2648" i="1"/>
  <c r="V2648" i="1"/>
  <c r="W2648" i="1"/>
  <c r="A2649" i="1"/>
  <c r="B2649" i="1"/>
  <c r="C2649" i="1"/>
  <c r="D2649" i="1"/>
  <c r="E2649" i="1"/>
  <c r="F2649" i="1"/>
  <c r="G2649" i="1"/>
  <c r="I2649" i="1"/>
  <c r="J2649" i="1"/>
  <c r="K2649" i="1"/>
  <c r="M2649" i="1"/>
  <c r="N2649" i="1"/>
  <c r="O2649" i="1"/>
  <c r="P2649" i="1"/>
  <c r="Q2649" i="1"/>
  <c r="T2649" i="1"/>
  <c r="U2649" i="1"/>
  <c r="W2649" i="1"/>
  <c r="A2650" i="1"/>
  <c r="B2650" i="1"/>
  <c r="C2650" i="1"/>
  <c r="D2650" i="1"/>
  <c r="E2650" i="1"/>
  <c r="F2650" i="1"/>
  <c r="G2650" i="1"/>
  <c r="H2650" i="1"/>
  <c r="I2650" i="1"/>
  <c r="J2650" i="1"/>
  <c r="K2650" i="1"/>
  <c r="M2650" i="1"/>
  <c r="N2650" i="1"/>
  <c r="O2650" i="1"/>
  <c r="P2650" i="1"/>
  <c r="Q2650" i="1"/>
  <c r="R2650" i="1"/>
  <c r="S2650" i="1"/>
  <c r="T2650" i="1"/>
  <c r="U2650" i="1"/>
  <c r="V2650" i="1"/>
  <c r="W2650" i="1"/>
  <c r="A2651" i="1"/>
  <c r="B2651" i="1"/>
  <c r="C2651" i="1"/>
  <c r="D2651" i="1"/>
  <c r="E2651" i="1"/>
  <c r="F2651" i="1"/>
  <c r="G2651" i="1"/>
  <c r="H2651" i="1"/>
  <c r="I2651" i="1"/>
  <c r="J2651" i="1"/>
  <c r="K2651" i="1"/>
  <c r="M2651" i="1"/>
  <c r="N2651" i="1"/>
  <c r="O2651" i="1"/>
  <c r="P2651" i="1"/>
  <c r="R2651" i="1"/>
  <c r="S2651" i="1"/>
  <c r="T2651" i="1"/>
  <c r="U2651" i="1"/>
  <c r="V2651" i="1"/>
  <c r="W2651" i="1"/>
  <c r="A2652" i="1"/>
  <c r="B2652" i="1"/>
  <c r="C2652" i="1"/>
  <c r="D2652" i="1"/>
  <c r="E2652" i="1"/>
  <c r="F2652" i="1"/>
  <c r="G2652" i="1"/>
  <c r="H2652" i="1"/>
  <c r="I2652" i="1"/>
  <c r="J2652" i="1"/>
  <c r="K2652" i="1"/>
  <c r="M2652" i="1"/>
  <c r="N2652" i="1"/>
  <c r="O2652" i="1"/>
  <c r="P2652" i="1"/>
  <c r="R2652" i="1"/>
  <c r="S2652" i="1"/>
  <c r="T2652" i="1"/>
  <c r="U2652" i="1"/>
  <c r="V2652" i="1"/>
  <c r="W2652" i="1"/>
  <c r="A2653" i="1"/>
  <c r="B2653" i="1"/>
  <c r="C2653" i="1"/>
  <c r="D2653" i="1"/>
  <c r="E2653" i="1"/>
  <c r="F2653" i="1"/>
  <c r="G2653" i="1"/>
  <c r="I2653" i="1"/>
  <c r="J2653" i="1"/>
  <c r="K2653" i="1"/>
  <c r="M2653" i="1"/>
  <c r="N2653" i="1"/>
  <c r="O2653" i="1"/>
  <c r="P2653" i="1"/>
  <c r="Q2653" i="1"/>
  <c r="R2653" i="1"/>
  <c r="S2653" i="1"/>
  <c r="U2653" i="1"/>
  <c r="V2653" i="1"/>
  <c r="W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U2654" i="1"/>
  <c r="V2654" i="1"/>
  <c r="W2654" i="1"/>
  <c r="A2655" i="1"/>
  <c r="B2655" i="1"/>
  <c r="C2655" i="1"/>
  <c r="D2655" i="1"/>
  <c r="E2655" i="1"/>
  <c r="F2655" i="1"/>
  <c r="G2655" i="1"/>
  <c r="I2655" i="1"/>
  <c r="J2655" i="1"/>
  <c r="K2655" i="1"/>
  <c r="L2655" i="1"/>
  <c r="M2655" i="1"/>
  <c r="N2655" i="1"/>
  <c r="O2655" i="1"/>
  <c r="P2655" i="1"/>
  <c r="Q2655" i="1"/>
  <c r="R2655" i="1"/>
  <c r="S2655" i="1"/>
  <c r="U2655" i="1"/>
  <c r="V2655" i="1"/>
  <c r="W2655" i="1"/>
  <c r="A2656" i="1"/>
  <c r="B2656" i="1"/>
  <c r="C2656" i="1"/>
  <c r="D2656" i="1"/>
  <c r="E2656" i="1"/>
  <c r="F2656" i="1"/>
  <c r="G2656" i="1"/>
  <c r="H2656" i="1"/>
  <c r="I2656" i="1"/>
  <c r="J2656" i="1"/>
  <c r="K2656" i="1"/>
  <c r="M2656" i="1"/>
  <c r="N2656" i="1"/>
  <c r="O2656" i="1"/>
  <c r="P2656" i="1"/>
  <c r="Q2656" i="1"/>
  <c r="R2656" i="1"/>
  <c r="S2656" i="1"/>
  <c r="T2656" i="1"/>
  <c r="U2656" i="1"/>
  <c r="V2656" i="1"/>
  <c r="W2656" i="1"/>
  <c r="A2657" i="1"/>
  <c r="B2657" i="1"/>
  <c r="C2657" i="1"/>
  <c r="D2657" i="1"/>
  <c r="E2657" i="1"/>
  <c r="F2657" i="1"/>
  <c r="G2657" i="1"/>
  <c r="I2657" i="1"/>
  <c r="J2657" i="1"/>
  <c r="K2657" i="1"/>
  <c r="M2657" i="1"/>
  <c r="N2657" i="1"/>
  <c r="O2657" i="1"/>
  <c r="P2657" i="1"/>
  <c r="Q2657" i="1"/>
  <c r="R2657" i="1"/>
  <c r="S2657" i="1"/>
  <c r="U2657" i="1"/>
  <c r="V2657" i="1"/>
  <c r="W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U2658" i="1"/>
  <c r="V2658" i="1"/>
  <c r="W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O2659" i="1"/>
  <c r="P2659" i="1"/>
  <c r="Q2659" i="1"/>
  <c r="R2659" i="1"/>
  <c r="S2659" i="1"/>
  <c r="T2659" i="1"/>
  <c r="U2659" i="1"/>
  <c r="V2659" i="1"/>
  <c r="W2659" i="1"/>
  <c r="A2660" i="1"/>
  <c r="B2660" i="1"/>
  <c r="C2660" i="1"/>
  <c r="D2660" i="1"/>
  <c r="E2660" i="1"/>
  <c r="F2660" i="1"/>
  <c r="G2660" i="1"/>
  <c r="H2660" i="1"/>
  <c r="I2660" i="1"/>
  <c r="J2660" i="1"/>
  <c r="K2660" i="1"/>
  <c r="M2660" i="1"/>
  <c r="N2660" i="1"/>
  <c r="O2660" i="1"/>
  <c r="P2660" i="1"/>
  <c r="Q2660" i="1"/>
  <c r="R2660" i="1"/>
  <c r="S2660" i="1"/>
  <c r="T2660" i="1"/>
  <c r="U2660" i="1"/>
  <c r="V2660" i="1"/>
  <c r="W2660" i="1"/>
  <c r="A2661" i="1"/>
  <c r="B2661" i="1"/>
  <c r="C2661" i="1"/>
  <c r="D2661" i="1"/>
  <c r="E2661" i="1"/>
  <c r="F2661" i="1"/>
  <c r="G2661" i="1"/>
  <c r="I2661" i="1"/>
  <c r="J2661" i="1"/>
  <c r="K2661" i="1"/>
  <c r="M2661" i="1"/>
  <c r="N2661" i="1"/>
  <c r="O2661" i="1"/>
  <c r="P2661" i="1"/>
  <c r="Q2661" i="1"/>
  <c r="R2661" i="1"/>
  <c r="S2661" i="1"/>
  <c r="T2661" i="1"/>
  <c r="U2661" i="1"/>
  <c r="V2661" i="1"/>
  <c r="W2661" i="1"/>
  <c r="A2662" i="1"/>
  <c r="B2662" i="1"/>
  <c r="C2662" i="1"/>
  <c r="D2662" i="1"/>
  <c r="E2662" i="1"/>
  <c r="F2662" i="1"/>
  <c r="G2662" i="1"/>
  <c r="I2662" i="1"/>
  <c r="J2662" i="1"/>
  <c r="K2662" i="1"/>
  <c r="L2662" i="1"/>
  <c r="M2662" i="1"/>
  <c r="N2662" i="1"/>
  <c r="O2662" i="1"/>
  <c r="P2662" i="1"/>
  <c r="Q2662" i="1"/>
  <c r="R2662" i="1"/>
  <c r="S2662" i="1"/>
  <c r="U2662" i="1"/>
  <c r="V2662" i="1"/>
  <c r="W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U2663" i="1"/>
  <c r="V2663" i="1"/>
  <c r="W2663" i="1"/>
  <c r="A2664" i="1"/>
  <c r="B2664" i="1"/>
  <c r="C2664" i="1"/>
  <c r="D2664" i="1"/>
  <c r="E2664" i="1"/>
  <c r="F2664" i="1"/>
  <c r="G2664" i="1"/>
  <c r="H2664" i="1"/>
  <c r="I2664" i="1"/>
  <c r="J2664" i="1"/>
  <c r="L2664" i="1"/>
  <c r="M2664" i="1"/>
  <c r="N2664" i="1"/>
  <c r="O2664" i="1"/>
  <c r="P2664" i="1"/>
  <c r="Q2664" i="1"/>
  <c r="R2664" i="1"/>
  <c r="S2664" i="1"/>
  <c r="U2664" i="1"/>
  <c r="V2664" i="1"/>
  <c r="W2664" i="1"/>
  <c r="A2665" i="1"/>
  <c r="B2665" i="1"/>
  <c r="C2665" i="1"/>
  <c r="D2665" i="1"/>
  <c r="E2665" i="1"/>
  <c r="F2665" i="1"/>
  <c r="G2665" i="1"/>
  <c r="I2665" i="1"/>
  <c r="J2665" i="1"/>
  <c r="K2665" i="1"/>
  <c r="L2665" i="1"/>
  <c r="M2665" i="1"/>
  <c r="N2665" i="1"/>
  <c r="O2665" i="1"/>
  <c r="P2665" i="1"/>
  <c r="R2665" i="1"/>
  <c r="S2665" i="1"/>
  <c r="U2665" i="1"/>
  <c r="V2665" i="1"/>
  <c r="W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A2667" i="1"/>
  <c r="B2667" i="1"/>
  <c r="C2667" i="1"/>
  <c r="D2667" i="1"/>
  <c r="E2667" i="1"/>
  <c r="F2667" i="1"/>
  <c r="G2667" i="1"/>
  <c r="I2667" i="1"/>
  <c r="J2667" i="1"/>
  <c r="K2667" i="1"/>
  <c r="L2667" i="1"/>
  <c r="M2667" i="1"/>
  <c r="N2667" i="1"/>
  <c r="O2667" i="1"/>
  <c r="P2667" i="1"/>
  <c r="Q2667" i="1"/>
  <c r="R2667" i="1"/>
  <c r="S2667" i="1"/>
  <c r="U2667" i="1"/>
  <c r="V2667" i="1"/>
  <c r="W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U2668" i="1"/>
  <c r="V2668" i="1"/>
  <c r="W2668" i="1"/>
  <c r="A2669" i="1"/>
  <c r="B2669" i="1"/>
  <c r="C2669" i="1"/>
  <c r="D2669" i="1"/>
  <c r="E2669" i="1"/>
  <c r="F2669" i="1"/>
  <c r="G2669" i="1"/>
  <c r="I2669" i="1"/>
  <c r="J2669" i="1"/>
  <c r="K2669" i="1"/>
  <c r="L2669" i="1"/>
  <c r="M2669" i="1"/>
  <c r="N2669" i="1"/>
  <c r="O2669" i="1"/>
  <c r="P2669" i="1"/>
  <c r="Q2669" i="1"/>
  <c r="R2669" i="1"/>
  <c r="S2669" i="1"/>
  <c r="U2669" i="1"/>
  <c r="V2669" i="1"/>
  <c r="W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R2670" i="1"/>
  <c r="S2670" i="1"/>
  <c r="T2670" i="1"/>
  <c r="U2670" i="1"/>
  <c r="V2670" i="1"/>
  <c r="W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R2671" i="1"/>
  <c r="S2671" i="1"/>
  <c r="U2671" i="1"/>
  <c r="V2671" i="1"/>
  <c r="W2671" i="1"/>
  <c r="A2672" i="1"/>
  <c r="B2672" i="1"/>
  <c r="C2672" i="1"/>
  <c r="D2672" i="1"/>
  <c r="E2672" i="1"/>
  <c r="F2672" i="1"/>
  <c r="G2672" i="1"/>
  <c r="H2672" i="1"/>
  <c r="I2672" i="1"/>
  <c r="J2672" i="1"/>
  <c r="K2672" i="1"/>
  <c r="M2672" i="1"/>
  <c r="N2672" i="1"/>
  <c r="O2672" i="1"/>
  <c r="P2672" i="1"/>
  <c r="R2672" i="1"/>
  <c r="S2672" i="1"/>
  <c r="T2672" i="1"/>
  <c r="U2672" i="1"/>
  <c r="V2672" i="1"/>
  <c r="W2672" i="1"/>
  <c r="A2673" i="1"/>
  <c r="B2673" i="1"/>
  <c r="C2673" i="1"/>
  <c r="D2673" i="1"/>
  <c r="E2673" i="1"/>
  <c r="F2673" i="1"/>
  <c r="G2673" i="1"/>
  <c r="H2673" i="1"/>
  <c r="I2673" i="1"/>
  <c r="J2673" i="1"/>
  <c r="K2673" i="1"/>
  <c r="M2673" i="1"/>
  <c r="N2673" i="1"/>
  <c r="O2673" i="1"/>
  <c r="P2673" i="1"/>
  <c r="Q2673" i="1"/>
  <c r="R2673" i="1"/>
  <c r="S2673" i="1"/>
  <c r="T2673" i="1"/>
  <c r="U2673" i="1"/>
  <c r="V2673" i="1"/>
  <c r="W2673" i="1"/>
  <c r="A2674" i="1"/>
  <c r="B2674" i="1"/>
  <c r="C2674" i="1"/>
  <c r="D2674" i="1"/>
  <c r="E2674" i="1"/>
  <c r="F2674" i="1"/>
  <c r="G2674" i="1"/>
  <c r="H2674" i="1"/>
  <c r="I2674" i="1"/>
  <c r="J2674" i="1"/>
  <c r="M2674" i="1"/>
  <c r="N2674" i="1"/>
  <c r="O2674" i="1"/>
  <c r="P2674" i="1"/>
  <c r="Q2674" i="1"/>
  <c r="R2674" i="1"/>
  <c r="S2674" i="1"/>
  <c r="T2674" i="1"/>
  <c r="U2674" i="1"/>
  <c r="V2674" i="1"/>
  <c r="W2674" i="1"/>
  <c r="A2675" i="1"/>
  <c r="B2675" i="1"/>
  <c r="C2675" i="1"/>
  <c r="D2675" i="1"/>
  <c r="E2675" i="1"/>
  <c r="F2675" i="1"/>
  <c r="G2675" i="1"/>
  <c r="I2675" i="1"/>
  <c r="J2675" i="1"/>
  <c r="K2675" i="1"/>
  <c r="M2675" i="1"/>
  <c r="N2675" i="1"/>
  <c r="O2675" i="1"/>
  <c r="P2675" i="1"/>
  <c r="Q2675" i="1"/>
  <c r="R2675" i="1"/>
  <c r="S2675" i="1"/>
  <c r="T2675" i="1"/>
  <c r="U2675" i="1"/>
  <c r="V2675" i="1"/>
  <c r="W2675" i="1"/>
  <c r="A2676" i="1"/>
  <c r="B2676" i="1"/>
  <c r="C2676" i="1"/>
  <c r="D2676" i="1"/>
  <c r="E2676" i="1"/>
  <c r="F2676" i="1"/>
  <c r="G2676" i="1"/>
  <c r="I2676" i="1"/>
  <c r="J2676" i="1"/>
  <c r="L2676" i="1"/>
  <c r="M2676" i="1"/>
  <c r="N2676" i="1"/>
  <c r="O2676" i="1"/>
  <c r="P2676" i="1"/>
  <c r="Q2676" i="1"/>
  <c r="R2676" i="1"/>
  <c r="S2676" i="1"/>
  <c r="U2676" i="1"/>
  <c r="V2676" i="1"/>
  <c r="W2676" i="1"/>
  <c r="A2677" i="1"/>
  <c r="B2677" i="1"/>
  <c r="C2677" i="1"/>
  <c r="D2677" i="1"/>
  <c r="E2677" i="1"/>
  <c r="F2677" i="1"/>
  <c r="G2677" i="1"/>
  <c r="I2677" i="1"/>
  <c r="J2677" i="1"/>
  <c r="K2677" i="1"/>
  <c r="L2677" i="1"/>
  <c r="M2677" i="1"/>
  <c r="N2677" i="1"/>
  <c r="O2677" i="1"/>
  <c r="P2677" i="1"/>
  <c r="Q2677" i="1"/>
  <c r="R2677" i="1"/>
  <c r="S2677" i="1"/>
  <c r="U2677" i="1"/>
  <c r="V2677" i="1"/>
  <c r="W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U2678" i="1"/>
  <c r="V2678" i="1"/>
  <c r="W2678" i="1"/>
  <c r="A2679" i="1"/>
  <c r="B2679" i="1"/>
  <c r="C2679" i="1"/>
  <c r="D2679" i="1"/>
  <c r="E2679" i="1"/>
  <c r="F2679" i="1"/>
  <c r="G2679" i="1"/>
  <c r="I2679" i="1"/>
  <c r="J2679" i="1"/>
  <c r="K2679" i="1"/>
  <c r="L2679" i="1"/>
  <c r="M2679" i="1"/>
  <c r="N2679" i="1"/>
  <c r="O2679" i="1"/>
  <c r="P2679" i="1"/>
  <c r="Q2679" i="1"/>
  <c r="R2679" i="1"/>
  <c r="S2679" i="1"/>
  <c r="U2679" i="1"/>
  <c r="V2679" i="1"/>
  <c r="W2679" i="1"/>
  <c r="A2680" i="1"/>
  <c r="B2680" i="1"/>
  <c r="C2680" i="1"/>
  <c r="D2680" i="1"/>
  <c r="E2680" i="1"/>
  <c r="F2680" i="1"/>
  <c r="G2680" i="1"/>
  <c r="I2680" i="1"/>
  <c r="J2680" i="1"/>
  <c r="K2680" i="1"/>
  <c r="L2680" i="1"/>
  <c r="M2680" i="1"/>
  <c r="N2680" i="1"/>
  <c r="O2680" i="1"/>
  <c r="P2680" i="1"/>
  <c r="R2680" i="1"/>
  <c r="S2680" i="1"/>
  <c r="U2680" i="1"/>
  <c r="V2680" i="1"/>
  <c r="W2680" i="1"/>
  <c r="A2681" i="1"/>
  <c r="B2681" i="1"/>
  <c r="C2681" i="1"/>
  <c r="D2681" i="1"/>
  <c r="E2681" i="1"/>
  <c r="F2681" i="1"/>
  <c r="G2681" i="1"/>
  <c r="H2681" i="1"/>
  <c r="I2681" i="1"/>
  <c r="J2681" i="1"/>
  <c r="K2681" i="1"/>
  <c r="M2681" i="1"/>
  <c r="N2681" i="1"/>
  <c r="O2681" i="1"/>
  <c r="P2681" i="1"/>
  <c r="Q2681" i="1"/>
  <c r="R2681" i="1"/>
  <c r="S2681" i="1"/>
  <c r="T2681" i="1"/>
  <c r="U2681" i="1"/>
  <c r="V2681" i="1"/>
  <c r="W2681" i="1"/>
  <c r="A2682" i="1"/>
  <c r="B2682" i="1"/>
  <c r="C2682" i="1"/>
  <c r="D2682" i="1"/>
  <c r="E2682" i="1"/>
  <c r="F2682" i="1"/>
  <c r="G2682" i="1"/>
  <c r="H2682" i="1"/>
  <c r="I2682" i="1"/>
  <c r="J2682" i="1"/>
  <c r="M2682" i="1"/>
  <c r="N2682" i="1"/>
  <c r="O2682" i="1"/>
  <c r="P2682" i="1"/>
  <c r="Q2682" i="1"/>
  <c r="R2682" i="1"/>
  <c r="S2682" i="1"/>
  <c r="T2682" i="1"/>
  <c r="U2682" i="1"/>
  <c r="V2682" i="1"/>
  <c r="W2682" i="1"/>
  <c r="A2683" i="1"/>
  <c r="B2683" i="1"/>
  <c r="C2683" i="1"/>
  <c r="D2683" i="1"/>
  <c r="E2683" i="1"/>
  <c r="F2683" i="1"/>
  <c r="G2683" i="1"/>
  <c r="H2683" i="1"/>
  <c r="I2683" i="1"/>
  <c r="J2683" i="1"/>
  <c r="M2683" i="1"/>
  <c r="N2683" i="1"/>
  <c r="O2683" i="1"/>
  <c r="P2683" i="1"/>
  <c r="Q2683" i="1"/>
  <c r="R2683" i="1"/>
  <c r="S2683" i="1"/>
  <c r="U2683" i="1"/>
  <c r="V2683" i="1"/>
  <c r="W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A2685" i="1"/>
  <c r="B2685" i="1"/>
  <c r="C2685" i="1"/>
  <c r="D2685" i="1"/>
  <c r="E2685" i="1"/>
  <c r="F2685" i="1"/>
  <c r="G2685" i="1"/>
  <c r="I2685" i="1"/>
  <c r="J2685" i="1"/>
  <c r="K2685" i="1"/>
  <c r="L2685" i="1"/>
  <c r="M2685" i="1"/>
  <c r="N2685" i="1"/>
  <c r="O2685" i="1"/>
  <c r="P2685" i="1"/>
  <c r="Q2685" i="1"/>
  <c r="R2685" i="1"/>
  <c r="S2685" i="1"/>
  <c r="U2685" i="1"/>
  <c r="V2685" i="1"/>
  <c r="W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A2687" i="1"/>
  <c r="B2687" i="1"/>
  <c r="C2687" i="1"/>
  <c r="D2687" i="1"/>
  <c r="E2687" i="1"/>
  <c r="F2687" i="1"/>
  <c r="G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A2688" i="1"/>
  <c r="B2688" i="1"/>
  <c r="C2688" i="1"/>
  <c r="D2688" i="1"/>
  <c r="E2688" i="1"/>
  <c r="F2688" i="1"/>
  <c r="G2688" i="1"/>
  <c r="I2688" i="1"/>
  <c r="J2688" i="1"/>
  <c r="K2688" i="1"/>
  <c r="M2688" i="1"/>
  <c r="N2688" i="1"/>
  <c r="O2688" i="1"/>
  <c r="P2688" i="1"/>
  <c r="Q2688" i="1"/>
  <c r="R2688" i="1"/>
  <c r="S2688" i="1"/>
  <c r="T2688" i="1"/>
  <c r="U2688" i="1"/>
  <c r="V2688" i="1"/>
  <c r="W2688" i="1"/>
  <c r="A2689" i="1"/>
  <c r="B2689" i="1"/>
  <c r="C2689" i="1"/>
  <c r="D2689" i="1"/>
  <c r="E2689" i="1"/>
  <c r="F2689" i="1"/>
  <c r="G2689" i="1"/>
  <c r="I2689" i="1"/>
  <c r="J2689" i="1"/>
  <c r="K2689" i="1"/>
  <c r="L2689" i="1"/>
  <c r="M2689" i="1"/>
  <c r="N2689" i="1"/>
  <c r="O2689" i="1"/>
  <c r="P2689" i="1"/>
  <c r="Q2689" i="1"/>
  <c r="R2689" i="1"/>
  <c r="S2689" i="1"/>
  <c r="U2689" i="1"/>
  <c r="V2689" i="1"/>
  <c r="W2689" i="1"/>
  <c r="A2690" i="1"/>
  <c r="B2690" i="1"/>
  <c r="C2690" i="1"/>
  <c r="D2690" i="1"/>
  <c r="E2690" i="1"/>
  <c r="F2690" i="1"/>
  <c r="G2690" i="1"/>
  <c r="I2690" i="1"/>
  <c r="J2690" i="1"/>
  <c r="K2690" i="1"/>
  <c r="L2690" i="1"/>
  <c r="M2690" i="1"/>
  <c r="N2690" i="1"/>
  <c r="O2690" i="1"/>
  <c r="P2690" i="1"/>
  <c r="R2690" i="1"/>
  <c r="S2690" i="1"/>
  <c r="T2690" i="1"/>
  <c r="U2690" i="1"/>
  <c r="V2690" i="1"/>
  <c r="W2690" i="1"/>
  <c r="A2691" i="1"/>
  <c r="B2691" i="1"/>
  <c r="C2691" i="1"/>
  <c r="D2691" i="1"/>
  <c r="E2691" i="1"/>
  <c r="F2691" i="1"/>
  <c r="G2691" i="1"/>
  <c r="H2691" i="1"/>
  <c r="I2691" i="1"/>
  <c r="J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A2692" i="1"/>
  <c r="B2692" i="1"/>
  <c r="C2692" i="1"/>
  <c r="D2692" i="1"/>
  <c r="E2692" i="1"/>
  <c r="F2692" i="1"/>
  <c r="G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A2693" i="1"/>
  <c r="B2693" i="1"/>
  <c r="C2693" i="1"/>
  <c r="D2693" i="1"/>
  <c r="E2693" i="1"/>
  <c r="F2693" i="1"/>
  <c r="G2693" i="1"/>
  <c r="I2693" i="1"/>
  <c r="J2693" i="1"/>
  <c r="K2693" i="1"/>
  <c r="M2693" i="1"/>
  <c r="N2693" i="1"/>
  <c r="O2693" i="1"/>
  <c r="P2693" i="1"/>
  <c r="Q2693" i="1"/>
  <c r="R2693" i="1"/>
  <c r="S2693" i="1"/>
  <c r="U2693" i="1"/>
  <c r="V2693" i="1"/>
  <c r="W2693" i="1"/>
  <c r="A2694" i="1"/>
  <c r="B2694" i="1"/>
  <c r="C2694" i="1"/>
  <c r="D2694" i="1"/>
  <c r="E2694" i="1"/>
  <c r="F2694" i="1"/>
  <c r="G2694" i="1"/>
  <c r="H2694" i="1"/>
  <c r="I2694" i="1"/>
  <c r="J2694" i="1"/>
  <c r="L2694" i="1"/>
  <c r="M2694" i="1"/>
  <c r="N2694" i="1"/>
  <c r="O2694" i="1"/>
  <c r="P2694" i="1"/>
  <c r="Q2694" i="1"/>
  <c r="R2694" i="1"/>
  <c r="S2694" i="1"/>
  <c r="U2694" i="1"/>
  <c r="V2694" i="1"/>
  <c r="W2694" i="1"/>
  <c r="A2695" i="1"/>
  <c r="B2695" i="1"/>
  <c r="C2695" i="1"/>
  <c r="D2695" i="1"/>
  <c r="E2695" i="1"/>
  <c r="F2695" i="1"/>
  <c r="G2695" i="1"/>
  <c r="I2695" i="1"/>
  <c r="J2695" i="1"/>
  <c r="K2695" i="1"/>
  <c r="L2695" i="1"/>
  <c r="M2695" i="1"/>
  <c r="N2695" i="1"/>
  <c r="O2695" i="1"/>
  <c r="P2695" i="1"/>
  <c r="R2695" i="1"/>
  <c r="S2695" i="1"/>
  <c r="U2695" i="1"/>
  <c r="V2695" i="1"/>
  <c r="W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R2696" i="1"/>
  <c r="S2696" i="1"/>
  <c r="T2696" i="1"/>
  <c r="U2696" i="1"/>
  <c r="V2696" i="1"/>
  <c r="W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U2697" i="1"/>
  <c r="V2697" i="1"/>
  <c r="W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R2698" i="1"/>
  <c r="S2698" i="1"/>
  <c r="T2698" i="1"/>
  <c r="U2698" i="1"/>
  <c r="V2698" i="1"/>
  <c r="W2698" i="1"/>
  <c r="A2699" i="1"/>
  <c r="B2699" i="1"/>
  <c r="C2699" i="1"/>
  <c r="D2699" i="1"/>
  <c r="E2699" i="1"/>
  <c r="F2699" i="1"/>
  <c r="G2699" i="1"/>
  <c r="H2699" i="1"/>
  <c r="I2699" i="1"/>
  <c r="J2699" i="1"/>
  <c r="K2699" i="1"/>
  <c r="M2699" i="1"/>
  <c r="N2699" i="1"/>
  <c r="O2699" i="1"/>
  <c r="P2699" i="1"/>
  <c r="Q2699" i="1"/>
  <c r="R2699" i="1"/>
  <c r="S2699" i="1"/>
  <c r="T2699" i="1"/>
  <c r="U2699" i="1"/>
  <c r="V2699" i="1"/>
  <c r="W2699" i="1"/>
  <c r="A2700" i="1"/>
  <c r="B2700" i="1"/>
  <c r="C2700" i="1"/>
  <c r="D2700" i="1"/>
  <c r="E2700" i="1"/>
  <c r="F2700" i="1"/>
  <c r="G2700" i="1"/>
  <c r="I2700" i="1"/>
  <c r="J2700" i="1"/>
  <c r="L2700" i="1"/>
  <c r="M2700" i="1"/>
  <c r="N2700" i="1"/>
  <c r="O2700" i="1"/>
  <c r="P2700" i="1"/>
  <c r="Q2700" i="1"/>
  <c r="R2700" i="1"/>
  <c r="S2700" i="1"/>
  <c r="U2700" i="1"/>
  <c r="V2700" i="1"/>
  <c r="W2700" i="1"/>
  <c r="A2701" i="1"/>
  <c r="B2701" i="1"/>
  <c r="C2701" i="1"/>
  <c r="D2701" i="1"/>
  <c r="E2701" i="1"/>
  <c r="F2701" i="1"/>
  <c r="G2701" i="1"/>
  <c r="I2701" i="1"/>
  <c r="J2701" i="1"/>
  <c r="K2701" i="1"/>
  <c r="L2701" i="1"/>
  <c r="M2701" i="1"/>
  <c r="N2701" i="1"/>
  <c r="O2701" i="1"/>
  <c r="P2701" i="1"/>
  <c r="R2701" i="1"/>
  <c r="S2701" i="1"/>
  <c r="U2701" i="1"/>
  <c r="V2701" i="1"/>
  <c r="W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R2702" i="1"/>
  <c r="S2702" i="1"/>
  <c r="T2702" i="1"/>
  <c r="U2702" i="1"/>
  <c r="V2702" i="1"/>
  <c r="W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R2703" i="1"/>
  <c r="S2703" i="1"/>
  <c r="T2703" i="1"/>
  <c r="U2703" i="1"/>
  <c r="V2703" i="1"/>
  <c r="W2703" i="1"/>
  <c r="A2704" i="1"/>
  <c r="B2704" i="1"/>
  <c r="C2704" i="1"/>
  <c r="D2704" i="1"/>
  <c r="E2704" i="1"/>
  <c r="F2704" i="1"/>
  <c r="G2704" i="1"/>
  <c r="H2704" i="1"/>
  <c r="I2704" i="1"/>
  <c r="J2704" i="1"/>
  <c r="K2704" i="1"/>
  <c r="M2704" i="1"/>
  <c r="N2704" i="1"/>
  <c r="O2704" i="1"/>
  <c r="P2704" i="1"/>
  <c r="Q2704" i="1"/>
  <c r="R2704" i="1"/>
  <c r="S2704" i="1"/>
  <c r="T2704" i="1"/>
  <c r="U2704" i="1"/>
  <c r="V2704" i="1"/>
  <c r="W2704" i="1"/>
  <c r="A2705" i="1"/>
  <c r="B2705" i="1"/>
  <c r="C2705" i="1"/>
  <c r="D2705" i="1"/>
  <c r="E2705" i="1"/>
  <c r="F2705" i="1"/>
  <c r="G2705" i="1"/>
  <c r="H2705" i="1"/>
  <c r="I2705" i="1"/>
  <c r="J2705" i="1"/>
  <c r="K2705" i="1"/>
  <c r="M2705" i="1"/>
  <c r="N2705" i="1"/>
  <c r="O2705" i="1"/>
  <c r="P2705" i="1"/>
  <c r="Q2705" i="1"/>
  <c r="R2705" i="1"/>
  <c r="S2705" i="1"/>
  <c r="T2705" i="1"/>
  <c r="U2705" i="1"/>
  <c r="V2705" i="1"/>
  <c r="W2705" i="1"/>
  <c r="A2706" i="1"/>
  <c r="B2706" i="1"/>
  <c r="C2706" i="1"/>
  <c r="D2706" i="1"/>
  <c r="E2706" i="1"/>
  <c r="F2706" i="1"/>
  <c r="G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A2707" i="1"/>
  <c r="B2707" i="1"/>
  <c r="C2707" i="1"/>
  <c r="D2707" i="1"/>
  <c r="E2707" i="1"/>
  <c r="F2707" i="1"/>
  <c r="G2707" i="1"/>
  <c r="I2707" i="1"/>
  <c r="J2707" i="1"/>
  <c r="K2707" i="1"/>
  <c r="M2707" i="1"/>
  <c r="N2707" i="1"/>
  <c r="O2707" i="1"/>
  <c r="P2707" i="1"/>
  <c r="Q2707" i="1"/>
  <c r="R2707" i="1"/>
  <c r="S2707" i="1"/>
  <c r="T2707" i="1"/>
  <c r="U2707" i="1"/>
  <c r="V2707" i="1"/>
  <c r="W2707" i="1"/>
  <c r="A2708" i="1"/>
  <c r="B2708" i="1"/>
  <c r="C2708" i="1"/>
  <c r="D2708" i="1"/>
  <c r="E2708" i="1"/>
  <c r="F2708" i="1"/>
  <c r="G2708" i="1"/>
  <c r="I2708" i="1"/>
  <c r="J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A2709" i="1"/>
  <c r="B2709" i="1"/>
  <c r="C2709" i="1"/>
  <c r="D2709" i="1"/>
  <c r="E2709" i="1"/>
  <c r="F2709" i="1"/>
  <c r="G2709" i="1"/>
  <c r="H2709" i="1"/>
  <c r="I2709" i="1"/>
  <c r="J2709" i="1"/>
  <c r="K2709" i="1"/>
  <c r="M2709" i="1"/>
  <c r="N2709" i="1"/>
  <c r="O2709" i="1"/>
  <c r="P2709" i="1"/>
  <c r="Q2709" i="1"/>
  <c r="R2709" i="1"/>
  <c r="S2709" i="1"/>
  <c r="T2709" i="1"/>
  <c r="U2709" i="1"/>
  <c r="V2709" i="1"/>
  <c r="W2709" i="1"/>
  <c r="A2710" i="1"/>
  <c r="B2710" i="1"/>
  <c r="C2710" i="1"/>
  <c r="D2710" i="1"/>
  <c r="E2710" i="1"/>
  <c r="F2710" i="1"/>
  <c r="G2710" i="1"/>
  <c r="H2710" i="1"/>
  <c r="I2710" i="1"/>
  <c r="J2710" i="1"/>
  <c r="K2710" i="1"/>
  <c r="M2710" i="1"/>
  <c r="N2710" i="1"/>
  <c r="O2710" i="1"/>
  <c r="P2710" i="1"/>
  <c r="Q2710" i="1"/>
  <c r="R2710" i="1"/>
  <c r="S2710" i="1"/>
  <c r="T2710" i="1"/>
  <c r="U2710" i="1"/>
  <c r="V2710" i="1"/>
  <c r="W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N2711" i="1"/>
  <c r="O2711" i="1"/>
  <c r="P2711" i="1"/>
  <c r="R2711" i="1"/>
  <c r="S2711" i="1"/>
  <c r="T2711" i="1"/>
  <c r="U2711" i="1"/>
  <c r="V2711" i="1"/>
  <c r="W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U2712" i="1"/>
  <c r="V2712" i="1"/>
  <c r="W2712" i="1"/>
  <c r="A2713" i="1"/>
  <c r="B2713" i="1"/>
  <c r="C2713" i="1"/>
  <c r="D2713" i="1"/>
  <c r="E2713" i="1"/>
  <c r="F2713" i="1"/>
  <c r="G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A2714" i="1"/>
  <c r="B2714" i="1"/>
  <c r="C2714" i="1"/>
  <c r="D2714" i="1"/>
  <c r="E2714" i="1"/>
  <c r="F2714" i="1"/>
  <c r="G2714" i="1"/>
  <c r="H2714" i="1"/>
  <c r="I2714" i="1"/>
  <c r="J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A2715" i="1"/>
  <c r="B2715" i="1"/>
  <c r="C2715" i="1"/>
  <c r="D2715" i="1"/>
  <c r="E2715" i="1"/>
  <c r="F2715" i="1"/>
  <c r="G2715" i="1"/>
  <c r="H2715" i="1"/>
  <c r="I2715" i="1"/>
  <c r="J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A2716" i="1"/>
  <c r="B2716" i="1"/>
  <c r="C2716" i="1"/>
  <c r="D2716" i="1"/>
  <c r="E2716" i="1"/>
  <c r="F2716" i="1"/>
  <c r="G2716" i="1"/>
  <c r="I2716" i="1"/>
  <c r="J2716" i="1"/>
  <c r="K2716" i="1"/>
  <c r="M2716" i="1"/>
  <c r="N2716" i="1"/>
  <c r="O2716" i="1"/>
  <c r="P2716" i="1"/>
  <c r="Q2716" i="1"/>
  <c r="R2716" i="1"/>
  <c r="S2716" i="1"/>
  <c r="U2716" i="1"/>
  <c r="V2716" i="1"/>
  <c r="W2716" i="1"/>
  <c r="A2717" i="1"/>
  <c r="B2717" i="1"/>
  <c r="C2717" i="1"/>
  <c r="D2717" i="1"/>
  <c r="E2717" i="1"/>
  <c r="F2717" i="1"/>
  <c r="G2717" i="1"/>
  <c r="I2717" i="1"/>
  <c r="J2717" i="1"/>
  <c r="K2717" i="1"/>
  <c r="L2717" i="1"/>
  <c r="M2717" i="1"/>
  <c r="N2717" i="1"/>
  <c r="O2717" i="1"/>
  <c r="P2717" i="1"/>
  <c r="R2717" i="1"/>
  <c r="S2717" i="1"/>
  <c r="U2717" i="1"/>
  <c r="V2717" i="1"/>
  <c r="W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R2718" i="1"/>
  <c r="S2718" i="1"/>
  <c r="U2718" i="1"/>
  <c r="V2718" i="1"/>
  <c r="W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O2719" i="1"/>
  <c r="P2719" i="1"/>
  <c r="Q2719" i="1"/>
  <c r="R2719" i="1"/>
  <c r="S2719" i="1"/>
  <c r="T2719" i="1"/>
  <c r="U2719" i="1"/>
  <c r="V2719" i="1"/>
  <c r="W2719" i="1"/>
  <c r="A2720" i="1"/>
  <c r="B2720" i="1"/>
  <c r="C2720" i="1"/>
  <c r="D2720" i="1"/>
  <c r="E2720" i="1"/>
  <c r="F2720" i="1"/>
  <c r="G2720" i="1"/>
  <c r="H2720" i="1"/>
  <c r="I2720" i="1"/>
  <c r="J2720" i="1"/>
  <c r="K2720" i="1"/>
  <c r="M2720" i="1"/>
  <c r="N2720" i="1"/>
  <c r="O2720" i="1"/>
  <c r="P2720" i="1"/>
  <c r="Q2720" i="1"/>
  <c r="R2720" i="1"/>
  <c r="S2720" i="1"/>
  <c r="T2720" i="1"/>
  <c r="U2720" i="1"/>
  <c r="V2720" i="1"/>
  <c r="W2720" i="1"/>
  <c r="A2721" i="1"/>
  <c r="B2721" i="1"/>
  <c r="C2721" i="1"/>
  <c r="D2721" i="1"/>
  <c r="E2721" i="1"/>
  <c r="F2721" i="1"/>
  <c r="G2721" i="1"/>
  <c r="H2721" i="1"/>
  <c r="I2721" i="1"/>
  <c r="J2721" i="1"/>
  <c r="K2721" i="1"/>
  <c r="M2721" i="1"/>
  <c r="O2721" i="1"/>
  <c r="P2721" i="1"/>
  <c r="Q2721" i="1"/>
  <c r="R2721" i="1"/>
  <c r="S2721" i="1"/>
  <c r="T2721" i="1"/>
  <c r="U2721" i="1"/>
  <c r="V2721" i="1"/>
  <c r="W2721" i="1"/>
  <c r="A2722" i="1"/>
  <c r="B2722" i="1"/>
  <c r="C2722" i="1"/>
  <c r="D2722" i="1"/>
  <c r="E2722" i="1"/>
  <c r="F2722" i="1"/>
  <c r="G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A2723" i="1"/>
  <c r="B2723" i="1"/>
  <c r="C2723" i="1"/>
  <c r="D2723" i="1"/>
  <c r="E2723" i="1"/>
  <c r="F2723" i="1"/>
  <c r="G2723" i="1"/>
  <c r="I2723" i="1"/>
  <c r="J2723" i="1"/>
  <c r="L2723" i="1"/>
  <c r="M2723" i="1"/>
  <c r="N2723" i="1"/>
  <c r="O2723" i="1"/>
  <c r="P2723" i="1"/>
  <c r="Q2723" i="1"/>
  <c r="R2723" i="1"/>
  <c r="S2723" i="1"/>
  <c r="U2723" i="1"/>
  <c r="V2723" i="1"/>
  <c r="W2723" i="1"/>
  <c r="A2724" i="1"/>
  <c r="B2724" i="1"/>
  <c r="C2724" i="1"/>
  <c r="D2724" i="1"/>
  <c r="E2724" i="1"/>
  <c r="F2724" i="1"/>
  <c r="G2724" i="1"/>
  <c r="I2724" i="1"/>
  <c r="J2724" i="1"/>
  <c r="K2724" i="1"/>
  <c r="L2724" i="1"/>
  <c r="M2724" i="1"/>
  <c r="N2724" i="1"/>
  <c r="O2724" i="1"/>
  <c r="P2724" i="1"/>
  <c r="Q2724" i="1"/>
  <c r="R2724" i="1"/>
  <c r="S2724" i="1"/>
  <c r="U2724" i="1"/>
  <c r="V2724" i="1"/>
  <c r="W2724" i="1"/>
  <c r="A2725" i="1"/>
  <c r="B2725" i="1"/>
  <c r="C2725" i="1"/>
  <c r="D2725" i="1"/>
  <c r="E2725" i="1"/>
  <c r="F2725" i="1"/>
  <c r="G2725" i="1"/>
  <c r="I2725" i="1"/>
  <c r="J2725" i="1"/>
  <c r="K2725" i="1"/>
  <c r="L2725" i="1"/>
  <c r="M2725" i="1"/>
  <c r="N2725" i="1"/>
  <c r="O2725" i="1"/>
  <c r="P2725" i="1"/>
  <c r="R2725" i="1"/>
  <c r="S2725" i="1"/>
  <c r="U2725" i="1"/>
  <c r="V2725" i="1"/>
  <c r="W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R2726" i="1"/>
  <c r="S2726" i="1"/>
  <c r="T2726" i="1"/>
  <c r="U2726" i="1"/>
  <c r="V2726" i="1"/>
  <c r="W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A2728" i="1"/>
  <c r="B2728" i="1"/>
  <c r="C2728" i="1"/>
  <c r="D2728" i="1"/>
  <c r="E2728" i="1"/>
  <c r="F2728" i="1"/>
  <c r="G2728" i="1"/>
  <c r="H2728" i="1"/>
  <c r="I2728" i="1"/>
  <c r="J2728" i="1"/>
  <c r="M2728" i="1"/>
  <c r="N2728" i="1"/>
  <c r="O2728" i="1"/>
  <c r="P2728" i="1"/>
  <c r="Q2728" i="1"/>
  <c r="R2728" i="1"/>
  <c r="S2728" i="1"/>
  <c r="T2728" i="1"/>
  <c r="U2728" i="1"/>
  <c r="V2728" i="1"/>
  <c r="W2728" i="1"/>
  <c r="A2729" i="1"/>
  <c r="B2729" i="1"/>
  <c r="C2729" i="1"/>
  <c r="D2729" i="1"/>
  <c r="E2729" i="1"/>
  <c r="F2729" i="1"/>
  <c r="G2729" i="1"/>
  <c r="I2729" i="1"/>
  <c r="J2729" i="1"/>
  <c r="K2729" i="1"/>
  <c r="M2729" i="1"/>
  <c r="N2729" i="1"/>
  <c r="O2729" i="1"/>
  <c r="P2729" i="1"/>
  <c r="Q2729" i="1"/>
  <c r="R2729" i="1"/>
  <c r="S2729" i="1"/>
  <c r="U2729" i="1"/>
  <c r="V2729" i="1"/>
  <c r="W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A2731" i="1"/>
  <c r="B2731" i="1"/>
  <c r="C2731" i="1"/>
  <c r="D2731" i="1"/>
  <c r="E2731" i="1"/>
  <c r="F2731" i="1"/>
  <c r="G2731" i="1"/>
  <c r="H2731" i="1"/>
  <c r="I2731" i="1"/>
  <c r="J2731" i="1"/>
  <c r="K2731" i="1"/>
  <c r="M2731" i="1"/>
  <c r="N2731" i="1"/>
  <c r="O2731" i="1"/>
  <c r="P2731" i="1"/>
  <c r="Q2731" i="1"/>
  <c r="R2731" i="1"/>
  <c r="S2731" i="1"/>
  <c r="T2731" i="1"/>
  <c r="U2731" i="1"/>
  <c r="V2731" i="1"/>
  <c r="W2731" i="1"/>
  <c r="A2732" i="1"/>
  <c r="B2732" i="1"/>
  <c r="C2732" i="1"/>
  <c r="D2732" i="1"/>
  <c r="E2732" i="1"/>
  <c r="F2732" i="1"/>
  <c r="G2732" i="1"/>
  <c r="H2732" i="1"/>
  <c r="I2732" i="1"/>
  <c r="J2732" i="1"/>
  <c r="M2732" i="1"/>
  <c r="N2732" i="1"/>
  <c r="O2732" i="1"/>
  <c r="P2732" i="1"/>
  <c r="Q2732" i="1"/>
  <c r="R2732" i="1"/>
  <c r="S2732" i="1"/>
  <c r="T2732" i="1"/>
  <c r="U2732" i="1"/>
  <c r="V2732" i="1"/>
  <c r="W2732" i="1"/>
  <c r="A2733" i="1"/>
  <c r="B2733" i="1"/>
  <c r="C2733" i="1"/>
  <c r="D2733" i="1"/>
  <c r="E2733" i="1"/>
  <c r="F2733" i="1"/>
  <c r="G2733" i="1"/>
  <c r="I2733" i="1"/>
  <c r="J2733" i="1"/>
  <c r="K2733" i="1"/>
  <c r="M2733" i="1"/>
  <c r="N2733" i="1"/>
  <c r="O2733" i="1"/>
  <c r="P2733" i="1"/>
  <c r="Q2733" i="1"/>
  <c r="R2733" i="1"/>
  <c r="S2733" i="1"/>
  <c r="T2733" i="1"/>
  <c r="U2733" i="1"/>
  <c r="V2733" i="1"/>
  <c r="W2733" i="1"/>
  <c r="A2734" i="1"/>
  <c r="B2734" i="1"/>
  <c r="C2734" i="1"/>
  <c r="D2734" i="1"/>
  <c r="E2734" i="1"/>
  <c r="F2734" i="1"/>
  <c r="G2734" i="1"/>
  <c r="I2734" i="1"/>
  <c r="J2734" i="1"/>
  <c r="K2734" i="1"/>
  <c r="M2734" i="1"/>
  <c r="N2734" i="1"/>
  <c r="O2734" i="1"/>
  <c r="P2734" i="1"/>
  <c r="Q2734" i="1"/>
  <c r="R2734" i="1"/>
  <c r="S2734" i="1"/>
  <c r="T2734" i="1"/>
  <c r="U2734" i="1"/>
  <c r="V2734" i="1"/>
  <c r="W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U2736" i="1"/>
  <c r="V2736" i="1"/>
  <c r="W2736" i="1"/>
  <c r="A2737" i="1"/>
  <c r="B2737" i="1"/>
  <c r="C2737" i="1"/>
  <c r="D2737" i="1"/>
  <c r="E2737" i="1"/>
  <c r="F2737" i="1"/>
  <c r="G2737" i="1"/>
  <c r="H2737" i="1"/>
  <c r="I2737" i="1"/>
  <c r="J2737" i="1"/>
  <c r="K2737" i="1"/>
  <c r="M2737" i="1"/>
  <c r="N2737" i="1"/>
  <c r="O2737" i="1"/>
  <c r="P2737" i="1"/>
  <c r="Q2737" i="1"/>
  <c r="R2737" i="1"/>
  <c r="S2737" i="1"/>
  <c r="U2737" i="1"/>
  <c r="V2737" i="1"/>
  <c r="W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U2738" i="1"/>
  <c r="V2738" i="1"/>
  <c r="W2738" i="1"/>
  <c r="A2739" i="1"/>
  <c r="B2739" i="1"/>
  <c r="C2739" i="1"/>
  <c r="D2739" i="1"/>
  <c r="E2739" i="1"/>
  <c r="F2739" i="1"/>
  <c r="G2739" i="1"/>
  <c r="I2739" i="1"/>
  <c r="J2739" i="1"/>
  <c r="K2739" i="1"/>
  <c r="L2739" i="1"/>
  <c r="M2739" i="1"/>
  <c r="N2739" i="1"/>
  <c r="O2739" i="1"/>
  <c r="P2739" i="1"/>
  <c r="R2739" i="1"/>
  <c r="S2739" i="1"/>
  <c r="U2739" i="1"/>
  <c r="V2739" i="1"/>
  <c r="W2739" i="1"/>
  <c r="A2740" i="1"/>
  <c r="B2740" i="1"/>
  <c r="C2740" i="1"/>
  <c r="D2740" i="1"/>
  <c r="E2740" i="1"/>
  <c r="F2740" i="1"/>
  <c r="G2740" i="1"/>
  <c r="H2740" i="1"/>
  <c r="I2740" i="1"/>
  <c r="J2740" i="1"/>
  <c r="K2740" i="1"/>
  <c r="M2740" i="1"/>
  <c r="N2740" i="1"/>
  <c r="O2740" i="1"/>
  <c r="P2740" i="1"/>
  <c r="R2740" i="1"/>
  <c r="S2740" i="1"/>
  <c r="T2740" i="1"/>
  <c r="U2740" i="1"/>
  <c r="V2740" i="1"/>
  <c r="W2740" i="1"/>
  <c r="A2741" i="1"/>
  <c r="B2741" i="1"/>
  <c r="C2741" i="1"/>
  <c r="D2741" i="1"/>
  <c r="E2741" i="1"/>
  <c r="F2741" i="1"/>
  <c r="G2741" i="1"/>
  <c r="H2741" i="1"/>
  <c r="I2741" i="1"/>
  <c r="J2741" i="1"/>
  <c r="K2741" i="1"/>
  <c r="M2741" i="1"/>
  <c r="N2741" i="1"/>
  <c r="O2741" i="1"/>
  <c r="P2741" i="1"/>
  <c r="Q2741" i="1"/>
  <c r="R2741" i="1"/>
  <c r="S2741" i="1"/>
  <c r="T2741" i="1"/>
  <c r="U2741" i="1"/>
  <c r="V2741" i="1"/>
  <c r="W2741" i="1"/>
  <c r="A2742" i="1"/>
  <c r="B2742" i="1"/>
  <c r="C2742" i="1"/>
  <c r="D2742" i="1"/>
  <c r="E2742" i="1"/>
  <c r="F2742" i="1"/>
  <c r="G2742" i="1"/>
  <c r="H2742" i="1"/>
  <c r="I2742" i="1"/>
  <c r="J2742" i="1"/>
  <c r="M2742" i="1"/>
  <c r="N2742" i="1"/>
  <c r="O2742" i="1"/>
  <c r="P2742" i="1"/>
  <c r="Q2742" i="1"/>
  <c r="R2742" i="1"/>
  <c r="S2742" i="1"/>
  <c r="T2742" i="1"/>
  <c r="U2742" i="1"/>
  <c r="V2742" i="1"/>
  <c r="W2742" i="1"/>
  <c r="A2743" i="1"/>
  <c r="B2743" i="1"/>
  <c r="C2743" i="1"/>
  <c r="D2743" i="1"/>
  <c r="E2743" i="1"/>
  <c r="F2743" i="1"/>
  <c r="G2743" i="1"/>
  <c r="I2743" i="1"/>
  <c r="J2743" i="1"/>
  <c r="K2743" i="1"/>
  <c r="L2743" i="1"/>
  <c r="M2743" i="1"/>
  <c r="N2743" i="1"/>
  <c r="O2743" i="1"/>
  <c r="P2743" i="1"/>
  <c r="R2743" i="1"/>
  <c r="S2743" i="1"/>
  <c r="U2743" i="1"/>
  <c r="V2743" i="1"/>
  <c r="W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R2744" i="1"/>
  <c r="S2744" i="1"/>
  <c r="T2744" i="1"/>
  <c r="U2744" i="1"/>
  <c r="V2744" i="1"/>
  <c r="W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R2745" i="1"/>
  <c r="S2745" i="1"/>
  <c r="U2745" i="1"/>
  <c r="V2745" i="1"/>
  <c r="W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U2746" i="1"/>
  <c r="V2746" i="1"/>
  <c r="W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R2747" i="1"/>
  <c r="S2747" i="1"/>
  <c r="T2747" i="1"/>
  <c r="U2747" i="1"/>
  <c r="V2747" i="1"/>
  <c r="W2747" i="1"/>
  <c r="A2748" i="1"/>
  <c r="B2748" i="1"/>
  <c r="C2748" i="1"/>
  <c r="D2748" i="1"/>
  <c r="E2748" i="1"/>
  <c r="F2748" i="1"/>
  <c r="G2748" i="1"/>
  <c r="H2748" i="1"/>
  <c r="I2748" i="1"/>
  <c r="J2748" i="1"/>
  <c r="K2748" i="1"/>
  <c r="M2748" i="1"/>
  <c r="N2748" i="1"/>
  <c r="O2748" i="1"/>
  <c r="P2748" i="1"/>
  <c r="Q2748" i="1"/>
  <c r="R2748" i="1"/>
  <c r="S2748" i="1"/>
  <c r="T2748" i="1"/>
  <c r="U2748" i="1"/>
  <c r="V2748" i="1"/>
  <c r="W2748" i="1"/>
  <c r="A2749" i="1"/>
  <c r="B2749" i="1"/>
  <c r="C2749" i="1"/>
  <c r="D2749" i="1"/>
  <c r="E2749" i="1"/>
  <c r="F2749" i="1"/>
  <c r="G2749" i="1"/>
  <c r="H2749" i="1"/>
  <c r="I2749" i="1"/>
  <c r="J2749" i="1"/>
  <c r="K2749" i="1"/>
  <c r="M2749" i="1"/>
  <c r="N2749" i="1"/>
  <c r="O2749" i="1"/>
  <c r="P2749" i="1"/>
  <c r="Q2749" i="1"/>
  <c r="R2749" i="1"/>
  <c r="S2749" i="1"/>
  <c r="T2749" i="1"/>
  <c r="U2749" i="1"/>
  <c r="V2749" i="1"/>
  <c r="W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U2751" i="1"/>
  <c r="V2751" i="1"/>
  <c r="W2751" i="1"/>
  <c r="A2752" i="1"/>
  <c r="B2752" i="1"/>
  <c r="C2752" i="1"/>
  <c r="D2752" i="1"/>
  <c r="E2752" i="1"/>
  <c r="F2752" i="1"/>
  <c r="G2752" i="1"/>
  <c r="I2752" i="1"/>
  <c r="J2752" i="1"/>
  <c r="K2752" i="1"/>
  <c r="L2752" i="1"/>
  <c r="M2752" i="1"/>
  <c r="N2752" i="1"/>
  <c r="O2752" i="1"/>
  <c r="P2752" i="1"/>
  <c r="R2752" i="1"/>
  <c r="S2752" i="1"/>
  <c r="U2752" i="1"/>
  <c r="V2752" i="1"/>
  <c r="W2752" i="1"/>
  <c r="A2753" i="1"/>
  <c r="B2753" i="1"/>
  <c r="C2753" i="1"/>
  <c r="D2753" i="1"/>
  <c r="E2753" i="1"/>
  <c r="F2753" i="1"/>
  <c r="G2753" i="1"/>
  <c r="H2753" i="1"/>
  <c r="I2753" i="1"/>
  <c r="J2753" i="1"/>
  <c r="K2753" i="1"/>
  <c r="M2753" i="1"/>
  <c r="N2753" i="1"/>
  <c r="O2753" i="1"/>
  <c r="P2753" i="1"/>
  <c r="R2753" i="1"/>
  <c r="S2753" i="1"/>
  <c r="T2753" i="1"/>
  <c r="U2753" i="1"/>
  <c r="V2753" i="1"/>
  <c r="W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R2754" i="1"/>
  <c r="S2754" i="1"/>
  <c r="U2754" i="1"/>
  <c r="V2754" i="1"/>
  <c r="W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R2755" i="1"/>
  <c r="S2755" i="1"/>
  <c r="U2755" i="1"/>
  <c r="V2755" i="1"/>
  <c r="W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R2756" i="1"/>
  <c r="S2756" i="1"/>
  <c r="T2756" i="1"/>
  <c r="U2756" i="1"/>
  <c r="V2756" i="1"/>
  <c r="W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R2757" i="1"/>
  <c r="S2757" i="1"/>
  <c r="U2757" i="1"/>
  <c r="V2757" i="1"/>
  <c r="W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U2758" i="1"/>
  <c r="V2758" i="1"/>
  <c r="W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R2759" i="1"/>
  <c r="S2759" i="1"/>
  <c r="T2759" i="1"/>
  <c r="U2759" i="1"/>
  <c r="V2759" i="1"/>
  <c r="W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O2760" i="1"/>
  <c r="P2760" i="1"/>
  <c r="Q2760" i="1"/>
  <c r="R2760" i="1"/>
  <c r="S2760" i="1"/>
  <c r="T2760" i="1"/>
  <c r="U2760" i="1"/>
  <c r="V2760" i="1"/>
  <c r="W2760" i="1"/>
  <c r="A2761" i="1"/>
  <c r="B2761" i="1"/>
  <c r="C2761" i="1"/>
  <c r="D2761" i="1"/>
  <c r="E2761" i="1"/>
  <c r="F2761" i="1"/>
  <c r="G2761" i="1"/>
  <c r="H2761" i="1"/>
  <c r="I2761" i="1"/>
  <c r="J2761" i="1"/>
  <c r="M2761" i="1"/>
  <c r="N2761" i="1"/>
  <c r="O2761" i="1"/>
  <c r="P2761" i="1"/>
  <c r="Q2761" i="1"/>
  <c r="R2761" i="1"/>
  <c r="S2761" i="1"/>
  <c r="T2761" i="1"/>
  <c r="U2761" i="1"/>
  <c r="V2761" i="1"/>
  <c r="W2761" i="1"/>
  <c r="A2762" i="1"/>
  <c r="B2762" i="1"/>
  <c r="C2762" i="1"/>
  <c r="D2762" i="1"/>
  <c r="E2762" i="1"/>
  <c r="F2762" i="1"/>
  <c r="G2762" i="1"/>
  <c r="I2762" i="1"/>
  <c r="J2762" i="1"/>
  <c r="K2762" i="1"/>
  <c r="L2762" i="1"/>
  <c r="M2762" i="1"/>
  <c r="N2762" i="1"/>
  <c r="O2762" i="1"/>
  <c r="P2762" i="1"/>
  <c r="Q2762" i="1"/>
  <c r="R2762" i="1"/>
  <c r="S2762" i="1"/>
  <c r="U2762" i="1"/>
  <c r="V2762" i="1"/>
  <c r="W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R2763" i="1"/>
  <c r="S2763" i="1"/>
  <c r="T2763" i="1"/>
  <c r="U2763" i="1"/>
  <c r="V2763" i="1"/>
  <c r="W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R2764" i="1"/>
  <c r="S2764" i="1"/>
  <c r="U2764" i="1"/>
  <c r="V2764" i="1"/>
  <c r="W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R2765" i="1"/>
  <c r="S2765" i="1"/>
  <c r="U2765" i="1"/>
  <c r="V2765" i="1"/>
  <c r="W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R2766" i="1"/>
  <c r="S2766" i="1"/>
  <c r="U2766" i="1"/>
  <c r="V2766" i="1"/>
  <c r="W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U2767" i="1"/>
  <c r="V2767" i="1"/>
  <c r="W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R2768" i="1"/>
  <c r="S2768" i="1"/>
  <c r="T2768" i="1"/>
  <c r="U2768" i="1"/>
  <c r="V2768" i="1"/>
  <c r="W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R2769" i="1"/>
  <c r="S2769" i="1"/>
  <c r="U2769" i="1"/>
  <c r="V2769" i="1"/>
  <c r="W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O2770" i="1"/>
  <c r="P2770" i="1"/>
  <c r="R2770" i="1"/>
  <c r="S2770" i="1"/>
  <c r="T2770" i="1"/>
  <c r="U2770" i="1"/>
  <c r="V2770" i="1"/>
  <c r="W2770" i="1"/>
  <c r="A2771" i="1"/>
  <c r="B2771" i="1"/>
  <c r="C2771" i="1"/>
  <c r="D2771" i="1"/>
  <c r="E2771" i="1"/>
  <c r="F2771" i="1"/>
  <c r="G2771" i="1"/>
  <c r="H2771" i="1"/>
  <c r="I2771" i="1"/>
  <c r="J2771" i="1"/>
  <c r="K2771" i="1"/>
  <c r="M2771" i="1"/>
  <c r="N2771" i="1"/>
  <c r="O2771" i="1"/>
  <c r="P2771" i="1"/>
  <c r="Q2771" i="1"/>
  <c r="R2771" i="1"/>
  <c r="S2771" i="1"/>
  <c r="T2771" i="1"/>
  <c r="U2771" i="1"/>
  <c r="V2771" i="1"/>
  <c r="W2771" i="1"/>
  <c r="A2772" i="1"/>
  <c r="B2772" i="1"/>
  <c r="C2772" i="1"/>
  <c r="D2772" i="1"/>
  <c r="E2772" i="1"/>
  <c r="F2772" i="1"/>
  <c r="G2772" i="1"/>
  <c r="H2772" i="1"/>
  <c r="I2772" i="1"/>
  <c r="J2772" i="1"/>
  <c r="M2772" i="1"/>
  <c r="N2772" i="1"/>
  <c r="O2772" i="1"/>
  <c r="P2772" i="1"/>
  <c r="Q2772" i="1"/>
  <c r="R2772" i="1"/>
  <c r="S2772" i="1"/>
  <c r="U2772" i="1"/>
  <c r="V2772" i="1"/>
  <c r="W2772" i="1"/>
  <c r="A2773" i="1"/>
  <c r="B2773" i="1"/>
  <c r="C2773" i="1"/>
  <c r="D2773" i="1"/>
  <c r="E2773" i="1"/>
  <c r="F2773" i="1"/>
  <c r="G2773" i="1"/>
  <c r="I2773" i="1"/>
  <c r="J2773" i="1"/>
  <c r="K2773" i="1"/>
  <c r="L2773" i="1"/>
  <c r="M2773" i="1"/>
  <c r="N2773" i="1"/>
  <c r="O2773" i="1"/>
  <c r="P2773" i="1"/>
  <c r="R2773" i="1"/>
  <c r="S2773" i="1"/>
  <c r="U2773" i="1"/>
  <c r="V2773" i="1"/>
  <c r="W2773" i="1"/>
  <c r="A2774" i="1"/>
  <c r="B2774" i="1"/>
  <c r="C2774" i="1"/>
  <c r="D2774" i="1"/>
  <c r="E2774" i="1"/>
  <c r="F2774" i="1"/>
  <c r="G2774" i="1"/>
  <c r="H2774" i="1"/>
  <c r="I2774" i="1"/>
  <c r="J2774" i="1"/>
  <c r="K2774" i="1"/>
  <c r="M2774" i="1"/>
  <c r="N2774" i="1"/>
  <c r="O2774" i="1"/>
  <c r="P2774" i="1"/>
  <c r="Q2774" i="1"/>
  <c r="R2774" i="1"/>
  <c r="S2774" i="1"/>
  <c r="T2774" i="1"/>
  <c r="U2774" i="1"/>
  <c r="V2774" i="1"/>
  <c r="W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A2776" i="1"/>
  <c r="B2776" i="1"/>
  <c r="C2776" i="1"/>
  <c r="D2776" i="1"/>
  <c r="E2776" i="1"/>
  <c r="F2776" i="1"/>
  <c r="G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A2777" i="1"/>
  <c r="B2777" i="1"/>
  <c r="C2777" i="1"/>
  <c r="D2777" i="1"/>
  <c r="E2777" i="1"/>
  <c r="F2777" i="1"/>
  <c r="G2777" i="1"/>
  <c r="H2777" i="1"/>
  <c r="I2777" i="1"/>
  <c r="J2777" i="1"/>
  <c r="K2777" i="1"/>
  <c r="M2777" i="1"/>
  <c r="N2777" i="1"/>
  <c r="O2777" i="1"/>
  <c r="P2777" i="1"/>
  <c r="R2777" i="1"/>
  <c r="S2777" i="1"/>
  <c r="T2777" i="1"/>
  <c r="U2777" i="1"/>
  <c r="V2777" i="1"/>
  <c r="W2777" i="1"/>
  <c r="A2778" i="1"/>
  <c r="B2778" i="1"/>
  <c r="C2778" i="1"/>
  <c r="D2778" i="1"/>
  <c r="E2778" i="1"/>
  <c r="F2778" i="1"/>
  <c r="G2778" i="1"/>
  <c r="H2778" i="1"/>
  <c r="I2778" i="1"/>
  <c r="J2778" i="1"/>
  <c r="K2778" i="1"/>
  <c r="M2778" i="1"/>
  <c r="O2778" i="1"/>
  <c r="P2778" i="1"/>
  <c r="Q2778" i="1"/>
  <c r="R2778" i="1"/>
  <c r="S2778" i="1"/>
  <c r="T2778" i="1"/>
  <c r="U2778" i="1"/>
  <c r="V2778" i="1"/>
  <c r="W2778" i="1"/>
  <c r="A2779" i="1"/>
  <c r="B2779" i="1"/>
  <c r="C2779" i="1"/>
  <c r="D2779" i="1"/>
  <c r="E2779" i="1"/>
  <c r="F2779" i="1"/>
  <c r="G2779" i="1"/>
  <c r="H2779" i="1"/>
  <c r="I2779" i="1"/>
  <c r="J2779" i="1"/>
  <c r="K2779" i="1"/>
  <c r="M2779" i="1"/>
  <c r="N2779" i="1"/>
  <c r="O2779" i="1"/>
  <c r="P2779" i="1"/>
  <c r="Q2779" i="1"/>
  <c r="R2779" i="1"/>
  <c r="S2779" i="1"/>
  <c r="T2779" i="1"/>
  <c r="U2779" i="1"/>
  <c r="V2779" i="1"/>
  <c r="W2779" i="1"/>
  <c r="A2780" i="1"/>
  <c r="B2780" i="1"/>
  <c r="C2780" i="1"/>
  <c r="D2780" i="1"/>
  <c r="E2780" i="1"/>
  <c r="F2780" i="1"/>
  <c r="G2780" i="1"/>
  <c r="H2780" i="1"/>
  <c r="I2780" i="1"/>
  <c r="J2780" i="1"/>
  <c r="K2780" i="1"/>
  <c r="M2780" i="1"/>
  <c r="N2780" i="1"/>
  <c r="O2780" i="1"/>
  <c r="P2780" i="1"/>
  <c r="Q2780" i="1"/>
  <c r="R2780" i="1"/>
  <c r="S2780" i="1"/>
  <c r="T2780" i="1"/>
  <c r="U2780" i="1"/>
  <c r="V2780" i="1"/>
  <c r="W2780" i="1"/>
  <c r="A2781" i="1"/>
  <c r="B2781" i="1"/>
  <c r="C2781" i="1"/>
  <c r="D2781" i="1"/>
  <c r="E2781" i="1"/>
  <c r="F2781" i="1"/>
  <c r="G2781" i="1"/>
  <c r="H2781" i="1"/>
  <c r="I2781" i="1"/>
  <c r="J2781" i="1"/>
  <c r="K2781" i="1"/>
  <c r="M2781" i="1"/>
  <c r="N2781" i="1"/>
  <c r="O2781" i="1"/>
  <c r="P2781" i="1"/>
  <c r="R2781" i="1"/>
  <c r="S2781" i="1"/>
  <c r="T2781" i="1"/>
  <c r="U2781" i="1"/>
  <c r="V2781" i="1"/>
  <c r="W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R2782" i="1"/>
  <c r="S2782" i="1"/>
  <c r="T2782" i="1"/>
  <c r="U2782" i="1"/>
  <c r="V2782" i="1"/>
  <c r="W2782" i="1"/>
  <c r="A2783" i="1"/>
  <c r="B2783" i="1"/>
  <c r="C2783" i="1"/>
  <c r="D2783" i="1"/>
  <c r="E2783" i="1"/>
  <c r="F2783" i="1"/>
  <c r="G2783" i="1"/>
  <c r="H2783" i="1"/>
  <c r="I2783" i="1"/>
  <c r="J2783" i="1"/>
  <c r="K2783" i="1"/>
  <c r="M2783" i="1"/>
  <c r="N2783" i="1"/>
  <c r="O2783" i="1"/>
  <c r="P2783" i="1"/>
  <c r="Q2783" i="1"/>
  <c r="R2783" i="1"/>
  <c r="S2783" i="1"/>
  <c r="T2783" i="1"/>
  <c r="U2783" i="1"/>
  <c r="V2783" i="1"/>
  <c r="W2783" i="1"/>
  <c r="A2784" i="1"/>
  <c r="B2784" i="1"/>
  <c r="C2784" i="1"/>
  <c r="D2784" i="1"/>
  <c r="E2784" i="1"/>
  <c r="F2784" i="1"/>
  <c r="G2784" i="1"/>
  <c r="H2784" i="1"/>
  <c r="I2784" i="1"/>
  <c r="J2784" i="1"/>
  <c r="M2784" i="1"/>
  <c r="N2784" i="1"/>
  <c r="O2784" i="1"/>
  <c r="P2784" i="1"/>
  <c r="Q2784" i="1"/>
  <c r="R2784" i="1"/>
  <c r="S2784" i="1"/>
  <c r="T2784" i="1"/>
  <c r="U2784" i="1"/>
  <c r="V2784" i="1"/>
  <c r="W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R2785" i="1"/>
  <c r="S2785" i="1"/>
  <c r="T2785" i="1"/>
  <c r="U2785" i="1"/>
  <c r="V2785" i="1"/>
  <c r="W2785" i="1"/>
  <c r="A2786" i="1"/>
  <c r="B2786" i="1"/>
  <c r="C2786" i="1"/>
  <c r="D2786" i="1"/>
  <c r="E2786" i="1"/>
  <c r="F2786" i="1"/>
  <c r="G2786" i="1"/>
  <c r="H2786" i="1"/>
  <c r="I2786" i="1"/>
  <c r="J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A2787" i="1"/>
  <c r="B2787" i="1"/>
  <c r="C2787" i="1"/>
  <c r="D2787" i="1"/>
  <c r="E2787" i="1"/>
  <c r="F2787" i="1"/>
  <c r="G2787" i="1"/>
  <c r="I2787" i="1"/>
  <c r="J2787" i="1"/>
  <c r="K2787" i="1"/>
  <c r="M2787" i="1"/>
  <c r="N2787" i="1"/>
  <c r="O2787" i="1"/>
  <c r="P2787" i="1"/>
  <c r="Q2787" i="1"/>
  <c r="R2787" i="1"/>
  <c r="S2787" i="1"/>
  <c r="U2787" i="1"/>
  <c r="V2787" i="1"/>
  <c r="W2787" i="1"/>
  <c r="A2788" i="1"/>
  <c r="B2788" i="1"/>
  <c r="C2788" i="1"/>
  <c r="D2788" i="1"/>
  <c r="E2788" i="1"/>
  <c r="F2788" i="1"/>
  <c r="G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A2789" i="1"/>
  <c r="B2789" i="1"/>
  <c r="C2789" i="1"/>
  <c r="D2789" i="1"/>
  <c r="E2789" i="1"/>
  <c r="F2789" i="1"/>
  <c r="G2789" i="1"/>
  <c r="I2789" i="1"/>
  <c r="J2789" i="1"/>
  <c r="K2789" i="1"/>
  <c r="L2789" i="1"/>
  <c r="M2789" i="1"/>
  <c r="N2789" i="1"/>
  <c r="O2789" i="1"/>
  <c r="P2789" i="1"/>
  <c r="Q2789" i="1"/>
  <c r="R2789" i="1"/>
  <c r="S2789" i="1"/>
  <c r="U2789" i="1"/>
  <c r="V2789" i="1"/>
  <c r="W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U2790" i="1"/>
  <c r="V2790" i="1"/>
  <c r="W2790" i="1"/>
  <c r="A2791" i="1"/>
  <c r="B2791" i="1"/>
  <c r="C2791" i="1"/>
  <c r="D2791" i="1"/>
  <c r="E2791" i="1"/>
  <c r="F2791" i="1"/>
  <c r="G2791" i="1"/>
  <c r="H2791" i="1"/>
  <c r="I2791" i="1"/>
  <c r="J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A2792" i="1"/>
  <c r="B2792" i="1"/>
  <c r="C2792" i="1"/>
  <c r="D2792" i="1"/>
  <c r="E2792" i="1"/>
  <c r="F2792" i="1"/>
  <c r="G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A2793" i="1"/>
  <c r="B2793" i="1"/>
  <c r="C2793" i="1"/>
  <c r="D2793" i="1"/>
  <c r="E2793" i="1"/>
  <c r="F2793" i="1"/>
  <c r="G2793" i="1"/>
  <c r="H2793" i="1"/>
  <c r="I2793" i="1"/>
  <c r="J2793" i="1"/>
  <c r="L2793" i="1"/>
  <c r="M2793" i="1"/>
  <c r="N2793" i="1"/>
  <c r="O2793" i="1"/>
  <c r="P2793" i="1"/>
  <c r="Q2793" i="1"/>
  <c r="R2793" i="1"/>
  <c r="S2793" i="1"/>
  <c r="T2793" i="1"/>
  <c r="U2793" i="1"/>
  <c r="W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O2794" i="1"/>
  <c r="P2794" i="1"/>
  <c r="Q2794" i="1"/>
  <c r="R2794" i="1"/>
  <c r="S2794" i="1"/>
  <c r="T2794" i="1"/>
  <c r="U2794" i="1"/>
  <c r="V2794" i="1"/>
  <c r="W2794" i="1"/>
  <c r="A2795" i="1"/>
  <c r="B2795" i="1"/>
  <c r="C2795" i="1"/>
  <c r="D2795" i="1"/>
  <c r="E2795" i="1"/>
  <c r="F2795" i="1"/>
  <c r="G2795" i="1"/>
  <c r="I2795" i="1"/>
  <c r="J2795" i="1"/>
  <c r="K2795" i="1"/>
  <c r="L2795" i="1"/>
  <c r="M2795" i="1"/>
  <c r="N2795" i="1"/>
  <c r="O2795" i="1"/>
  <c r="P2795" i="1"/>
  <c r="R2795" i="1"/>
  <c r="S2795" i="1"/>
  <c r="U2795" i="1"/>
  <c r="V2795" i="1"/>
  <c r="W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R2796" i="1"/>
  <c r="S2796" i="1"/>
  <c r="U2796" i="1"/>
  <c r="V2796" i="1"/>
  <c r="W2796" i="1"/>
  <c r="A2797" i="1"/>
  <c r="B2797" i="1"/>
  <c r="C2797" i="1"/>
  <c r="D2797" i="1"/>
  <c r="E2797" i="1"/>
  <c r="F2797" i="1"/>
  <c r="G2797" i="1"/>
  <c r="H2797" i="1"/>
  <c r="I2797" i="1"/>
  <c r="J2797" i="1"/>
  <c r="K2797" i="1"/>
  <c r="M2797" i="1"/>
  <c r="N2797" i="1"/>
  <c r="O2797" i="1"/>
  <c r="P2797" i="1"/>
  <c r="R2797" i="1"/>
  <c r="S2797" i="1"/>
  <c r="T2797" i="1"/>
  <c r="U2797" i="1"/>
  <c r="V2797" i="1"/>
  <c r="W2797" i="1"/>
  <c r="A2798" i="1"/>
  <c r="B2798" i="1"/>
  <c r="C2798" i="1"/>
  <c r="D2798" i="1"/>
  <c r="E2798" i="1"/>
  <c r="F2798" i="1"/>
  <c r="G2798" i="1"/>
  <c r="H2798" i="1"/>
  <c r="I2798" i="1"/>
  <c r="J2798" i="1"/>
  <c r="K2798" i="1"/>
  <c r="M2798" i="1"/>
  <c r="N2798" i="1"/>
  <c r="O2798" i="1"/>
  <c r="P2798" i="1"/>
  <c r="Q2798" i="1"/>
  <c r="R2798" i="1"/>
  <c r="S2798" i="1"/>
  <c r="T2798" i="1"/>
  <c r="U2798" i="1"/>
  <c r="V2798" i="1"/>
  <c r="W2798" i="1"/>
  <c r="A2799" i="1"/>
  <c r="B2799" i="1"/>
  <c r="C2799" i="1"/>
  <c r="D2799" i="1"/>
  <c r="E2799" i="1"/>
  <c r="F2799" i="1"/>
  <c r="G2799" i="1"/>
  <c r="H2799" i="1"/>
  <c r="I2799" i="1"/>
  <c r="J2799" i="1"/>
  <c r="M2799" i="1"/>
  <c r="N2799" i="1"/>
  <c r="O2799" i="1"/>
  <c r="P2799" i="1"/>
  <c r="Q2799" i="1"/>
  <c r="R2799" i="1"/>
  <c r="U2799" i="1"/>
  <c r="V2799" i="1"/>
  <c r="W2799" i="1"/>
  <c r="A2800" i="1"/>
  <c r="B2800" i="1"/>
  <c r="C2800" i="1"/>
  <c r="D2800" i="1"/>
  <c r="E2800" i="1"/>
  <c r="F2800" i="1"/>
  <c r="G2800" i="1"/>
  <c r="H2800" i="1"/>
  <c r="I2800" i="1"/>
  <c r="J2800" i="1"/>
  <c r="K2800" i="1"/>
  <c r="M2800" i="1"/>
  <c r="N2800" i="1"/>
  <c r="O2800" i="1"/>
  <c r="P2800" i="1"/>
  <c r="Q2800" i="1"/>
  <c r="R2800" i="1"/>
  <c r="S2800" i="1"/>
  <c r="T2800" i="1"/>
  <c r="U2800" i="1"/>
  <c r="V2800" i="1"/>
  <c r="W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A2802" i="1"/>
  <c r="B2802" i="1"/>
  <c r="C2802" i="1"/>
  <c r="D2802" i="1"/>
  <c r="E2802" i="1"/>
  <c r="F2802" i="1"/>
  <c r="G2802" i="1"/>
  <c r="H2802" i="1"/>
  <c r="I2802" i="1"/>
  <c r="J2802" i="1"/>
  <c r="K2802" i="1"/>
  <c r="M2802" i="1"/>
  <c r="N2802" i="1"/>
  <c r="O2802" i="1"/>
  <c r="P2802" i="1"/>
  <c r="Q2802" i="1"/>
  <c r="R2802" i="1"/>
  <c r="S2802" i="1"/>
  <c r="U2802" i="1"/>
  <c r="V2802" i="1"/>
  <c r="W2802" i="1"/>
  <c r="A2803" i="1"/>
  <c r="B2803" i="1"/>
  <c r="C2803" i="1"/>
  <c r="D2803" i="1"/>
  <c r="E2803" i="1"/>
  <c r="F2803" i="1"/>
  <c r="G2803" i="1"/>
  <c r="I2803" i="1"/>
  <c r="J2803" i="1"/>
  <c r="K2803" i="1"/>
  <c r="L2803" i="1"/>
  <c r="M2803" i="1"/>
  <c r="O2803" i="1"/>
  <c r="P2803" i="1"/>
  <c r="Q2803" i="1"/>
  <c r="R2803" i="1"/>
  <c r="S2803" i="1"/>
  <c r="U2803" i="1"/>
  <c r="V2803" i="1"/>
  <c r="W2803" i="1"/>
  <c r="A2804" i="1"/>
  <c r="B2804" i="1"/>
  <c r="C2804" i="1"/>
  <c r="D2804" i="1"/>
  <c r="E2804" i="1"/>
  <c r="F2804" i="1"/>
  <c r="G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A2805" i="1"/>
  <c r="B2805" i="1"/>
  <c r="C2805" i="1"/>
  <c r="D2805" i="1"/>
  <c r="E2805" i="1"/>
  <c r="F2805" i="1"/>
  <c r="G2805" i="1"/>
  <c r="H2805" i="1"/>
  <c r="I2805" i="1"/>
  <c r="J2805" i="1"/>
  <c r="L2805" i="1"/>
  <c r="M2805" i="1"/>
  <c r="N2805" i="1"/>
  <c r="O2805" i="1"/>
  <c r="P2805" i="1"/>
  <c r="Q2805" i="1"/>
  <c r="R2805" i="1"/>
  <c r="T2805" i="1"/>
  <c r="U2805" i="1"/>
  <c r="V2805" i="1"/>
  <c r="W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R2806" i="1"/>
  <c r="S2806" i="1"/>
  <c r="T2806" i="1"/>
  <c r="U2806" i="1"/>
  <c r="V2806" i="1"/>
  <c r="W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R2807" i="1"/>
  <c r="S2807" i="1"/>
  <c r="U2807" i="1"/>
  <c r="V2807" i="1"/>
  <c r="W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U2808" i="1"/>
  <c r="V2808" i="1"/>
  <c r="W2808" i="1"/>
  <c r="A2809" i="1"/>
  <c r="B2809" i="1"/>
  <c r="C2809" i="1"/>
  <c r="D2809" i="1"/>
  <c r="E2809" i="1"/>
  <c r="F2809" i="1"/>
  <c r="G2809" i="1"/>
  <c r="H2809" i="1"/>
  <c r="I2809" i="1"/>
  <c r="J2809" i="1"/>
  <c r="K2809" i="1"/>
  <c r="M2809" i="1"/>
  <c r="N2809" i="1"/>
  <c r="O2809" i="1"/>
  <c r="P2809" i="1"/>
  <c r="R2809" i="1"/>
  <c r="S2809" i="1"/>
  <c r="T2809" i="1"/>
  <c r="U2809" i="1"/>
  <c r="V2809" i="1"/>
  <c r="W2809" i="1"/>
  <c r="A2810" i="1"/>
  <c r="B2810" i="1"/>
  <c r="C2810" i="1"/>
  <c r="D2810" i="1"/>
  <c r="E2810" i="1"/>
  <c r="F2810" i="1"/>
  <c r="G2810" i="1"/>
  <c r="H2810" i="1"/>
  <c r="I2810" i="1"/>
  <c r="J2810" i="1"/>
  <c r="K2810" i="1"/>
  <c r="M2810" i="1"/>
  <c r="O2810" i="1"/>
  <c r="P2810" i="1"/>
  <c r="Q2810" i="1"/>
  <c r="R2810" i="1"/>
  <c r="S2810" i="1"/>
  <c r="T2810" i="1"/>
  <c r="U2810" i="1"/>
  <c r="V2810" i="1"/>
  <c r="W2810" i="1"/>
  <c r="A2811" i="1"/>
  <c r="B2811" i="1"/>
  <c r="C2811" i="1"/>
  <c r="D2811" i="1"/>
  <c r="E2811" i="1"/>
  <c r="F2811" i="1"/>
  <c r="G2811" i="1"/>
  <c r="H2811" i="1"/>
  <c r="I2811" i="1"/>
  <c r="J2811" i="1"/>
  <c r="M2811" i="1"/>
  <c r="N2811" i="1"/>
  <c r="O2811" i="1"/>
  <c r="P2811" i="1"/>
  <c r="Q2811" i="1"/>
  <c r="R2811" i="1"/>
  <c r="U2811" i="1"/>
  <c r="V2811" i="1"/>
  <c r="W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R2812" i="1"/>
  <c r="S2812" i="1"/>
  <c r="T2812" i="1"/>
  <c r="U2812" i="1"/>
  <c r="V2812" i="1"/>
  <c r="W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A2814" i="1"/>
  <c r="B2814" i="1"/>
  <c r="C2814" i="1"/>
  <c r="D2814" i="1"/>
  <c r="E2814" i="1"/>
  <c r="F2814" i="1"/>
  <c r="G2814" i="1"/>
  <c r="I2814" i="1"/>
  <c r="J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A2815" i="1"/>
  <c r="B2815" i="1"/>
  <c r="C2815" i="1"/>
  <c r="D2815" i="1"/>
  <c r="E2815" i="1"/>
  <c r="F2815" i="1"/>
  <c r="G2815" i="1"/>
  <c r="I2815" i="1"/>
  <c r="J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O2816" i="1"/>
  <c r="P2816" i="1"/>
  <c r="R2816" i="1"/>
  <c r="S2816" i="1"/>
  <c r="T2816" i="1"/>
  <c r="U2816" i="1"/>
  <c r="V2816" i="1"/>
  <c r="W2816" i="1"/>
  <c r="A2817" i="1"/>
  <c r="B2817" i="1"/>
  <c r="C2817" i="1"/>
  <c r="D2817" i="1"/>
  <c r="E2817" i="1"/>
  <c r="F2817" i="1"/>
  <c r="G2817" i="1"/>
  <c r="H2817" i="1"/>
  <c r="I2817" i="1"/>
  <c r="J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A2818" i="1"/>
  <c r="B2818" i="1"/>
  <c r="C2818" i="1"/>
  <c r="D2818" i="1"/>
  <c r="E2818" i="1"/>
  <c r="F2818" i="1"/>
  <c r="G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A2819" i="1"/>
  <c r="B2819" i="1"/>
  <c r="C2819" i="1"/>
  <c r="D2819" i="1"/>
  <c r="E2819" i="1"/>
  <c r="F2819" i="1"/>
  <c r="G2819" i="1"/>
  <c r="H2819" i="1"/>
  <c r="I2819" i="1"/>
  <c r="J2819" i="1"/>
  <c r="K2819" i="1"/>
  <c r="M2819" i="1"/>
  <c r="N2819" i="1"/>
  <c r="O2819" i="1"/>
  <c r="P2819" i="1"/>
  <c r="Q2819" i="1"/>
  <c r="R2819" i="1"/>
  <c r="S2819" i="1"/>
  <c r="T2819" i="1"/>
  <c r="U2819" i="1"/>
  <c r="V2819" i="1"/>
  <c r="W2819" i="1"/>
  <c r="A2820" i="1"/>
  <c r="B2820" i="1"/>
  <c r="C2820" i="1"/>
  <c r="D2820" i="1"/>
  <c r="E2820" i="1"/>
  <c r="F2820" i="1"/>
  <c r="G2820" i="1"/>
  <c r="H2820" i="1"/>
  <c r="I2820" i="1"/>
  <c r="J2820" i="1"/>
  <c r="K2820" i="1"/>
  <c r="M2820" i="1"/>
  <c r="N2820" i="1"/>
  <c r="O2820" i="1"/>
  <c r="P2820" i="1"/>
  <c r="Q2820" i="1"/>
  <c r="R2820" i="1"/>
  <c r="S2820" i="1"/>
  <c r="T2820" i="1"/>
  <c r="U2820" i="1"/>
  <c r="V2820" i="1"/>
  <c r="W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O2821" i="1"/>
  <c r="P2821" i="1"/>
  <c r="Q2821" i="1"/>
  <c r="R2821" i="1"/>
  <c r="S2821" i="1"/>
  <c r="T2821" i="1"/>
  <c r="U2821" i="1"/>
  <c r="V2821" i="1"/>
  <c r="W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A2823" i="1"/>
  <c r="B2823" i="1"/>
  <c r="C2823" i="1"/>
  <c r="D2823" i="1"/>
  <c r="E2823" i="1"/>
  <c r="F2823" i="1"/>
  <c r="G2823" i="1"/>
  <c r="I2823" i="1"/>
  <c r="J2823" i="1"/>
  <c r="K2823" i="1"/>
  <c r="M2823" i="1"/>
  <c r="N2823" i="1"/>
  <c r="O2823" i="1"/>
  <c r="P2823" i="1"/>
  <c r="Q2823" i="1"/>
  <c r="R2823" i="1"/>
  <c r="S2823" i="1"/>
  <c r="T2823" i="1"/>
  <c r="U2823" i="1"/>
  <c r="V2823" i="1"/>
  <c r="W2823" i="1"/>
  <c r="A2824" i="1"/>
  <c r="B2824" i="1"/>
  <c r="C2824" i="1"/>
  <c r="D2824" i="1"/>
  <c r="E2824" i="1"/>
  <c r="F2824" i="1"/>
  <c r="G2824" i="1"/>
  <c r="H2824" i="1"/>
  <c r="I2824" i="1"/>
  <c r="J2824" i="1"/>
  <c r="K2824" i="1"/>
  <c r="M2824" i="1"/>
  <c r="N2824" i="1"/>
  <c r="O2824" i="1"/>
  <c r="P2824" i="1"/>
  <c r="R2824" i="1"/>
  <c r="S2824" i="1"/>
  <c r="T2824" i="1"/>
  <c r="U2824" i="1"/>
  <c r="V2824" i="1"/>
  <c r="W2824" i="1"/>
  <c r="A2825" i="1"/>
  <c r="B2825" i="1"/>
  <c r="C2825" i="1"/>
  <c r="D2825" i="1"/>
  <c r="E2825" i="1"/>
  <c r="F2825" i="1"/>
  <c r="G2825" i="1"/>
  <c r="H2825" i="1"/>
  <c r="I2825" i="1"/>
  <c r="J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A2826" i="1"/>
  <c r="B2826" i="1"/>
  <c r="C2826" i="1"/>
  <c r="D2826" i="1"/>
  <c r="E2826" i="1"/>
  <c r="F2826" i="1"/>
  <c r="G2826" i="1"/>
  <c r="H2826" i="1"/>
  <c r="I2826" i="1"/>
  <c r="J2826" i="1"/>
  <c r="K2826" i="1"/>
  <c r="M2826" i="1"/>
  <c r="N2826" i="1"/>
  <c r="O2826" i="1"/>
  <c r="P2826" i="1"/>
  <c r="Q2826" i="1"/>
  <c r="R2826" i="1"/>
  <c r="S2826" i="1"/>
  <c r="U2826" i="1"/>
  <c r="V2826" i="1"/>
  <c r="W2826" i="1"/>
  <c r="A2827" i="1"/>
  <c r="B2827" i="1"/>
  <c r="C2827" i="1"/>
  <c r="D2827" i="1"/>
  <c r="E2827" i="1"/>
  <c r="F2827" i="1"/>
  <c r="G2827" i="1"/>
  <c r="I2827" i="1"/>
  <c r="J2827" i="1"/>
  <c r="K2827" i="1"/>
  <c r="L2827" i="1"/>
  <c r="M2827" i="1"/>
  <c r="N2827" i="1"/>
  <c r="O2827" i="1"/>
  <c r="P2827" i="1"/>
  <c r="R2827" i="1"/>
  <c r="S2827" i="1"/>
  <c r="U2827" i="1"/>
  <c r="V2827" i="1"/>
  <c r="W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O2828" i="1"/>
  <c r="P2828" i="1"/>
  <c r="R2828" i="1"/>
  <c r="S2828" i="1"/>
  <c r="T2828" i="1"/>
  <c r="U2828" i="1"/>
  <c r="V2828" i="1"/>
  <c r="W2828" i="1"/>
  <c r="A2829" i="1"/>
  <c r="B2829" i="1"/>
  <c r="C2829" i="1"/>
  <c r="D2829" i="1"/>
  <c r="E2829" i="1"/>
  <c r="F2829" i="1"/>
  <c r="G2829" i="1"/>
  <c r="H2829" i="1"/>
  <c r="I2829" i="1"/>
  <c r="J2829" i="1"/>
  <c r="L2829" i="1"/>
  <c r="M2829" i="1"/>
  <c r="N2829" i="1"/>
  <c r="O2829" i="1"/>
  <c r="P2829" i="1"/>
  <c r="Q2829" i="1"/>
  <c r="S2829" i="1"/>
  <c r="T2829" i="1"/>
  <c r="U2829" i="1"/>
  <c r="V2829" i="1"/>
  <c r="W2829" i="1"/>
  <c r="A2830" i="1"/>
  <c r="B2830" i="1"/>
  <c r="C2830" i="1"/>
  <c r="D2830" i="1"/>
  <c r="E2830" i="1"/>
  <c r="F2830" i="1"/>
  <c r="G2830" i="1"/>
  <c r="H2830" i="1"/>
  <c r="J2830" i="1"/>
  <c r="L2830" i="1"/>
  <c r="M2830" i="1"/>
  <c r="N2830" i="1"/>
  <c r="O2830" i="1"/>
  <c r="P2830" i="1"/>
  <c r="Q2830" i="1"/>
  <c r="S2830" i="1"/>
  <c r="T2830" i="1"/>
  <c r="U2830" i="1"/>
  <c r="V2830" i="1"/>
  <c r="W2830" i="1"/>
  <c r="A2831" i="1"/>
  <c r="B2831" i="1"/>
  <c r="C2831" i="1"/>
  <c r="D2831" i="1"/>
  <c r="E2831" i="1"/>
  <c r="F2831" i="1"/>
  <c r="G2831" i="1"/>
  <c r="I2831" i="1"/>
  <c r="J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A2832" i="1"/>
  <c r="B2832" i="1"/>
  <c r="C2832" i="1"/>
  <c r="D2832" i="1"/>
  <c r="E2832" i="1"/>
  <c r="F2832" i="1"/>
  <c r="G2832" i="1"/>
  <c r="H2832" i="1"/>
  <c r="I2832" i="1"/>
  <c r="J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A2833" i="1"/>
  <c r="B2833" i="1"/>
  <c r="C2833" i="1"/>
  <c r="D2833" i="1"/>
  <c r="E2833" i="1"/>
  <c r="F2833" i="1"/>
  <c r="G2833" i="1"/>
  <c r="H2833" i="1"/>
  <c r="I2833" i="1"/>
  <c r="J2833" i="1"/>
  <c r="K2833" i="1"/>
  <c r="M2833" i="1"/>
  <c r="N2833" i="1"/>
  <c r="O2833" i="1"/>
  <c r="P2833" i="1"/>
  <c r="Q2833" i="1"/>
  <c r="R2833" i="1"/>
  <c r="S2833" i="1"/>
  <c r="T2833" i="1"/>
  <c r="U2833" i="1"/>
  <c r="V2833" i="1"/>
  <c r="W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M2931" i="1" l="1"/>
  <c r="L2931" i="1"/>
  <c r="L2945" i="1"/>
  <c r="L2923" i="1"/>
  <c r="M2937" i="1"/>
  <c r="L2944" i="1"/>
  <c r="X2944" i="1"/>
  <c r="M2927" i="1"/>
  <c r="L2927" i="1"/>
  <c r="M2942" i="1"/>
  <c r="L2942" i="1"/>
  <c r="X2942" i="1"/>
  <c r="L2940" i="1"/>
  <c r="X2940" i="1"/>
  <c r="M2936" i="1"/>
  <c r="X2936" i="1"/>
  <c r="M2934" i="1"/>
  <c r="L2934" i="1"/>
  <c r="L2943" i="1"/>
  <c r="X2943" i="1"/>
  <c r="M2928" i="1"/>
  <c r="X2928" i="1"/>
  <c r="L2925" i="1"/>
  <c r="M2925" i="1"/>
  <c r="M2910" i="1"/>
  <c r="L2910" i="1"/>
  <c r="L2908" i="1"/>
  <c r="X2908" i="1"/>
  <c r="M2901" i="1"/>
  <c r="X2901" i="1"/>
  <c r="L2901" i="1"/>
  <c r="L2896" i="1"/>
  <c r="X2896" i="1"/>
  <c r="M2894" i="1"/>
  <c r="L2894" i="1"/>
  <c r="X2894" i="1"/>
  <c r="L2888" i="1"/>
  <c r="X2888" i="1"/>
  <c r="M2886" i="1"/>
  <c r="L2886" i="1"/>
  <c r="X2886" i="1"/>
  <c r="L2884" i="1"/>
  <c r="X2884" i="1"/>
  <c r="M2882" i="1"/>
  <c r="L2882" i="1"/>
  <c r="X2882" i="1"/>
  <c r="L2875" i="1"/>
  <c r="X2875" i="1"/>
  <c r="X2873" i="1"/>
  <c r="L2873" i="1" s="1"/>
  <c r="L2935" i="1"/>
  <c r="X2935" i="1"/>
  <c r="M2926" i="1"/>
  <c r="L2926" i="1"/>
  <c r="M2920" i="1"/>
  <c r="X2920" i="1"/>
  <c r="L2909" i="1"/>
  <c r="X2909" i="1"/>
  <c r="L2906" i="1"/>
  <c r="M2906" i="1"/>
  <c r="X2906" i="1"/>
  <c r="X2902" i="1"/>
  <c r="L2902" i="1"/>
  <c r="M2902" i="1"/>
  <c r="M2898" i="1"/>
  <c r="L2898" i="1"/>
  <c r="L2892" i="1"/>
  <c r="X2892" i="1"/>
  <c r="M2890" i="1"/>
  <c r="X2890" i="1"/>
  <c r="L2890" i="1"/>
  <c r="M2878" i="1"/>
  <c r="L2878" i="1"/>
  <c r="X2878" i="1"/>
  <c r="L2874" i="1"/>
  <c r="M2874" i="1"/>
  <c r="X2874" i="1"/>
  <c r="L2872" i="1"/>
  <c r="X2872" i="1"/>
  <c r="L2870" i="1"/>
  <c r="M2870" i="1"/>
  <c r="L2867" i="1"/>
  <c r="X2867" i="1"/>
  <c r="X2922" i="1"/>
  <c r="L2920" i="1"/>
  <c r="M2919" i="1"/>
  <c r="X2915" i="1"/>
  <c r="L2915" i="1"/>
  <c r="M2915" i="1"/>
  <c r="L2913" i="1"/>
  <c r="X2913" i="1"/>
  <c r="M2911" i="1"/>
  <c r="X2911" i="1"/>
  <c r="L2911" i="1"/>
  <c r="L2900" i="1"/>
  <c r="X2900" i="1"/>
  <c r="L2897" i="1"/>
  <c r="M2897" i="1"/>
  <c r="X2897" i="1"/>
  <c r="L2895" i="1"/>
  <c r="X2895" i="1"/>
  <c r="X2893" i="1"/>
  <c r="L2893" i="1"/>
  <c r="M2893" i="1"/>
  <c r="X2889" i="1"/>
  <c r="M2889" i="1"/>
  <c r="L2889" i="1"/>
  <c r="L2887" i="1"/>
  <c r="X2887" i="1"/>
  <c r="M2885" i="1"/>
  <c r="L2885" i="1"/>
  <c r="X2885" i="1"/>
  <c r="L2881" i="1"/>
  <c r="M2881" i="1"/>
  <c r="X2881" i="1"/>
  <c r="L2879" i="1"/>
  <c r="X2879" i="1"/>
  <c r="L2876" i="1"/>
  <c r="X2876" i="1"/>
  <c r="L2869" i="1"/>
  <c r="M2869" i="1"/>
  <c r="L2865" i="1"/>
  <c r="M2865" i="1"/>
  <c r="X2865" i="1"/>
  <c r="X2941" i="1"/>
  <c r="X2938" i="1"/>
  <c r="X2933" i="1"/>
  <c r="M2929" i="1"/>
  <c r="X2924" i="1"/>
  <c r="L2922" i="1"/>
  <c r="L2919" i="1"/>
  <c r="L2914" i="1"/>
  <c r="M2914" i="1"/>
  <c r="X2914" i="1"/>
  <c r="L2905" i="1"/>
  <c r="X2905" i="1"/>
  <c r="M2905" i="1"/>
  <c r="L2903" i="1"/>
  <c r="X2903" i="1"/>
  <c r="L2891" i="1"/>
  <c r="X2891" i="1"/>
  <c r="M2877" i="1"/>
  <c r="L2877" i="1"/>
  <c r="L2871" i="1"/>
  <c r="X2871" i="1"/>
  <c r="L2868" i="1"/>
  <c r="X2868" i="1"/>
  <c r="X2866" i="1"/>
  <c r="M2866" i="1"/>
  <c r="L2866" i="1"/>
  <c r="M2945" i="1"/>
  <c r="L2941" i="1"/>
  <c r="L2938" i="1"/>
  <c r="M2933" i="1"/>
  <c r="M2921" i="1"/>
  <c r="L2928" i="1"/>
  <c r="L2924" i="1"/>
  <c r="M2918" i="1"/>
  <c r="M2913" i="1"/>
  <c r="M2909" i="1"/>
  <c r="M2904" i="1"/>
  <c r="M2900" i="1"/>
  <c r="M2896" i="1"/>
  <c r="M2892" i="1"/>
  <c r="M2888" i="1"/>
  <c r="M2884" i="1"/>
  <c r="M2880" i="1"/>
  <c r="M2876" i="1"/>
  <c r="M2872" i="1"/>
  <c r="M2868" i="1"/>
  <c r="M2944" i="1"/>
  <c r="M2940" i="1"/>
  <c r="M2943" i="1"/>
  <c r="M2939" i="1"/>
  <c r="L2936" i="1"/>
  <c r="M2935" i="1"/>
  <c r="M2917" i="1"/>
  <c r="M2912" i="1"/>
  <c r="M2908" i="1"/>
  <c r="M2903" i="1"/>
  <c r="M2899" i="1"/>
  <c r="M2895" i="1"/>
  <c r="M2891" i="1"/>
  <c r="M2887" i="1"/>
  <c r="M2883" i="1"/>
  <c r="M2879" i="1"/>
  <c r="M2875" i="1"/>
  <c r="M2871" i="1"/>
  <c r="M2867" i="1"/>
  <c r="X2939" i="1"/>
  <c r="Q1181" i="1"/>
  <c r="R1181" i="1"/>
  <c r="M714" i="4"/>
  <c r="M720" i="4"/>
  <c r="M713" i="4"/>
  <c r="M241" i="4"/>
  <c r="M1138" i="4"/>
  <c r="M919" i="4"/>
  <c r="M1202" i="4"/>
  <c r="M1127" i="4"/>
  <c r="M1082" i="4"/>
  <c r="M8" i="4"/>
  <c r="M1110" i="4"/>
  <c r="M279" i="4"/>
  <c r="M1136" i="4"/>
  <c r="M1177" i="4"/>
  <c r="M1141" i="4"/>
  <c r="M447" i="4"/>
  <c r="M1416" i="4"/>
  <c r="M1157" i="4"/>
  <c r="M452" i="4"/>
  <c r="M705" i="4"/>
  <c r="M1147" i="4"/>
  <c r="M1153" i="4"/>
  <c r="M904" i="4"/>
  <c r="M1126" i="4"/>
  <c r="M380" i="4"/>
  <c r="M1283" i="4"/>
  <c r="M1194" i="4"/>
  <c r="M1387" i="4"/>
  <c r="M905" i="4"/>
  <c r="M291" i="4"/>
  <c r="M592" i="4"/>
  <c r="M825" i="4"/>
  <c r="M594" i="4"/>
  <c r="M1109" i="4"/>
  <c r="M462" i="4"/>
  <c r="M1210" i="4"/>
  <c r="M423" i="4"/>
  <c r="M1170" i="4"/>
  <c r="M1085" i="4"/>
  <c r="M704" i="4"/>
  <c r="M717" i="4"/>
  <c r="M1327" i="4"/>
  <c r="M195" i="4"/>
  <c r="M251" i="4"/>
  <c r="M1161" i="4"/>
  <c r="M1107" i="4"/>
  <c r="M1196" i="4"/>
  <c r="M1346" i="4"/>
  <c r="M921" i="4"/>
  <c r="M836" i="4"/>
  <c r="M72" i="4"/>
  <c r="M718" i="4"/>
  <c r="M995" i="4"/>
  <c r="M40" i="4"/>
  <c r="M566" i="4"/>
  <c r="M1398" i="4"/>
  <c r="M789" i="4"/>
  <c r="M1322" i="4"/>
  <c r="M1452" i="4"/>
  <c r="M1027" i="4"/>
  <c r="M441" i="4"/>
  <c r="M185" i="4"/>
  <c r="M1158" i="4"/>
  <c r="M756" i="4"/>
  <c r="M1428" i="4"/>
  <c r="M696" i="4"/>
  <c r="M333" i="4"/>
  <c r="M822" i="4"/>
  <c r="M842" i="4"/>
  <c r="M1062" i="4"/>
  <c r="M883" i="4"/>
  <c r="M1190" i="4"/>
  <c r="M445" i="4"/>
  <c r="M1017" i="4"/>
  <c r="M951" i="4"/>
  <c r="M1193" i="4"/>
  <c r="M275" i="4"/>
  <c r="M38" i="4"/>
  <c r="M473" i="4"/>
  <c r="M1128" i="4"/>
  <c r="M222" i="4"/>
  <c r="M923" i="4"/>
  <c r="M1205" i="4"/>
  <c r="M527" i="4"/>
  <c r="M231" i="4"/>
  <c r="M71" i="4"/>
  <c r="M1358" i="4"/>
  <c r="M344" i="4"/>
  <c r="M265" i="4"/>
  <c r="M994" i="4"/>
  <c r="M1215" i="4"/>
  <c r="M237" i="4"/>
  <c r="M45" i="4"/>
  <c r="M1114" i="4"/>
  <c r="M532" i="4"/>
  <c r="M750" i="4"/>
  <c r="M916" i="4"/>
  <c r="M741" i="4"/>
  <c r="M358" i="4"/>
  <c r="M521" i="4"/>
  <c r="M1409" i="4"/>
  <c r="M1394" i="4"/>
  <c r="M1081" i="4"/>
  <c r="M1048" i="4"/>
  <c r="M860" i="4"/>
  <c r="M953" i="4"/>
  <c r="M1203" i="4"/>
  <c r="M1369" i="4"/>
  <c r="M582" i="4"/>
  <c r="M1220" i="4"/>
  <c r="M858" i="4"/>
  <c r="M955" i="4"/>
  <c r="M1431" i="4"/>
  <c r="M1326" i="4"/>
  <c r="M1140" i="4"/>
  <c r="M639" i="4"/>
  <c r="M254" i="4"/>
  <c r="M947" i="4"/>
  <c r="M1275" i="4"/>
  <c r="M1477" i="4"/>
  <c r="M920" i="4"/>
  <c r="M507" i="4"/>
  <c r="M915" i="4"/>
  <c r="M32" i="4"/>
  <c r="M960" i="4"/>
  <c r="M501" i="4"/>
  <c r="M1156" i="4"/>
  <c r="M2" i="4"/>
  <c r="M404" i="4"/>
  <c r="M969" i="4"/>
  <c r="M1173" i="4"/>
  <c r="M1214" i="4"/>
  <c r="M1498" i="4"/>
  <c r="M39" i="4"/>
  <c r="M968" i="4"/>
  <c r="M938" i="4"/>
  <c r="M368" i="4"/>
  <c r="M893" i="4"/>
  <c r="M421" i="4"/>
  <c r="M1118" i="4"/>
  <c r="M738" i="4"/>
  <c r="M109" i="4"/>
  <c r="M1113" i="4"/>
  <c r="M170" i="4"/>
  <c r="M965" i="4"/>
  <c r="M937" i="4"/>
  <c r="M549" i="4"/>
  <c r="M911" i="4"/>
  <c r="M882" i="4"/>
  <c r="M17" i="4"/>
  <c r="M440" i="4"/>
  <c r="M863" i="4"/>
  <c r="M472" i="4"/>
  <c r="M392" i="4"/>
  <c r="M1201" i="4"/>
  <c r="M215" i="4"/>
  <c r="M47" i="4"/>
  <c r="M736" i="4"/>
  <c r="M1022" i="4"/>
  <c r="M1420" i="4"/>
  <c r="M551" i="4"/>
  <c r="M236" i="4"/>
  <c r="M652" i="4"/>
  <c r="M106" i="4"/>
  <c r="M220" i="4"/>
  <c r="M593" i="4"/>
  <c r="M1106" i="4"/>
  <c r="M277" i="4"/>
  <c r="M777" i="4"/>
  <c r="M1083" i="4"/>
  <c r="M163" i="4"/>
  <c r="M1221" i="4"/>
  <c r="M565" i="4"/>
  <c r="M1368" i="4"/>
  <c r="M1267" i="4"/>
  <c r="M307" i="4"/>
  <c r="M1179" i="4"/>
  <c r="M520" i="4"/>
  <c r="M1246" i="4"/>
  <c r="M74" i="4"/>
  <c r="M1200" i="4"/>
  <c r="M456" i="4"/>
  <c r="M1422" i="4"/>
  <c r="M1392" i="4"/>
  <c r="M442" i="4"/>
  <c r="M1216" i="4"/>
  <c r="M157" i="4"/>
  <c r="M1371" i="4"/>
  <c r="M1475" i="4"/>
  <c r="M48" i="4"/>
  <c r="M156" i="4"/>
  <c r="M1011" i="4"/>
  <c r="M107" i="4"/>
  <c r="M1423" i="4"/>
  <c r="M792" i="4"/>
  <c r="M1098" i="4"/>
  <c r="M1066" i="4"/>
  <c r="M910" i="4"/>
  <c r="M936" i="4"/>
  <c r="M198" i="4"/>
  <c r="M457" i="4"/>
  <c r="M355" i="4"/>
  <c r="M1435" i="4"/>
  <c r="M1125" i="4"/>
  <c r="M394" i="4"/>
  <c r="M299" i="4"/>
  <c r="M1296" i="4"/>
  <c r="M693" i="4"/>
  <c r="M1143" i="4"/>
  <c r="M1337" i="4"/>
  <c r="M1195" i="4"/>
  <c r="M1180" i="4"/>
  <c r="M1507" i="4"/>
  <c r="M449" i="4"/>
  <c r="M954" i="4"/>
  <c r="M1192" i="4"/>
  <c r="M98" i="4"/>
  <c r="M850" i="4"/>
  <c r="M1151" i="4"/>
  <c r="M1414" i="4"/>
  <c r="M991" i="4"/>
  <c r="M1251" i="4"/>
  <c r="M722" i="4"/>
  <c r="M228" i="4"/>
  <c r="M599" i="4"/>
  <c r="M461" i="4"/>
  <c r="M562" i="4"/>
  <c r="M618" i="4"/>
  <c r="M1051" i="4"/>
  <c r="M1154" i="4"/>
  <c r="M1116" i="4"/>
  <c r="M788" i="4"/>
  <c r="M1388" i="4"/>
  <c r="M30" i="4"/>
  <c r="M561" i="4"/>
  <c r="M977" i="4"/>
  <c r="M828" i="4"/>
  <c r="M498" i="4"/>
  <c r="M866" i="4"/>
  <c r="M808" i="4"/>
  <c r="M471" i="4"/>
  <c r="M288" i="4"/>
  <c r="M176" i="4"/>
  <c r="M349" i="4"/>
  <c r="M372" i="4"/>
  <c r="M1164" i="4"/>
  <c r="M1408" i="4"/>
  <c r="M766" i="4"/>
  <c r="M1090" i="4"/>
  <c r="M1100" i="4"/>
  <c r="M422" i="4"/>
  <c r="M91" i="4"/>
  <c r="M293" i="4"/>
  <c r="M199" i="4"/>
  <c r="M917" i="4"/>
  <c r="M874" i="4"/>
  <c r="M959" i="4"/>
  <c r="M1305" i="4"/>
  <c r="M1176" i="4"/>
  <c r="M12" i="4"/>
  <c r="M1213" i="4"/>
  <c r="M190" i="4"/>
  <c r="M1454" i="4"/>
  <c r="M1405" i="4"/>
  <c r="M1099" i="4"/>
  <c r="M18" i="4"/>
  <c r="M656" i="4"/>
  <c r="M1386" i="4"/>
  <c r="M950" i="4"/>
  <c r="M1493" i="4"/>
  <c r="M1323" i="4"/>
  <c r="M702" i="4"/>
  <c r="M805" i="4"/>
  <c r="M733" i="4"/>
  <c r="M371" i="4"/>
  <c r="M1132" i="4"/>
  <c r="M282" i="4"/>
  <c r="M130" i="4"/>
  <c r="M1464" i="4"/>
  <c r="M1163" i="4"/>
  <c r="M897" i="4"/>
  <c r="M1010" i="4"/>
  <c r="M50" i="4"/>
  <c r="M1162" i="4"/>
  <c r="M1117" i="4"/>
  <c r="M692" i="4"/>
  <c r="M839" i="4"/>
  <c r="M398" i="4"/>
  <c r="M783" i="4"/>
  <c r="M1304" i="4"/>
  <c r="M304" i="4"/>
  <c r="M835" i="4"/>
  <c r="M69" i="4"/>
  <c r="M390" i="4"/>
  <c r="M1016" i="4"/>
  <c r="M546" i="4"/>
  <c r="M519" i="4"/>
  <c r="M709" i="4"/>
  <c r="M1413" i="4"/>
  <c r="M391" i="4"/>
  <c r="M1050" i="4"/>
  <c r="M1338" i="4"/>
  <c r="M375" i="4"/>
  <c r="M1167" i="4"/>
  <c r="M681" i="4"/>
  <c r="M276" i="4"/>
  <c r="M1418" i="4"/>
  <c r="M1467" i="4"/>
  <c r="M1207" i="4"/>
  <c r="M5" i="4"/>
  <c r="M317" i="4"/>
  <c r="M1357" i="4"/>
  <c r="M1061" i="4"/>
  <c r="M403" i="4"/>
  <c r="M7" i="4"/>
  <c r="M213" i="4"/>
  <c r="M853" i="4"/>
  <c r="M1052" i="4"/>
  <c r="M209" i="4"/>
  <c r="M1407" i="4"/>
  <c r="M439" i="4"/>
  <c r="M1229" i="4"/>
  <c r="M85" i="4"/>
  <c r="M1111" i="4"/>
  <c r="M359" i="4"/>
  <c r="M1511" i="4"/>
  <c r="M1208" i="4"/>
  <c r="M191" i="4"/>
  <c r="M143" i="4"/>
  <c r="M838" i="4"/>
  <c r="M306" i="4"/>
  <c r="M679" i="4"/>
  <c r="M826" i="4"/>
  <c r="M1272" i="4"/>
  <c r="M1370" i="4"/>
  <c r="M1442" i="4"/>
  <c r="M1353" i="4"/>
  <c r="M297" i="4"/>
  <c r="M1365" i="4"/>
  <c r="M894" i="4"/>
  <c r="M455" i="4"/>
  <c r="M908" i="4"/>
  <c r="M337" i="4"/>
  <c r="M1429" i="4"/>
  <c r="M1209" i="4"/>
  <c r="M1473" i="4"/>
  <c r="M1347" i="4"/>
  <c r="M348" i="4"/>
  <c r="M979" i="4"/>
  <c r="M651" i="4"/>
  <c r="M804" i="4"/>
  <c r="M250" i="4"/>
  <c r="M343" i="4"/>
  <c r="M229" i="4"/>
  <c r="M1243" i="4"/>
  <c r="M82" i="4"/>
  <c r="M852" i="4"/>
  <c r="M972" i="4"/>
  <c r="M305" i="4"/>
  <c r="M1034" i="4"/>
  <c r="M790" i="4"/>
  <c r="M626" i="4"/>
  <c r="M685" i="4"/>
  <c r="M665" i="4"/>
  <c r="M859" i="4"/>
  <c r="M749" i="4"/>
  <c r="M1401" i="4"/>
  <c r="M243" i="4"/>
  <c r="M1460" i="4"/>
  <c r="M1049" i="4"/>
  <c r="M1189" i="4"/>
  <c r="M3" i="4"/>
  <c r="M420" i="4"/>
  <c r="M314" i="4"/>
  <c r="M1455" i="4"/>
  <c r="M1389" i="4"/>
  <c r="M1433" i="4"/>
  <c r="M204" i="4"/>
  <c r="M1424" i="4"/>
  <c r="M1185" i="4"/>
  <c r="M742" i="4"/>
  <c r="M795" i="4"/>
  <c r="M366" i="4"/>
  <c r="M1172" i="4"/>
  <c r="M370" i="4"/>
  <c r="M970" i="4"/>
  <c r="M1168" i="4"/>
  <c r="M475" i="4"/>
  <c r="M1146" i="4"/>
  <c r="M110" i="4"/>
  <c r="M518" i="4"/>
  <c r="M511" i="4"/>
  <c r="M1266" i="4"/>
  <c r="M108" i="4"/>
  <c r="M379" i="4"/>
  <c r="M327" i="4"/>
  <c r="M1474" i="4"/>
  <c r="M1045" i="4"/>
  <c r="M1427" i="4"/>
  <c r="M1295" i="4"/>
  <c r="M165" i="4"/>
  <c r="M364" i="4"/>
  <c r="M1457" i="4"/>
  <c r="M386" i="4"/>
  <c r="M1047" i="4"/>
  <c r="M1260" i="4"/>
  <c r="M675" i="4"/>
  <c r="M857" i="4"/>
  <c r="M1218" i="4"/>
  <c r="M46" i="4"/>
  <c r="M153" i="4"/>
  <c r="M1225" i="4"/>
  <c r="M1352" i="4"/>
  <c r="M407" i="4"/>
  <c r="M590" i="4"/>
  <c r="M865" i="4"/>
  <c r="M870" i="4"/>
  <c r="M16" i="4"/>
  <c r="M559" i="4"/>
  <c r="M695" i="4"/>
  <c r="M952" i="4"/>
  <c r="M345" i="4"/>
  <c r="M1393" i="4"/>
  <c r="M748" i="4"/>
  <c r="M280" i="4"/>
  <c r="M1212" i="4"/>
  <c r="M326" i="4"/>
  <c r="M1033" i="4"/>
  <c r="M1508" i="4"/>
  <c r="M1279" i="4"/>
  <c r="M553" i="4"/>
  <c r="M878" i="4"/>
  <c r="M1074" i="4"/>
  <c r="M831" i="4"/>
  <c r="M538" i="4"/>
  <c r="M79" i="4"/>
  <c r="M387" i="4"/>
  <c r="M1284" i="4"/>
  <c r="M435" i="4"/>
  <c r="M141" i="4"/>
  <c r="M465" i="4"/>
  <c r="M550" i="4"/>
  <c r="M712" i="4"/>
  <c r="M576" i="4"/>
  <c r="M889" i="4"/>
  <c r="M879" i="4"/>
  <c r="M309" i="4"/>
  <c r="M1453" i="4"/>
  <c r="M817" i="4"/>
  <c r="M627" i="4"/>
  <c r="M560" i="4"/>
  <c r="M295" i="4"/>
  <c r="M782" i="4"/>
  <c r="M976" i="4"/>
  <c r="M463" i="4"/>
  <c r="M321" i="4"/>
  <c r="M1360" i="4"/>
  <c r="M563" i="4"/>
  <c r="M27" i="4"/>
  <c r="M221" i="4"/>
  <c r="M256" i="4"/>
  <c r="M434" i="4"/>
  <c r="M216" i="4"/>
  <c r="M786" i="4"/>
  <c r="M1008" i="4"/>
  <c r="M716" i="4"/>
  <c r="M64" i="4"/>
  <c r="M1421" i="4"/>
  <c r="M1149" i="4"/>
  <c r="M140" i="4"/>
  <c r="M201" i="4"/>
  <c r="M227" i="4"/>
  <c r="M1094" i="4"/>
  <c r="M1332" i="4"/>
  <c r="M1191" i="4"/>
  <c r="M903" i="4"/>
  <c r="M614" i="4"/>
  <c r="M725" i="4"/>
  <c r="M172" i="4"/>
  <c r="M1463" i="4"/>
  <c r="M824" i="4"/>
  <c r="M162" i="4"/>
  <c r="M1032" i="4"/>
  <c r="M1135" i="4"/>
  <c r="M649" i="4"/>
  <c r="M1186" i="4"/>
  <c r="M807" i="4"/>
  <c r="M1288" i="4"/>
  <c r="M622" i="4"/>
  <c r="M1374" i="4"/>
  <c r="M49" i="4"/>
  <c r="M1403" i="4"/>
  <c r="M864" i="4"/>
  <c r="M476" i="4"/>
  <c r="M877" i="4"/>
  <c r="M1122" i="4"/>
  <c r="M154" i="4"/>
  <c r="M647" i="4"/>
  <c r="M1343" i="4"/>
  <c r="M223" i="4"/>
  <c r="M526" i="4"/>
  <c r="M892" i="4"/>
  <c r="M1255" i="4"/>
  <c r="M138" i="4"/>
  <c r="M158" i="4"/>
  <c r="M648" i="4"/>
  <c r="M369" i="4"/>
  <c r="M1198" i="4"/>
  <c r="M376" i="4"/>
  <c r="M949" i="4"/>
  <c r="M907" i="4"/>
  <c r="M785" i="4"/>
  <c r="M486" i="4"/>
  <c r="M415" i="4"/>
  <c r="M996" i="4"/>
  <c r="M781" i="4"/>
  <c r="M1303" i="4"/>
  <c r="M100" i="4"/>
  <c r="M1089" i="4"/>
  <c r="M1438" i="4"/>
  <c r="M289" i="4"/>
  <c r="M975" i="4"/>
  <c r="M687" i="4"/>
  <c r="M212" i="4"/>
  <c r="M33" i="4"/>
  <c r="M512" i="4"/>
  <c r="M967" i="4"/>
  <c r="M62" i="4"/>
  <c r="M218" i="4"/>
  <c r="M1276" i="4"/>
  <c r="M772" i="4"/>
  <c r="M1093" i="4"/>
  <c r="M834" i="4"/>
  <c r="M323" i="4"/>
  <c r="M1130" i="4"/>
  <c r="M821" i="4"/>
  <c r="M1385" i="4"/>
  <c r="M784" i="4"/>
  <c r="M470" i="4"/>
  <c r="M634" i="4"/>
  <c r="M210" i="4"/>
  <c r="M617" i="4"/>
  <c r="M1299" i="4"/>
  <c r="M611" i="4"/>
  <c r="M612" i="4"/>
  <c r="M1274" i="4"/>
  <c r="M650" i="4"/>
  <c r="M1415" i="4"/>
  <c r="M396" i="4"/>
  <c r="M362" i="4"/>
  <c r="M554" i="4"/>
  <c r="M214" i="4"/>
  <c r="M388" i="4"/>
  <c r="M1224" i="4"/>
  <c r="M84" i="4"/>
  <c r="M640" i="4"/>
  <c r="M583" i="4"/>
  <c r="M361" i="4"/>
  <c r="M284" i="4"/>
  <c r="M1211" i="4"/>
  <c r="M347" i="4"/>
  <c r="M104" i="4"/>
  <c r="M274" i="4"/>
  <c r="M68" i="4"/>
  <c r="M899" i="4"/>
  <c r="M1300" i="4"/>
  <c r="M14" i="4"/>
  <c r="M764" i="4"/>
  <c r="M613" i="4"/>
  <c r="M978" i="4"/>
  <c r="M998" i="4"/>
  <c r="M150" i="4"/>
  <c r="M641" i="4"/>
  <c r="M1485" i="4"/>
  <c r="M59" i="4"/>
  <c r="M925" i="4"/>
  <c r="M1040" i="4"/>
  <c r="M990" i="4"/>
  <c r="M1363" i="4"/>
  <c r="M1026" i="4"/>
  <c r="M10" i="4"/>
  <c r="M799" i="4"/>
  <c r="M142" i="4"/>
  <c r="M787" i="4"/>
  <c r="M1506" i="4"/>
  <c r="M1311" i="4"/>
  <c r="M298" i="4"/>
  <c r="M671" i="4"/>
  <c r="M433" i="4"/>
  <c r="M103" i="4"/>
  <c r="M963" i="4"/>
  <c r="M1219" i="4"/>
  <c r="M313" i="4"/>
  <c r="M189" i="4"/>
  <c r="M35" i="4"/>
  <c r="M710" i="4"/>
  <c r="M625" i="4"/>
  <c r="M459" i="4"/>
  <c r="M1324" i="4"/>
  <c r="M1182" i="4"/>
  <c r="M886" i="4"/>
  <c r="M724" i="4"/>
  <c r="M301" i="4"/>
  <c r="M982" i="4"/>
  <c r="M757" i="4"/>
  <c r="M1188" i="4"/>
  <c r="M374" i="4"/>
  <c r="M638" i="4"/>
  <c r="M881" i="4"/>
  <c r="M1404" i="4"/>
  <c r="M1175" i="4"/>
  <c r="M1446" i="4"/>
  <c r="M230" i="4"/>
  <c r="M630" i="4"/>
  <c r="M739" i="4"/>
  <c r="M827" i="4"/>
  <c r="M980" i="4"/>
  <c r="M531" i="4"/>
  <c r="M1133" i="4"/>
  <c r="M385" i="4"/>
  <c r="M1187" i="4"/>
  <c r="M1070" i="4"/>
  <c r="M1124" i="4"/>
  <c r="M1301" i="4"/>
  <c r="M837" i="4"/>
  <c r="M956" i="4"/>
  <c r="M744" i="4"/>
  <c r="M159" i="4"/>
  <c r="M812" i="4"/>
  <c r="M816" i="4"/>
  <c r="M186" i="4"/>
  <c r="M402" i="4"/>
  <c r="M1355" i="4"/>
  <c r="M169" i="4"/>
  <c r="M1319" i="4"/>
  <c r="M377" i="4"/>
  <c r="M993" i="4"/>
  <c r="M367" i="4"/>
  <c r="M701" i="4"/>
  <c r="M1441" i="4"/>
  <c r="M1069" i="4"/>
  <c r="M548" i="4"/>
  <c r="M187" i="4"/>
  <c r="M1046" i="4"/>
  <c r="M673" i="4"/>
  <c r="M723" i="4"/>
  <c r="M264" i="4"/>
  <c r="M474" i="4"/>
  <c r="M1434" i="4"/>
  <c r="M1091" i="4"/>
  <c r="M1057" i="4"/>
  <c r="M1449" i="4"/>
  <c r="M1134" i="4"/>
  <c r="M1306" i="4"/>
  <c r="M1238" i="4"/>
  <c r="M598" i="4"/>
  <c r="M1065" i="4"/>
  <c r="M315" i="4"/>
  <c r="M290" i="4"/>
  <c r="M1318" i="4"/>
  <c r="M1237" i="4"/>
  <c r="M872" i="4"/>
  <c r="M384" i="4"/>
  <c r="M1058" i="4"/>
  <c r="M1268" i="4"/>
  <c r="M588" i="4"/>
  <c r="M1077" i="4"/>
  <c r="M600" i="4"/>
  <c r="M437" i="4"/>
  <c r="M529" i="4"/>
  <c r="M1265" i="4"/>
  <c r="M813" i="4"/>
  <c r="M410" i="4"/>
  <c r="M934" i="4"/>
  <c r="M1079" i="4"/>
  <c r="M339" i="4"/>
  <c r="M942" i="4"/>
  <c r="M1500" i="4"/>
  <c r="M341" i="4"/>
  <c r="M328" i="4"/>
  <c r="M735" i="4"/>
  <c r="M466" i="4"/>
  <c r="M397" i="4"/>
  <c r="M1148" i="4"/>
  <c r="M401" i="4"/>
  <c r="M861" i="4"/>
  <c r="M174" i="4"/>
  <c r="M365" i="4"/>
  <c r="M454" i="4"/>
  <c r="M619" i="4"/>
  <c r="M730" i="4"/>
  <c r="M1302" i="4"/>
  <c r="M1227" i="4"/>
  <c r="M1492" i="4"/>
  <c r="M819" i="4"/>
  <c r="M97" i="4"/>
  <c r="M417" i="4"/>
  <c r="M240" i="4"/>
  <c r="M395" i="4"/>
  <c r="M203" i="4"/>
  <c r="M1344" i="4"/>
  <c r="M1095" i="4"/>
  <c r="M694" i="4"/>
  <c r="M909" i="4"/>
  <c r="M488" i="4"/>
  <c r="M1097" i="4"/>
  <c r="M510" i="4"/>
  <c r="M964" i="4"/>
  <c r="M1348" i="4"/>
  <c r="M945" i="4"/>
  <c r="M1171" i="4"/>
  <c r="M1165" i="4"/>
  <c r="M798" i="4"/>
  <c r="M737" i="4"/>
  <c r="M946" i="4"/>
  <c r="M933" i="4"/>
  <c r="M1248" i="4"/>
  <c r="M843" i="4"/>
  <c r="M1160" i="4"/>
  <c r="M928" i="4"/>
  <c r="M981" i="4"/>
  <c r="M930" i="4"/>
  <c r="K312" i="4"/>
  <c r="M312" i="4" s="1"/>
  <c r="M88" i="4"/>
  <c r="M408" i="4"/>
  <c r="M389" i="4"/>
  <c r="M93" i="4"/>
  <c r="M73" i="4"/>
  <c r="M1131" i="4"/>
  <c r="M1035" i="4"/>
  <c r="M89" i="4"/>
  <c r="M536" i="4"/>
  <c r="M1115" i="4"/>
  <c r="M1286" i="4"/>
  <c r="M1490" i="4"/>
  <c r="M623" i="4"/>
  <c r="M233" i="4"/>
  <c r="M1445" i="4"/>
  <c r="M1232" i="4"/>
  <c r="M1021" i="4"/>
  <c r="M1349" i="4"/>
  <c r="M989" i="4"/>
  <c r="M655" i="4"/>
  <c r="M90" i="4"/>
  <c r="M913" i="4"/>
  <c r="M1439" i="4"/>
  <c r="M139" i="4"/>
  <c r="M1383" i="4"/>
  <c r="M683" i="4"/>
  <c r="M1087" i="4"/>
  <c r="M763" i="4"/>
  <c r="M485" i="4"/>
  <c r="M242" i="4"/>
  <c r="M1489" i="4"/>
  <c r="M1005" i="4"/>
  <c r="M537" i="4"/>
  <c r="M286" i="4"/>
  <c r="M316" i="4"/>
  <c r="M132" i="4"/>
  <c r="M661" i="4"/>
  <c r="M460" i="4"/>
  <c r="M547" i="4"/>
  <c r="M354" i="4"/>
  <c r="M1036" i="4"/>
  <c r="M885" i="4"/>
  <c r="M1459" i="4"/>
  <c r="M674" i="4"/>
  <c r="M800" i="4"/>
  <c r="M217" i="4"/>
  <c r="H758" i="4"/>
  <c r="J758" i="4"/>
  <c r="M758" i="4"/>
  <c r="M1174" i="4"/>
  <c r="M499" i="4"/>
  <c r="M120" i="4"/>
  <c r="M270" i="4"/>
  <c r="M851" i="4"/>
  <c r="M61" i="4"/>
  <c r="M535" i="4"/>
  <c r="M1252" i="4"/>
  <c r="M81" i="4"/>
  <c r="M292" i="4"/>
  <c r="M523" i="4"/>
  <c r="M1364" i="4"/>
  <c r="M846" i="4"/>
  <c r="M1510" i="4"/>
  <c r="M1044" i="4"/>
  <c r="M1361" i="4"/>
  <c r="M715" i="4"/>
  <c r="M604" i="4"/>
  <c r="M932" i="4"/>
  <c r="M357" i="4"/>
  <c r="M801" i="4"/>
  <c r="M1263" i="4"/>
  <c r="M707" i="4"/>
  <c r="M745" i="4"/>
  <c r="M567" i="4"/>
  <c r="M691" i="4"/>
  <c r="M99" i="4"/>
  <c r="M482" i="4"/>
  <c r="M146" i="4"/>
  <c r="M338" i="4"/>
  <c r="M540" i="4"/>
  <c r="M506" i="4"/>
  <c r="M1325" i="4"/>
  <c r="M1144" i="4"/>
  <c r="M1043" i="4"/>
  <c r="M802" i="4"/>
  <c r="M1400" i="4"/>
  <c r="M1236" i="4"/>
  <c r="M914" i="4"/>
  <c r="M252" i="4"/>
  <c r="M427" i="4"/>
  <c r="M1103" i="4"/>
  <c r="M778" i="4"/>
  <c r="M1226" i="4"/>
  <c r="M451" i="4"/>
  <c r="M205" i="4"/>
  <c r="M1499" i="4"/>
  <c r="M585" i="4"/>
  <c r="M1054" i="4"/>
  <c r="M760" i="4"/>
  <c r="M1078" i="4"/>
  <c r="M325" i="4"/>
  <c r="M1080" i="4"/>
  <c r="M574" i="4"/>
  <c r="M856" i="4"/>
  <c r="M96" i="4"/>
  <c r="M484" i="4"/>
  <c r="M833" i="4"/>
  <c r="M336" i="4"/>
  <c r="M335" i="4"/>
  <c r="M207" i="4"/>
  <c r="M890" i="4"/>
  <c r="M680" i="4"/>
  <c r="M721" i="4"/>
  <c r="M727" i="4"/>
  <c r="M608" i="4"/>
  <c r="M986" i="4"/>
  <c r="M1020" i="4"/>
  <c r="M1150" i="4"/>
  <c r="M1479" i="4"/>
  <c r="M247" i="4"/>
  <c r="M690" i="4"/>
  <c r="M448" i="4"/>
  <c r="M941" i="4"/>
  <c r="M1096" i="4"/>
  <c r="M534" i="4"/>
  <c r="M654" i="4"/>
  <c r="M1273" i="4"/>
  <c r="M552" i="4"/>
  <c r="M628" i="4"/>
  <c r="M346" i="4"/>
  <c r="M66" i="4"/>
  <c r="M896" i="4"/>
  <c r="M171" i="4"/>
  <c r="M219" i="4"/>
  <c r="M1488" i="4"/>
  <c r="M698" i="4"/>
  <c r="M41" i="4"/>
  <c r="M1356" i="4"/>
  <c r="M78" i="4"/>
  <c r="M477" i="4"/>
  <c r="M1509" i="4"/>
  <c r="M13" i="4"/>
  <c r="M983" i="4"/>
  <c r="M830" i="4"/>
  <c r="M1292" i="4"/>
  <c r="M1145" i="4"/>
  <c r="M184" i="4"/>
  <c r="M1501" i="4"/>
  <c r="M577" i="4"/>
  <c r="M971" i="4"/>
  <c r="M1497" i="4"/>
  <c r="M1470" i="4"/>
  <c r="M906" i="4"/>
  <c r="M322" i="4"/>
  <c r="M273" i="4"/>
  <c r="M1484" i="4"/>
  <c r="M1478" i="4"/>
  <c r="M1261" i="4"/>
  <c r="M200" i="4"/>
  <c r="M25" i="4"/>
  <c r="M1379" i="4"/>
  <c r="M643" i="4"/>
  <c r="M111" i="4"/>
  <c r="M657" i="4"/>
  <c r="M1482" i="4"/>
  <c r="M504" i="4"/>
  <c r="M263" i="4"/>
  <c r="M653" i="4"/>
  <c r="M320" i="4"/>
  <c r="M586" i="4"/>
  <c r="M492" i="4"/>
  <c r="M1112" i="4"/>
  <c r="M11" i="4"/>
  <c r="M331" i="4"/>
  <c r="M1038" i="4"/>
  <c r="M175" i="4"/>
  <c r="M56" i="4"/>
  <c r="M948" i="4"/>
  <c r="M670" i="4"/>
  <c r="M762" i="4"/>
  <c r="M249" i="4"/>
  <c r="M522" i="4"/>
  <c r="M287" i="4"/>
  <c r="M405" i="4"/>
  <c r="M182" i="4"/>
  <c r="M796" i="4"/>
  <c r="M605" i="4"/>
  <c r="M646" i="4"/>
  <c r="M524" i="4"/>
  <c r="M664" i="4"/>
  <c r="M206" i="4"/>
  <c r="M37" i="4"/>
  <c r="M1419" i="4"/>
  <c r="M1119" i="4"/>
  <c r="M1068" i="4"/>
  <c r="M867" i="4"/>
  <c r="M987" i="4"/>
  <c r="M732" i="4"/>
  <c r="M621" i="4"/>
  <c r="M19" i="4"/>
  <c r="M329" i="4"/>
  <c r="M624" i="4"/>
  <c r="M746" i="4"/>
  <c r="M6" i="4"/>
  <c r="M1024" i="4"/>
  <c r="M432" i="4"/>
  <c r="M1269" i="4"/>
  <c r="M196" i="4"/>
  <c r="M137" i="4"/>
  <c r="M1297" i="4"/>
  <c r="M168" i="4"/>
  <c r="M927" i="4"/>
  <c r="M1391" i="4"/>
  <c r="M1217" i="4"/>
  <c r="M4" i="4"/>
  <c r="M708" i="4"/>
  <c r="M383" i="4"/>
  <c r="M51" i="4"/>
  <c r="M931" i="4"/>
  <c r="M1123" i="4"/>
  <c r="M496" i="4"/>
  <c r="M63" i="4"/>
  <c r="M431" i="4"/>
  <c r="M1230" i="4"/>
  <c r="M363" i="4"/>
  <c r="M528" i="4"/>
  <c r="M1007" i="4"/>
  <c r="M1256" i="4"/>
  <c r="M1242" i="4"/>
  <c r="M508" i="4"/>
  <c r="M1317" i="4"/>
  <c r="M1013" i="4"/>
  <c r="M55" i="4"/>
  <c r="M92" i="4"/>
  <c r="M123" i="4"/>
  <c r="M1291" i="4"/>
  <c r="M1184" i="4"/>
  <c r="M958" i="4"/>
  <c r="M992" i="4"/>
  <c r="M1000" i="4"/>
  <c r="M922" i="4"/>
  <c r="M54" i="4"/>
  <c r="M823" i="4"/>
  <c r="M530" i="4"/>
  <c r="M491" i="4"/>
  <c r="M1512" i="4"/>
  <c r="M393" i="4"/>
  <c r="M840" i="4"/>
  <c r="M1331" i="4"/>
  <c r="M985" i="4"/>
  <c r="M770" i="4"/>
  <c r="M902" i="4"/>
  <c r="M769" i="4"/>
  <c r="M399" i="4"/>
  <c r="M1235" i="4"/>
  <c r="M1410" i="4"/>
  <c r="M1359" i="4"/>
  <c r="M257" i="4"/>
  <c r="M773" i="4"/>
  <c r="M1223" i="4"/>
  <c r="M765" i="4"/>
  <c r="M711" i="4"/>
  <c r="M871" i="4"/>
  <c r="M1342" i="4"/>
  <c r="M1071" i="4"/>
  <c r="M234" i="4"/>
  <c r="M446" i="4"/>
  <c r="M458" i="4"/>
  <c r="M1108" i="4"/>
  <c r="M891" i="4"/>
  <c r="M1259" i="4"/>
  <c r="M180" i="4"/>
  <c r="M502" i="4"/>
  <c r="M271" i="4"/>
  <c r="M65" i="4"/>
  <c r="M1476" i="4"/>
  <c r="M962" i="4"/>
  <c r="M620" i="4"/>
  <c r="M595" i="4"/>
  <c r="M1084" i="4"/>
  <c r="M1432" i="4"/>
  <c r="M144" i="4"/>
  <c r="M202" i="4"/>
  <c r="M541" i="4"/>
  <c r="M152" i="4"/>
  <c r="M1417" i="4"/>
  <c r="M636" i="4"/>
  <c r="M1002" i="4"/>
  <c r="M225" i="4"/>
  <c r="M1504" i="4"/>
  <c r="M1037" i="4"/>
  <c r="M1042" i="4"/>
  <c r="M1495" i="4"/>
  <c r="M1362" i="4"/>
  <c r="M1406" i="4"/>
  <c r="M183" i="4"/>
  <c r="M1471" i="4"/>
  <c r="M353" i="4"/>
  <c r="M1354" i="4"/>
  <c r="M173" i="4"/>
  <c r="M596" i="4"/>
  <c r="M1437" i="4"/>
  <c r="M278" i="4"/>
  <c r="M841" i="4"/>
  <c r="M1055" i="4"/>
  <c r="M700" i="4"/>
  <c r="M87" i="4"/>
  <c r="M1152" i="4"/>
  <c r="M360" i="4"/>
  <c r="M898" i="4"/>
  <c r="M672" i="4"/>
  <c r="M811" i="4"/>
  <c r="M1139" i="4"/>
  <c r="M1310" i="4"/>
  <c r="M1462" i="4"/>
  <c r="M924" i="4"/>
  <c r="M1064" i="4"/>
  <c r="M1320" i="4"/>
  <c r="M296" i="4"/>
  <c r="M1395" i="4"/>
  <c r="M912" i="4"/>
  <c r="M558" i="4"/>
  <c r="M197" i="4"/>
  <c r="M1426" i="4"/>
  <c r="M302" i="4"/>
  <c r="M659" i="4"/>
  <c r="M83" i="4"/>
  <c r="M255" i="4"/>
  <c r="M1396" i="4"/>
  <c r="M1076" i="4"/>
  <c r="M1377" i="4"/>
  <c r="M1137" i="4"/>
  <c r="M500" i="4"/>
  <c r="M67" i="4"/>
  <c r="M266" i="4"/>
  <c r="M378" i="4"/>
  <c r="M1330" i="4"/>
  <c r="M1234" i="4"/>
  <c r="M127" i="4"/>
  <c r="M517" i="4"/>
  <c r="M1315" i="4"/>
  <c r="M1505" i="4"/>
  <c r="M105" i="4"/>
  <c r="M1092" i="4"/>
  <c r="M662" i="4"/>
  <c r="M1278" i="4"/>
  <c r="M494" i="4"/>
  <c r="M509" i="4"/>
  <c r="M332" i="4"/>
  <c r="M294" i="4"/>
  <c r="M1239" i="4"/>
  <c r="M1502" i="4"/>
  <c r="M1350" i="4"/>
  <c r="M147" i="4"/>
  <c r="M1181" i="4"/>
  <c r="M564" i="4"/>
  <c r="M775" i="4"/>
  <c r="M516" i="4"/>
  <c r="M869" i="4"/>
  <c r="M809" i="4"/>
  <c r="M1345" i="4"/>
  <c r="M1277" i="4"/>
  <c r="M57" i="4"/>
  <c r="M1494" i="4"/>
  <c r="M426" i="4"/>
  <c r="M779" i="4"/>
  <c r="H1206" i="4"/>
  <c r="M1206" i="4" s="1"/>
  <c r="M414" i="4"/>
  <c r="M668" i="4"/>
  <c r="M997" i="4"/>
  <c r="M44" i="4"/>
  <c r="M1443" i="4"/>
  <c r="M999" i="4"/>
  <c r="M755" i="4"/>
  <c r="M1335" i="4"/>
  <c r="M1384" i="4"/>
  <c r="M1014" i="4"/>
  <c r="M430" i="4"/>
  <c r="M1270" i="4"/>
  <c r="M1105" i="4"/>
  <c r="M597" i="4"/>
  <c r="M1447" i="4"/>
  <c r="M589" i="4"/>
  <c r="M525" i="4"/>
  <c r="M450" i="4"/>
  <c r="M761" i="4"/>
  <c r="M1102" i="4"/>
  <c r="M1411" i="4"/>
  <c r="M151" i="4"/>
  <c r="M181" i="4"/>
  <c r="M832" i="4"/>
  <c r="M52" i="4"/>
  <c r="M283" i="4"/>
  <c r="M939" i="4"/>
  <c r="M1253" i="4"/>
  <c r="M658" i="4"/>
  <c r="M1075" i="4"/>
  <c r="M887" i="4"/>
  <c r="M1382" i="4"/>
  <c r="M555" i="4"/>
  <c r="M1503" i="4"/>
  <c r="M1280" i="4"/>
  <c r="M810" i="4"/>
  <c r="M224" i="4"/>
  <c r="M22" i="4"/>
  <c r="M1402" i="4"/>
  <c r="M1240" i="4"/>
  <c r="M119" i="4"/>
  <c r="M118" i="4"/>
  <c r="M179" i="4"/>
  <c r="M1367" i="4"/>
  <c r="M726" i="4"/>
  <c r="M1231" i="4"/>
  <c r="M957" i="4"/>
  <c r="M1009" i="4"/>
  <c r="M178" i="4"/>
  <c r="M1290" i="4"/>
  <c r="M1257" i="4"/>
  <c r="M42" i="4"/>
  <c r="M232" i="4"/>
  <c r="M1101" i="4"/>
  <c r="M28" i="4"/>
  <c r="M102" i="4"/>
  <c r="M248" i="4"/>
  <c r="M794" i="4"/>
  <c r="M572" i="4"/>
  <c r="M1334" i="4"/>
  <c r="M436" i="4"/>
  <c r="M285" i="4"/>
  <c r="M133" i="4"/>
  <c r="M734" i="4"/>
  <c r="M1015" i="4"/>
  <c r="M929" i="4"/>
  <c r="M490" i="4"/>
  <c r="M900" i="4"/>
  <c r="M310" i="4"/>
  <c r="M862" i="4"/>
  <c r="M145" i="4"/>
  <c r="M1496" i="4"/>
  <c r="M1372" i="4"/>
  <c r="M699" i="4"/>
  <c r="M1281" i="4"/>
  <c r="M34" i="4"/>
  <c r="M1006" i="4"/>
  <c r="M412" i="4"/>
  <c r="M703" i="4"/>
  <c r="M678" i="4"/>
  <c r="M776" i="4"/>
  <c r="M684" i="4"/>
  <c r="M480" i="4"/>
  <c r="M1390" i="4"/>
  <c r="M610" i="4"/>
  <c r="M58" i="4"/>
  <c r="M193" i="4"/>
  <c r="M974" i="4"/>
  <c r="M602" i="4"/>
  <c r="M1341" i="4"/>
  <c r="M729" i="4"/>
  <c r="M642" i="4"/>
  <c r="M818" i="4"/>
  <c r="M409" i="4"/>
  <c r="M514" i="4"/>
  <c r="M616" i="4"/>
  <c r="M603" i="4"/>
  <c r="M1199" i="4"/>
  <c r="M1461" i="4"/>
  <c r="M1262" i="4"/>
  <c r="M844" i="4"/>
  <c r="M267" i="4"/>
  <c r="M601" i="4"/>
  <c r="M1440" i="4"/>
  <c r="M1465" i="4"/>
  <c r="M1487" i="4"/>
  <c r="M814" i="4"/>
  <c r="M300" i="4"/>
  <c r="M308" i="4"/>
  <c r="M1060" i="4"/>
  <c r="M1183" i="4"/>
  <c r="M487" i="4"/>
  <c r="M1241" i="4"/>
  <c r="M1250" i="4"/>
  <c r="M505" i="4"/>
  <c r="M666" i="4"/>
  <c r="M1254" i="4"/>
  <c r="M1293" i="4"/>
  <c r="M1289" i="4"/>
  <c r="M631" i="4"/>
  <c r="M80" i="4"/>
  <c r="M607" i="4"/>
  <c r="M1294" i="4"/>
  <c r="M571" i="4"/>
  <c r="M86" i="4"/>
  <c r="M944" i="4"/>
  <c r="M468" i="4"/>
  <c r="M53" i="4"/>
  <c r="M868" i="4"/>
  <c r="M1456" i="4"/>
  <c r="M262" i="4"/>
  <c r="M1380" i="4"/>
  <c r="M188" i="4"/>
  <c r="M1336" i="4"/>
  <c r="M167" i="4"/>
  <c r="M849" i="4"/>
  <c r="M478" i="4"/>
  <c r="M1491" i="4"/>
  <c r="M771" i="4"/>
  <c r="M918" i="4"/>
  <c r="M1030" i="4"/>
  <c r="M21" i="4"/>
  <c r="M667" i="4"/>
  <c r="M645" i="4"/>
  <c r="M1481" i="4"/>
  <c r="M416" i="4"/>
  <c r="M424" i="4"/>
  <c r="M880" i="4"/>
  <c r="M438" i="4"/>
  <c r="M129" i="4"/>
  <c r="M706" i="4"/>
  <c r="M148" i="4"/>
  <c r="M425" i="4"/>
  <c r="M570" i="4"/>
  <c r="M43" i="4"/>
  <c r="M768" i="4"/>
  <c r="M515" i="4"/>
  <c r="M1333" i="4"/>
  <c r="M31" i="4"/>
  <c r="M966" i="4"/>
  <c r="M261" i="4"/>
  <c r="M400" i="4"/>
  <c r="M166" i="4"/>
  <c r="M503" i="4"/>
  <c r="M1436" i="4"/>
  <c r="M245" i="4"/>
  <c r="M235" i="4"/>
  <c r="M759" i="4"/>
  <c r="M1197" i="4"/>
  <c r="L943" i="4"/>
  <c r="M943" i="4"/>
  <c r="M356" i="4"/>
  <c r="M259" i="4"/>
  <c r="M1321" i="4"/>
  <c r="M901" i="4"/>
  <c r="M469" i="4"/>
  <c r="M580" i="4"/>
  <c r="M114" i="4"/>
  <c r="M568" i="4"/>
  <c r="M94" i="4"/>
  <c r="M211" i="4"/>
  <c r="M1451" i="4"/>
  <c r="M269" i="4"/>
  <c r="M1169" i="4"/>
  <c r="M239" i="4"/>
  <c r="M660" i="4"/>
  <c r="M1025" i="4"/>
  <c r="M633" i="4"/>
  <c r="M1450" i="4"/>
  <c r="M1425" i="4"/>
  <c r="M1466" i="4"/>
  <c r="M876" i="4"/>
  <c r="M573" i="4"/>
  <c r="M1245" i="4"/>
  <c r="M731" i="4"/>
  <c r="M1351" i="4"/>
  <c r="M1339" i="4"/>
  <c r="M569" i="4"/>
  <c r="M1314" i="4"/>
  <c r="M581" i="4"/>
  <c r="M1073" i="4"/>
  <c r="M677" i="4"/>
  <c r="M615" i="4"/>
  <c r="M1298" i="4"/>
  <c r="M324" i="4"/>
  <c r="M483" i="4"/>
  <c r="M1088" i="4"/>
  <c r="M1309" i="4"/>
  <c r="M1282" i="4"/>
  <c r="M1316" i="4"/>
  <c r="M60" i="4"/>
  <c r="M780" i="4"/>
  <c r="M533" i="4"/>
  <c r="M689" i="4"/>
  <c r="M1444" i="4"/>
  <c r="M751" i="4"/>
  <c r="M1412" i="4"/>
  <c r="M334" i="4"/>
  <c r="M1059" i="4"/>
  <c r="M311" i="4"/>
  <c r="M579" i="4"/>
  <c r="M1373" i="4"/>
  <c r="M467" i="4"/>
  <c r="M1012" i="4"/>
  <c r="M122" i="4"/>
  <c r="M753" i="4"/>
  <c r="M418" i="4"/>
  <c r="M444" i="4"/>
  <c r="M873" i="4"/>
  <c r="M24" i="4"/>
  <c r="M1258" i="4"/>
  <c r="M875" i="4"/>
  <c r="M591" i="4"/>
  <c r="M587" i="4"/>
  <c r="M1287" i="4"/>
  <c r="M803" i="4"/>
  <c r="M70" i="4"/>
  <c r="M1468" i="4"/>
  <c r="M1448" i="4"/>
  <c r="M1244" i="4"/>
  <c r="M539" i="4"/>
  <c r="M1086" i="4"/>
  <c r="M125" i="4"/>
  <c r="M1063" i="4"/>
  <c r="M669" i="4"/>
  <c r="L1003" i="4"/>
  <c r="M1003" i="4"/>
  <c r="M1312" i="4"/>
  <c r="M1018" i="4"/>
  <c r="M888" i="4"/>
  <c r="M1129" i="4"/>
  <c r="M791" i="4"/>
  <c r="M1329" i="4"/>
  <c r="M1028" i="4"/>
  <c r="M663" i="4"/>
  <c r="M719" i="4"/>
  <c r="M382" i="4"/>
  <c r="M429" i="4"/>
  <c r="M815" i="4"/>
  <c r="M754" i="4"/>
  <c r="M1285" i="4"/>
  <c r="M1247" i="4"/>
  <c r="M319" i="4"/>
  <c r="M244" i="4"/>
  <c r="M164" i="4"/>
  <c r="M644" i="4"/>
  <c r="M373" i="4"/>
  <c r="M1159" i="4"/>
  <c r="M1483" i="4"/>
  <c r="M260" i="4"/>
  <c r="M381" i="4"/>
  <c r="M984" i="4"/>
  <c r="M935" i="4"/>
  <c r="M1233" i="4"/>
  <c r="M1376" i="4"/>
  <c r="M75" i="4"/>
  <c r="M155" i="4"/>
  <c r="M126" i="4"/>
  <c r="M95" i="4"/>
  <c r="M342" i="4"/>
  <c r="M1469" i="4"/>
  <c r="M131" i="4"/>
  <c r="M226" i="4"/>
  <c r="M1381" i="4"/>
  <c r="M1399" i="4"/>
  <c r="M728" i="4"/>
  <c r="M15" i="4"/>
  <c r="M1004" i="4"/>
  <c r="M697" i="4"/>
  <c r="M895" i="4"/>
  <c r="M635" i="4"/>
  <c r="M774" i="4"/>
  <c r="M1313" i="4"/>
  <c r="M116" i="4"/>
  <c r="M637" i="4"/>
  <c r="M350" i="4"/>
  <c r="M481" i="4"/>
  <c r="M1328" i="4"/>
  <c r="M1486" i="4"/>
  <c r="M1397" i="4"/>
  <c r="M194" i="4"/>
  <c r="M76" i="4"/>
  <c r="M1120" i="4"/>
  <c r="M855" i="4"/>
  <c r="M1056" i="4"/>
  <c r="M1067" i="4"/>
  <c r="M493" i="4"/>
  <c r="M268" i="4"/>
  <c r="M542" i="4"/>
  <c r="M406" i="4"/>
  <c r="M1340" i="4"/>
  <c r="M303" i="4"/>
  <c r="M1458" i="4"/>
  <c r="M351" i="4"/>
  <c r="M544" i="4"/>
  <c r="M578" i="4"/>
  <c r="M161" i="4"/>
  <c r="M1121" i="4"/>
  <c r="M1072" i="4"/>
  <c r="M453" i="4"/>
  <c r="M246" i="4"/>
  <c r="M340" i="4"/>
  <c r="M845" i="4"/>
  <c r="M797" i="4"/>
  <c r="M1308" i="4"/>
  <c r="M281" i="4"/>
  <c r="M352" i="4"/>
  <c r="M820" i="4"/>
  <c r="M743" i="4"/>
  <c r="M1019" i="4"/>
  <c r="M330" i="4"/>
  <c r="M1222" i="4"/>
  <c r="M318" i="4"/>
  <c r="M160" i="4"/>
  <c r="M806" i="4"/>
  <c r="M793" i="4"/>
  <c r="M149" i="4"/>
  <c r="M112" i="4"/>
  <c r="M413" i="4"/>
  <c r="M135" i="4"/>
  <c r="M940" i="4"/>
  <c r="M479" i="4"/>
  <c r="M513" i="4"/>
  <c r="M77" i="4"/>
  <c r="M1104" i="4"/>
  <c r="M740" i="4"/>
  <c r="M1249" i="4"/>
  <c r="M988" i="4"/>
  <c r="M848" i="4"/>
  <c r="M1366" i="4"/>
  <c r="M20" i="4"/>
  <c r="M1166" i="4"/>
  <c r="M29" i="4"/>
  <c r="K767" i="4"/>
  <c r="M767" i="4"/>
  <c r="M272" i="4"/>
  <c r="M1430" i="4"/>
  <c r="M676" i="4"/>
  <c r="M1031" i="4"/>
  <c r="M1001" i="4"/>
  <c r="M134" i="4"/>
  <c r="M23" i="4"/>
  <c r="M606" i="4"/>
  <c r="M1041" i="4"/>
  <c r="M1228" i="4"/>
  <c r="M1023" i="4"/>
  <c r="M884" i="4"/>
  <c r="M632" i="4"/>
  <c r="M1029" i="4"/>
  <c r="M411" i="4"/>
  <c r="M208" i="4"/>
  <c r="M489" i="4"/>
  <c r="M973" i="4"/>
  <c r="M854" i="4"/>
  <c r="M1375" i="4"/>
  <c r="M115" i="4"/>
  <c r="M136" i="4"/>
  <c r="M747" i="4"/>
  <c r="M192" i="4"/>
  <c r="M177" i="4"/>
  <c r="M464" i="4"/>
  <c r="M829" i="4"/>
  <c r="M9" i="4"/>
  <c r="M1204" i="4"/>
  <c r="M117" i="4"/>
  <c r="M847" i="4"/>
  <c r="M428" i="4"/>
  <c r="M1472" i="4"/>
  <c r="M101" i="4"/>
  <c r="M419" i="4"/>
  <c r="M557" i="4"/>
  <c r="M26" i="4"/>
  <c r="M686" i="4"/>
  <c r="M113" i="4"/>
  <c r="M926" i="4"/>
  <c r="M1264" i="4"/>
  <c r="M1271" i="4"/>
  <c r="M584" i="4"/>
  <c r="M495" i="4"/>
  <c r="M1480" i="4"/>
  <c r="M443" i="4"/>
  <c r="M253" i="4"/>
  <c r="M238" i="4"/>
  <c r="M752" i="4"/>
  <c r="M121" i="4"/>
  <c r="M609" i="4"/>
  <c r="M543" i="4"/>
  <c r="M688" i="4"/>
  <c r="M128" i="4"/>
  <c r="M1378" i="4"/>
  <c r="M682" i="4"/>
  <c r="M556" i="4"/>
  <c r="M1039" i="4"/>
  <c r="M497" i="4"/>
  <c r="M1178" i="4"/>
  <c r="M575" i="4"/>
  <c r="M629" i="4"/>
  <c r="M124" i="4"/>
  <c r="M258" i="4"/>
  <c r="M961" i="4"/>
  <c r="M1053" i="4"/>
  <c r="M1155" i="4"/>
  <c r="M1142" i="4"/>
  <c r="M36" i="4"/>
  <c r="M1307" i="4"/>
  <c r="M545" i="4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M2873" i="1" l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G4351" i="1"/>
  <c r="F4351" i="1"/>
  <c r="E4351" i="1"/>
  <c r="D4351" i="1"/>
  <c r="C4351" i="1"/>
  <c r="B4351" i="1"/>
  <c r="G4350" i="1"/>
  <c r="F4350" i="1"/>
  <c r="E4350" i="1"/>
  <c r="D4350" i="1"/>
  <c r="C4350" i="1"/>
  <c r="B4350" i="1"/>
  <c r="G4349" i="1"/>
  <c r="F4349" i="1"/>
  <c r="E4349" i="1"/>
  <c r="D4349" i="1"/>
  <c r="C4349" i="1"/>
  <c r="B4349" i="1"/>
  <c r="G4348" i="1"/>
  <c r="F4348" i="1"/>
  <c r="E4348" i="1"/>
  <c r="D4348" i="1"/>
  <c r="C4348" i="1"/>
  <c r="B4348" i="1"/>
  <c r="G4347" i="1"/>
  <c r="F4347" i="1"/>
  <c r="E4347" i="1"/>
  <c r="D4347" i="1"/>
  <c r="C4347" i="1"/>
  <c r="B4347" i="1"/>
  <c r="G4346" i="1"/>
  <c r="F4346" i="1"/>
  <c r="E4346" i="1"/>
  <c r="D4346" i="1"/>
  <c r="C4346" i="1"/>
  <c r="B4346" i="1"/>
  <c r="G4345" i="1"/>
  <c r="F4345" i="1"/>
  <c r="E4345" i="1"/>
  <c r="D4345" i="1"/>
  <c r="C4345" i="1"/>
  <c r="B4345" i="1"/>
  <c r="G4344" i="1"/>
  <c r="F4344" i="1"/>
  <c r="E4344" i="1"/>
  <c r="D4344" i="1"/>
  <c r="C4344" i="1"/>
  <c r="B4344" i="1"/>
  <c r="G4343" i="1"/>
  <c r="F4343" i="1"/>
  <c r="E4343" i="1"/>
  <c r="D4343" i="1"/>
  <c r="C4343" i="1"/>
  <c r="B4343" i="1"/>
  <c r="G4342" i="1"/>
  <c r="F4342" i="1"/>
  <c r="E4342" i="1"/>
  <c r="D4342" i="1"/>
  <c r="C4342" i="1"/>
  <c r="B4342" i="1"/>
  <c r="G4341" i="1"/>
  <c r="F4341" i="1"/>
  <c r="E4341" i="1"/>
  <c r="D4341" i="1"/>
  <c r="C4341" i="1"/>
  <c r="B4341" i="1"/>
  <c r="G4340" i="1"/>
  <c r="F4340" i="1"/>
  <c r="E4340" i="1"/>
  <c r="D4340" i="1"/>
  <c r="C4340" i="1"/>
  <c r="B4340" i="1"/>
  <c r="G4339" i="1"/>
  <c r="F4339" i="1"/>
  <c r="E4339" i="1"/>
  <c r="D4339" i="1"/>
  <c r="C4339" i="1"/>
  <c r="B4339" i="1"/>
  <c r="G4338" i="1"/>
  <c r="F4338" i="1"/>
  <c r="E4338" i="1"/>
  <c r="D4338" i="1"/>
  <c r="C4338" i="1"/>
  <c r="B4338" i="1"/>
  <c r="G4337" i="1"/>
  <c r="F4337" i="1"/>
  <c r="E4337" i="1"/>
  <c r="D4337" i="1"/>
  <c r="C4337" i="1"/>
  <c r="B4337" i="1"/>
  <c r="G4336" i="1"/>
  <c r="F4336" i="1"/>
  <c r="E4336" i="1"/>
  <c r="D4336" i="1"/>
  <c r="C4336" i="1"/>
  <c r="B4336" i="1"/>
  <c r="G4335" i="1"/>
  <c r="F4335" i="1"/>
  <c r="E4335" i="1"/>
  <c r="D4335" i="1"/>
  <c r="C4335" i="1"/>
  <c r="B4335" i="1"/>
  <c r="G4334" i="1"/>
  <c r="F4334" i="1"/>
  <c r="E4334" i="1"/>
  <c r="D4334" i="1"/>
  <c r="C4334" i="1"/>
  <c r="B4334" i="1"/>
  <c r="G4333" i="1"/>
  <c r="F4333" i="1"/>
  <c r="E4333" i="1"/>
  <c r="D4333" i="1"/>
  <c r="C4333" i="1"/>
  <c r="B4333" i="1"/>
  <c r="G4332" i="1"/>
  <c r="F4332" i="1"/>
  <c r="E4332" i="1"/>
  <c r="D4332" i="1"/>
  <c r="C4332" i="1"/>
  <c r="B4332" i="1"/>
  <c r="G4331" i="1"/>
  <c r="F4331" i="1"/>
  <c r="E4331" i="1"/>
  <c r="D4331" i="1"/>
  <c r="C4331" i="1"/>
  <c r="B4331" i="1"/>
  <c r="G4330" i="1"/>
  <c r="F4330" i="1"/>
  <c r="E4330" i="1"/>
  <c r="D4330" i="1"/>
  <c r="C4330" i="1"/>
  <c r="B4330" i="1"/>
  <c r="G4329" i="1"/>
  <c r="F4329" i="1"/>
  <c r="E4329" i="1"/>
  <c r="D4329" i="1"/>
  <c r="C4329" i="1"/>
  <c r="B4329" i="1"/>
  <c r="G4328" i="1"/>
  <c r="F4328" i="1"/>
  <c r="E4328" i="1"/>
  <c r="D4328" i="1"/>
  <c r="C4328" i="1"/>
  <c r="B4328" i="1"/>
  <c r="G4327" i="1"/>
  <c r="F4327" i="1"/>
  <c r="E4327" i="1"/>
  <c r="D4327" i="1"/>
  <c r="C4327" i="1"/>
  <c r="B4327" i="1"/>
  <c r="G4326" i="1"/>
  <c r="F4326" i="1"/>
  <c r="E4326" i="1"/>
  <c r="D4326" i="1"/>
  <c r="C4326" i="1"/>
  <c r="B4326" i="1"/>
  <c r="G4325" i="1"/>
  <c r="F4325" i="1"/>
  <c r="E4325" i="1"/>
  <c r="D4325" i="1"/>
  <c r="C4325" i="1"/>
  <c r="B4325" i="1"/>
  <c r="G4324" i="1"/>
  <c r="F4324" i="1"/>
  <c r="E4324" i="1"/>
  <c r="D4324" i="1"/>
  <c r="C4324" i="1"/>
  <c r="B4324" i="1"/>
  <c r="G4323" i="1"/>
  <c r="F4323" i="1"/>
  <c r="E4323" i="1"/>
  <c r="D4323" i="1"/>
  <c r="C4323" i="1"/>
  <c r="B4323" i="1"/>
  <c r="G4322" i="1"/>
  <c r="F4322" i="1"/>
  <c r="E4322" i="1"/>
  <c r="D4322" i="1"/>
  <c r="C4322" i="1"/>
  <c r="B4322" i="1"/>
  <c r="G4321" i="1"/>
  <c r="F4321" i="1"/>
  <c r="E4321" i="1"/>
  <c r="D4321" i="1"/>
  <c r="C4321" i="1"/>
  <c r="B4321" i="1"/>
  <c r="G4320" i="1"/>
  <c r="F4320" i="1"/>
  <c r="E4320" i="1"/>
  <c r="D4320" i="1"/>
  <c r="C4320" i="1"/>
  <c r="B4320" i="1"/>
  <c r="G4319" i="1"/>
  <c r="F4319" i="1"/>
  <c r="E4319" i="1"/>
  <c r="D4319" i="1"/>
  <c r="C4319" i="1"/>
  <c r="B4319" i="1"/>
  <c r="G4318" i="1"/>
  <c r="F4318" i="1"/>
  <c r="E4318" i="1"/>
  <c r="D4318" i="1"/>
  <c r="C4318" i="1"/>
  <c r="B4318" i="1"/>
  <c r="G4317" i="1"/>
  <c r="F4317" i="1"/>
  <c r="E4317" i="1"/>
  <c r="D4317" i="1"/>
  <c r="C4317" i="1"/>
  <c r="B4317" i="1"/>
  <c r="G4316" i="1"/>
  <c r="F4316" i="1"/>
  <c r="E4316" i="1"/>
  <c r="D4316" i="1"/>
  <c r="C4316" i="1"/>
  <c r="B4316" i="1"/>
  <c r="G4315" i="1"/>
  <c r="F4315" i="1"/>
  <c r="E4315" i="1"/>
  <c r="D4315" i="1"/>
  <c r="C4315" i="1"/>
  <c r="B4315" i="1"/>
  <c r="G4314" i="1"/>
  <c r="F4314" i="1"/>
  <c r="E4314" i="1"/>
  <c r="D4314" i="1"/>
  <c r="C4314" i="1"/>
  <c r="B4314" i="1"/>
  <c r="G4313" i="1"/>
  <c r="F4313" i="1"/>
  <c r="E4313" i="1"/>
  <c r="D4313" i="1"/>
  <c r="C4313" i="1"/>
  <c r="B4313" i="1"/>
  <c r="G4312" i="1"/>
  <c r="F4312" i="1"/>
  <c r="E4312" i="1"/>
  <c r="D4312" i="1"/>
  <c r="C4312" i="1"/>
  <c r="B4312" i="1"/>
  <c r="G4311" i="1"/>
  <c r="F4311" i="1"/>
  <c r="E4311" i="1"/>
  <c r="D4311" i="1"/>
  <c r="C4311" i="1"/>
  <c r="B4311" i="1"/>
  <c r="G4310" i="1"/>
  <c r="F4310" i="1"/>
  <c r="E4310" i="1"/>
  <c r="D4310" i="1"/>
  <c r="C4310" i="1"/>
  <c r="B4310" i="1"/>
  <c r="G4309" i="1"/>
  <c r="F4309" i="1"/>
  <c r="E4309" i="1"/>
  <c r="D4309" i="1"/>
  <c r="C4309" i="1"/>
  <c r="B4309" i="1"/>
  <c r="G4308" i="1"/>
  <c r="F4308" i="1"/>
  <c r="E4308" i="1"/>
  <c r="D4308" i="1"/>
  <c r="C4308" i="1"/>
  <c r="B4308" i="1"/>
  <c r="G4307" i="1"/>
  <c r="F4307" i="1"/>
  <c r="E4307" i="1"/>
  <c r="D4307" i="1"/>
  <c r="C4307" i="1"/>
  <c r="B4307" i="1"/>
  <c r="G4306" i="1"/>
  <c r="F4306" i="1"/>
  <c r="E4306" i="1"/>
  <c r="D4306" i="1"/>
  <c r="C4306" i="1"/>
  <c r="B4306" i="1"/>
  <c r="G4305" i="1"/>
  <c r="F4305" i="1"/>
  <c r="E4305" i="1"/>
  <c r="D4305" i="1"/>
  <c r="C4305" i="1"/>
  <c r="B4305" i="1"/>
  <c r="G4304" i="1"/>
  <c r="F4304" i="1"/>
  <c r="E4304" i="1"/>
  <c r="D4304" i="1"/>
  <c r="C4304" i="1"/>
  <c r="B4304" i="1"/>
  <c r="G4303" i="1"/>
  <c r="F4303" i="1"/>
  <c r="E4303" i="1"/>
  <c r="D4303" i="1"/>
  <c r="C4303" i="1"/>
  <c r="B4303" i="1"/>
  <c r="G4302" i="1"/>
  <c r="F4302" i="1"/>
  <c r="E4302" i="1"/>
  <c r="D4302" i="1"/>
  <c r="C4302" i="1"/>
  <c r="B4302" i="1"/>
  <c r="G4301" i="1"/>
  <c r="F4301" i="1"/>
  <c r="E4301" i="1"/>
  <c r="D4301" i="1"/>
  <c r="C4301" i="1"/>
  <c r="B4301" i="1"/>
  <c r="G4300" i="1"/>
  <c r="F4300" i="1"/>
  <c r="E4300" i="1"/>
  <c r="D4300" i="1"/>
  <c r="C4300" i="1"/>
  <c r="B4300" i="1"/>
  <c r="G4299" i="1"/>
  <c r="F4299" i="1"/>
  <c r="E4299" i="1"/>
  <c r="D4299" i="1"/>
  <c r="C4299" i="1"/>
  <c r="B4299" i="1"/>
  <c r="G4298" i="1"/>
  <c r="F4298" i="1"/>
  <c r="E4298" i="1"/>
  <c r="D4298" i="1"/>
  <c r="C4298" i="1"/>
  <c r="B4298" i="1"/>
  <c r="G4297" i="1"/>
  <c r="F4297" i="1"/>
  <c r="E4297" i="1"/>
  <c r="D4297" i="1"/>
  <c r="C4297" i="1"/>
  <c r="B4297" i="1"/>
  <c r="G4296" i="1"/>
  <c r="F4296" i="1"/>
  <c r="E4296" i="1"/>
  <c r="D4296" i="1"/>
  <c r="C4296" i="1"/>
  <c r="B4296" i="1"/>
  <c r="G4295" i="1"/>
  <c r="F4295" i="1"/>
  <c r="E4295" i="1"/>
  <c r="D4295" i="1"/>
  <c r="C4295" i="1"/>
  <c r="B4295" i="1"/>
  <c r="G4294" i="1"/>
  <c r="F4294" i="1"/>
  <c r="E4294" i="1"/>
  <c r="D4294" i="1"/>
  <c r="C4294" i="1"/>
  <c r="B4294" i="1"/>
  <c r="G4293" i="1"/>
  <c r="F4293" i="1"/>
  <c r="E4293" i="1"/>
  <c r="D4293" i="1"/>
  <c r="C4293" i="1"/>
  <c r="B4293" i="1"/>
  <c r="G4292" i="1"/>
  <c r="F4292" i="1"/>
  <c r="E4292" i="1"/>
  <c r="D4292" i="1"/>
  <c r="C4292" i="1"/>
  <c r="B4292" i="1"/>
  <c r="G4291" i="1"/>
  <c r="F4291" i="1"/>
  <c r="E4291" i="1"/>
  <c r="D4291" i="1"/>
  <c r="C4291" i="1"/>
  <c r="B4291" i="1"/>
  <c r="G4290" i="1"/>
  <c r="F4290" i="1"/>
  <c r="E4290" i="1"/>
  <c r="D4290" i="1"/>
  <c r="C4290" i="1"/>
  <c r="B4290" i="1"/>
  <c r="G4289" i="1"/>
  <c r="F4289" i="1"/>
  <c r="E4289" i="1"/>
  <c r="D4289" i="1"/>
  <c r="C4289" i="1"/>
  <c r="B4289" i="1"/>
  <c r="G4288" i="1"/>
  <c r="F4288" i="1"/>
  <c r="E4288" i="1"/>
  <c r="D4288" i="1"/>
  <c r="C4288" i="1"/>
  <c r="B4288" i="1"/>
  <c r="G4287" i="1"/>
  <c r="F4287" i="1"/>
  <c r="E4287" i="1"/>
  <c r="D4287" i="1"/>
  <c r="C4287" i="1"/>
  <c r="B4287" i="1"/>
  <c r="G4286" i="1"/>
  <c r="F4286" i="1"/>
  <c r="E4286" i="1"/>
  <c r="D4286" i="1"/>
  <c r="C4286" i="1"/>
  <c r="B4286" i="1"/>
  <c r="G4285" i="1"/>
  <c r="F4285" i="1"/>
  <c r="E4285" i="1"/>
  <c r="D4285" i="1"/>
  <c r="C4285" i="1"/>
  <c r="B4285" i="1"/>
  <c r="G4284" i="1"/>
  <c r="F4284" i="1"/>
  <c r="E4284" i="1"/>
  <c r="D4284" i="1"/>
  <c r="C4284" i="1"/>
  <c r="B4284" i="1"/>
  <c r="G4283" i="1"/>
  <c r="F4283" i="1"/>
  <c r="E4283" i="1"/>
  <c r="D4283" i="1"/>
  <c r="C4283" i="1"/>
  <c r="B4283" i="1"/>
  <c r="G4282" i="1"/>
  <c r="F4282" i="1"/>
  <c r="E4282" i="1"/>
  <c r="D4282" i="1"/>
  <c r="C4282" i="1"/>
  <c r="B4282" i="1"/>
  <c r="G4281" i="1"/>
  <c r="F4281" i="1"/>
  <c r="E4281" i="1"/>
  <c r="D4281" i="1"/>
  <c r="C4281" i="1"/>
  <c r="B4281" i="1"/>
  <c r="G4280" i="1"/>
  <c r="F4280" i="1"/>
  <c r="E4280" i="1"/>
  <c r="D4280" i="1"/>
  <c r="C4280" i="1"/>
  <c r="B4280" i="1"/>
  <c r="G4279" i="1"/>
  <c r="F4279" i="1"/>
  <c r="E4279" i="1"/>
  <c r="D4279" i="1"/>
  <c r="C4279" i="1"/>
  <c r="B4279" i="1"/>
  <c r="G4278" i="1"/>
  <c r="F4278" i="1"/>
  <c r="E4278" i="1"/>
  <c r="D4278" i="1"/>
  <c r="C4278" i="1"/>
  <c r="B4278" i="1"/>
  <c r="G4277" i="1"/>
  <c r="F4277" i="1"/>
  <c r="E4277" i="1"/>
  <c r="D4277" i="1"/>
  <c r="C4277" i="1"/>
  <c r="B4277" i="1"/>
  <c r="G4276" i="1"/>
  <c r="F4276" i="1"/>
  <c r="E4276" i="1"/>
  <c r="D4276" i="1"/>
  <c r="C4276" i="1"/>
  <c r="B4276" i="1"/>
  <c r="G4275" i="1"/>
  <c r="F4275" i="1"/>
  <c r="E4275" i="1"/>
  <c r="D4275" i="1"/>
  <c r="C4275" i="1"/>
  <c r="B4275" i="1"/>
  <c r="G4274" i="1"/>
  <c r="F4274" i="1"/>
  <c r="E4274" i="1"/>
  <c r="D4274" i="1"/>
  <c r="C4274" i="1"/>
  <c r="B4274" i="1"/>
  <c r="G4273" i="1"/>
  <c r="F4273" i="1"/>
  <c r="E4273" i="1"/>
  <c r="D4273" i="1"/>
  <c r="C4273" i="1"/>
  <c r="B4273" i="1"/>
  <c r="G4272" i="1"/>
  <c r="F4272" i="1"/>
  <c r="E4272" i="1"/>
  <c r="D4272" i="1"/>
  <c r="C4272" i="1"/>
  <c r="B4272" i="1"/>
  <c r="G4271" i="1"/>
  <c r="F4271" i="1"/>
  <c r="E4271" i="1"/>
  <c r="D4271" i="1"/>
  <c r="C4271" i="1"/>
  <c r="B4271" i="1"/>
  <c r="G4270" i="1"/>
  <c r="F4270" i="1"/>
  <c r="E4270" i="1"/>
  <c r="D4270" i="1"/>
  <c r="C4270" i="1"/>
  <c r="B4270" i="1"/>
  <c r="G4269" i="1"/>
  <c r="F4269" i="1"/>
  <c r="E4269" i="1"/>
  <c r="D4269" i="1"/>
  <c r="C4269" i="1"/>
  <c r="B4269" i="1"/>
  <c r="G4268" i="1"/>
  <c r="F4268" i="1"/>
  <c r="E4268" i="1"/>
  <c r="D4268" i="1"/>
  <c r="C4268" i="1"/>
  <c r="B4268" i="1"/>
  <c r="G4267" i="1"/>
  <c r="F4267" i="1"/>
  <c r="E4267" i="1"/>
  <c r="D4267" i="1"/>
  <c r="C4267" i="1"/>
  <c r="B4267" i="1"/>
  <c r="G4266" i="1"/>
  <c r="F4266" i="1"/>
  <c r="E4266" i="1"/>
  <c r="D4266" i="1"/>
  <c r="C4266" i="1"/>
  <c r="B4266" i="1"/>
  <c r="G4265" i="1"/>
  <c r="F4265" i="1"/>
  <c r="E4265" i="1"/>
  <c r="D4265" i="1"/>
  <c r="C4265" i="1"/>
  <c r="B4265" i="1"/>
  <c r="G4264" i="1"/>
  <c r="F4264" i="1"/>
  <c r="E4264" i="1"/>
  <c r="D4264" i="1"/>
  <c r="C4264" i="1"/>
  <c r="B4264" i="1"/>
  <c r="G4263" i="1"/>
  <c r="F4263" i="1"/>
  <c r="E4263" i="1"/>
  <c r="D4263" i="1"/>
  <c r="C4263" i="1"/>
  <c r="B4263" i="1"/>
  <c r="G4262" i="1"/>
  <c r="F4262" i="1"/>
  <c r="E4262" i="1"/>
  <c r="D4262" i="1"/>
  <c r="C4262" i="1"/>
  <c r="B4262" i="1"/>
  <c r="G4261" i="1"/>
  <c r="F4261" i="1"/>
  <c r="E4261" i="1"/>
  <c r="D4261" i="1"/>
  <c r="C4261" i="1"/>
  <c r="B4261" i="1"/>
  <c r="G4260" i="1"/>
  <c r="F4260" i="1"/>
  <c r="E4260" i="1"/>
  <c r="D4260" i="1"/>
  <c r="C4260" i="1"/>
  <c r="B4260" i="1"/>
  <c r="G4259" i="1"/>
  <c r="F4259" i="1"/>
  <c r="E4259" i="1"/>
  <c r="D4259" i="1"/>
  <c r="C4259" i="1"/>
  <c r="B4259" i="1"/>
  <c r="G4258" i="1"/>
  <c r="F4258" i="1"/>
  <c r="E4258" i="1"/>
  <c r="D4258" i="1"/>
  <c r="C4258" i="1"/>
  <c r="B4258" i="1"/>
  <c r="G4257" i="1"/>
  <c r="F4257" i="1"/>
  <c r="E4257" i="1"/>
  <c r="D4257" i="1"/>
  <c r="C4257" i="1"/>
  <c r="B4257" i="1"/>
  <c r="G4256" i="1"/>
  <c r="F4256" i="1"/>
  <c r="E4256" i="1"/>
  <c r="D4256" i="1"/>
  <c r="C4256" i="1"/>
  <c r="B4256" i="1"/>
  <c r="G4255" i="1"/>
  <c r="F4255" i="1"/>
  <c r="E4255" i="1"/>
  <c r="D4255" i="1"/>
  <c r="C4255" i="1"/>
  <c r="B4255" i="1"/>
  <c r="G4254" i="1"/>
  <c r="F4254" i="1"/>
  <c r="E4254" i="1"/>
  <c r="D4254" i="1"/>
  <c r="C4254" i="1"/>
  <c r="B4254" i="1"/>
  <c r="G4253" i="1"/>
  <c r="F4253" i="1"/>
  <c r="E4253" i="1"/>
  <c r="D4253" i="1"/>
  <c r="C4253" i="1"/>
  <c r="B4253" i="1"/>
  <c r="G4252" i="1"/>
  <c r="F4252" i="1"/>
  <c r="E4252" i="1"/>
  <c r="D4252" i="1"/>
  <c r="C4252" i="1"/>
  <c r="B4252" i="1"/>
  <c r="G4251" i="1"/>
  <c r="F4251" i="1"/>
  <c r="E4251" i="1"/>
  <c r="D4251" i="1"/>
  <c r="C4251" i="1"/>
  <c r="B4251" i="1"/>
  <c r="G4250" i="1"/>
  <c r="F4250" i="1"/>
  <c r="E4250" i="1"/>
  <c r="D4250" i="1"/>
  <c r="C4250" i="1"/>
  <c r="B4250" i="1"/>
  <c r="G4249" i="1"/>
  <c r="F4249" i="1"/>
  <c r="E4249" i="1"/>
  <c r="D4249" i="1"/>
  <c r="C4249" i="1"/>
  <c r="B4249" i="1"/>
  <c r="G4248" i="1"/>
  <c r="F4248" i="1"/>
  <c r="E4248" i="1"/>
  <c r="D4248" i="1"/>
  <c r="C4248" i="1"/>
  <c r="B4248" i="1"/>
  <c r="G4247" i="1"/>
  <c r="F4247" i="1"/>
  <c r="E4247" i="1"/>
  <c r="D4247" i="1"/>
  <c r="C4247" i="1"/>
  <c r="B4247" i="1"/>
  <c r="G4246" i="1"/>
  <c r="F4246" i="1"/>
  <c r="E4246" i="1"/>
  <c r="D4246" i="1"/>
  <c r="C4246" i="1"/>
  <c r="B4246" i="1"/>
  <c r="G4245" i="1"/>
  <c r="F4245" i="1"/>
  <c r="E4245" i="1"/>
  <c r="D4245" i="1"/>
  <c r="C4245" i="1"/>
  <c r="B4245" i="1"/>
  <c r="G4244" i="1"/>
  <c r="F4244" i="1"/>
  <c r="E4244" i="1"/>
  <c r="D4244" i="1"/>
  <c r="C4244" i="1"/>
  <c r="B4244" i="1"/>
  <c r="G4243" i="1"/>
  <c r="F4243" i="1"/>
  <c r="E4243" i="1"/>
  <c r="D4243" i="1"/>
  <c r="C4243" i="1"/>
  <c r="B4243" i="1"/>
  <c r="G4242" i="1"/>
  <c r="F4242" i="1"/>
  <c r="E4242" i="1"/>
  <c r="D4242" i="1"/>
  <c r="C4242" i="1"/>
  <c r="B4242" i="1"/>
  <c r="G4241" i="1"/>
  <c r="F4241" i="1"/>
  <c r="E4241" i="1"/>
  <c r="D4241" i="1"/>
  <c r="C4241" i="1"/>
  <c r="B4241" i="1"/>
  <c r="G4240" i="1"/>
  <c r="F4240" i="1"/>
  <c r="E4240" i="1"/>
  <c r="D4240" i="1"/>
  <c r="C4240" i="1"/>
  <c r="B4240" i="1"/>
  <c r="G4239" i="1"/>
  <c r="F4239" i="1"/>
  <c r="E4239" i="1"/>
  <c r="D4239" i="1"/>
  <c r="C4239" i="1"/>
  <c r="B4239" i="1"/>
  <c r="G4238" i="1"/>
  <c r="F4238" i="1"/>
  <c r="E4238" i="1"/>
  <c r="D4238" i="1"/>
  <c r="C4238" i="1"/>
  <c r="B4238" i="1"/>
  <c r="G4237" i="1"/>
  <c r="F4237" i="1"/>
  <c r="E4237" i="1"/>
  <c r="D4237" i="1"/>
  <c r="C4237" i="1"/>
  <c r="B4237" i="1"/>
  <c r="G4236" i="1"/>
  <c r="F4236" i="1"/>
  <c r="E4236" i="1"/>
  <c r="D4236" i="1"/>
  <c r="C4236" i="1"/>
  <c r="B4236" i="1"/>
  <c r="G4235" i="1"/>
  <c r="F4235" i="1"/>
  <c r="E4235" i="1"/>
  <c r="D4235" i="1"/>
  <c r="C4235" i="1"/>
  <c r="B4235" i="1"/>
  <c r="G4234" i="1"/>
  <c r="F4234" i="1"/>
  <c r="E4234" i="1"/>
  <c r="D4234" i="1"/>
  <c r="C4234" i="1"/>
  <c r="B4234" i="1"/>
  <c r="G4233" i="1"/>
  <c r="F4233" i="1"/>
  <c r="E4233" i="1"/>
  <c r="D4233" i="1"/>
  <c r="C4233" i="1"/>
  <c r="B4233" i="1"/>
  <c r="G4232" i="1"/>
  <c r="F4232" i="1"/>
  <c r="E4232" i="1"/>
  <c r="D4232" i="1"/>
  <c r="C4232" i="1"/>
  <c r="B4232" i="1"/>
  <c r="G4231" i="1"/>
  <c r="F4231" i="1"/>
  <c r="E4231" i="1"/>
  <c r="D4231" i="1"/>
  <c r="C4231" i="1"/>
  <c r="B4231" i="1"/>
  <c r="G4230" i="1"/>
  <c r="F4230" i="1"/>
  <c r="E4230" i="1"/>
  <c r="D4230" i="1"/>
  <c r="C4230" i="1"/>
  <c r="B4230" i="1"/>
  <c r="G4229" i="1"/>
  <c r="F4229" i="1"/>
  <c r="E4229" i="1"/>
  <c r="D4229" i="1"/>
  <c r="C4229" i="1"/>
  <c r="B4229" i="1"/>
  <c r="G4228" i="1"/>
  <c r="F4228" i="1"/>
  <c r="E4228" i="1"/>
  <c r="D4228" i="1"/>
  <c r="C4228" i="1"/>
  <c r="B4228" i="1"/>
  <c r="G4227" i="1"/>
  <c r="F4227" i="1"/>
  <c r="E4227" i="1"/>
  <c r="D4227" i="1"/>
  <c r="C4227" i="1"/>
  <c r="B4227" i="1"/>
  <c r="G4226" i="1"/>
  <c r="F4226" i="1"/>
  <c r="E4226" i="1"/>
  <c r="D4226" i="1"/>
  <c r="C4226" i="1"/>
  <c r="B4226" i="1"/>
  <c r="G4225" i="1"/>
  <c r="F4225" i="1"/>
  <c r="E4225" i="1"/>
  <c r="D4225" i="1"/>
  <c r="C4225" i="1"/>
  <c r="B4225" i="1"/>
  <c r="G4224" i="1"/>
  <c r="F4224" i="1"/>
  <c r="E4224" i="1"/>
  <c r="D4224" i="1"/>
  <c r="C4224" i="1"/>
  <c r="B4224" i="1"/>
  <c r="G4223" i="1"/>
  <c r="F4223" i="1"/>
  <c r="E4223" i="1"/>
  <c r="D4223" i="1"/>
  <c r="C4223" i="1"/>
  <c r="B4223" i="1"/>
  <c r="G4222" i="1"/>
  <c r="F4222" i="1"/>
  <c r="E4222" i="1"/>
  <c r="D4222" i="1"/>
  <c r="C4222" i="1"/>
  <c r="B4222" i="1"/>
  <c r="G4221" i="1"/>
  <c r="F4221" i="1"/>
  <c r="E4221" i="1"/>
  <c r="D4221" i="1"/>
  <c r="C4221" i="1"/>
  <c r="B4221" i="1"/>
  <c r="G4220" i="1"/>
  <c r="F4220" i="1"/>
  <c r="E4220" i="1"/>
  <c r="D4220" i="1"/>
  <c r="C4220" i="1"/>
  <c r="B4220" i="1"/>
  <c r="G4219" i="1"/>
  <c r="F4219" i="1"/>
  <c r="E4219" i="1"/>
  <c r="D4219" i="1"/>
  <c r="C4219" i="1"/>
  <c r="B4219" i="1"/>
  <c r="G4218" i="1"/>
  <c r="F4218" i="1"/>
  <c r="E4218" i="1"/>
  <c r="D4218" i="1"/>
  <c r="C4218" i="1"/>
  <c r="B4218" i="1"/>
  <c r="G4217" i="1"/>
  <c r="F4217" i="1"/>
  <c r="E4217" i="1"/>
  <c r="D4217" i="1"/>
  <c r="C4217" i="1"/>
  <c r="B4217" i="1"/>
  <c r="G4216" i="1"/>
  <c r="F4216" i="1"/>
  <c r="E4216" i="1"/>
  <c r="D4216" i="1"/>
  <c r="C4216" i="1"/>
  <c r="B4216" i="1"/>
  <c r="G4215" i="1"/>
  <c r="F4215" i="1"/>
  <c r="E4215" i="1"/>
  <c r="D4215" i="1"/>
  <c r="C4215" i="1"/>
  <c r="B4215" i="1"/>
  <c r="G4214" i="1"/>
  <c r="F4214" i="1"/>
  <c r="E4214" i="1"/>
  <c r="D4214" i="1"/>
  <c r="C4214" i="1"/>
  <c r="B4214" i="1"/>
  <c r="G4213" i="1"/>
  <c r="F4213" i="1"/>
  <c r="E4213" i="1"/>
  <c r="D4213" i="1"/>
  <c r="C4213" i="1"/>
  <c r="B4213" i="1"/>
  <c r="G4212" i="1"/>
  <c r="F4212" i="1"/>
  <c r="E4212" i="1"/>
  <c r="D4212" i="1"/>
  <c r="C4212" i="1"/>
  <c r="B4212" i="1"/>
  <c r="G4211" i="1"/>
  <c r="F4211" i="1"/>
  <c r="E4211" i="1"/>
  <c r="D4211" i="1"/>
  <c r="C4211" i="1"/>
  <c r="B4211" i="1"/>
  <c r="G4210" i="1"/>
  <c r="F4210" i="1"/>
  <c r="E4210" i="1"/>
  <c r="D4210" i="1"/>
  <c r="C4210" i="1"/>
  <c r="B4210" i="1"/>
  <c r="G4209" i="1"/>
  <c r="F4209" i="1"/>
  <c r="E4209" i="1"/>
  <c r="D4209" i="1"/>
  <c r="C4209" i="1"/>
  <c r="B4209" i="1"/>
  <c r="G4208" i="1"/>
  <c r="F4208" i="1"/>
  <c r="E4208" i="1"/>
  <c r="D4208" i="1"/>
  <c r="C4208" i="1"/>
  <c r="B4208" i="1"/>
  <c r="G4207" i="1"/>
  <c r="F4207" i="1"/>
  <c r="E4207" i="1"/>
  <c r="D4207" i="1"/>
  <c r="C4207" i="1"/>
  <c r="B4207" i="1"/>
  <c r="G4206" i="1"/>
  <c r="F4206" i="1"/>
  <c r="E4206" i="1"/>
  <c r="D4206" i="1"/>
  <c r="C4206" i="1"/>
  <c r="B4206" i="1"/>
  <c r="G4205" i="1"/>
  <c r="F4205" i="1"/>
  <c r="E4205" i="1"/>
  <c r="D4205" i="1"/>
  <c r="C4205" i="1"/>
  <c r="B4205" i="1"/>
  <c r="G4204" i="1"/>
  <c r="F4204" i="1"/>
  <c r="E4204" i="1"/>
  <c r="D4204" i="1"/>
  <c r="C4204" i="1"/>
  <c r="B4204" i="1"/>
  <c r="G4203" i="1"/>
  <c r="F4203" i="1"/>
  <c r="E4203" i="1"/>
  <c r="D4203" i="1"/>
  <c r="C4203" i="1"/>
  <c r="B4203" i="1"/>
  <c r="G4202" i="1"/>
  <c r="F4202" i="1"/>
  <c r="E4202" i="1"/>
  <c r="D4202" i="1"/>
  <c r="C4202" i="1"/>
  <c r="B4202" i="1"/>
  <c r="G4201" i="1"/>
  <c r="F4201" i="1"/>
  <c r="E4201" i="1"/>
  <c r="D4201" i="1"/>
  <c r="C4201" i="1"/>
  <c r="B4201" i="1"/>
  <c r="G4200" i="1"/>
  <c r="F4200" i="1"/>
  <c r="E4200" i="1"/>
  <c r="D4200" i="1"/>
  <c r="C4200" i="1"/>
  <c r="B4200" i="1"/>
  <c r="G4199" i="1"/>
  <c r="F4199" i="1"/>
  <c r="E4199" i="1"/>
  <c r="D4199" i="1"/>
  <c r="C4199" i="1"/>
  <c r="B4199" i="1"/>
  <c r="G4198" i="1"/>
  <c r="F4198" i="1"/>
  <c r="E4198" i="1"/>
  <c r="D4198" i="1"/>
  <c r="C4198" i="1"/>
  <c r="B4198" i="1"/>
  <c r="G4197" i="1"/>
  <c r="F4197" i="1"/>
  <c r="E4197" i="1"/>
  <c r="D4197" i="1"/>
  <c r="C4197" i="1"/>
  <c r="B4197" i="1"/>
  <c r="G4196" i="1"/>
  <c r="F4196" i="1"/>
  <c r="E4196" i="1"/>
  <c r="D4196" i="1"/>
  <c r="C4196" i="1"/>
  <c r="B4196" i="1"/>
  <c r="G4195" i="1"/>
  <c r="F4195" i="1"/>
  <c r="E4195" i="1"/>
  <c r="D4195" i="1"/>
  <c r="C4195" i="1"/>
  <c r="B4195" i="1"/>
  <c r="G4194" i="1"/>
  <c r="F4194" i="1"/>
  <c r="E4194" i="1"/>
  <c r="D4194" i="1"/>
  <c r="C4194" i="1"/>
  <c r="B4194" i="1"/>
  <c r="G4193" i="1"/>
  <c r="F4193" i="1"/>
  <c r="E4193" i="1"/>
  <c r="D4193" i="1"/>
  <c r="C4193" i="1"/>
  <c r="B4193" i="1"/>
  <c r="M4193" i="1" l="1"/>
  <c r="L4193" i="1"/>
  <c r="M4195" i="1"/>
  <c r="L4195" i="1"/>
  <c r="M4197" i="1"/>
  <c r="L4197" i="1"/>
  <c r="M4199" i="1"/>
  <c r="L4199" i="1"/>
  <c r="M4201" i="1"/>
  <c r="L4201" i="1"/>
  <c r="M4203" i="1"/>
  <c r="L4203" i="1"/>
  <c r="M4205" i="1"/>
  <c r="L4205" i="1"/>
  <c r="M4207" i="1"/>
  <c r="L4207" i="1"/>
  <c r="M4209" i="1"/>
  <c r="L4209" i="1"/>
  <c r="X4211" i="1"/>
  <c r="M4211" i="1"/>
  <c r="L4211" i="1"/>
  <c r="M4213" i="1"/>
  <c r="L4213" i="1"/>
  <c r="M4215" i="1"/>
  <c r="L4215" i="1"/>
  <c r="X4217" i="1"/>
  <c r="M4217" i="1"/>
  <c r="L4217" i="1"/>
  <c r="X4219" i="1"/>
  <c r="M4219" i="1" s="1"/>
  <c r="X4221" i="1"/>
  <c r="M4221" i="1"/>
  <c r="L4221" i="1"/>
  <c r="X4223" i="1"/>
  <c r="M4223" i="1"/>
  <c r="L4223" i="1"/>
  <c r="M4227" i="1"/>
  <c r="L4227" i="1"/>
  <c r="X4229" i="1"/>
  <c r="M4229" i="1"/>
  <c r="L4229" i="1"/>
  <c r="X4231" i="1"/>
  <c r="M4231" i="1"/>
  <c r="L4231" i="1"/>
  <c r="X4233" i="1"/>
  <c r="M4233" i="1"/>
  <c r="L4233" i="1"/>
  <c r="M4235" i="1"/>
  <c r="L4235" i="1"/>
  <c r="M4237" i="1"/>
  <c r="L4237" i="1"/>
  <c r="X4239" i="1"/>
  <c r="M4239" i="1"/>
  <c r="L4239" i="1"/>
  <c r="X4241" i="1"/>
  <c r="M4241" i="1"/>
  <c r="L4241" i="1"/>
  <c r="X4243" i="1"/>
  <c r="M4243" i="1"/>
  <c r="L4243" i="1"/>
  <c r="X4245" i="1"/>
  <c r="M4245" i="1"/>
  <c r="L4245" i="1"/>
  <c r="X4247" i="1"/>
  <c r="M4247" i="1"/>
  <c r="L4247" i="1"/>
  <c r="M4249" i="1"/>
  <c r="L4249" i="1"/>
  <c r="X4251" i="1"/>
  <c r="M4251" i="1"/>
  <c r="L4251" i="1"/>
  <c r="X4253" i="1"/>
  <c r="M4253" i="1"/>
  <c r="L4253" i="1"/>
  <c r="M4255" i="1"/>
  <c r="L4255" i="1"/>
  <c r="X4257" i="1"/>
  <c r="M4257" i="1"/>
  <c r="L4257" i="1"/>
  <c r="X4259" i="1"/>
  <c r="M4259" i="1"/>
  <c r="L4259" i="1"/>
  <c r="X4261" i="1"/>
  <c r="M4261" i="1" s="1"/>
  <c r="X4263" i="1"/>
  <c r="M4263" i="1"/>
  <c r="L4263" i="1"/>
  <c r="M4265" i="1"/>
  <c r="L4265" i="1"/>
  <c r="X4267" i="1"/>
  <c r="M4267" i="1"/>
  <c r="L4267" i="1"/>
  <c r="M4269" i="1"/>
  <c r="L4269" i="1"/>
  <c r="M4271" i="1"/>
  <c r="L4271" i="1"/>
  <c r="M4273" i="1"/>
  <c r="L4273" i="1"/>
  <c r="M4275" i="1"/>
  <c r="L4275" i="1"/>
  <c r="X4277" i="1"/>
  <c r="M4277" i="1"/>
  <c r="L4277" i="1"/>
  <c r="X4279" i="1"/>
  <c r="M4279" i="1"/>
  <c r="L4279" i="1"/>
  <c r="X4281" i="1"/>
  <c r="M4281" i="1"/>
  <c r="L4281" i="1"/>
  <c r="X4283" i="1"/>
  <c r="M4283" i="1"/>
  <c r="L4283" i="1"/>
  <c r="X4285" i="1"/>
  <c r="M4285" i="1"/>
  <c r="L4285" i="1"/>
  <c r="M4287" i="1"/>
  <c r="L4287" i="1"/>
  <c r="X4291" i="1"/>
  <c r="M4291" i="1"/>
  <c r="L4291" i="1"/>
  <c r="M4293" i="1"/>
  <c r="L4293" i="1"/>
  <c r="M4295" i="1"/>
  <c r="L4295" i="1"/>
  <c r="X4301" i="1"/>
  <c r="M4301" i="1"/>
  <c r="L4301" i="1"/>
  <c r="X4303" i="1"/>
  <c r="M4303" i="1"/>
  <c r="L4303" i="1"/>
  <c r="M4305" i="1"/>
  <c r="L4305" i="1"/>
  <c r="X4307" i="1"/>
  <c r="M4307" i="1"/>
  <c r="L4307" i="1"/>
  <c r="X4309" i="1"/>
  <c r="M4309" i="1"/>
  <c r="L4309" i="1"/>
  <c r="X4311" i="1"/>
  <c r="M4311" i="1"/>
  <c r="L4311" i="1"/>
  <c r="X4313" i="1"/>
  <c r="M4313" i="1"/>
  <c r="L4313" i="1"/>
  <c r="M4315" i="1"/>
  <c r="L4315" i="1"/>
  <c r="X4317" i="1"/>
  <c r="M4317" i="1" s="1"/>
  <c r="X4319" i="1"/>
  <c r="M4319" i="1"/>
  <c r="L4319" i="1"/>
  <c r="X4321" i="1"/>
  <c r="M4321" i="1" s="1"/>
  <c r="M4323" i="1"/>
  <c r="L4323" i="1"/>
  <c r="X4325" i="1"/>
  <c r="M4325" i="1"/>
  <c r="L4325" i="1"/>
  <c r="X4327" i="1"/>
  <c r="M4327" i="1"/>
  <c r="L4327" i="1"/>
  <c r="X4329" i="1"/>
  <c r="M4329" i="1"/>
  <c r="L4329" i="1"/>
  <c r="X4331" i="1"/>
  <c r="M4331" i="1"/>
  <c r="L4331" i="1"/>
  <c r="X4333" i="1"/>
  <c r="M4333" i="1"/>
  <c r="L4333" i="1"/>
  <c r="M4335" i="1"/>
  <c r="L4335" i="1"/>
  <c r="X4337" i="1"/>
  <c r="M4337" i="1"/>
  <c r="L4337" i="1"/>
  <c r="X4339" i="1"/>
  <c r="M4339" i="1"/>
  <c r="L4339" i="1"/>
  <c r="M4341" i="1"/>
  <c r="L4341" i="1"/>
  <c r="M4343" i="1"/>
  <c r="L4343" i="1"/>
  <c r="X4347" i="1"/>
  <c r="M4347" i="1"/>
  <c r="L4347" i="1"/>
  <c r="L4194" i="1"/>
  <c r="M4194" i="1"/>
  <c r="L4196" i="1"/>
  <c r="M4196" i="1"/>
  <c r="L4198" i="1"/>
  <c r="M4198" i="1"/>
  <c r="L4200" i="1"/>
  <c r="M4200" i="1"/>
  <c r="L4202" i="1"/>
  <c r="M4202" i="1"/>
  <c r="L4204" i="1"/>
  <c r="M4204" i="1"/>
  <c r="L4206" i="1"/>
  <c r="M4206" i="1"/>
  <c r="L4208" i="1"/>
  <c r="M4208" i="1"/>
  <c r="L4210" i="1"/>
  <c r="M4210" i="1"/>
  <c r="L4212" i="1"/>
  <c r="M4212" i="1"/>
  <c r="X4214" i="1"/>
  <c r="L4214" i="1"/>
  <c r="M4214" i="1"/>
  <c r="L4216" i="1"/>
  <c r="M4216" i="1"/>
  <c r="X4218" i="1"/>
  <c r="L4218" i="1"/>
  <c r="M4218" i="1"/>
  <c r="X4220" i="1"/>
  <c r="L4220" i="1"/>
  <c r="M4220" i="1"/>
  <c r="X4222" i="1"/>
  <c r="L4222" i="1"/>
  <c r="M4222" i="1"/>
  <c r="X4224" i="1"/>
  <c r="L4224" i="1"/>
  <c r="M4224" i="1"/>
  <c r="X4226" i="1"/>
  <c r="L4226" i="1"/>
  <c r="M4226" i="1"/>
  <c r="X4228" i="1"/>
  <c r="M4228" i="1" s="1"/>
  <c r="X4230" i="1"/>
  <c r="L4230" i="1"/>
  <c r="M4230" i="1"/>
  <c r="X4232" i="1"/>
  <c r="L4232" i="1"/>
  <c r="M4232" i="1"/>
  <c r="X4234" i="1"/>
  <c r="L4234" i="1"/>
  <c r="M4234" i="1"/>
  <c r="X4236" i="1"/>
  <c r="L4236" i="1"/>
  <c r="M4236" i="1"/>
  <c r="X4238" i="1"/>
  <c r="L4238" i="1"/>
  <c r="M4238" i="1"/>
  <c r="X4240" i="1"/>
  <c r="L4240" i="1"/>
  <c r="M4240" i="1"/>
  <c r="L4242" i="1"/>
  <c r="M4242" i="1"/>
  <c r="X4244" i="1"/>
  <c r="L4244" i="1"/>
  <c r="M4244" i="1"/>
  <c r="L4246" i="1"/>
  <c r="M4246" i="1"/>
  <c r="X4248" i="1"/>
  <c r="L4248" i="1"/>
  <c r="M4248" i="1"/>
  <c r="X4250" i="1"/>
  <c r="L4250" i="1"/>
  <c r="M4250" i="1"/>
  <c r="X4252" i="1"/>
  <c r="L4252" i="1"/>
  <c r="M4252" i="1"/>
  <c r="X4254" i="1"/>
  <c r="L4254" i="1" s="1"/>
  <c r="X4256" i="1"/>
  <c r="L4256" i="1"/>
  <c r="M4256" i="1"/>
  <c r="X4258" i="1"/>
  <c r="M4258" i="1" s="1"/>
  <c r="X4260" i="1"/>
  <c r="L4260" i="1"/>
  <c r="M4260" i="1"/>
  <c r="X4262" i="1"/>
  <c r="M4262" i="1" s="1"/>
  <c r="X4264" i="1"/>
  <c r="L4264" i="1"/>
  <c r="M4264" i="1"/>
  <c r="X4266" i="1"/>
  <c r="M4266" i="1" s="1"/>
  <c r="X4270" i="1"/>
  <c r="L4270" i="1"/>
  <c r="M4270" i="1"/>
  <c r="X4272" i="1"/>
  <c r="L4272" i="1"/>
  <c r="M4272" i="1"/>
  <c r="X4274" i="1"/>
  <c r="L4274" i="1"/>
  <c r="M4274" i="1"/>
  <c r="L4276" i="1"/>
  <c r="M4276" i="1"/>
  <c r="X4278" i="1"/>
  <c r="L4278" i="1"/>
  <c r="M4278" i="1"/>
  <c r="L4280" i="1"/>
  <c r="M4280" i="1"/>
  <c r="X4282" i="1"/>
  <c r="L4282" i="1"/>
  <c r="M4282" i="1"/>
  <c r="X4284" i="1"/>
  <c r="L4284" i="1"/>
  <c r="M4284" i="1"/>
  <c r="X4286" i="1"/>
  <c r="L4286" i="1"/>
  <c r="M4286" i="1"/>
  <c r="X4288" i="1"/>
  <c r="L4288" i="1"/>
  <c r="M4288" i="1"/>
  <c r="X4290" i="1"/>
  <c r="M4290" i="1" s="1"/>
  <c r="X4292" i="1"/>
  <c r="L4292" i="1"/>
  <c r="M4292" i="1"/>
  <c r="X4294" i="1"/>
  <c r="L4294" i="1"/>
  <c r="M4294" i="1"/>
  <c r="X4296" i="1"/>
  <c r="L4296" i="1"/>
  <c r="M4296" i="1"/>
  <c r="X4298" i="1"/>
  <c r="M4298" i="1" s="1"/>
  <c r="X4300" i="1"/>
  <c r="L4300" i="1" s="1"/>
  <c r="X4302" i="1"/>
  <c r="L4302" i="1"/>
  <c r="M4302" i="1"/>
  <c r="X4304" i="1"/>
  <c r="L4304" i="1"/>
  <c r="M4304" i="1"/>
  <c r="L4306" i="1"/>
  <c r="M4306" i="1"/>
  <c r="X4308" i="1"/>
  <c r="L4308" i="1"/>
  <c r="M4308" i="1"/>
  <c r="X4310" i="1"/>
  <c r="L4310" i="1"/>
  <c r="M4310" i="1"/>
  <c r="L4312" i="1"/>
  <c r="M4312" i="1"/>
  <c r="X4314" i="1"/>
  <c r="L4314" i="1"/>
  <c r="M4314" i="1"/>
  <c r="X4316" i="1"/>
  <c r="L4316" i="1"/>
  <c r="M4316" i="1"/>
  <c r="L4318" i="1"/>
  <c r="M4318" i="1"/>
  <c r="X4320" i="1"/>
  <c r="L4320" i="1"/>
  <c r="M4320" i="1"/>
  <c r="X4322" i="1"/>
  <c r="M4322" i="1" s="1"/>
  <c r="X4324" i="1"/>
  <c r="L4324" i="1"/>
  <c r="M4324" i="1"/>
  <c r="X4326" i="1"/>
  <c r="L4326" i="1"/>
  <c r="M4326" i="1"/>
  <c r="L4328" i="1"/>
  <c r="M4328" i="1"/>
  <c r="X4330" i="1"/>
  <c r="M4330" i="1" s="1"/>
  <c r="L4332" i="1"/>
  <c r="M4332" i="1"/>
  <c r="X4334" i="1"/>
  <c r="L4334" i="1"/>
  <c r="M4334" i="1"/>
  <c r="X4336" i="1"/>
  <c r="L4336" i="1"/>
  <c r="M4336" i="1"/>
  <c r="X4338" i="1"/>
  <c r="L4338" i="1"/>
  <c r="M4338" i="1"/>
  <c r="X4340" i="1"/>
  <c r="L4340" i="1"/>
  <c r="M4340" i="1"/>
  <c r="X4342" i="1"/>
  <c r="L4342" i="1"/>
  <c r="M4342" i="1"/>
  <c r="X4346" i="1"/>
  <c r="M4346" i="1" s="1"/>
  <c r="X4348" i="1"/>
  <c r="M4348" i="1" s="1"/>
  <c r="X4350" i="1"/>
  <c r="L4350" i="1" s="1"/>
  <c r="L4258" i="1" l="1"/>
  <c r="L4262" i="1"/>
  <c r="M4300" i="1"/>
  <c r="L4351" i="1"/>
  <c r="L4228" i="1"/>
  <c r="L4348" i="1"/>
  <c r="L4322" i="1"/>
  <c r="L4268" i="1"/>
  <c r="L4219" i="1"/>
  <c r="M4299" i="1"/>
  <c r="L4261" i="1"/>
  <c r="L4298" i="1"/>
  <c r="M4350" i="1"/>
  <c r="M4254" i="1"/>
  <c r="L4290" i="1"/>
  <c r="L4317" i="1"/>
  <c r="M4349" i="1"/>
  <c r="L4346" i="1"/>
  <c r="M4225" i="1"/>
  <c r="L4330" i="1"/>
  <c r="L4266" i="1"/>
  <c r="M4344" i="1"/>
  <c r="L4345" i="1"/>
  <c r="L4321" i="1"/>
  <c r="L4297" i="1"/>
  <c r="L4289" i="1"/>
  <c r="G4192" i="1"/>
  <c r="F4192" i="1"/>
  <c r="E4192" i="1"/>
  <c r="D4192" i="1"/>
  <c r="C4192" i="1"/>
  <c r="B4192" i="1"/>
  <c r="G4191" i="1"/>
  <c r="F4191" i="1"/>
  <c r="E4191" i="1"/>
  <c r="D4191" i="1"/>
  <c r="C4191" i="1"/>
  <c r="B4191" i="1"/>
  <c r="G4190" i="1"/>
  <c r="F4190" i="1"/>
  <c r="E4190" i="1"/>
  <c r="D4190" i="1"/>
  <c r="C4190" i="1"/>
  <c r="B4190" i="1"/>
  <c r="G4189" i="1"/>
  <c r="F4189" i="1"/>
  <c r="E4189" i="1"/>
  <c r="D4189" i="1"/>
  <c r="C4189" i="1"/>
  <c r="B4189" i="1"/>
  <c r="G4188" i="1"/>
  <c r="F4188" i="1"/>
  <c r="E4188" i="1"/>
  <c r="D4188" i="1"/>
  <c r="C4188" i="1"/>
  <c r="B4188" i="1"/>
  <c r="G4187" i="1"/>
  <c r="F4187" i="1"/>
  <c r="E4187" i="1"/>
  <c r="D4187" i="1"/>
  <c r="C4187" i="1"/>
  <c r="B4187" i="1"/>
  <c r="G4186" i="1"/>
  <c r="F4186" i="1"/>
  <c r="E4186" i="1"/>
  <c r="D4186" i="1"/>
  <c r="C4186" i="1"/>
  <c r="B4186" i="1"/>
  <c r="G4185" i="1"/>
  <c r="F4185" i="1"/>
  <c r="E4185" i="1"/>
  <c r="D4185" i="1"/>
  <c r="C4185" i="1"/>
  <c r="B4185" i="1"/>
  <c r="G4184" i="1"/>
  <c r="F4184" i="1"/>
  <c r="E4184" i="1"/>
  <c r="D4184" i="1"/>
  <c r="C4184" i="1"/>
  <c r="B4184" i="1"/>
  <c r="G4183" i="1"/>
  <c r="F4183" i="1"/>
  <c r="E4183" i="1"/>
  <c r="D4183" i="1"/>
  <c r="C4183" i="1"/>
  <c r="B4183" i="1"/>
  <c r="G4182" i="1"/>
  <c r="F4182" i="1"/>
  <c r="E4182" i="1"/>
  <c r="D4182" i="1"/>
  <c r="C4182" i="1"/>
  <c r="B4182" i="1"/>
  <c r="G4181" i="1"/>
  <c r="F4181" i="1"/>
  <c r="E4181" i="1"/>
  <c r="D4181" i="1"/>
  <c r="C4181" i="1"/>
  <c r="B4181" i="1"/>
  <c r="G4180" i="1"/>
  <c r="F4180" i="1"/>
  <c r="E4180" i="1"/>
  <c r="D4180" i="1"/>
  <c r="C4180" i="1"/>
  <c r="B4180" i="1"/>
  <c r="G4179" i="1"/>
  <c r="F4179" i="1"/>
  <c r="E4179" i="1"/>
  <c r="D4179" i="1"/>
  <c r="C4179" i="1"/>
  <c r="B4179" i="1"/>
  <c r="G4178" i="1"/>
  <c r="F4178" i="1"/>
  <c r="E4178" i="1"/>
  <c r="D4178" i="1"/>
  <c r="C4178" i="1"/>
  <c r="B4178" i="1"/>
  <c r="G4177" i="1"/>
  <c r="F4177" i="1"/>
  <c r="E4177" i="1"/>
  <c r="D4177" i="1"/>
  <c r="C4177" i="1"/>
  <c r="B4177" i="1"/>
  <c r="G4176" i="1"/>
  <c r="F4176" i="1"/>
  <c r="E4176" i="1"/>
  <c r="D4176" i="1"/>
  <c r="C4176" i="1"/>
  <c r="B4176" i="1"/>
  <c r="G4175" i="1"/>
  <c r="F4175" i="1"/>
  <c r="E4175" i="1"/>
  <c r="D4175" i="1"/>
  <c r="C4175" i="1"/>
  <c r="B4175" i="1"/>
  <c r="G4174" i="1"/>
  <c r="F4174" i="1"/>
  <c r="E4174" i="1"/>
  <c r="D4174" i="1"/>
  <c r="C4174" i="1"/>
  <c r="B4174" i="1"/>
  <c r="G4173" i="1"/>
  <c r="F4173" i="1"/>
  <c r="E4173" i="1"/>
  <c r="D4173" i="1"/>
  <c r="C4173" i="1"/>
  <c r="B4173" i="1"/>
  <c r="G4172" i="1"/>
  <c r="F4172" i="1"/>
  <c r="E4172" i="1"/>
  <c r="D4172" i="1"/>
  <c r="C4172" i="1"/>
  <c r="B4172" i="1"/>
  <c r="G4171" i="1"/>
  <c r="F4171" i="1"/>
  <c r="E4171" i="1"/>
  <c r="D4171" i="1"/>
  <c r="C4171" i="1"/>
  <c r="B4171" i="1"/>
  <c r="G4170" i="1"/>
  <c r="F4170" i="1"/>
  <c r="E4170" i="1"/>
  <c r="D4170" i="1"/>
  <c r="C4170" i="1"/>
  <c r="B4170" i="1"/>
  <c r="G4169" i="1"/>
  <c r="F4169" i="1"/>
  <c r="E4169" i="1"/>
  <c r="D4169" i="1"/>
  <c r="C4169" i="1"/>
  <c r="B4169" i="1"/>
  <c r="G4168" i="1"/>
  <c r="F4168" i="1"/>
  <c r="E4168" i="1"/>
  <c r="D4168" i="1"/>
  <c r="C4168" i="1"/>
  <c r="B4168" i="1"/>
  <c r="G4167" i="1"/>
  <c r="F4167" i="1"/>
  <c r="E4167" i="1"/>
  <c r="D4167" i="1"/>
  <c r="C4167" i="1"/>
  <c r="B4167" i="1"/>
  <c r="G4166" i="1"/>
  <c r="F4166" i="1"/>
  <c r="E4166" i="1"/>
  <c r="D4166" i="1"/>
  <c r="C4166" i="1"/>
  <c r="B4166" i="1"/>
  <c r="G4165" i="1"/>
  <c r="F4165" i="1"/>
  <c r="E4165" i="1"/>
  <c r="D4165" i="1"/>
  <c r="C4165" i="1"/>
  <c r="B4165" i="1"/>
  <c r="G4164" i="1"/>
  <c r="F4164" i="1"/>
  <c r="E4164" i="1"/>
  <c r="D4164" i="1"/>
  <c r="C4164" i="1"/>
  <c r="B4164" i="1"/>
  <c r="G4163" i="1"/>
  <c r="F4163" i="1"/>
  <c r="E4163" i="1"/>
  <c r="D4163" i="1"/>
  <c r="C4163" i="1"/>
  <c r="B4163" i="1"/>
  <c r="G4162" i="1"/>
  <c r="F4162" i="1"/>
  <c r="E4162" i="1"/>
  <c r="D4162" i="1"/>
  <c r="C4162" i="1"/>
  <c r="B4162" i="1"/>
  <c r="G4161" i="1"/>
  <c r="F4161" i="1"/>
  <c r="E4161" i="1"/>
  <c r="D4161" i="1"/>
  <c r="C4161" i="1"/>
  <c r="B4161" i="1"/>
  <c r="G4160" i="1"/>
  <c r="F4160" i="1"/>
  <c r="E4160" i="1"/>
  <c r="D4160" i="1"/>
  <c r="C4160" i="1"/>
  <c r="B4160" i="1"/>
  <c r="G4159" i="1"/>
  <c r="F4159" i="1"/>
  <c r="E4159" i="1"/>
  <c r="D4159" i="1"/>
  <c r="C4159" i="1"/>
  <c r="B4159" i="1"/>
  <c r="G4158" i="1"/>
  <c r="F4158" i="1"/>
  <c r="E4158" i="1"/>
  <c r="D4158" i="1"/>
  <c r="C4158" i="1"/>
  <c r="B4158" i="1"/>
  <c r="G4157" i="1"/>
  <c r="F4157" i="1"/>
  <c r="E4157" i="1"/>
  <c r="D4157" i="1"/>
  <c r="C4157" i="1"/>
  <c r="B4157" i="1"/>
  <c r="G4156" i="1"/>
  <c r="F4156" i="1"/>
  <c r="E4156" i="1"/>
  <c r="D4156" i="1"/>
  <c r="C4156" i="1"/>
  <c r="B4156" i="1"/>
  <c r="G4155" i="1"/>
  <c r="F4155" i="1"/>
  <c r="E4155" i="1"/>
  <c r="D4155" i="1"/>
  <c r="C4155" i="1"/>
  <c r="B4155" i="1"/>
  <c r="G4154" i="1"/>
  <c r="F4154" i="1"/>
  <c r="E4154" i="1"/>
  <c r="D4154" i="1"/>
  <c r="C4154" i="1"/>
  <c r="B4154" i="1"/>
  <c r="G4153" i="1"/>
  <c r="F4153" i="1"/>
  <c r="E4153" i="1"/>
  <c r="D4153" i="1"/>
  <c r="C4153" i="1"/>
  <c r="B4153" i="1"/>
  <c r="G4152" i="1"/>
  <c r="F4152" i="1"/>
  <c r="E4152" i="1"/>
  <c r="D4152" i="1"/>
  <c r="C4152" i="1"/>
  <c r="B4152" i="1"/>
  <c r="G4151" i="1"/>
  <c r="F4151" i="1"/>
  <c r="E4151" i="1"/>
  <c r="D4151" i="1"/>
  <c r="C4151" i="1"/>
  <c r="B4151" i="1"/>
  <c r="G4150" i="1"/>
  <c r="F4150" i="1"/>
  <c r="E4150" i="1"/>
  <c r="D4150" i="1"/>
  <c r="C4150" i="1"/>
  <c r="B4150" i="1"/>
  <c r="G4149" i="1"/>
  <c r="F4149" i="1"/>
  <c r="E4149" i="1"/>
  <c r="D4149" i="1"/>
  <c r="C4149" i="1"/>
  <c r="B4149" i="1"/>
  <c r="G4148" i="1"/>
  <c r="F4148" i="1"/>
  <c r="E4148" i="1"/>
  <c r="D4148" i="1"/>
  <c r="C4148" i="1"/>
  <c r="B4148" i="1"/>
  <c r="G4147" i="1"/>
  <c r="F4147" i="1"/>
  <c r="E4147" i="1"/>
  <c r="D4147" i="1"/>
  <c r="C4147" i="1"/>
  <c r="B4147" i="1"/>
  <c r="G4146" i="1"/>
  <c r="F4146" i="1"/>
  <c r="E4146" i="1"/>
  <c r="D4146" i="1"/>
  <c r="C4146" i="1"/>
  <c r="B4146" i="1"/>
  <c r="G4145" i="1"/>
  <c r="F4145" i="1"/>
  <c r="E4145" i="1"/>
  <c r="D4145" i="1"/>
  <c r="C4145" i="1"/>
  <c r="B4145" i="1"/>
  <c r="G4144" i="1"/>
  <c r="F4144" i="1"/>
  <c r="E4144" i="1"/>
  <c r="D4144" i="1"/>
  <c r="C4144" i="1"/>
  <c r="B4144" i="1"/>
  <c r="G4143" i="1"/>
  <c r="F4143" i="1"/>
  <c r="E4143" i="1"/>
  <c r="D4143" i="1"/>
  <c r="C4143" i="1"/>
  <c r="B4143" i="1"/>
  <c r="G4142" i="1"/>
  <c r="F4142" i="1"/>
  <c r="E4142" i="1"/>
  <c r="D4142" i="1"/>
  <c r="C4142" i="1"/>
  <c r="B4142" i="1"/>
  <c r="G4141" i="1"/>
  <c r="F4141" i="1"/>
  <c r="E4141" i="1"/>
  <c r="D4141" i="1"/>
  <c r="C4141" i="1"/>
  <c r="B4141" i="1"/>
  <c r="G4140" i="1"/>
  <c r="F4140" i="1"/>
  <c r="E4140" i="1"/>
  <c r="D4140" i="1"/>
  <c r="C4140" i="1"/>
  <c r="B4140" i="1"/>
  <c r="G4139" i="1"/>
  <c r="F4139" i="1"/>
  <c r="E4139" i="1"/>
  <c r="D4139" i="1"/>
  <c r="C4139" i="1"/>
  <c r="B4139" i="1"/>
  <c r="G4138" i="1"/>
  <c r="F4138" i="1"/>
  <c r="E4138" i="1"/>
  <c r="D4138" i="1"/>
  <c r="C4138" i="1"/>
  <c r="B4138" i="1"/>
  <c r="G4137" i="1"/>
  <c r="F4137" i="1"/>
  <c r="E4137" i="1"/>
  <c r="D4137" i="1"/>
  <c r="C4137" i="1"/>
  <c r="B4137" i="1"/>
  <c r="G4136" i="1"/>
  <c r="F4136" i="1"/>
  <c r="E4136" i="1"/>
  <c r="D4136" i="1"/>
  <c r="C4136" i="1"/>
  <c r="B4136" i="1"/>
  <c r="G4135" i="1"/>
  <c r="F4135" i="1"/>
  <c r="E4135" i="1"/>
  <c r="D4135" i="1"/>
  <c r="C4135" i="1"/>
  <c r="B4135" i="1"/>
  <c r="G4134" i="1"/>
  <c r="F4134" i="1"/>
  <c r="E4134" i="1"/>
  <c r="D4134" i="1"/>
  <c r="C4134" i="1"/>
  <c r="B4134" i="1"/>
  <c r="G4133" i="1"/>
  <c r="F4133" i="1"/>
  <c r="E4133" i="1"/>
  <c r="D4133" i="1"/>
  <c r="C4133" i="1"/>
  <c r="B4133" i="1"/>
  <c r="G4132" i="1"/>
  <c r="F4132" i="1"/>
  <c r="E4132" i="1"/>
  <c r="D4132" i="1"/>
  <c r="C4132" i="1"/>
  <c r="B4132" i="1"/>
  <c r="G4131" i="1"/>
  <c r="F4131" i="1"/>
  <c r="E4131" i="1"/>
  <c r="D4131" i="1"/>
  <c r="C4131" i="1"/>
  <c r="B4131" i="1"/>
  <c r="G4130" i="1"/>
  <c r="F4130" i="1"/>
  <c r="E4130" i="1"/>
  <c r="D4130" i="1"/>
  <c r="C4130" i="1"/>
  <c r="B4130" i="1"/>
  <c r="G4129" i="1"/>
  <c r="F4129" i="1"/>
  <c r="E4129" i="1"/>
  <c r="D4129" i="1"/>
  <c r="C4129" i="1"/>
  <c r="B4129" i="1"/>
  <c r="G4128" i="1"/>
  <c r="F4128" i="1"/>
  <c r="E4128" i="1"/>
  <c r="D4128" i="1"/>
  <c r="C4128" i="1"/>
  <c r="B4128" i="1"/>
  <c r="G4127" i="1"/>
  <c r="F4127" i="1"/>
  <c r="E4127" i="1"/>
  <c r="D4127" i="1"/>
  <c r="C4127" i="1"/>
  <c r="B4127" i="1"/>
  <c r="G4126" i="1"/>
  <c r="F4126" i="1"/>
  <c r="E4126" i="1"/>
  <c r="D4126" i="1"/>
  <c r="C4126" i="1"/>
  <c r="B4126" i="1"/>
  <c r="G4125" i="1"/>
  <c r="F4125" i="1"/>
  <c r="E4125" i="1"/>
  <c r="D4125" i="1"/>
  <c r="C4125" i="1"/>
  <c r="B4125" i="1"/>
  <c r="G4124" i="1"/>
  <c r="F4124" i="1"/>
  <c r="E4124" i="1"/>
  <c r="D4124" i="1"/>
  <c r="C4124" i="1"/>
  <c r="B4124" i="1"/>
  <c r="G4123" i="1"/>
  <c r="F4123" i="1"/>
  <c r="E4123" i="1"/>
  <c r="D4123" i="1"/>
  <c r="C4123" i="1"/>
  <c r="B4123" i="1"/>
  <c r="G4122" i="1"/>
  <c r="F4122" i="1"/>
  <c r="E4122" i="1"/>
  <c r="D4122" i="1"/>
  <c r="C4122" i="1"/>
  <c r="B4122" i="1"/>
  <c r="G4121" i="1"/>
  <c r="F4121" i="1"/>
  <c r="E4121" i="1"/>
  <c r="D4121" i="1"/>
  <c r="C4121" i="1"/>
  <c r="B4121" i="1"/>
  <c r="G4120" i="1"/>
  <c r="F4120" i="1"/>
  <c r="E4120" i="1"/>
  <c r="D4120" i="1"/>
  <c r="C4120" i="1"/>
  <c r="B4120" i="1"/>
  <c r="G4119" i="1"/>
  <c r="F4119" i="1"/>
  <c r="E4119" i="1"/>
  <c r="D4119" i="1"/>
  <c r="C4119" i="1"/>
  <c r="B4119" i="1"/>
  <c r="G4118" i="1"/>
  <c r="F4118" i="1"/>
  <c r="E4118" i="1"/>
  <c r="D4118" i="1"/>
  <c r="C4118" i="1"/>
  <c r="B4118" i="1"/>
  <c r="G4117" i="1"/>
  <c r="F4117" i="1"/>
  <c r="E4117" i="1"/>
  <c r="D4117" i="1"/>
  <c r="C4117" i="1"/>
  <c r="B4117" i="1"/>
  <c r="G4116" i="1"/>
  <c r="F4116" i="1"/>
  <c r="E4116" i="1"/>
  <c r="D4116" i="1"/>
  <c r="C4116" i="1"/>
  <c r="B4116" i="1"/>
  <c r="G4115" i="1"/>
  <c r="F4115" i="1"/>
  <c r="E4115" i="1"/>
  <c r="D4115" i="1"/>
  <c r="C4115" i="1"/>
  <c r="B4115" i="1"/>
  <c r="G4114" i="1"/>
  <c r="F4114" i="1"/>
  <c r="E4114" i="1"/>
  <c r="D4114" i="1"/>
  <c r="C4114" i="1"/>
  <c r="B4114" i="1"/>
  <c r="G4113" i="1"/>
  <c r="F4113" i="1"/>
  <c r="E4113" i="1"/>
  <c r="D4113" i="1"/>
  <c r="C4113" i="1"/>
  <c r="B4113" i="1"/>
  <c r="G4112" i="1"/>
  <c r="F4112" i="1"/>
  <c r="E4112" i="1"/>
  <c r="D4112" i="1"/>
  <c r="C4112" i="1"/>
  <c r="B4112" i="1"/>
  <c r="G4111" i="1"/>
  <c r="F4111" i="1"/>
  <c r="E4111" i="1"/>
  <c r="D4111" i="1"/>
  <c r="C4111" i="1"/>
  <c r="B4111" i="1"/>
  <c r="G4110" i="1"/>
  <c r="F4110" i="1"/>
  <c r="E4110" i="1"/>
  <c r="D4110" i="1"/>
  <c r="C4110" i="1"/>
  <c r="B4110" i="1"/>
  <c r="G4109" i="1"/>
  <c r="F4109" i="1"/>
  <c r="E4109" i="1"/>
  <c r="D4109" i="1"/>
  <c r="C4109" i="1"/>
  <c r="B4109" i="1"/>
  <c r="G4108" i="1"/>
  <c r="F4108" i="1"/>
  <c r="E4108" i="1"/>
  <c r="D4108" i="1"/>
  <c r="C4108" i="1"/>
  <c r="B4108" i="1"/>
  <c r="G4107" i="1"/>
  <c r="F4107" i="1"/>
  <c r="E4107" i="1"/>
  <c r="D4107" i="1"/>
  <c r="C4107" i="1"/>
  <c r="B4107" i="1"/>
  <c r="G4106" i="1"/>
  <c r="F4106" i="1"/>
  <c r="E4106" i="1"/>
  <c r="D4106" i="1"/>
  <c r="C4106" i="1"/>
  <c r="B4106" i="1"/>
  <c r="G4105" i="1"/>
  <c r="F4105" i="1"/>
  <c r="E4105" i="1"/>
  <c r="D4105" i="1"/>
  <c r="C4105" i="1"/>
  <c r="B4105" i="1"/>
  <c r="G4104" i="1"/>
  <c r="F4104" i="1"/>
  <c r="E4104" i="1"/>
  <c r="D4104" i="1"/>
  <c r="C4104" i="1"/>
  <c r="B4104" i="1"/>
  <c r="G4103" i="1"/>
  <c r="F4103" i="1"/>
  <c r="E4103" i="1"/>
  <c r="D4103" i="1"/>
  <c r="C4103" i="1"/>
  <c r="B4103" i="1"/>
  <c r="G4102" i="1"/>
  <c r="F4102" i="1"/>
  <c r="E4102" i="1"/>
  <c r="D4102" i="1"/>
  <c r="C4102" i="1"/>
  <c r="B4102" i="1"/>
  <c r="G4101" i="1"/>
  <c r="F4101" i="1"/>
  <c r="E4101" i="1"/>
  <c r="D4101" i="1"/>
  <c r="C4101" i="1"/>
  <c r="B4101" i="1"/>
  <c r="G4100" i="1"/>
  <c r="F4100" i="1"/>
  <c r="E4100" i="1"/>
  <c r="D4100" i="1"/>
  <c r="C4100" i="1"/>
  <c r="B4100" i="1"/>
  <c r="G4099" i="1"/>
  <c r="F4099" i="1"/>
  <c r="E4099" i="1"/>
  <c r="D4099" i="1"/>
  <c r="C4099" i="1"/>
  <c r="B4099" i="1"/>
  <c r="G4098" i="1"/>
  <c r="F4098" i="1"/>
  <c r="E4098" i="1"/>
  <c r="D4098" i="1"/>
  <c r="C4098" i="1"/>
  <c r="B4098" i="1"/>
  <c r="G4097" i="1"/>
  <c r="F4097" i="1"/>
  <c r="E4097" i="1"/>
  <c r="D4097" i="1"/>
  <c r="C4097" i="1"/>
  <c r="B4097" i="1"/>
  <c r="G4096" i="1"/>
  <c r="F4096" i="1"/>
  <c r="E4096" i="1"/>
  <c r="D4096" i="1"/>
  <c r="C4096" i="1"/>
  <c r="B4096" i="1"/>
  <c r="G4095" i="1"/>
  <c r="F4095" i="1"/>
  <c r="E4095" i="1"/>
  <c r="D4095" i="1"/>
  <c r="C4095" i="1"/>
  <c r="B4095" i="1"/>
  <c r="G4094" i="1"/>
  <c r="F4094" i="1"/>
  <c r="E4094" i="1"/>
  <c r="D4094" i="1"/>
  <c r="C4094" i="1"/>
  <c r="B4094" i="1"/>
  <c r="G4093" i="1"/>
  <c r="F4093" i="1"/>
  <c r="E4093" i="1"/>
  <c r="D4093" i="1"/>
  <c r="C4093" i="1"/>
  <c r="B4093" i="1"/>
  <c r="G4092" i="1"/>
  <c r="F4092" i="1"/>
  <c r="E4092" i="1"/>
  <c r="D4092" i="1"/>
  <c r="C4092" i="1"/>
  <c r="B4092" i="1"/>
  <c r="G4091" i="1"/>
  <c r="F4091" i="1"/>
  <c r="E4091" i="1"/>
  <c r="D4091" i="1"/>
  <c r="C4091" i="1"/>
  <c r="B4091" i="1"/>
  <c r="G4090" i="1"/>
  <c r="F4090" i="1"/>
  <c r="E4090" i="1"/>
  <c r="D4090" i="1"/>
  <c r="C4090" i="1"/>
  <c r="B4090" i="1"/>
  <c r="G4089" i="1"/>
  <c r="F4089" i="1"/>
  <c r="E4089" i="1"/>
  <c r="D4089" i="1"/>
  <c r="C4089" i="1"/>
  <c r="B4089" i="1"/>
  <c r="G4088" i="1"/>
  <c r="F4088" i="1"/>
  <c r="E4088" i="1"/>
  <c r="D4088" i="1"/>
  <c r="C4088" i="1"/>
  <c r="B4088" i="1"/>
  <c r="G4087" i="1"/>
  <c r="F4087" i="1"/>
  <c r="E4087" i="1"/>
  <c r="D4087" i="1"/>
  <c r="C4087" i="1"/>
  <c r="B4087" i="1"/>
  <c r="G4086" i="1"/>
  <c r="F4086" i="1"/>
  <c r="E4086" i="1"/>
  <c r="D4086" i="1"/>
  <c r="C4086" i="1"/>
  <c r="B4086" i="1"/>
  <c r="G4085" i="1"/>
  <c r="F4085" i="1"/>
  <c r="E4085" i="1"/>
  <c r="D4085" i="1"/>
  <c r="C4085" i="1"/>
  <c r="B4085" i="1"/>
  <c r="G4084" i="1"/>
  <c r="F4084" i="1"/>
  <c r="E4084" i="1"/>
  <c r="D4084" i="1"/>
  <c r="C4084" i="1"/>
  <c r="B4084" i="1"/>
  <c r="G4083" i="1"/>
  <c r="F4083" i="1"/>
  <c r="E4083" i="1"/>
  <c r="D4083" i="1"/>
  <c r="C4083" i="1"/>
  <c r="B4083" i="1"/>
  <c r="G4082" i="1"/>
  <c r="F4082" i="1"/>
  <c r="E4082" i="1"/>
  <c r="D4082" i="1"/>
  <c r="C4082" i="1"/>
  <c r="B4082" i="1"/>
  <c r="G4081" i="1"/>
  <c r="F4081" i="1"/>
  <c r="E4081" i="1"/>
  <c r="D4081" i="1"/>
  <c r="C4081" i="1"/>
  <c r="B4081" i="1"/>
  <c r="G4080" i="1"/>
  <c r="F4080" i="1"/>
  <c r="E4080" i="1"/>
  <c r="D4080" i="1"/>
  <c r="C4080" i="1"/>
  <c r="B4080" i="1"/>
  <c r="G4079" i="1"/>
  <c r="F4079" i="1"/>
  <c r="E4079" i="1"/>
  <c r="D4079" i="1"/>
  <c r="C4079" i="1"/>
  <c r="B4079" i="1"/>
  <c r="G4078" i="1"/>
  <c r="F4078" i="1"/>
  <c r="E4078" i="1"/>
  <c r="D4078" i="1"/>
  <c r="C4078" i="1"/>
  <c r="B4078" i="1"/>
  <c r="G4077" i="1"/>
  <c r="F4077" i="1"/>
  <c r="E4077" i="1"/>
  <c r="D4077" i="1"/>
  <c r="C4077" i="1"/>
  <c r="B4077" i="1"/>
  <c r="G4076" i="1"/>
  <c r="F4076" i="1"/>
  <c r="E4076" i="1"/>
  <c r="D4076" i="1"/>
  <c r="C4076" i="1"/>
  <c r="B4076" i="1"/>
  <c r="G4075" i="1"/>
  <c r="F4075" i="1"/>
  <c r="E4075" i="1"/>
  <c r="D4075" i="1"/>
  <c r="C4075" i="1"/>
  <c r="B4075" i="1"/>
  <c r="G4074" i="1"/>
  <c r="F4074" i="1"/>
  <c r="E4074" i="1"/>
  <c r="D4074" i="1"/>
  <c r="C4074" i="1"/>
  <c r="B4074" i="1"/>
  <c r="G4073" i="1"/>
  <c r="F4073" i="1"/>
  <c r="E4073" i="1"/>
  <c r="D4073" i="1"/>
  <c r="C4073" i="1"/>
  <c r="B4073" i="1"/>
  <c r="G4072" i="1"/>
  <c r="F4072" i="1"/>
  <c r="E4072" i="1"/>
  <c r="D4072" i="1"/>
  <c r="C4072" i="1"/>
  <c r="B4072" i="1"/>
  <c r="G4071" i="1"/>
  <c r="F4071" i="1"/>
  <c r="E4071" i="1"/>
  <c r="D4071" i="1"/>
  <c r="C4071" i="1"/>
  <c r="B4071" i="1"/>
  <c r="G4070" i="1"/>
  <c r="F4070" i="1"/>
  <c r="E4070" i="1"/>
  <c r="D4070" i="1"/>
  <c r="C4070" i="1"/>
  <c r="B4070" i="1"/>
  <c r="G4069" i="1"/>
  <c r="F4069" i="1"/>
  <c r="E4069" i="1"/>
  <c r="D4069" i="1"/>
  <c r="C4069" i="1"/>
  <c r="B4069" i="1"/>
  <c r="G4068" i="1"/>
  <c r="F4068" i="1"/>
  <c r="E4068" i="1"/>
  <c r="D4068" i="1"/>
  <c r="C4068" i="1"/>
  <c r="B4068" i="1"/>
  <c r="G4067" i="1"/>
  <c r="F4067" i="1"/>
  <c r="E4067" i="1"/>
  <c r="D4067" i="1"/>
  <c r="C4067" i="1"/>
  <c r="B4067" i="1"/>
  <c r="G4066" i="1"/>
  <c r="F4066" i="1"/>
  <c r="E4066" i="1"/>
  <c r="D4066" i="1"/>
  <c r="C4066" i="1"/>
  <c r="B4066" i="1"/>
  <c r="G4065" i="1"/>
  <c r="F4065" i="1"/>
  <c r="E4065" i="1"/>
  <c r="D4065" i="1"/>
  <c r="C4065" i="1"/>
  <c r="B4065" i="1"/>
  <c r="G4064" i="1"/>
  <c r="F4064" i="1"/>
  <c r="E4064" i="1"/>
  <c r="D4064" i="1"/>
  <c r="C4064" i="1"/>
  <c r="B4064" i="1"/>
  <c r="G4063" i="1"/>
  <c r="F4063" i="1"/>
  <c r="E4063" i="1"/>
  <c r="D4063" i="1"/>
  <c r="C4063" i="1"/>
  <c r="B4063" i="1"/>
  <c r="G4062" i="1"/>
  <c r="F4062" i="1"/>
  <c r="E4062" i="1"/>
  <c r="D4062" i="1"/>
  <c r="C4062" i="1"/>
  <c r="B4062" i="1"/>
  <c r="G4061" i="1"/>
  <c r="F4061" i="1"/>
  <c r="E4061" i="1"/>
  <c r="D4061" i="1"/>
  <c r="C4061" i="1"/>
  <c r="B4061" i="1"/>
  <c r="G4060" i="1"/>
  <c r="F4060" i="1"/>
  <c r="E4060" i="1"/>
  <c r="D4060" i="1"/>
  <c r="C4060" i="1"/>
  <c r="B4060" i="1"/>
  <c r="G4059" i="1"/>
  <c r="F4059" i="1"/>
  <c r="E4059" i="1"/>
  <c r="D4059" i="1"/>
  <c r="C4059" i="1"/>
  <c r="B4059" i="1"/>
  <c r="G4058" i="1"/>
  <c r="F4058" i="1"/>
  <c r="E4058" i="1"/>
  <c r="D4058" i="1"/>
  <c r="C4058" i="1"/>
  <c r="B4058" i="1"/>
  <c r="G4057" i="1"/>
  <c r="F4057" i="1"/>
  <c r="E4057" i="1"/>
  <c r="D4057" i="1"/>
  <c r="C4057" i="1"/>
  <c r="B4057" i="1"/>
  <c r="G4056" i="1"/>
  <c r="F4056" i="1"/>
  <c r="E4056" i="1"/>
  <c r="D4056" i="1"/>
  <c r="C4056" i="1"/>
  <c r="B4056" i="1"/>
  <c r="G4055" i="1"/>
  <c r="F4055" i="1"/>
  <c r="E4055" i="1"/>
  <c r="D4055" i="1"/>
  <c r="C4055" i="1"/>
  <c r="B4055" i="1"/>
  <c r="G4054" i="1"/>
  <c r="F4054" i="1"/>
  <c r="E4054" i="1"/>
  <c r="D4054" i="1"/>
  <c r="C4054" i="1"/>
  <c r="B4054" i="1"/>
  <c r="G4053" i="1"/>
  <c r="F4053" i="1"/>
  <c r="E4053" i="1"/>
  <c r="D4053" i="1"/>
  <c r="C4053" i="1"/>
  <c r="B4053" i="1"/>
  <c r="G4052" i="1"/>
  <c r="F4052" i="1"/>
  <c r="E4052" i="1"/>
  <c r="D4052" i="1"/>
  <c r="C4052" i="1"/>
  <c r="B4052" i="1"/>
  <c r="G4051" i="1"/>
  <c r="F4051" i="1"/>
  <c r="E4051" i="1"/>
  <c r="D4051" i="1"/>
  <c r="C4051" i="1"/>
  <c r="B4051" i="1"/>
  <c r="G4050" i="1"/>
  <c r="F4050" i="1"/>
  <c r="E4050" i="1"/>
  <c r="D4050" i="1"/>
  <c r="C4050" i="1"/>
  <c r="B4050" i="1"/>
  <c r="G4049" i="1"/>
  <c r="F4049" i="1"/>
  <c r="E4049" i="1"/>
  <c r="D4049" i="1"/>
  <c r="C4049" i="1"/>
  <c r="B4049" i="1"/>
  <c r="G4048" i="1"/>
  <c r="F4048" i="1"/>
  <c r="E4048" i="1"/>
  <c r="D4048" i="1"/>
  <c r="C4048" i="1"/>
  <c r="B4048" i="1"/>
  <c r="G4047" i="1"/>
  <c r="F4047" i="1"/>
  <c r="E4047" i="1"/>
  <c r="D4047" i="1"/>
  <c r="C4047" i="1"/>
  <c r="B4047" i="1"/>
  <c r="G4046" i="1"/>
  <c r="F4046" i="1"/>
  <c r="E4046" i="1"/>
  <c r="D4046" i="1"/>
  <c r="C4046" i="1"/>
  <c r="B4046" i="1"/>
  <c r="G4045" i="1"/>
  <c r="F4045" i="1"/>
  <c r="E4045" i="1"/>
  <c r="D4045" i="1"/>
  <c r="C4045" i="1"/>
  <c r="B4045" i="1"/>
  <c r="G4044" i="1"/>
  <c r="F4044" i="1"/>
  <c r="E4044" i="1"/>
  <c r="D4044" i="1"/>
  <c r="C4044" i="1"/>
  <c r="B4044" i="1"/>
  <c r="G4043" i="1"/>
  <c r="F4043" i="1"/>
  <c r="E4043" i="1"/>
  <c r="D4043" i="1"/>
  <c r="C4043" i="1"/>
  <c r="B4043" i="1"/>
  <c r="G4042" i="1"/>
  <c r="F4042" i="1"/>
  <c r="E4042" i="1"/>
  <c r="D4042" i="1"/>
  <c r="C4042" i="1"/>
  <c r="B4042" i="1"/>
  <c r="G4041" i="1"/>
  <c r="F4041" i="1"/>
  <c r="E4041" i="1"/>
  <c r="D4041" i="1"/>
  <c r="C4041" i="1"/>
  <c r="B4041" i="1"/>
  <c r="G4040" i="1"/>
  <c r="F4040" i="1"/>
  <c r="E4040" i="1"/>
  <c r="D4040" i="1"/>
  <c r="C4040" i="1"/>
  <c r="B4040" i="1"/>
  <c r="G4039" i="1"/>
  <c r="F4039" i="1"/>
  <c r="E4039" i="1"/>
  <c r="D4039" i="1"/>
  <c r="C4039" i="1"/>
  <c r="B4039" i="1"/>
  <c r="G4038" i="1"/>
  <c r="F4038" i="1"/>
  <c r="E4038" i="1"/>
  <c r="D4038" i="1"/>
  <c r="C4038" i="1"/>
  <c r="B4038" i="1"/>
  <c r="G4037" i="1"/>
  <c r="F4037" i="1"/>
  <c r="E4037" i="1"/>
  <c r="D4037" i="1"/>
  <c r="C4037" i="1"/>
  <c r="B4037" i="1"/>
  <c r="G4036" i="1"/>
  <c r="F4036" i="1"/>
  <c r="E4036" i="1"/>
  <c r="D4036" i="1"/>
  <c r="C4036" i="1"/>
  <c r="B4036" i="1"/>
  <c r="G4035" i="1"/>
  <c r="F4035" i="1"/>
  <c r="E4035" i="1"/>
  <c r="D4035" i="1"/>
  <c r="C4035" i="1"/>
  <c r="B4035" i="1"/>
  <c r="G4034" i="1"/>
  <c r="F4034" i="1"/>
  <c r="E4034" i="1"/>
  <c r="D4034" i="1"/>
  <c r="C4034" i="1"/>
  <c r="B4034" i="1"/>
  <c r="G4033" i="1"/>
  <c r="F4033" i="1"/>
  <c r="E4033" i="1"/>
  <c r="D4033" i="1"/>
  <c r="C4033" i="1"/>
  <c r="B4033" i="1"/>
  <c r="G4032" i="1"/>
  <c r="F4032" i="1"/>
  <c r="E4032" i="1"/>
  <c r="D4032" i="1"/>
  <c r="C4032" i="1"/>
  <c r="B4032" i="1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M4032" i="1" l="1"/>
  <c r="L4032" i="1"/>
  <c r="M4034" i="1"/>
  <c r="L4034" i="1"/>
  <c r="M4036" i="1"/>
  <c r="L4036" i="1"/>
  <c r="M4038" i="1"/>
  <c r="L4038" i="1"/>
  <c r="M4040" i="1"/>
  <c r="L4040" i="1"/>
  <c r="M4042" i="1"/>
  <c r="L4042" i="1"/>
  <c r="M4044" i="1"/>
  <c r="L4044" i="1"/>
  <c r="M4046" i="1"/>
  <c r="L4046" i="1"/>
  <c r="M4048" i="1"/>
  <c r="L4048" i="1"/>
  <c r="M4050" i="1"/>
  <c r="L4050" i="1"/>
  <c r="M4052" i="1"/>
  <c r="L4052" i="1"/>
  <c r="M4054" i="1"/>
  <c r="L4054" i="1"/>
  <c r="M4056" i="1"/>
  <c r="L4056" i="1"/>
  <c r="M4058" i="1"/>
  <c r="L4058" i="1"/>
  <c r="M4060" i="1"/>
  <c r="L4060" i="1"/>
  <c r="M4062" i="1"/>
  <c r="L4062" i="1"/>
  <c r="M4064" i="1"/>
  <c r="L4064" i="1"/>
  <c r="M4066" i="1"/>
  <c r="L4066" i="1"/>
  <c r="M4068" i="1"/>
  <c r="L4068" i="1"/>
  <c r="M4070" i="1"/>
  <c r="L4070" i="1"/>
  <c r="M4072" i="1"/>
  <c r="L4072" i="1"/>
  <c r="M4074" i="1"/>
  <c r="L4074" i="1"/>
  <c r="M4076" i="1"/>
  <c r="L4076" i="1"/>
  <c r="M4078" i="1"/>
  <c r="L4078" i="1"/>
  <c r="M4080" i="1"/>
  <c r="L4080" i="1"/>
  <c r="M4082" i="1"/>
  <c r="L4082" i="1"/>
  <c r="M4084" i="1"/>
  <c r="L4084" i="1"/>
  <c r="X4086" i="1"/>
  <c r="M4086" i="1"/>
  <c r="L4086" i="1"/>
  <c r="X4088" i="1"/>
  <c r="M4088" i="1"/>
  <c r="L4088" i="1"/>
  <c r="M4090" i="1"/>
  <c r="L4090" i="1"/>
  <c r="M4092" i="1"/>
  <c r="L4092" i="1"/>
  <c r="X4094" i="1"/>
  <c r="M4094" i="1"/>
  <c r="L4094" i="1"/>
  <c r="X4096" i="1"/>
  <c r="M4096" i="1"/>
  <c r="L4096" i="1"/>
  <c r="M4098" i="1"/>
  <c r="L4098" i="1"/>
  <c r="M4102" i="1"/>
  <c r="L4102" i="1"/>
  <c r="M4104" i="1"/>
  <c r="L4104" i="1"/>
  <c r="X4106" i="1"/>
  <c r="M4106" i="1"/>
  <c r="L4106" i="1"/>
  <c r="M4108" i="1"/>
  <c r="L4108" i="1"/>
  <c r="M4110" i="1"/>
  <c r="L4110" i="1"/>
  <c r="X4112" i="1"/>
  <c r="M4112" i="1"/>
  <c r="L4112" i="1"/>
  <c r="X4114" i="1"/>
  <c r="M4114" i="1"/>
  <c r="L4114" i="1"/>
  <c r="M4116" i="1"/>
  <c r="L4116" i="1"/>
  <c r="X4118" i="1"/>
  <c r="M4118" i="1"/>
  <c r="L4118" i="1"/>
  <c r="X4120" i="1"/>
  <c r="M4120" i="1"/>
  <c r="L4120" i="1"/>
  <c r="X4122" i="1"/>
  <c r="M4122" i="1"/>
  <c r="L4122" i="1"/>
  <c r="X4124" i="1"/>
  <c r="M4124" i="1"/>
  <c r="L4124" i="1"/>
  <c r="X4126" i="1"/>
  <c r="M4126" i="1"/>
  <c r="L4126" i="1"/>
  <c r="X4128" i="1"/>
  <c r="M4128" i="1"/>
  <c r="L4128" i="1"/>
  <c r="M4130" i="1"/>
  <c r="L4130" i="1"/>
  <c r="X4132" i="1"/>
  <c r="M4132" i="1"/>
  <c r="L4132" i="1"/>
  <c r="X4134" i="1"/>
  <c r="M4134" i="1"/>
  <c r="L4134" i="1"/>
  <c r="M4136" i="1"/>
  <c r="L4136" i="1"/>
  <c r="M4138" i="1"/>
  <c r="L4138" i="1"/>
  <c r="M4140" i="1"/>
  <c r="L4140" i="1"/>
  <c r="M4142" i="1"/>
  <c r="L4142" i="1"/>
  <c r="M4144" i="1"/>
  <c r="L4144" i="1"/>
  <c r="M4146" i="1"/>
  <c r="L4146" i="1"/>
  <c r="M4148" i="1"/>
  <c r="L4148" i="1"/>
  <c r="M4150" i="1"/>
  <c r="L4150" i="1"/>
  <c r="M4152" i="1"/>
  <c r="L4152" i="1"/>
  <c r="M4154" i="1"/>
  <c r="L4154" i="1"/>
  <c r="M4156" i="1"/>
  <c r="L4156" i="1"/>
  <c r="M4158" i="1"/>
  <c r="L4158" i="1"/>
  <c r="X4160" i="1"/>
  <c r="M4160" i="1"/>
  <c r="L4160" i="1"/>
  <c r="X4162" i="1"/>
  <c r="M4162" i="1"/>
  <c r="L4162" i="1"/>
  <c r="M4164" i="1"/>
  <c r="L4164" i="1"/>
  <c r="M4166" i="1"/>
  <c r="L4166" i="1"/>
  <c r="X4168" i="1"/>
  <c r="M4168" i="1"/>
  <c r="L4168" i="1"/>
  <c r="M4170" i="1"/>
  <c r="L4170" i="1"/>
  <c r="X4172" i="1"/>
  <c r="M4172" i="1"/>
  <c r="L4172" i="1"/>
  <c r="X4174" i="1"/>
  <c r="M4174" i="1" s="1"/>
  <c r="X4176" i="1"/>
  <c r="M4176" i="1"/>
  <c r="L4176" i="1"/>
  <c r="X4178" i="1"/>
  <c r="M4178" i="1"/>
  <c r="L4178" i="1"/>
  <c r="M4180" i="1"/>
  <c r="L4180" i="1"/>
  <c r="X4182" i="1"/>
  <c r="L4182" i="1"/>
  <c r="M4182" i="1"/>
  <c r="X4184" i="1"/>
  <c r="L4184" i="1"/>
  <c r="M4184" i="1"/>
  <c r="L4186" i="1"/>
  <c r="M4186" i="1"/>
  <c r="L4188" i="1"/>
  <c r="M4188" i="1"/>
  <c r="L4190" i="1"/>
  <c r="M4190" i="1"/>
  <c r="L4192" i="1"/>
  <c r="M4192" i="1"/>
  <c r="M4033" i="1"/>
  <c r="L4033" i="1"/>
  <c r="M4035" i="1"/>
  <c r="L4035" i="1"/>
  <c r="L4037" i="1"/>
  <c r="M4037" i="1"/>
  <c r="M4039" i="1"/>
  <c r="L4039" i="1"/>
  <c r="M4041" i="1"/>
  <c r="L4041" i="1"/>
  <c r="L4043" i="1"/>
  <c r="M4043" i="1"/>
  <c r="L4045" i="1"/>
  <c r="M4045" i="1"/>
  <c r="M4047" i="1"/>
  <c r="L4047" i="1"/>
  <c r="M4049" i="1"/>
  <c r="L4049" i="1"/>
  <c r="M4051" i="1"/>
  <c r="L4051" i="1"/>
  <c r="L4053" i="1"/>
  <c r="M4053" i="1"/>
  <c r="M4055" i="1"/>
  <c r="L4055" i="1"/>
  <c r="M4057" i="1"/>
  <c r="L4057" i="1"/>
  <c r="M4059" i="1"/>
  <c r="L4059" i="1"/>
  <c r="L4061" i="1"/>
  <c r="M4061" i="1"/>
  <c r="M4063" i="1"/>
  <c r="L4063" i="1"/>
  <c r="M4065" i="1"/>
  <c r="L4065" i="1"/>
  <c r="M4067" i="1"/>
  <c r="L4067" i="1"/>
  <c r="L4069" i="1"/>
  <c r="M4069" i="1"/>
  <c r="M4071" i="1"/>
  <c r="L4071" i="1"/>
  <c r="M4073" i="1"/>
  <c r="L4073" i="1"/>
  <c r="L4075" i="1"/>
  <c r="M4075" i="1"/>
  <c r="L4077" i="1"/>
  <c r="M4077" i="1"/>
  <c r="M4079" i="1"/>
  <c r="L4079" i="1"/>
  <c r="M4081" i="1"/>
  <c r="L4081" i="1"/>
  <c r="X4085" i="1"/>
  <c r="L4085" i="1"/>
  <c r="M4085" i="1"/>
  <c r="X4087" i="1"/>
  <c r="M4087" i="1"/>
  <c r="L4087" i="1"/>
  <c r="X4089" i="1"/>
  <c r="M4089" i="1"/>
  <c r="L4089" i="1"/>
  <c r="X4091" i="1"/>
  <c r="M4091" i="1"/>
  <c r="L4091" i="1"/>
  <c r="X4093" i="1"/>
  <c r="L4093" i="1"/>
  <c r="M4093" i="1"/>
  <c r="M4095" i="1"/>
  <c r="L4095" i="1"/>
  <c r="X4097" i="1"/>
  <c r="M4097" i="1" s="1"/>
  <c r="X4099" i="1"/>
  <c r="M4099" i="1" s="1"/>
  <c r="X4101" i="1"/>
  <c r="L4101" i="1"/>
  <c r="M4101" i="1"/>
  <c r="X4103" i="1"/>
  <c r="M4103" i="1"/>
  <c r="L4103" i="1"/>
  <c r="X4105" i="1"/>
  <c r="M4105" i="1"/>
  <c r="L4105" i="1"/>
  <c r="X4107" i="1"/>
  <c r="L4107" i="1" s="1"/>
  <c r="X4109" i="1"/>
  <c r="L4109" i="1"/>
  <c r="M4109" i="1"/>
  <c r="M4111" i="1"/>
  <c r="L4111" i="1"/>
  <c r="X4113" i="1"/>
  <c r="M4113" i="1"/>
  <c r="L4113" i="1"/>
  <c r="X4115" i="1"/>
  <c r="M4115" i="1"/>
  <c r="L4115" i="1"/>
  <c r="X4117" i="1"/>
  <c r="L4117" i="1"/>
  <c r="M4117" i="1"/>
  <c r="X4119" i="1"/>
  <c r="M4119" i="1"/>
  <c r="L4119" i="1"/>
  <c r="M4121" i="1"/>
  <c r="L4121" i="1"/>
  <c r="M4123" i="1"/>
  <c r="L4123" i="1"/>
  <c r="X4125" i="1"/>
  <c r="L4125" i="1"/>
  <c r="M4125" i="1"/>
  <c r="X4127" i="1"/>
  <c r="M4127" i="1"/>
  <c r="L4127" i="1"/>
  <c r="X4129" i="1"/>
  <c r="M4129" i="1"/>
  <c r="L4129" i="1"/>
  <c r="X4131" i="1"/>
  <c r="M4131" i="1" s="1"/>
  <c r="L4133" i="1"/>
  <c r="M4133" i="1"/>
  <c r="M4135" i="1"/>
  <c r="L4135" i="1"/>
  <c r="M4137" i="1"/>
  <c r="L4137" i="1"/>
  <c r="X4139" i="1"/>
  <c r="L4139" i="1"/>
  <c r="M4139" i="1"/>
  <c r="L4141" i="1"/>
  <c r="M4141" i="1"/>
  <c r="M4143" i="1"/>
  <c r="L4143" i="1"/>
  <c r="M4145" i="1"/>
  <c r="L4145" i="1"/>
  <c r="M4147" i="1"/>
  <c r="L4147" i="1"/>
  <c r="L4149" i="1"/>
  <c r="M4149" i="1"/>
  <c r="M4151" i="1"/>
  <c r="L4151" i="1"/>
  <c r="M4153" i="1"/>
  <c r="L4153" i="1"/>
  <c r="M4155" i="1"/>
  <c r="L4155" i="1"/>
  <c r="L4157" i="1"/>
  <c r="M4157" i="1"/>
  <c r="X4159" i="1"/>
  <c r="M4159" i="1"/>
  <c r="L4159" i="1"/>
  <c r="M4161" i="1"/>
  <c r="L4161" i="1"/>
  <c r="X4163" i="1"/>
  <c r="M4163" i="1"/>
  <c r="L4163" i="1"/>
  <c r="X4165" i="1"/>
  <c r="L4165" i="1"/>
  <c r="M4165" i="1"/>
  <c r="X4167" i="1"/>
  <c r="M4167" i="1" s="1"/>
  <c r="M4169" i="1"/>
  <c r="L4169" i="1"/>
  <c r="X4171" i="1"/>
  <c r="L4171" i="1"/>
  <c r="M4171" i="1"/>
  <c r="X4173" i="1"/>
  <c r="L4173" i="1"/>
  <c r="M4173" i="1"/>
  <c r="X4175" i="1"/>
  <c r="M4175" i="1"/>
  <c r="L4175" i="1"/>
  <c r="X4177" i="1"/>
  <c r="M4177" i="1"/>
  <c r="L4177" i="1"/>
  <c r="X4179" i="1"/>
  <c r="M4179" i="1"/>
  <c r="L4179" i="1"/>
  <c r="X4181" i="1"/>
  <c r="L4181" i="1"/>
  <c r="M4181" i="1"/>
  <c r="M4183" i="1"/>
  <c r="L4183" i="1"/>
  <c r="M4185" i="1"/>
  <c r="L4185" i="1"/>
  <c r="M4187" i="1"/>
  <c r="L4187" i="1"/>
  <c r="M4189" i="1"/>
  <c r="L4189" i="1"/>
  <c r="M4191" i="1"/>
  <c r="L4191" i="1"/>
  <c r="X4142" i="1"/>
  <c r="X4188" i="1"/>
  <c r="X4044" i="1"/>
  <c r="X4041" i="1"/>
  <c r="X4135" i="1"/>
  <c r="X4039" i="1"/>
  <c r="X4033" i="1"/>
  <c r="X4152" i="1"/>
  <c r="D116" i="3"/>
  <c r="D140" i="3"/>
  <c r="D152" i="3"/>
  <c r="X4205" i="1" s="1"/>
  <c r="D164" i="3"/>
  <c r="D176" i="3"/>
  <c r="D188" i="3"/>
  <c r="D200" i="3"/>
  <c r="D212" i="3"/>
  <c r="D224" i="3"/>
  <c r="D236" i="3"/>
  <c r="X4140" i="1" s="1"/>
  <c r="D248" i="3"/>
  <c r="D260" i="3"/>
  <c r="D272" i="3"/>
  <c r="D284" i="3"/>
  <c r="D296" i="3"/>
  <c r="D308" i="3"/>
  <c r="D320" i="3"/>
  <c r="D332" i="3"/>
  <c r="D344" i="3"/>
  <c r="D356" i="3"/>
  <c r="D368" i="3"/>
  <c r="D380" i="3"/>
  <c r="D392" i="3"/>
  <c r="D404" i="3"/>
  <c r="X4166" i="1" s="1"/>
  <c r="D416" i="3"/>
  <c r="D428" i="3"/>
  <c r="X4092" i="1"/>
  <c r="D440" i="3"/>
  <c r="D452" i="3"/>
  <c r="D464" i="3"/>
  <c r="D476" i="3"/>
  <c r="D488" i="3"/>
  <c r="D500" i="3"/>
  <c r="X4237" i="1" s="1"/>
  <c r="D512" i="3"/>
  <c r="X4276" i="1" s="1"/>
  <c r="D524" i="3"/>
  <c r="X4315" i="1" s="1"/>
  <c r="D536" i="3"/>
  <c r="X4344" i="1" s="1"/>
  <c r="L4344" i="1" s="1"/>
  <c r="D63" i="3"/>
  <c r="D75" i="3"/>
  <c r="D87" i="3"/>
  <c r="X2937" i="1" s="1"/>
  <c r="D99" i="3"/>
  <c r="X4032" i="1" s="1"/>
  <c r="D111" i="3"/>
  <c r="X4055" i="1" s="1"/>
  <c r="D123" i="3"/>
  <c r="X4110" i="1" s="1"/>
  <c r="D135" i="3"/>
  <c r="D147" i="3"/>
  <c r="D159" i="3"/>
  <c r="D171" i="3"/>
  <c r="D183" i="3"/>
  <c r="D195" i="3"/>
  <c r="D207" i="3"/>
  <c r="D219" i="3"/>
  <c r="D231" i="3"/>
  <c r="D243" i="3"/>
  <c r="D255" i="3"/>
  <c r="D267" i="3"/>
  <c r="X4157" i="1" s="1"/>
  <c r="D279" i="3"/>
  <c r="D291" i="3"/>
  <c r="D303" i="3"/>
  <c r="D315" i="3"/>
  <c r="D327" i="3"/>
  <c r="D339" i="3"/>
  <c r="D351" i="3"/>
  <c r="D363" i="3"/>
  <c r="D375" i="3"/>
  <c r="D387" i="3"/>
  <c r="D399" i="3"/>
  <c r="D411" i="3"/>
  <c r="D423" i="3"/>
  <c r="D435" i="3"/>
  <c r="D447" i="3"/>
  <c r="D459" i="3"/>
  <c r="D471" i="3"/>
  <c r="D483" i="3"/>
  <c r="X4081" i="1" s="1"/>
  <c r="D495" i="3"/>
  <c r="D507" i="3"/>
  <c r="X4268" i="1" s="1"/>
  <c r="M4268" i="1" s="1"/>
  <c r="D519" i="3"/>
  <c r="D531" i="3"/>
  <c r="X4332" i="1" s="1"/>
  <c r="D362" i="3"/>
  <c r="D386" i="3"/>
  <c r="D410" i="3"/>
  <c r="D434" i="3"/>
  <c r="D446" i="3"/>
  <c r="D458" i="3"/>
  <c r="D470" i="3"/>
  <c r="D482" i="3"/>
  <c r="X4180" i="1" s="1"/>
  <c r="D494" i="3"/>
  <c r="D506" i="3"/>
  <c r="X4265" i="1" s="1"/>
  <c r="D518" i="3"/>
  <c r="X4297" i="1" s="1"/>
  <c r="M4297" i="1" s="1"/>
  <c r="D530" i="3"/>
  <c r="X4328" i="1" s="1"/>
  <c r="D350" i="3"/>
  <c r="X4065" i="1" s="1"/>
  <c r="D374" i="3"/>
  <c r="D398" i="3"/>
  <c r="D422" i="3"/>
  <c r="X4192" i="1" s="1"/>
  <c r="D352" i="3"/>
  <c r="D364" i="3"/>
  <c r="D376" i="3"/>
  <c r="D388" i="3"/>
  <c r="D400" i="3"/>
  <c r="D412" i="3"/>
  <c r="D424" i="3"/>
  <c r="D436" i="3"/>
  <c r="D448" i="3"/>
  <c r="D460" i="3"/>
  <c r="X4074" i="1" s="1"/>
  <c r="D472" i="3"/>
  <c r="X4164" i="1" s="1"/>
  <c r="D484" i="3"/>
  <c r="D496" i="3"/>
  <c r="D508" i="3"/>
  <c r="D520" i="3"/>
  <c r="D532" i="3"/>
  <c r="D92" i="3"/>
  <c r="D104" i="3"/>
  <c r="D128" i="3"/>
  <c r="D68" i="3"/>
  <c r="D80" i="3"/>
  <c r="X2925" i="1" s="1"/>
  <c r="D370" i="3"/>
  <c r="D382" i="3"/>
  <c r="D394" i="3"/>
  <c r="D406" i="3"/>
  <c r="D418" i="3"/>
  <c r="X4070" i="1" s="1"/>
  <c r="D430" i="3"/>
  <c r="D442" i="3"/>
  <c r="D454" i="3"/>
  <c r="D466" i="3"/>
  <c r="X4108" i="1" s="1"/>
  <c r="D478" i="3"/>
  <c r="X4161" i="1" s="1"/>
  <c r="D490" i="3"/>
  <c r="D502" i="3"/>
  <c r="D514" i="3"/>
  <c r="D526" i="3"/>
  <c r="D538" i="3"/>
  <c r="X4349" i="1" s="1"/>
  <c r="L4349" i="1" s="1"/>
  <c r="D60" i="3"/>
  <c r="X2870" i="1" s="1"/>
  <c r="D72" i="3"/>
  <c r="X2910" i="1" s="1"/>
  <c r="D84" i="3"/>
  <c r="D96" i="3"/>
  <c r="X4052" i="1" s="1"/>
  <c r="D108" i="3"/>
  <c r="D120" i="3"/>
  <c r="D132" i="3"/>
  <c r="D144" i="3"/>
  <c r="D156" i="3"/>
  <c r="X2930" i="1" s="1"/>
  <c r="D168" i="3"/>
  <c r="D180" i="3"/>
  <c r="D192" i="3"/>
  <c r="D204" i="3"/>
  <c r="D216" i="3"/>
  <c r="D228" i="3"/>
  <c r="D240" i="3"/>
  <c r="D252" i="3"/>
  <c r="D264" i="3"/>
  <c r="D276" i="3"/>
  <c r="D288" i="3"/>
  <c r="D300" i="3"/>
  <c r="X4197" i="1" s="1"/>
  <c r="D312" i="3"/>
  <c r="X4042" i="1" s="1"/>
  <c r="D324" i="3"/>
  <c r="D336" i="3"/>
  <c r="X3048" i="1" s="1"/>
  <c r="D348" i="3"/>
  <c r="D360" i="3"/>
  <c r="D372" i="3"/>
  <c r="D384" i="3"/>
  <c r="D396" i="3"/>
  <c r="D408" i="3"/>
  <c r="D420" i="3"/>
  <c r="D432" i="3"/>
  <c r="D444" i="3"/>
  <c r="D456" i="3"/>
  <c r="D468" i="3"/>
  <c r="X4116" i="1" s="1"/>
  <c r="D480" i="3"/>
  <c r="X4170" i="1" s="1"/>
  <c r="D492" i="3"/>
  <c r="X4210" i="1" s="1"/>
  <c r="D504" i="3"/>
  <c r="X4249" i="1" s="1"/>
  <c r="D516" i="3"/>
  <c r="D528" i="3"/>
  <c r="X4323" i="1" s="1"/>
  <c r="D148" i="3"/>
  <c r="D256" i="3"/>
  <c r="D340" i="3"/>
  <c r="D88" i="3"/>
  <c r="X4051" i="1" s="1"/>
  <c r="D100" i="3"/>
  <c r="D244" i="3"/>
  <c r="D292" i="3"/>
  <c r="D125" i="3"/>
  <c r="X2907" i="1" s="1"/>
  <c r="D137" i="3"/>
  <c r="X4056" i="1" s="1"/>
  <c r="D209" i="3"/>
  <c r="D221" i="3"/>
  <c r="D233" i="3"/>
  <c r="D245" i="3"/>
  <c r="D257" i="3"/>
  <c r="D269" i="3"/>
  <c r="D281" i="3"/>
  <c r="X4045" i="1" s="1"/>
  <c r="D293" i="3"/>
  <c r="D305" i="3"/>
  <c r="X4198" i="1" s="1"/>
  <c r="D317" i="3"/>
  <c r="D329" i="3"/>
  <c r="D341" i="3"/>
  <c r="D353" i="3"/>
  <c r="D365" i="3"/>
  <c r="D377" i="3"/>
  <c r="D389" i="3"/>
  <c r="D401" i="3"/>
  <c r="D413" i="3"/>
  <c r="D425" i="3"/>
  <c r="D172" i="3"/>
  <c r="D184" i="3"/>
  <c r="D328" i="3"/>
  <c r="D77" i="3"/>
  <c r="X2921" i="1" s="1"/>
  <c r="D185" i="3"/>
  <c r="D124" i="3"/>
  <c r="D220" i="3"/>
  <c r="D280" i="3"/>
  <c r="D65" i="3"/>
  <c r="D197" i="3"/>
  <c r="X4187" i="1" s="1"/>
  <c r="D66" i="3"/>
  <c r="D78" i="3"/>
  <c r="D90" i="3"/>
  <c r="D102" i="3"/>
  <c r="X4215" i="1" s="1"/>
  <c r="D114" i="3"/>
  <c r="X4063" i="1" s="1"/>
  <c r="D126" i="3"/>
  <c r="D138" i="3"/>
  <c r="D150" i="3"/>
  <c r="D162" i="3"/>
  <c r="D174" i="3"/>
  <c r="D186" i="3"/>
  <c r="D198" i="3"/>
  <c r="D210" i="3"/>
  <c r="D222" i="3"/>
  <c r="D234" i="3"/>
  <c r="X4156" i="1" s="1"/>
  <c r="D76" i="3"/>
  <c r="X2918" i="1" s="1"/>
  <c r="D112" i="3"/>
  <c r="D232" i="3"/>
  <c r="D268" i="3"/>
  <c r="D89" i="3"/>
  <c r="D173" i="3"/>
  <c r="D160" i="3"/>
  <c r="D196" i="3"/>
  <c r="D316" i="3"/>
  <c r="D113" i="3"/>
  <c r="D149" i="3"/>
  <c r="X4058" i="1" s="1"/>
  <c r="D67" i="3"/>
  <c r="X2899" i="1" s="1"/>
  <c r="D91" i="3"/>
  <c r="D115" i="3"/>
  <c r="D139" i="3"/>
  <c r="D151" i="3"/>
  <c r="D163" i="3"/>
  <c r="X4194" i="1" s="1"/>
  <c r="D175" i="3"/>
  <c r="D187" i="3"/>
  <c r="D199" i="3"/>
  <c r="D211" i="3"/>
  <c r="D223" i="3"/>
  <c r="D235" i="3"/>
  <c r="D247" i="3"/>
  <c r="D259" i="3"/>
  <c r="D271" i="3"/>
  <c r="D283" i="3"/>
  <c r="D295" i="3"/>
  <c r="X4149" i="1" s="1"/>
  <c r="D307" i="3"/>
  <c r="D319" i="3"/>
  <c r="D331" i="3"/>
  <c r="X4199" i="1" s="1"/>
  <c r="D343" i="3"/>
  <c r="D355" i="3"/>
  <c r="D367" i="3"/>
  <c r="X4200" i="1" s="1"/>
  <c r="D64" i="3"/>
  <c r="D136" i="3"/>
  <c r="X4137" i="1" s="1"/>
  <c r="D208" i="3"/>
  <c r="D304" i="3"/>
  <c r="D101" i="3"/>
  <c r="D161" i="3"/>
  <c r="D79" i="3"/>
  <c r="X2923" i="1" s="1"/>
  <c r="D103" i="3"/>
  <c r="D127" i="3"/>
  <c r="D69" i="3"/>
  <c r="X2904" i="1" s="1"/>
  <c r="D81" i="3"/>
  <c r="X2926" i="1" s="1"/>
  <c r="D93" i="3"/>
  <c r="D105" i="3"/>
  <c r="D117" i="3"/>
  <c r="D129" i="3"/>
  <c r="D141" i="3"/>
  <c r="D153" i="3"/>
  <c r="D165" i="3"/>
  <c r="D177" i="3"/>
  <c r="D189" i="3"/>
  <c r="D201" i="3"/>
  <c r="D213" i="3"/>
  <c r="D225" i="3"/>
  <c r="D237" i="3"/>
  <c r="D249" i="3"/>
  <c r="D261" i="3"/>
  <c r="D273" i="3"/>
  <c r="X4130" i="1" s="1"/>
  <c r="D285" i="3"/>
  <c r="D297" i="3"/>
  <c r="D309" i="3"/>
  <c r="D321" i="3"/>
  <c r="D333" i="3"/>
  <c r="D345" i="3"/>
  <c r="D357" i="3"/>
  <c r="X4151" i="1" s="1"/>
  <c r="D94" i="3"/>
  <c r="D142" i="3"/>
  <c r="X4193" i="1" s="1"/>
  <c r="D190" i="3"/>
  <c r="X4060" i="1" s="1"/>
  <c r="D238" i="3"/>
  <c r="X4195" i="1" s="1"/>
  <c r="D298" i="3"/>
  <c r="D346" i="3"/>
  <c r="D358" i="3"/>
  <c r="D70" i="3"/>
  <c r="D118" i="3"/>
  <c r="D166" i="3"/>
  <c r="X4138" i="1" s="1"/>
  <c r="D214" i="3"/>
  <c r="D262" i="3"/>
  <c r="D334" i="3"/>
  <c r="D82" i="3"/>
  <c r="D154" i="3"/>
  <c r="D178" i="3"/>
  <c r="D250" i="3"/>
  <c r="D286" i="3"/>
  <c r="D310" i="3"/>
  <c r="D59" i="3"/>
  <c r="X2869" i="1" s="1"/>
  <c r="D71" i="3"/>
  <c r="D83" i="3"/>
  <c r="X2927" i="1" s="1"/>
  <c r="D95" i="3"/>
  <c r="D107" i="3"/>
  <c r="D119" i="3"/>
  <c r="X4136" i="1" s="1"/>
  <c r="D131" i="3"/>
  <c r="D143" i="3"/>
  <c r="D155" i="3"/>
  <c r="D167" i="3"/>
  <c r="D179" i="3"/>
  <c r="X4216" i="1" s="1"/>
  <c r="D191" i="3"/>
  <c r="D203" i="3"/>
  <c r="D215" i="3"/>
  <c r="D227" i="3"/>
  <c r="D239" i="3"/>
  <c r="D251" i="3"/>
  <c r="D263" i="3"/>
  <c r="D275" i="3"/>
  <c r="D287" i="3"/>
  <c r="D299" i="3"/>
  <c r="D311" i="3"/>
  <c r="D323" i="3"/>
  <c r="D58" i="3"/>
  <c r="D106" i="3"/>
  <c r="D130" i="3"/>
  <c r="D202" i="3"/>
  <c r="D226" i="3"/>
  <c r="D274" i="3"/>
  <c r="D322" i="3"/>
  <c r="D61" i="3"/>
  <c r="X2877" i="1" s="1"/>
  <c r="D73" i="3"/>
  <c r="X2912" i="1" s="1"/>
  <c r="D85" i="3"/>
  <c r="X2931" i="1" s="1"/>
  <c r="D97" i="3"/>
  <c r="D109" i="3"/>
  <c r="D121" i="3"/>
  <c r="D133" i="3"/>
  <c r="D145" i="3"/>
  <c r="D157" i="3"/>
  <c r="X4075" i="1" s="1"/>
  <c r="D169" i="3"/>
  <c r="D181" i="3"/>
  <c r="D193" i="3"/>
  <c r="D205" i="3"/>
  <c r="D217" i="3"/>
  <c r="X4038" i="1" s="1"/>
  <c r="D229" i="3"/>
  <c r="D241" i="3"/>
  <c r="D253" i="3"/>
  <c r="X4145" i="1" s="1"/>
  <c r="D265" i="3"/>
  <c r="D277" i="3"/>
  <c r="D289" i="3"/>
  <c r="D301" i="3"/>
  <c r="D313" i="3"/>
  <c r="D325" i="3"/>
  <c r="D337" i="3"/>
  <c r="D349" i="3"/>
  <c r="D62" i="3"/>
  <c r="X2880" i="1" s="1"/>
  <c r="D74" i="3"/>
  <c r="D86" i="3"/>
  <c r="X2934" i="1" s="1"/>
  <c r="D98" i="3"/>
  <c r="X4053" i="1" s="1"/>
  <c r="D110" i="3"/>
  <c r="D122" i="3"/>
  <c r="D134" i="3"/>
  <c r="X4186" i="1" s="1"/>
  <c r="D146" i="3"/>
  <c r="D158" i="3"/>
  <c r="X2932" i="1" s="1"/>
  <c r="D170" i="3"/>
  <c r="D182" i="3"/>
  <c r="D194" i="3"/>
  <c r="D206" i="3"/>
  <c r="D218" i="3"/>
  <c r="D230" i="3"/>
  <c r="D242" i="3"/>
  <c r="D254" i="3"/>
  <c r="D266" i="3"/>
  <c r="D278" i="3"/>
  <c r="D290" i="3"/>
  <c r="D302" i="3"/>
  <c r="D314" i="3"/>
  <c r="D326" i="3"/>
  <c r="D338" i="3"/>
  <c r="D361" i="3"/>
  <c r="D373" i="3"/>
  <c r="D385" i="3"/>
  <c r="D397" i="3"/>
  <c r="D409" i="3"/>
  <c r="D421" i="3"/>
  <c r="D433" i="3"/>
  <c r="X4209" i="1" s="1"/>
  <c r="D445" i="3"/>
  <c r="D457" i="3"/>
  <c r="X4073" i="1" s="1"/>
  <c r="D469" i="3"/>
  <c r="X4121" i="1" s="1"/>
  <c r="D481" i="3"/>
  <c r="X3148" i="1" s="1"/>
  <c r="D493" i="3"/>
  <c r="X4212" i="1" s="1"/>
  <c r="D505" i="3"/>
  <c r="X4255" i="1" s="1"/>
  <c r="D517" i="3"/>
  <c r="X4295" i="1" s="1"/>
  <c r="D529" i="3"/>
  <c r="D437" i="3"/>
  <c r="D449" i="3"/>
  <c r="D461" i="3"/>
  <c r="D473" i="3"/>
  <c r="D485" i="3"/>
  <c r="D497" i="3"/>
  <c r="D509" i="3"/>
  <c r="X4271" i="1" s="1"/>
  <c r="D521" i="3"/>
  <c r="X4306" i="1" s="1"/>
  <c r="D533" i="3"/>
  <c r="D246" i="3"/>
  <c r="D258" i="3"/>
  <c r="D270" i="3"/>
  <c r="D282" i="3"/>
  <c r="X4062" i="1" s="1"/>
  <c r="D294" i="3"/>
  <c r="X4206" i="1" s="1"/>
  <c r="D306" i="3"/>
  <c r="D318" i="3"/>
  <c r="X4150" i="1" s="1"/>
  <c r="D330" i="3"/>
  <c r="X4102" i="1" s="1"/>
  <c r="D342" i="3"/>
  <c r="D354" i="3"/>
  <c r="D366" i="3"/>
  <c r="X4034" i="1" s="1"/>
  <c r="D378" i="3"/>
  <c r="D390" i="3"/>
  <c r="D402" i="3"/>
  <c r="D414" i="3"/>
  <c r="D426" i="3"/>
  <c r="X4071" i="1" s="1"/>
  <c r="D438" i="3"/>
  <c r="D450" i="3"/>
  <c r="D462" i="3"/>
  <c r="X4076" i="1" s="1"/>
  <c r="D474" i="3"/>
  <c r="D486" i="3"/>
  <c r="D498" i="3"/>
  <c r="D510" i="3"/>
  <c r="X4273" i="1" s="1"/>
  <c r="D522" i="3"/>
  <c r="D534" i="3"/>
  <c r="D379" i="3"/>
  <c r="X4158" i="1" s="1"/>
  <c r="D391" i="3"/>
  <c r="D403" i="3"/>
  <c r="D415" i="3"/>
  <c r="D427" i="3"/>
  <c r="D439" i="3"/>
  <c r="D451" i="3"/>
  <c r="D463" i="3"/>
  <c r="X4090" i="1" s="1"/>
  <c r="D475" i="3"/>
  <c r="D487" i="3"/>
  <c r="D499" i="3"/>
  <c r="X4235" i="1" s="1"/>
  <c r="D511" i="3"/>
  <c r="X4275" i="1" s="1"/>
  <c r="D523" i="3"/>
  <c r="D535" i="3"/>
  <c r="D369" i="3"/>
  <c r="D381" i="3"/>
  <c r="D393" i="3"/>
  <c r="D405" i="3"/>
  <c r="D417" i="3"/>
  <c r="D429" i="3"/>
  <c r="D441" i="3"/>
  <c r="D453" i="3"/>
  <c r="X4213" i="1" s="1"/>
  <c r="D465" i="3"/>
  <c r="X4077" i="1" s="1"/>
  <c r="D477" i="3"/>
  <c r="D489" i="3"/>
  <c r="D501" i="3"/>
  <c r="X4242" i="1" s="1"/>
  <c r="D513" i="3"/>
  <c r="D525" i="3"/>
  <c r="D537" i="3"/>
  <c r="X4345" i="1" s="1"/>
  <c r="M4345" i="1" s="1"/>
  <c r="D335" i="3"/>
  <c r="D347" i="3"/>
  <c r="D359" i="3"/>
  <c r="D371" i="3"/>
  <c r="D383" i="3"/>
  <c r="D395" i="3"/>
  <c r="D407" i="3"/>
  <c r="D419" i="3"/>
  <c r="X4201" i="1" s="1"/>
  <c r="D431" i="3"/>
  <c r="D443" i="3"/>
  <c r="D455" i="3"/>
  <c r="D467" i="3"/>
  <c r="X4111" i="1" s="1"/>
  <c r="D479" i="3"/>
  <c r="X4098" i="1" s="1"/>
  <c r="D491" i="3"/>
  <c r="D503" i="3"/>
  <c r="X4246" i="1" s="1"/>
  <c r="D515" i="3"/>
  <c r="X4289" i="1" s="1"/>
  <c r="M4289" i="1" s="1"/>
  <c r="D527" i="3"/>
  <c r="D539" i="3"/>
  <c r="G4031" i="1"/>
  <c r="F4031" i="1"/>
  <c r="E4031" i="1"/>
  <c r="D4031" i="1"/>
  <c r="C4031" i="1"/>
  <c r="B4031" i="1"/>
  <c r="G4030" i="1"/>
  <c r="F4030" i="1"/>
  <c r="E4030" i="1"/>
  <c r="D4030" i="1"/>
  <c r="C4030" i="1"/>
  <c r="B4030" i="1"/>
  <c r="G4029" i="1"/>
  <c r="F4029" i="1"/>
  <c r="E4029" i="1"/>
  <c r="D4029" i="1"/>
  <c r="C4029" i="1"/>
  <c r="B4029" i="1"/>
  <c r="G4028" i="1"/>
  <c r="F4028" i="1"/>
  <c r="E4028" i="1"/>
  <c r="D4028" i="1"/>
  <c r="C4028" i="1"/>
  <c r="B4028" i="1"/>
  <c r="G4027" i="1"/>
  <c r="F4027" i="1"/>
  <c r="E4027" i="1"/>
  <c r="D4027" i="1"/>
  <c r="C4027" i="1"/>
  <c r="B4027" i="1"/>
  <c r="G4026" i="1"/>
  <c r="F4026" i="1"/>
  <c r="E4026" i="1"/>
  <c r="D4026" i="1"/>
  <c r="C4026" i="1"/>
  <c r="B4026" i="1"/>
  <c r="G4025" i="1"/>
  <c r="F4025" i="1"/>
  <c r="E4025" i="1"/>
  <c r="D4025" i="1"/>
  <c r="C4025" i="1"/>
  <c r="B4025" i="1"/>
  <c r="G4024" i="1"/>
  <c r="F4024" i="1"/>
  <c r="E4024" i="1"/>
  <c r="D4024" i="1"/>
  <c r="C4024" i="1"/>
  <c r="B4024" i="1"/>
  <c r="G4023" i="1"/>
  <c r="F4023" i="1"/>
  <c r="E4023" i="1"/>
  <c r="D4023" i="1"/>
  <c r="C4023" i="1"/>
  <c r="B4023" i="1"/>
  <c r="G4022" i="1"/>
  <c r="F4022" i="1"/>
  <c r="E4022" i="1"/>
  <c r="D4022" i="1"/>
  <c r="C4022" i="1"/>
  <c r="B4022" i="1"/>
  <c r="G4021" i="1"/>
  <c r="F4021" i="1"/>
  <c r="E4021" i="1"/>
  <c r="D4021" i="1"/>
  <c r="C4021" i="1"/>
  <c r="B4021" i="1"/>
  <c r="G4020" i="1"/>
  <c r="F4020" i="1"/>
  <c r="E4020" i="1"/>
  <c r="D4020" i="1"/>
  <c r="C4020" i="1"/>
  <c r="B4020" i="1"/>
  <c r="G4019" i="1"/>
  <c r="F4019" i="1"/>
  <c r="E4019" i="1"/>
  <c r="D4019" i="1"/>
  <c r="C4019" i="1"/>
  <c r="B4019" i="1"/>
  <c r="G4018" i="1"/>
  <c r="F4018" i="1"/>
  <c r="E4018" i="1"/>
  <c r="D4018" i="1"/>
  <c r="C4018" i="1"/>
  <c r="B4018" i="1"/>
  <c r="G4017" i="1"/>
  <c r="F4017" i="1"/>
  <c r="E4017" i="1"/>
  <c r="D4017" i="1"/>
  <c r="C4017" i="1"/>
  <c r="B4017" i="1"/>
  <c r="G4016" i="1"/>
  <c r="F4016" i="1"/>
  <c r="E4016" i="1"/>
  <c r="D4016" i="1"/>
  <c r="C4016" i="1"/>
  <c r="B4016" i="1"/>
  <c r="G4015" i="1"/>
  <c r="F4015" i="1"/>
  <c r="E4015" i="1"/>
  <c r="D4015" i="1"/>
  <c r="C4015" i="1"/>
  <c r="B4015" i="1"/>
  <c r="G4014" i="1"/>
  <c r="F4014" i="1"/>
  <c r="E4014" i="1"/>
  <c r="D4014" i="1"/>
  <c r="C4014" i="1"/>
  <c r="B4014" i="1"/>
  <c r="G4013" i="1"/>
  <c r="F4013" i="1"/>
  <c r="E4013" i="1"/>
  <c r="D4013" i="1"/>
  <c r="C4013" i="1"/>
  <c r="B4013" i="1"/>
  <c r="G4012" i="1"/>
  <c r="F4012" i="1"/>
  <c r="E4012" i="1"/>
  <c r="D4012" i="1"/>
  <c r="C4012" i="1"/>
  <c r="B4012" i="1"/>
  <c r="G4011" i="1"/>
  <c r="F4011" i="1"/>
  <c r="E4011" i="1"/>
  <c r="D4011" i="1"/>
  <c r="C4011" i="1"/>
  <c r="B4011" i="1"/>
  <c r="G4010" i="1"/>
  <c r="F4010" i="1"/>
  <c r="E4010" i="1"/>
  <c r="D4010" i="1"/>
  <c r="C4010" i="1"/>
  <c r="B4010" i="1"/>
  <c r="G4009" i="1"/>
  <c r="F4009" i="1"/>
  <c r="E4009" i="1"/>
  <c r="D4009" i="1"/>
  <c r="C4009" i="1"/>
  <c r="B4009" i="1"/>
  <c r="G4008" i="1"/>
  <c r="F4008" i="1"/>
  <c r="E4008" i="1"/>
  <c r="D4008" i="1"/>
  <c r="C4008" i="1"/>
  <c r="B4008" i="1"/>
  <c r="G4007" i="1"/>
  <c r="F4007" i="1"/>
  <c r="E4007" i="1"/>
  <c r="D4007" i="1"/>
  <c r="C4007" i="1"/>
  <c r="B4007" i="1"/>
  <c r="G4006" i="1"/>
  <c r="F4006" i="1"/>
  <c r="E4006" i="1"/>
  <c r="D4006" i="1"/>
  <c r="C4006" i="1"/>
  <c r="B4006" i="1"/>
  <c r="G4005" i="1"/>
  <c r="F4005" i="1"/>
  <c r="E4005" i="1"/>
  <c r="D4005" i="1"/>
  <c r="C4005" i="1"/>
  <c r="B4005" i="1"/>
  <c r="G4004" i="1"/>
  <c r="F4004" i="1"/>
  <c r="E4004" i="1"/>
  <c r="D4004" i="1"/>
  <c r="C4004" i="1"/>
  <c r="B4004" i="1"/>
  <c r="G4003" i="1"/>
  <c r="F4003" i="1"/>
  <c r="E4003" i="1"/>
  <c r="D4003" i="1"/>
  <c r="C4003" i="1"/>
  <c r="B4003" i="1"/>
  <c r="G4002" i="1"/>
  <c r="F4002" i="1"/>
  <c r="E4002" i="1"/>
  <c r="D4002" i="1"/>
  <c r="C4002" i="1"/>
  <c r="B4002" i="1"/>
  <c r="G4001" i="1"/>
  <c r="F4001" i="1"/>
  <c r="E4001" i="1"/>
  <c r="D4001" i="1"/>
  <c r="C4001" i="1"/>
  <c r="B4001" i="1"/>
  <c r="G4000" i="1"/>
  <c r="F4000" i="1"/>
  <c r="E4000" i="1"/>
  <c r="D4000" i="1"/>
  <c r="C4000" i="1"/>
  <c r="B4000" i="1"/>
  <c r="G3999" i="1"/>
  <c r="F3999" i="1"/>
  <c r="E3999" i="1"/>
  <c r="D3999" i="1"/>
  <c r="C3999" i="1"/>
  <c r="B3999" i="1"/>
  <c r="G3998" i="1"/>
  <c r="F3998" i="1"/>
  <c r="E3998" i="1"/>
  <c r="D3998" i="1"/>
  <c r="C3998" i="1"/>
  <c r="B3998" i="1"/>
  <c r="G3997" i="1"/>
  <c r="F3997" i="1"/>
  <c r="E3997" i="1"/>
  <c r="D3997" i="1"/>
  <c r="C3997" i="1"/>
  <c r="B3997" i="1"/>
  <c r="G3996" i="1"/>
  <c r="F3996" i="1"/>
  <c r="E3996" i="1"/>
  <c r="D3996" i="1"/>
  <c r="C3996" i="1"/>
  <c r="B3996" i="1"/>
  <c r="G3995" i="1"/>
  <c r="F3995" i="1"/>
  <c r="E3995" i="1"/>
  <c r="D3995" i="1"/>
  <c r="C3995" i="1"/>
  <c r="B3995" i="1"/>
  <c r="G3994" i="1"/>
  <c r="F3994" i="1"/>
  <c r="E3994" i="1"/>
  <c r="D3994" i="1"/>
  <c r="C3994" i="1"/>
  <c r="B3994" i="1"/>
  <c r="G3993" i="1"/>
  <c r="F3993" i="1"/>
  <c r="E3993" i="1"/>
  <c r="D3993" i="1"/>
  <c r="C3993" i="1"/>
  <c r="B3993" i="1"/>
  <c r="G3992" i="1"/>
  <c r="F3992" i="1"/>
  <c r="E3992" i="1"/>
  <c r="D3992" i="1"/>
  <c r="C3992" i="1"/>
  <c r="B3992" i="1"/>
  <c r="G3991" i="1"/>
  <c r="F3991" i="1"/>
  <c r="E3991" i="1"/>
  <c r="D3991" i="1"/>
  <c r="C3991" i="1"/>
  <c r="B3991" i="1"/>
  <c r="G3990" i="1"/>
  <c r="F3990" i="1"/>
  <c r="E3990" i="1"/>
  <c r="D3990" i="1"/>
  <c r="C3990" i="1"/>
  <c r="B3990" i="1"/>
  <c r="G3989" i="1"/>
  <c r="F3989" i="1"/>
  <c r="E3989" i="1"/>
  <c r="D3989" i="1"/>
  <c r="C3989" i="1"/>
  <c r="B3989" i="1"/>
  <c r="G3988" i="1"/>
  <c r="F3988" i="1"/>
  <c r="E3988" i="1"/>
  <c r="D3988" i="1"/>
  <c r="C3988" i="1"/>
  <c r="B3988" i="1"/>
  <c r="G3987" i="1"/>
  <c r="F3987" i="1"/>
  <c r="E3987" i="1"/>
  <c r="D3987" i="1"/>
  <c r="C3987" i="1"/>
  <c r="B3987" i="1"/>
  <c r="G3986" i="1"/>
  <c r="F3986" i="1"/>
  <c r="E3986" i="1"/>
  <c r="D3986" i="1"/>
  <c r="C3986" i="1"/>
  <c r="B3986" i="1"/>
  <c r="G3985" i="1"/>
  <c r="F3985" i="1"/>
  <c r="E3985" i="1"/>
  <c r="D3985" i="1"/>
  <c r="C3985" i="1"/>
  <c r="B3985" i="1"/>
  <c r="G3984" i="1"/>
  <c r="F3984" i="1"/>
  <c r="E3984" i="1"/>
  <c r="D3984" i="1"/>
  <c r="C3984" i="1"/>
  <c r="B3984" i="1"/>
  <c r="G3983" i="1"/>
  <c r="F3983" i="1"/>
  <c r="E3983" i="1"/>
  <c r="D3983" i="1"/>
  <c r="C3983" i="1"/>
  <c r="B3983" i="1"/>
  <c r="G3982" i="1"/>
  <c r="F3982" i="1"/>
  <c r="E3982" i="1"/>
  <c r="D3982" i="1"/>
  <c r="C3982" i="1"/>
  <c r="B3982" i="1"/>
  <c r="G3981" i="1"/>
  <c r="F3981" i="1"/>
  <c r="E3981" i="1"/>
  <c r="D3981" i="1"/>
  <c r="C3981" i="1"/>
  <c r="B3981" i="1"/>
  <c r="G3980" i="1"/>
  <c r="F3980" i="1"/>
  <c r="E3980" i="1"/>
  <c r="D3980" i="1"/>
  <c r="C3980" i="1"/>
  <c r="B3980" i="1"/>
  <c r="G3979" i="1"/>
  <c r="F3979" i="1"/>
  <c r="E3979" i="1"/>
  <c r="D3979" i="1"/>
  <c r="C3979" i="1"/>
  <c r="B3979" i="1"/>
  <c r="G3978" i="1"/>
  <c r="F3978" i="1"/>
  <c r="E3978" i="1"/>
  <c r="D3978" i="1"/>
  <c r="C3978" i="1"/>
  <c r="B3978" i="1"/>
  <c r="G3977" i="1"/>
  <c r="F3977" i="1"/>
  <c r="E3977" i="1"/>
  <c r="D3977" i="1"/>
  <c r="C3977" i="1"/>
  <c r="B3977" i="1"/>
  <c r="G3976" i="1"/>
  <c r="F3976" i="1"/>
  <c r="E3976" i="1"/>
  <c r="D3976" i="1"/>
  <c r="C3976" i="1"/>
  <c r="B3976" i="1"/>
  <c r="G3975" i="1"/>
  <c r="F3975" i="1"/>
  <c r="E3975" i="1"/>
  <c r="D3975" i="1"/>
  <c r="C3975" i="1"/>
  <c r="B3975" i="1"/>
  <c r="G3974" i="1"/>
  <c r="F3974" i="1"/>
  <c r="E3974" i="1"/>
  <c r="D3974" i="1"/>
  <c r="C3974" i="1"/>
  <c r="B3974" i="1"/>
  <c r="G3973" i="1"/>
  <c r="F3973" i="1"/>
  <c r="E3973" i="1"/>
  <c r="D3973" i="1"/>
  <c r="C3973" i="1"/>
  <c r="B3973" i="1"/>
  <c r="G3972" i="1"/>
  <c r="F3972" i="1"/>
  <c r="E3972" i="1"/>
  <c r="D3972" i="1"/>
  <c r="C3972" i="1"/>
  <c r="B3972" i="1"/>
  <c r="G3971" i="1"/>
  <c r="F3971" i="1"/>
  <c r="E3971" i="1"/>
  <c r="D3971" i="1"/>
  <c r="C3971" i="1"/>
  <c r="B3971" i="1"/>
  <c r="G3970" i="1"/>
  <c r="F3970" i="1"/>
  <c r="E3970" i="1"/>
  <c r="D3970" i="1"/>
  <c r="C3970" i="1"/>
  <c r="B3970" i="1"/>
  <c r="G3969" i="1"/>
  <c r="F3969" i="1"/>
  <c r="E3969" i="1"/>
  <c r="D3969" i="1"/>
  <c r="C3969" i="1"/>
  <c r="B3969" i="1"/>
  <c r="G3968" i="1"/>
  <c r="F3968" i="1"/>
  <c r="E3968" i="1"/>
  <c r="D3968" i="1"/>
  <c r="C3968" i="1"/>
  <c r="B3968" i="1"/>
  <c r="G3967" i="1"/>
  <c r="F3967" i="1"/>
  <c r="E3967" i="1"/>
  <c r="D3967" i="1"/>
  <c r="C3967" i="1"/>
  <c r="B3967" i="1"/>
  <c r="G3966" i="1"/>
  <c r="F3966" i="1"/>
  <c r="E3966" i="1"/>
  <c r="D3966" i="1"/>
  <c r="C3966" i="1"/>
  <c r="B3966" i="1"/>
  <c r="G3965" i="1"/>
  <c r="F3965" i="1"/>
  <c r="E3965" i="1"/>
  <c r="D3965" i="1"/>
  <c r="C3965" i="1"/>
  <c r="B3965" i="1"/>
  <c r="G3964" i="1"/>
  <c r="F3964" i="1"/>
  <c r="E3964" i="1"/>
  <c r="D3964" i="1"/>
  <c r="C3964" i="1"/>
  <c r="B3964" i="1"/>
  <c r="G3963" i="1"/>
  <c r="F3963" i="1"/>
  <c r="E3963" i="1"/>
  <c r="D3963" i="1"/>
  <c r="C3963" i="1"/>
  <c r="B3963" i="1"/>
  <c r="G3962" i="1"/>
  <c r="F3962" i="1"/>
  <c r="E3962" i="1"/>
  <c r="D3962" i="1"/>
  <c r="C3962" i="1"/>
  <c r="B3962" i="1"/>
  <c r="G3961" i="1"/>
  <c r="F3961" i="1"/>
  <c r="E3961" i="1"/>
  <c r="D3961" i="1"/>
  <c r="C3961" i="1"/>
  <c r="B3961" i="1"/>
  <c r="G3960" i="1"/>
  <c r="F3960" i="1"/>
  <c r="E3960" i="1"/>
  <c r="D3960" i="1"/>
  <c r="C3960" i="1"/>
  <c r="B3960" i="1"/>
  <c r="G3959" i="1"/>
  <c r="F3959" i="1"/>
  <c r="E3959" i="1"/>
  <c r="D3959" i="1"/>
  <c r="C3959" i="1"/>
  <c r="B3959" i="1"/>
  <c r="G3958" i="1"/>
  <c r="F3958" i="1"/>
  <c r="E3958" i="1"/>
  <c r="D3958" i="1"/>
  <c r="C3958" i="1"/>
  <c r="B3958" i="1"/>
  <c r="G3957" i="1"/>
  <c r="F3957" i="1"/>
  <c r="E3957" i="1"/>
  <c r="D3957" i="1"/>
  <c r="C3957" i="1"/>
  <c r="B3957" i="1"/>
  <c r="G3956" i="1"/>
  <c r="F3956" i="1"/>
  <c r="E3956" i="1"/>
  <c r="D3956" i="1"/>
  <c r="C3956" i="1"/>
  <c r="B3956" i="1"/>
  <c r="G3955" i="1"/>
  <c r="F3955" i="1"/>
  <c r="E3955" i="1"/>
  <c r="D3955" i="1"/>
  <c r="C3955" i="1"/>
  <c r="B3955" i="1"/>
  <c r="G3954" i="1"/>
  <c r="F3954" i="1"/>
  <c r="E3954" i="1"/>
  <c r="D3954" i="1"/>
  <c r="C3954" i="1"/>
  <c r="B3954" i="1"/>
  <c r="G3953" i="1"/>
  <c r="F3953" i="1"/>
  <c r="E3953" i="1"/>
  <c r="D3953" i="1"/>
  <c r="C3953" i="1"/>
  <c r="B3953" i="1"/>
  <c r="G3952" i="1"/>
  <c r="F3952" i="1"/>
  <c r="E3952" i="1"/>
  <c r="D3952" i="1"/>
  <c r="C3952" i="1"/>
  <c r="B3952" i="1"/>
  <c r="G3951" i="1"/>
  <c r="F3951" i="1"/>
  <c r="E3951" i="1"/>
  <c r="D3951" i="1"/>
  <c r="C3951" i="1"/>
  <c r="B3951" i="1"/>
  <c r="G3950" i="1"/>
  <c r="F3950" i="1"/>
  <c r="E3950" i="1"/>
  <c r="D3950" i="1"/>
  <c r="C3950" i="1"/>
  <c r="B3950" i="1"/>
  <c r="G3949" i="1"/>
  <c r="F3949" i="1"/>
  <c r="E3949" i="1"/>
  <c r="D3949" i="1"/>
  <c r="C3949" i="1"/>
  <c r="B3949" i="1"/>
  <c r="G3948" i="1"/>
  <c r="F3948" i="1"/>
  <c r="E3948" i="1"/>
  <c r="D3948" i="1"/>
  <c r="C3948" i="1"/>
  <c r="B3948" i="1"/>
  <c r="G3947" i="1"/>
  <c r="F3947" i="1"/>
  <c r="E3947" i="1"/>
  <c r="D3947" i="1"/>
  <c r="C3947" i="1"/>
  <c r="B3947" i="1"/>
  <c r="G3946" i="1"/>
  <c r="F3946" i="1"/>
  <c r="E3946" i="1"/>
  <c r="D3946" i="1"/>
  <c r="C3946" i="1"/>
  <c r="B3946" i="1"/>
  <c r="G3945" i="1"/>
  <c r="F3945" i="1"/>
  <c r="E3945" i="1"/>
  <c r="D3945" i="1"/>
  <c r="C3945" i="1"/>
  <c r="B3945" i="1"/>
  <c r="G3944" i="1"/>
  <c r="F3944" i="1"/>
  <c r="E3944" i="1"/>
  <c r="D3944" i="1"/>
  <c r="C3944" i="1"/>
  <c r="B3944" i="1"/>
  <c r="G3943" i="1"/>
  <c r="F3943" i="1"/>
  <c r="E3943" i="1"/>
  <c r="D3943" i="1"/>
  <c r="C3943" i="1"/>
  <c r="B3943" i="1"/>
  <c r="G3942" i="1"/>
  <c r="F3942" i="1"/>
  <c r="E3942" i="1"/>
  <c r="D3942" i="1"/>
  <c r="C3942" i="1"/>
  <c r="B3942" i="1"/>
  <c r="G3941" i="1"/>
  <c r="F3941" i="1"/>
  <c r="E3941" i="1"/>
  <c r="D3941" i="1"/>
  <c r="C3941" i="1"/>
  <c r="B3941" i="1"/>
  <c r="G3940" i="1"/>
  <c r="F3940" i="1"/>
  <c r="E3940" i="1"/>
  <c r="D3940" i="1"/>
  <c r="C3940" i="1"/>
  <c r="B3940" i="1"/>
  <c r="G3939" i="1"/>
  <c r="F3939" i="1"/>
  <c r="E3939" i="1"/>
  <c r="D3939" i="1"/>
  <c r="C3939" i="1"/>
  <c r="B3939" i="1"/>
  <c r="G3938" i="1"/>
  <c r="F3938" i="1"/>
  <c r="E3938" i="1"/>
  <c r="D3938" i="1"/>
  <c r="C3938" i="1"/>
  <c r="B3938" i="1"/>
  <c r="G3937" i="1"/>
  <c r="F3937" i="1"/>
  <c r="E3937" i="1"/>
  <c r="D3937" i="1"/>
  <c r="C3937" i="1"/>
  <c r="B3937" i="1"/>
  <c r="G3936" i="1"/>
  <c r="F3936" i="1"/>
  <c r="E3936" i="1"/>
  <c r="D3936" i="1"/>
  <c r="C3936" i="1"/>
  <c r="B3936" i="1"/>
  <c r="G3935" i="1"/>
  <c r="F3935" i="1"/>
  <c r="E3935" i="1"/>
  <c r="D3935" i="1"/>
  <c r="C3935" i="1"/>
  <c r="B3935" i="1"/>
  <c r="G3934" i="1"/>
  <c r="F3934" i="1"/>
  <c r="E3934" i="1"/>
  <c r="D3934" i="1"/>
  <c r="C3934" i="1"/>
  <c r="B3934" i="1"/>
  <c r="G3933" i="1"/>
  <c r="F3933" i="1"/>
  <c r="E3933" i="1"/>
  <c r="D3933" i="1"/>
  <c r="C3933" i="1"/>
  <c r="B3933" i="1"/>
  <c r="G3932" i="1"/>
  <c r="F3932" i="1"/>
  <c r="E3932" i="1"/>
  <c r="D3932" i="1"/>
  <c r="C3932" i="1"/>
  <c r="B3932" i="1"/>
  <c r="G3931" i="1"/>
  <c r="F3931" i="1"/>
  <c r="E3931" i="1"/>
  <c r="D3931" i="1"/>
  <c r="C3931" i="1"/>
  <c r="B3931" i="1"/>
  <c r="G3930" i="1"/>
  <c r="F3930" i="1"/>
  <c r="E3930" i="1"/>
  <c r="D3930" i="1"/>
  <c r="C3930" i="1"/>
  <c r="B3930" i="1"/>
  <c r="G3929" i="1"/>
  <c r="F3929" i="1"/>
  <c r="E3929" i="1"/>
  <c r="D3929" i="1"/>
  <c r="C3929" i="1"/>
  <c r="B3929" i="1"/>
  <c r="G3928" i="1"/>
  <c r="F3928" i="1"/>
  <c r="E3928" i="1"/>
  <c r="D3928" i="1"/>
  <c r="C3928" i="1"/>
  <c r="B3928" i="1"/>
  <c r="G3927" i="1"/>
  <c r="F3927" i="1"/>
  <c r="E3927" i="1"/>
  <c r="D3927" i="1"/>
  <c r="C3927" i="1"/>
  <c r="B3927" i="1"/>
  <c r="G3926" i="1"/>
  <c r="F3926" i="1"/>
  <c r="E3926" i="1"/>
  <c r="D3926" i="1"/>
  <c r="C3926" i="1"/>
  <c r="B3926" i="1"/>
  <c r="G3925" i="1"/>
  <c r="F3925" i="1"/>
  <c r="E3925" i="1"/>
  <c r="D3925" i="1"/>
  <c r="C3925" i="1"/>
  <c r="B3925" i="1"/>
  <c r="G3924" i="1"/>
  <c r="F3924" i="1"/>
  <c r="E3924" i="1"/>
  <c r="D3924" i="1"/>
  <c r="C3924" i="1"/>
  <c r="B3924" i="1"/>
  <c r="G3923" i="1"/>
  <c r="F3923" i="1"/>
  <c r="E3923" i="1"/>
  <c r="D3923" i="1"/>
  <c r="C3923" i="1"/>
  <c r="B3923" i="1"/>
  <c r="G3922" i="1"/>
  <c r="F3922" i="1"/>
  <c r="E3922" i="1"/>
  <c r="D3922" i="1"/>
  <c r="C3922" i="1"/>
  <c r="B3922" i="1"/>
  <c r="G3921" i="1"/>
  <c r="F3921" i="1"/>
  <c r="E3921" i="1"/>
  <c r="D3921" i="1"/>
  <c r="C3921" i="1"/>
  <c r="B3921" i="1"/>
  <c r="G3920" i="1"/>
  <c r="F3920" i="1"/>
  <c r="E3920" i="1"/>
  <c r="D3920" i="1"/>
  <c r="C3920" i="1"/>
  <c r="B3920" i="1"/>
  <c r="G3919" i="1"/>
  <c r="F3919" i="1"/>
  <c r="E3919" i="1"/>
  <c r="D3919" i="1"/>
  <c r="C3919" i="1"/>
  <c r="B3919" i="1"/>
  <c r="G3918" i="1"/>
  <c r="F3918" i="1"/>
  <c r="E3918" i="1"/>
  <c r="D3918" i="1"/>
  <c r="C3918" i="1"/>
  <c r="B3918" i="1"/>
  <c r="G3917" i="1"/>
  <c r="F3917" i="1"/>
  <c r="E3917" i="1"/>
  <c r="D3917" i="1"/>
  <c r="C3917" i="1"/>
  <c r="B3917" i="1"/>
  <c r="G3916" i="1"/>
  <c r="F3916" i="1"/>
  <c r="E3916" i="1"/>
  <c r="D3916" i="1"/>
  <c r="C3916" i="1"/>
  <c r="B3916" i="1"/>
  <c r="G3915" i="1"/>
  <c r="F3915" i="1"/>
  <c r="E3915" i="1"/>
  <c r="D3915" i="1"/>
  <c r="C3915" i="1"/>
  <c r="B3915" i="1"/>
  <c r="G3914" i="1"/>
  <c r="F3914" i="1"/>
  <c r="E3914" i="1"/>
  <c r="D3914" i="1"/>
  <c r="C3914" i="1"/>
  <c r="B3914" i="1"/>
  <c r="G3913" i="1"/>
  <c r="F3913" i="1"/>
  <c r="E3913" i="1"/>
  <c r="D3913" i="1"/>
  <c r="C3913" i="1"/>
  <c r="B3913" i="1"/>
  <c r="G3912" i="1"/>
  <c r="F3912" i="1"/>
  <c r="E3912" i="1"/>
  <c r="D3912" i="1"/>
  <c r="C3912" i="1"/>
  <c r="B3912" i="1"/>
  <c r="G3911" i="1"/>
  <c r="F3911" i="1"/>
  <c r="E3911" i="1"/>
  <c r="D3911" i="1"/>
  <c r="C3911" i="1"/>
  <c r="B3911" i="1"/>
  <c r="G3910" i="1"/>
  <c r="F3910" i="1"/>
  <c r="E3910" i="1"/>
  <c r="D3910" i="1"/>
  <c r="C3910" i="1"/>
  <c r="B3910" i="1"/>
  <c r="G3909" i="1"/>
  <c r="F3909" i="1"/>
  <c r="E3909" i="1"/>
  <c r="D3909" i="1"/>
  <c r="C3909" i="1"/>
  <c r="B3909" i="1"/>
  <c r="G3908" i="1"/>
  <c r="F3908" i="1"/>
  <c r="E3908" i="1"/>
  <c r="D3908" i="1"/>
  <c r="C3908" i="1"/>
  <c r="B3908" i="1"/>
  <c r="G3907" i="1"/>
  <c r="F3907" i="1"/>
  <c r="E3907" i="1"/>
  <c r="D3907" i="1"/>
  <c r="C3907" i="1"/>
  <c r="B3907" i="1"/>
  <c r="G3906" i="1"/>
  <c r="F3906" i="1"/>
  <c r="E3906" i="1"/>
  <c r="D3906" i="1"/>
  <c r="C3906" i="1"/>
  <c r="B3906" i="1"/>
  <c r="G3905" i="1"/>
  <c r="F3905" i="1"/>
  <c r="E3905" i="1"/>
  <c r="D3905" i="1"/>
  <c r="C3905" i="1"/>
  <c r="B3905" i="1"/>
  <c r="G3904" i="1"/>
  <c r="F3904" i="1"/>
  <c r="E3904" i="1"/>
  <c r="D3904" i="1"/>
  <c r="C3904" i="1"/>
  <c r="B3904" i="1"/>
  <c r="G3903" i="1"/>
  <c r="F3903" i="1"/>
  <c r="E3903" i="1"/>
  <c r="D3903" i="1"/>
  <c r="C3903" i="1"/>
  <c r="B3903" i="1"/>
  <c r="G3902" i="1"/>
  <c r="F3902" i="1"/>
  <c r="E3902" i="1"/>
  <c r="D3902" i="1"/>
  <c r="C3902" i="1"/>
  <c r="B3902" i="1"/>
  <c r="G3901" i="1"/>
  <c r="F3901" i="1"/>
  <c r="E3901" i="1"/>
  <c r="D3901" i="1"/>
  <c r="C3901" i="1"/>
  <c r="B3901" i="1"/>
  <c r="G3900" i="1"/>
  <c r="F3900" i="1"/>
  <c r="E3900" i="1"/>
  <c r="D3900" i="1"/>
  <c r="C3900" i="1"/>
  <c r="B3900" i="1"/>
  <c r="G3899" i="1"/>
  <c r="F3899" i="1"/>
  <c r="E3899" i="1"/>
  <c r="D3899" i="1"/>
  <c r="C3899" i="1"/>
  <c r="B3899" i="1"/>
  <c r="G3898" i="1"/>
  <c r="F3898" i="1"/>
  <c r="E3898" i="1"/>
  <c r="D3898" i="1"/>
  <c r="C3898" i="1"/>
  <c r="B3898" i="1"/>
  <c r="G3897" i="1"/>
  <c r="F3897" i="1"/>
  <c r="E3897" i="1"/>
  <c r="D3897" i="1"/>
  <c r="C3897" i="1"/>
  <c r="B3897" i="1"/>
  <c r="G3896" i="1"/>
  <c r="F3896" i="1"/>
  <c r="E3896" i="1"/>
  <c r="D3896" i="1"/>
  <c r="C3896" i="1"/>
  <c r="B3896" i="1"/>
  <c r="G3895" i="1"/>
  <c r="F3895" i="1"/>
  <c r="E3895" i="1"/>
  <c r="D3895" i="1"/>
  <c r="C3895" i="1"/>
  <c r="B3895" i="1"/>
  <c r="G3894" i="1"/>
  <c r="F3894" i="1"/>
  <c r="E3894" i="1"/>
  <c r="D3894" i="1"/>
  <c r="C3894" i="1"/>
  <c r="B3894" i="1"/>
  <c r="G3893" i="1"/>
  <c r="F3893" i="1"/>
  <c r="E3893" i="1"/>
  <c r="D3893" i="1"/>
  <c r="C3893" i="1"/>
  <c r="B3893" i="1"/>
  <c r="G3892" i="1"/>
  <c r="F3892" i="1"/>
  <c r="E3892" i="1"/>
  <c r="D3892" i="1"/>
  <c r="C3892" i="1"/>
  <c r="B3892" i="1"/>
  <c r="G3891" i="1"/>
  <c r="F3891" i="1"/>
  <c r="E3891" i="1"/>
  <c r="D3891" i="1"/>
  <c r="C3891" i="1"/>
  <c r="B3891" i="1"/>
  <c r="G3890" i="1"/>
  <c r="F3890" i="1"/>
  <c r="E3890" i="1"/>
  <c r="D3890" i="1"/>
  <c r="C3890" i="1"/>
  <c r="B3890" i="1"/>
  <c r="G3889" i="1"/>
  <c r="F3889" i="1"/>
  <c r="E3889" i="1"/>
  <c r="D3889" i="1"/>
  <c r="C3889" i="1"/>
  <c r="B3889" i="1"/>
  <c r="G3888" i="1"/>
  <c r="F3888" i="1"/>
  <c r="E3888" i="1"/>
  <c r="D3888" i="1"/>
  <c r="C3888" i="1"/>
  <c r="B3888" i="1"/>
  <c r="G3887" i="1"/>
  <c r="F3887" i="1"/>
  <c r="E3887" i="1"/>
  <c r="D3887" i="1"/>
  <c r="C3887" i="1"/>
  <c r="B3887" i="1"/>
  <c r="G3886" i="1"/>
  <c r="F3886" i="1"/>
  <c r="E3886" i="1"/>
  <c r="D3886" i="1"/>
  <c r="C3886" i="1"/>
  <c r="B3886" i="1"/>
  <c r="G3885" i="1"/>
  <c r="F3885" i="1"/>
  <c r="E3885" i="1"/>
  <c r="D3885" i="1"/>
  <c r="C3885" i="1"/>
  <c r="B3885" i="1"/>
  <c r="G3884" i="1"/>
  <c r="F3884" i="1"/>
  <c r="E3884" i="1"/>
  <c r="D3884" i="1"/>
  <c r="C3884" i="1"/>
  <c r="B3884" i="1"/>
  <c r="G3883" i="1"/>
  <c r="F3883" i="1"/>
  <c r="E3883" i="1"/>
  <c r="D3883" i="1"/>
  <c r="C3883" i="1"/>
  <c r="B3883" i="1"/>
  <c r="G3882" i="1"/>
  <c r="F3882" i="1"/>
  <c r="E3882" i="1"/>
  <c r="D3882" i="1"/>
  <c r="C3882" i="1"/>
  <c r="B3882" i="1"/>
  <c r="G3881" i="1"/>
  <c r="F3881" i="1"/>
  <c r="E3881" i="1"/>
  <c r="D3881" i="1"/>
  <c r="C3881" i="1"/>
  <c r="B3881" i="1"/>
  <c r="G3880" i="1"/>
  <c r="F3880" i="1"/>
  <c r="E3880" i="1"/>
  <c r="D3880" i="1"/>
  <c r="C3880" i="1"/>
  <c r="B3880" i="1"/>
  <c r="G3879" i="1"/>
  <c r="F3879" i="1"/>
  <c r="E3879" i="1"/>
  <c r="D3879" i="1"/>
  <c r="C3879" i="1"/>
  <c r="B3879" i="1"/>
  <c r="G3878" i="1"/>
  <c r="F3878" i="1"/>
  <c r="E3878" i="1"/>
  <c r="D3878" i="1"/>
  <c r="C3878" i="1"/>
  <c r="B3878" i="1"/>
  <c r="G3877" i="1"/>
  <c r="F3877" i="1"/>
  <c r="E3877" i="1"/>
  <c r="D3877" i="1"/>
  <c r="C3877" i="1"/>
  <c r="B3877" i="1"/>
  <c r="G3876" i="1"/>
  <c r="F3876" i="1"/>
  <c r="E3876" i="1"/>
  <c r="D3876" i="1"/>
  <c r="C3876" i="1"/>
  <c r="B3876" i="1"/>
  <c r="G3875" i="1"/>
  <c r="F3875" i="1"/>
  <c r="E3875" i="1"/>
  <c r="D3875" i="1"/>
  <c r="C3875" i="1"/>
  <c r="B3875" i="1"/>
  <c r="G3874" i="1"/>
  <c r="F3874" i="1"/>
  <c r="E3874" i="1"/>
  <c r="D3874" i="1"/>
  <c r="C3874" i="1"/>
  <c r="B3874" i="1"/>
  <c r="G3873" i="1"/>
  <c r="F3873" i="1"/>
  <c r="E3873" i="1"/>
  <c r="D3873" i="1"/>
  <c r="C3873" i="1"/>
  <c r="B3873" i="1"/>
  <c r="G3872" i="1"/>
  <c r="F3872" i="1"/>
  <c r="E3872" i="1"/>
  <c r="D3872" i="1"/>
  <c r="C3872" i="1"/>
  <c r="B3872" i="1"/>
  <c r="G3871" i="1"/>
  <c r="F3871" i="1"/>
  <c r="E3871" i="1"/>
  <c r="D3871" i="1"/>
  <c r="C3871" i="1"/>
  <c r="B3871" i="1"/>
  <c r="G3870" i="1"/>
  <c r="F3870" i="1"/>
  <c r="E3870" i="1"/>
  <c r="D3870" i="1"/>
  <c r="C3870" i="1"/>
  <c r="B3870" i="1"/>
  <c r="G3869" i="1"/>
  <c r="F3869" i="1"/>
  <c r="E3869" i="1"/>
  <c r="D3869" i="1"/>
  <c r="C3869" i="1"/>
  <c r="B3869" i="1"/>
  <c r="G3868" i="1"/>
  <c r="F3868" i="1"/>
  <c r="E3868" i="1"/>
  <c r="D3868" i="1"/>
  <c r="C3868" i="1"/>
  <c r="B3868" i="1"/>
  <c r="G3867" i="1"/>
  <c r="F3867" i="1"/>
  <c r="E3867" i="1"/>
  <c r="D3867" i="1"/>
  <c r="C3867" i="1"/>
  <c r="B3867" i="1"/>
  <c r="G3866" i="1"/>
  <c r="F3866" i="1"/>
  <c r="E3866" i="1"/>
  <c r="D3866" i="1"/>
  <c r="C3866" i="1"/>
  <c r="B3866" i="1"/>
  <c r="G3865" i="1"/>
  <c r="F3865" i="1"/>
  <c r="E3865" i="1"/>
  <c r="D3865" i="1"/>
  <c r="C3865" i="1"/>
  <c r="B3865" i="1"/>
  <c r="G3864" i="1"/>
  <c r="F3864" i="1"/>
  <c r="E3864" i="1"/>
  <c r="D3864" i="1"/>
  <c r="C3864" i="1"/>
  <c r="B3864" i="1"/>
  <c r="G3863" i="1"/>
  <c r="F3863" i="1"/>
  <c r="E3863" i="1"/>
  <c r="D3863" i="1"/>
  <c r="C3863" i="1"/>
  <c r="B3863" i="1"/>
  <c r="G3862" i="1"/>
  <c r="F3862" i="1"/>
  <c r="E3862" i="1"/>
  <c r="D3862" i="1"/>
  <c r="C3862" i="1"/>
  <c r="B3862" i="1"/>
  <c r="G3861" i="1"/>
  <c r="F3861" i="1"/>
  <c r="E3861" i="1"/>
  <c r="D3861" i="1"/>
  <c r="C3861" i="1"/>
  <c r="B3861" i="1"/>
  <c r="G3860" i="1"/>
  <c r="F3860" i="1"/>
  <c r="E3860" i="1"/>
  <c r="D3860" i="1"/>
  <c r="C3860" i="1"/>
  <c r="B3860" i="1"/>
  <c r="G3859" i="1"/>
  <c r="F3859" i="1"/>
  <c r="E3859" i="1"/>
  <c r="D3859" i="1"/>
  <c r="C3859" i="1"/>
  <c r="B3859" i="1"/>
  <c r="G3858" i="1"/>
  <c r="F3858" i="1"/>
  <c r="E3858" i="1"/>
  <c r="D3858" i="1"/>
  <c r="C3858" i="1"/>
  <c r="B3858" i="1"/>
  <c r="G3857" i="1"/>
  <c r="F3857" i="1"/>
  <c r="E3857" i="1"/>
  <c r="D3857" i="1"/>
  <c r="C3857" i="1"/>
  <c r="B3857" i="1"/>
  <c r="G3856" i="1"/>
  <c r="F3856" i="1"/>
  <c r="E3856" i="1"/>
  <c r="D3856" i="1"/>
  <c r="C3856" i="1"/>
  <c r="B3856" i="1"/>
  <c r="G3855" i="1"/>
  <c r="F3855" i="1"/>
  <c r="E3855" i="1"/>
  <c r="D3855" i="1"/>
  <c r="C3855" i="1"/>
  <c r="B3855" i="1"/>
  <c r="G3854" i="1"/>
  <c r="F3854" i="1"/>
  <c r="E3854" i="1"/>
  <c r="D3854" i="1"/>
  <c r="C3854" i="1"/>
  <c r="B3854" i="1"/>
  <c r="G3853" i="1"/>
  <c r="F3853" i="1"/>
  <c r="E3853" i="1"/>
  <c r="D3853" i="1"/>
  <c r="C3853" i="1"/>
  <c r="B3853" i="1"/>
  <c r="G3852" i="1"/>
  <c r="F3852" i="1"/>
  <c r="E3852" i="1"/>
  <c r="D3852" i="1"/>
  <c r="C3852" i="1"/>
  <c r="B3852" i="1"/>
  <c r="G3851" i="1"/>
  <c r="F3851" i="1"/>
  <c r="E3851" i="1"/>
  <c r="D3851" i="1"/>
  <c r="C3851" i="1"/>
  <c r="B3851" i="1"/>
  <c r="G3850" i="1"/>
  <c r="F3850" i="1"/>
  <c r="E3850" i="1"/>
  <c r="D3850" i="1"/>
  <c r="C3850" i="1"/>
  <c r="B3850" i="1"/>
  <c r="G3849" i="1"/>
  <c r="F3849" i="1"/>
  <c r="E3849" i="1"/>
  <c r="D3849" i="1"/>
  <c r="C3849" i="1"/>
  <c r="B3849" i="1"/>
  <c r="G3848" i="1"/>
  <c r="F3848" i="1"/>
  <c r="E3848" i="1"/>
  <c r="D3848" i="1"/>
  <c r="C3848" i="1"/>
  <c r="B3848" i="1"/>
  <c r="G3847" i="1"/>
  <c r="F3847" i="1"/>
  <c r="E3847" i="1"/>
  <c r="D3847" i="1"/>
  <c r="C3847" i="1"/>
  <c r="B3847" i="1"/>
  <c r="G3846" i="1"/>
  <c r="F3846" i="1"/>
  <c r="E3846" i="1"/>
  <c r="D3846" i="1"/>
  <c r="C3846" i="1"/>
  <c r="B3846" i="1"/>
  <c r="G3845" i="1"/>
  <c r="F3845" i="1"/>
  <c r="E3845" i="1"/>
  <c r="D3845" i="1"/>
  <c r="C3845" i="1"/>
  <c r="B3845" i="1"/>
  <c r="G3844" i="1"/>
  <c r="F3844" i="1"/>
  <c r="E3844" i="1"/>
  <c r="D3844" i="1"/>
  <c r="C3844" i="1"/>
  <c r="B3844" i="1"/>
  <c r="G3843" i="1"/>
  <c r="F3843" i="1"/>
  <c r="E3843" i="1"/>
  <c r="D3843" i="1"/>
  <c r="C3843" i="1"/>
  <c r="B3843" i="1"/>
  <c r="G3842" i="1"/>
  <c r="F3842" i="1"/>
  <c r="E3842" i="1"/>
  <c r="D3842" i="1"/>
  <c r="C3842" i="1"/>
  <c r="B3842" i="1"/>
  <c r="G3841" i="1"/>
  <c r="F3841" i="1"/>
  <c r="E3841" i="1"/>
  <c r="D3841" i="1"/>
  <c r="C3841" i="1"/>
  <c r="B3841" i="1"/>
  <c r="G3840" i="1"/>
  <c r="F3840" i="1"/>
  <c r="E3840" i="1"/>
  <c r="D3840" i="1"/>
  <c r="C3840" i="1"/>
  <c r="B3840" i="1"/>
  <c r="G3839" i="1"/>
  <c r="F3839" i="1"/>
  <c r="E3839" i="1"/>
  <c r="D3839" i="1"/>
  <c r="C3839" i="1"/>
  <c r="B3839" i="1"/>
  <c r="G3838" i="1"/>
  <c r="F3838" i="1"/>
  <c r="E3838" i="1"/>
  <c r="D3838" i="1"/>
  <c r="C3838" i="1"/>
  <c r="B3838" i="1"/>
  <c r="G3837" i="1"/>
  <c r="F3837" i="1"/>
  <c r="E3837" i="1"/>
  <c r="D3837" i="1"/>
  <c r="C3837" i="1"/>
  <c r="B3837" i="1"/>
  <c r="G3836" i="1"/>
  <c r="F3836" i="1"/>
  <c r="E3836" i="1"/>
  <c r="D3836" i="1"/>
  <c r="C3836" i="1"/>
  <c r="B3836" i="1"/>
  <c r="G3835" i="1"/>
  <c r="F3835" i="1"/>
  <c r="E3835" i="1"/>
  <c r="D3835" i="1"/>
  <c r="C3835" i="1"/>
  <c r="B3835" i="1"/>
  <c r="G3834" i="1"/>
  <c r="F3834" i="1"/>
  <c r="E3834" i="1"/>
  <c r="D3834" i="1"/>
  <c r="C3834" i="1"/>
  <c r="B3834" i="1"/>
  <c r="G3833" i="1"/>
  <c r="F3833" i="1"/>
  <c r="E3833" i="1"/>
  <c r="D3833" i="1"/>
  <c r="C3833" i="1"/>
  <c r="B3833" i="1"/>
  <c r="G3832" i="1"/>
  <c r="F3832" i="1"/>
  <c r="E3832" i="1"/>
  <c r="D3832" i="1"/>
  <c r="C3832" i="1"/>
  <c r="B3832" i="1"/>
  <c r="G3831" i="1"/>
  <c r="F3831" i="1"/>
  <c r="E3831" i="1"/>
  <c r="D3831" i="1"/>
  <c r="C3831" i="1"/>
  <c r="B3831" i="1"/>
  <c r="G3830" i="1"/>
  <c r="F3830" i="1"/>
  <c r="E3830" i="1"/>
  <c r="D3830" i="1"/>
  <c r="C3830" i="1"/>
  <c r="B3830" i="1"/>
  <c r="G3829" i="1"/>
  <c r="F3829" i="1"/>
  <c r="E3829" i="1"/>
  <c r="D3829" i="1"/>
  <c r="C3829" i="1"/>
  <c r="B3829" i="1"/>
  <c r="G3828" i="1"/>
  <c r="F3828" i="1"/>
  <c r="E3828" i="1"/>
  <c r="D3828" i="1"/>
  <c r="C3828" i="1"/>
  <c r="B3828" i="1"/>
  <c r="G3827" i="1"/>
  <c r="F3827" i="1"/>
  <c r="E3827" i="1"/>
  <c r="D3827" i="1"/>
  <c r="C3827" i="1"/>
  <c r="B3827" i="1"/>
  <c r="G3826" i="1"/>
  <c r="F3826" i="1"/>
  <c r="E3826" i="1"/>
  <c r="D3826" i="1"/>
  <c r="C3826" i="1"/>
  <c r="B3826" i="1"/>
  <c r="G3825" i="1"/>
  <c r="F3825" i="1"/>
  <c r="E3825" i="1"/>
  <c r="D3825" i="1"/>
  <c r="C3825" i="1"/>
  <c r="B3825" i="1"/>
  <c r="G3824" i="1"/>
  <c r="F3824" i="1"/>
  <c r="E3824" i="1"/>
  <c r="D3824" i="1"/>
  <c r="C3824" i="1"/>
  <c r="B3824" i="1"/>
  <c r="G3823" i="1"/>
  <c r="F3823" i="1"/>
  <c r="E3823" i="1"/>
  <c r="D3823" i="1"/>
  <c r="C3823" i="1"/>
  <c r="B3823" i="1"/>
  <c r="G3822" i="1"/>
  <c r="F3822" i="1"/>
  <c r="E3822" i="1"/>
  <c r="D3822" i="1"/>
  <c r="C3822" i="1"/>
  <c r="B3822" i="1"/>
  <c r="G3821" i="1"/>
  <c r="F3821" i="1"/>
  <c r="E3821" i="1"/>
  <c r="D3821" i="1"/>
  <c r="C3821" i="1"/>
  <c r="B3821" i="1"/>
  <c r="G3820" i="1"/>
  <c r="F3820" i="1"/>
  <c r="E3820" i="1"/>
  <c r="D3820" i="1"/>
  <c r="C3820" i="1"/>
  <c r="B3820" i="1"/>
  <c r="G3819" i="1"/>
  <c r="F3819" i="1"/>
  <c r="E3819" i="1"/>
  <c r="D3819" i="1"/>
  <c r="C3819" i="1"/>
  <c r="B3819" i="1"/>
  <c r="G3818" i="1"/>
  <c r="F3818" i="1"/>
  <c r="E3818" i="1"/>
  <c r="D3818" i="1"/>
  <c r="C3818" i="1"/>
  <c r="B3818" i="1"/>
  <c r="G3817" i="1"/>
  <c r="F3817" i="1"/>
  <c r="E3817" i="1"/>
  <c r="D3817" i="1"/>
  <c r="C3817" i="1"/>
  <c r="B3817" i="1"/>
  <c r="G3816" i="1"/>
  <c r="F3816" i="1"/>
  <c r="E3816" i="1"/>
  <c r="D3816" i="1"/>
  <c r="C3816" i="1"/>
  <c r="B3816" i="1"/>
  <c r="G3815" i="1"/>
  <c r="F3815" i="1"/>
  <c r="E3815" i="1"/>
  <c r="D3815" i="1"/>
  <c r="C3815" i="1"/>
  <c r="B3815" i="1"/>
  <c r="G3814" i="1"/>
  <c r="F3814" i="1"/>
  <c r="E3814" i="1"/>
  <c r="D3814" i="1"/>
  <c r="C3814" i="1"/>
  <c r="B3814" i="1"/>
  <c r="G3813" i="1"/>
  <c r="F3813" i="1"/>
  <c r="E3813" i="1"/>
  <c r="D3813" i="1"/>
  <c r="C3813" i="1"/>
  <c r="B3813" i="1"/>
  <c r="G3812" i="1"/>
  <c r="F3812" i="1"/>
  <c r="E3812" i="1"/>
  <c r="D3812" i="1"/>
  <c r="C3812" i="1"/>
  <c r="B3812" i="1"/>
  <c r="G3811" i="1"/>
  <c r="F3811" i="1"/>
  <c r="E3811" i="1"/>
  <c r="D3811" i="1"/>
  <c r="C3811" i="1"/>
  <c r="B3811" i="1"/>
  <c r="G3810" i="1"/>
  <c r="F3810" i="1"/>
  <c r="E3810" i="1"/>
  <c r="D3810" i="1"/>
  <c r="C3810" i="1"/>
  <c r="B3810" i="1"/>
  <c r="G3809" i="1"/>
  <c r="F3809" i="1"/>
  <c r="E3809" i="1"/>
  <c r="D3809" i="1"/>
  <c r="C3809" i="1"/>
  <c r="B3809" i="1"/>
  <c r="G3808" i="1"/>
  <c r="F3808" i="1"/>
  <c r="E3808" i="1"/>
  <c r="D3808" i="1"/>
  <c r="C3808" i="1"/>
  <c r="B3808" i="1"/>
  <c r="G3807" i="1"/>
  <c r="F3807" i="1"/>
  <c r="E3807" i="1"/>
  <c r="D3807" i="1"/>
  <c r="C3807" i="1"/>
  <c r="B3807" i="1"/>
  <c r="G3806" i="1"/>
  <c r="F3806" i="1"/>
  <c r="E3806" i="1"/>
  <c r="D3806" i="1"/>
  <c r="C3806" i="1"/>
  <c r="B3806" i="1"/>
  <c r="G3805" i="1"/>
  <c r="F3805" i="1"/>
  <c r="E3805" i="1"/>
  <c r="D3805" i="1"/>
  <c r="C3805" i="1"/>
  <c r="B3805" i="1"/>
  <c r="G3804" i="1"/>
  <c r="F3804" i="1"/>
  <c r="E3804" i="1"/>
  <c r="D3804" i="1"/>
  <c r="C3804" i="1"/>
  <c r="B3804" i="1"/>
  <c r="G3803" i="1"/>
  <c r="F3803" i="1"/>
  <c r="E3803" i="1"/>
  <c r="D3803" i="1"/>
  <c r="C3803" i="1"/>
  <c r="B3803" i="1"/>
  <c r="G3802" i="1"/>
  <c r="F3802" i="1"/>
  <c r="E3802" i="1"/>
  <c r="D3802" i="1"/>
  <c r="C3802" i="1"/>
  <c r="B3802" i="1"/>
  <c r="G3801" i="1"/>
  <c r="F3801" i="1"/>
  <c r="E3801" i="1"/>
  <c r="D3801" i="1"/>
  <c r="C3801" i="1"/>
  <c r="B3801" i="1"/>
  <c r="G3800" i="1"/>
  <c r="F3800" i="1"/>
  <c r="E3800" i="1"/>
  <c r="D3800" i="1"/>
  <c r="C3800" i="1"/>
  <c r="B3800" i="1"/>
  <c r="G3799" i="1"/>
  <c r="F3799" i="1"/>
  <c r="E3799" i="1"/>
  <c r="D3799" i="1"/>
  <c r="C3799" i="1"/>
  <c r="B3799" i="1"/>
  <c r="G3798" i="1"/>
  <c r="F3798" i="1"/>
  <c r="E3798" i="1"/>
  <c r="D3798" i="1"/>
  <c r="C3798" i="1"/>
  <c r="B3798" i="1"/>
  <c r="G3797" i="1"/>
  <c r="F3797" i="1"/>
  <c r="E3797" i="1"/>
  <c r="D3797" i="1"/>
  <c r="C3797" i="1"/>
  <c r="B3797" i="1"/>
  <c r="G3796" i="1"/>
  <c r="F3796" i="1"/>
  <c r="E3796" i="1"/>
  <c r="D3796" i="1"/>
  <c r="C3796" i="1"/>
  <c r="B3796" i="1"/>
  <c r="G3795" i="1"/>
  <c r="F3795" i="1"/>
  <c r="E3795" i="1"/>
  <c r="D3795" i="1"/>
  <c r="C3795" i="1"/>
  <c r="B3795" i="1"/>
  <c r="G3794" i="1"/>
  <c r="F3794" i="1"/>
  <c r="E3794" i="1"/>
  <c r="D3794" i="1"/>
  <c r="C3794" i="1"/>
  <c r="B3794" i="1"/>
  <c r="G3793" i="1"/>
  <c r="F3793" i="1"/>
  <c r="E3793" i="1"/>
  <c r="D3793" i="1"/>
  <c r="C3793" i="1"/>
  <c r="B3793" i="1"/>
  <c r="G3792" i="1"/>
  <c r="F3792" i="1"/>
  <c r="E3792" i="1"/>
  <c r="D3792" i="1"/>
  <c r="C3792" i="1"/>
  <c r="B3792" i="1"/>
  <c r="G3791" i="1"/>
  <c r="F3791" i="1"/>
  <c r="E3791" i="1"/>
  <c r="D3791" i="1"/>
  <c r="C3791" i="1"/>
  <c r="B3791" i="1"/>
  <c r="G3790" i="1"/>
  <c r="F3790" i="1"/>
  <c r="E3790" i="1"/>
  <c r="D3790" i="1"/>
  <c r="C3790" i="1"/>
  <c r="B3790" i="1"/>
  <c r="G3789" i="1"/>
  <c r="F3789" i="1"/>
  <c r="E3789" i="1"/>
  <c r="D3789" i="1"/>
  <c r="C3789" i="1"/>
  <c r="B3789" i="1"/>
  <c r="G3788" i="1"/>
  <c r="F3788" i="1"/>
  <c r="E3788" i="1"/>
  <c r="D3788" i="1"/>
  <c r="C3788" i="1"/>
  <c r="B3788" i="1"/>
  <c r="G3787" i="1"/>
  <c r="F3787" i="1"/>
  <c r="E3787" i="1"/>
  <c r="D3787" i="1"/>
  <c r="C3787" i="1"/>
  <c r="B3787" i="1"/>
  <c r="G3786" i="1"/>
  <c r="F3786" i="1"/>
  <c r="E3786" i="1"/>
  <c r="D3786" i="1"/>
  <c r="C3786" i="1"/>
  <c r="B3786" i="1"/>
  <c r="G3785" i="1"/>
  <c r="F3785" i="1"/>
  <c r="E3785" i="1"/>
  <c r="D3785" i="1"/>
  <c r="C3785" i="1"/>
  <c r="B3785" i="1"/>
  <c r="G3784" i="1"/>
  <c r="F3784" i="1"/>
  <c r="E3784" i="1"/>
  <c r="D3784" i="1"/>
  <c r="C3784" i="1"/>
  <c r="B3784" i="1"/>
  <c r="G3783" i="1"/>
  <c r="F3783" i="1"/>
  <c r="E3783" i="1"/>
  <c r="D3783" i="1"/>
  <c r="C3783" i="1"/>
  <c r="B3783" i="1"/>
  <c r="G3782" i="1"/>
  <c r="F3782" i="1"/>
  <c r="E3782" i="1"/>
  <c r="D3782" i="1"/>
  <c r="C3782" i="1"/>
  <c r="B3782" i="1"/>
  <c r="G3781" i="1"/>
  <c r="F3781" i="1"/>
  <c r="E3781" i="1"/>
  <c r="D3781" i="1"/>
  <c r="C3781" i="1"/>
  <c r="B3781" i="1"/>
  <c r="G3780" i="1"/>
  <c r="F3780" i="1"/>
  <c r="E3780" i="1"/>
  <c r="D3780" i="1"/>
  <c r="C3780" i="1"/>
  <c r="B3780" i="1"/>
  <c r="G3779" i="1"/>
  <c r="F3779" i="1"/>
  <c r="E3779" i="1"/>
  <c r="D3779" i="1"/>
  <c r="C3779" i="1"/>
  <c r="B3779" i="1"/>
  <c r="G3778" i="1"/>
  <c r="F3778" i="1"/>
  <c r="E3778" i="1"/>
  <c r="D3778" i="1"/>
  <c r="C3778" i="1"/>
  <c r="B3778" i="1"/>
  <c r="G3777" i="1"/>
  <c r="F3777" i="1"/>
  <c r="E3777" i="1"/>
  <c r="D3777" i="1"/>
  <c r="C3777" i="1"/>
  <c r="B3777" i="1"/>
  <c r="G3776" i="1"/>
  <c r="F3776" i="1"/>
  <c r="E3776" i="1"/>
  <c r="D3776" i="1"/>
  <c r="C3776" i="1"/>
  <c r="B3776" i="1"/>
  <c r="G3775" i="1"/>
  <c r="F3775" i="1"/>
  <c r="E3775" i="1"/>
  <c r="D3775" i="1"/>
  <c r="C3775" i="1"/>
  <c r="B3775" i="1"/>
  <c r="G3774" i="1"/>
  <c r="F3774" i="1"/>
  <c r="E3774" i="1"/>
  <c r="D3774" i="1"/>
  <c r="C3774" i="1"/>
  <c r="B3774" i="1"/>
  <c r="G3773" i="1"/>
  <c r="F3773" i="1"/>
  <c r="E3773" i="1"/>
  <c r="D3773" i="1"/>
  <c r="C3773" i="1"/>
  <c r="B3773" i="1"/>
  <c r="G3772" i="1"/>
  <c r="F3772" i="1"/>
  <c r="E3772" i="1"/>
  <c r="D3772" i="1"/>
  <c r="C3772" i="1"/>
  <c r="B3772" i="1"/>
  <c r="G3771" i="1"/>
  <c r="F3771" i="1"/>
  <c r="E3771" i="1"/>
  <c r="D3771" i="1"/>
  <c r="C3771" i="1"/>
  <c r="B3771" i="1"/>
  <c r="G3770" i="1"/>
  <c r="F3770" i="1"/>
  <c r="E3770" i="1"/>
  <c r="D3770" i="1"/>
  <c r="C3770" i="1"/>
  <c r="B3770" i="1"/>
  <c r="G3769" i="1"/>
  <c r="F3769" i="1"/>
  <c r="E3769" i="1"/>
  <c r="D3769" i="1"/>
  <c r="C3769" i="1"/>
  <c r="B3769" i="1"/>
  <c r="G3768" i="1"/>
  <c r="F3768" i="1"/>
  <c r="E3768" i="1"/>
  <c r="D3768" i="1"/>
  <c r="C3768" i="1"/>
  <c r="B3768" i="1"/>
  <c r="G3767" i="1"/>
  <c r="F3767" i="1"/>
  <c r="E3767" i="1"/>
  <c r="D3767" i="1"/>
  <c r="C3767" i="1"/>
  <c r="B3767" i="1"/>
  <c r="G3766" i="1"/>
  <c r="F3766" i="1"/>
  <c r="E3766" i="1"/>
  <c r="D3766" i="1"/>
  <c r="C3766" i="1"/>
  <c r="B3766" i="1"/>
  <c r="G3765" i="1"/>
  <c r="F3765" i="1"/>
  <c r="E3765" i="1"/>
  <c r="D3765" i="1"/>
  <c r="C3765" i="1"/>
  <c r="B3765" i="1"/>
  <c r="G3764" i="1"/>
  <c r="F3764" i="1"/>
  <c r="E3764" i="1"/>
  <c r="D3764" i="1"/>
  <c r="C3764" i="1"/>
  <c r="B3764" i="1"/>
  <c r="G3763" i="1"/>
  <c r="F3763" i="1"/>
  <c r="E3763" i="1"/>
  <c r="D3763" i="1"/>
  <c r="C3763" i="1"/>
  <c r="B3763" i="1"/>
  <c r="G3762" i="1"/>
  <c r="F3762" i="1"/>
  <c r="E3762" i="1"/>
  <c r="D3762" i="1"/>
  <c r="C3762" i="1"/>
  <c r="B3762" i="1"/>
  <c r="G3761" i="1"/>
  <c r="F3761" i="1"/>
  <c r="E3761" i="1"/>
  <c r="D3761" i="1"/>
  <c r="C3761" i="1"/>
  <c r="B3761" i="1"/>
  <c r="G3760" i="1"/>
  <c r="F3760" i="1"/>
  <c r="E3760" i="1"/>
  <c r="D3760" i="1"/>
  <c r="C3760" i="1"/>
  <c r="B3760" i="1"/>
  <c r="G3759" i="1"/>
  <c r="F3759" i="1"/>
  <c r="E3759" i="1"/>
  <c r="D3759" i="1"/>
  <c r="C3759" i="1"/>
  <c r="B3759" i="1"/>
  <c r="G3758" i="1"/>
  <c r="F3758" i="1"/>
  <c r="E3758" i="1"/>
  <c r="D3758" i="1"/>
  <c r="C3758" i="1"/>
  <c r="B3758" i="1"/>
  <c r="G3757" i="1"/>
  <c r="F3757" i="1"/>
  <c r="E3757" i="1"/>
  <c r="D3757" i="1"/>
  <c r="C3757" i="1"/>
  <c r="B3757" i="1"/>
  <c r="G3756" i="1"/>
  <c r="F3756" i="1"/>
  <c r="E3756" i="1"/>
  <c r="D3756" i="1"/>
  <c r="C3756" i="1"/>
  <c r="B3756" i="1"/>
  <c r="G3755" i="1"/>
  <c r="F3755" i="1"/>
  <c r="E3755" i="1"/>
  <c r="D3755" i="1"/>
  <c r="C3755" i="1"/>
  <c r="B3755" i="1"/>
  <c r="G3754" i="1"/>
  <c r="F3754" i="1"/>
  <c r="E3754" i="1"/>
  <c r="D3754" i="1"/>
  <c r="C3754" i="1"/>
  <c r="B3754" i="1"/>
  <c r="G3753" i="1"/>
  <c r="F3753" i="1"/>
  <c r="E3753" i="1"/>
  <c r="D3753" i="1"/>
  <c r="C3753" i="1"/>
  <c r="B3753" i="1"/>
  <c r="G3752" i="1"/>
  <c r="F3752" i="1"/>
  <c r="E3752" i="1"/>
  <c r="D3752" i="1"/>
  <c r="C3752" i="1"/>
  <c r="B3752" i="1"/>
  <c r="G3751" i="1"/>
  <c r="F3751" i="1"/>
  <c r="E3751" i="1"/>
  <c r="D3751" i="1"/>
  <c r="C3751" i="1"/>
  <c r="B3751" i="1"/>
  <c r="G3750" i="1"/>
  <c r="F3750" i="1"/>
  <c r="E3750" i="1"/>
  <c r="D3750" i="1"/>
  <c r="C3750" i="1"/>
  <c r="B3750" i="1"/>
  <c r="G3749" i="1"/>
  <c r="F3749" i="1"/>
  <c r="E3749" i="1"/>
  <c r="D3749" i="1"/>
  <c r="C3749" i="1"/>
  <c r="B3749" i="1"/>
  <c r="G3748" i="1"/>
  <c r="F3748" i="1"/>
  <c r="E3748" i="1"/>
  <c r="D3748" i="1"/>
  <c r="C3748" i="1"/>
  <c r="B3748" i="1"/>
  <c r="G3747" i="1"/>
  <c r="F3747" i="1"/>
  <c r="E3747" i="1"/>
  <c r="D3747" i="1"/>
  <c r="C3747" i="1"/>
  <c r="B3747" i="1"/>
  <c r="G3746" i="1"/>
  <c r="F3746" i="1"/>
  <c r="E3746" i="1"/>
  <c r="D3746" i="1"/>
  <c r="C3746" i="1"/>
  <c r="B3746" i="1"/>
  <c r="G3745" i="1"/>
  <c r="F3745" i="1"/>
  <c r="E3745" i="1"/>
  <c r="D3745" i="1"/>
  <c r="C3745" i="1"/>
  <c r="B3745" i="1"/>
  <c r="G3744" i="1"/>
  <c r="F3744" i="1"/>
  <c r="E3744" i="1"/>
  <c r="D3744" i="1"/>
  <c r="C3744" i="1"/>
  <c r="B3744" i="1"/>
  <c r="G3743" i="1"/>
  <c r="F3743" i="1"/>
  <c r="E3743" i="1"/>
  <c r="D3743" i="1"/>
  <c r="C3743" i="1"/>
  <c r="B3743" i="1"/>
  <c r="G3742" i="1"/>
  <c r="F3742" i="1"/>
  <c r="E3742" i="1"/>
  <c r="D3742" i="1"/>
  <c r="C3742" i="1"/>
  <c r="B3742" i="1"/>
  <c r="G3741" i="1"/>
  <c r="F3741" i="1"/>
  <c r="E3741" i="1"/>
  <c r="D3741" i="1"/>
  <c r="C3741" i="1"/>
  <c r="B3741" i="1"/>
  <c r="G3740" i="1"/>
  <c r="F3740" i="1"/>
  <c r="E3740" i="1"/>
  <c r="D3740" i="1"/>
  <c r="C3740" i="1"/>
  <c r="B3740" i="1"/>
  <c r="G3739" i="1"/>
  <c r="F3739" i="1"/>
  <c r="E3739" i="1"/>
  <c r="D3739" i="1"/>
  <c r="C3739" i="1"/>
  <c r="B3739" i="1"/>
  <c r="G3738" i="1"/>
  <c r="F3738" i="1"/>
  <c r="E3738" i="1"/>
  <c r="D3738" i="1"/>
  <c r="C3738" i="1"/>
  <c r="B3738" i="1"/>
  <c r="G3737" i="1"/>
  <c r="F3737" i="1"/>
  <c r="E3737" i="1"/>
  <c r="D3737" i="1"/>
  <c r="C3737" i="1"/>
  <c r="B3737" i="1"/>
  <c r="G3736" i="1"/>
  <c r="F3736" i="1"/>
  <c r="E3736" i="1"/>
  <c r="D3736" i="1"/>
  <c r="C3736" i="1"/>
  <c r="B3736" i="1"/>
  <c r="G3735" i="1"/>
  <c r="F3735" i="1"/>
  <c r="E3735" i="1"/>
  <c r="D3735" i="1"/>
  <c r="C3735" i="1"/>
  <c r="B3735" i="1"/>
  <c r="G3734" i="1"/>
  <c r="F3734" i="1"/>
  <c r="E3734" i="1"/>
  <c r="D3734" i="1"/>
  <c r="C3734" i="1"/>
  <c r="B3734" i="1"/>
  <c r="G3733" i="1"/>
  <c r="F3733" i="1"/>
  <c r="E3733" i="1"/>
  <c r="D3733" i="1"/>
  <c r="C3733" i="1"/>
  <c r="B3733" i="1"/>
  <c r="G3732" i="1"/>
  <c r="F3732" i="1"/>
  <c r="E3732" i="1"/>
  <c r="D3732" i="1"/>
  <c r="C3732" i="1"/>
  <c r="B3732" i="1"/>
  <c r="G3731" i="1"/>
  <c r="F3731" i="1"/>
  <c r="E3731" i="1"/>
  <c r="D3731" i="1"/>
  <c r="C3731" i="1"/>
  <c r="B3731" i="1"/>
  <c r="G3730" i="1"/>
  <c r="F3730" i="1"/>
  <c r="E3730" i="1"/>
  <c r="D3730" i="1"/>
  <c r="C3730" i="1"/>
  <c r="B3730" i="1"/>
  <c r="G3729" i="1"/>
  <c r="F3729" i="1"/>
  <c r="E3729" i="1"/>
  <c r="D3729" i="1"/>
  <c r="C3729" i="1"/>
  <c r="B3729" i="1"/>
  <c r="G3728" i="1"/>
  <c r="F3728" i="1"/>
  <c r="E3728" i="1"/>
  <c r="D3728" i="1"/>
  <c r="C3728" i="1"/>
  <c r="B3728" i="1"/>
  <c r="G3727" i="1"/>
  <c r="F3727" i="1"/>
  <c r="E3727" i="1"/>
  <c r="D3727" i="1"/>
  <c r="C3727" i="1"/>
  <c r="B3727" i="1"/>
  <c r="G3726" i="1"/>
  <c r="F3726" i="1"/>
  <c r="E3726" i="1"/>
  <c r="D3726" i="1"/>
  <c r="C3726" i="1"/>
  <c r="B3726" i="1"/>
  <c r="G3725" i="1"/>
  <c r="F3725" i="1"/>
  <c r="E3725" i="1"/>
  <c r="D3725" i="1"/>
  <c r="C3725" i="1"/>
  <c r="B3725" i="1"/>
  <c r="G3724" i="1"/>
  <c r="F3724" i="1"/>
  <c r="E3724" i="1"/>
  <c r="D3724" i="1"/>
  <c r="C3724" i="1"/>
  <c r="B3724" i="1"/>
  <c r="G3723" i="1"/>
  <c r="F3723" i="1"/>
  <c r="E3723" i="1"/>
  <c r="D3723" i="1"/>
  <c r="C3723" i="1"/>
  <c r="B3723" i="1"/>
  <c r="G3722" i="1"/>
  <c r="F3722" i="1"/>
  <c r="E3722" i="1"/>
  <c r="D3722" i="1"/>
  <c r="C3722" i="1"/>
  <c r="B3722" i="1"/>
  <c r="G3721" i="1"/>
  <c r="F3721" i="1"/>
  <c r="E3721" i="1"/>
  <c r="D3721" i="1"/>
  <c r="C3721" i="1"/>
  <c r="B3721" i="1"/>
  <c r="G3720" i="1"/>
  <c r="F3720" i="1"/>
  <c r="E3720" i="1"/>
  <c r="D3720" i="1"/>
  <c r="C3720" i="1"/>
  <c r="B3720" i="1"/>
  <c r="G3719" i="1"/>
  <c r="F3719" i="1"/>
  <c r="E3719" i="1"/>
  <c r="D3719" i="1"/>
  <c r="C3719" i="1"/>
  <c r="B3719" i="1"/>
  <c r="G3718" i="1"/>
  <c r="F3718" i="1"/>
  <c r="E3718" i="1"/>
  <c r="D3718" i="1"/>
  <c r="C3718" i="1"/>
  <c r="B3718" i="1"/>
  <c r="G3717" i="1"/>
  <c r="F3717" i="1"/>
  <c r="E3717" i="1"/>
  <c r="D3717" i="1"/>
  <c r="C3717" i="1"/>
  <c r="B3717" i="1"/>
  <c r="G3716" i="1"/>
  <c r="F3716" i="1"/>
  <c r="E3716" i="1"/>
  <c r="D3716" i="1"/>
  <c r="C3716" i="1"/>
  <c r="B3716" i="1"/>
  <c r="G3715" i="1"/>
  <c r="F3715" i="1"/>
  <c r="E3715" i="1"/>
  <c r="D3715" i="1"/>
  <c r="C3715" i="1"/>
  <c r="B3715" i="1"/>
  <c r="G3714" i="1"/>
  <c r="F3714" i="1"/>
  <c r="E3714" i="1"/>
  <c r="D3714" i="1"/>
  <c r="C3714" i="1"/>
  <c r="B3714" i="1"/>
  <c r="G3713" i="1"/>
  <c r="F3713" i="1"/>
  <c r="E3713" i="1"/>
  <c r="D3713" i="1"/>
  <c r="C3713" i="1"/>
  <c r="B3713" i="1"/>
  <c r="G3712" i="1"/>
  <c r="F3712" i="1"/>
  <c r="E3712" i="1"/>
  <c r="D3712" i="1"/>
  <c r="C3712" i="1"/>
  <c r="B3712" i="1"/>
  <c r="G3711" i="1"/>
  <c r="F3711" i="1"/>
  <c r="E3711" i="1"/>
  <c r="D3711" i="1"/>
  <c r="C3711" i="1"/>
  <c r="B3711" i="1"/>
  <c r="G3710" i="1"/>
  <c r="F3710" i="1"/>
  <c r="E3710" i="1"/>
  <c r="D3710" i="1"/>
  <c r="C3710" i="1"/>
  <c r="B3710" i="1"/>
  <c r="G3709" i="1"/>
  <c r="F3709" i="1"/>
  <c r="E3709" i="1"/>
  <c r="D3709" i="1"/>
  <c r="C3709" i="1"/>
  <c r="B3709" i="1"/>
  <c r="G3708" i="1"/>
  <c r="F3708" i="1"/>
  <c r="E3708" i="1"/>
  <c r="D3708" i="1"/>
  <c r="C3708" i="1"/>
  <c r="B3708" i="1"/>
  <c r="G3707" i="1"/>
  <c r="F3707" i="1"/>
  <c r="E3707" i="1"/>
  <c r="D3707" i="1"/>
  <c r="C3707" i="1"/>
  <c r="B3707" i="1"/>
  <c r="G3706" i="1"/>
  <c r="F3706" i="1"/>
  <c r="E3706" i="1"/>
  <c r="D3706" i="1"/>
  <c r="C3706" i="1"/>
  <c r="B3706" i="1"/>
  <c r="G3705" i="1"/>
  <c r="F3705" i="1"/>
  <c r="E3705" i="1"/>
  <c r="D3705" i="1"/>
  <c r="C3705" i="1"/>
  <c r="B3705" i="1"/>
  <c r="G3704" i="1"/>
  <c r="F3704" i="1"/>
  <c r="E3704" i="1"/>
  <c r="D3704" i="1"/>
  <c r="C3704" i="1"/>
  <c r="B3704" i="1"/>
  <c r="G3703" i="1"/>
  <c r="F3703" i="1"/>
  <c r="E3703" i="1"/>
  <c r="D3703" i="1"/>
  <c r="C3703" i="1"/>
  <c r="B3703" i="1"/>
  <c r="G3702" i="1"/>
  <c r="F3702" i="1"/>
  <c r="E3702" i="1"/>
  <c r="D3702" i="1"/>
  <c r="C3702" i="1"/>
  <c r="B3702" i="1"/>
  <c r="G3701" i="1"/>
  <c r="F3701" i="1"/>
  <c r="E3701" i="1"/>
  <c r="D3701" i="1"/>
  <c r="C3701" i="1"/>
  <c r="B3701" i="1"/>
  <c r="G3700" i="1"/>
  <c r="F3700" i="1"/>
  <c r="E3700" i="1"/>
  <c r="D3700" i="1"/>
  <c r="C3700" i="1"/>
  <c r="B3700" i="1"/>
  <c r="G3699" i="1"/>
  <c r="F3699" i="1"/>
  <c r="E3699" i="1"/>
  <c r="D3699" i="1"/>
  <c r="C3699" i="1"/>
  <c r="B3699" i="1"/>
  <c r="G3698" i="1"/>
  <c r="F3698" i="1"/>
  <c r="E3698" i="1"/>
  <c r="D3698" i="1"/>
  <c r="C3698" i="1"/>
  <c r="B3698" i="1"/>
  <c r="G3697" i="1"/>
  <c r="F3697" i="1"/>
  <c r="E3697" i="1"/>
  <c r="D3697" i="1"/>
  <c r="C3697" i="1"/>
  <c r="B3697" i="1"/>
  <c r="G3696" i="1"/>
  <c r="F3696" i="1"/>
  <c r="E3696" i="1"/>
  <c r="D3696" i="1"/>
  <c r="C3696" i="1"/>
  <c r="B3696" i="1"/>
  <c r="G3695" i="1"/>
  <c r="F3695" i="1"/>
  <c r="E3695" i="1"/>
  <c r="D3695" i="1"/>
  <c r="C3695" i="1"/>
  <c r="B3695" i="1"/>
  <c r="G3694" i="1"/>
  <c r="F3694" i="1"/>
  <c r="E3694" i="1"/>
  <c r="D3694" i="1"/>
  <c r="C3694" i="1"/>
  <c r="B3694" i="1"/>
  <c r="G3693" i="1"/>
  <c r="F3693" i="1"/>
  <c r="E3693" i="1"/>
  <c r="D3693" i="1"/>
  <c r="C3693" i="1"/>
  <c r="B3693" i="1"/>
  <c r="G3692" i="1"/>
  <c r="F3692" i="1"/>
  <c r="E3692" i="1"/>
  <c r="D3692" i="1"/>
  <c r="C3692" i="1"/>
  <c r="B3692" i="1"/>
  <c r="G3691" i="1"/>
  <c r="F3691" i="1"/>
  <c r="E3691" i="1"/>
  <c r="D3691" i="1"/>
  <c r="C3691" i="1"/>
  <c r="B3691" i="1"/>
  <c r="G3690" i="1"/>
  <c r="F3690" i="1"/>
  <c r="E3690" i="1"/>
  <c r="D3690" i="1"/>
  <c r="C3690" i="1"/>
  <c r="B3690" i="1"/>
  <c r="G3689" i="1"/>
  <c r="F3689" i="1"/>
  <c r="E3689" i="1"/>
  <c r="D3689" i="1"/>
  <c r="C3689" i="1"/>
  <c r="B3689" i="1"/>
  <c r="G3688" i="1"/>
  <c r="F3688" i="1"/>
  <c r="E3688" i="1"/>
  <c r="D3688" i="1"/>
  <c r="C3688" i="1"/>
  <c r="B3688" i="1"/>
  <c r="G3687" i="1"/>
  <c r="F3687" i="1"/>
  <c r="E3687" i="1"/>
  <c r="D3687" i="1"/>
  <c r="C3687" i="1"/>
  <c r="B3687" i="1"/>
  <c r="G3686" i="1"/>
  <c r="F3686" i="1"/>
  <c r="E3686" i="1"/>
  <c r="D3686" i="1"/>
  <c r="C3686" i="1"/>
  <c r="B3686" i="1"/>
  <c r="G3685" i="1"/>
  <c r="F3685" i="1"/>
  <c r="E3685" i="1"/>
  <c r="D3685" i="1"/>
  <c r="C3685" i="1"/>
  <c r="B3685" i="1"/>
  <c r="G3684" i="1"/>
  <c r="F3684" i="1"/>
  <c r="E3684" i="1"/>
  <c r="D3684" i="1"/>
  <c r="C3684" i="1"/>
  <c r="B3684" i="1"/>
  <c r="G3683" i="1"/>
  <c r="F3683" i="1"/>
  <c r="E3683" i="1"/>
  <c r="D3683" i="1"/>
  <c r="C3683" i="1"/>
  <c r="B3683" i="1"/>
  <c r="G3682" i="1"/>
  <c r="F3682" i="1"/>
  <c r="E3682" i="1"/>
  <c r="D3682" i="1"/>
  <c r="C3682" i="1"/>
  <c r="B3682" i="1"/>
  <c r="G3681" i="1"/>
  <c r="F3681" i="1"/>
  <c r="E3681" i="1"/>
  <c r="D3681" i="1"/>
  <c r="C3681" i="1"/>
  <c r="B3681" i="1"/>
  <c r="G3680" i="1"/>
  <c r="F3680" i="1"/>
  <c r="E3680" i="1"/>
  <c r="D3680" i="1"/>
  <c r="C3680" i="1"/>
  <c r="B3680" i="1"/>
  <c r="G3679" i="1"/>
  <c r="F3679" i="1"/>
  <c r="E3679" i="1"/>
  <c r="D3679" i="1"/>
  <c r="C3679" i="1"/>
  <c r="B3679" i="1"/>
  <c r="G3678" i="1"/>
  <c r="F3678" i="1"/>
  <c r="E3678" i="1"/>
  <c r="D3678" i="1"/>
  <c r="C3678" i="1"/>
  <c r="B3678" i="1"/>
  <c r="G3677" i="1"/>
  <c r="F3677" i="1"/>
  <c r="E3677" i="1"/>
  <c r="D3677" i="1"/>
  <c r="C3677" i="1"/>
  <c r="B3677" i="1"/>
  <c r="G3676" i="1"/>
  <c r="F3676" i="1"/>
  <c r="E3676" i="1"/>
  <c r="D3676" i="1"/>
  <c r="C3676" i="1"/>
  <c r="B3676" i="1"/>
  <c r="G3675" i="1"/>
  <c r="F3675" i="1"/>
  <c r="E3675" i="1"/>
  <c r="D3675" i="1"/>
  <c r="C3675" i="1"/>
  <c r="B3675" i="1"/>
  <c r="G3674" i="1"/>
  <c r="F3674" i="1"/>
  <c r="E3674" i="1"/>
  <c r="D3674" i="1"/>
  <c r="C3674" i="1"/>
  <c r="B3674" i="1"/>
  <c r="G3673" i="1"/>
  <c r="F3673" i="1"/>
  <c r="E3673" i="1"/>
  <c r="D3673" i="1"/>
  <c r="C3673" i="1"/>
  <c r="B3673" i="1"/>
  <c r="G3672" i="1"/>
  <c r="F3672" i="1"/>
  <c r="E3672" i="1"/>
  <c r="D3672" i="1"/>
  <c r="C3672" i="1"/>
  <c r="B3672" i="1"/>
  <c r="G3671" i="1"/>
  <c r="F3671" i="1"/>
  <c r="E3671" i="1"/>
  <c r="D3671" i="1"/>
  <c r="C3671" i="1"/>
  <c r="B3671" i="1"/>
  <c r="G3670" i="1"/>
  <c r="F3670" i="1"/>
  <c r="E3670" i="1"/>
  <c r="D3670" i="1"/>
  <c r="C3670" i="1"/>
  <c r="B3670" i="1"/>
  <c r="G3669" i="1"/>
  <c r="F3669" i="1"/>
  <c r="E3669" i="1"/>
  <c r="D3669" i="1"/>
  <c r="C3669" i="1"/>
  <c r="B3669" i="1"/>
  <c r="G3668" i="1"/>
  <c r="F3668" i="1"/>
  <c r="E3668" i="1"/>
  <c r="D3668" i="1"/>
  <c r="C3668" i="1"/>
  <c r="B3668" i="1"/>
  <c r="G3667" i="1"/>
  <c r="F3667" i="1"/>
  <c r="E3667" i="1"/>
  <c r="D3667" i="1"/>
  <c r="C3667" i="1"/>
  <c r="B3667" i="1"/>
  <c r="G3666" i="1"/>
  <c r="F3666" i="1"/>
  <c r="E3666" i="1"/>
  <c r="D3666" i="1"/>
  <c r="C3666" i="1"/>
  <c r="B3666" i="1"/>
  <c r="G3665" i="1"/>
  <c r="F3665" i="1"/>
  <c r="E3665" i="1"/>
  <c r="D3665" i="1"/>
  <c r="C3665" i="1"/>
  <c r="B3665" i="1"/>
  <c r="G3664" i="1"/>
  <c r="F3664" i="1"/>
  <c r="E3664" i="1"/>
  <c r="D3664" i="1"/>
  <c r="C3664" i="1"/>
  <c r="B3664" i="1"/>
  <c r="G3663" i="1"/>
  <c r="F3663" i="1"/>
  <c r="E3663" i="1"/>
  <c r="D3663" i="1"/>
  <c r="C3663" i="1"/>
  <c r="B3663" i="1"/>
  <c r="G3662" i="1"/>
  <c r="F3662" i="1"/>
  <c r="E3662" i="1"/>
  <c r="D3662" i="1"/>
  <c r="C3662" i="1"/>
  <c r="B3662" i="1"/>
  <c r="G3661" i="1"/>
  <c r="F3661" i="1"/>
  <c r="E3661" i="1"/>
  <c r="D3661" i="1"/>
  <c r="C3661" i="1"/>
  <c r="B3661" i="1"/>
  <c r="G3660" i="1"/>
  <c r="F3660" i="1"/>
  <c r="E3660" i="1"/>
  <c r="D3660" i="1"/>
  <c r="C3660" i="1"/>
  <c r="B3660" i="1"/>
  <c r="G3659" i="1"/>
  <c r="F3659" i="1"/>
  <c r="E3659" i="1"/>
  <c r="D3659" i="1"/>
  <c r="C3659" i="1"/>
  <c r="B3659" i="1"/>
  <c r="G3658" i="1"/>
  <c r="F3658" i="1"/>
  <c r="E3658" i="1"/>
  <c r="D3658" i="1"/>
  <c r="C3658" i="1"/>
  <c r="B3658" i="1"/>
  <c r="G3657" i="1"/>
  <c r="F3657" i="1"/>
  <c r="E3657" i="1"/>
  <c r="D3657" i="1"/>
  <c r="C3657" i="1"/>
  <c r="B3657" i="1"/>
  <c r="G3656" i="1"/>
  <c r="F3656" i="1"/>
  <c r="E3656" i="1"/>
  <c r="D3656" i="1"/>
  <c r="C3656" i="1"/>
  <c r="B3656" i="1"/>
  <c r="G3655" i="1"/>
  <c r="F3655" i="1"/>
  <c r="E3655" i="1"/>
  <c r="D3655" i="1"/>
  <c r="C3655" i="1"/>
  <c r="B3655" i="1"/>
  <c r="G3654" i="1"/>
  <c r="F3654" i="1"/>
  <c r="E3654" i="1"/>
  <c r="D3654" i="1"/>
  <c r="C3654" i="1"/>
  <c r="B3654" i="1"/>
  <c r="G3653" i="1"/>
  <c r="F3653" i="1"/>
  <c r="E3653" i="1"/>
  <c r="D3653" i="1"/>
  <c r="C3653" i="1"/>
  <c r="B3653" i="1"/>
  <c r="G3652" i="1"/>
  <c r="F3652" i="1"/>
  <c r="E3652" i="1"/>
  <c r="D3652" i="1"/>
  <c r="C3652" i="1"/>
  <c r="B3652" i="1"/>
  <c r="G3651" i="1"/>
  <c r="F3651" i="1"/>
  <c r="E3651" i="1"/>
  <c r="D3651" i="1"/>
  <c r="C3651" i="1"/>
  <c r="B3651" i="1"/>
  <c r="G3650" i="1"/>
  <c r="F3650" i="1"/>
  <c r="E3650" i="1"/>
  <c r="D3650" i="1"/>
  <c r="C3650" i="1"/>
  <c r="B3650" i="1"/>
  <c r="G3649" i="1"/>
  <c r="F3649" i="1"/>
  <c r="E3649" i="1"/>
  <c r="D3649" i="1"/>
  <c r="C3649" i="1"/>
  <c r="B3649" i="1"/>
  <c r="G3648" i="1"/>
  <c r="F3648" i="1"/>
  <c r="E3648" i="1"/>
  <c r="D3648" i="1"/>
  <c r="C3648" i="1"/>
  <c r="B3648" i="1"/>
  <c r="G3647" i="1"/>
  <c r="F3647" i="1"/>
  <c r="E3647" i="1"/>
  <c r="D3647" i="1"/>
  <c r="C3647" i="1"/>
  <c r="B3647" i="1"/>
  <c r="G3646" i="1"/>
  <c r="F3646" i="1"/>
  <c r="E3646" i="1"/>
  <c r="D3646" i="1"/>
  <c r="C3646" i="1"/>
  <c r="B3646" i="1"/>
  <c r="G3645" i="1"/>
  <c r="F3645" i="1"/>
  <c r="E3645" i="1"/>
  <c r="D3645" i="1"/>
  <c r="C3645" i="1"/>
  <c r="B3645" i="1"/>
  <c r="G3644" i="1"/>
  <c r="F3644" i="1"/>
  <c r="E3644" i="1"/>
  <c r="D3644" i="1"/>
  <c r="C3644" i="1"/>
  <c r="B3644" i="1"/>
  <c r="G3643" i="1"/>
  <c r="F3643" i="1"/>
  <c r="E3643" i="1"/>
  <c r="D3643" i="1"/>
  <c r="C3643" i="1"/>
  <c r="B3643" i="1"/>
  <c r="G3642" i="1"/>
  <c r="F3642" i="1"/>
  <c r="E3642" i="1"/>
  <c r="D3642" i="1"/>
  <c r="C3642" i="1"/>
  <c r="B3642" i="1"/>
  <c r="G3641" i="1"/>
  <c r="F3641" i="1"/>
  <c r="E3641" i="1"/>
  <c r="D3641" i="1"/>
  <c r="C3641" i="1"/>
  <c r="B3641" i="1"/>
  <c r="G3640" i="1"/>
  <c r="F3640" i="1"/>
  <c r="E3640" i="1"/>
  <c r="D3640" i="1"/>
  <c r="C3640" i="1"/>
  <c r="B3640" i="1"/>
  <c r="G3639" i="1"/>
  <c r="F3639" i="1"/>
  <c r="E3639" i="1"/>
  <c r="D3639" i="1"/>
  <c r="C3639" i="1"/>
  <c r="B3639" i="1"/>
  <c r="G3638" i="1"/>
  <c r="F3638" i="1"/>
  <c r="E3638" i="1"/>
  <c r="D3638" i="1"/>
  <c r="C3638" i="1"/>
  <c r="B3638" i="1"/>
  <c r="G3637" i="1"/>
  <c r="F3637" i="1"/>
  <c r="E3637" i="1"/>
  <c r="D3637" i="1"/>
  <c r="C3637" i="1"/>
  <c r="B3637" i="1"/>
  <c r="G3636" i="1"/>
  <c r="F3636" i="1"/>
  <c r="E3636" i="1"/>
  <c r="D3636" i="1"/>
  <c r="C3636" i="1"/>
  <c r="B3636" i="1"/>
  <c r="G3635" i="1"/>
  <c r="F3635" i="1"/>
  <c r="E3635" i="1"/>
  <c r="D3635" i="1"/>
  <c r="C3635" i="1"/>
  <c r="B3635" i="1"/>
  <c r="G3634" i="1"/>
  <c r="F3634" i="1"/>
  <c r="E3634" i="1"/>
  <c r="D3634" i="1"/>
  <c r="C3634" i="1"/>
  <c r="B3634" i="1"/>
  <c r="G3633" i="1"/>
  <c r="F3633" i="1"/>
  <c r="E3633" i="1"/>
  <c r="D3633" i="1"/>
  <c r="C3633" i="1"/>
  <c r="B3633" i="1"/>
  <c r="G3632" i="1"/>
  <c r="F3632" i="1"/>
  <c r="E3632" i="1"/>
  <c r="D3632" i="1"/>
  <c r="C3632" i="1"/>
  <c r="B3632" i="1"/>
  <c r="G3631" i="1"/>
  <c r="F3631" i="1"/>
  <c r="E3631" i="1"/>
  <c r="D3631" i="1"/>
  <c r="C3631" i="1"/>
  <c r="B3631" i="1"/>
  <c r="G3630" i="1"/>
  <c r="F3630" i="1"/>
  <c r="E3630" i="1"/>
  <c r="D3630" i="1"/>
  <c r="C3630" i="1"/>
  <c r="B3630" i="1"/>
  <c r="G3629" i="1"/>
  <c r="F3629" i="1"/>
  <c r="E3629" i="1"/>
  <c r="D3629" i="1"/>
  <c r="C3629" i="1"/>
  <c r="B3629" i="1"/>
  <c r="G3628" i="1"/>
  <c r="F3628" i="1"/>
  <c r="E3628" i="1"/>
  <c r="D3628" i="1"/>
  <c r="C3628" i="1"/>
  <c r="B3628" i="1"/>
  <c r="G3627" i="1"/>
  <c r="F3627" i="1"/>
  <c r="E3627" i="1"/>
  <c r="D3627" i="1"/>
  <c r="C3627" i="1"/>
  <c r="B3627" i="1"/>
  <c r="G3626" i="1"/>
  <c r="F3626" i="1"/>
  <c r="E3626" i="1"/>
  <c r="D3626" i="1"/>
  <c r="C3626" i="1"/>
  <c r="B3626" i="1"/>
  <c r="G3625" i="1"/>
  <c r="F3625" i="1"/>
  <c r="E3625" i="1"/>
  <c r="D3625" i="1"/>
  <c r="C3625" i="1"/>
  <c r="B3625" i="1"/>
  <c r="G3624" i="1"/>
  <c r="F3624" i="1"/>
  <c r="E3624" i="1"/>
  <c r="D3624" i="1"/>
  <c r="C3624" i="1"/>
  <c r="B3624" i="1"/>
  <c r="G3623" i="1"/>
  <c r="F3623" i="1"/>
  <c r="E3623" i="1"/>
  <c r="D3623" i="1"/>
  <c r="C3623" i="1"/>
  <c r="B3623" i="1"/>
  <c r="G3622" i="1"/>
  <c r="F3622" i="1"/>
  <c r="E3622" i="1"/>
  <c r="D3622" i="1"/>
  <c r="C3622" i="1"/>
  <c r="B3622" i="1"/>
  <c r="G3621" i="1"/>
  <c r="F3621" i="1"/>
  <c r="E3621" i="1"/>
  <c r="D3621" i="1"/>
  <c r="C3621" i="1"/>
  <c r="B3621" i="1"/>
  <c r="G3620" i="1"/>
  <c r="F3620" i="1"/>
  <c r="E3620" i="1"/>
  <c r="D3620" i="1"/>
  <c r="C3620" i="1"/>
  <c r="B3620" i="1"/>
  <c r="G3619" i="1"/>
  <c r="F3619" i="1"/>
  <c r="E3619" i="1"/>
  <c r="D3619" i="1"/>
  <c r="C3619" i="1"/>
  <c r="B3619" i="1"/>
  <c r="G3618" i="1"/>
  <c r="F3618" i="1"/>
  <c r="E3618" i="1"/>
  <c r="D3618" i="1"/>
  <c r="C3618" i="1"/>
  <c r="B3618" i="1"/>
  <c r="G3617" i="1"/>
  <c r="F3617" i="1"/>
  <c r="E3617" i="1"/>
  <c r="D3617" i="1"/>
  <c r="C3617" i="1"/>
  <c r="B3617" i="1"/>
  <c r="G3616" i="1"/>
  <c r="F3616" i="1"/>
  <c r="E3616" i="1"/>
  <c r="D3616" i="1"/>
  <c r="C3616" i="1"/>
  <c r="B3616" i="1"/>
  <c r="G3615" i="1"/>
  <c r="F3615" i="1"/>
  <c r="E3615" i="1"/>
  <c r="D3615" i="1"/>
  <c r="C3615" i="1"/>
  <c r="B3615" i="1"/>
  <c r="G3614" i="1"/>
  <c r="F3614" i="1"/>
  <c r="E3614" i="1"/>
  <c r="D3614" i="1"/>
  <c r="C3614" i="1"/>
  <c r="B3614" i="1"/>
  <c r="G3613" i="1"/>
  <c r="F3613" i="1"/>
  <c r="E3613" i="1"/>
  <c r="D3613" i="1"/>
  <c r="C3613" i="1"/>
  <c r="B3613" i="1"/>
  <c r="G3612" i="1"/>
  <c r="F3612" i="1"/>
  <c r="E3612" i="1"/>
  <c r="D3612" i="1"/>
  <c r="C3612" i="1"/>
  <c r="B3612" i="1"/>
  <c r="G3611" i="1"/>
  <c r="F3611" i="1"/>
  <c r="E3611" i="1"/>
  <c r="D3611" i="1"/>
  <c r="C3611" i="1"/>
  <c r="B3611" i="1"/>
  <c r="G3610" i="1"/>
  <c r="F3610" i="1"/>
  <c r="E3610" i="1"/>
  <c r="D3610" i="1"/>
  <c r="C3610" i="1"/>
  <c r="B3610" i="1"/>
  <c r="G3609" i="1"/>
  <c r="F3609" i="1"/>
  <c r="E3609" i="1"/>
  <c r="D3609" i="1"/>
  <c r="C3609" i="1"/>
  <c r="B3609" i="1"/>
  <c r="G3608" i="1"/>
  <c r="F3608" i="1"/>
  <c r="E3608" i="1"/>
  <c r="D3608" i="1"/>
  <c r="C3608" i="1"/>
  <c r="B3608" i="1"/>
  <c r="G3607" i="1"/>
  <c r="F3607" i="1"/>
  <c r="E3607" i="1"/>
  <c r="D3607" i="1"/>
  <c r="C3607" i="1"/>
  <c r="B3607" i="1"/>
  <c r="G3606" i="1"/>
  <c r="F3606" i="1"/>
  <c r="E3606" i="1"/>
  <c r="D3606" i="1"/>
  <c r="C3606" i="1"/>
  <c r="B3606" i="1"/>
  <c r="G3605" i="1"/>
  <c r="F3605" i="1"/>
  <c r="E3605" i="1"/>
  <c r="D3605" i="1"/>
  <c r="C3605" i="1"/>
  <c r="B3605" i="1"/>
  <c r="G3604" i="1"/>
  <c r="F3604" i="1"/>
  <c r="E3604" i="1"/>
  <c r="D3604" i="1"/>
  <c r="C3604" i="1"/>
  <c r="B3604" i="1"/>
  <c r="G3603" i="1"/>
  <c r="F3603" i="1"/>
  <c r="E3603" i="1"/>
  <c r="D3603" i="1"/>
  <c r="C3603" i="1"/>
  <c r="B3603" i="1"/>
  <c r="G3602" i="1"/>
  <c r="F3602" i="1"/>
  <c r="E3602" i="1"/>
  <c r="D3602" i="1"/>
  <c r="C3602" i="1"/>
  <c r="B3602" i="1"/>
  <c r="G3601" i="1"/>
  <c r="F3601" i="1"/>
  <c r="E3601" i="1"/>
  <c r="D3601" i="1"/>
  <c r="C3601" i="1"/>
  <c r="B3601" i="1"/>
  <c r="G3600" i="1"/>
  <c r="F3600" i="1"/>
  <c r="E3600" i="1"/>
  <c r="D3600" i="1"/>
  <c r="C3600" i="1"/>
  <c r="B3600" i="1"/>
  <c r="G3599" i="1"/>
  <c r="F3599" i="1"/>
  <c r="E3599" i="1"/>
  <c r="D3599" i="1"/>
  <c r="C3599" i="1"/>
  <c r="B3599" i="1"/>
  <c r="G3598" i="1"/>
  <c r="F3598" i="1"/>
  <c r="E3598" i="1"/>
  <c r="D3598" i="1"/>
  <c r="C3598" i="1"/>
  <c r="B3598" i="1"/>
  <c r="G3597" i="1"/>
  <c r="F3597" i="1"/>
  <c r="E3597" i="1"/>
  <c r="D3597" i="1"/>
  <c r="C3597" i="1"/>
  <c r="B3597" i="1"/>
  <c r="G3596" i="1"/>
  <c r="F3596" i="1"/>
  <c r="E3596" i="1"/>
  <c r="D3596" i="1"/>
  <c r="C3596" i="1"/>
  <c r="B3596" i="1"/>
  <c r="G3595" i="1"/>
  <c r="F3595" i="1"/>
  <c r="E3595" i="1"/>
  <c r="D3595" i="1"/>
  <c r="C3595" i="1"/>
  <c r="B3595" i="1"/>
  <c r="G3594" i="1"/>
  <c r="F3594" i="1"/>
  <c r="E3594" i="1"/>
  <c r="D3594" i="1"/>
  <c r="C3594" i="1"/>
  <c r="B3594" i="1"/>
  <c r="G3593" i="1"/>
  <c r="F3593" i="1"/>
  <c r="E3593" i="1"/>
  <c r="D3593" i="1"/>
  <c r="C3593" i="1"/>
  <c r="B3593" i="1"/>
  <c r="G3592" i="1"/>
  <c r="F3592" i="1"/>
  <c r="E3592" i="1"/>
  <c r="D3592" i="1"/>
  <c r="C3592" i="1"/>
  <c r="B3592" i="1"/>
  <c r="G3591" i="1"/>
  <c r="F3591" i="1"/>
  <c r="E3591" i="1"/>
  <c r="D3591" i="1"/>
  <c r="C3591" i="1"/>
  <c r="B3591" i="1"/>
  <c r="G3590" i="1"/>
  <c r="F3590" i="1"/>
  <c r="E3590" i="1"/>
  <c r="D3590" i="1"/>
  <c r="C3590" i="1"/>
  <c r="B3590" i="1"/>
  <c r="G3589" i="1"/>
  <c r="F3589" i="1"/>
  <c r="E3589" i="1"/>
  <c r="D3589" i="1"/>
  <c r="C3589" i="1"/>
  <c r="B3589" i="1"/>
  <c r="G3588" i="1"/>
  <c r="F3588" i="1"/>
  <c r="E3588" i="1"/>
  <c r="D3588" i="1"/>
  <c r="C3588" i="1"/>
  <c r="B3588" i="1"/>
  <c r="G3587" i="1"/>
  <c r="F3587" i="1"/>
  <c r="E3587" i="1"/>
  <c r="D3587" i="1"/>
  <c r="C3587" i="1"/>
  <c r="B3587" i="1"/>
  <c r="G3586" i="1"/>
  <c r="F3586" i="1"/>
  <c r="E3586" i="1"/>
  <c r="D3586" i="1"/>
  <c r="C3586" i="1"/>
  <c r="B3586" i="1"/>
  <c r="G3585" i="1"/>
  <c r="F3585" i="1"/>
  <c r="E3585" i="1"/>
  <c r="D3585" i="1"/>
  <c r="C3585" i="1"/>
  <c r="B3585" i="1"/>
  <c r="G3584" i="1"/>
  <c r="F3584" i="1"/>
  <c r="E3584" i="1"/>
  <c r="D3584" i="1"/>
  <c r="C3584" i="1"/>
  <c r="B3584" i="1"/>
  <c r="G3583" i="1"/>
  <c r="F3583" i="1"/>
  <c r="E3583" i="1"/>
  <c r="D3583" i="1"/>
  <c r="C3583" i="1"/>
  <c r="B3583" i="1"/>
  <c r="G3582" i="1"/>
  <c r="F3582" i="1"/>
  <c r="E3582" i="1"/>
  <c r="D3582" i="1"/>
  <c r="C3582" i="1"/>
  <c r="B3582" i="1"/>
  <c r="G3581" i="1"/>
  <c r="F3581" i="1"/>
  <c r="E3581" i="1"/>
  <c r="D3581" i="1"/>
  <c r="C3581" i="1"/>
  <c r="B3581" i="1"/>
  <c r="G3580" i="1"/>
  <c r="F3580" i="1"/>
  <c r="E3580" i="1"/>
  <c r="D3580" i="1"/>
  <c r="C3580" i="1"/>
  <c r="B3580" i="1"/>
  <c r="G3579" i="1"/>
  <c r="F3579" i="1"/>
  <c r="E3579" i="1"/>
  <c r="D3579" i="1"/>
  <c r="C3579" i="1"/>
  <c r="B3579" i="1"/>
  <c r="G3578" i="1"/>
  <c r="F3578" i="1"/>
  <c r="E3578" i="1"/>
  <c r="D3578" i="1"/>
  <c r="C3578" i="1"/>
  <c r="B3578" i="1"/>
  <c r="G3577" i="1"/>
  <c r="F3577" i="1"/>
  <c r="E3577" i="1"/>
  <c r="D3577" i="1"/>
  <c r="C3577" i="1"/>
  <c r="B3577" i="1"/>
  <c r="G3576" i="1"/>
  <c r="F3576" i="1"/>
  <c r="E3576" i="1"/>
  <c r="D3576" i="1"/>
  <c r="C3576" i="1"/>
  <c r="B3576" i="1"/>
  <c r="G3575" i="1"/>
  <c r="F3575" i="1"/>
  <c r="E3575" i="1"/>
  <c r="D3575" i="1"/>
  <c r="C3575" i="1"/>
  <c r="B3575" i="1"/>
  <c r="G3574" i="1"/>
  <c r="F3574" i="1"/>
  <c r="E3574" i="1"/>
  <c r="D3574" i="1"/>
  <c r="C3574" i="1"/>
  <c r="B3574" i="1"/>
  <c r="G3573" i="1"/>
  <c r="F3573" i="1"/>
  <c r="E3573" i="1"/>
  <c r="D3573" i="1"/>
  <c r="C3573" i="1"/>
  <c r="B3573" i="1"/>
  <c r="G3572" i="1"/>
  <c r="F3572" i="1"/>
  <c r="E3572" i="1"/>
  <c r="D3572" i="1"/>
  <c r="C3572" i="1"/>
  <c r="B3572" i="1"/>
  <c r="G3571" i="1"/>
  <c r="F3571" i="1"/>
  <c r="E3571" i="1"/>
  <c r="D3571" i="1"/>
  <c r="C3571" i="1"/>
  <c r="B3571" i="1"/>
  <c r="G3570" i="1"/>
  <c r="F3570" i="1"/>
  <c r="E3570" i="1"/>
  <c r="D3570" i="1"/>
  <c r="C3570" i="1"/>
  <c r="B3570" i="1"/>
  <c r="G3569" i="1"/>
  <c r="F3569" i="1"/>
  <c r="E3569" i="1"/>
  <c r="D3569" i="1"/>
  <c r="C3569" i="1"/>
  <c r="B3569" i="1"/>
  <c r="G3568" i="1"/>
  <c r="F3568" i="1"/>
  <c r="E3568" i="1"/>
  <c r="D3568" i="1"/>
  <c r="C3568" i="1"/>
  <c r="B3568" i="1"/>
  <c r="G3567" i="1"/>
  <c r="F3567" i="1"/>
  <c r="E3567" i="1"/>
  <c r="D3567" i="1"/>
  <c r="C3567" i="1"/>
  <c r="B3567" i="1"/>
  <c r="G3566" i="1"/>
  <c r="F3566" i="1"/>
  <c r="E3566" i="1"/>
  <c r="D3566" i="1"/>
  <c r="C3566" i="1"/>
  <c r="B3566" i="1"/>
  <c r="G3565" i="1"/>
  <c r="F3565" i="1"/>
  <c r="E3565" i="1"/>
  <c r="D3565" i="1"/>
  <c r="C3565" i="1"/>
  <c r="B3565" i="1"/>
  <c r="G3564" i="1"/>
  <c r="F3564" i="1"/>
  <c r="E3564" i="1"/>
  <c r="D3564" i="1"/>
  <c r="C3564" i="1"/>
  <c r="B3564" i="1"/>
  <c r="G3563" i="1"/>
  <c r="F3563" i="1"/>
  <c r="E3563" i="1"/>
  <c r="D3563" i="1"/>
  <c r="C3563" i="1"/>
  <c r="B3563" i="1"/>
  <c r="G3562" i="1"/>
  <c r="F3562" i="1"/>
  <c r="E3562" i="1"/>
  <c r="D3562" i="1"/>
  <c r="C3562" i="1"/>
  <c r="B3562" i="1"/>
  <c r="G3561" i="1"/>
  <c r="F3561" i="1"/>
  <c r="E3561" i="1"/>
  <c r="D3561" i="1"/>
  <c r="C3561" i="1"/>
  <c r="B3561" i="1"/>
  <c r="G3560" i="1"/>
  <c r="F3560" i="1"/>
  <c r="E3560" i="1"/>
  <c r="D3560" i="1"/>
  <c r="C3560" i="1"/>
  <c r="B3560" i="1"/>
  <c r="G3559" i="1"/>
  <c r="F3559" i="1"/>
  <c r="E3559" i="1"/>
  <c r="D3559" i="1"/>
  <c r="C3559" i="1"/>
  <c r="B3559" i="1"/>
  <c r="G3558" i="1"/>
  <c r="F3558" i="1"/>
  <c r="E3558" i="1"/>
  <c r="D3558" i="1"/>
  <c r="C3558" i="1"/>
  <c r="B3558" i="1"/>
  <c r="G3557" i="1"/>
  <c r="F3557" i="1"/>
  <c r="E3557" i="1"/>
  <c r="D3557" i="1"/>
  <c r="C3557" i="1"/>
  <c r="B3557" i="1"/>
  <c r="G3556" i="1"/>
  <c r="F3556" i="1"/>
  <c r="E3556" i="1"/>
  <c r="D3556" i="1"/>
  <c r="C3556" i="1"/>
  <c r="B3556" i="1"/>
  <c r="G3555" i="1"/>
  <c r="F3555" i="1"/>
  <c r="E3555" i="1"/>
  <c r="D3555" i="1"/>
  <c r="C3555" i="1"/>
  <c r="B3555" i="1"/>
  <c r="G3554" i="1"/>
  <c r="F3554" i="1"/>
  <c r="E3554" i="1"/>
  <c r="D3554" i="1"/>
  <c r="C3554" i="1"/>
  <c r="B3554" i="1"/>
  <c r="G3553" i="1"/>
  <c r="F3553" i="1"/>
  <c r="E3553" i="1"/>
  <c r="D3553" i="1"/>
  <c r="C3553" i="1"/>
  <c r="B3553" i="1"/>
  <c r="G3552" i="1"/>
  <c r="F3552" i="1"/>
  <c r="E3552" i="1"/>
  <c r="D3552" i="1"/>
  <c r="C3552" i="1"/>
  <c r="B3552" i="1"/>
  <c r="G3551" i="1"/>
  <c r="F3551" i="1"/>
  <c r="E3551" i="1"/>
  <c r="D3551" i="1"/>
  <c r="C3551" i="1"/>
  <c r="B3551" i="1"/>
  <c r="G3550" i="1"/>
  <c r="F3550" i="1"/>
  <c r="E3550" i="1"/>
  <c r="D3550" i="1"/>
  <c r="C3550" i="1"/>
  <c r="B3550" i="1"/>
  <c r="G3549" i="1"/>
  <c r="F3549" i="1"/>
  <c r="E3549" i="1"/>
  <c r="D3549" i="1"/>
  <c r="C3549" i="1"/>
  <c r="B3549" i="1"/>
  <c r="G3548" i="1"/>
  <c r="F3548" i="1"/>
  <c r="E3548" i="1"/>
  <c r="D3548" i="1"/>
  <c r="C3548" i="1"/>
  <c r="B3548" i="1"/>
  <c r="G3547" i="1"/>
  <c r="F3547" i="1"/>
  <c r="E3547" i="1"/>
  <c r="D3547" i="1"/>
  <c r="C3547" i="1"/>
  <c r="B3547" i="1"/>
  <c r="G3546" i="1"/>
  <c r="F3546" i="1"/>
  <c r="E3546" i="1"/>
  <c r="D3546" i="1"/>
  <c r="C3546" i="1"/>
  <c r="B3546" i="1"/>
  <c r="G3545" i="1"/>
  <c r="F3545" i="1"/>
  <c r="E3545" i="1"/>
  <c r="D3545" i="1"/>
  <c r="C3545" i="1"/>
  <c r="B3545" i="1"/>
  <c r="G3544" i="1"/>
  <c r="F3544" i="1"/>
  <c r="E3544" i="1"/>
  <c r="D3544" i="1"/>
  <c r="C3544" i="1"/>
  <c r="B3544" i="1"/>
  <c r="G3543" i="1"/>
  <c r="F3543" i="1"/>
  <c r="E3543" i="1"/>
  <c r="D3543" i="1"/>
  <c r="C3543" i="1"/>
  <c r="B3543" i="1"/>
  <c r="G3542" i="1"/>
  <c r="F3542" i="1"/>
  <c r="E3542" i="1"/>
  <c r="D3542" i="1"/>
  <c r="C3542" i="1"/>
  <c r="B3542" i="1"/>
  <c r="G3541" i="1"/>
  <c r="F3541" i="1"/>
  <c r="E3541" i="1"/>
  <c r="D3541" i="1"/>
  <c r="C3541" i="1"/>
  <c r="B3541" i="1"/>
  <c r="G3540" i="1"/>
  <c r="F3540" i="1"/>
  <c r="E3540" i="1"/>
  <c r="D3540" i="1"/>
  <c r="C3540" i="1"/>
  <c r="B3540" i="1"/>
  <c r="G3539" i="1"/>
  <c r="F3539" i="1"/>
  <c r="E3539" i="1"/>
  <c r="D3539" i="1"/>
  <c r="C3539" i="1"/>
  <c r="B3539" i="1"/>
  <c r="G3538" i="1"/>
  <c r="F3538" i="1"/>
  <c r="E3538" i="1"/>
  <c r="D3538" i="1"/>
  <c r="C3538" i="1"/>
  <c r="B3538" i="1"/>
  <c r="G3537" i="1"/>
  <c r="F3537" i="1"/>
  <c r="E3537" i="1"/>
  <c r="D3537" i="1"/>
  <c r="C3537" i="1"/>
  <c r="B3537" i="1"/>
  <c r="G3536" i="1"/>
  <c r="F3536" i="1"/>
  <c r="E3536" i="1"/>
  <c r="D3536" i="1"/>
  <c r="C3536" i="1"/>
  <c r="B3536" i="1"/>
  <c r="G3535" i="1"/>
  <c r="F3535" i="1"/>
  <c r="E3535" i="1"/>
  <c r="D3535" i="1"/>
  <c r="C3535" i="1"/>
  <c r="B3535" i="1"/>
  <c r="G3534" i="1"/>
  <c r="F3534" i="1"/>
  <c r="E3534" i="1"/>
  <c r="D3534" i="1"/>
  <c r="C3534" i="1"/>
  <c r="B3534" i="1"/>
  <c r="G3533" i="1"/>
  <c r="F3533" i="1"/>
  <c r="E3533" i="1"/>
  <c r="D3533" i="1"/>
  <c r="C3533" i="1"/>
  <c r="B3533" i="1"/>
  <c r="G3532" i="1"/>
  <c r="F3532" i="1"/>
  <c r="E3532" i="1"/>
  <c r="D3532" i="1"/>
  <c r="C3532" i="1"/>
  <c r="B3532" i="1"/>
  <c r="G3531" i="1"/>
  <c r="F3531" i="1"/>
  <c r="E3531" i="1"/>
  <c r="D3531" i="1"/>
  <c r="C3531" i="1"/>
  <c r="B3531" i="1"/>
  <c r="G3530" i="1"/>
  <c r="F3530" i="1"/>
  <c r="E3530" i="1"/>
  <c r="D3530" i="1"/>
  <c r="C3530" i="1"/>
  <c r="B3530" i="1"/>
  <c r="G3529" i="1"/>
  <c r="F3529" i="1"/>
  <c r="E3529" i="1"/>
  <c r="D3529" i="1"/>
  <c r="C3529" i="1"/>
  <c r="B3529" i="1"/>
  <c r="G3528" i="1"/>
  <c r="F3528" i="1"/>
  <c r="E3528" i="1"/>
  <c r="D3528" i="1"/>
  <c r="C3528" i="1"/>
  <c r="B3528" i="1"/>
  <c r="G3527" i="1"/>
  <c r="F3527" i="1"/>
  <c r="E3527" i="1"/>
  <c r="D3527" i="1"/>
  <c r="C3527" i="1"/>
  <c r="B3527" i="1"/>
  <c r="G3526" i="1"/>
  <c r="F3526" i="1"/>
  <c r="E3526" i="1"/>
  <c r="D3526" i="1"/>
  <c r="C3526" i="1"/>
  <c r="B3526" i="1"/>
  <c r="G3525" i="1"/>
  <c r="F3525" i="1"/>
  <c r="E3525" i="1"/>
  <c r="D3525" i="1"/>
  <c r="C3525" i="1"/>
  <c r="B3525" i="1"/>
  <c r="G3524" i="1"/>
  <c r="F3524" i="1"/>
  <c r="E3524" i="1"/>
  <c r="D3524" i="1"/>
  <c r="C3524" i="1"/>
  <c r="B3524" i="1"/>
  <c r="G3523" i="1"/>
  <c r="F3523" i="1"/>
  <c r="E3523" i="1"/>
  <c r="D3523" i="1"/>
  <c r="C3523" i="1"/>
  <c r="B3523" i="1"/>
  <c r="G3522" i="1"/>
  <c r="F3522" i="1"/>
  <c r="E3522" i="1"/>
  <c r="D3522" i="1"/>
  <c r="C3522" i="1"/>
  <c r="B3522" i="1"/>
  <c r="G3521" i="1"/>
  <c r="F3521" i="1"/>
  <c r="E3521" i="1"/>
  <c r="D3521" i="1"/>
  <c r="C3521" i="1"/>
  <c r="B3521" i="1"/>
  <c r="G3520" i="1"/>
  <c r="F3520" i="1"/>
  <c r="E3520" i="1"/>
  <c r="D3520" i="1"/>
  <c r="C3520" i="1"/>
  <c r="B3520" i="1"/>
  <c r="G3519" i="1"/>
  <c r="F3519" i="1"/>
  <c r="E3519" i="1"/>
  <c r="D3519" i="1"/>
  <c r="C3519" i="1"/>
  <c r="B3519" i="1"/>
  <c r="G3518" i="1"/>
  <c r="F3518" i="1"/>
  <c r="E3518" i="1"/>
  <c r="D3518" i="1"/>
  <c r="C3518" i="1"/>
  <c r="B3518" i="1"/>
  <c r="G3517" i="1"/>
  <c r="F3517" i="1"/>
  <c r="E3517" i="1"/>
  <c r="D3517" i="1"/>
  <c r="C3517" i="1"/>
  <c r="B3517" i="1"/>
  <c r="G3516" i="1"/>
  <c r="F3516" i="1"/>
  <c r="E3516" i="1"/>
  <c r="D3516" i="1"/>
  <c r="C3516" i="1"/>
  <c r="B3516" i="1"/>
  <c r="G3515" i="1"/>
  <c r="F3515" i="1"/>
  <c r="E3515" i="1"/>
  <c r="D3515" i="1"/>
  <c r="C3515" i="1"/>
  <c r="B3515" i="1"/>
  <c r="G3514" i="1"/>
  <c r="F3514" i="1"/>
  <c r="E3514" i="1"/>
  <c r="D3514" i="1"/>
  <c r="C3514" i="1"/>
  <c r="B3514" i="1"/>
  <c r="G3513" i="1"/>
  <c r="F3513" i="1"/>
  <c r="E3513" i="1"/>
  <c r="D3513" i="1"/>
  <c r="C3513" i="1"/>
  <c r="B3513" i="1"/>
  <c r="G3512" i="1"/>
  <c r="F3512" i="1"/>
  <c r="E3512" i="1"/>
  <c r="D3512" i="1"/>
  <c r="C3512" i="1"/>
  <c r="B3512" i="1"/>
  <c r="G3511" i="1"/>
  <c r="F3511" i="1"/>
  <c r="E3511" i="1"/>
  <c r="D3511" i="1"/>
  <c r="C3511" i="1"/>
  <c r="B3511" i="1"/>
  <c r="G3510" i="1"/>
  <c r="F3510" i="1"/>
  <c r="E3510" i="1"/>
  <c r="D3510" i="1"/>
  <c r="C3510" i="1"/>
  <c r="B3510" i="1"/>
  <c r="G3509" i="1"/>
  <c r="F3509" i="1"/>
  <c r="E3509" i="1"/>
  <c r="D3509" i="1"/>
  <c r="C3509" i="1"/>
  <c r="B3509" i="1"/>
  <c r="G3508" i="1"/>
  <c r="F3508" i="1"/>
  <c r="E3508" i="1"/>
  <c r="D3508" i="1"/>
  <c r="C3508" i="1"/>
  <c r="B3508" i="1"/>
  <c r="G3507" i="1"/>
  <c r="F3507" i="1"/>
  <c r="E3507" i="1"/>
  <c r="D3507" i="1"/>
  <c r="C3507" i="1"/>
  <c r="B3507" i="1"/>
  <c r="G3506" i="1"/>
  <c r="F3506" i="1"/>
  <c r="E3506" i="1"/>
  <c r="D3506" i="1"/>
  <c r="C3506" i="1"/>
  <c r="B3506" i="1"/>
  <c r="G3505" i="1"/>
  <c r="F3505" i="1"/>
  <c r="E3505" i="1"/>
  <c r="D3505" i="1"/>
  <c r="C3505" i="1"/>
  <c r="B3505" i="1"/>
  <c r="G3504" i="1"/>
  <c r="F3504" i="1"/>
  <c r="E3504" i="1"/>
  <c r="D3504" i="1"/>
  <c r="C3504" i="1"/>
  <c r="B3504" i="1"/>
  <c r="G3503" i="1"/>
  <c r="F3503" i="1"/>
  <c r="E3503" i="1"/>
  <c r="D3503" i="1"/>
  <c r="C3503" i="1"/>
  <c r="B3503" i="1"/>
  <c r="G3502" i="1"/>
  <c r="F3502" i="1"/>
  <c r="E3502" i="1"/>
  <c r="D3502" i="1"/>
  <c r="C3502" i="1"/>
  <c r="B3502" i="1"/>
  <c r="G3501" i="1"/>
  <c r="F3501" i="1"/>
  <c r="E3501" i="1"/>
  <c r="D3501" i="1"/>
  <c r="C3501" i="1"/>
  <c r="B3501" i="1"/>
  <c r="G3500" i="1"/>
  <c r="F3500" i="1"/>
  <c r="E3500" i="1"/>
  <c r="D3500" i="1"/>
  <c r="C3500" i="1"/>
  <c r="B3500" i="1"/>
  <c r="G3499" i="1"/>
  <c r="F3499" i="1"/>
  <c r="E3499" i="1"/>
  <c r="D3499" i="1"/>
  <c r="C3499" i="1"/>
  <c r="B3499" i="1"/>
  <c r="G3498" i="1"/>
  <c r="F3498" i="1"/>
  <c r="E3498" i="1"/>
  <c r="D3498" i="1"/>
  <c r="C3498" i="1"/>
  <c r="B3498" i="1"/>
  <c r="G3497" i="1"/>
  <c r="F3497" i="1"/>
  <c r="E3497" i="1"/>
  <c r="D3497" i="1"/>
  <c r="C3497" i="1"/>
  <c r="B3497" i="1"/>
  <c r="G3496" i="1"/>
  <c r="F3496" i="1"/>
  <c r="E3496" i="1"/>
  <c r="D3496" i="1"/>
  <c r="C3496" i="1"/>
  <c r="B3496" i="1"/>
  <c r="G3495" i="1"/>
  <c r="F3495" i="1"/>
  <c r="E3495" i="1"/>
  <c r="D3495" i="1"/>
  <c r="C3495" i="1"/>
  <c r="B3495" i="1"/>
  <c r="G3494" i="1"/>
  <c r="F3494" i="1"/>
  <c r="E3494" i="1"/>
  <c r="D3494" i="1"/>
  <c r="C3494" i="1"/>
  <c r="B3494" i="1"/>
  <c r="G3493" i="1"/>
  <c r="F3493" i="1"/>
  <c r="E3493" i="1"/>
  <c r="D3493" i="1"/>
  <c r="C3493" i="1"/>
  <c r="B3493" i="1"/>
  <c r="G3492" i="1"/>
  <c r="F3492" i="1"/>
  <c r="E3492" i="1"/>
  <c r="D3492" i="1"/>
  <c r="C3492" i="1"/>
  <c r="B3492" i="1"/>
  <c r="G3491" i="1"/>
  <c r="F3491" i="1"/>
  <c r="E3491" i="1"/>
  <c r="D3491" i="1"/>
  <c r="C3491" i="1"/>
  <c r="B3491" i="1"/>
  <c r="G3490" i="1"/>
  <c r="F3490" i="1"/>
  <c r="E3490" i="1"/>
  <c r="D3490" i="1"/>
  <c r="C3490" i="1"/>
  <c r="B3490" i="1"/>
  <c r="G3489" i="1"/>
  <c r="F3489" i="1"/>
  <c r="E3489" i="1"/>
  <c r="D3489" i="1"/>
  <c r="C3489" i="1"/>
  <c r="B3489" i="1"/>
  <c r="G3488" i="1"/>
  <c r="F3488" i="1"/>
  <c r="E3488" i="1"/>
  <c r="D3488" i="1"/>
  <c r="C3488" i="1"/>
  <c r="B3488" i="1"/>
  <c r="G3487" i="1"/>
  <c r="F3487" i="1"/>
  <c r="E3487" i="1"/>
  <c r="D3487" i="1"/>
  <c r="C3487" i="1"/>
  <c r="B3487" i="1"/>
  <c r="G3486" i="1"/>
  <c r="F3486" i="1"/>
  <c r="E3486" i="1"/>
  <c r="D3486" i="1"/>
  <c r="C3486" i="1"/>
  <c r="B3486" i="1"/>
  <c r="G3485" i="1"/>
  <c r="F3485" i="1"/>
  <c r="E3485" i="1"/>
  <c r="D3485" i="1"/>
  <c r="C3485" i="1"/>
  <c r="B3485" i="1"/>
  <c r="G3484" i="1"/>
  <c r="F3484" i="1"/>
  <c r="E3484" i="1"/>
  <c r="D3484" i="1"/>
  <c r="C3484" i="1"/>
  <c r="B3484" i="1"/>
  <c r="G3483" i="1"/>
  <c r="F3483" i="1"/>
  <c r="E3483" i="1"/>
  <c r="D3483" i="1"/>
  <c r="C3483" i="1"/>
  <c r="B3483" i="1"/>
  <c r="G3482" i="1"/>
  <c r="F3482" i="1"/>
  <c r="E3482" i="1"/>
  <c r="D3482" i="1"/>
  <c r="C3482" i="1"/>
  <c r="B3482" i="1"/>
  <c r="G3481" i="1"/>
  <c r="F3481" i="1"/>
  <c r="E3481" i="1"/>
  <c r="D3481" i="1"/>
  <c r="C3481" i="1"/>
  <c r="B3481" i="1"/>
  <c r="G3480" i="1"/>
  <c r="F3480" i="1"/>
  <c r="E3480" i="1"/>
  <c r="D3480" i="1"/>
  <c r="C3480" i="1"/>
  <c r="B3480" i="1"/>
  <c r="G3479" i="1"/>
  <c r="F3479" i="1"/>
  <c r="E3479" i="1"/>
  <c r="D3479" i="1"/>
  <c r="C3479" i="1"/>
  <c r="B3479" i="1"/>
  <c r="G3478" i="1"/>
  <c r="F3478" i="1"/>
  <c r="E3478" i="1"/>
  <c r="D3478" i="1"/>
  <c r="C3478" i="1"/>
  <c r="B3478" i="1"/>
  <c r="G3477" i="1"/>
  <c r="F3477" i="1"/>
  <c r="E3477" i="1"/>
  <c r="D3477" i="1"/>
  <c r="C3477" i="1"/>
  <c r="B3477" i="1"/>
  <c r="G3476" i="1"/>
  <c r="F3476" i="1"/>
  <c r="E3476" i="1"/>
  <c r="D3476" i="1"/>
  <c r="C3476" i="1"/>
  <c r="B3476" i="1"/>
  <c r="G3475" i="1"/>
  <c r="F3475" i="1"/>
  <c r="E3475" i="1"/>
  <c r="D3475" i="1"/>
  <c r="C3475" i="1"/>
  <c r="B3475" i="1"/>
  <c r="G3474" i="1"/>
  <c r="F3474" i="1"/>
  <c r="E3474" i="1"/>
  <c r="D3474" i="1"/>
  <c r="C3474" i="1"/>
  <c r="B3474" i="1"/>
  <c r="G3473" i="1"/>
  <c r="F3473" i="1"/>
  <c r="E3473" i="1"/>
  <c r="D3473" i="1"/>
  <c r="C3473" i="1"/>
  <c r="B3473" i="1"/>
  <c r="G3472" i="1"/>
  <c r="F3472" i="1"/>
  <c r="E3472" i="1"/>
  <c r="D3472" i="1"/>
  <c r="C3472" i="1"/>
  <c r="B3472" i="1"/>
  <c r="G3471" i="1"/>
  <c r="F3471" i="1"/>
  <c r="E3471" i="1"/>
  <c r="D3471" i="1"/>
  <c r="C3471" i="1"/>
  <c r="B3471" i="1"/>
  <c r="G3470" i="1"/>
  <c r="F3470" i="1"/>
  <c r="E3470" i="1"/>
  <c r="D3470" i="1"/>
  <c r="C3470" i="1"/>
  <c r="B3470" i="1"/>
  <c r="G3469" i="1"/>
  <c r="F3469" i="1"/>
  <c r="E3469" i="1"/>
  <c r="D3469" i="1"/>
  <c r="C3469" i="1"/>
  <c r="B3469" i="1"/>
  <c r="G3468" i="1"/>
  <c r="F3468" i="1"/>
  <c r="E3468" i="1"/>
  <c r="D3468" i="1"/>
  <c r="C3468" i="1"/>
  <c r="B3468" i="1"/>
  <c r="G3467" i="1"/>
  <c r="F3467" i="1"/>
  <c r="E3467" i="1"/>
  <c r="D3467" i="1"/>
  <c r="C3467" i="1"/>
  <c r="B3467" i="1"/>
  <c r="G3466" i="1"/>
  <c r="F3466" i="1"/>
  <c r="E3466" i="1"/>
  <c r="D3466" i="1"/>
  <c r="C3466" i="1"/>
  <c r="B3466" i="1"/>
  <c r="G3465" i="1"/>
  <c r="F3465" i="1"/>
  <c r="E3465" i="1"/>
  <c r="D3465" i="1"/>
  <c r="C3465" i="1"/>
  <c r="B3465" i="1"/>
  <c r="G3464" i="1"/>
  <c r="F3464" i="1"/>
  <c r="E3464" i="1"/>
  <c r="D3464" i="1"/>
  <c r="C3464" i="1"/>
  <c r="B3464" i="1"/>
  <c r="G3463" i="1"/>
  <c r="F3463" i="1"/>
  <c r="E3463" i="1"/>
  <c r="D3463" i="1"/>
  <c r="C3463" i="1"/>
  <c r="B3463" i="1"/>
  <c r="G3462" i="1"/>
  <c r="F3462" i="1"/>
  <c r="E3462" i="1"/>
  <c r="D3462" i="1"/>
  <c r="C3462" i="1"/>
  <c r="B3462" i="1"/>
  <c r="G3461" i="1"/>
  <c r="F3461" i="1"/>
  <c r="E3461" i="1"/>
  <c r="D3461" i="1"/>
  <c r="C3461" i="1"/>
  <c r="B3461" i="1"/>
  <c r="G3460" i="1"/>
  <c r="F3460" i="1"/>
  <c r="E3460" i="1"/>
  <c r="D3460" i="1"/>
  <c r="C3460" i="1"/>
  <c r="B3460" i="1"/>
  <c r="G3459" i="1"/>
  <c r="F3459" i="1"/>
  <c r="E3459" i="1"/>
  <c r="D3459" i="1"/>
  <c r="C3459" i="1"/>
  <c r="B3459" i="1"/>
  <c r="G3458" i="1"/>
  <c r="F3458" i="1"/>
  <c r="E3458" i="1"/>
  <c r="D3458" i="1"/>
  <c r="C3458" i="1"/>
  <c r="B3458" i="1"/>
  <c r="G3457" i="1"/>
  <c r="F3457" i="1"/>
  <c r="E3457" i="1"/>
  <c r="D3457" i="1"/>
  <c r="C3457" i="1"/>
  <c r="B3457" i="1"/>
  <c r="G3456" i="1"/>
  <c r="F3456" i="1"/>
  <c r="E3456" i="1"/>
  <c r="D3456" i="1"/>
  <c r="C3456" i="1"/>
  <c r="B3456" i="1"/>
  <c r="G3455" i="1"/>
  <c r="F3455" i="1"/>
  <c r="E3455" i="1"/>
  <c r="D3455" i="1"/>
  <c r="C3455" i="1"/>
  <c r="B3455" i="1"/>
  <c r="G3454" i="1"/>
  <c r="F3454" i="1"/>
  <c r="E3454" i="1"/>
  <c r="D3454" i="1"/>
  <c r="C3454" i="1"/>
  <c r="B3454" i="1"/>
  <c r="G3453" i="1"/>
  <c r="F3453" i="1"/>
  <c r="E3453" i="1"/>
  <c r="D3453" i="1"/>
  <c r="C3453" i="1"/>
  <c r="B3453" i="1"/>
  <c r="G3452" i="1"/>
  <c r="F3452" i="1"/>
  <c r="E3452" i="1"/>
  <c r="D3452" i="1"/>
  <c r="C3452" i="1"/>
  <c r="B3452" i="1"/>
  <c r="G3451" i="1"/>
  <c r="F3451" i="1"/>
  <c r="E3451" i="1"/>
  <c r="D3451" i="1"/>
  <c r="C3451" i="1"/>
  <c r="B3451" i="1"/>
  <c r="G3450" i="1"/>
  <c r="F3450" i="1"/>
  <c r="E3450" i="1"/>
  <c r="D3450" i="1"/>
  <c r="C3450" i="1"/>
  <c r="B3450" i="1"/>
  <c r="G3449" i="1"/>
  <c r="F3449" i="1"/>
  <c r="E3449" i="1"/>
  <c r="D3449" i="1"/>
  <c r="C3449" i="1"/>
  <c r="B3449" i="1"/>
  <c r="G3448" i="1"/>
  <c r="F3448" i="1"/>
  <c r="E3448" i="1"/>
  <c r="D3448" i="1"/>
  <c r="C3448" i="1"/>
  <c r="B3448" i="1"/>
  <c r="G3447" i="1"/>
  <c r="F3447" i="1"/>
  <c r="E3447" i="1"/>
  <c r="D3447" i="1"/>
  <c r="C3447" i="1"/>
  <c r="B3447" i="1"/>
  <c r="G3446" i="1"/>
  <c r="F3446" i="1"/>
  <c r="E3446" i="1"/>
  <c r="D3446" i="1"/>
  <c r="C3446" i="1"/>
  <c r="B3446" i="1"/>
  <c r="G3445" i="1"/>
  <c r="F3445" i="1"/>
  <c r="E3445" i="1"/>
  <c r="D3445" i="1"/>
  <c r="C3445" i="1"/>
  <c r="B3445" i="1"/>
  <c r="G3444" i="1"/>
  <c r="F3444" i="1"/>
  <c r="E3444" i="1"/>
  <c r="D3444" i="1"/>
  <c r="C3444" i="1"/>
  <c r="B3444" i="1"/>
  <c r="G3443" i="1"/>
  <c r="F3443" i="1"/>
  <c r="E3443" i="1"/>
  <c r="D3443" i="1"/>
  <c r="C3443" i="1"/>
  <c r="B3443" i="1"/>
  <c r="G3442" i="1"/>
  <c r="F3442" i="1"/>
  <c r="E3442" i="1"/>
  <c r="D3442" i="1"/>
  <c r="C3442" i="1"/>
  <c r="B3442" i="1"/>
  <c r="G3441" i="1"/>
  <c r="F3441" i="1"/>
  <c r="E3441" i="1"/>
  <c r="D3441" i="1"/>
  <c r="C3441" i="1"/>
  <c r="B3441" i="1"/>
  <c r="G3440" i="1"/>
  <c r="F3440" i="1"/>
  <c r="E3440" i="1"/>
  <c r="D3440" i="1"/>
  <c r="C3440" i="1"/>
  <c r="B3440" i="1"/>
  <c r="G3439" i="1"/>
  <c r="F3439" i="1"/>
  <c r="E3439" i="1"/>
  <c r="D3439" i="1"/>
  <c r="C3439" i="1"/>
  <c r="B3439" i="1"/>
  <c r="G3438" i="1"/>
  <c r="F3438" i="1"/>
  <c r="E3438" i="1"/>
  <c r="D3438" i="1"/>
  <c r="C3438" i="1"/>
  <c r="B3438" i="1"/>
  <c r="G3437" i="1"/>
  <c r="F3437" i="1"/>
  <c r="E3437" i="1"/>
  <c r="D3437" i="1"/>
  <c r="C3437" i="1"/>
  <c r="B3437" i="1"/>
  <c r="G3436" i="1"/>
  <c r="F3436" i="1"/>
  <c r="E3436" i="1"/>
  <c r="D3436" i="1"/>
  <c r="C3436" i="1"/>
  <c r="B3436" i="1"/>
  <c r="G3435" i="1"/>
  <c r="F3435" i="1"/>
  <c r="E3435" i="1"/>
  <c r="D3435" i="1"/>
  <c r="C3435" i="1"/>
  <c r="B3435" i="1"/>
  <c r="G3434" i="1"/>
  <c r="F3434" i="1"/>
  <c r="E3434" i="1"/>
  <c r="D3434" i="1"/>
  <c r="C3434" i="1"/>
  <c r="B3434" i="1"/>
  <c r="G3433" i="1"/>
  <c r="F3433" i="1"/>
  <c r="E3433" i="1"/>
  <c r="D3433" i="1"/>
  <c r="C3433" i="1"/>
  <c r="B3433" i="1"/>
  <c r="G3432" i="1"/>
  <c r="F3432" i="1"/>
  <c r="E3432" i="1"/>
  <c r="D3432" i="1"/>
  <c r="C3432" i="1"/>
  <c r="B3432" i="1"/>
  <c r="G3431" i="1"/>
  <c r="F3431" i="1"/>
  <c r="E3431" i="1"/>
  <c r="D3431" i="1"/>
  <c r="C3431" i="1"/>
  <c r="B3431" i="1"/>
  <c r="G3430" i="1"/>
  <c r="F3430" i="1"/>
  <c r="E3430" i="1"/>
  <c r="D3430" i="1"/>
  <c r="C3430" i="1"/>
  <c r="B3430" i="1"/>
  <c r="G3429" i="1"/>
  <c r="F3429" i="1"/>
  <c r="E3429" i="1"/>
  <c r="D3429" i="1"/>
  <c r="C3429" i="1"/>
  <c r="B3429" i="1"/>
  <c r="G3428" i="1"/>
  <c r="F3428" i="1"/>
  <c r="E3428" i="1"/>
  <c r="D3428" i="1"/>
  <c r="C3428" i="1"/>
  <c r="B3428" i="1"/>
  <c r="G3427" i="1"/>
  <c r="F3427" i="1"/>
  <c r="E3427" i="1"/>
  <c r="D3427" i="1"/>
  <c r="C3427" i="1"/>
  <c r="B3427" i="1"/>
  <c r="G3426" i="1"/>
  <c r="F3426" i="1"/>
  <c r="E3426" i="1"/>
  <c r="D3426" i="1"/>
  <c r="C3426" i="1"/>
  <c r="B3426" i="1"/>
  <c r="G3425" i="1"/>
  <c r="F3425" i="1"/>
  <c r="E3425" i="1"/>
  <c r="D3425" i="1"/>
  <c r="C3425" i="1"/>
  <c r="B3425" i="1"/>
  <c r="G3424" i="1"/>
  <c r="F3424" i="1"/>
  <c r="E3424" i="1"/>
  <c r="D3424" i="1"/>
  <c r="C3424" i="1"/>
  <c r="B3424" i="1"/>
  <c r="G3423" i="1"/>
  <c r="F3423" i="1"/>
  <c r="E3423" i="1"/>
  <c r="D3423" i="1"/>
  <c r="C3423" i="1"/>
  <c r="B3423" i="1"/>
  <c r="G3422" i="1"/>
  <c r="F3422" i="1"/>
  <c r="E3422" i="1"/>
  <c r="D3422" i="1"/>
  <c r="C3422" i="1"/>
  <c r="B3422" i="1"/>
  <c r="G3421" i="1"/>
  <c r="F3421" i="1"/>
  <c r="E3421" i="1"/>
  <c r="D3421" i="1"/>
  <c r="C3421" i="1"/>
  <c r="B3421" i="1"/>
  <c r="G3420" i="1"/>
  <c r="F3420" i="1"/>
  <c r="E3420" i="1"/>
  <c r="D3420" i="1"/>
  <c r="C3420" i="1"/>
  <c r="B3420" i="1"/>
  <c r="G3419" i="1"/>
  <c r="F3419" i="1"/>
  <c r="E3419" i="1"/>
  <c r="D3419" i="1"/>
  <c r="C3419" i="1"/>
  <c r="B3419" i="1"/>
  <c r="G3418" i="1"/>
  <c r="F3418" i="1"/>
  <c r="E3418" i="1"/>
  <c r="D3418" i="1"/>
  <c r="C3418" i="1"/>
  <c r="B3418" i="1"/>
  <c r="G3417" i="1"/>
  <c r="F3417" i="1"/>
  <c r="E3417" i="1"/>
  <c r="D3417" i="1"/>
  <c r="C3417" i="1"/>
  <c r="B3417" i="1"/>
  <c r="G3416" i="1"/>
  <c r="F3416" i="1"/>
  <c r="E3416" i="1"/>
  <c r="D3416" i="1"/>
  <c r="C3416" i="1"/>
  <c r="B3416" i="1"/>
  <c r="G3415" i="1"/>
  <c r="F3415" i="1"/>
  <c r="E3415" i="1"/>
  <c r="D3415" i="1"/>
  <c r="C3415" i="1"/>
  <c r="B3415" i="1"/>
  <c r="G3414" i="1"/>
  <c r="F3414" i="1"/>
  <c r="E3414" i="1"/>
  <c r="D3414" i="1"/>
  <c r="C3414" i="1"/>
  <c r="B3414" i="1"/>
  <c r="G3413" i="1"/>
  <c r="F3413" i="1"/>
  <c r="E3413" i="1"/>
  <c r="D3413" i="1"/>
  <c r="C3413" i="1"/>
  <c r="B3413" i="1"/>
  <c r="G3412" i="1"/>
  <c r="F3412" i="1"/>
  <c r="E3412" i="1"/>
  <c r="D3412" i="1"/>
  <c r="C3412" i="1"/>
  <c r="B3412" i="1"/>
  <c r="G3411" i="1"/>
  <c r="F3411" i="1"/>
  <c r="E3411" i="1"/>
  <c r="D3411" i="1"/>
  <c r="C3411" i="1"/>
  <c r="B3411" i="1"/>
  <c r="G3410" i="1"/>
  <c r="F3410" i="1"/>
  <c r="E3410" i="1"/>
  <c r="D3410" i="1"/>
  <c r="C3410" i="1"/>
  <c r="B3410" i="1"/>
  <c r="G3409" i="1"/>
  <c r="F3409" i="1"/>
  <c r="E3409" i="1"/>
  <c r="D3409" i="1"/>
  <c r="C3409" i="1"/>
  <c r="B3409" i="1"/>
  <c r="G3408" i="1"/>
  <c r="F3408" i="1"/>
  <c r="E3408" i="1"/>
  <c r="D3408" i="1"/>
  <c r="C3408" i="1"/>
  <c r="B3408" i="1"/>
  <c r="G3407" i="1"/>
  <c r="F3407" i="1"/>
  <c r="E3407" i="1"/>
  <c r="D3407" i="1"/>
  <c r="C3407" i="1"/>
  <c r="B3407" i="1"/>
  <c r="G3406" i="1"/>
  <c r="F3406" i="1"/>
  <c r="E3406" i="1"/>
  <c r="D3406" i="1"/>
  <c r="C3406" i="1"/>
  <c r="B3406" i="1"/>
  <c r="G3405" i="1"/>
  <c r="F3405" i="1"/>
  <c r="E3405" i="1"/>
  <c r="D3405" i="1"/>
  <c r="C3405" i="1"/>
  <c r="B3405" i="1"/>
  <c r="G3404" i="1"/>
  <c r="F3404" i="1"/>
  <c r="E3404" i="1"/>
  <c r="D3404" i="1"/>
  <c r="C3404" i="1"/>
  <c r="B3404" i="1"/>
  <c r="G3403" i="1"/>
  <c r="F3403" i="1"/>
  <c r="E3403" i="1"/>
  <c r="D3403" i="1"/>
  <c r="C3403" i="1"/>
  <c r="B3403" i="1"/>
  <c r="G3402" i="1"/>
  <c r="F3402" i="1"/>
  <c r="E3402" i="1"/>
  <c r="D3402" i="1"/>
  <c r="C3402" i="1"/>
  <c r="B3402" i="1"/>
  <c r="G3401" i="1"/>
  <c r="F3401" i="1"/>
  <c r="E3401" i="1"/>
  <c r="D3401" i="1"/>
  <c r="C3401" i="1"/>
  <c r="B3401" i="1"/>
  <c r="G3400" i="1"/>
  <c r="F3400" i="1"/>
  <c r="E3400" i="1"/>
  <c r="D3400" i="1"/>
  <c r="C3400" i="1"/>
  <c r="B3400" i="1"/>
  <c r="G3399" i="1"/>
  <c r="F3399" i="1"/>
  <c r="E3399" i="1"/>
  <c r="D3399" i="1"/>
  <c r="C3399" i="1"/>
  <c r="B3399" i="1"/>
  <c r="G3398" i="1"/>
  <c r="F3398" i="1"/>
  <c r="E3398" i="1"/>
  <c r="D3398" i="1"/>
  <c r="C3398" i="1"/>
  <c r="B3398" i="1"/>
  <c r="G3397" i="1"/>
  <c r="F3397" i="1"/>
  <c r="E3397" i="1"/>
  <c r="D3397" i="1"/>
  <c r="C3397" i="1"/>
  <c r="B3397" i="1"/>
  <c r="G3396" i="1"/>
  <c r="F3396" i="1"/>
  <c r="E3396" i="1"/>
  <c r="D3396" i="1"/>
  <c r="C3396" i="1"/>
  <c r="B3396" i="1"/>
  <c r="G3395" i="1"/>
  <c r="F3395" i="1"/>
  <c r="E3395" i="1"/>
  <c r="D3395" i="1"/>
  <c r="C3395" i="1"/>
  <c r="B3395" i="1"/>
  <c r="G3394" i="1"/>
  <c r="F3394" i="1"/>
  <c r="E3394" i="1"/>
  <c r="D3394" i="1"/>
  <c r="C3394" i="1"/>
  <c r="B3394" i="1"/>
  <c r="G3393" i="1"/>
  <c r="F3393" i="1"/>
  <c r="E3393" i="1"/>
  <c r="D3393" i="1"/>
  <c r="C3393" i="1"/>
  <c r="B3393" i="1"/>
  <c r="G3392" i="1"/>
  <c r="F3392" i="1"/>
  <c r="E3392" i="1"/>
  <c r="D3392" i="1"/>
  <c r="C3392" i="1"/>
  <c r="B3392" i="1"/>
  <c r="G3391" i="1"/>
  <c r="F3391" i="1"/>
  <c r="E3391" i="1"/>
  <c r="D3391" i="1"/>
  <c r="C3391" i="1"/>
  <c r="B3391" i="1"/>
  <c r="G3390" i="1"/>
  <c r="F3390" i="1"/>
  <c r="E3390" i="1"/>
  <c r="D3390" i="1"/>
  <c r="C3390" i="1"/>
  <c r="B3390" i="1"/>
  <c r="G3389" i="1"/>
  <c r="F3389" i="1"/>
  <c r="E3389" i="1"/>
  <c r="D3389" i="1"/>
  <c r="C3389" i="1"/>
  <c r="B3389" i="1"/>
  <c r="G3388" i="1"/>
  <c r="F3388" i="1"/>
  <c r="E3388" i="1"/>
  <c r="D3388" i="1"/>
  <c r="C3388" i="1"/>
  <c r="B3388" i="1"/>
  <c r="G3387" i="1"/>
  <c r="F3387" i="1"/>
  <c r="E3387" i="1"/>
  <c r="D3387" i="1"/>
  <c r="C3387" i="1"/>
  <c r="B3387" i="1"/>
  <c r="G3386" i="1"/>
  <c r="F3386" i="1"/>
  <c r="E3386" i="1"/>
  <c r="D3386" i="1"/>
  <c r="C3386" i="1"/>
  <c r="B3386" i="1"/>
  <c r="G3385" i="1"/>
  <c r="F3385" i="1"/>
  <c r="E3385" i="1"/>
  <c r="D3385" i="1"/>
  <c r="C3385" i="1"/>
  <c r="B3385" i="1"/>
  <c r="G3384" i="1"/>
  <c r="F3384" i="1"/>
  <c r="E3384" i="1"/>
  <c r="D3384" i="1"/>
  <c r="C3384" i="1"/>
  <c r="B3384" i="1"/>
  <c r="G3383" i="1"/>
  <c r="F3383" i="1"/>
  <c r="E3383" i="1"/>
  <c r="D3383" i="1"/>
  <c r="C3383" i="1"/>
  <c r="B3383" i="1"/>
  <c r="G3382" i="1"/>
  <c r="F3382" i="1"/>
  <c r="E3382" i="1"/>
  <c r="D3382" i="1"/>
  <c r="C3382" i="1"/>
  <c r="B3382" i="1"/>
  <c r="G3381" i="1"/>
  <c r="F3381" i="1"/>
  <c r="E3381" i="1"/>
  <c r="D3381" i="1"/>
  <c r="C3381" i="1"/>
  <c r="B3381" i="1"/>
  <c r="G3380" i="1"/>
  <c r="F3380" i="1"/>
  <c r="E3380" i="1"/>
  <c r="D3380" i="1"/>
  <c r="C3380" i="1"/>
  <c r="B3380" i="1"/>
  <c r="G3379" i="1"/>
  <c r="F3379" i="1"/>
  <c r="E3379" i="1"/>
  <c r="D3379" i="1"/>
  <c r="C3379" i="1"/>
  <c r="B3379" i="1"/>
  <c r="G3378" i="1"/>
  <c r="F3378" i="1"/>
  <c r="E3378" i="1"/>
  <c r="D3378" i="1"/>
  <c r="C3378" i="1"/>
  <c r="B3378" i="1"/>
  <c r="G3377" i="1"/>
  <c r="F3377" i="1"/>
  <c r="E3377" i="1"/>
  <c r="D3377" i="1"/>
  <c r="C3377" i="1"/>
  <c r="B3377" i="1"/>
  <c r="G3376" i="1"/>
  <c r="F3376" i="1"/>
  <c r="E3376" i="1"/>
  <c r="D3376" i="1"/>
  <c r="C3376" i="1"/>
  <c r="B3376" i="1"/>
  <c r="G3375" i="1"/>
  <c r="F3375" i="1"/>
  <c r="E3375" i="1"/>
  <c r="D3375" i="1"/>
  <c r="C3375" i="1"/>
  <c r="B3375" i="1"/>
  <c r="G3374" i="1"/>
  <c r="F3374" i="1"/>
  <c r="E3374" i="1"/>
  <c r="D3374" i="1"/>
  <c r="C3374" i="1"/>
  <c r="B3374" i="1"/>
  <c r="G3373" i="1"/>
  <c r="F3373" i="1"/>
  <c r="E3373" i="1"/>
  <c r="D3373" i="1"/>
  <c r="C3373" i="1"/>
  <c r="B3373" i="1"/>
  <c r="G3372" i="1"/>
  <c r="F3372" i="1"/>
  <c r="E3372" i="1"/>
  <c r="D3372" i="1"/>
  <c r="C3372" i="1"/>
  <c r="B3372" i="1"/>
  <c r="G3371" i="1"/>
  <c r="F3371" i="1"/>
  <c r="E3371" i="1"/>
  <c r="D3371" i="1"/>
  <c r="C3371" i="1"/>
  <c r="B3371" i="1"/>
  <c r="G3370" i="1"/>
  <c r="F3370" i="1"/>
  <c r="E3370" i="1"/>
  <c r="D3370" i="1"/>
  <c r="C3370" i="1"/>
  <c r="B3370" i="1"/>
  <c r="G3369" i="1"/>
  <c r="F3369" i="1"/>
  <c r="E3369" i="1"/>
  <c r="D3369" i="1"/>
  <c r="C3369" i="1"/>
  <c r="B3369" i="1"/>
  <c r="G3368" i="1"/>
  <c r="F3368" i="1"/>
  <c r="E3368" i="1"/>
  <c r="D3368" i="1"/>
  <c r="C3368" i="1"/>
  <c r="B3368" i="1"/>
  <c r="G3367" i="1"/>
  <c r="F3367" i="1"/>
  <c r="E3367" i="1"/>
  <c r="D3367" i="1"/>
  <c r="C3367" i="1"/>
  <c r="B3367" i="1"/>
  <c r="G3366" i="1"/>
  <c r="F3366" i="1"/>
  <c r="E3366" i="1"/>
  <c r="D3366" i="1"/>
  <c r="C3366" i="1"/>
  <c r="B3366" i="1"/>
  <c r="G3365" i="1"/>
  <c r="F3365" i="1"/>
  <c r="E3365" i="1"/>
  <c r="D3365" i="1"/>
  <c r="C3365" i="1"/>
  <c r="B3365" i="1"/>
  <c r="G3364" i="1"/>
  <c r="F3364" i="1"/>
  <c r="E3364" i="1"/>
  <c r="D3364" i="1"/>
  <c r="C3364" i="1"/>
  <c r="B3364" i="1"/>
  <c r="G3363" i="1"/>
  <c r="F3363" i="1"/>
  <c r="E3363" i="1"/>
  <c r="D3363" i="1"/>
  <c r="C3363" i="1"/>
  <c r="B3363" i="1"/>
  <c r="G3362" i="1"/>
  <c r="F3362" i="1"/>
  <c r="E3362" i="1"/>
  <c r="D3362" i="1"/>
  <c r="C3362" i="1"/>
  <c r="B3362" i="1"/>
  <c r="G3361" i="1"/>
  <c r="F3361" i="1"/>
  <c r="E3361" i="1"/>
  <c r="D3361" i="1"/>
  <c r="C3361" i="1"/>
  <c r="B3361" i="1"/>
  <c r="G3360" i="1"/>
  <c r="F3360" i="1"/>
  <c r="E3360" i="1"/>
  <c r="D3360" i="1"/>
  <c r="C3360" i="1"/>
  <c r="B3360" i="1"/>
  <c r="G3359" i="1"/>
  <c r="F3359" i="1"/>
  <c r="E3359" i="1"/>
  <c r="D3359" i="1"/>
  <c r="C3359" i="1"/>
  <c r="B3359" i="1"/>
  <c r="G3358" i="1"/>
  <c r="F3358" i="1"/>
  <c r="E3358" i="1"/>
  <c r="D3358" i="1"/>
  <c r="C3358" i="1"/>
  <c r="B3358" i="1"/>
  <c r="G3357" i="1"/>
  <c r="F3357" i="1"/>
  <c r="E3357" i="1"/>
  <c r="D3357" i="1"/>
  <c r="C3357" i="1"/>
  <c r="B3357" i="1"/>
  <c r="G3356" i="1"/>
  <c r="F3356" i="1"/>
  <c r="E3356" i="1"/>
  <c r="D3356" i="1"/>
  <c r="C3356" i="1"/>
  <c r="B3356" i="1"/>
  <c r="G3355" i="1"/>
  <c r="F3355" i="1"/>
  <c r="E3355" i="1"/>
  <c r="D3355" i="1"/>
  <c r="C3355" i="1"/>
  <c r="B3355" i="1"/>
  <c r="G3354" i="1"/>
  <c r="F3354" i="1"/>
  <c r="E3354" i="1"/>
  <c r="D3354" i="1"/>
  <c r="C3354" i="1"/>
  <c r="B3354" i="1"/>
  <c r="G3353" i="1"/>
  <c r="F3353" i="1"/>
  <c r="E3353" i="1"/>
  <c r="D3353" i="1"/>
  <c r="C3353" i="1"/>
  <c r="B3353" i="1"/>
  <c r="G3352" i="1"/>
  <c r="F3352" i="1"/>
  <c r="E3352" i="1"/>
  <c r="D3352" i="1"/>
  <c r="C3352" i="1"/>
  <c r="B3352" i="1"/>
  <c r="G3351" i="1"/>
  <c r="F3351" i="1"/>
  <c r="E3351" i="1"/>
  <c r="D3351" i="1"/>
  <c r="C3351" i="1"/>
  <c r="B3351" i="1"/>
  <c r="G3350" i="1"/>
  <c r="F3350" i="1"/>
  <c r="E3350" i="1"/>
  <c r="D3350" i="1"/>
  <c r="C3350" i="1"/>
  <c r="B3350" i="1"/>
  <c r="G3349" i="1"/>
  <c r="F3349" i="1"/>
  <c r="E3349" i="1"/>
  <c r="D3349" i="1"/>
  <c r="C3349" i="1"/>
  <c r="B3349" i="1"/>
  <c r="G3348" i="1"/>
  <c r="F3348" i="1"/>
  <c r="E3348" i="1"/>
  <c r="D3348" i="1"/>
  <c r="C3348" i="1"/>
  <c r="B3348" i="1"/>
  <c r="G3347" i="1"/>
  <c r="F3347" i="1"/>
  <c r="E3347" i="1"/>
  <c r="D3347" i="1"/>
  <c r="C3347" i="1"/>
  <c r="B3347" i="1"/>
  <c r="G3346" i="1"/>
  <c r="F3346" i="1"/>
  <c r="E3346" i="1"/>
  <c r="D3346" i="1"/>
  <c r="C3346" i="1"/>
  <c r="B3346" i="1"/>
  <c r="G3345" i="1"/>
  <c r="F3345" i="1"/>
  <c r="E3345" i="1"/>
  <c r="D3345" i="1"/>
  <c r="C3345" i="1"/>
  <c r="B3345" i="1"/>
  <c r="G3344" i="1"/>
  <c r="F3344" i="1"/>
  <c r="E3344" i="1"/>
  <c r="D3344" i="1"/>
  <c r="C3344" i="1"/>
  <c r="B3344" i="1"/>
  <c r="G3343" i="1"/>
  <c r="F3343" i="1"/>
  <c r="E3343" i="1"/>
  <c r="D3343" i="1"/>
  <c r="C3343" i="1"/>
  <c r="B3343" i="1"/>
  <c r="G3342" i="1"/>
  <c r="F3342" i="1"/>
  <c r="E3342" i="1"/>
  <c r="D3342" i="1"/>
  <c r="C3342" i="1"/>
  <c r="B3342" i="1"/>
  <c r="G3341" i="1"/>
  <c r="F3341" i="1"/>
  <c r="E3341" i="1"/>
  <c r="D3341" i="1"/>
  <c r="C3341" i="1"/>
  <c r="B3341" i="1"/>
  <c r="G3340" i="1"/>
  <c r="F3340" i="1"/>
  <c r="E3340" i="1"/>
  <c r="D3340" i="1"/>
  <c r="C3340" i="1"/>
  <c r="B3340" i="1"/>
  <c r="G3339" i="1"/>
  <c r="F3339" i="1"/>
  <c r="E3339" i="1"/>
  <c r="D3339" i="1"/>
  <c r="C3339" i="1"/>
  <c r="B3339" i="1"/>
  <c r="G3338" i="1"/>
  <c r="F3338" i="1"/>
  <c r="E3338" i="1"/>
  <c r="D3338" i="1"/>
  <c r="C3338" i="1"/>
  <c r="B3338" i="1"/>
  <c r="G3337" i="1"/>
  <c r="F3337" i="1"/>
  <c r="E3337" i="1"/>
  <c r="D3337" i="1"/>
  <c r="C3337" i="1"/>
  <c r="B3337" i="1"/>
  <c r="G3336" i="1"/>
  <c r="F3336" i="1"/>
  <c r="E3336" i="1"/>
  <c r="D3336" i="1"/>
  <c r="C3336" i="1"/>
  <c r="B3336" i="1"/>
  <c r="G3335" i="1"/>
  <c r="F3335" i="1"/>
  <c r="E3335" i="1"/>
  <c r="D3335" i="1"/>
  <c r="C3335" i="1"/>
  <c r="B3335" i="1"/>
  <c r="G3334" i="1"/>
  <c r="F3334" i="1"/>
  <c r="E3334" i="1"/>
  <c r="D3334" i="1"/>
  <c r="C3334" i="1"/>
  <c r="B3334" i="1"/>
  <c r="G3333" i="1"/>
  <c r="F3333" i="1"/>
  <c r="E3333" i="1"/>
  <c r="D3333" i="1"/>
  <c r="C3333" i="1"/>
  <c r="B3333" i="1"/>
  <c r="G3332" i="1"/>
  <c r="F3332" i="1"/>
  <c r="E3332" i="1"/>
  <c r="D3332" i="1"/>
  <c r="C3332" i="1"/>
  <c r="B3332" i="1"/>
  <c r="G3331" i="1"/>
  <c r="F3331" i="1"/>
  <c r="E3331" i="1"/>
  <c r="D3331" i="1"/>
  <c r="C3331" i="1"/>
  <c r="B3331" i="1"/>
  <c r="G3330" i="1"/>
  <c r="F3330" i="1"/>
  <c r="E3330" i="1"/>
  <c r="D3330" i="1"/>
  <c r="C3330" i="1"/>
  <c r="B3330" i="1"/>
  <c r="G3329" i="1"/>
  <c r="F3329" i="1"/>
  <c r="E3329" i="1"/>
  <c r="D3329" i="1"/>
  <c r="C3329" i="1"/>
  <c r="B3329" i="1"/>
  <c r="G3328" i="1"/>
  <c r="F3328" i="1"/>
  <c r="E3328" i="1"/>
  <c r="D3328" i="1"/>
  <c r="C3328" i="1"/>
  <c r="B3328" i="1"/>
  <c r="G3327" i="1"/>
  <c r="F3327" i="1"/>
  <c r="E3327" i="1"/>
  <c r="D3327" i="1"/>
  <c r="C3327" i="1"/>
  <c r="B3327" i="1"/>
  <c r="G3326" i="1"/>
  <c r="F3326" i="1"/>
  <c r="E3326" i="1"/>
  <c r="D3326" i="1"/>
  <c r="C3326" i="1"/>
  <c r="B3326" i="1"/>
  <c r="G3325" i="1"/>
  <c r="F3325" i="1"/>
  <c r="E3325" i="1"/>
  <c r="D3325" i="1"/>
  <c r="C3325" i="1"/>
  <c r="B3325" i="1"/>
  <c r="G3324" i="1"/>
  <c r="F3324" i="1"/>
  <c r="E3324" i="1"/>
  <c r="D3324" i="1"/>
  <c r="C3324" i="1"/>
  <c r="B3324" i="1"/>
  <c r="G3323" i="1"/>
  <c r="F3323" i="1"/>
  <c r="E3323" i="1"/>
  <c r="D3323" i="1"/>
  <c r="C3323" i="1"/>
  <c r="B3323" i="1"/>
  <c r="G3322" i="1"/>
  <c r="F3322" i="1"/>
  <c r="E3322" i="1"/>
  <c r="D3322" i="1"/>
  <c r="C3322" i="1"/>
  <c r="B3322" i="1"/>
  <c r="G3321" i="1"/>
  <c r="F3321" i="1"/>
  <c r="E3321" i="1"/>
  <c r="D3321" i="1"/>
  <c r="C3321" i="1"/>
  <c r="B3321" i="1"/>
  <c r="G3320" i="1"/>
  <c r="F3320" i="1"/>
  <c r="E3320" i="1"/>
  <c r="D3320" i="1"/>
  <c r="C3320" i="1"/>
  <c r="B3320" i="1"/>
  <c r="G3319" i="1"/>
  <c r="F3319" i="1"/>
  <c r="E3319" i="1"/>
  <c r="D3319" i="1"/>
  <c r="C3319" i="1"/>
  <c r="B3319" i="1"/>
  <c r="G3318" i="1"/>
  <c r="F3318" i="1"/>
  <c r="E3318" i="1"/>
  <c r="D3318" i="1"/>
  <c r="C3318" i="1"/>
  <c r="B3318" i="1"/>
  <c r="G3317" i="1"/>
  <c r="F3317" i="1"/>
  <c r="E3317" i="1"/>
  <c r="D3317" i="1"/>
  <c r="C3317" i="1"/>
  <c r="B3317" i="1"/>
  <c r="G3316" i="1"/>
  <c r="F3316" i="1"/>
  <c r="E3316" i="1"/>
  <c r="D3316" i="1"/>
  <c r="C3316" i="1"/>
  <c r="B3316" i="1"/>
  <c r="G3315" i="1"/>
  <c r="F3315" i="1"/>
  <c r="E3315" i="1"/>
  <c r="D3315" i="1"/>
  <c r="C3315" i="1"/>
  <c r="B3315" i="1"/>
  <c r="G3314" i="1"/>
  <c r="F3314" i="1"/>
  <c r="E3314" i="1"/>
  <c r="D3314" i="1"/>
  <c r="C3314" i="1"/>
  <c r="B3314" i="1"/>
  <c r="G3313" i="1"/>
  <c r="F3313" i="1"/>
  <c r="E3313" i="1"/>
  <c r="D3313" i="1"/>
  <c r="C3313" i="1"/>
  <c r="B3313" i="1"/>
  <c r="G3312" i="1"/>
  <c r="F3312" i="1"/>
  <c r="E3312" i="1"/>
  <c r="D3312" i="1"/>
  <c r="C3312" i="1"/>
  <c r="B3312" i="1"/>
  <c r="G3311" i="1"/>
  <c r="F3311" i="1"/>
  <c r="E3311" i="1"/>
  <c r="D3311" i="1"/>
  <c r="C3311" i="1"/>
  <c r="B3311" i="1"/>
  <c r="G3310" i="1"/>
  <c r="F3310" i="1"/>
  <c r="E3310" i="1"/>
  <c r="D3310" i="1"/>
  <c r="C3310" i="1"/>
  <c r="B3310" i="1"/>
  <c r="G3309" i="1"/>
  <c r="F3309" i="1"/>
  <c r="E3309" i="1"/>
  <c r="D3309" i="1"/>
  <c r="C3309" i="1"/>
  <c r="B3309" i="1"/>
  <c r="G3308" i="1"/>
  <c r="F3308" i="1"/>
  <c r="E3308" i="1"/>
  <c r="D3308" i="1"/>
  <c r="C3308" i="1"/>
  <c r="B3308" i="1"/>
  <c r="G3307" i="1"/>
  <c r="F3307" i="1"/>
  <c r="E3307" i="1"/>
  <c r="D3307" i="1"/>
  <c r="C3307" i="1"/>
  <c r="B3307" i="1"/>
  <c r="G3306" i="1"/>
  <c r="F3306" i="1"/>
  <c r="E3306" i="1"/>
  <c r="D3306" i="1"/>
  <c r="C3306" i="1"/>
  <c r="B3306" i="1"/>
  <c r="G3305" i="1"/>
  <c r="F3305" i="1"/>
  <c r="E3305" i="1"/>
  <c r="D3305" i="1"/>
  <c r="C3305" i="1"/>
  <c r="B3305" i="1"/>
  <c r="G3304" i="1"/>
  <c r="F3304" i="1"/>
  <c r="E3304" i="1"/>
  <c r="D3304" i="1"/>
  <c r="C3304" i="1"/>
  <c r="B3304" i="1"/>
  <c r="G3303" i="1"/>
  <c r="F3303" i="1"/>
  <c r="E3303" i="1"/>
  <c r="D3303" i="1"/>
  <c r="C3303" i="1"/>
  <c r="B3303" i="1"/>
  <c r="G3302" i="1"/>
  <c r="F3302" i="1"/>
  <c r="E3302" i="1"/>
  <c r="D3302" i="1"/>
  <c r="C3302" i="1"/>
  <c r="B3302" i="1"/>
  <c r="G3301" i="1"/>
  <c r="F3301" i="1"/>
  <c r="E3301" i="1"/>
  <c r="D3301" i="1"/>
  <c r="C3301" i="1"/>
  <c r="B3301" i="1"/>
  <c r="G3300" i="1"/>
  <c r="F3300" i="1"/>
  <c r="E3300" i="1"/>
  <c r="D3300" i="1"/>
  <c r="C3300" i="1"/>
  <c r="B3300" i="1"/>
  <c r="G3299" i="1"/>
  <c r="F3299" i="1"/>
  <c r="E3299" i="1"/>
  <c r="D3299" i="1"/>
  <c r="C3299" i="1"/>
  <c r="B3299" i="1"/>
  <c r="G3298" i="1"/>
  <c r="F3298" i="1"/>
  <c r="E3298" i="1"/>
  <c r="D3298" i="1"/>
  <c r="C3298" i="1"/>
  <c r="B3298" i="1"/>
  <c r="G3297" i="1"/>
  <c r="F3297" i="1"/>
  <c r="E3297" i="1"/>
  <c r="D3297" i="1"/>
  <c r="C3297" i="1"/>
  <c r="B3297" i="1"/>
  <c r="G3296" i="1"/>
  <c r="F3296" i="1"/>
  <c r="E3296" i="1"/>
  <c r="D3296" i="1"/>
  <c r="C3296" i="1"/>
  <c r="B3296" i="1"/>
  <c r="G3295" i="1"/>
  <c r="F3295" i="1"/>
  <c r="E3295" i="1"/>
  <c r="D3295" i="1"/>
  <c r="C3295" i="1"/>
  <c r="B3295" i="1"/>
  <c r="G3294" i="1"/>
  <c r="F3294" i="1"/>
  <c r="E3294" i="1"/>
  <c r="D3294" i="1"/>
  <c r="C3294" i="1"/>
  <c r="B3294" i="1"/>
  <c r="G3293" i="1"/>
  <c r="F3293" i="1"/>
  <c r="E3293" i="1"/>
  <c r="D3293" i="1"/>
  <c r="C3293" i="1"/>
  <c r="B3293" i="1"/>
  <c r="G3292" i="1"/>
  <c r="F3292" i="1"/>
  <c r="E3292" i="1"/>
  <c r="D3292" i="1"/>
  <c r="C3292" i="1"/>
  <c r="B3292" i="1"/>
  <c r="G3291" i="1"/>
  <c r="F3291" i="1"/>
  <c r="E3291" i="1"/>
  <c r="D3291" i="1"/>
  <c r="C3291" i="1"/>
  <c r="B3291" i="1"/>
  <c r="G3290" i="1"/>
  <c r="F3290" i="1"/>
  <c r="E3290" i="1"/>
  <c r="D3290" i="1"/>
  <c r="C3290" i="1"/>
  <c r="B3290" i="1"/>
  <c r="G3289" i="1"/>
  <c r="F3289" i="1"/>
  <c r="E3289" i="1"/>
  <c r="D3289" i="1"/>
  <c r="C3289" i="1"/>
  <c r="B3289" i="1"/>
  <c r="G3288" i="1"/>
  <c r="F3288" i="1"/>
  <c r="E3288" i="1"/>
  <c r="D3288" i="1"/>
  <c r="C3288" i="1"/>
  <c r="B3288" i="1"/>
  <c r="G3287" i="1"/>
  <c r="F3287" i="1"/>
  <c r="E3287" i="1"/>
  <c r="D3287" i="1"/>
  <c r="C3287" i="1"/>
  <c r="B3287" i="1"/>
  <c r="G3286" i="1"/>
  <c r="F3286" i="1"/>
  <c r="E3286" i="1"/>
  <c r="D3286" i="1"/>
  <c r="C3286" i="1"/>
  <c r="B3286" i="1"/>
  <c r="G3285" i="1"/>
  <c r="F3285" i="1"/>
  <c r="E3285" i="1"/>
  <c r="D3285" i="1"/>
  <c r="C3285" i="1"/>
  <c r="B3285" i="1"/>
  <c r="G3284" i="1"/>
  <c r="F3284" i="1"/>
  <c r="E3284" i="1"/>
  <c r="D3284" i="1"/>
  <c r="C3284" i="1"/>
  <c r="B3284" i="1"/>
  <c r="G3283" i="1"/>
  <c r="F3283" i="1"/>
  <c r="E3283" i="1"/>
  <c r="D3283" i="1"/>
  <c r="C3283" i="1"/>
  <c r="B3283" i="1"/>
  <c r="G3282" i="1"/>
  <c r="F3282" i="1"/>
  <c r="E3282" i="1"/>
  <c r="D3282" i="1"/>
  <c r="C3282" i="1"/>
  <c r="B3282" i="1"/>
  <c r="G3281" i="1"/>
  <c r="F3281" i="1"/>
  <c r="E3281" i="1"/>
  <c r="D3281" i="1"/>
  <c r="C3281" i="1"/>
  <c r="B3281" i="1"/>
  <c r="G3280" i="1"/>
  <c r="F3280" i="1"/>
  <c r="E3280" i="1"/>
  <c r="D3280" i="1"/>
  <c r="C3280" i="1"/>
  <c r="B3280" i="1"/>
  <c r="G3279" i="1"/>
  <c r="F3279" i="1"/>
  <c r="E3279" i="1"/>
  <c r="D3279" i="1"/>
  <c r="C3279" i="1"/>
  <c r="B3279" i="1"/>
  <c r="G3278" i="1"/>
  <c r="F3278" i="1"/>
  <c r="E3278" i="1"/>
  <c r="D3278" i="1"/>
  <c r="C3278" i="1"/>
  <c r="B3278" i="1"/>
  <c r="G3277" i="1"/>
  <c r="F3277" i="1"/>
  <c r="E3277" i="1"/>
  <c r="D3277" i="1"/>
  <c r="C3277" i="1"/>
  <c r="B3277" i="1"/>
  <c r="G3276" i="1"/>
  <c r="F3276" i="1"/>
  <c r="E3276" i="1"/>
  <c r="D3276" i="1"/>
  <c r="C3276" i="1"/>
  <c r="B3276" i="1"/>
  <c r="G3275" i="1"/>
  <c r="F3275" i="1"/>
  <c r="E3275" i="1"/>
  <c r="D3275" i="1"/>
  <c r="C3275" i="1"/>
  <c r="B3275" i="1"/>
  <c r="G3274" i="1"/>
  <c r="F3274" i="1"/>
  <c r="E3274" i="1"/>
  <c r="D3274" i="1"/>
  <c r="C3274" i="1"/>
  <c r="B3274" i="1"/>
  <c r="G3273" i="1"/>
  <c r="F3273" i="1"/>
  <c r="E3273" i="1"/>
  <c r="D3273" i="1"/>
  <c r="C3273" i="1"/>
  <c r="B3273" i="1"/>
  <c r="G3272" i="1"/>
  <c r="F3272" i="1"/>
  <c r="E3272" i="1"/>
  <c r="D3272" i="1"/>
  <c r="C3272" i="1"/>
  <c r="B3272" i="1"/>
  <c r="G3271" i="1"/>
  <c r="F3271" i="1"/>
  <c r="E3271" i="1"/>
  <c r="D3271" i="1"/>
  <c r="C3271" i="1"/>
  <c r="B3271" i="1"/>
  <c r="G3270" i="1"/>
  <c r="F3270" i="1"/>
  <c r="E3270" i="1"/>
  <c r="D3270" i="1"/>
  <c r="C3270" i="1"/>
  <c r="B3270" i="1"/>
  <c r="G3269" i="1"/>
  <c r="F3269" i="1"/>
  <c r="E3269" i="1"/>
  <c r="D3269" i="1"/>
  <c r="C3269" i="1"/>
  <c r="B3269" i="1"/>
  <c r="G3268" i="1"/>
  <c r="F3268" i="1"/>
  <c r="E3268" i="1"/>
  <c r="D3268" i="1"/>
  <c r="C3268" i="1"/>
  <c r="B3268" i="1"/>
  <c r="G3267" i="1"/>
  <c r="F3267" i="1"/>
  <c r="E3267" i="1"/>
  <c r="D3267" i="1"/>
  <c r="C3267" i="1"/>
  <c r="B3267" i="1"/>
  <c r="G3266" i="1"/>
  <c r="F3266" i="1"/>
  <c r="E3266" i="1"/>
  <c r="D3266" i="1"/>
  <c r="C3266" i="1"/>
  <c r="B3266" i="1"/>
  <c r="G3265" i="1"/>
  <c r="F3265" i="1"/>
  <c r="E3265" i="1"/>
  <c r="D3265" i="1"/>
  <c r="C3265" i="1"/>
  <c r="B3265" i="1"/>
  <c r="G3264" i="1"/>
  <c r="F3264" i="1"/>
  <c r="E3264" i="1"/>
  <c r="D3264" i="1"/>
  <c r="C3264" i="1"/>
  <c r="B3264" i="1"/>
  <c r="G3263" i="1"/>
  <c r="F3263" i="1"/>
  <c r="E3263" i="1"/>
  <c r="D3263" i="1"/>
  <c r="C3263" i="1"/>
  <c r="B3263" i="1"/>
  <c r="G3262" i="1"/>
  <c r="F3262" i="1"/>
  <c r="E3262" i="1"/>
  <c r="D3262" i="1"/>
  <c r="C3262" i="1"/>
  <c r="B3262" i="1"/>
  <c r="G3261" i="1"/>
  <c r="F3261" i="1"/>
  <c r="E3261" i="1"/>
  <c r="D3261" i="1"/>
  <c r="C3261" i="1"/>
  <c r="B3261" i="1"/>
  <c r="G3260" i="1"/>
  <c r="F3260" i="1"/>
  <c r="E3260" i="1"/>
  <c r="D3260" i="1"/>
  <c r="C3260" i="1"/>
  <c r="B3260" i="1"/>
  <c r="G3259" i="1"/>
  <c r="F3259" i="1"/>
  <c r="E3259" i="1"/>
  <c r="D3259" i="1"/>
  <c r="C3259" i="1"/>
  <c r="B3259" i="1"/>
  <c r="G3258" i="1"/>
  <c r="F3258" i="1"/>
  <c r="E3258" i="1"/>
  <c r="D3258" i="1"/>
  <c r="C3258" i="1"/>
  <c r="B3258" i="1"/>
  <c r="G3257" i="1"/>
  <c r="F3257" i="1"/>
  <c r="E3257" i="1"/>
  <c r="D3257" i="1"/>
  <c r="C3257" i="1"/>
  <c r="B3257" i="1"/>
  <c r="G3256" i="1"/>
  <c r="F3256" i="1"/>
  <c r="E3256" i="1"/>
  <c r="D3256" i="1"/>
  <c r="C3256" i="1"/>
  <c r="B3256" i="1"/>
  <c r="G3255" i="1"/>
  <c r="F3255" i="1"/>
  <c r="E3255" i="1"/>
  <c r="D3255" i="1"/>
  <c r="C3255" i="1"/>
  <c r="B3255" i="1"/>
  <c r="G3254" i="1"/>
  <c r="F3254" i="1"/>
  <c r="E3254" i="1"/>
  <c r="D3254" i="1"/>
  <c r="C3254" i="1"/>
  <c r="B3254" i="1"/>
  <c r="G3253" i="1"/>
  <c r="F3253" i="1"/>
  <c r="E3253" i="1"/>
  <c r="D3253" i="1"/>
  <c r="C3253" i="1"/>
  <c r="B3253" i="1"/>
  <c r="G3252" i="1"/>
  <c r="F3252" i="1"/>
  <c r="E3252" i="1"/>
  <c r="D3252" i="1"/>
  <c r="C3252" i="1"/>
  <c r="B3252" i="1"/>
  <c r="G3251" i="1"/>
  <c r="F3251" i="1"/>
  <c r="E3251" i="1"/>
  <c r="D3251" i="1"/>
  <c r="C3251" i="1"/>
  <c r="B3251" i="1"/>
  <c r="G3250" i="1"/>
  <c r="F3250" i="1"/>
  <c r="E3250" i="1"/>
  <c r="D3250" i="1"/>
  <c r="C3250" i="1"/>
  <c r="B3250" i="1"/>
  <c r="G3249" i="1"/>
  <c r="F3249" i="1"/>
  <c r="E3249" i="1"/>
  <c r="D3249" i="1"/>
  <c r="C3249" i="1"/>
  <c r="B3249" i="1"/>
  <c r="G3248" i="1"/>
  <c r="F3248" i="1"/>
  <c r="E3248" i="1"/>
  <c r="D3248" i="1"/>
  <c r="C3248" i="1"/>
  <c r="B3248" i="1"/>
  <c r="G3247" i="1"/>
  <c r="F3247" i="1"/>
  <c r="E3247" i="1"/>
  <c r="D3247" i="1"/>
  <c r="C3247" i="1"/>
  <c r="B3247" i="1"/>
  <c r="G3246" i="1"/>
  <c r="F3246" i="1"/>
  <c r="E3246" i="1"/>
  <c r="D3246" i="1"/>
  <c r="C3246" i="1"/>
  <c r="B3246" i="1"/>
  <c r="G3245" i="1"/>
  <c r="F3245" i="1"/>
  <c r="E3245" i="1"/>
  <c r="D3245" i="1"/>
  <c r="C3245" i="1"/>
  <c r="B3245" i="1"/>
  <c r="G3244" i="1"/>
  <c r="F3244" i="1"/>
  <c r="E3244" i="1"/>
  <c r="D3244" i="1"/>
  <c r="C3244" i="1"/>
  <c r="B3244" i="1"/>
  <c r="G3243" i="1"/>
  <c r="F3243" i="1"/>
  <c r="E3243" i="1"/>
  <c r="D3243" i="1"/>
  <c r="C3243" i="1"/>
  <c r="B3243" i="1"/>
  <c r="G3242" i="1"/>
  <c r="F3242" i="1"/>
  <c r="E3242" i="1"/>
  <c r="D3242" i="1"/>
  <c r="C3242" i="1"/>
  <c r="B3242" i="1"/>
  <c r="G3241" i="1"/>
  <c r="F3241" i="1"/>
  <c r="E3241" i="1"/>
  <c r="D3241" i="1"/>
  <c r="C3241" i="1"/>
  <c r="B3241" i="1"/>
  <c r="G3240" i="1"/>
  <c r="F3240" i="1"/>
  <c r="E3240" i="1"/>
  <c r="D3240" i="1"/>
  <c r="C3240" i="1"/>
  <c r="B3240" i="1"/>
  <c r="G3239" i="1"/>
  <c r="F3239" i="1"/>
  <c r="E3239" i="1"/>
  <c r="D3239" i="1"/>
  <c r="C3239" i="1"/>
  <c r="B3239" i="1"/>
  <c r="G3238" i="1"/>
  <c r="F3238" i="1"/>
  <c r="E3238" i="1"/>
  <c r="D3238" i="1"/>
  <c r="C3238" i="1"/>
  <c r="B3238" i="1"/>
  <c r="G3237" i="1"/>
  <c r="F3237" i="1"/>
  <c r="E3237" i="1"/>
  <c r="D3237" i="1"/>
  <c r="C3237" i="1"/>
  <c r="B3237" i="1"/>
  <c r="G3236" i="1"/>
  <c r="F3236" i="1"/>
  <c r="E3236" i="1"/>
  <c r="D3236" i="1"/>
  <c r="C3236" i="1"/>
  <c r="B3236" i="1"/>
  <c r="G3235" i="1"/>
  <c r="F3235" i="1"/>
  <c r="E3235" i="1"/>
  <c r="D3235" i="1"/>
  <c r="C3235" i="1"/>
  <c r="B3235" i="1"/>
  <c r="G3234" i="1"/>
  <c r="F3234" i="1"/>
  <c r="E3234" i="1"/>
  <c r="D3234" i="1"/>
  <c r="C3234" i="1"/>
  <c r="B3234" i="1"/>
  <c r="G3233" i="1"/>
  <c r="F3233" i="1"/>
  <c r="E3233" i="1"/>
  <c r="D3233" i="1"/>
  <c r="C3233" i="1"/>
  <c r="X3233" i="1"/>
  <c r="G3232" i="1"/>
  <c r="F3232" i="1"/>
  <c r="E3232" i="1"/>
  <c r="D3232" i="1"/>
  <c r="C3232" i="1"/>
  <c r="B3232" i="1"/>
  <c r="G3231" i="1"/>
  <c r="F3231" i="1"/>
  <c r="E3231" i="1"/>
  <c r="D3231" i="1"/>
  <c r="C3231" i="1"/>
  <c r="X3231" i="1"/>
  <c r="G3230" i="1"/>
  <c r="F3230" i="1"/>
  <c r="E3230" i="1"/>
  <c r="D3230" i="1"/>
  <c r="C3230" i="1"/>
  <c r="B3230" i="1"/>
  <c r="G3229" i="1"/>
  <c r="F3229" i="1"/>
  <c r="E3229" i="1"/>
  <c r="D3229" i="1"/>
  <c r="C3229" i="1"/>
  <c r="B3229" i="1"/>
  <c r="G3228" i="1"/>
  <c r="F3228" i="1"/>
  <c r="E3228" i="1"/>
  <c r="D3228" i="1"/>
  <c r="C3228" i="1"/>
  <c r="B3228" i="1"/>
  <c r="G3227" i="1"/>
  <c r="F3227" i="1"/>
  <c r="E3227" i="1"/>
  <c r="D3227" i="1"/>
  <c r="C3227" i="1"/>
  <c r="B3227" i="1"/>
  <c r="G3226" i="1"/>
  <c r="F3226" i="1"/>
  <c r="E3226" i="1"/>
  <c r="D3226" i="1"/>
  <c r="C3226" i="1"/>
  <c r="B3226" i="1"/>
  <c r="G3225" i="1"/>
  <c r="F3225" i="1"/>
  <c r="E3225" i="1"/>
  <c r="D3225" i="1"/>
  <c r="C3225" i="1"/>
  <c r="B3225" i="1"/>
  <c r="G3224" i="1"/>
  <c r="F3224" i="1"/>
  <c r="E3224" i="1"/>
  <c r="D3224" i="1"/>
  <c r="C3224" i="1"/>
  <c r="B3224" i="1"/>
  <c r="G3223" i="1"/>
  <c r="F3223" i="1"/>
  <c r="E3223" i="1"/>
  <c r="D3223" i="1"/>
  <c r="C3223" i="1"/>
  <c r="B3223" i="1"/>
  <c r="G3222" i="1"/>
  <c r="F3222" i="1"/>
  <c r="E3222" i="1"/>
  <c r="D3222" i="1"/>
  <c r="C3222" i="1"/>
  <c r="B3222" i="1"/>
  <c r="G3221" i="1"/>
  <c r="F3221" i="1"/>
  <c r="E3221" i="1"/>
  <c r="D3221" i="1"/>
  <c r="C3221" i="1"/>
  <c r="B3221" i="1"/>
  <c r="G3220" i="1"/>
  <c r="F3220" i="1"/>
  <c r="E3220" i="1"/>
  <c r="D3220" i="1"/>
  <c r="C3220" i="1"/>
  <c r="B3220" i="1"/>
  <c r="G3219" i="1"/>
  <c r="F3219" i="1"/>
  <c r="E3219" i="1"/>
  <c r="D3219" i="1"/>
  <c r="C3219" i="1"/>
  <c r="B3219" i="1"/>
  <c r="G3218" i="1"/>
  <c r="F3218" i="1"/>
  <c r="E3218" i="1"/>
  <c r="D3218" i="1"/>
  <c r="C3218" i="1"/>
  <c r="B3218" i="1"/>
  <c r="G3217" i="1"/>
  <c r="F3217" i="1"/>
  <c r="E3217" i="1"/>
  <c r="D3217" i="1"/>
  <c r="C3217" i="1"/>
  <c r="B3217" i="1"/>
  <c r="G3216" i="1"/>
  <c r="F3216" i="1"/>
  <c r="E3216" i="1"/>
  <c r="D3216" i="1"/>
  <c r="C3216" i="1"/>
  <c r="B3216" i="1"/>
  <c r="G3215" i="1"/>
  <c r="F3215" i="1"/>
  <c r="E3215" i="1"/>
  <c r="D3215" i="1"/>
  <c r="C3215" i="1"/>
  <c r="B3215" i="1"/>
  <c r="G3214" i="1"/>
  <c r="F3214" i="1"/>
  <c r="E3214" i="1"/>
  <c r="D3214" i="1"/>
  <c r="C3214" i="1"/>
  <c r="B3214" i="1"/>
  <c r="G3213" i="1"/>
  <c r="F3213" i="1"/>
  <c r="E3213" i="1"/>
  <c r="D3213" i="1"/>
  <c r="C3213" i="1"/>
  <c r="B3213" i="1"/>
  <c r="G3212" i="1"/>
  <c r="F3212" i="1"/>
  <c r="E3212" i="1"/>
  <c r="D3212" i="1"/>
  <c r="C3212" i="1"/>
  <c r="B3212" i="1"/>
  <c r="G3211" i="1"/>
  <c r="F3211" i="1"/>
  <c r="E3211" i="1"/>
  <c r="D3211" i="1"/>
  <c r="C3211" i="1"/>
  <c r="B3211" i="1"/>
  <c r="G3210" i="1"/>
  <c r="F3210" i="1"/>
  <c r="E3210" i="1"/>
  <c r="D3210" i="1"/>
  <c r="C3210" i="1"/>
  <c r="B3210" i="1"/>
  <c r="G3209" i="1"/>
  <c r="F3209" i="1"/>
  <c r="E3209" i="1"/>
  <c r="D3209" i="1"/>
  <c r="C3209" i="1"/>
  <c r="B3209" i="1"/>
  <c r="G3208" i="1"/>
  <c r="F3208" i="1"/>
  <c r="E3208" i="1"/>
  <c r="D3208" i="1"/>
  <c r="C3208" i="1"/>
  <c r="B3208" i="1"/>
  <c r="G3207" i="1"/>
  <c r="F3207" i="1"/>
  <c r="E3207" i="1"/>
  <c r="D3207" i="1"/>
  <c r="C3207" i="1"/>
  <c r="B3207" i="1"/>
  <c r="G3206" i="1"/>
  <c r="F3206" i="1"/>
  <c r="E3206" i="1"/>
  <c r="D3206" i="1"/>
  <c r="C3206" i="1"/>
  <c r="B3206" i="1"/>
  <c r="G3205" i="1"/>
  <c r="F3205" i="1"/>
  <c r="E3205" i="1"/>
  <c r="D3205" i="1"/>
  <c r="C3205" i="1"/>
  <c r="B3205" i="1"/>
  <c r="G3204" i="1"/>
  <c r="F3204" i="1"/>
  <c r="E3204" i="1"/>
  <c r="D3204" i="1"/>
  <c r="C3204" i="1"/>
  <c r="B3204" i="1"/>
  <c r="G3203" i="1"/>
  <c r="F3203" i="1"/>
  <c r="E3203" i="1"/>
  <c r="D3203" i="1"/>
  <c r="C3203" i="1"/>
  <c r="B3203" i="1"/>
  <c r="G3202" i="1"/>
  <c r="F3202" i="1"/>
  <c r="E3202" i="1"/>
  <c r="D3202" i="1"/>
  <c r="C3202" i="1"/>
  <c r="B3202" i="1"/>
  <c r="G3201" i="1"/>
  <c r="F3201" i="1"/>
  <c r="E3201" i="1"/>
  <c r="D3201" i="1"/>
  <c r="C3201" i="1"/>
  <c r="B3201" i="1"/>
  <c r="G3200" i="1"/>
  <c r="F3200" i="1"/>
  <c r="E3200" i="1"/>
  <c r="D3200" i="1"/>
  <c r="C3200" i="1"/>
  <c r="B3200" i="1"/>
  <c r="G3199" i="1"/>
  <c r="F3199" i="1"/>
  <c r="E3199" i="1"/>
  <c r="D3199" i="1"/>
  <c r="C3199" i="1"/>
  <c r="B3199" i="1"/>
  <c r="G3198" i="1"/>
  <c r="F3198" i="1"/>
  <c r="E3198" i="1"/>
  <c r="D3198" i="1"/>
  <c r="C3198" i="1"/>
  <c r="B3198" i="1"/>
  <c r="G3197" i="1"/>
  <c r="F3197" i="1"/>
  <c r="E3197" i="1"/>
  <c r="D3197" i="1"/>
  <c r="C3197" i="1"/>
  <c r="B3197" i="1"/>
  <c r="G3196" i="1"/>
  <c r="F3196" i="1"/>
  <c r="E3196" i="1"/>
  <c r="D3196" i="1"/>
  <c r="C3196" i="1"/>
  <c r="B3196" i="1"/>
  <c r="G3195" i="1"/>
  <c r="F3195" i="1"/>
  <c r="E3195" i="1"/>
  <c r="D3195" i="1"/>
  <c r="C3195" i="1"/>
  <c r="B3195" i="1"/>
  <c r="G3194" i="1"/>
  <c r="F3194" i="1"/>
  <c r="E3194" i="1"/>
  <c r="D3194" i="1"/>
  <c r="C3194" i="1"/>
  <c r="B3194" i="1"/>
  <c r="G3193" i="1"/>
  <c r="F3193" i="1"/>
  <c r="E3193" i="1"/>
  <c r="D3193" i="1"/>
  <c r="C3193" i="1"/>
  <c r="B3193" i="1"/>
  <c r="G3192" i="1"/>
  <c r="F3192" i="1"/>
  <c r="E3192" i="1"/>
  <c r="D3192" i="1"/>
  <c r="C3192" i="1"/>
  <c r="B3192" i="1"/>
  <c r="G3191" i="1"/>
  <c r="F3191" i="1"/>
  <c r="E3191" i="1"/>
  <c r="D3191" i="1"/>
  <c r="C3191" i="1"/>
  <c r="B3191" i="1"/>
  <c r="G3190" i="1"/>
  <c r="F3190" i="1"/>
  <c r="E3190" i="1"/>
  <c r="D3190" i="1"/>
  <c r="C3190" i="1"/>
  <c r="B3190" i="1"/>
  <c r="G3189" i="1"/>
  <c r="F3189" i="1"/>
  <c r="E3189" i="1"/>
  <c r="D3189" i="1"/>
  <c r="C3189" i="1"/>
  <c r="B3189" i="1"/>
  <c r="G3188" i="1"/>
  <c r="F3188" i="1"/>
  <c r="E3188" i="1"/>
  <c r="D3188" i="1"/>
  <c r="C3188" i="1"/>
  <c r="B3188" i="1"/>
  <c r="G3187" i="1"/>
  <c r="F3187" i="1"/>
  <c r="E3187" i="1"/>
  <c r="D3187" i="1"/>
  <c r="C3187" i="1"/>
  <c r="B3187" i="1"/>
  <c r="G3186" i="1"/>
  <c r="F3186" i="1"/>
  <c r="E3186" i="1"/>
  <c r="D3186" i="1"/>
  <c r="C3186" i="1"/>
  <c r="B3186" i="1"/>
  <c r="G3185" i="1"/>
  <c r="F3185" i="1"/>
  <c r="E3185" i="1"/>
  <c r="D3185" i="1"/>
  <c r="C3185" i="1"/>
  <c r="B3185" i="1"/>
  <c r="G3184" i="1"/>
  <c r="F3184" i="1"/>
  <c r="E3184" i="1"/>
  <c r="D3184" i="1"/>
  <c r="C3184" i="1"/>
  <c r="B3184" i="1"/>
  <c r="G3183" i="1"/>
  <c r="F3183" i="1"/>
  <c r="E3183" i="1"/>
  <c r="D3183" i="1"/>
  <c r="C3183" i="1"/>
  <c r="B3183" i="1"/>
  <c r="G3182" i="1"/>
  <c r="F3182" i="1"/>
  <c r="E3182" i="1"/>
  <c r="D3182" i="1"/>
  <c r="C3182" i="1"/>
  <c r="B3182" i="1"/>
  <c r="G3181" i="1"/>
  <c r="F3181" i="1"/>
  <c r="E3181" i="1"/>
  <c r="D3181" i="1"/>
  <c r="C3181" i="1"/>
  <c r="B3181" i="1"/>
  <c r="G3180" i="1"/>
  <c r="F3180" i="1"/>
  <c r="E3180" i="1"/>
  <c r="D3180" i="1"/>
  <c r="C3180" i="1"/>
  <c r="B3180" i="1"/>
  <c r="G3179" i="1"/>
  <c r="F3179" i="1"/>
  <c r="E3179" i="1"/>
  <c r="D3179" i="1"/>
  <c r="C3179" i="1"/>
  <c r="B3179" i="1"/>
  <c r="G3178" i="1"/>
  <c r="F3178" i="1"/>
  <c r="E3178" i="1"/>
  <c r="D3178" i="1"/>
  <c r="C3178" i="1"/>
  <c r="B3178" i="1"/>
  <c r="G3177" i="1"/>
  <c r="F3177" i="1"/>
  <c r="E3177" i="1"/>
  <c r="D3177" i="1"/>
  <c r="C3177" i="1"/>
  <c r="B3177" i="1"/>
  <c r="G3176" i="1"/>
  <c r="F3176" i="1"/>
  <c r="E3176" i="1"/>
  <c r="D3176" i="1"/>
  <c r="C3176" i="1"/>
  <c r="B3176" i="1"/>
  <c r="G3175" i="1"/>
  <c r="F3175" i="1"/>
  <c r="E3175" i="1"/>
  <c r="D3175" i="1"/>
  <c r="C3175" i="1"/>
  <c r="B3175" i="1"/>
  <c r="G3174" i="1"/>
  <c r="F3174" i="1"/>
  <c r="E3174" i="1"/>
  <c r="D3174" i="1"/>
  <c r="C3174" i="1"/>
  <c r="B3174" i="1"/>
  <c r="G3173" i="1"/>
  <c r="F3173" i="1"/>
  <c r="E3173" i="1"/>
  <c r="D3173" i="1"/>
  <c r="C3173" i="1"/>
  <c r="B3173" i="1"/>
  <c r="G3172" i="1"/>
  <c r="F3172" i="1"/>
  <c r="E3172" i="1"/>
  <c r="D3172" i="1"/>
  <c r="C3172" i="1"/>
  <c r="B3172" i="1"/>
  <c r="G3171" i="1"/>
  <c r="F3171" i="1"/>
  <c r="E3171" i="1"/>
  <c r="D3171" i="1"/>
  <c r="C3171" i="1"/>
  <c r="B3171" i="1"/>
  <c r="G3170" i="1"/>
  <c r="F3170" i="1"/>
  <c r="E3170" i="1"/>
  <c r="D3170" i="1"/>
  <c r="C3170" i="1"/>
  <c r="B3170" i="1"/>
  <c r="G3169" i="1"/>
  <c r="F3169" i="1"/>
  <c r="E3169" i="1"/>
  <c r="D3169" i="1"/>
  <c r="C3169" i="1"/>
  <c r="B3169" i="1"/>
  <c r="G3168" i="1"/>
  <c r="F3168" i="1"/>
  <c r="E3168" i="1"/>
  <c r="D3168" i="1"/>
  <c r="C3168" i="1"/>
  <c r="B3168" i="1"/>
  <c r="G3167" i="1"/>
  <c r="F3167" i="1"/>
  <c r="E3167" i="1"/>
  <c r="D3167" i="1"/>
  <c r="C3167" i="1"/>
  <c r="B3167" i="1"/>
  <c r="G3166" i="1"/>
  <c r="F3166" i="1"/>
  <c r="E3166" i="1"/>
  <c r="D3166" i="1"/>
  <c r="C3166" i="1"/>
  <c r="B3166" i="1"/>
  <c r="G3165" i="1"/>
  <c r="F3165" i="1"/>
  <c r="E3165" i="1"/>
  <c r="D3165" i="1"/>
  <c r="C3165" i="1"/>
  <c r="B3165" i="1"/>
  <c r="G3164" i="1"/>
  <c r="F3164" i="1"/>
  <c r="E3164" i="1"/>
  <c r="D3164" i="1"/>
  <c r="C3164" i="1"/>
  <c r="B3164" i="1"/>
  <c r="G3163" i="1"/>
  <c r="F3163" i="1"/>
  <c r="E3163" i="1"/>
  <c r="D3163" i="1"/>
  <c r="C3163" i="1"/>
  <c r="B3163" i="1"/>
  <c r="G3162" i="1"/>
  <c r="F3162" i="1"/>
  <c r="E3162" i="1"/>
  <c r="D3162" i="1"/>
  <c r="C3162" i="1"/>
  <c r="B3162" i="1"/>
  <c r="G3161" i="1"/>
  <c r="F3161" i="1"/>
  <c r="E3161" i="1"/>
  <c r="D3161" i="1"/>
  <c r="C3161" i="1"/>
  <c r="B3161" i="1"/>
  <c r="G3160" i="1"/>
  <c r="F3160" i="1"/>
  <c r="E3160" i="1"/>
  <c r="D3160" i="1"/>
  <c r="C3160" i="1"/>
  <c r="B3160" i="1"/>
  <c r="G3159" i="1"/>
  <c r="F3159" i="1"/>
  <c r="E3159" i="1"/>
  <c r="D3159" i="1"/>
  <c r="C3159" i="1"/>
  <c r="B3159" i="1"/>
  <c r="G3158" i="1"/>
  <c r="F3158" i="1"/>
  <c r="E3158" i="1"/>
  <c r="D3158" i="1"/>
  <c r="C3158" i="1"/>
  <c r="B3158" i="1"/>
  <c r="G3157" i="1"/>
  <c r="F3157" i="1"/>
  <c r="E3157" i="1"/>
  <c r="D3157" i="1"/>
  <c r="C3157" i="1"/>
  <c r="B3157" i="1"/>
  <c r="G3156" i="1"/>
  <c r="F3156" i="1"/>
  <c r="E3156" i="1"/>
  <c r="D3156" i="1"/>
  <c r="C3156" i="1"/>
  <c r="B3156" i="1"/>
  <c r="G3155" i="1"/>
  <c r="F3155" i="1"/>
  <c r="E3155" i="1"/>
  <c r="D3155" i="1"/>
  <c r="C3155" i="1"/>
  <c r="B3155" i="1"/>
  <c r="G3154" i="1"/>
  <c r="F3154" i="1"/>
  <c r="E3154" i="1"/>
  <c r="D3154" i="1"/>
  <c r="C3154" i="1"/>
  <c r="B3154" i="1"/>
  <c r="G3153" i="1"/>
  <c r="F3153" i="1"/>
  <c r="E3153" i="1"/>
  <c r="D3153" i="1"/>
  <c r="C3153" i="1"/>
  <c r="B3153" i="1"/>
  <c r="G3152" i="1"/>
  <c r="F3152" i="1"/>
  <c r="E3152" i="1"/>
  <c r="D3152" i="1"/>
  <c r="C3152" i="1"/>
  <c r="B3152" i="1"/>
  <c r="G3151" i="1"/>
  <c r="F3151" i="1"/>
  <c r="E3151" i="1"/>
  <c r="D3151" i="1"/>
  <c r="C3151" i="1"/>
  <c r="B3151" i="1"/>
  <c r="G3150" i="1"/>
  <c r="F3150" i="1"/>
  <c r="E3150" i="1"/>
  <c r="D3150" i="1"/>
  <c r="C3150" i="1"/>
  <c r="B3150" i="1"/>
  <c r="G3149" i="1"/>
  <c r="F3149" i="1"/>
  <c r="E3149" i="1"/>
  <c r="D3149" i="1"/>
  <c r="C3149" i="1"/>
  <c r="B3149" i="1"/>
  <c r="G3148" i="1"/>
  <c r="F3148" i="1"/>
  <c r="E3148" i="1"/>
  <c r="D3148" i="1"/>
  <c r="C3148" i="1"/>
  <c r="G3147" i="1"/>
  <c r="F3147" i="1"/>
  <c r="E3147" i="1"/>
  <c r="D3147" i="1"/>
  <c r="C3147" i="1"/>
  <c r="B3147" i="1"/>
  <c r="G3146" i="1"/>
  <c r="F3146" i="1"/>
  <c r="E3146" i="1"/>
  <c r="D3146" i="1"/>
  <c r="C3146" i="1"/>
  <c r="B3146" i="1"/>
  <c r="G3145" i="1"/>
  <c r="F3145" i="1"/>
  <c r="E3145" i="1"/>
  <c r="D3145" i="1"/>
  <c r="C3145" i="1"/>
  <c r="B3145" i="1"/>
  <c r="G3144" i="1"/>
  <c r="F3144" i="1"/>
  <c r="E3144" i="1"/>
  <c r="D3144" i="1"/>
  <c r="C3144" i="1"/>
  <c r="B3144" i="1"/>
  <c r="G3143" i="1"/>
  <c r="F3143" i="1"/>
  <c r="E3143" i="1"/>
  <c r="D3143" i="1"/>
  <c r="C3143" i="1"/>
  <c r="B3143" i="1"/>
  <c r="G3142" i="1"/>
  <c r="F3142" i="1"/>
  <c r="E3142" i="1"/>
  <c r="D3142" i="1"/>
  <c r="C3142" i="1"/>
  <c r="B3142" i="1"/>
  <c r="G3141" i="1"/>
  <c r="F3141" i="1"/>
  <c r="E3141" i="1"/>
  <c r="D3141" i="1"/>
  <c r="C3141" i="1"/>
  <c r="B3141" i="1"/>
  <c r="G3140" i="1"/>
  <c r="F3140" i="1"/>
  <c r="E3140" i="1"/>
  <c r="D3140" i="1"/>
  <c r="C3140" i="1"/>
  <c r="B3140" i="1"/>
  <c r="G3139" i="1"/>
  <c r="F3139" i="1"/>
  <c r="E3139" i="1"/>
  <c r="D3139" i="1"/>
  <c r="C3139" i="1"/>
  <c r="B3139" i="1"/>
  <c r="G3138" i="1"/>
  <c r="F3138" i="1"/>
  <c r="E3138" i="1"/>
  <c r="D3138" i="1"/>
  <c r="C3138" i="1"/>
  <c r="B3138" i="1"/>
  <c r="G3137" i="1"/>
  <c r="F3137" i="1"/>
  <c r="E3137" i="1"/>
  <c r="D3137" i="1"/>
  <c r="C3137" i="1"/>
  <c r="B3137" i="1"/>
  <c r="G3136" i="1"/>
  <c r="F3136" i="1"/>
  <c r="E3136" i="1"/>
  <c r="D3136" i="1"/>
  <c r="C3136" i="1"/>
  <c r="B3136" i="1"/>
  <c r="G3135" i="1"/>
  <c r="F3135" i="1"/>
  <c r="E3135" i="1"/>
  <c r="D3135" i="1"/>
  <c r="C3135" i="1"/>
  <c r="B3135" i="1"/>
  <c r="G3134" i="1"/>
  <c r="F3134" i="1"/>
  <c r="E3134" i="1"/>
  <c r="D3134" i="1"/>
  <c r="C3134" i="1"/>
  <c r="B3134" i="1"/>
  <c r="G3133" i="1"/>
  <c r="F3133" i="1"/>
  <c r="E3133" i="1"/>
  <c r="D3133" i="1"/>
  <c r="C3133" i="1"/>
  <c r="B3133" i="1"/>
  <c r="G3132" i="1"/>
  <c r="F3132" i="1"/>
  <c r="E3132" i="1"/>
  <c r="D3132" i="1"/>
  <c r="C3132" i="1"/>
  <c r="B3132" i="1"/>
  <c r="G3131" i="1"/>
  <c r="F3131" i="1"/>
  <c r="E3131" i="1"/>
  <c r="D3131" i="1"/>
  <c r="C3131" i="1"/>
  <c r="B3131" i="1"/>
  <c r="G3130" i="1"/>
  <c r="F3130" i="1"/>
  <c r="E3130" i="1"/>
  <c r="D3130" i="1"/>
  <c r="C3130" i="1"/>
  <c r="B3130" i="1"/>
  <c r="G3129" i="1"/>
  <c r="F3129" i="1"/>
  <c r="E3129" i="1"/>
  <c r="D3129" i="1"/>
  <c r="C3129" i="1"/>
  <c r="B3129" i="1"/>
  <c r="G3128" i="1"/>
  <c r="F3128" i="1"/>
  <c r="E3128" i="1"/>
  <c r="D3128" i="1"/>
  <c r="C3128" i="1"/>
  <c r="B3128" i="1"/>
  <c r="G3127" i="1"/>
  <c r="F3127" i="1"/>
  <c r="E3127" i="1"/>
  <c r="D3127" i="1"/>
  <c r="C3127" i="1"/>
  <c r="B3127" i="1"/>
  <c r="G3126" i="1"/>
  <c r="F3126" i="1"/>
  <c r="E3126" i="1"/>
  <c r="D3126" i="1"/>
  <c r="C3126" i="1"/>
  <c r="B3126" i="1"/>
  <c r="G3125" i="1"/>
  <c r="F3125" i="1"/>
  <c r="E3125" i="1"/>
  <c r="D3125" i="1"/>
  <c r="C3125" i="1"/>
  <c r="B3125" i="1"/>
  <c r="G3124" i="1"/>
  <c r="F3124" i="1"/>
  <c r="E3124" i="1"/>
  <c r="D3124" i="1"/>
  <c r="C3124" i="1"/>
  <c r="B3124" i="1"/>
  <c r="G3123" i="1"/>
  <c r="F3123" i="1"/>
  <c r="E3123" i="1"/>
  <c r="D3123" i="1"/>
  <c r="C3123" i="1"/>
  <c r="B3123" i="1"/>
  <c r="G3122" i="1"/>
  <c r="F3122" i="1"/>
  <c r="E3122" i="1"/>
  <c r="D3122" i="1"/>
  <c r="C3122" i="1"/>
  <c r="B3122" i="1"/>
  <c r="G3121" i="1"/>
  <c r="F3121" i="1"/>
  <c r="E3121" i="1"/>
  <c r="D3121" i="1"/>
  <c r="C3121" i="1"/>
  <c r="B3121" i="1"/>
  <c r="G3120" i="1"/>
  <c r="F3120" i="1"/>
  <c r="E3120" i="1"/>
  <c r="D3120" i="1"/>
  <c r="C3120" i="1"/>
  <c r="B3120" i="1"/>
  <c r="G3119" i="1"/>
  <c r="F3119" i="1"/>
  <c r="E3119" i="1"/>
  <c r="D3119" i="1"/>
  <c r="C3119" i="1"/>
  <c r="B3119" i="1"/>
  <c r="G3118" i="1"/>
  <c r="F3118" i="1"/>
  <c r="E3118" i="1"/>
  <c r="D3118" i="1"/>
  <c r="C3118" i="1"/>
  <c r="B3118" i="1"/>
  <c r="G3117" i="1"/>
  <c r="F3117" i="1"/>
  <c r="E3117" i="1"/>
  <c r="D3117" i="1"/>
  <c r="C3117" i="1"/>
  <c r="B3117" i="1"/>
  <c r="G3116" i="1"/>
  <c r="F3116" i="1"/>
  <c r="E3116" i="1"/>
  <c r="D3116" i="1"/>
  <c r="C3116" i="1"/>
  <c r="B3116" i="1"/>
  <c r="G3115" i="1"/>
  <c r="F3115" i="1"/>
  <c r="E3115" i="1"/>
  <c r="D3115" i="1"/>
  <c r="C3115" i="1"/>
  <c r="B3115" i="1"/>
  <c r="G3114" i="1"/>
  <c r="F3114" i="1"/>
  <c r="E3114" i="1"/>
  <c r="D3114" i="1"/>
  <c r="C3114" i="1"/>
  <c r="B3114" i="1"/>
  <c r="G3113" i="1"/>
  <c r="F3113" i="1"/>
  <c r="E3113" i="1"/>
  <c r="D3113" i="1"/>
  <c r="C3113" i="1"/>
  <c r="B3113" i="1"/>
  <c r="G3112" i="1"/>
  <c r="F3112" i="1"/>
  <c r="E3112" i="1"/>
  <c r="D3112" i="1"/>
  <c r="C3112" i="1"/>
  <c r="B3112" i="1"/>
  <c r="G3111" i="1"/>
  <c r="F3111" i="1"/>
  <c r="E3111" i="1"/>
  <c r="D3111" i="1"/>
  <c r="C3111" i="1"/>
  <c r="B3111" i="1"/>
  <c r="G3110" i="1"/>
  <c r="F3110" i="1"/>
  <c r="E3110" i="1"/>
  <c r="D3110" i="1"/>
  <c r="C3110" i="1"/>
  <c r="B3110" i="1"/>
  <c r="G3109" i="1"/>
  <c r="F3109" i="1"/>
  <c r="E3109" i="1"/>
  <c r="D3109" i="1"/>
  <c r="C3109" i="1"/>
  <c r="B3109" i="1"/>
  <c r="G3108" i="1"/>
  <c r="F3108" i="1"/>
  <c r="E3108" i="1"/>
  <c r="D3108" i="1"/>
  <c r="C3108" i="1"/>
  <c r="B3108" i="1"/>
  <c r="G3107" i="1"/>
  <c r="F3107" i="1"/>
  <c r="E3107" i="1"/>
  <c r="D3107" i="1"/>
  <c r="C3107" i="1"/>
  <c r="B3107" i="1"/>
  <c r="G3106" i="1"/>
  <c r="F3106" i="1"/>
  <c r="E3106" i="1"/>
  <c r="D3106" i="1"/>
  <c r="C3106" i="1"/>
  <c r="B3106" i="1"/>
  <c r="G3105" i="1"/>
  <c r="F3105" i="1"/>
  <c r="E3105" i="1"/>
  <c r="D3105" i="1"/>
  <c r="C3105" i="1"/>
  <c r="B3105" i="1"/>
  <c r="G3104" i="1"/>
  <c r="F3104" i="1"/>
  <c r="E3104" i="1"/>
  <c r="D3104" i="1"/>
  <c r="C3104" i="1"/>
  <c r="B3104" i="1"/>
  <c r="G3103" i="1"/>
  <c r="F3103" i="1"/>
  <c r="E3103" i="1"/>
  <c r="D3103" i="1"/>
  <c r="C3103" i="1"/>
  <c r="B3103" i="1"/>
  <c r="G3102" i="1"/>
  <c r="F3102" i="1"/>
  <c r="E3102" i="1"/>
  <c r="D3102" i="1"/>
  <c r="C3102" i="1"/>
  <c r="B3102" i="1"/>
  <c r="G3101" i="1"/>
  <c r="F3101" i="1"/>
  <c r="E3101" i="1"/>
  <c r="D3101" i="1"/>
  <c r="C3101" i="1"/>
  <c r="B3101" i="1"/>
  <c r="G3100" i="1"/>
  <c r="F3100" i="1"/>
  <c r="E3100" i="1"/>
  <c r="D3100" i="1"/>
  <c r="C3100" i="1"/>
  <c r="B3100" i="1"/>
  <c r="G3099" i="1"/>
  <c r="F3099" i="1"/>
  <c r="E3099" i="1"/>
  <c r="D3099" i="1"/>
  <c r="C3099" i="1"/>
  <c r="B3099" i="1"/>
  <c r="G3098" i="1"/>
  <c r="F3098" i="1"/>
  <c r="E3098" i="1"/>
  <c r="D3098" i="1"/>
  <c r="C3098" i="1"/>
  <c r="B3098" i="1"/>
  <c r="G3097" i="1"/>
  <c r="F3097" i="1"/>
  <c r="E3097" i="1"/>
  <c r="D3097" i="1"/>
  <c r="C3097" i="1"/>
  <c r="B3097" i="1"/>
  <c r="G3096" i="1"/>
  <c r="F3096" i="1"/>
  <c r="E3096" i="1"/>
  <c r="D3096" i="1"/>
  <c r="C3096" i="1"/>
  <c r="X3096" i="1"/>
  <c r="G3095" i="1"/>
  <c r="F3095" i="1"/>
  <c r="E3095" i="1"/>
  <c r="D3095" i="1"/>
  <c r="C3095" i="1"/>
  <c r="B3095" i="1"/>
  <c r="G3094" i="1"/>
  <c r="F3094" i="1"/>
  <c r="E3094" i="1"/>
  <c r="D3094" i="1"/>
  <c r="C3094" i="1"/>
  <c r="B3094" i="1"/>
  <c r="G3093" i="1"/>
  <c r="F3093" i="1"/>
  <c r="E3093" i="1"/>
  <c r="D3093" i="1"/>
  <c r="C3093" i="1"/>
  <c r="B3093" i="1"/>
  <c r="G3092" i="1"/>
  <c r="F3092" i="1"/>
  <c r="E3092" i="1"/>
  <c r="D3092" i="1"/>
  <c r="C3092" i="1"/>
  <c r="B3092" i="1"/>
  <c r="G3091" i="1"/>
  <c r="F3091" i="1"/>
  <c r="E3091" i="1"/>
  <c r="D3091" i="1"/>
  <c r="C3091" i="1"/>
  <c r="B3091" i="1"/>
  <c r="G3090" i="1"/>
  <c r="F3090" i="1"/>
  <c r="E3090" i="1"/>
  <c r="D3090" i="1"/>
  <c r="C3090" i="1"/>
  <c r="B3090" i="1"/>
  <c r="G3089" i="1"/>
  <c r="F3089" i="1"/>
  <c r="E3089" i="1"/>
  <c r="D3089" i="1"/>
  <c r="C3089" i="1"/>
  <c r="B3089" i="1"/>
  <c r="G3088" i="1"/>
  <c r="F3088" i="1"/>
  <c r="E3088" i="1"/>
  <c r="D3088" i="1"/>
  <c r="C3088" i="1"/>
  <c r="B3088" i="1"/>
  <c r="G3087" i="1"/>
  <c r="F3087" i="1"/>
  <c r="E3087" i="1"/>
  <c r="D3087" i="1"/>
  <c r="C3087" i="1"/>
  <c r="B3087" i="1"/>
  <c r="G3086" i="1"/>
  <c r="F3086" i="1"/>
  <c r="E3086" i="1"/>
  <c r="D3086" i="1"/>
  <c r="C3086" i="1"/>
  <c r="B3086" i="1"/>
  <c r="G3085" i="1"/>
  <c r="F3085" i="1"/>
  <c r="E3085" i="1"/>
  <c r="D3085" i="1"/>
  <c r="C3085" i="1"/>
  <c r="B3085" i="1"/>
  <c r="G3084" i="1"/>
  <c r="F3084" i="1"/>
  <c r="E3084" i="1"/>
  <c r="D3084" i="1"/>
  <c r="C3084" i="1"/>
  <c r="B3084" i="1"/>
  <c r="G3083" i="1"/>
  <c r="F3083" i="1"/>
  <c r="E3083" i="1"/>
  <c r="D3083" i="1"/>
  <c r="C3083" i="1"/>
  <c r="B3083" i="1"/>
  <c r="G3082" i="1"/>
  <c r="F3082" i="1"/>
  <c r="E3082" i="1"/>
  <c r="D3082" i="1"/>
  <c r="C3082" i="1"/>
  <c r="B3082" i="1"/>
  <c r="G3081" i="1"/>
  <c r="F3081" i="1"/>
  <c r="E3081" i="1"/>
  <c r="D3081" i="1"/>
  <c r="C3081" i="1"/>
  <c r="B3081" i="1"/>
  <c r="G3080" i="1"/>
  <c r="F3080" i="1"/>
  <c r="E3080" i="1"/>
  <c r="D3080" i="1"/>
  <c r="C3080" i="1"/>
  <c r="B3080" i="1"/>
  <c r="G3079" i="1"/>
  <c r="F3079" i="1"/>
  <c r="E3079" i="1"/>
  <c r="D3079" i="1"/>
  <c r="C3079" i="1"/>
  <c r="B3079" i="1"/>
  <c r="G3078" i="1"/>
  <c r="F3078" i="1"/>
  <c r="E3078" i="1"/>
  <c r="D3078" i="1"/>
  <c r="C3078" i="1"/>
  <c r="B3078" i="1"/>
  <c r="G3077" i="1"/>
  <c r="F3077" i="1"/>
  <c r="E3077" i="1"/>
  <c r="D3077" i="1"/>
  <c r="C3077" i="1"/>
  <c r="B3077" i="1"/>
  <c r="G3076" i="1"/>
  <c r="F3076" i="1"/>
  <c r="E3076" i="1"/>
  <c r="D3076" i="1"/>
  <c r="C3076" i="1"/>
  <c r="B3076" i="1"/>
  <c r="G3075" i="1"/>
  <c r="F3075" i="1"/>
  <c r="E3075" i="1"/>
  <c r="D3075" i="1"/>
  <c r="C3075" i="1"/>
  <c r="B3075" i="1"/>
  <c r="G3074" i="1"/>
  <c r="F3074" i="1"/>
  <c r="E3074" i="1"/>
  <c r="D3074" i="1"/>
  <c r="C3074" i="1"/>
  <c r="B3074" i="1"/>
  <c r="G3073" i="1"/>
  <c r="F3073" i="1"/>
  <c r="E3073" i="1"/>
  <c r="D3073" i="1"/>
  <c r="C3073" i="1"/>
  <c r="B3073" i="1"/>
  <c r="G3072" i="1"/>
  <c r="F3072" i="1"/>
  <c r="E3072" i="1"/>
  <c r="D3072" i="1"/>
  <c r="C3072" i="1"/>
  <c r="B3072" i="1"/>
  <c r="G3071" i="1"/>
  <c r="F3071" i="1"/>
  <c r="E3071" i="1"/>
  <c r="D3071" i="1"/>
  <c r="C3071" i="1"/>
  <c r="B3071" i="1"/>
  <c r="G3070" i="1"/>
  <c r="F3070" i="1"/>
  <c r="E3070" i="1"/>
  <c r="D3070" i="1"/>
  <c r="C3070" i="1"/>
  <c r="B3070" i="1"/>
  <c r="G3069" i="1"/>
  <c r="F3069" i="1"/>
  <c r="E3069" i="1"/>
  <c r="D3069" i="1"/>
  <c r="C3069" i="1"/>
  <c r="B3069" i="1"/>
  <c r="G3068" i="1"/>
  <c r="F3068" i="1"/>
  <c r="E3068" i="1"/>
  <c r="D3068" i="1"/>
  <c r="C3068" i="1"/>
  <c r="B3068" i="1"/>
  <c r="G3067" i="1"/>
  <c r="F3067" i="1"/>
  <c r="E3067" i="1"/>
  <c r="D3067" i="1"/>
  <c r="C3067" i="1"/>
  <c r="B3067" i="1"/>
  <c r="G3066" i="1"/>
  <c r="F3066" i="1"/>
  <c r="E3066" i="1"/>
  <c r="D3066" i="1"/>
  <c r="C3066" i="1"/>
  <c r="B3066" i="1"/>
  <c r="G3065" i="1"/>
  <c r="F3065" i="1"/>
  <c r="E3065" i="1"/>
  <c r="D3065" i="1"/>
  <c r="C3065" i="1"/>
  <c r="B3065" i="1"/>
  <c r="G3064" i="1"/>
  <c r="F3064" i="1"/>
  <c r="E3064" i="1"/>
  <c r="D3064" i="1"/>
  <c r="C3064" i="1"/>
  <c r="B3064" i="1"/>
  <c r="G3063" i="1"/>
  <c r="F3063" i="1"/>
  <c r="E3063" i="1"/>
  <c r="D3063" i="1"/>
  <c r="C3063" i="1"/>
  <c r="B3063" i="1"/>
  <c r="G3062" i="1"/>
  <c r="F3062" i="1"/>
  <c r="E3062" i="1"/>
  <c r="D3062" i="1"/>
  <c r="C3062" i="1"/>
  <c r="B3062" i="1"/>
  <c r="G3061" i="1"/>
  <c r="F3061" i="1"/>
  <c r="E3061" i="1"/>
  <c r="D3061" i="1"/>
  <c r="C3061" i="1"/>
  <c r="B3061" i="1"/>
  <c r="G3060" i="1"/>
  <c r="F3060" i="1"/>
  <c r="E3060" i="1"/>
  <c r="D3060" i="1"/>
  <c r="C3060" i="1"/>
  <c r="B3060" i="1"/>
  <c r="G3059" i="1"/>
  <c r="F3059" i="1"/>
  <c r="E3059" i="1"/>
  <c r="D3059" i="1"/>
  <c r="C3059" i="1"/>
  <c r="B3059" i="1"/>
  <c r="G3058" i="1"/>
  <c r="F3058" i="1"/>
  <c r="E3058" i="1"/>
  <c r="D3058" i="1"/>
  <c r="C3058" i="1"/>
  <c r="B3058" i="1"/>
  <c r="G3057" i="1"/>
  <c r="F3057" i="1"/>
  <c r="E3057" i="1"/>
  <c r="D3057" i="1"/>
  <c r="C3057" i="1"/>
  <c r="B3057" i="1"/>
  <c r="G3056" i="1"/>
  <c r="F3056" i="1"/>
  <c r="E3056" i="1"/>
  <c r="D3056" i="1"/>
  <c r="C3056" i="1"/>
  <c r="B3056" i="1"/>
  <c r="G3055" i="1"/>
  <c r="F3055" i="1"/>
  <c r="E3055" i="1"/>
  <c r="D3055" i="1"/>
  <c r="C3055" i="1"/>
  <c r="B3055" i="1"/>
  <c r="G3054" i="1"/>
  <c r="F3054" i="1"/>
  <c r="E3054" i="1"/>
  <c r="D3054" i="1"/>
  <c r="C3054" i="1"/>
  <c r="B3054" i="1"/>
  <c r="G3053" i="1"/>
  <c r="F3053" i="1"/>
  <c r="E3053" i="1"/>
  <c r="D3053" i="1"/>
  <c r="C3053" i="1"/>
  <c r="B3053" i="1"/>
  <c r="G3052" i="1"/>
  <c r="F3052" i="1"/>
  <c r="E3052" i="1"/>
  <c r="D3052" i="1"/>
  <c r="C3052" i="1"/>
  <c r="B3052" i="1"/>
  <c r="G3051" i="1"/>
  <c r="F3051" i="1"/>
  <c r="E3051" i="1"/>
  <c r="D3051" i="1"/>
  <c r="C3051" i="1"/>
  <c r="B3051" i="1"/>
  <c r="G3050" i="1"/>
  <c r="F3050" i="1"/>
  <c r="E3050" i="1"/>
  <c r="D3050" i="1"/>
  <c r="C3050" i="1"/>
  <c r="B3050" i="1"/>
  <c r="G3049" i="1"/>
  <c r="F3049" i="1"/>
  <c r="E3049" i="1"/>
  <c r="D3049" i="1"/>
  <c r="C3049" i="1"/>
  <c r="B3049" i="1"/>
  <c r="G3048" i="1"/>
  <c r="F3048" i="1"/>
  <c r="E3048" i="1"/>
  <c r="D3048" i="1"/>
  <c r="C3048" i="1"/>
  <c r="G3047" i="1"/>
  <c r="F3047" i="1"/>
  <c r="E3047" i="1"/>
  <c r="D3047" i="1"/>
  <c r="C3047" i="1"/>
  <c r="B3047" i="1"/>
  <c r="G3046" i="1"/>
  <c r="F3046" i="1"/>
  <c r="E3046" i="1"/>
  <c r="D3046" i="1"/>
  <c r="C3046" i="1"/>
  <c r="B3046" i="1"/>
  <c r="G3045" i="1"/>
  <c r="F3045" i="1"/>
  <c r="E3045" i="1"/>
  <c r="D3045" i="1"/>
  <c r="C3045" i="1"/>
  <c r="B3045" i="1"/>
  <c r="G3044" i="1"/>
  <c r="F3044" i="1"/>
  <c r="E3044" i="1"/>
  <c r="D3044" i="1"/>
  <c r="C3044" i="1"/>
  <c r="B3044" i="1"/>
  <c r="G3043" i="1"/>
  <c r="F3043" i="1"/>
  <c r="E3043" i="1"/>
  <c r="D3043" i="1"/>
  <c r="C3043" i="1"/>
  <c r="B3043" i="1"/>
  <c r="G3042" i="1"/>
  <c r="F3042" i="1"/>
  <c r="E3042" i="1"/>
  <c r="D3042" i="1"/>
  <c r="C3042" i="1"/>
  <c r="B3042" i="1"/>
  <c r="G3041" i="1"/>
  <c r="F3041" i="1"/>
  <c r="E3041" i="1"/>
  <c r="D3041" i="1"/>
  <c r="C3041" i="1"/>
  <c r="B3041" i="1"/>
  <c r="G3040" i="1"/>
  <c r="F3040" i="1"/>
  <c r="E3040" i="1"/>
  <c r="D3040" i="1"/>
  <c r="C3040" i="1"/>
  <c r="B3040" i="1"/>
  <c r="G3039" i="1"/>
  <c r="F3039" i="1"/>
  <c r="E3039" i="1"/>
  <c r="D3039" i="1"/>
  <c r="C3039" i="1"/>
  <c r="B3039" i="1"/>
  <c r="G3038" i="1"/>
  <c r="F3038" i="1"/>
  <c r="E3038" i="1"/>
  <c r="D3038" i="1"/>
  <c r="C3038" i="1"/>
  <c r="B3038" i="1"/>
  <c r="G3037" i="1"/>
  <c r="F3037" i="1"/>
  <c r="E3037" i="1"/>
  <c r="D3037" i="1"/>
  <c r="C3037" i="1"/>
  <c r="B3037" i="1"/>
  <c r="G3036" i="1"/>
  <c r="F3036" i="1"/>
  <c r="E3036" i="1"/>
  <c r="D3036" i="1"/>
  <c r="C3036" i="1"/>
  <c r="B3036" i="1"/>
  <c r="G3035" i="1"/>
  <c r="F3035" i="1"/>
  <c r="E3035" i="1"/>
  <c r="D3035" i="1"/>
  <c r="C3035" i="1"/>
  <c r="B3035" i="1"/>
  <c r="G3034" i="1"/>
  <c r="F3034" i="1"/>
  <c r="E3034" i="1"/>
  <c r="D3034" i="1"/>
  <c r="C3034" i="1"/>
  <c r="B3034" i="1"/>
  <c r="G3033" i="1"/>
  <c r="F3033" i="1"/>
  <c r="E3033" i="1"/>
  <c r="D3033" i="1"/>
  <c r="C3033" i="1"/>
  <c r="B3033" i="1"/>
  <c r="G3032" i="1"/>
  <c r="F3032" i="1"/>
  <c r="E3032" i="1"/>
  <c r="D3032" i="1"/>
  <c r="C3032" i="1"/>
  <c r="B3032" i="1"/>
  <c r="G3031" i="1"/>
  <c r="F3031" i="1"/>
  <c r="E3031" i="1"/>
  <c r="D3031" i="1"/>
  <c r="C3031" i="1"/>
  <c r="B3031" i="1"/>
  <c r="G3030" i="1"/>
  <c r="F3030" i="1"/>
  <c r="E3030" i="1"/>
  <c r="D3030" i="1"/>
  <c r="C3030" i="1"/>
  <c r="B3030" i="1"/>
  <c r="G3029" i="1"/>
  <c r="F3029" i="1"/>
  <c r="E3029" i="1"/>
  <c r="D3029" i="1"/>
  <c r="C3029" i="1"/>
  <c r="B3029" i="1"/>
  <c r="G3028" i="1"/>
  <c r="F3028" i="1"/>
  <c r="E3028" i="1"/>
  <c r="D3028" i="1"/>
  <c r="C3028" i="1"/>
  <c r="B3028" i="1"/>
  <c r="G3027" i="1"/>
  <c r="F3027" i="1"/>
  <c r="E3027" i="1"/>
  <c r="D3027" i="1"/>
  <c r="C3027" i="1"/>
  <c r="B3027" i="1"/>
  <c r="G3026" i="1"/>
  <c r="F3026" i="1"/>
  <c r="E3026" i="1"/>
  <c r="D3026" i="1"/>
  <c r="C3026" i="1"/>
  <c r="B3026" i="1"/>
  <c r="G3025" i="1"/>
  <c r="F3025" i="1"/>
  <c r="E3025" i="1"/>
  <c r="D3025" i="1"/>
  <c r="C3025" i="1"/>
  <c r="B3025" i="1"/>
  <c r="G3024" i="1"/>
  <c r="F3024" i="1"/>
  <c r="E3024" i="1"/>
  <c r="D3024" i="1"/>
  <c r="C3024" i="1"/>
  <c r="B3024" i="1"/>
  <c r="G3023" i="1"/>
  <c r="F3023" i="1"/>
  <c r="E3023" i="1"/>
  <c r="D3023" i="1"/>
  <c r="C3023" i="1"/>
  <c r="B3023" i="1"/>
  <c r="G3022" i="1"/>
  <c r="F3022" i="1"/>
  <c r="E3022" i="1"/>
  <c r="D3022" i="1"/>
  <c r="C3022" i="1"/>
  <c r="B3022" i="1"/>
  <c r="G3021" i="1"/>
  <c r="F3021" i="1"/>
  <c r="E3021" i="1"/>
  <c r="D3021" i="1"/>
  <c r="C3021" i="1"/>
  <c r="B3021" i="1"/>
  <c r="G3020" i="1"/>
  <c r="F3020" i="1"/>
  <c r="E3020" i="1"/>
  <c r="D3020" i="1"/>
  <c r="C3020" i="1"/>
  <c r="B3020" i="1"/>
  <c r="G3019" i="1"/>
  <c r="F3019" i="1"/>
  <c r="E3019" i="1"/>
  <c r="D3019" i="1"/>
  <c r="C3019" i="1"/>
  <c r="B3019" i="1"/>
  <c r="G3018" i="1"/>
  <c r="F3018" i="1"/>
  <c r="E3018" i="1"/>
  <c r="D3018" i="1"/>
  <c r="C3018" i="1"/>
  <c r="B3018" i="1"/>
  <c r="G3017" i="1"/>
  <c r="F3017" i="1"/>
  <c r="E3017" i="1"/>
  <c r="D3017" i="1"/>
  <c r="C3017" i="1"/>
  <c r="B3017" i="1"/>
  <c r="G3016" i="1"/>
  <c r="F3016" i="1"/>
  <c r="E3016" i="1"/>
  <c r="D3016" i="1"/>
  <c r="C3016" i="1"/>
  <c r="B3016" i="1"/>
  <c r="G3015" i="1"/>
  <c r="F3015" i="1"/>
  <c r="E3015" i="1"/>
  <c r="D3015" i="1"/>
  <c r="C3015" i="1"/>
  <c r="B3015" i="1"/>
  <c r="G3014" i="1"/>
  <c r="F3014" i="1"/>
  <c r="E3014" i="1"/>
  <c r="D3014" i="1"/>
  <c r="C3014" i="1"/>
  <c r="B3014" i="1"/>
  <c r="G3013" i="1"/>
  <c r="F3013" i="1"/>
  <c r="E3013" i="1"/>
  <c r="D3013" i="1"/>
  <c r="C3013" i="1"/>
  <c r="B3013" i="1"/>
  <c r="G3012" i="1"/>
  <c r="F3012" i="1"/>
  <c r="E3012" i="1"/>
  <c r="D3012" i="1"/>
  <c r="C3012" i="1"/>
  <c r="B3012" i="1"/>
  <c r="G3011" i="1"/>
  <c r="F3011" i="1"/>
  <c r="E3011" i="1"/>
  <c r="D3011" i="1"/>
  <c r="C3011" i="1"/>
  <c r="B3011" i="1"/>
  <c r="G3010" i="1"/>
  <c r="F3010" i="1"/>
  <c r="E3010" i="1"/>
  <c r="D3010" i="1"/>
  <c r="C3010" i="1"/>
  <c r="B3010" i="1"/>
  <c r="G3009" i="1"/>
  <c r="F3009" i="1"/>
  <c r="E3009" i="1"/>
  <c r="D3009" i="1"/>
  <c r="C3009" i="1"/>
  <c r="B3009" i="1"/>
  <c r="G3008" i="1"/>
  <c r="F3008" i="1"/>
  <c r="E3008" i="1"/>
  <c r="D3008" i="1"/>
  <c r="C3008" i="1"/>
  <c r="B3008" i="1"/>
  <c r="G3007" i="1"/>
  <c r="F3007" i="1"/>
  <c r="E3007" i="1"/>
  <c r="D3007" i="1"/>
  <c r="C3007" i="1"/>
  <c r="B3007" i="1"/>
  <c r="G3006" i="1"/>
  <c r="F3006" i="1"/>
  <c r="E3006" i="1"/>
  <c r="D3006" i="1"/>
  <c r="C3006" i="1"/>
  <c r="B3006" i="1"/>
  <c r="G3005" i="1"/>
  <c r="F3005" i="1"/>
  <c r="E3005" i="1"/>
  <c r="D3005" i="1"/>
  <c r="C3005" i="1"/>
  <c r="B3005" i="1"/>
  <c r="G3004" i="1"/>
  <c r="F3004" i="1"/>
  <c r="E3004" i="1"/>
  <c r="D3004" i="1"/>
  <c r="C3004" i="1"/>
  <c r="B3004" i="1"/>
  <c r="G3003" i="1"/>
  <c r="F3003" i="1"/>
  <c r="E3003" i="1"/>
  <c r="D3003" i="1"/>
  <c r="C3003" i="1"/>
  <c r="B3003" i="1"/>
  <c r="G3002" i="1"/>
  <c r="F3002" i="1"/>
  <c r="E3002" i="1"/>
  <c r="D3002" i="1"/>
  <c r="C3002" i="1"/>
  <c r="B3002" i="1"/>
  <c r="G3001" i="1"/>
  <c r="F3001" i="1"/>
  <c r="E3001" i="1"/>
  <c r="D3001" i="1"/>
  <c r="C3001" i="1"/>
  <c r="B3001" i="1"/>
  <c r="G3000" i="1"/>
  <c r="F3000" i="1"/>
  <c r="E3000" i="1"/>
  <c r="D3000" i="1"/>
  <c r="C3000" i="1"/>
  <c r="B3000" i="1"/>
  <c r="G2999" i="1"/>
  <c r="F2999" i="1"/>
  <c r="E2999" i="1"/>
  <c r="D2999" i="1"/>
  <c r="C2999" i="1"/>
  <c r="B2999" i="1"/>
  <c r="G2998" i="1"/>
  <c r="F2998" i="1"/>
  <c r="E2998" i="1"/>
  <c r="D2998" i="1"/>
  <c r="C2998" i="1"/>
  <c r="B2998" i="1"/>
  <c r="G2997" i="1"/>
  <c r="F2997" i="1"/>
  <c r="E2997" i="1"/>
  <c r="D2997" i="1"/>
  <c r="C2997" i="1"/>
  <c r="B2997" i="1"/>
  <c r="G2996" i="1"/>
  <c r="F2996" i="1"/>
  <c r="E2996" i="1"/>
  <c r="D2996" i="1"/>
  <c r="C2996" i="1"/>
  <c r="B2996" i="1"/>
  <c r="G2995" i="1"/>
  <c r="F2995" i="1"/>
  <c r="E2995" i="1"/>
  <c r="D2995" i="1"/>
  <c r="C2995" i="1"/>
  <c r="B2995" i="1"/>
  <c r="G2994" i="1"/>
  <c r="F2994" i="1"/>
  <c r="E2994" i="1"/>
  <c r="D2994" i="1"/>
  <c r="C2994" i="1"/>
  <c r="B2994" i="1"/>
  <c r="G2993" i="1"/>
  <c r="F2993" i="1"/>
  <c r="E2993" i="1"/>
  <c r="D2993" i="1"/>
  <c r="C2993" i="1"/>
  <c r="B2993" i="1"/>
  <c r="G2992" i="1"/>
  <c r="F2992" i="1"/>
  <c r="E2992" i="1"/>
  <c r="D2992" i="1"/>
  <c r="C2992" i="1"/>
  <c r="B2992" i="1"/>
  <c r="G2991" i="1"/>
  <c r="F2991" i="1"/>
  <c r="E2991" i="1"/>
  <c r="D2991" i="1"/>
  <c r="C2991" i="1"/>
  <c r="B2991" i="1"/>
  <c r="G2990" i="1"/>
  <c r="F2990" i="1"/>
  <c r="E2990" i="1"/>
  <c r="D2990" i="1"/>
  <c r="C2990" i="1"/>
  <c r="B2990" i="1"/>
  <c r="G2989" i="1"/>
  <c r="F2989" i="1"/>
  <c r="E2989" i="1"/>
  <c r="D2989" i="1"/>
  <c r="C2989" i="1"/>
  <c r="B2989" i="1"/>
  <c r="G2988" i="1"/>
  <c r="F2988" i="1"/>
  <c r="E2988" i="1"/>
  <c r="D2988" i="1"/>
  <c r="C2988" i="1"/>
  <c r="B2988" i="1"/>
  <c r="G2987" i="1"/>
  <c r="F2987" i="1"/>
  <c r="E2987" i="1"/>
  <c r="D2987" i="1"/>
  <c r="C2987" i="1"/>
  <c r="B2987" i="1"/>
  <c r="G2986" i="1"/>
  <c r="F2986" i="1"/>
  <c r="E2986" i="1"/>
  <c r="D2986" i="1"/>
  <c r="C2986" i="1"/>
  <c r="B2986" i="1"/>
  <c r="G2985" i="1"/>
  <c r="F2985" i="1"/>
  <c r="E2985" i="1"/>
  <c r="D2985" i="1"/>
  <c r="C2985" i="1"/>
  <c r="B2985" i="1"/>
  <c r="G2984" i="1"/>
  <c r="F2984" i="1"/>
  <c r="E2984" i="1"/>
  <c r="D2984" i="1"/>
  <c r="C2984" i="1"/>
  <c r="B2984" i="1"/>
  <c r="G2983" i="1"/>
  <c r="F2983" i="1"/>
  <c r="E2983" i="1"/>
  <c r="D2983" i="1"/>
  <c r="C2983" i="1"/>
  <c r="B2983" i="1"/>
  <c r="G2982" i="1"/>
  <c r="F2982" i="1"/>
  <c r="E2982" i="1"/>
  <c r="D2982" i="1"/>
  <c r="C2982" i="1"/>
  <c r="B2982" i="1"/>
  <c r="G2981" i="1"/>
  <c r="F2981" i="1"/>
  <c r="E2981" i="1"/>
  <c r="D2981" i="1"/>
  <c r="C2981" i="1"/>
  <c r="B2981" i="1"/>
  <c r="G2980" i="1"/>
  <c r="F2980" i="1"/>
  <c r="E2980" i="1"/>
  <c r="D2980" i="1"/>
  <c r="C2980" i="1"/>
  <c r="B2980" i="1"/>
  <c r="G2979" i="1"/>
  <c r="F2979" i="1"/>
  <c r="E2979" i="1"/>
  <c r="D2979" i="1"/>
  <c r="C2979" i="1"/>
  <c r="B2979" i="1"/>
  <c r="G2978" i="1"/>
  <c r="F2978" i="1"/>
  <c r="E2978" i="1"/>
  <c r="D2978" i="1"/>
  <c r="C2978" i="1"/>
  <c r="B2978" i="1"/>
  <c r="G2977" i="1"/>
  <c r="F2977" i="1"/>
  <c r="E2977" i="1"/>
  <c r="D2977" i="1"/>
  <c r="C2977" i="1"/>
  <c r="B2977" i="1"/>
  <c r="G2976" i="1"/>
  <c r="F2976" i="1"/>
  <c r="E2976" i="1"/>
  <c r="D2976" i="1"/>
  <c r="C2976" i="1"/>
  <c r="B2976" i="1"/>
  <c r="G2975" i="1"/>
  <c r="F2975" i="1"/>
  <c r="E2975" i="1"/>
  <c r="D2975" i="1"/>
  <c r="C2975" i="1"/>
  <c r="B2975" i="1"/>
  <c r="G2974" i="1"/>
  <c r="F2974" i="1"/>
  <c r="E2974" i="1"/>
  <c r="D2974" i="1"/>
  <c r="C2974" i="1"/>
  <c r="B2974" i="1"/>
  <c r="G2973" i="1"/>
  <c r="F2973" i="1"/>
  <c r="E2973" i="1"/>
  <c r="D2973" i="1"/>
  <c r="C2973" i="1"/>
  <c r="B2973" i="1"/>
  <c r="G2972" i="1"/>
  <c r="F2972" i="1"/>
  <c r="E2972" i="1"/>
  <c r="D2972" i="1"/>
  <c r="C2972" i="1"/>
  <c r="B2972" i="1"/>
  <c r="G2971" i="1"/>
  <c r="F2971" i="1"/>
  <c r="E2971" i="1"/>
  <c r="D2971" i="1"/>
  <c r="C2971" i="1"/>
  <c r="B2971" i="1"/>
  <c r="G2970" i="1"/>
  <c r="F2970" i="1"/>
  <c r="E2970" i="1"/>
  <c r="D2970" i="1"/>
  <c r="C2970" i="1"/>
  <c r="B2970" i="1"/>
  <c r="G2969" i="1"/>
  <c r="F2969" i="1"/>
  <c r="E2969" i="1"/>
  <c r="D2969" i="1"/>
  <c r="C2969" i="1"/>
  <c r="B2969" i="1"/>
  <c r="G2968" i="1"/>
  <c r="F2968" i="1"/>
  <c r="E2968" i="1"/>
  <c r="D2968" i="1"/>
  <c r="C2968" i="1"/>
  <c r="B2968" i="1"/>
  <c r="G2967" i="1"/>
  <c r="F2967" i="1"/>
  <c r="E2967" i="1"/>
  <c r="D2967" i="1"/>
  <c r="C2967" i="1"/>
  <c r="B2967" i="1"/>
  <c r="G2966" i="1"/>
  <c r="F2966" i="1"/>
  <c r="E2966" i="1"/>
  <c r="D2966" i="1"/>
  <c r="C2966" i="1"/>
  <c r="B2966" i="1"/>
  <c r="G2965" i="1"/>
  <c r="F2965" i="1"/>
  <c r="E2965" i="1"/>
  <c r="D2965" i="1"/>
  <c r="C2965" i="1"/>
  <c r="B2965" i="1"/>
  <c r="G2964" i="1"/>
  <c r="F2964" i="1"/>
  <c r="E2964" i="1"/>
  <c r="D2964" i="1"/>
  <c r="C2964" i="1"/>
  <c r="B2964" i="1"/>
  <c r="G2963" i="1"/>
  <c r="F2963" i="1"/>
  <c r="E2963" i="1"/>
  <c r="D2963" i="1"/>
  <c r="C2963" i="1"/>
  <c r="B2963" i="1"/>
  <c r="G2962" i="1"/>
  <c r="F2962" i="1"/>
  <c r="E2962" i="1"/>
  <c r="D2962" i="1"/>
  <c r="C2962" i="1"/>
  <c r="B2962" i="1"/>
  <c r="G2961" i="1"/>
  <c r="F2961" i="1"/>
  <c r="E2961" i="1"/>
  <c r="D2961" i="1"/>
  <c r="C2961" i="1"/>
  <c r="B2961" i="1"/>
  <c r="G2960" i="1"/>
  <c r="F2960" i="1"/>
  <c r="E2960" i="1"/>
  <c r="D2960" i="1"/>
  <c r="C2960" i="1"/>
  <c r="B2960" i="1"/>
  <c r="G2959" i="1"/>
  <c r="F2959" i="1"/>
  <c r="E2959" i="1"/>
  <c r="D2959" i="1"/>
  <c r="C2959" i="1"/>
  <c r="B2959" i="1"/>
  <c r="G2958" i="1"/>
  <c r="F2958" i="1"/>
  <c r="E2958" i="1"/>
  <c r="D2958" i="1"/>
  <c r="C2958" i="1"/>
  <c r="B2958" i="1"/>
  <c r="G2957" i="1"/>
  <c r="F2957" i="1"/>
  <c r="E2957" i="1"/>
  <c r="D2957" i="1"/>
  <c r="C2957" i="1"/>
  <c r="B2957" i="1"/>
  <c r="G2956" i="1"/>
  <c r="F2956" i="1"/>
  <c r="E2956" i="1"/>
  <c r="D2956" i="1"/>
  <c r="C2956" i="1"/>
  <c r="B2956" i="1"/>
  <c r="G2955" i="1"/>
  <c r="F2955" i="1"/>
  <c r="E2955" i="1"/>
  <c r="D2955" i="1"/>
  <c r="C2955" i="1"/>
  <c r="B2955" i="1"/>
  <c r="G2954" i="1"/>
  <c r="F2954" i="1"/>
  <c r="E2954" i="1"/>
  <c r="D2954" i="1"/>
  <c r="C2954" i="1"/>
  <c r="B2954" i="1"/>
  <c r="G2953" i="1"/>
  <c r="F2953" i="1"/>
  <c r="E2953" i="1"/>
  <c r="D2953" i="1"/>
  <c r="C2953" i="1"/>
  <c r="B2953" i="1"/>
  <c r="G2952" i="1"/>
  <c r="F2952" i="1"/>
  <c r="E2952" i="1"/>
  <c r="D2952" i="1"/>
  <c r="C2952" i="1"/>
  <c r="B2952" i="1"/>
  <c r="G2951" i="1"/>
  <c r="F2951" i="1"/>
  <c r="E2951" i="1"/>
  <c r="D2951" i="1"/>
  <c r="C2951" i="1"/>
  <c r="B2951" i="1"/>
  <c r="G2950" i="1"/>
  <c r="F2950" i="1"/>
  <c r="E2950" i="1"/>
  <c r="D2950" i="1"/>
  <c r="C2950" i="1"/>
  <c r="B2950" i="1"/>
  <c r="G2949" i="1"/>
  <c r="F2949" i="1"/>
  <c r="E2949" i="1"/>
  <c r="D2949" i="1"/>
  <c r="C2949" i="1"/>
  <c r="B2949" i="1"/>
  <c r="G2948" i="1"/>
  <c r="F2948" i="1"/>
  <c r="E2948" i="1"/>
  <c r="D2948" i="1"/>
  <c r="C2948" i="1"/>
  <c r="B2948" i="1"/>
  <c r="G2947" i="1"/>
  <c r="F2947" i="1"/>
  <c r="E2947" i="1"/>
  <c r="D2947" i="1"/>
  <c r="C2947" i="1"/>
  <c r="B2947" i="1"/>
  <c r="G2946" i="1"/>
  <c r="F2946" i="1"/>
  <c r="E2946" i="1"/>
  <c r="D2946" i="1"/>
  <c r="C2946" i="1"/>
  <c r="B2946" i="1"/>
  <c r="X4068" i="1" l="1"/>
  <c r="X4141" i="1"/>
  <c r="X4084" i="1"/>
  <c r="X4095" i="1"/>
  <c r="X4072" i="1"/>
  <c r="X4153" i="1"/>
  <c r="X4293" i="1"/>
  <c r="X4050" i="1"/>
  <c r="X2929" i="1"/>
  <c r="X4154" i="1"/>
  <c r="X4305" i="1"/>
  <c r="X4155" i="1"/>
  <c r="X4299" i="1"/>
  <c r="L4299" i="1" s="1"/>
  <c r="X4204" i="1"/>
  <c r="X4343" i="1"/>
  <c r="X4189" i="1"/>
  <c r="X4287" i="1"/>
  <c r="X4143" i="1"/>
  <c r="X4269" i="1"/>
  <c r="X4227" i="1"/>
  <c r="X2917" i="1"/>
  <c r="X4148" i="1"/>
  <c r="X4035" i="1"/>
  <c r="X4104" i="1"/>
  <c r="X4203" i="1"/>
  <c r="X4335" i="1"/>
  <c r="X4047" i="1"/>
  <c r="X4312" i="1"/>
  <c r="X4123" i="1"/>
  <c r="X4059" i="1"/>
  <c r="X4066" i="1"/>
  <c r="X4202" i="1"/>
  <c r="X4225" i="1"/>
  <c r="L4225" i="1" s="1"/>
  <c r="X4049" i="1"/>
  <c r="X2883" i="1"/>
  <c r="X4207" i="1"/>
  <c r="X4183" i="1"/>
  <c r="X4208" i="1"/>
  <c r="X4351" i="1"/>
  <c r="M4351" i="1" s="1"/>
  <c r="X4100" i="1"/>
  <c r="M4100" i="1" s="1"/>
  <c r="X4280" i="1"/>
  <c r="X4185" i="1"/>
  <c r="X2898" i="1"/>
  <c r="X4133" i="1"/>
  <c r="X4048" i="1"/>
  <c r="X4318" i="1"/>
  <c r="X4083" i="1"/>
  <c r="M4083" i="1" s="1"/>
  <c r="X4341" i="1"/>
  <c r="X4144" i="1"/>
  <c r="X4196" i="1"/>
  <c r="X4080" i="1"/>
  <c r="X4054" i="1"/>
  <c r="X4169" i="1"/>
  <c r="L4131" i="1"/>
  <c r="L4174" i="1"/>
  <c r="L4097" i="1"/>
  <c r="M4107" i="1"/>
  <c r="L4099" i="1"/>
  <c r="X4079" i="1"/>
  <c r="X4061" i="1"/>
  <c r="X4040" i="1"/>
  <c r="X4190" i="1"/>
  <c r="X4067" i="1"/>
  <c r="L3048" i="1"/>
  <c r="M3048" i="1"/>
  <c r="L3096" i="1"/>
  <c r="M3096" i="1"/>
  <c r="M3148" i="1"/>
  <c r="L3148" i="1"/>
  <c r="M3231" i="1"/>
  <c r="L3231" i="1"/>
  <c r="M3233" i="1"/>
  <c r="L3233" i="1"/>
  <c r="L4167" i="1"/>
  <c r="L2961" i="1"/>
  <c r="M2961" i="1"/>
  <c r="L2979" i="1"/>
  <c r="M2979" i="1"/>
  <c r="L2983" i="1"/>
  <c r="M2983" i="1"/>
  <c r="L2985" i="1"/>
  <c r="M2985" i="1"/>
  <c r="L2987" i="1"/>
  <c r="M2987" i="1"/>
  <c r="X2989" i="1"/>
  <c r="L2989" i="1"/>
  <c r="M2989" i="1"/>
  <c r="L2991" i="1"/>
  <c r="M2991" i="1"/>
  <c r="L2995" i="1"/>
  <c r="M2995" i="1"/>
  <c r="L2997" i="1"/>
  <c r="M2997" i="1"/>
  <c r="L2999" i="1"/>
  <c r="M2999" i="1"/>
  <c r="L3005" i="1"/>
  <c r="M3005" i="1"/>
  <c r="L3007" i="1"/>
  <c r="M3007" i="1"/>
  <c r="L3009" i="1"/>
  <c r="M3009" i="1"/>
  <c r="L3025" i="1"/>
  <c r="M3025" i="1"/>
  <c r="L3031" i="1"/>
  <c r="M3031" i="1"/>
  <c r="L3033" i="1"/>
  <c r="M3033" i="1"/>
  <c r="L3035" i="1"/>
  <c r="M3035" i="1"/>
  <c r="L3057" i="1"/>
  <c r="M3057" i="1"/>
  <c r="L3061" i="1"/>
  <c r="M3061" i="1"/>
  <c r="L3081" i="1"/>
  <c r="M3081" i="1"/>
  <c r="X2954" i="1"/>
  <c r="M2954" i="1"/>
  <c r="L2954" i="1"/>
  <c r="L2956" i="1"/>
  <c r="M2956" i="1"/>
  <c r="M2960" i="1"/>
  <c r="L2960" i="1"/>
  <c r="M3139" i="1"/>
  <c r="L3139" i="1"/>
  <c r="M3141" i="1"/>
  <c r="L3141" i="1"/>
  <c r="M3143" i="1"/>
  <c r="L3143" i="1"/>
  <c r="L3145" i="1"/>
  <c r="M3145" i="1"/>
  <c r="M3147" i="1"/>
  <c r="L3147" i="1"/>
  <c r="M3149" i="1"/>
  <c r="L3149" i="1"/>
  <c r="M3151" i="1"/>
  <c r="L3151" i="1"/>
  <c r="M3153" i="1"/>
  <c r="L3153" i="1"/>
  <c r="L3155" i="1"/>
  <c r="M3155" i="1"/>
  <c r="M3157" i="1"/>
  <c r="L3157" i="1"/>
  <c r="M3159" i="1"/>
  <c r="L3159" i="1"/>
  <c r="L3161" i="1"/>
  <c r="M3161" i="1"/>
  <c r="L3163" i="1"/>
  <c r="M3163" i="1"/>
  <c r="M3165" i="1"/>
  <c r="L3165" i="1"/>
  <c r="M3167" i="1"/>
  <c r="L3167" i="1"/>
  <c r="M3169" i="1"/>
  <c r="L3169" i="1"/>
  <c r="L3171" i="1"/>
  <c r="M3171" i="1"/>
  <c r="M3173" i="1"/>
  <c r="L3173" i="1"/>
  <c r="L3175" i="1"/>
  <c r="M3175" i="1"/>
  <c r="M3177" i="1"/>
  <c r="L3177" i="1"/>
  <c r="L3179" i="1"/>
  <c r="M3179" i="1"/>
  <c r="X3181" i="1"/>
  <c r="M3181" i="1"/>
  <c r="L3181" i="1"/>
  <c r="X3183" i="1"/>
  <c r="M3183" i="1"/>
  <c r="L3183" i="1"/>
  <c r="X3185" i="1"/>
  <c r="M3185" i="1"/>
  <c r="L3185" i="1"/>
  <c r="X3187" i="1"/>
  <c r="L3187" i="1"/>
  <c r="M3187" i="1"/>
  <c r="X3189" i="1"/>
  <c r="M3189" i="1" s="1"/>
  <c r="X3191" i="1"/>
  <c r="M3191" i="1"/>
  <c r="L3191" i="1"/>
  <c r="X3193" i="1"/>
  <c r="L3193" i="1" s="1"/>
  <c r="X3195" i="1"/>
  <c r="L3195" i="1"/>
  <c r="M3195" i="1"/>
  <c r="X3197" i="1"/>
  <c r="M3197" i="1"/>
  <c r="L3197" i="1"/>
  <c r="X3199" i="1"/>
  <c r="M3199" i="1"/>
  <c r="L3199" i="1"/>
  <c r="X3201" i="1"/>
  <c r="M3201" i="1"/>
  <c r="L3201" i="1"/>
  <c r="X3203" i="1"/>
  <c r="L3203" i="1"/>
  <c r="M3203" i="1"/>
  <c r="X3205" i="1"/>
  <c r="M3205" i="1"/>
  <c r="L3205" i="1"/>
  <c r="X3207" i="1"/>
  <c r="L3207" i="1"/>
  <c r="M3207" i="1"/>
  <c r="X3209" i="1"/>
  <c r="M3209" i="1"/>
  <c r="L3209" i="1"/>
  <c r="X3211" i="1"/>
  <c r="L3211" i="1"/>
  <c r="M3211" i="1"/>
  <c r="X3213" i="1"/>
  <c r="M3213" i="1"/>
  <c r="L3213" i="1"/>
  <c r="X3215" i="1"/>
  <c r="M3215" i="1"/>
  <c r="L3215" i="1"/>
  <c r="X3217" i="1"/>
  <c r="M3217" i="1"/>
  <c r="L3217" i="1"/>
  <c r="X3219" i="1"/>
  <c r="L3219" i="1"/>
  <c r="M3219" i="1"/>
  <c r="X3221" i="1"/>
  <c r="M3221" i="1"/>
  <c r="L3221" i="1"/>
  <c r="X3223" i="1"/>
  <c r="M3223" i="1"/>
  <c r="L3223" i="1"/>
  <c r="X3225" i="1"/>
  <c r="L3225" i="1"/>
  <c r="M3225" i="1"/>
  <c r="X3227" i="1"/>
  <c r="L3227" i="1"/>
  <c r="M3227" i="1"/>
  <c r="X3229" i="1"/>
  <c r="M3229" i="1"/>
  <c r="L3229" i="1"/>
  <c r="X3235" i="1"/>
  <c r="M3235" i="1"/>
  <c r="L3235" i="1"/>
  <c r="X3237" i="1"/>
  <c r="M3237" i="1"/>
  <c r="L3237" i="1"/>
  <c r="X3239" i="1"/>
  <c r="M3239" i="1"/>
  <c r="L3239" i="1"/>
  <c r="X3241" i="1"/>
  <c r="M3241" i="1"/>
  <c r="L3241" i="1"/>
  <c r="X3243" i="1"/>
  <c r="M3243" i="1"/>
  <c r="L3243" i="1"/>
  <c r="X3245" i="1"/>
  <c r="M3245" i="1"/>
  <c r="L3245" i="1"/>
  <c r="X3247" i="1"/>
  <c r="M3247" i="1"/>
  <c r="L3247" i="1"/>
  <c r="X3249" i="1"/>
  <c r="M3249" i="1"/>
  <c r="L3249" i="1"/>
  <c r="X3251" i="1"/>
  <c r="M3251" i="1"/>
  <c r="L3251" i="1"/>
  <c r="X3253" i="1"/>
  <c r="M3253" i="1"/>
  <c r="L3253" i="1"/>
  <c r="X3255" i="1"/>
  <c r="M3255" i="1"/>
  <c r="L3255" i="1"/>
  <c r="X3257" i="1"/>
  <c r="M3257" i="1"/>
  <c r="L3257" i="1"/>
  <c r="X3259" i="1"/>
  <c r="M3259" i="1"/>
  <c r="L3259" i="1"/>
  <c r="X3261" i="1"/>
  <c r="M3261" i="1"/>
  <c r="L3261" i="1"/>
  <c r="X3263" i="1"/>
  <c r="M3263" i="1"/>
  <c r="L3263" i="1"/>
  <c r="X3265" i="1"/>
  <c r="M3265" i="1"/>
  <c r="L3265" i="1"/>
  <c r="X3267" i="1"/>
  <c r="M3267" i="1"/>
  <c r="L3267" i="1"/>
  <c r="X3269" i="1"/>
  <c r="M3269" i="1"/>
  <c r="L3269" i="1"/>
  <c r="X3271" i="1"/>
  <c r="M3271" i="1"/>
  <c r="L3271" i="1"/>
  <c r="X3273" i="1"/>
  <c r="M3273" i="1"/>
  <c r="L3273" i="1"/>
  <c r="X3275" i="1"/>
  <c r="M3275" i="1"/>
  <c r="L3275" i="1"/>
  <c r="X3277" i="1"/>
  <c r="M3277" i="1"/>
  <c r="L3277" i="1"/>
  <c r="X3279" i="1"/>
  <c r="M3279" i="1"/>
  <c r="L3279" i="1"/>
  <c r="X3281" i="1"/>
  <c r="M3281" i="1"/>
  <c r="L3281" i="1"/>
  <c r="X3283" i="1"/>
  <c r="M3283" i="1"/>
  <c r="L3283" i="1"/>
  <c r="X3285" i="1"/>
  <c r="M3285" i="1"/>
  <c r="L3285" i="1"/>
  <c r="X3287" i="1"/>
  <c r="M3287" i="1"/>
  <c r="L3287" i="1"/>
  <c r="X3289" i="1"/>
  <c r="M3289" i="1"/>
  <c r="L3289" i="1"/>
  <c r="X3291" i="1"/>
  <c r="M3291" i="1"/>
  <c r="L3291" i="1"/>
  <c r="X3293" i="1"/>
  <c r="M3293" i="1"/>
  <c r="L3293" i="1"/>
  <c r="X3295" i="1"/>
  <c r="M3295" i="1"/>
  <c r="L3295" i="1"/>
  <c r="X3297" i="1"/>
  <c r="M3297" i="1"/>
  <c r="L3297" i="1"/>
  <c r="X3299" i="1"/>
  <c r="M3299" i="1"/>
  <c r="L3299" i="1"/>
  <c r="X3301" i="1"/>
  <c r="M3301" i="1"/>
  <c r="L3301" i="1"/>
  <c r="X3303" i="1"/>
  <c r="M3303" i="1"/>
  <c r="L3303" i="1"/>
  <c r="X3305" i="1"/>
  <c r="M3305" i="1"/>
  <c r="L3305" i="1"/>
  <c r="X3307" i="1"/>
  <c r="M3307" i="1"/>
  <c r="L3307" i="1"/>
  <c r="X3309" i="1"/>
  <c r="M3309" i="1"/>
  <c r="L3309" i="1"/>
  <c r="X3311" i="1"/>
  <c r="M3311" i="1"/>
  <c r="L3311" i="1"/>
  <c r="X3313" i="1"/>
  <c r="M3313" i="1"/>
  <c r="L3313" i="1"/>
  <c r="X3315" i="1"/>
  <c r="M3315" i="1"/>
  <c r="L3315" i="1"/>
  <c r="X3317" i="1"/>
  <c r="M3317" i="1"/>
  <c r="L3317" i="1"/>
  <c r="X3319" i="1"/>
  <c r="M3319" i="1"/>
  <c r="L3319" i="1"/>
  <c r="X3321" i="1"/>
  <c r="M3321" i="1"/>
  <c r="L3321" i="1"/>
  <c r="X3323" i="1"/>
  <c r="M3323" i="1"/>
  <c r="L3323" i="1"/>
  <c r="X3325" i="1"/>
  <c r="M3325" i="1"/>
  <c r="L3325" i="1"/>
  <c r="X3327" i="1"/>
  <c r="M3327" i="1"/>
  <c r="L3327" i="1"/>
  <c r="X3329" i="1"/>
  <c r="M3329" i="1"/>
  <c r="L3329" i="1"/>
  <c r="X3331" i="1"/>
  <c r="L3331" i="1"/>
  <c r="M3331" i="1"/>
  <c r="X3333" i="1"/>
  <c r="L3333" i="1"/>
  <c r="M3333" i="1"/>
  <c r="X3335" i="1"/>
  <c r="L3335" i="1"/>
  <c r="M3335" i="1"/>
  <c r="X3337" i="1"/>
  <c r="L3337" i="1"/>
  <c r="M3337" i="1"/>
  <c r="X3339" i="1"/>
  <c r="L3339" i="1"/>
  <c r="M3339" i="1"/>
  <c r="X3341" i="1"/>
  <c r="L3341" i="1"/>
  <c r="M3341" i="1"/>
  <c r="X3343" i="1"/>
  <c r="L3343" i="1"/>
  <c r="M3343" i="1"/>
  <c r="X3345" i="1"/>
  <c r="L3345" i="1"/>
  <c r="M3345" i="1"/>
  <c r="X3347" i="1"/>
  <c r="L3347" i="1"/>
  <c r="M3347" i="1"/>
  <c r="X3349" i="1"/>
  <c r="L3349" i="1"/>
  <c r="M3349" i="1"/>
  <c r="X3351" i="1"/>
  <c r="L3351" i="1"/>
  <c r="M3351" i="1"/>
  <c r="X3353" i="1"/>
  <c r="L3353" i="1"/>
  <c r="M3353" i="1"/>
  <c r="X3355" i="1"/>
  <c r="L3355" i="1"/>
  <c r="M3355" i="1"/>
  <c r="X3357" i="1"/>
  <c r="L3357" i="1"/>
  <c r="M3357" i="1"/>
  <c r="X3359" i="1"/>
  <c r="L3359" i="1"/>
  <c r="M3359" i="1"/>
  <c r="X3361" i="1"/>
  <c r="L3361" i="1"/>
  <c r="M3361" i="1"/>
  <c r="X3363" i="1"/>
  <c r="L3363" i="1"/>
  <c r="M3363" i="1"/>
  <c r="X3365" i="1"/>
  <c r="L3365" i="1"/>
  <c r="M3365" i="1"/>
  <c r="X3367" i="1"/>
  <c r="L3367" i="1"/>
  <c r="M3367" i="1"/>
  <c r="X3369" i="1"/>
  <c r="L3369" i="1"/>
  <c r="M3369" i="1"/>
  <c r="X3371" i="1"/>
  <c r="L3371" i="1"/>
  <c r="M3371" i="1"/>
  <c r="X3373" i="1"/>
  <c r="L3373" i="1"/>
  <c r="M3373" i="1"/>
  <c r="X3375" i="1"/>
  <c r="L3375" i="1"/>
  <c r="M3375" i="1"/>
  <c r="X3377" i="1"/>
  <c r="L3377" i="1"/>
  <c r="M3377" i="1"/>
  <c r="X3379" i="1"/>
  <c r="L3379" i="1"/>
  <c r="M3379" i="1"/>
  <c r="X3381" i="1"/>
  <c r="L3381" i="1"/>
  <c r="M3381" i="1"/>
  <c r="X3383" i="1"/>
  <c r="L3383" i="1"/>
  <c r="M3383" i="1"/>
  <c r="X3385" i="1"/>
  <c r="L3385" i="1"/>
  <c r="M3385" i="1"/>
  <c r="X3387" i="1"/>
  <c r="L3387" i="1"/>
  <c r="M3387" i="1"/>
  <c r="X3389" i="1"/>
  <c r="L3389" i="1"/>
  <c r="M3389" i="1"/>
  <c r="X3391" i="1"/>
  <c r="L3391" i="1"/>
  <c r="M3391" i="1"/>
  <c r="X3393" i="1"/>
  <c r="L3393" i="1"/>
  <c r="M3393" i="1"/>
  <c r="X3395" i="1"/>
  <c r="L3395" i="1"/>
  <c r="M3395" i="1"/>
  <c r="X3397" i="1"/>
  <c r="L3397" i="1"/>
  <c r="M3397" i="1"/>
  <c r="X3399" i="1"/>
  <c r="L3399" i="1"/>
  <c r="M3399" i="1"/>
  <c r="X3401" i="1"/>
  <c r="L3401" i="1"/>
  <c r="M3401" i="1"/>
  <c r="X3403" i="1"/>
  <c r="L3403" i="1"/>
  <c r="M3403" i="1"/>
  <c r="X3405" i="1"/>
  <c r="L3405" i="1"/>
  <c r="M3405" i="1"/>
  <c r="X3407" i="1"/>
  <c r="L3407" i="1"/>
  <c r="M3407" i="1"/>
  <c r="X3409" i="1"/>
  <c r="L3409" i="1"/>
  <c r="M3409" i="1"/>
  <c r="X3411" i="1"/>
  <c r="L3411" i="1"/>
  <c r="M3411" i="1"/>
  <c r="X3413" i="1"/>
  <c r="L3413" i="1"/>
  <c r="M3413" i="1"/>
  <c r="X3415" i="1"/>
  <c r="L3415" i="1"/>
  <c r="M3415" i="1"/>
  <c r="X3417" i="1"/>
  <c r="L3417" i="1"/>
  <c r="M3417" i="1"/>
  <c r="X3419" i="1"/>
  <c r="L3419" i="1" s="1"/>
  <c r="X3421" i="1"/>
  <c r="L3421" i="1"/>
  <c r="M3421" i="1"/>
  <c r="X3423" i="1"/>
  <c r="L3423" i="1"/>
  <c r="M3423" i="1"/>
  <c r="X3425" i="1"/>
  <c r="L3425" i="1"/>
  <c r="M3425" i="1"/>
  <c r="X3427" i="1"/>
  <c r="L3427" i="1"/>
  <c r="M3427" i="1"/>
  <c r="X3429" i="1"/>
  <c r="L3429" i="1"/>
  <c r="M3429" i="1"/>
  <c r="X3431" i="1"/>
  <c r="L3431" i="1"/>
  <c r="M3431" i="1"/>
  <c r="X3433" i="1"/>
  <c r="L3433" i="1"/>
  <c r="M3433" i="1"/>
  <c r="X3435" i="1"/>
  <c r="L3435" i="1"/>
  <c r="M3435" i="1"/>
  <c r="X3437" i="1"/>
  <c r="L3437" i="1"/>
  <c r="M3437" i="1"/>
  <c r="X3439" i="1"/>
  <c r="L3439" i="1"/>
  <c r="M3439" i="1"/>
  <c r="X3441" i="1"/>
  <c r="L3441" i="1"/>
  <c r="M3441" i="1"/>
  <c r="X3443" i="1"/>
  <c r="L3443" i="1"/>
  <c r="M3443" i="1"/>
  <c r="X3445" i="1"/>
  <c r="L3445" i="1"/>
  <c r="M3445" i="1"/>
  <c r="X3447" i="1"/>
  <c r="L3447" i="1" s="1"/>
  <c r="X3449" i="1"/>
  <c r="L3449" i="1"/>
  <c r="M3449" i="1"/>
  <c r="X3451" i="1"/>
  <c r="L3451" i="1"/>
  <c r="M3451" i="1"/>
  <c r="X3453" i="1"/>
  <c r="L3453" i="1"/>
  <c r="M3453" i="1"/>
  <c r="X3455" i="1"/>
  <c r="L3455" i="1"/>
  <c r="M3455" i="1"/>
  <c r="X3457" i="1"/>
  <c r="L3457" i="1"/>
  <c r="M3457" i="1"/>
  <c r="X3459" i="1"/>
  <c r="L3459" i="1"/>
  <c r="M3459" i="1"/>
  <c r="X3461" i="1"/>
  <c r="L3461" i="1"/>
  <c r="M3461" i="1"/>
  <c r="X3463" i="1"/>
  <c r="L3463" i="1"/>
  <c r="M3463" i="1"/>
  <c r="X3465" i="1"/>
  <c r="L3465" i="1"/>
  <c r="M3465" i="1"/>
  <c r="X3467" i="1"/>
  <c r="L3467" i="1"/>
  <c r="M3467" i="1"/>
  <c r="X3469" i="1"/>
  <c r="L3469" i="1"/>
  <c r="M3469" i="1"/>
  <c r="X3471" i="1"/>
  <c r="L3471" i="1"/>
  <c r="M3471" i="1"/>
  <c r="X3473" i="1"/>
  <c r="L3473" i="1"/>
  <c r="M3473" i="1"/>
  <c r="X3475" i="1"/>
  <c r="L3475" i="1"/>
  <c r="M3475" i="1"/>
  <c r="X3477" i="1"/>
  <c r="L3477" i="1"/>
  <c r="M3477" i="1"/>
  <c r="X3479" i="1"/>
  <c r="L3479" i="1"/>
  <c r="M3479" i="1"/>
  <c r="X3481" i="1"/>
  <c r="L3481" i="1"/>
  <c r="M3481" i="1"/>
  <c r="X3483" i="1"/>
  <c r="L3483" i="1"/>
  <c r="M3483" i="1"/>
  <c r="X3485" i="1"/>
  <c r="L3485" i="1"/>
  <c r="M3485" i="1"/>
  <c r="X3487" i="1"/>
  <c r="L3487" i="1"/>
  <c r="M3487" i="1"/>
  <c r="X3489" i="1"/>
  <c r="L3489" i="1"/>
  <c r="M3489" i="1"/>
  <c r="X3491" i="1"/>
  <c r="L3491" i="1"/>
  <c r="M3491" i="1"/>
  <c r="X3493" i="1"/>
  <c r="L3493" i="1"/>
  <c r="M3493" i="1"/>
  <c r="X3495" i="1"/>
  <c r="L3495" i="1"/>
  <c r="M3495" i="1"/>
  <c r="X3497" i="1"/>
  <c r="L3497" i="1"/>
  <c r="M3497" i="1"/>
  <c r="X3499" i="1"/>
  <c r="L3499" i="1"/>
  <c r="M3499" i="1"/>
  <c r="X3501" i="1"/>
  <c r="L3501" i="1"/>
  <c r="M3501" i="1"/>
  <c r="X3503" i="1"/>
  <c r="L3503" i="1"/>
  <c r="M3503" i="1"/>
  <c r="X3505" i="1"/>
  <c r="L3505" i="1"/>
  <c r="M3505" i="1"/>
  <c r="X3507" i="1"/>
  <c r="L3507" i="1"/>
  <c r="M3507" i="1"/>
  <c r="X3509" i="1"/>
  <c r="L3509" i="1"/>
  <c r="M3509" i="1"/>
  <c r="X3511" i="1"/>
  <c r="L3511" i="1"/>
  <c r="M3511" i="1"/>
  <c r="X3513" i="1"/>
  <c r="L3513" i="1"/>
  <c r="M3513" i="1"/>
  <c r="X3515" i="1"/>
  <c r="L3515" i="1"/>
  <c r="M3515" i="1"/>
  <c r="X3517" i="1"/>
  <c r="L3517" i="1"/>
  <c r="M3517" i="1"/>
  <c r="X3519" i="1"/>
  <c r="L3519" i="1"/>
  <c r="M3519" i="1"/>
  <c r="X3521" i="1"/>
  <c r="L3521" i="1"/>
  <c r="M3521" i="1"/>
  <c r="X3523" i="1"/>
  <c r="L3523" i="1"/>
  <c r="M3523" i="1"/>
  <c r="X3525" i="1"/>
  <c r="L3525" i="1"/>
  <c r="M3525" i="1"/>
  <c r="X3527" i="1"/>
  <c r="L3527" i="1"/>
  <c r="M3527" i="1"/>
  <c r="X3529" i="1"/>
  <c r="L3529" i="1"/>
  <c r="M3529" i="1"/>
  <c r="X3531" i="1"/>
  <c r="L3531" i="1"/>
  <c r="M3531" i="1"/>
  <c r="X3533" i="1"/>
  <c r="L3533" i="1"/>
  <c r="M3533" i="1"/>
  <c r="X3535" i="1"/>
  <c r="L3535" i="1"/>
  <c r="M3535" i="1"/>
  <c r="X3537" i="1"/>
  <c r="L3537" i="1"/>
  <c r="M3537" i="1"/>
  <c r="X3539" i="1"/>
  <c r="L3539" i="1"/>
  <c r="M3539" i="1"/>
  <c r="X3541" i="1"/>
  <c r="L3541" i="1"/>
  <c r="M3541" i="1"/>
  <c r="X3543" i="1"/>
  <c r="L3543" i="1"/>
  <c r="M3543" i="1"/>
  <c r="X3545" i="1"/>
  <c r="L3545" i="1"/>
  <c r="M3545" i="1"/>
  <c r="X3547" i="1"/>
  <c r="L3547" i="1"/>
  <c r="M3547" i="1"/>
  <c r="X3549" i="1"/>
  <c r="L3549" i="1"/>
  <c r="M3549" i="1"/>
  <c r="X3551" i="1"/>
  <c r="L3551" i="1"/>
  <c r="M3551" i="1"/>
  <c r="X3553" i="1"/>
  <c r="L3553" i="1"/>
  <c r="M3553" i="1"/>
  <c r="X3555" i="1"/>
  <c r="L3555" i="1"/>
  <c r="M3555" i="1"/>
  <c r="X3557" i="1"/>
  <c r="L3557" i="1"/>
  <c r="M3557" i="1"/>
  <c r="X3559" i="1"/>
  <c r="L3559" i="1"/>
  <c r="M3559" i="1"/>
  <c r="X3561" i="1"/>
  <c r="L3561" i="1"/>
  <c r="M3561" i="1"/>
  <c r="X3563" i="1"/>
  <c r="L3563" i="1"/>
  <c r="M3563" i="1"/>
  <c r="X3565" i="1"/>
  <c r="L3565" i="1"/>
  <c r="M3565" i="1"/>
  <c r="X3567" i="1"/>
  <c r="L3567" i="1"/>
  <c r="M3567" i="1"/>
  <c r="X3569" i="1"/>
  <c r="L3569" i="1"/>
  <c r="M3569" i="1"/>
  <c r="X3571" i="1"/>
  <c r="L3571" i="1"/>
  <c r="M3571" i="1"/>
  <c r="X3573" i="1"/>
  <c r="L3573" i="1"/>
  <c r="M3573" i="1"/>
  <c r="X3575" i="1"/>
  <c r="L3575" i="1"/>
  <c r="M3575" i="1"/>
  <c r="X3577" i="1"/>
  <c r="L3577" i="1"/>
  <c r="M3577" i="1"/>
  <c r="X3579" i="1"/>
  <c r="L3579" i="1"/>
  <c r="M3579" i="1"/>
  <c r="X3581" i="1"/>
  <c r="L3581" i="1"/>
  <c r="M3581" i="1"/>
  <c r="X3583" i="1"/>
  <c r="L3583" i="1"/>
  <c r="M3583" i="1"/>
  <c r="X3585" i="1"/>
  <c r="L3585" i="1"/>
  <c r="M3585" i="1"/>
  <c r="X3587" i="1"/>
  <c r="L3587" i="1"/>
  <c r="M3587" i="1"/>
  <c r="X3589" i="1"/>
  <c r="L3589" i="1"/>
  <c r="M3589" i="1"/>
  <c r="X3591" i="1"/>
  <c r="L3591" i="1"/>
  <c r="M3591" i="1"/>
  <c r="X3593" i="1"/>
  <c r="L3593" i="1"/>
  <c r="M3593" i="1"/>
  <c r="X3595" i="1"/>
  <c r="L3595" i="1"/>
  <c r="M3595" i="1"/>
  <c r="X3597" i="1"/>
  <c r="L3597" i="1"/>
  <c r="M3597" i="1"/>
  <c r="X3599" i="1"/>
  <c r="L3599" i="1"/>
  <c r="M3599" i="1"/>
  <c r="X3601" i="1"/>
  <c r="L3601" i="1"/>
  <c r="M3601" i="1"/>
  <c r="X3603" i="1"/>
  <c r="L3603" i="1"/>
  <c r="M3603" i="1"/>
  <c r="X3605" i="1"/>
  <c r="L3605" i="1"/>
  <c r="M3605" i="1"/>
  <c r="X3607" i="1"/>
  <c r="L3607" i="1"/>
  <c r="M3607" i="1"/>
  <c r="X3609" i="1"/>
  <c r="L3609" i="1"/>
  <c r="M3609" i="1"/>
  <c r="X3611" i="1"/>
  <c r="L3611" i="1"/>
  <c r="M3611" i="1"/>
  <c r="X3613" i="1"/>
  <c r="L3613" i="1"/>
  <c r="M3613" i="1"/>
  <c r="X3615" i="1"/>
  <c r="L3615" i="1"/>
  <c r="M3615" i="1"/>
  <c r="X3617" i="1"/>
  <c r="L3617" i="1"/>
  <c r="M3617" i="1"/>
  <c r="X3619" i="1"/>
  <c r="L3619" i="1"/>
  <c r="M3619" i="1"/>
  <c r="X3621" i="1"/>
  <c r="L3621" i="1"/>
  <c r="M3621" i="1"/>
  <c r="X3623" i="1"/>
  <c r="L3623" i="1"/>
  <c r="M3623" i="1"/>
  <c r="X3625" i="1"/>
  <c r="L3625" i="1"/>
  <c r="M3625" i="1"/>
  <c r="X3627" i="1"/>
  <c r="L3627" i="1"/>
  <c r="M3627" i="1"/>
  <c r="X3629" i="1"/>
  <c r="L3629" i="1"/>
  <c r="M3629" i="1"/>
  <c r="X3631" i="1"/>
  <c r="L3631" i="1"/>
  <c r="M3631" i="1"/>
  <c r="X3633" i="1"/>
  <c r="L3633" i="1"/>
  <c r="M3633" i="1"/>
  <c r="X3635" i="1"/>
  <c r="L3635" i="1"/>
  <c r="M3635" i="1"/>
  <c r="X3637" i="1"/>
  <c r="L3637" i="1"/>
  <c r="M3637" i="1"/>
  <c r="X3639" i="1"/>
  <c r="L3639" i="1"/>
  <c r="M3639" i="1"/>
  <c r="X3641" i="1"/>
  <c r="L3641" i="1"/>
  <c r="M3641" i="1"/>
  <c r="X3643" i="1"/>
  <c r="L3643" i="1"/>
  <c r="M3643" i="1"/>
  <c r="X3645" i="1"/>
  <c r="L3645" i="1"/>
  <c r="M3645" i="1"/>
  <c r="X3647" i="1"/>
  <c r="L3647" i="1"/>
  <c r="M3647" i="1"/>
  <c r="X3649" i="1"/>
  <c r="L3649" i="1"/>
  <c r="M3649" i="1"/>
  <c r="X3651" i="1"/>
  <c r="L3651" i="1"/>
  <c r="M3651" i="1"/>
  <c r="X3653" i="1"/>
  <c r="L3653" i="1"/>
  <c r="M3653" i="1"/>
  <c r="X3655" i="1"/>
  <c r="L3655" i="1"/>
  <c r="M3655" i="1"/>
  <c r="X3657" i="1"/>
  <c r="L3657" i="1"/>
  <c r="M3657" i="1"/>
  <c r="X3659" i="1"/>
  <c r="L3659" i="1"/>
  <c r="M3659" i="1"/>
  <c r="X3661" i="1"/>
  <c r="L3661" i="1"/>
  <c r="M3661" i="1"/>
  <c r="X3663" i="1"/>
  <c r="L3663" i="1"/>
  <c r="M3663" i="1"/>
  <c r="X3665" i="1"/>
  <c r="L3665" i="1"/>
  <c r="M3665" i="1"/>
  <c r="X3667" i="1"/>
  <c r="L3667" i="1"/>
  <c r="M3667" i="1"/>
  <c r="X3669" i="1"/>
  <c r="L3669" i="1"/>
  <c r="M3669" i="1"/>
  <c r="X3671" i="1"/>
  <c r="L3671" i="1"/>
  <c r="M3671" i="1"/>
  <c r="X3673" i="1"/>
  <c r="L3673" i="1"/>
  <c r="M3673" i="1"/>
  <c r="X3675" i="1"/>
  <c r="L3675" i="1"/>
  <c r="M3675" i="1"/>
  <c r="X3677" i="1"/>
  <c r="L3677" i="1"/>
  <c r="M3677" i="1"/>
  <c r="X3679" i="1"/>
  <c r="L3679" i="1"/>
  <c r="M3679" i="1"/>
  <c r="X3681" i="1"/>
  <c r="L3681" i="1"/>
  <c r="M3681" i="1"/>
  <c r="X3683" i="1"/>
  <c r="L3683" i="1"/>
  <c r="M3683" i="1"/>
  <c r="X3685" i="1"/>
  <c r="L3685" i="1"/>
  <c r="M3685" i="1"/>
  <c r="X3687" i="1"/>
  <c r="L3687" i="1" s="1"/>
  <c r="X3689" i="1"/>
  <c r="L3689" i="1"/>
  <c r="M3689" i="1"/>
  <c r="X3691" i="1"/>
  <c r="M3691" i="1" s="1"/>
  <c r="X3693" i="1"/>
  <c r="L3693" i="1"/>
  <c r="M3693" i="1"/>
  <c r="X3695" i="1"/>
  <c r="L3695" i="1"/>
  <c r="M3695" i="1"/>
  <c r="X3697" i="1"/>
  <c r="L3697" i="1"/>
  <c r="M3697" i="1"/>
  <c r="X3699" i="1"/>
  <c r="L3699" i="1"/>
  <c r="M3699" i="1"/>
  <c r="X3701" i="1"/>
  <c r="L3701" i="1"/>
  <c r="M3701" i="1"/>
  <c r="X3703" i="1"/>
  <c r="L3703" i="1"/>
  <c r="M3703" i="1"/>
  <c r="X3705" i="1"/>
  <c r="L3705" i="1"/>
  <c r="M3705" i="1"/>
  <c r="X3707" i="1"/>
  <c r="L3707" i="1"/>
  <c r="M3707" i="1"/>
  <c r="X3709" i="1"/>
  <c r="L3709" i="1"/>
  <c r="M3709" i="1"/>
  <c r="X3711" i="1"/>
  <c r="L3711" i="1"/>
  <c r="M3711" i="1"/>
  <c r="X3713" i="1"/>
  <c r="L3713" i="1"/>
  <c r="M3713" i="1"/>
  <c r="X3715" i="1"/>
  <c r="L3715" i="1"/>
  <c r="M3715" i="1"/>
  <c r="X3717" i="1"/>
  <c r="L3717" i="1"/>
  <c r="M3717" i="1"/>
  <c r="X3719" i="1"/>
  <c r="L3719" i="1"/>
  <c r="M3719" i="1"/>
  <c r="X3721" i="1"/>
  <c r="L3721" i="1"/>
  <c r="M3721" i="1"/>
  <c r="X3723" i="1"/>
  <c r="L3723" i="1"/>
  <c r="M3723" i="1"/>
  <c r="X3725" i="1"/>
  <c r="L3725" i="1" s="1"/>
  <c r="X3727" i="1"/>
  <c r="L3727" i="1"/>
  <c r="M3727" i="1"/>
  <c r="X3729" i="1"/>
  <c r="L3729" i="1"/>
  <c r="M3729" i="1"/>
  <c r="X3731" i="1"/>
  <c r="L3731" i="1"/>
  <c r="M3731" i="1"/>
  <c r="X3733" i="1"/>
  <c r="L3733" i="1"/>
  <c r="M3733" i="1"/>
  <c r="X3735" i="1"/>
  <c r="L3735" i="1"/>
  <c r="M3735" i="1"/>
  <c r="X3737" i="1"/>
  <c r="L3737" i="1"/>
  <c r="M3737" i="1"/>
  <c r="X3739" i="1"/>
  <c r="L3739" i="1"/>
  <c r="M3739" i="1"/>
  <c r="X3741" i="1"/>
  <c r="L3741" i="1"/>
  <c r="M3741" i="1"/>
  <c r="X3743" i="1"/>
  <c r="L3743" i="1"/>
  <c r="M3743" i="1"/>
  <c r="X3745" i="1"/>
  <c r="L3745" i="1"/>
  <c r="M3745" i="1"/>
  <c r="X3747" i="1"/>
  <c r="L3747" i="1"/>
  <c r="M3747" i="1"/>
  <c r="X3749" i="1"/>
  <c r="L3749" i="1"/>
  <c r="M3749" i="1"/>
  <c r="X3751" i="1"/>
  <c r="L3751" i="1"/>
  <c r="M3751" i="1"/>
  <c r="X3753" i="1"/>
  <c r="L3753" i="1"/>
  <c r="M3753" i="1"/>
  <c r="X3755" i="1"/>
  <c r="L3755" i="1"/>
  <c r="M3755" i="1"/>
  <c r="X3757" i="1"/>
  <c r="L3757" i="1"/>
  <c r="M3757" i="1"/>
  <c r="X3759" i="1"/>
  <c r="L3759" i="1"/>
  <c r="M3759" i="1"/>
  <c r="X3761" i="1"/>
  <c r="L3761" i="1"/>
  <c r="M3761" i="1"/>
  <c r="X3763" i="1"/>
  <c r="L3763" i="1"/>
  <c r="M3763" i="1"/>
  <c r="X3765" i="1"/>
  <c r="L3765" i="1"/>
  <c r="M3765" i="1"/>
  <c r="X3767" i="1"/>
  <c r="L3767" i="1"/>
  <c r="M3767" i="1"/>
  <c r="X3769" i="1"/>
  <c r="L3769" i="1"/>
  <c r="M3769" i="1"/>
  <c r="X3771" i="1"/>
  <c r="L3771" i="1"/>
  <c r="M3771" i="1"/>
  <c r="X3773" i="1"/>
  <c r="L3773" i="1"/>
  <c r="M3773" i="1"/>
  <c r="X3775" i="1"/>
  <c r="L3775" i="1"/>
  <c r="M3775" i="1"/>
  <c r="X3777" i="1"/>
  <c r="L3777" i="1"/>
  <c r="M3777" i="1"/>
  <c r="X3779" i="1"/>
  <c r="L3779" i="1"/>
  <c r="M3779" i="1"/>
  <c r="X3781" i="1"/>
  <c r="L3781" i="1"/>
  <c r="M3781" i="1"/>
  <c r="X3783" i="1"/>
  <c r="L3783" i="1"/>
  <c r="M3783" i="1"/>
  <c r="X3785" i="1"/>
  <c r="L3785" i="1"/>
  <c r="M3785" i="1"/>
  <c r="X3787" i="1"/>
  <c r="L3787" i="1"/>
  <c r="M3787" i="1"/>
  <c r="X3789" i="1"/>
  <c r="L3789" i="1"/>
  <c r="M3789" i="1"/>
  <c r="X3791" i="1"/>
  <c r="L3791" i="1"/>
  <c r="M3791" i="1"/>
  <c r="X3793" i="1"/>
  <c r="L3793" i="1"/>
  <c r="M3793" i="1"/>
  <c r="X3795" i="1"/>
  <c r="L3795" i="1"/>
  <c r="M3795" i="1"/>
  <c r="X3797" i="1"/>
  <c r="L3797" i="1"/>
  <c r="M3797" i="1"/>
  <c r="X3799" i="1"/>
  <c r="L3799" i="1"/>
  <c r="M3799" i="1"/>
  <c r="X3801" i="1"/>
  <c r="L3801" i="1" s="1"/>
  <c r="X3803" i="1"/>
  <c r="M3803" i="1" s="1"/>
  <c r="X3805" i="1"/>
  <c r="L3805" i="1"/>
  <c r="M3805" i="1"/>
  <c r="X3807" i="1"/>
  <c r="L3807" i="1"/>
  <c r="M3807" i="1"/>
  <c r="X3809" i="1"/>
  <c r="L3809" i="1"/>
  <c r="M3809" i="1"/>
  <c r="X3811" i="1"/>
  <c r="L3811" i="1"/>
  <c r="M3811" i="1"/>
  <c r="X3813" i="1"/>
  <c r="L3813" i="1"/>
  <c r="M3813" i="1"/>
  <c r="X3815" i="1"/>
  <c r="L3815" i="1"/>
  <c r="M3815" i="1"/>
  <c r="X3817" i="1"/>
  <c r="L3817" i="1"/>
  <c r="M3817" i="1"/>
  <c r="X3819" i="1"/>
  <c r="L3819" i="1"/>
  <c r="M3819" i="1"/>
  <c r="X3821" i="1"/>
  <c r="L3821" i="1"/>
  <c r="M3821" i="1"/>
  <c r="X3823" i="1"/>
  <c r="L3823" i="1"/>
  <c r="M3823" i="1"/>
  <c r="X3825" i="1"/>
  <c r="L3825" i="1"/>
  <c r="M3825" i="1"/>
  <c r="X3827" i="1"/>
  <c r="L3827" i="1"/>
  <c r="M3827" i="1"/>
  <c r="X3829" i="1"/>
  <c r="L3829" i="1"/>
  <c r="M3829" i="1"/>
  <c r="X3831" i="1"/>
  <c r="L3831" i="1"/>
  <c r="M3831" i="1"/>
  <c r="X3833" i="1"/>
  <c r="L3833" i="1"/>
  <c r="M3833" i="1"/>
  <c r="X3835" i="1"/>
  <c r="L3835" i="1"/>
  <c r="M3835" i="1"/>
  <c r="X3837" i="1"/>
  <c r="L3837" i="1"/>
  <c r="M3837" i="1"/>
  <c r="X3839" i="1"/>
  <c r="L3839" i="1"/>
  <c r="M3839" i="1"/>
  <c r="X3841" i="1"/>
  <c r="M3841" i="1"/>
  <c r="L3841" i="1"/>
  <c r="X3843" i="1"/>
  <c r="M3843" i="1"/>
  <c r="L3843" i="1"/>
  <c r="X3845" i="1"/>
  <c r="M3845" i="1"/>
  <c r="L3845" i="1"/>
  <c r="X3847" i="1"/>
  <c r="M3847" i="1"/>
  <c r="L3847" i="1"/>
  <c r="X3849" i="1"/>
  <c r="M3849" i="1"/>
  <c r="L3849" i="1"/>
  <c r="X3851" i="1"/>
  <c r="M3851" i="1"/>
  <c r="L3851" i="1"/>
  <c r="X3853" i="1"/>
  <c r="M3853" i="1"/>
  <c r="L3853" i="1"/>
  <c r="X3855" i="1"/>
  <c r="M3855" i="1"/>
  <c r="L3855" i="1"/>
  <c r="X3857" i="1"/>
  <c r="M3857" i="1"/>
  <c r="L3857" i="1"/>
  <c r="X3859" i="1"/>
  <c r="M3859" i="1"/>
  <c r="L3859" i="1"/>
  <c r="X3861" i="1"/>
  <c r="M3861" i="1"/>
  <c r="L3861" i="1"/>
  <c r="X3863" i="1"/>
  <c r="M3863" i="1"/>
  <c r="L3863" i="1"/>
  <c r="X3865" i="1"/>
  <c r="M3865" i="1"/>
  <c r="L3865" i="1"/>
  <c r="X3867" i="1"/>
  <c r="M3867" i="1"/>
  <c r="L3867" i="1"/>
  <c r="X3869" i="1"/>
  <c r="M3869" i="1"/>
  <c r="L3869" i="1"/>
  <c r="X3871" i="1"/>
  <c r="M3871" i="1"/>
  <c r="L3871" i="1"/>
  <c r="X3873" i="1"/>
  <c r="M3873" i="1"/>
  <c r="L3873" i="1"/>
  <c r="X3875" i="1"/>
  <c r="M3875" i="1"/>
  <c r="L3875" i="1"/>
  <c r="X3877" i="1"/>
  <c r="M3877" i="1"/>
  <c r="L3877" i="1"/>
  <c r="X3879" i="1"/>
  <c r="M3879" i="1"/>
  <c r="L3879" i="1"/>
  <c r="X3881" i="1"/>
  <c r="M3881" i="1"/>
  <c r="L3881" i="1"/>
  <c r="X3883" i="1"/>
  <c r="M3883" i="1"/>
  <c r="L3883" i="1"/>
  <c r="X3885" i="1"/>
  <c r="M3885" i="1"/>
  <c r="L3885" i="1"/>
  <c r="X3887" i="1"/>
  <c r="M3887" i="1"/>
  <c r="L3887" i="1"/>
  <c r="X3889" i="1"/>
  <c r="M3889" i="1"/>
  <c r="L3889" i="1"/>
  <c r="X3891" i="1"/>
  <c r="M3891" i="1"/>
  <c r="L3891" i="1"/>
  <c r="X3893" i="1"/>
  <c r="M3893" i="1"/>
  <c r="L3893" i="1"/>
  <c r="X3895" i="1"/>
  <c r="M3895" i="1"/>
  <c r="L3895" i="1"/>
  <c r="X3897" i="1"/>
  <c r="M3897" i="1"/>
  <c r="L3897" i="1"/>
  <c r="X3899" i="1"/>
  <c r="M3899" i="1"/>
  <c r="L3899" i="1"/>
  <c r="X3901" i="1"/>
  <c r="M3901" i="1"/>
  <c r="L3901" i="1"/>
  <c r="X3903" i="1"/>
  <c r="M3903" i="1"/>
  <c r="L3903" i="1"/>
  <c r="X3905" i="1"/>
  <c r="M3905" i="1"/>
  <c r="L3905" i="1"/>
  <c r="X3907" i="1"/>
  <c r="M3907" i="1"/>
  <c r="L3907" i="1"/>
  <c r="X3909" i="1"/>
  <c r="M3909" i="1"/>
  <c r="L3909" i="1"/>
  <c r="X3911" i="1"/>
  <c r="M3911" i="1"/>
  <c r="L3911" i="1"/>
  <c r="X3913" i="1"/>
  <c r="M3913" i="1"/>
  <c r="L3913" i="1"/>
  <c r="X3915" i="1"/>
  <c r="M3915" i="1"/>
  <c r="L3915" i="1"/>
  <c r="X3917" i="1"/>
  <c r="M3917" i="1"/>
  <c r="L3917" i="1"/>
  <c r="X3919" i="1"/>
  <c r="M3919" i="1"/>
  <c r="L3919" i="1"/>
  <c r="X3921" i="1"/>
  <c r="M3921" i="1"/>
  <c r="L3921" i="1"/>
  <c r="X3923" i="1"/>
  <c r="M3923" i="1"/>
  <c r="L3923" i="1"/>
  <c r="X3925" i="1"/>
  <c r="M3925" i="1"/>
  <c r="L3925" i="1"/>
  <c r="X3927" i="1"/>
  <c r="L3927" i="1" s="1"/>
  <c r="X3929" i="1"/>
  <c r="M3929" i="1"/>
  <c r="L3929" i="1"/>
  <c r="X3931" i="1"/>
  <c r="M3931" i="1"/>
  <c r="L3931" i="1"/>
  <c r="X3933" i="1"/>
  <c r="L3933" i="1"/>
  <c r="M3933" i="1"/>
  <c r="X3935" i="1"/>
  <c r="M3935" i="1"/>
  <c r="L3935" i="1"/>
  <c r="X3937" i="1"/>
  <c r="M3937" i="1"/>
  <c r="L3937" i="1"/>
  <c r="X3939" i="1"/>
  <c r="M3939" i="1"/>
  <c r="L3939" i="1"/>
  <c r="X3941" i="1"/>
  <c r="L3941" i="1"/>
  <c r="M3941" i="1"/>
  <c r="X3943" i="1"/>
  <c r="M3943" i="1"/>
  <c r="L3943" i="1"/>
  <c r="X3945" i="1"/>
  <c r="M3945" i="1"/>
  <c r="L3945" i="1"/>
  <c r="X3947" i="1"/>
  <c r="L3947" i="1"/>
  <c r="M3947" i="1"/>
  <c r="X3949" i="1"/>
  <c r="L3949" i="1"/>
  <c r="M3949" i="1"/>
  <c r="X3951" i="1"/>
  <c r="M3951" i="1"/>
  <c r="L3951" i="1"/>
  <c r="X3953" i="1"/>
  <c r="M3953" i="1"/>
  <c r="L3953" i="1"/>
  <c r="X3955" i="1"/>
  <c r="M3955" i="1"/>
  <c r="L3955" i="1"/>
  <c r="X3957" i="1"/>
  <c r="L3957" i="1" s="1"/>
  <c r="X3959" i="1"/>
  <c r="M3959" i="1"/>
  <c r="L3959" i="1"/>
  <c r="X3961" i="1"/>
  <c r="M3961" i="1"/>
  <c r="L3961" i="1"/>
  <c r="X3963" i="1"/>
  <c r="M3963" i="1"/>
  <c r="L3963" i="1"/>
  <c r="X3965" i="1"/>
  <c r="L3965" i="1"/>
  <c r="M3965" i="1"/>
  <c r="X3967" i="1"/>
  <c r="M3967" i="1"/>
  <c r="L3967" i="1"/>
  <c r="X3969" i="1"/>
  <c r="M3969" i="1"/>
  <c r="L3969" i="1"/>
  <c r="X3971" i="1"/>
  <c r="M3971" i="1"/>
  <c r="L3971" i="1"/>
  <c r="X3973" i="1"/>
  <c r="L3973" i="1"/>
  <c r="M3973" i="1"/>
  <c r="X3975" i="1"/>
  <c r="M3975" i="1"/>
  <c r="L3975" i="1"/>
  <c r="X3977" i="1"/>
  <c r="M3977" i="1"/>
  <c r="L3977" i="1"/>
  <c r="X3979" i="1"/>
  <c r="L3979" i="1" s="1"/>
  <c r="X3981" i="1"/>
  <c r="L3981" i="1"/>
  <c r="M3981" i="1"/>
  <c r="X3983" i="1"/>
  <c r="M3983" i="1"/>
  <c r="L3983" i="1"/>
  <c r="X3985" i="1"/>
  <c r="M3985" i="1"/>
  <c r="L3985" i="1"/>
  <c r="X3987" i="1"/>
  <c r="M3987" i="1"/>
  <c r="L3987" i="1"/>
  <c r="X3989" i="1"/>
  <c r="L3989" i="1"/>
  <c r="M3989" i="1"/>
  <c r="X3991" i="1"/>
  <c r="M3991" i="1"/>
  <c r="L3991" i="1"/>
  <c r="X3993" i="1"/>
  <c r="M3993" i="1"/>
  <c r="L3993" i="1"/>
  <c r="X3995" i="1"/>
  <c r="M3995" i="1"/>
  <c r="L3995" i="1"/>
  <c r="X3997" i="1"/>
  <c r="L3997" i="1"/>
  <c r="M3997" i="1"/>
  <c r="X3999" i="1"/>
  <c r="M3999" i="1"/>
  <c r="L3999" i="1"/>
  <c r="X4001" i="1"/>
  <c r="M4001" i="1"/>
  <c r="L4001" i="1"/>
  <c r="X4003" i="1"/>
  <c r="M4003" i="1"/>
  <c r="L4003" i="1"/>
  <c r="X4005" i="1"/>
  <c r="L4005" i="1"/>
  <c r="M4005" i="1"/>
  <c r="X4007" i="1"/>
  <c r="M4007" i="1"/>
  <c r="L4007" i="1"/>
  <c r="X4009" i="1"/>
  <c r="M4009" i="1"/>
  <c r="L4009" i="1"/>
  <c r="X4011" i="1"/>
  <c r="L4011" i="1"/>
  <c r="M4011" i="1"/>
  <c r="X4013" i="1"/>
  <c r="L4013" i="1"/>
  <c r="M4013" i="1"/>
  <c r="X4015" i="1"/>
  <c r="M4015" i="1"/>
  <c r="L4015" i="1"/>
  <c r="X4017" i="1"/>
  <c r="M4017" i="1"/>
  <c r="L4017" i="1"/>
  <c r="X4019" i="1"/>
  <c r="M4019" i="1"/>
  <c r="L4019" i="1"/>
  <c r="X4021" i="1"/>
  <c r="L4021" i="1"/>
  <c r="M4021" i="1"/>
  <c r="X4023" i="1"/>
  <c r="M4023" i="1"/>
  <c r="L4023" i="1"/>
  <c r="X4025" i="1"/>
  <c r="M4025" i="1"/>
  <c r="L4025" i="1"/>
  <c r="X4027" i="1"/>
  <c r="M4027" i="1"/>
  <c r="L4027" i="1"/>
  <c r="X4029" i="1"/>
  <c r="L4029" i="1"/>
  <c r="M4029" i="1"/>
  <c r="X4031" i="1"/>
  <c r="M4031" i="1"/>
  <c r="L4031" i="1"/>
  <c r="L2947" i="1"/>
  <c r="M2947" i="1"/>
  <c r="L2959" i="1"/>
  <c r="M2959" i="1"/>
  <c r="L2963" i="1"/>
  <c r="M2963" i="1"/>
  <c r="L2965" i="1"/>
  <c r="M2965" i="1"/>
  <c r="L2967" i="1"/>
  <c r="M2967" i="1"/>
  <c r="L2969" i="1"/>
  <c r="M2969" i="1"/>
  <c r="L2977" i="1"/>
  <c r="M2977" i="1"/>
  <c r="L2993" i="1"/>
  <c r="M2993" i="1"/>
  <c r="L3001" i="1"/>
  <c r="M3001" i="1"/>
  <c r="L3003" i="1"/>
  <c r="M3003" i="1"/>
  <c r="L3013" i="1"/>
  <c r="M3013" i="1"/>
  <c r="L3015" i="1"/>
  <c r="M3015" i="1"/>
  <c r="L3019" i="1"/>
  <c r="M3019" i="1"/>
  <c r="L3021" i="1"/>
  <c r="M3021" i="1"/>
  <c r="L3023" i="1"/>
  <c r="M3023" i="1"/>
  <c r="L3027" i="1"/>
  <c r="M3027" i="1"/>
  <c r="L3037" i="1"/>
  <c r="M3037" i="1"/>
  <c r="L3039" i="1"/>
  <c r="M3039" i="1"/>
  <c r="L3041" i="1"/>
  <c r="M3041" i="1"/>
  <c r="L3045" i="1"/>
  <c r="M3045" i="1"/>
  <c r="L3047" i="1"/>
  <c r="M3047" i="1"/>
  <c r="L3049" i="1"/>
  <c r="M3049" i="1"/>
  <c r="L3053" i="1"/>
  <c r="M3053" i="1"/>
  <c r="X3055" i="1"/>
  <c r="L3055" i="1"/>
  <c r="M3055" i="1"/>
  <c r="L3059" i="1"/>
  <c r="M3059" i="1"/>
  <c r="L3063" i="1"/>
  <c r="M3063" i="1"/>
  <c r="L3065" i="1"/>
  <c r="M3065" i="1"/>
  <c r="L3067" i="1"/>
  <c r="M3067" i="1"/>
  <c r="L3069" i="1"/>
  <c r="M3069" i="1"/>
  <c r="L3071" i="1"/>
  <c r="M3071" i="1"/>
  <c r="L3073" i="1"/>
  <c r="M3073" i="1"/>
  <c r="L3075" i="1"/>
  <c r="M3075" i="1"/>
  <c r="L3077" i="1"/>
  <c r="M3077" i="1"/>
  <c r="L3083" i="1"/>
  <c r="M3083" i="1"/>
  <c r="L3085" i="1"/>
  <c r="M3085" i="1"/>
  <c r="L3087" i="1"/>
  <c r="M3087" i="1"/>
  <c r="L3089" i="1"/>
  <c r="M3089" i="1"/>
  <c r="L3091" i="1"/>
  <c r="M3091" i="1"/>
  <c r="L3093" i="1"/>
  <c r="M3093" i="1"/>
  <c r="L3095" i="1"/>
  <c r="M3095" i="1"/>
  <c r="L3097" i="1"/>
  <c r="M3097" i="1"/>
  <c r="M3099" i="1"/>
  <c r="L3099" i="1"/>
  <c r="L3101" i="1"/>
  <c r="M3101" i="1"/>
  <c r="M3103" i="1"/>
  <c r="L3103" i="1"/>
  <c r="L3105" i="1"/>
  <c r="M3105" i="1"/>
  <c r="M3107" i="1"/>
  <c r="L3107" i="1"/>
  <c r="M3109" i="1"/>
  <c r="L3109" i="1"/>
  <c r="M3111" i="1"/>
  <c r="L3111" i="1"/>
  <c r="L3113" i="1"/>
  <c r="M3113" i="1"/>
  <c r="M3115" i="1"/>
  <c r="L3115" i="1"/>
  <c r="M3117" i="1"/>
  <c r="L3117" i="1"/>
  <c r="L3119" i="1"/>
  <c r="M3119" i="1"/>
  <c r="L3121" i="1"/>
  <c r="M3121" i="1"/>
  <c r="M3123" i="1"/>
  <c r="L3123" i="1"/>
  <c r="M3125" i="1"/>
  <c r="L3125" i="1"/>
  <c r="M3127" i="1"/>
  <c r="L3127" i="1"/>
  <c r="L3129" i="1"/>
  <c r="M3129" i="1"/>
  <c r="M3131" i="1"/>
  <c r="L3131" i="1"/>
  <c r="L3133" i="1"/>
  <c r="M3133" i="1"/>
  <c r="M3135" i="1"/>
  <c r="L3135" i="1"/>
  <c r="L3137" i="1"/>
  <c r="M3137" i="1"/>
  <c r="L2949" i="1"/>
  <c r="M2949" i="1"/>
  <c r="L2951" i="1"/>
  <c r="M2951" i="1"/>
  <c r="L2953" i="1"/>
  <c r="M2953" i="1"/>
  <c r="L2955" i="1"/>
  <c r="M2955" i="1"/>
  <c r="L2957" i="1"/>
  <c r="M2957" i="1"/>
  <c r="L2971" i="1"/>
  <c r="M2971" i="1"/>
  <c r="L2975" i="1"/>
  <c r="M2975" i="1"/>
  <c r="L2981" i="1"/>
  <c r="M2981" i="1"/>
  <c r="L3011" i="1"/>
  <c r="M3011" i="1"/>
  <c r="L3017" i="1"/>
  <c r="M3017" i="1"/>
  <c r="L3029" i="1"/>
  <c r="M3029" i="1"/>
  <c r="L3043" i="1"/>
  <c r="M3043" i="1"/>
  <c r="L3051" i="1"/>
  <c r="M3051" i="1"/>
  <c r="M2946" i="1"/>
  <c r="L2946" i="1"/>
  <c r="L2948" i="1"/>
  <c r="M2948" i="1"/>
  <c r="M2950" i="1"/>
  <c r="L2950" i="1"/>
  <c r="M2952" i="1"/>
  <c r="L2952" i="1"/>
  <c r="M2958" i="1"/>
  <c r="L2958" i="1"/>
  <c r="M2962" i="1"/>
  <c r="L2962" i="1"/>
  <c r="L2964" i="1"/>
  <c r="M2964" i="1"/>
  <c r="M2966" i="1"/>
  <c r="L2966" i="1"/>
  <c r="X2968" i="1"/>
  <c r="M2968" i="1"/>
  <c r="L2968" i="1"/>
  <c r="M2970" i="1"/>
  <c r="L2970" i="1"/>
  <c r="L2972" i="1"/>
  <c r="M2972" i="1"/>
  <c r="M2974" i="1"/>
  <c r="L2974" i="1"/>
  <c r="M2976" i="1"/>
  <c r="L2976" i="1"/>
  <c r="M2978" i="1"/>
  <c r="L2978" i="1"/>
  <c r="L2980" i="1"/>
  <c r="M2980" i="1"/>
  <c r="M2982" i="1"/>
  <c r="L2982" i="1"/>
  <c r="M2984" i="1"/>
  <c r="L2984" i="1"/>
  <c r="M2986" i="1"/>
  <c r="L2986" i="1"/>
  <c r="L2988" i="1"/>
  <c r="M2988" i="1"/>
  <c r="M2990" i="1"/>
  <c r="L2990" i="1"/>
  <c r="M2992" i="1"/>
  <c r="L2992" i="1"/>
  <c r="M2994" i="1"/>
  <c r="L2994" i="1"/>
  <c r="L2996" i="1"/>
  <c r="M2996" i="1"/>
  <c r="M2998" i="1"/>
  <c r="L2998" i="1"/>
  <c r="M3000" i="1"/>
  <c r="L3000" i="1"/>
  <c r="M3002" i="1"/>
  <c r="L3002" i="1"/>
  <c r="L3004" i="1"/>
  <c r="M3004" i="1"/>
  <c r="X3006" i="1"/>
  <c r="M3006" i="1"/>
  <c r="L3006" i="1"/>
  <c r="M3008" i="1"/>
  <c r="L3008" i="1"/>
  <c r="M3010" i="1"/>
  <c r="L3010" i="1"/>
  <c r="L3012" i="1"/>
  <c r="M3012" i="1"/>
  <c r="M3014" i="1"/>
  <c r="L3014" i="1"/>
  <c r="M3016" i="1"/>
  <c r="L3016" i="1"/>
  <c r="M3018" i="1"/>
  <c r="L3018" i="1"/>
  <c r="L3020" i="1"/>
  <c r="M3020" i="1"/>
  <c r="M3022" i="1"/>
  <c r="L3022" i="1"/>
  <c r="M3024" i="1"/>
  <c r="L3024" i="1"/>
  <c r="L3028" i="1"/>
  <c r="M3028" i="1"/>
  <c r="M3030" i="1"/>
  <c r="L3030" i="1"/>
  <c r="M3032" i="1"/>
  <c r="L3032" i="1"/>
  <c r="M3034" i="1"/>
  <c r="L3034" i="1"/>
  <c r="X3036" i="1"/>
  <c r="L3036" i="1"/>
  <c r="M3036" i="1"/>
  <c r="M3038" i="1"/>
  <c r="L3038" i="1"/>
  <c r="M3040" i="1"/>
  <c r="L3040" i="1"/>
  <c r="M3042" i="1"/>
  <c r="L3042" i="1"/>
  <c r="L3044" i="1"/>
  <c r="M3044" i="1"/>
  <c r="M3046" i="1"/>
  <c r="L3046" i="1"/>
  <c r="M3050" i="1"/>
  <c r="L3050" i="1"/>
  <c r="L3052" i="1"/>
  <c r="M3052" i="1"/>
  <c r="M3054" i="1"/>
  <c r="L3054" i="1"/>
  <c r="M3056" i="1"/>
  <c r="L3056" i="1"/>
  <c r="M3058" i="1"/>
  <c r="L3058" i="1"/>
  <c r="L3060" i="1"/>
  <c r="M3060" i="1"/>
  <c r="M3062" i="1"/>
  <c r="L3062" i="1"/>
  <c r="M3064" i="1"/>
  <c r="L3064" i="1"/>
  <c r="M3066" i="1"/>
  <c r="L3066" i="1"/>
  <c r="L3068" i="1"/>
  <c r="M3068" i="1"/>
  <c r="M3070" i="1"/>
  <c r="L3070" i="1"/>
  <c r="M3072" i="1"/>
  <c r="L3072" i="1"/>
  <c r="M3074" i="1"/>
  <c r="L3074" i="1"/>
  <c r="L3076" i="1"/>
  <c r="M3076" i="1"/>
  <c r="M3078" i="1"/>
  <c r="L3078" i="1"/>
  <c r="M3080" i="1"/>
  <c r="L3080" i="1"/>
  <c r="M3082" i="1"/>
  <c r="L3082" i="1"/>
  <c r="L3084" i="1"/>
  <c r="M3084" i="1"/>
  <c r="M3086" i="1"/>
  <c r="L3086" i="1"/>
  <c r="X3088" i="1"/>
  <c r="M3088" i="1"/>
  <c r="L3088" i="1"/>
  <c r="M3090" i="1"/>
  <c r="L3090" i="1"/>
  <c r="L3092" i="1"/>
  <c r="M3092" i="1"/>
  <c r="M3094" i="1"/>
  <c r="L3094" i="1"/>
  <c r="L3098" i="1"/>
  <c r="M3098" i="1"/>
  <c r="L3100" i="1"/>
  <c r="M3100" i="1"/>
  <c r="L3102" i="1"/>
  <c r="M3102" i="1"/>
  <c r="L3104" i="1"/>
  <c r="M3104" i="1"/>
  <c r="L3106" i="1"/>
  <c r="M3106" i="1"/>
  <c r="L3108" i="1"/>
  <c r="M3108" i="1"/>
  <c r="L3110" i="1"/>
  <c r="M3110" i="1"/>
  <c r="L3112" i="1"/>
  <c r="M3112" i="1"/>
  <c r="L3114" i="1"/>
  <c r="M3114" i="1"/>
  <c r="L3116" i="1"/>
  <c r="M3116" i="1"/>
  <c r="L3118" i="1"/>
  <c r="M3118" i="1"/>
  <c r="L3120" i="1"/>
  <c r="M3120" i="1"/>
  <c r="L3122" i="1"/>
  <c r="M3122" i="1"/>
  <c r="L3124" i="1"/>
  <c r="M3124" i="1"/>
  <c r="L3126" i="1"/>
  <c r="M3126" i="1"/>
  <c r="L3128" i="1"/>
  <c r="M3128" i="1"/>
  <c r="L3130" i="1"/>
  <c r="M3130" i="1"/>
  <c r="L3132" i="1"/>
  <c r="M3132" i="1"/>
  <c r="L3134" i="1"/>
  <c r="M3134" i="1"/>
  <c r="L3136" i="1"/>
  <c r="M3136" i="1"/>
  <c r="L3140" i="1"/>
  <c r="M3140" i="1"/>
  <c r="L3144" i="1"/>
  <c r="M3144" i="1"/>
  <c r="L3146" i="1"/>
  <c r="M3146" i="1"/>
  <c r="L3150" i="1"/>
  <c r="M3150" i="1"/>
  <c r="L3152" i="1"/>
  <c r="M3152" i="1"/>
  <c r="L3154" i="1"/>
  <c r="M3154" i="1"/>
  <c r="L3156" i="1"/>
  <c r="M3156" i="1"/>
  <c r="L3158" i="1"/>
  <c r="M3158" i="1"/>
  <c r="L3160" i="1"/>
  <c r="M3160" i="1"/>
  <c r="L3162" i="1"/>
  <c r="M3162" i="1"/>
  <c r="L3164" i="1"/>
  <c r="M3164" i="1"/>
  <c r="L3166" i="1"/>
  <c r="M3166" i="1"/>
  <c r="L3168" i="1"/>
  <c r="M3168" i="1"/>
  <c r="L3170" i="1"/>
  <c r="M3170" i="1"/>
  <c r="L3172" i="1"/>
  <c r="M3172" i="1"/>
  <c r="L3174" i="1"/>
  <c r="M3174" i="1"/>
  <c r="L3176" i="1"/>
  <c r="M3176" i="1"/>
  <c r="L3178" i="1"/>
  <c r="M3178" i="1"/>
  <c r="X3180" i="1"/>
  <c r="L3180" i="1"/>
  <c r="M3180" i="1"/>
  <c r="X3182" i="1"/>
  <c r="L3182" i="1"/>
  <c r="M3182" i="1"/>
  <c r="X3184" i="1"/>
  <c r="L3184" i="1"/>
  <c r="M3184" i="1"/>
  <c r="X3186" i="1"/>
  <c r="L3186" i="1"/>
  <c r="M3186" i="1"/>
  <c r="X3188" i="1"/>
  <c r="L3188" i="1"/>
  <c r="M3188" i="1"/>
  <c r="X3190" i="1"/>
  <c r="L3190" i="1"/>
  <c r="M3190" i="1"/>
  <c r="X3192" i="1"/>
  <c r="L3192" i="1"/>
  <c r="M3192" i="1"/>
  <c r="X3194" i="1"/>
  <c r="L3194" i="1"/>
  <c r="M3194" i="1"/>
  <c r="X3196" i="1"/>
  <c r="L3196" i="1"/>
  <c r="M3196" i="1"/>
  <c r="X3198" i="1"/>
  <c r="L3198" i="1"/>
  <c r="M3198" i="1"/>
  <c r="X3200" i="1"/>
  <c r="L3200" i="1"/>
  <c r="M3200" i="1"/>
  <c r="X3202" i="1"/>
  <c r="L3202" i="1"/>
  <c r="M3202" i="1"/>
  <c r="X3204" i="1"/>
  <c r="L3204" i="1"/>
  <c r="M3204" i="1"/>
  <c r="X3206" i="1"/>
  <c r="L3206" i="1"/>
  <c r="M3206" i="1"/>
  <c r="X3208" i="1"/>
  <c r="L3208" i="1"/>
  <c r="M3208" i="1"/>
  <c r="X3210" i="1"/>
  <c r="L3210" i="1"/>
  <c r="M3210" i="1"/>
  <c r="X3212" i="1"/>
  <c r="L3212" i="1"/>
  <c r="M3212" i="1"/>
  <c r="X3214" i="1"/>
  <c r="L3214" i="1"/>
  <c r="M3214" i="1"/>
  <c r="X3216" i="1"/>
  <c r="L3216" i="1"/>
  <c r="M3216" i="1"/>
  <c r="X3218" i="1"/>
  <c r="L3218" i="1"/>
  <c r="M3218" i="1"/>
  <c r="X3220" i="1"/>
  <c r="L3220" i="1"/>
  <c r="M3220" i="1"/>
  <c r="X3222" i="1"/>
  <c r="L3222" i="1"/>
  <c r="M3222" i="1"/>
  <c r="X3224" i="1"/>
  <c r="L3224" i="1"/>
  <c r="M3224" i="1"/>
  <c r="X3226" i="1"/>
  <c r="L3226" i="1"/>
  <c r="M3226" i="1"/>
  <c r="X3228" i="1"/>
  <c r="L3228" i="1"/>
  <c r="M3228" i="1"/>
  <c r="X3230" i="1"/>
  <c r="L3230" i="1"/>
  <c r="M3230" i="1"/>
  <c r="X3232" i="1"/>
  <c r="L3232" i="1"/>
  <c r="M3232" i="1"/>
  <c r="X3234" i="1"/>
  <c r="L3234" i="1"/>
  <c r="M3234" i="1"/>
  <c r="X3236" i="1"/>
  <c r="L3236" i="1"/>
  <c r="M3236" i="1"/>
  <c r="X3238" i="1"/>
  <c r="L3238" i="1"/>
  <c r="M3238" i="1"/>
  <c r="X3240" i="1"/>
  <c r="L3240" i="1"/>
  <c r="M3240" i="1"/>
  <c r="X3242" i="1"/>
  <c r="L3242" i="1"/>
  <c r="M3242" i="1"/>
  <c r="X3244" i="1"/>
  <c r="L3244" i="1"/>
  <c r="M3244" i="1"/>
  <c r="X3246" i="1"/>
  <c r="L3246" i="1"/>
  <c r="M3246" i="1"/>
  <c r="X3248" i="1"/>
  <c r="L3248" i="1"/>
  <c r="M3248" i="1"/>
  <c r="X3250" i="1"/>
  <c r="L3250" i="1"/>
  <c r="M3250" i="1"/>
  <c r="X3252" i="1"/>
  <c r="L3252" i="1"/>
  <c r="M3252" i="1"/>
  <c r="X3254" i="1"/>
  <c r="L3254" i="1"/>
  <c r="M3254" i="1"/>
  <c r="X3256" i="1"/>
  <c r="L3256" i="1" s="1"/>
  <c r="X3258" i="1"/>
  <c r="L3258" i="1"/>
  <c r="M3258" i="1"/>
  <c r="X3260" i="1"/>
  <c r="L3260" i="1"/>
  <c r="M3260" i="1"/>
  <c r="X3262" i="1"/>
  <c r="L3262" i="1"/>
  <c r="M3262" i="1"/>
  <c r="X3264" i="1"/>
  <c r="L3264" i="1"/>
  <c r="M3264" i="1"/>
  <c r="X3266" i="1"/>
  <c r="L3266" i="1"/>
  <c r="M3266" i="1"/>
  <c r="X3268" i="1"/>
  <c r="L3268" i="1"/>
  <c r="M3268" i="1"/>
  <c r="X3270" i="1"/>
  <c r="L3270" i="1"/>
  <c r="M3270" i="1"/>
  <c r="X3272" i="1"/>
  <c r="L3272" i="1"/>
  <c r="M3272" i="1"/>
  <c r="X3274" i="1"/>
  <c r="L3274" i="1"/>
  <c r="M3274" i="1"/>
  <c r="X3276" i="1"/>
  <c r="L3276" i="1"/>
  <c r="M3276" i="1"/>
  <c r="X3278" i="1"/>
  <c r="L3278" i="1"/>
  <c r="M3278" i="1"/>
  <c r="X3280" i="1"/>
  <c r="L3280" i="1"/>
  <c r="M3280" i="1"/>
  <c r="X3282" i="1"/>
  <c r="L3282" i="1"/>
  <c r="M3282" i="1"/>
  <c r="X3284" i="1"/>
  <c r="L3284" i="1"/>
  <c r="M3284" i="1"/>
  <c r="X3286" i="1"/>
  <c r="L3286" i="1"/>
  <c r="M3286" i="1"/>
  <c r="X3288" i="1"/>
  <c r="L3288" i="1"/>
  <c r="M3288" i="1"/>
  <c r="X3290" i="1"/>
  <c r="L3290" i="1"/>
  <c r="M3290" i="1"/>
  <c r="X3292" i="1"/>
  <c r="L3292" i="1"/>
  <c r="M3292" i="1"/>
  <c r="X3294" i="1"/>
  <c r="L3294" i="1"/>
  <c r="M3294" i="1"/>
  <c r="X3296" i="1"/>
  <c r="L3296" i="1"/>
  <c r="M3296" i="1"/>
  <c r="X3298" i="1"/>
  <c r="L3298" i="1"/>
  <c r="M3298" i="1"/>
  <c r="X3300" i="1"/>
  <c r="L3300" i="1"/>
  <c r="M3300" i="1"/>
  <c r="X3302" i="1"/>
  <c r="L3302" i="1"/>
  <c r="M3302" i="1"/>
  <c r="X3304" i="1"/>
  <c r="L3304" i="1"/>
  <c r="M3304" i="1"/>
  <c r="X3306" i="1"/>
  <c r="L3306" i="1"/>
  <c r="M3306" i="1"/>
  <c r="X3308" i="1"/>
  <c r="L3308" i="1"/>
  <c r="M3308" i="1"/>
  <c r="X3310" i="1"/>
  <c r="L3310" i="1"/>
  <c r="M3310" i="1"/>
  <c r="X3312" i="1"/>
  <c r="L3312" i="1"/>
  <c r="M3312" i="1"/>
  <c r="X3314" i="1"/>
  <c r="L3314" i="1"/>
  <c r="M3314" i="1"/>
  <c r="X3316" i="1"/>
  <c r="L3316" i="1"/>
  <c r="M3316" i="1"/>
  <c r="X3318" i="1"/>
  <c r="L3318" i="1"/>
  <c r="M3318" i="1"/>
  <c r="X3320" i="1"/>
  <c r="L3320" i="1"/>
  <c r="M3320" i="1"/>
  <c r="X3322" i="1"/>
  <c r="L3322" i="1"/>
  <c r="M3322" i="1"/>
  <c r="X3324" i="1"/>
  <c r="L3324" i="1"/>
  <c r="M3324" i="1"/>
  <c r="X3326" i="1"/>
  <c r="L3326" i="1"/>
  <c r="M3326" i="1"/>
  <c r="X3328" i="1"/>
  <c r="L3328" i="1"/>
  <c r="M3328" i="1"/>
  <c r="X3330" i="1"/>
  <c r="M3330" i="1"/>
  <c r="L3330" i="1"/>
  <c r="X3332" i="1"/>
  <c r="M3332" i="1"/>
  <c r="L3332" i="1"/>
  <c r="X3334" i="1"/>
  <c r="M3334" i="1"/>
  <c r="L3334" i="1"/>
  <c r="X3336" i="1"/>
  <c r="M3336" i="1"/>
  <c r="L3336" i="1"/>
  <c r="X3338" i="1"/>
  <c r="M3338" i="1"/>
  <c r="L3338" i="1"/>
  <c r="X3340" i="1"/>
  <c r="M3340" i="1"/>
  <c r="L3340" i="1"/>
  <c r="X3342" i="1"/>
  <c r="M3342" i="1"/>
  <c r="L3342" i="1"/>
  <c r="X3344" i="1"/>
  <c r="M3344" i="1"/>
  <c r="L3344" i="1"/>
  <c r="X3346" i="1"/>
  <c r="M3346" i="1"/>
  <c r="L3346" i="1"/>
  <c r="X3348" i="1"/>
  <c r="M3348" i="1"/>
  <c r="L3348" i="1"/>
  <c r="X3350" i="1"/>
  <c r="M3350" i="1"/>
  <c r="L3350" i="1"/>
  <c r="X3352" i="1"/>
  <c r="M3352" i="1"/>
  <c r="L3352" i="1"/>
  <c r="X3354" i="1"/>
  <c r="M3354" i="1"/>
  <c r="L3354" i="1"/>
  <c r="X3356" i="1"/>
  <c r="M3356" i="1"/>
  <c r="L3356" i="1"/>
  <c r="X3358" i="1"/>
  <c r="M3358" i="1"/>
  <c r="L3358" i="1"/>
  <c r="X3360" i="1"/>
  <c r="M3360" i="1"/>
  <c r="L3360" i="1"/>
  <c r="X3362" i="1"/>
  <c r="M3362" i="1"/>
  <c r="L3362" i="1"/>
  <c r="X3364" i="1"/>
  <c r="M3364" i="1"/>
  <c r="L3364" i="1"/>
  <c r="X3366" i="1"/>
  <c r="M3366" i="1"/>
  <c r="L3366" i="1"/>
  <c r="X3368" i="1"/>
  <c r="M3368" i="1"/>
  <c r="L3368" i="1"/>
  <c r="X3370" i="1"/>
  <c r="M3370" i="1"/>
  <c r="L3370" i="1"/>
  <c r="X3372" i="1"/>
  <c r="M3372" i="1"/>
  <c r="L3372" i="1"/>
  <c r="X3374" i="1"/>
  <c r="M3374" i="1"/>
  <c r="L3374" i="1"/>
  <c r="X3376" i="1"/>
  <c r="M3376" i="1"/>
  <c r="L3376" i="1"/>
  <c r="X3378" i="1"/>
  <c r="M3378" i="1"/>
  <c r="L3378" i="1"/>
  <c r="X3380" i="1"/>
  <c r="M3380" i="1"/>
  <c r="L3380" i="1"/>
  <c r="X3382" i="1"/>
  <c r="M3382" i="1"/>
  <c r="L3382" i="1"/>
  <c r="X3384" i="1"/>
  <c r="M3384" i="1" s="1"/>
  <c r="X3386" i="1"/>
  <c r="M3386" i="1"/>
  <c r="L3386" i="1"/>
  <c r="X3388" i="1"/>
  <c r="M3388" i="1"/>
  <c r="L3388" i="1"/>
  <c r="X3390" i="1"/>
  <c r="L3390" i="1" s="1"/>
  <c r="X3392" i="1"/>
  <c r="M3392" i="1"/>
  <c r="L3392" i="1"/>
  <c r="X3394" i="1"/>
  <c r="M3394" i="1"/>
  <c r="L3394" i="1"/>
  <c r="X3396" i="1"/>
  <c r="M3396" i="1"/>
  <c r="L3396" i="1"/>
  <c r="X3398" i="1"/>
  <c r="M3398" i="1"/>
  <c r="L3398" i="1"/>
  <c r="X3400" i="1"/>
  <c r="M3400" i="1"/>
  <c r="L3400" i="1"/>
  <c r="X3402" i="1"/>
  <c r="M3402" i="1"/>
  <c r="L3402" i="1"/>
  <c r="X3404" i="1"/>
  <c r="M3404" i="1"/>
  <c r="L3404" i="1"/>
  <c r="X3406" i="1"/>
  <c r="M3406" i="1"/>
  <c r="L3406" i="1"/>
  <c r="X3408" i="1"/>
  <c r="M3408" i="1"/>
  <c r="L3408" i="1"/>
  <c r="X3410" i="1"/>
  <c r="M3410" i="1"/>
  <c r="L3410" i="1"/>
  <c r="X3412" i="1"/>
  <c r="M3412" i="1"/>
  <c r="L3412" i="1"/>
  <c r="X3414" i="1"/>
  <c r="M3414" i="1"/>
  <c r="L3414" i="1"/>
  <c r="X3416" i="1"/>
  <c r="M3416" i="1"/>
  <c r="L3416" i="1"/>
  <c r="X3418" i="1"/>
  <c r="M3418" i="1"/>
  <c r="L3418" i="1"/>
  <c r="X3420" i="1"/>
  <c r="M3420" i="1"/>
  <c r="L3420" i="1"/>
  <c r="X3422" i="1"/>
  <c r="M3422" i="1"/>
  <c r="L3422" i="1"/>
  <c r="X3424" i="1"/>
  <c r="M3424" i="1"/>
  <c r="L3424" i="1"/>
  <c r="X3426" i="1"/>
  <c r="M3426" i="1"/>
  <c r="L3426" i="1"/>
  <c r="X3428" i="1"/>
  <c r="M3428" i="1"/>
  <c r="L3428" i="1"/>
  <c r="X3430" i="1"/>
  <c r="M3430" i="1"/>
  <c r="L3430" i="1"/>
  <c r="X3432" i="1"/>
  <c r="M3432" i="1"/>
  <c r="L3432" i="1"/>
  <c r="X3434" i="1"/>
  <c r="M3434" i="1"/>
  <c r="L3434" i="1"/>
  <c r="X3436" i="1"/>
  <c r="M3436" i="1"/>
  <c r="L3436" i="1"/>
  <c r="X3438" i="1"/>
  <c r="M3438" i="1"/>
  <c r="L3438" i="1"/>
  <c r="X3440" i="1"/>
  <c r="M3440" i="1"/>
  <c r="L3440" i="1"/>
  <c r="X3442" i="1"/>
  <c r="M3442" i="1"/>
  <c r="L3442" i="1"/>
  <c r="X3444" i="1"/>
  <c r="M3444" i="1"/>
  <c r="L3444" i="1"/>
  <c r="X3446" i="1"/>
  <c r="M3446" i="1"/>
  <c r="L3446" i="1"/>
  <c r="X3448" i="1"/>
  <c r="M3448" i="1"/>
  <c r="L3448" i="1"/>
  <c r="X3450" i="1"/>
  <c r="M3450" i="1" s="1"/>
  <c r="X3452" i="1"/>
  <c r="M3452" i="1"/>
  <c r="L3452" i="1"/>
  <c r="X3454" i="1"/>
  <c r="M3454" i="1"/>
  <c r="L3454" i="1"/>
  <c r="X3456" i="1"/>
  <c r="M3456" i="1"/>
  <c r="L3456" i="1"/>
  <c r="X3458" i="1"/>
  <c r="M3458" i="1"/>
  <c r="L3458" i="1"/>
  <c r="X3460" i="1"/>
  <c r="M3460" i="1"/>
  <c r="L3460" i="1"/>
  <c r="X3462" i="1"/>
  <c r="M3462" i="1"/>
  <c r="L3462" i="1"/>
  <c r="X3464" i="1"/>
  <c r="M3464" i="1"/>
  <c r="L3464" i="1"/>
  <c r="X3466" i="1"/>
  <c r="M3466" i="1"/>
  <c r="L3466" i="1"/>
  <c r="X3468" i="1"/>
  <c r="M3468" i="1"/>
  <c r="L3468" i="1"/>
  <c r="X3470" i="1"/>
  <c r="M3470" i="1"/>
  <c r="L3470" i="1"/>
  <c r="X3472" i="1"/>
  <c r="M3472" i="1"/>
  <c r="L3472" i="1"/>
  <c r="X3474" i="1"/>
  <c r="M3474" i="1" s="1"/>
  <c r="X3476" i="1"/>
  <c r="M3476" i="1"/>
  <c r="L3476" i="1"/>
  <c r="X3478" i="1"/>
  <c r="M3478" i="1"/>
  <c r="L3478" i="1"/>
  <c r="X3480" i="1"/>
  <c r="M3480" i="1"/>
  <c r="L3480" i="1"/>
  <c r="X3482" i="1"/>
  <c r="M3482" i="1"/>
  <c r="L3482" i="1"/>
  <c r="X3484" i="1"/>
  <c r="M3484" i="1"/>
  <c r="L3484" i="1"/>
  <c r="X3486" i="1"/>
  <c r="M3486" i="1"/>
  <c r="L3486" i="1"/>
  <c r="X3488" i="1"/>
  <c r="M3488" i="1"/>
  <c r="L3488" i="1"/>
  <c r="X3490" i="1"/>
  <c r="M3490" i="1"/>
  <c r="L3490" i="1"/>
  <c r="X3492" i="1"/>
  <c r="M3492" i="1"/>
  <c r="L3492" i="1"/>
  <c r="X3494" i="1"/>
  <c r="M3494" i="1"/>
  <c r="L3494" i="1"/>
  <c r="X3496" i="1"/>
  <c r="M3496" i="1"/>
  <c r="L3496" i="1"/>
  <c r="X3498" i="1"/>
  <c r="M3498" i="1"/>
  <c r="L3498" i="1"/>
  <c r="X3500" i="1"/>
  <c r="M3500" i="1"/>
  <c r="L3500" i="1"/>
  <c r="X3502" i="1"/>
  <c r="M3502" i="1"/>
  <c r="L3502" i="1"/>
  <c r="X3504" i="1"/>
  <c r="M3504" i="1"/>
  <c r="L3504" i="1"/>
  <c r="X3506" i="1"/>
  <c r="M3506" i="1"/>
  <c r="L3506" i="1"/>
  <c r="X3508" i="1"/>
  <c r="M3508" i="1"/>
  <c r="L3508" i="1"/>
  <c r="X3510" i="1"/>
  <c r="M3510" i="1"/>
  <c r="L3510" i="1"/>
  <c r="X3512" i="1"/>
  <c r="M3512" i="1"/>
  <c r="L3512" i="1"/>
  <c r="X3514" i="1"/>
  <c r="M3514" i="1"/>
  <c r="L3514" i="1"/>
  <c r="X3516" i="1"/>
  <c r="M3516" i="1"/>
  <c r="L3516" i="1"/>
  <c r="X3518" i="1"/>
  <c r="M3518" i="1"/>
  <c r="L3518" i="1"/>
  <c r="X3520" i="1"/>
  <c r="M3520" i="1"/>
  <c r="L3520" i="1"/>
  <c r="X3522" i="1"/>
  <c r="M3522" i="1"/>
  <c r="L3522" i="1"/>
  <c r="X3524" i="1"/>
  <c r="M3524" i="1"/>
  <c r="L3524" i="1"/>
  <c r="X3526" i="1"/>
  <c r="M3526" i="1"/>
  <c r="L3526" i="1"/>
  <c r="X3528" i="1"/>
  <c r="M3528" i="1"/>
  <c r="L3528" i="1"/>
  <c r="X3530" i="1"/>
  <c r="M3530" i="1"/>
  <c r="L3530" i="1"/>
  <c r="X3532" i="1"/>
  <c r="M3532" i="1"/>
  <c r="L3532" i="1"/>
  <c r="X3534" i="1"/>
  <c r="M3534" i="1"/>
  <c r="L3534" i="1"/>
  <c r="X3536" i="1"/>
  <c r="M3536" i="1"/>
  <c r="L3536" i="1"/>
  <c r="X3538" i="1"/>
  <c r="M3538" i="1"/>
  <c r="L3538" i="1"/>
  <c r="X3540" i="1"/>
  <c r="M3540" i="1"/>
  <c r="L3540" i="1"/>
  <c r="X3542" i="1"/>
  <c r="M3542" i="1"/>
  <c r="L3542" i="1"/>
  <c r="X3544" i="1"/>
  <c r="M3544" i="1"/>
  <c r="L3544" i="1"/>
  <c r="X3546" i="1"/>
  <c r="M3546" i="1"/>
  <c r="L3546" i="1"/>
  <c r="X3548" i="1"/>
  <c r="M3548" i="1"/>
  <c r="L3548" i="1"/>
  <c r="X3550" i="1"/>
  <c r="M3550" i="1"/>
  <c r="L3550" i="1"/>
  <c r="X3552" i="1"/>
  <c r="M3552" i="1"/>
  <c r="L3552" i="1"/>
  <c r="X3554" i="1"/>
  <c r="M3554" i="1"/>
  <c r="L3554" i="1"/>
  <c r="X3556" i="1"/>
  <c r="M3556" i="1"/>
  <c r="L3556" i="1"/>
  <c r="X3558" i="1"/>
  <c r="M3558" i="1"/>
  <c r="L3558" i="1"/>
  <c r="X3560" i="1"/>
  <c r="M3560" i="1"/>
  <c r="L3560" i="1"/>
  <c r="X3562" i="1"/>
  <c r="M3562" i="1"/>
  <c r="L3562" i="1"/>
  <c r="X3564" i="1"/>
  <c r="M3564" i="1"/>
  <c r="L3564" i="1"/>
  <c r="X3566" i="1"/>
  <c r="M3566" i="1"/>
  <c r="L3566" i="1"/>
  <c r="X3568" i="1"/>
  <c r="M3568" i="1"/>
  <c r="L3568" i="1"/>
  <c r="X3570" i="1"/>
  <c r="M3570" i="1"/>
  <c r="L3570" i="1"/>
  <c r="X3572" i="1"/>
  <c r="M3572" i="1"/>
  <c r="L3572" i="1"/>
  <c r="X3574" i="1"/>
  <c r="M3574" i="1"/>
  <c r="L3574" i="1"/>
  <c r="X3576" i="1"/>
  <c r="M3576" i="1"/>
  <c r="L3576" i="1"/>
  <c r="X3578" i="1"/>
  <c r="M3578" i="1"/>
  <c r="L3578" i="1"/>
  <c r="X3580" i="1"/>
  <c r="M3580" i="1"/>
  <c r="L3580" i="1"/>
  <c r="X3582" i="1"/>
  <c r="M3582" i="1"/>
  <c r="L3582" i="1"/>
  <c r="X3584" i="1"/>
  <c r="M3584" i="1"/>
  <c r="L3584" i="1"/>
  <c r="X3586" i="1"/>
  <c r="M3586" i="1"/>
  <c r="L3586" i="1"/>
  <c r="X3588" i="1"/>
  <c r="M3588" i="1"/>
  <c r="L3588" i="1"/>
  <c r="X3590" i="1"/>
  <c r="M3590" i="1"/>
  <c r="L3590" i="1"/>
  <c r="X3592" i="1"/>
  <c r="M3592" i="1"/>
  <c r="L3592" i="1"/>
  <c r="X3594" i="1"/>
  <c r="M3594" i="1"/>
  <c r="L3594" i="1"/>
  <c r="X3596" i="1"/>
  <c r="M3596" i="1"/>
  <c r="L3596" i="1"/>
  <c r="X3598" i="1"/>
  <c r="M3598" i="1"/>
  <c r="L3598" i="1"/>
  <c r="X3600" i="1"/>
  <c r="M3600" i="1"/>
  <c r="L3600" i="1"/>
  <c r="X3602" i="1"/>
  <c r="M3602" i="1"/>
  <c r="L3602" i="1"/>
  <c r="X3604" i="1"/>
  <c r="M3604" i="1"/>
  <c r="L3604" i="1"/>
  <c r="X3606" i="1"/>
  <c r="M3606" i="1"/>
  <c r="L3606" i="1"/>
  <c r="X3608" i="1"/>
  <c r="M3608" i="1"/>
  <c r="L3608" i="1"/>
  <c r="X3610" i="1"/>
  <c r="M3610" i="1"/>
  <c r="L3610" i="1"/>
  <c r="X3612" i="1"/>
  <c r="M3612" i="1"/>
  <c r="L3612" i="1"/>
  <c r="X3614" i="1"/>
  <c r="M3614" i="1"/>
  <c r="L3614" i="1"/>
  <c r="X3616" i="1"/>
  <c r="M3616" i="1"/>
  <c r="L3616" i="1"/>
  <c r="X3618" i="1"/>
  <c r="M3618" i="1"/>
  <c r="L3618" i="1"/>
  <c r="X3620" i="1"/>
  <c r="M3620" i="1"/>
  <c r="L3620" i="1"/>
  <c r="X3622" i="1"/>
  <c r="M3622" i="1"/>
  <c r="L3622" i="1"/>
  <c r="X3624" i="1"/>
  <c r="M3624" i="1"/>
  <c r="L3624" i="1"/>
  <c r="X3626" i="1"/>
  <c r="M3626" i="1"/>
  <c r="L3626" i="1"/>
  <c r="X3628" i="1"/>
  <c r="M3628" i="1"/>
  <c r="L3628" i="1"/>
  <c r="X3630" i="1"/>
  <c r="M3630" i="1"/>
  <c r="L3630" i="1"/>
  <c r="X3632" i="1"/>
  <c r="M3632" i="1"/>
  <c r="L3632" i="1"/>
  <c r="X3634" i="1"/>
  <c r="M3634" i="1"/>
  <c r="L3634" i="1"/>
  <c r="X3636" i="1"/>
  <c r="M3636" i="1"/>
  <c r="L3636" i="1"/>
  <c r="X3638" i="1"/>
  <c r="M3638" i="1"/>
  <c r="L3638" i="1"/>
  <c r="X3640" i="1"/>
  <c r="M3640" i="1"/>
  <c r="L3640" i="1"/>
  <c r="X3642" i="1"/>
  <c r="M3642" i="1"/>
  <c r="L3642" i="1"/>
  <c r="X3644" i="1"/>
  <c r="M3644" i="1"/>
  <c r="L3644" i="1"/>
  <c r="X3646" i="1"/>
  <c r="M3646" i="1"/>
  <c r="L3646" i="1"/>
  <c r="X3648" i="1"/>
  <c r="M3648" i="1"/>
  <c r="L3648" i="1"/>
  <c r="X3650" i="1"/>
  <c r="M3650" i="1"/>
  <c r="L3650" i="1"/>
  <c r="X3652" i="1"/>
  <c r="M3652" i="1"/>
  <c r="L3652" i="1"/>
  <c r="X3654" i="1"/>
  <c r="M3654" i="1"/>
  <c r="L3654" i="1"/>
  <c r="X3656" i="1"/>
  <c r="M3656" i="1"/>
  <c r="L3656" i="1"/>
  <c r="X3658" i="1"/>
  <c r="M3658" i="1"/>
  <c r="L3658" i="1"/>
  <c r="X3660" i="1"/>
  <c r="M3660" i="1"/>
  <c r="L3660" i="1"/>
  <c r="X3662" i="1"/>
  <c r="M3662" i="1"/>
  <c r="L3662" i="1"/>
  <c r="X3664" i="1"/>
  <c r="M3664" i="1"/>
  <c r="L3664" i="1"/>
  <c r="X3666" i="1"/>
  <c r="M3666" i="1"/>
  <c r="L3666" i="1"/>
  <c r="X3668" i="1"/>
  <c r="M3668" i="1"/>
  <c r="L3668" i="1"/>
  <c r="X3670" i="1"/>
  <c r="M3670" i="1"/>
  <c r="L3670" i="1"/>
  <c r="X3672" i="1"/>
  <c r="M3672" i="1"/>
  <c r="L3672" i="1"/>
  <c r="X3674" i="1"/>
  <c r="M3674" i="1"/>
  <c r="L3674" i="1"/>
  <c r="X3676" i="1"/>
  <c r="M3676" i="1"/>
  <c r="L3676" i="1"/>
  <c r="X3678" i="1"/>
  <c r="M3678" i="1"/>
  <c r="L3678" i="1"/>
  <c r="X3680" i="1"/>
  <c r="L3680" i="1" s="1"/>
  <c r="X3682" i="1"/>
  <c r="M3682" i="1"/>
  <c r="L3682" i="1"/>
  <c r="X3684" i="1"/>
  <c r="M3684" i="1"/>
  <c r="L3684" i="1"/>
  <c r="X3686" i="1"/>
  <c r="M3686" i="1"/>
  <c r="L3686" i="1"/>
  <c r="X3688" i="1"/>
  <c r="M3688" i="1"/>
  <c r="L3688" i="1"/>
  <c r="X3690" i="1"/>
  <c r="M3690" i="1"/>
  <c r="L3690" i="1"/>
  <c r="X3692" i="1"/>
  <c r="M3692" i="1"/>
  <c r="L3692" i="1"/>
  <c r="X3694" i="1"/>
  <c r="M3694" i="1"/>
  <c r="L3694" i="1"/>
  <c r="X3696" i="1"/>
  <c r="M3696" i="1"/>
  <c r="L3696" i="1"/>
  <c r="X3698" i="1"/>
  <c r="M3698" i="1"/>
  <c r="L3698" i="1"/>
  <c r="X3700" i="1"/>
  <c r="M3700" i="1"/>
  <c r="L3700" i="1"/>
  <c r="X3702" i="1"/>
  <c r="M3702" i="1"/>
  <c r="L3702" i="1"/>
  <c r="X3704" i="1"/>
  <c r="M3704" i="1"/>
  <c r="L3704" i="1"/>
  <c r="X3706" i="1"/>
  <c r="M3706" i="1"/>
  <c r="L3706" i="1"/>
  <c r="X3708" i="1"/>
  <c r="M3708" i="1"/>
  <c r="L3708" i="1"/>
  <c r="X3710" i="1"/>
  <c r="M3710" i="1"/>
  <c r="L3710" i="1"/>
  <c r="X3712" i="1"/>
  <c r="M3712" i="1"/>
  <c r="L3712" i="1"/>
  <c r="X3714" i="1"/>
  <c r="M3714" i="1"/>
  <c r="L3714" i="1"/>
  <c r="X3716" i="1"/>
  <c r="M3716" i="1"/>
  <c r="L3716" i="1"/>
  <c r="X3718" i="1"/>
  <c r="M3718" i="1"/>
  <c r="L3718" i="1"/>
  <c r="X3720" i="1"/>
  <c r="M3720" i="1"/>
  <c r="L3720" i="1"/>
  <c r="X3722" i="1"/>
  <c r="M3722" i="1"/>
  <c r="L3722" i="1"/>
  <c r="X3724" i="1"/>
  <c r="M3724" i="1"/>
  <c r="L3724" i="1"/>
  <c r="X3726" i="1"/>
  <c r="M3726" i="1"/>
  <c r="L3726" i="1"/>
  <c r="X3728" i="1"/>
  <c r="M3728" i="1"/>
  <c r="L3728" i="1"/>
  <c r="X3730" i="1"/>
  <c r="M3730" i="1"/>
  <c r="L3730" i="1"/>
  <c r="X3732" i="1"/>
  <c r="M3732" i="1"/>
  <c r="L3732" i="1"/>
  <c r="X3734" i="1"/>
  <c r="M3734" i="1"/>
  <c r="L3734" i="1"/>
  <c r="X3736" i="1"/>
  <c r="M3736" i="1"/>
  <c r="L3736" i="1"/>
  <c r="X3738" i="1"/>
  <c r="M3738" i="1"/>
  <c r="L3738" i="1"/>
  <c r="X3740" i="1"/>
  <c r="M3740" i="1"/>
  <c r="L3740" i="1"/>
  <c r="X3742" i="1"/>
  <c r="M3742" i="1"/>
  <c r="L3742" i="1"/>
  <c r="X3744" i="1"/>
  <c r="M3744" i="1"/>
  <c r="L3744" i="1"/>
  <c r="X3746" i="1"/>
  <c r="M3746" i="1"/>
  <c r="L3746" i="1"/>
  <c r="X3748" i="1"/>
  <c r="M3748" i="1"/>
  <c r="L3748" i="1"/>
  <c r="X3750" i="1"/>
  <c r="M3750" i="1"/>
  <c r="L3750" i="1"/>
  <c r="X3752" i="1"/>
  <c r="M3752" i="1"/>
  <c r="L3752" i="1"/>
  <c r="X3754" i="1"/>
  <c r="M3754" i="1"/>
  <c r="L3754" i="1"/>
  <c r="X3756" i="1"/>
  <c r="M3756" i="1"/>
  <c r="L3756" i="1"/>
  <c r="X3758" i="1"/>
  <c r="M3758" i="1"/>
  <c r="L3758" i="1"/>
  <c r="X3760" i="1"/>
  <c r="M3760" i="1"/>
  <c r="L3760" i="1"/>
  <c r="X3762" i="1"/>
  <c r="M3762" i="1"/>
  <c r="L3762" i="1"/>
  <c r="X3764" i="1"/>
  <c r="M3764" i="1"/>
  <c r="L3764" i="1"/>
  <c r="X3766" i="1"/>
  <c r="M3766" i="1"/>
  <c r="L3766" i="1"/>
  <c r="X3768" i="1"/>
  <c r="M3768" i="1"/>
  <c r="L3768" i="1"/>
  <c r="X3770" i="1"/>
  <c r="M3770" i="1"/>
  <c r="L3770" i="1"/>
  <c r="X3772" i="1"/>
  <c r="M3772" i="1"/>
  <c r="L3772" i="1"/>
  <c r="X3774" i="1"/>
  <c r="M3774" i="1" s="1"/>
  <c r="X3776" i="1"/>
  <c r="M3776" i="1"/>
  <c r="L3776" i="1"/>
  <c r="X3778" i="1"/>
  <c r="M3778" i="1"/>
  <c r="L3778" i="1"/>
  <c r="X3780" i="1"/>
  <c r="M3780" i="1"/>
  <c r="L3780" i="1"/>
  <c r="X3782" i="1"/>
  <c r="M3782" i="1"/>
  <c r="L3782" i="1"/>
  <c r="X3784" i="1"/>
  <c r="M3784" i="1"/>
  <c r="L3784" i="1"/>
  <c r="X3786" i="1"/>
  <c r="M3786" i="1"/>
  <c r="L3786" i="1"/>
  <c r="X3788" i="1"/>
  <c r="M3788" i="1"/>
  <c r="L3788" i="1"/>
  <c r="X3790" i="1"/>
  <c r="M3790" i="1"/>
  <c r="L3790" i="1"/>
  <c r="X3792" i="1"/>
  <c r="M3792" i="1"/>
  <c r="L3792" i="1"/>
  <c r="X3794" i="1"/>
  <c r="M3794" i="1"/>
  <c r="L3794" i="1"/>
  <c r="X3796" i="1"/>
  <c r="M3796" i="1"/>
  <c r="L3796" i="1"/>
  <c r="X3798" i="1"/>
  <c r="M3798" i="1"/>
  <c r="L3798" i="1"/>
  <c r="X3800" i="1"/>
  <c r="M3800" i="1"/>
  <c r="L3800" i="1"/>
  <c r="X3802" i="1"/>
  <c r="M3802" i="1"/>
  <c r="L3802" i="1"/>
  <c r="X3804" i="1"/>
  <c r="M3804" i="1"/>
  <c r="L3804" i="1"/>
  <c r="X3806" i="1"/>
  <c r="M3806" i="1"/>
  <c r="L3806" i="1"/>
  <c r="X3808" i="1"/>
  <c r="M3808" i="1"/>
  <c r="L3808" i="1"/>
  <c r="X3810" i="1"/>
  <c r="M3810" i="1"/>
  <c r="L3810" i="1"/>
  <c r="X3812" i="1"/>
  <c r="M3812" i="1"/>
  <c r="L3812" i="1"/>
  <c r="X3814" i="1"/>
  <c r="M3814" i="1"/>
  <c r="L3814" i="1"/>
  <c r="X3816" i="1"/>
  <c r="M3816" i="1"/>
  <c r="L3816" i="1"/>
  <c r="X3818" i="1"/>
  <c r="M3818" i="1"/>
  <c r="L3818" i="1"/>
  <c r="X3820" i="1"/>
  <c r="M3820" i="1"/>
  <c r="L3820" i="1"/>
  <c r="X3822" i="1"/>
  <c r="M3822" i="1"/>
  <c r="L3822" i="1"/>
  <c r="X3824" i="1"/>
  <c r="M3824" i="1"/>
  <c r="L3824" i="1"/>
  <c r="X3826" i="1"/>
  <c r="M3826" i="1"/>
  <c r="L3826" i="1"/>
  <c r="X3828" i="1"/>
  <c r="M3828" i="1"/>
  <c r="L3828" i="1"/>
  <c r="X3830" i="1"/>
  <c r="M3830" i="1"/>
  <c r="L3830" i="1"/>
  <c r="X3832" i="1"/>
  <c r="M3832" i="1"/>
  <c r="L3832" i="1"/>
  <c r="X3834" i="1"/>
  <c r="M3834" i="1"/>
  <c r="L3834" i="1"/>
  <c r="X3836" i="1"/>
  <c r="L3836" i="1" s="1"/>
  <c r="X3838" i="1"/>
  <c r="M3838" i="1"/>
  <c r="L3838" i="1"/>
  <c r="X3840" i="1"/>
  <c r="M3840" i="1"/>
  <c r="L3840" i="1"/>
  <c r="X3842" i="1"/>
  <c r="M3842" i="1"/>
  <c r="L3842" i="1"/>
  <c r="X3844" i="1"/>
  <c r="M3844" i="1"/>
  <c r="L3844" i="1"/>
  <c r="X3846" i="1"/>
  <c r="L3846" i="1"/>
  <c r="M3846" i="1"/>
  <c r="X3848" i="1"/>
  <c r="M3848" i="1"/>
  <c r="L3848" i="1"/>
  <c r="X3850" i="1"/>
  <c r="M3850" i="1"/>
  <c r="L3850" i="1"/>
  <c r="X3852" i="1"/>
  <c r="M3852" i="1"/>
  <c r="L3852" i="1"/>
  <c r="X3854" i="1"/>
  <c r="L3854" i="1"/>
  <c r="M3854" i="1"/>
  <c r="X3856" i="1"/>
  <c r="M3856" i="1"/>
  <c r="L3856" i="1"/>
  <c r="X3858" i="1"/>
  <c r="M3858" i="1"/>
  <c r="L3858" i="1"/>
  <c r="X3860" i="1"/>
  <c r="M3860" i="1"/>
  <c r="L3860" i="1"/>
  <c r="X3862" i="1"/>
  <c r="L3862" i="1"/>
  <c r="M3862" i="1"/>
  <c r="X3864" i="1"/>
  <c r="M3864" i="1"/>
  <c r="L3864" i="1"/>
  <c r="X3866" i="1"/>
  <c r="M3866" i="1"/>
  <c r="L3866" i="1"/>
  <c r="X3868" i="1"/>
  <c r="M3868" i="1"/>
  <c r="L3868" i="1"/>
  <c r="X3870" i="1"/>
  <c r="L3870" i="1"/>
  <c r="M3870" i="1"/>
  <c r="X3872" i="1"/>
  <c r="M3872" i="1"/>
  <c r="L3872" i="1"/>
  <c r="X3874" i="1"/>
  <c r="M3874" i="1"/>
  <c r="L3874" i="1"/>
  <c r="X3876" i="1"/>
  <c r="M3876" i="1"/>
  <c r="L3876" i="1"/>
  <c r="X3878" i="1"/>
  <c r="L3878" i="1"/>
  <c r="M3878" i="1"/>
  <c r="X3880" i="1"/>
  <c r="M3880" i="1"/>
  <c r="L3880" i="1"/>
  <c r="X3882" i="1"/>
  <c r="M3882" i="1" s="1"/>
  <c r="X3884" i="1"/>
  <c r="M3884" i="1"/>
  <c r="L3884" i="1"/>
  <c r="X3886" i="1"/>
  <c r="L3886" i="1"/>
  <c r="M3886" i="1"/>
  <c r="X3888" i="1"/>
  <c r="M3888" i="1"/>
  <c r="L3888" i="1"/>
  <c r="X3890" i="1"/>
  <c r="M3890" i="1"/>
  <c r="L3890" i="1"/>
  <c r="X3892" i="1"/>
  <c r="M3892" i="1" s="1"/>
  <c r="X3894" i="1"/>
  <c r="L3894" i="1"/>
  <c r="M3894" i="1"/>
  <c r="X3896" i="1"/>
  <c r="M3896" i="1"/>
  <c r="L3896" i="1"/>
  <c r="X3898" i="1"/>
  <c r="M3898" i="1"/>
  <c r="L3898" i="1"/>
  <c r="X3900" i="1"/>
  <c r="M3900" i="1"/>
  <c r="L3900" i="1"/>
  <c r="X3902" i="1"/>
  <c r="L3902" i="1"/>
  <c r="M3902" i="1"/>
  <c r="X3904" i="1"/>
  <c r="M3904" i="1"/>
  <c r="L3904" i="1"/>
  <c r="X3906" i="1"/>
  <c r="M3906" i="1"/>
  <c r="L3906" i="1"/>
  <c r="X3908" i="1"/>
  <c r="M3908" i="1"/>
  <c r="L3908" i="1"/>
  <c r="X3910" i="1"/>
  <c r="L3910" i="1"/>
  <c r="M3910" i="1"/>
  <c r="X3912" i="1"/>
  <c r="M3912" i="1"/>
  <c r="L3912" i="1"/>
  <c r="X3914" i="1"/>
  <c r="M3914" i="1"/>
  <c r="L3914" i="1"/>
  <c r="X3916" i="1"/>
  <c r="M3916" i="1"/>
  <c r="L3916" i="1"/>
  <c r="X3918" i="1"/>
  <c r="L3918" i="1"/>
  <c r="M3918" i="1"/>
  <c r="X3920" i="1"/>
  <c r="M3920" i="1"/>
  <c r="L3920" i="1"/>
  <c r="X3922" i="1"/>
  <c r="M3922" i="1"/>
  <c r="L3922" i="1"/>
  <c r="M3924" i="1"/>
  <c r="L3924" i="1"/>
  <c r="X3926" i="1"/>
  <c r="L3926" i="1"/>
  <c r="M3926" i="1"/>
  <c r="X3928" i="1"/>
  <c r="M3928" i="1"/>
  <c r="L3928" i="1"/>
  <c r="X3930" i="1"/>
  <c r="M3930" i="1"/>
  <c r="L3930" i="1"/>
  <c r="X3932" i="1"/>
  <c r="M3932" i="1"/>
  <c r="L3932" i="1"/>
  <c r="X3934" i="1"/>
  <c r="M3934" i="1"/>
  <c r="L3934" i="1"/>
  <c r="X3936" i="1"/>
  <c r="M3936" i="1"/>
  <c r="L3936" i="1"/>
  <c r="X3938" i="1"/>
  <c r="M3938" i="1"/>
  <c r="L3938" i="1"/>
  <c r="X3940" i="1"/>
  <c r="M3940" i="1"/>
  <c r="L3940" i="1"/>
  <c r="X3942" i="1"/>
  <c r="M3942" i="1"/>
  <c r="L3942" i="1"/>
  <c r="X3944" i="1"/>
  <c r="M3944" i="1" s="1"/>
  <c r="X3946" i="1"/>
  <c r="M3946" i="1"/>
  <c r="L3946" i="1"/>
  <c r="X3948" i="1"/>
  <c r="M3948" i="1"/>
  <c r="L3948" i="1"/>
  <c r="X3950" i="1"/>
  <c r="M3950" i="1"/>
  <c r="L3950" i="1"/>
  <c r="X3952" i="1"/>
  <c r="M3952" i="1"/>
  <c r="L3952" i="1"/>
  <c r="X3954" i="1"/>
  <c r="M3954" i="1"/>
  <c r="L3954" i="1"/>
  <c r="X3956" i="1"/>
  <c r="M3956" i="1"/>
  <c r="L3956" i="1"/>
  <c r="X3958" i="1"/>
  <c r="M3958" i="1"/>
  <c r="L3958" i="1"/>
  <c r="X3960" i="1"/>
  <c r="M3960" i="1"/>
  <c r="L3960" i="1"/>
  <c r="X3962" i="1"/>
  <c r="M3962" i="1"/>
  <c r="L3962" i="1"/>
  <c r="X3964" i="1"/>
  <c r="M3964" i="1"/>
  <c r="L3964" i="1"/>
  <c r="X3966" i="1"/>
  <c r="M3966" i="1"/>
  <c r="L3966" i="1"/>
  <c r="X3968" i="1"/>
  <c r="M3968" i="1"/>
  <c r="L3968" i="1"/>
  <c r="X3970" i="1"/>
  <c r="M3970" i="1"/>
  <c r="L3970" i="1"/>
  <c r="X3972" i="1"/>
  <c r="M3972" i="1"/>
  <c r="L3972" i="1"/>
  <c r="X3974" i="1"/>
  <c r="M3974" i="1"/>
  <c r="L3974" i="1"/>
  <c r="X3976" i="1"/>
  <c r="M3976" i="1"/>
  <c r="L3976" i="1"/>
  <c r="X3978" i="1"/>
  <c r="M3978" i="1"/>
  <c r="L3978" i="1"/>
  <c r="X3980" i="1"/>
  <c r="M3980" i="1"/>
  <c r="L3980" i="1"/>
  <c r="X3982" i="1"/>
  <c r="M3982" i="1"/>
  <c r="L3982" i="1"/>
  <c r="X3984" i="1"/>
  <c r="M3984" i="1"/>
  <c r="L3984" i="1"/>
  <c r="X3986" i="1"/>
  <c r="M3986" i="1"/>
  <c r="L3986" i="1"/>
  <c r="X3988" i="1"/>
  <c r="M3988" i="1"/>
  <c r="L3988" i="1"/>
  <c r="X3990" i="1"/>
  <c r="M3990" i="1"/>
  <c r="L3990" i="1"/>
  <c r="X3992" i="1"/>
  <c r="M3992" i="1"/>
  <c r="L3992" i="1"/>
  <c r="X3994" i="1"/>
  <c r="M3994" i="1"/>
  <c r="L3994" i="1"/>
  <c r="X3996" i="1"/>
  <c r="M3996" i="1"/>
  <c r="L3996" i="1"/>
  <c r="X3998" i="1"/>
  <c r="M3998" i="1"/>
  <c r="L3998" i="1"/>
  <c r="X4000" i="1"/>
  <c r="M4000" i="1"/>
  <c r="L4000" i="1"/>
  <c r="X4002" i="1"/>
  <c r="M4002" i="1"/>
  <c r="L4002" i="1"/>
  <c r="X4004" i="1"/>
  <c r="M4004" i="1"/>
  <c r="L4004" i="1"/>
  <c r="X4006" i="1"/>
  <c r="M4006" i="1"/>
  <c r="L4006" i="1"/>
  <c r="X4008" i="1"/>
  <c r="M4008" i="1"/>
  <c r="L4008" i="1"/>
  <c r="X4010" i="1"/>
  <c r="M4010" i="1" s="1"/>
  <c r="X4012" i="1"/>
  <c r="M4012" i="1"/>
  <c r="L4012" i="1"/>
  <c r="M4014" i="1"/>
  <c r="L4014" i="1"/>
  <c r="X4016" i="1"/>
  <c r="M4016" i="1" s="1"/>
  <c r="X4018" i="1"/>
  <c r="M4018" i="1"/>
  <c r="L4018" i="1"/>
  <c r="X4020" i="1"/>
  <c r="M4020" i="1"/>
  <c r="L4020" i="1"/>
  <c r="X4022" i="1"/>
  <c r="M4022" i="1"/>
  <c r="L4022" i="1"/>
  <c r="X4024" i="1"/>
  <c r="M4024" i="1"/>
  <c r="L4024" i="1"/>
  <c r="X4026" i="1"/>
  <c r="M4026" i="1"/>
  <c r="L4026" i="1"/>
  <c r="X4028" i="1"/>
  <c r="M4028" i="1"/>
  <c r="L4028" i="1"/>
  <c r="X4030" i="1"/>
  <c r="M4030" i="1"/>
  <c r="L4030" i="1"/>
  <c r="X2976" i="1"/>
  <c r="X3072" i="1"/>
  <c r="X4082" i="1"/>
  <c r="X2959" i="1"/>
  <c r="X4069" i="1"/>
  <c r="X4147" i="1"/>
  <c r="X3045" i="1"/>
  <c r="X4043" i="1"/>
  <c r="X4057" i="1"/>
  <c r="X4037" i="1"/>
  <c r="X3080" i="1"/>
  <c r="X3063" i="1"/>
  <c r="X4078" i="1"/>
  <c r="X4046" i="1"/>
  <c r="X4191" i="1"/>
  <c r="X4146" i="1"/>
  <c r="X4064" i="1"/>
  <c r="X4036" i="1"/>
  <c r="X3924" i="1"/>
  <c r="X4014" i="1"/>
  <c r="X2987" i="1"/>
  <c r="X3132" i="1"/>
  <c r="X3120" i="1"/>
  <c r="X2997" i="1"/>
  <c r="X3003" i="1"/>
  <c r="X3092" i="1"/>
  <c r="X3060" i="1"/>
  <c r="X3143" i="1"/>
  <c r="X2988" i="1"/>
  <c r="X3178" i="1"/>
  <c r="X3166" i="1"/>
  <c r="X2980" i="1"/>
  <c r="X2990" i="1"/>
  <c r="X2984" i="1"/>
  <c r="X3149" i="1"/>
  <c r="X3052" i="1"/>
  <c r="X3177" i="1"/>
  <c r="X3156" i="1"/>
  <c r="X2973" i="1"/>
  <c r="M2973" i="1" s="1"/>
  <c r="X3059" i="1"/>
  <c r="X2985" i="1"/>
  <c r="X2975" i="1"/>
  <c r="X3141" i="1"/>
  <c r="X3041" i="1"/>
  <c r="X3173" i="1"/>
  <c r="X3168" i="1"/>
  <c r="X3121" i="1"/>
  <c r="X2962" i="1"/>
  <c r="X3050" i="1"/>
  <c r="X2967" i="1"/>
  <c r="X2983" i="1"/>
  <c r="X3066" i="1"/>
  <c r="X3133" i="1"/>
  <c r="X3032" i="1"/>
  <c r="X3167" i="1"/>
  <c r="X3101" i="1"/>
  <c r="X3158" i="1"/>
  <c r="X3144" i="1"/>
  <c r="X3040" i="1"/>
  <c r="X2969" i="1"/>
  <c r="X2958" i="1"/>
  <c r="X2966" i="1"/>
  <c r="X3058" i="1"/>
  <c r="X3155" i="1"/>
  <c r="X3127" i="1"/>
  <c r="X3024" i="1"/>
  <c r="X3157" i="1"/>
  <c r="X3091" i="1"/>
  <c r="X3135" i="1"/>
  <c r="X3105" i="1"/>
  <c r="X2950" i="1"/>
  <c r="X3030" i="1"/>
  <c r="X2960" i="1"/>
  <c r="X2953" i="1"/>
  <c r="X2965" i="1"/>
  <c r="X3179" i="1"/>
  <c r="X3117" i="1"/>
  <c r="X3018" i="1"/>
  <c r="X3151" i="1"/>
  <c r="X3146" i="1"/>
  <c r="X3098" i="1"/>
  <c r="X3170" i="1"/>
  <c r="X2952" i="1"/>
  <c r="X3103" i="1"/>
  <c r="X3012" i="1"/>
  <c r="X3145" i="1"/>
  <c r="X3074" i="1"/>
  <c r="X3122" i="1"/>
  <c r="X3086" i="1"/>
  <c r="X3161" i="1"/>
  <c r="X3017" i="1"/>
  <c r="X2946" i="1"/>
  <c r="X3084" i="1"/>
  <c r="X3136" i="1"/>
  <c r="X3065" i="1"/>
  <c r="X3113" i="1"/>
  <c r="X3079" i="1"/>
  <c r="L3079" i="1" s="1"/>
  <c r="X3154" i="1"/>
  <c r="X3010" i="1"/>
  <c r="X3025" i="1"/>
  <c r="X3019" i="1"/>
  <c r="X3129" i="1"/>
  <c r="X3068" i="1"/>
  <c r="X2993" i="1"/>
  <c r="X3131" i="1"/>
  <c r="X3124" i="1"/>
  <c r="X3106" i="1"/>
  <c r="X3000" i="1"/>
  <c r="X3028" i="1"/>
  <c r="X2964" i="1"/>
  <c r="X3152" i="1"/>
  <c r="X3119" i="1"/>
  <c r="X3176" i="1"/>
  <c r="X3123" i="1"/>
  <c r="X3049" i="1"/>
  <c r="X3114" i="1"/>
  <c r="X3099" i="1"/>
  <c r="X3062" i="1"/>
  <c r="X3140" i="1"/>
  <c r="X3039" i="1"/>
  <c r="X3015" i="1"/>
  <c r="X3009" i="1"/>
  <c r="X3147" i="1"/>
  <c r="X3111" i="1"/>
  <c r="X2981" i="1"/>
  <c r="X3107" i="1"/>
  <c r="X3087" i="1"/>
  <c r="X3053" i="1"/>
  <c r="X3029" i="1"/>
  <c r="X2991" i="1"/>
  <c r="X3112" i="1"/>
  <c r="X2999" i="1"/>
  <c r="X3137" i="1"/>
  <c r="X3163" i="1"/>
  <c r="X3044" i="1"/>
  <c r="X3126" i="1"/>
  <c r="X2979" i="1"/>
  <c r="X3022" i="1"/>
  <c r="X2947" i="1"/>
  <c r="X2992" i="1"/>
  <c r="X2963" i="1"/>
  <c r="X3089" i="1"/>
  <c r="X3016" i="1"/>
  <c r="X3097" i="1"/>
  <c r="X3174" i="1"/>
  <c r="X2986" i="1"/>
  <c r="X3125" i="1"/>
  <c r="X2956" i="1"/>
  <c r="X3081" i="1"/>
  <c r="X3026" i="1"/>
  <c r="M3026" i="1" s="1"/>
  <c r="X3109" i="1"/>
  <c r="X3008" i="1"/>
  <c r="X2951" i="1"/>
  <c r="X2978" i="1"/>
  <c r="X3115" i="1"/>
  <c r="X3077" i="1"/>
  <c r="X3102" i="1"/>
  <c r="X2998" i="1"/>
  <c r="X3064" i="1"/>
  <c r="X3033" i="1"/>
  <c r="X3078" i="1"/>
  <c r="X2994" i="1"/>
  <c r="X3160" i="1"/>
  <c r="X2972" i="1"/>
  <c r="X3070" i="1"/>
  <c r="X3134" i="1"/>
  <c r="X3093" i="1"/>
  <c r="X3051" i="1"/>
  <c r="X2949" i="1"/>
  <c r="X3057" i="1"/>
  <c r="X3054" i="1"/>
  <c r="X2957" i="1"/>
  <c r="X3042" i="1"/>
  <c r="X3071" i="1"/>
  <c r="X3153" i="1"/>
  <c r="X3100" i="1"/>
  <c r="X3128" i="1"/>
  <c r="X3004" i="1"/>
  <c r="X3172" i="1"/>
  <c r="X3083" i="1"/>
  <c r="X3047" i="1"/>
  <c r="X3021" i="1"/>
  <c r="X3056" i="1"/>
  <c r="X3061" i="1"/>
  <c r="X2955" i="1"/>
  <c r="X3090" i="1"/>
  <c r="X3118" i="1"/>
  <c r="X2995" i="1"/>
  <c r="X3164" i="1"/>
  <c r="X3075" i="1"/>
  <c r="X3031" i="1"/>
  <c r="X2977" i="1"/>
  <c r="X3046" i="1"/>
  <c r="X3035" i="1"/>
  <c r="X3139" i="1"/>
  <c r="X2948" i="1"/>
  <c r="X3082" i="1"/>
  <c r="X3094" i="1"/>
  <c r="X3110" i="1"/>
  <c r="X3169" i="1"/>
  <c r="X3067" i="1"/>
  <c r="X3023" i="1"/>
  <c r="X3038" i="1"/>
  <c r="X2971" i="1"/>
  <c r="X2970" i="1"/>
  <c r="X3037" i="1"/>
  <c r="X3013" i="1"/>
  <c r="X3043" i="1"/>
  <c r="X3073" i="1"/>
  <c r="X3076" i="1"/>
  <c r="X3104" i="1"/>
  <c r="X3159" i="1"/>
  <c r="X3007" i="1"/>
  <c r="X3027" i="1"/>
  <c r="X3002" i="1"/>
  <c r="X2974" i="1"/>
  <c r="X3034" i="1"/>
  <c r="X3095" i="1"/>
  <c r="X3165" i="1"/>
  <c r="X3142" i="1"/>
  <c r="L3142" i="1" s="1"/>
  <c r="X3011" i="1"/>
  <c r="X3014" i="1"/>
  <c r="X2982" i="1"/>
  <c r="X3116" i="1"/>
  <c r="X3175" i="1"/>
  <c r="X3085" i="1"/>
  <c r="X3001" i="1"/>
  <c r="X2961" i="1"/>
  <c r="X3005" i="1"/>
  <c r="X3020" i="1"/>
  <c r="X3108" i="1"/>
  <c r="X3171" i="1"/>
  <c r="X3138" i="1"/>
  <c r="L3138" i="1" s="1"/>
  <c r="X3150" i="1"/>
  <c r="X3130" i="1"/>
  <c r="X2996" i="1"/>
  <c r="X3162" i="1"/>
  <c r="X3069" i="1"/>
  <c r="M3079" i="1" l="1"/>
  <c r="L4100" i="1"/>
  <c r="L4083" i="1"/>
  <c r="M3687" i="1"/>
  <c r="L3892" i="1"/>
  <c r="M3390" i="1"/>
  <c r="M3680" i="1"/>
  <c r="M3927" i="1"/>
  <c r="M3447" i="1"/>
  <c r="L2973" i="1"/>
  <c r="M3725" i="1"/>
  <c r="M3836" i="1"/>
  <c r="L3774" i="1"/>
  <c r="L3803" i="1"/>
  <c r="L3691" i="1"/>
  <c r="M3256" i="1"/>
  <c r="M3419" i="1"/>
  <c r="M3193" i="1"/>
  <c r="L3026" i="1"/>
  <c r="L3882" i="1"/>
  <c r="L3474" i="1"/>
  <c r="L3450" i="1"/>
  <c r="M3142" i="1"/>
  <c r="M3138" i="1"/>
  <c r="M3801" i="1"/>
  <c r="L3189" i="1"/>
  <c r="L3384" i="1"/>
  <c r="M3979" i="1"/>
  <c r="L3944" i="1"/>
  <c r="M3957" i="1"/>
  <c r="L4016" i="1"/>
  <c r="L4010" i="1"/>
</calcChain>
</file>

<file path=xl/sharedStrings.xml><?xml version="1.0" encoding="utf-8"?>
<sst xmlns="http://schemas.openxmlformats.org/spreadsheetml/2006/main" count="32889" uniqueCount="5879">
  <si>
    <t>state_fips</t>
  </si>
  <si>
    <t>county_fips</t>
  </si>
  <si>
    <t>place_fips</t>
  </si>
  <si>
    <t>state_code</t>
  </si>
  <si>
    <t>gf_reserves</t>
  </si>
  <si>
    <t>gf_transfers</t>
  </si>
  <si>
    <t>gf_tot_exp</t>
  </si>
  <si>
    <t>gov_lt_debt</t>
  </si>
  <si>
    <t>gov_tot_rev</t>
  </si>
  <si>
    <t>gf_tot_rev</t>
  </si>
  <si>
    <t>gf_cash</t>
  </si>
  <si>
    <t>gf_invest</t>
  </si>
  <si>
    <t>gf_tot_liab</t>
  </si>
  <si>
    <t>pension_npl</t>
  </si>
  <si>
    <t>pension_tpl</t>
  </si>
  <si>
    <t>pension_fnp</t>
  </si>
  <si>
    <t>pension_act_req_cont</t>
  </si>
  <si>
    <t>opeb_fnp</t>
  </si>
  <si>
    <t>opeb_tot_liab</t>
  </si>
  <si>
    <t>gov_unrestricted_net_position</t>
  </si>
  <si>
    <t>CA</t>
  </si>
  <si>
    <t>06</t>
  </si>
  <si>
    <t>Bay Area Air Quality Management District</t>
  </si>
  <si>
    <t>Sacramento Metropolitan Air Quality Management District</t>
  </si>
  <si>
    <t>San Diego County Air Pollution Control District</t>
  </si>
  <si>
    <t>South Coast Air Quality Management District</t>
  </si>
  <si>
    <t>Menlo Park Fire Protection District</t>
  </si>
  <si>
    <t>081</t>
  </si>
  <si>
    <t>073</t>
  </si>
  <si>
    <t>001</t>
  </si>
  <si>
    <t>00562</t>
  </si>
  <si>
    <t>00674</t>
  </si>
  <si>
    <t>047</t>
  </si>
  <si>
    <t>03162</t>
  </si>
  <si>
    <t>037</t>
  </si>
  <si>
    <t>04870</t>
  </si>
  <si>
    <t>013</t>
  </si>
  <si>
    <t>Alameda</t>
  </si>
  <si>
    <t>Albany</t>
  </si>
  <si>
    <t>Atwater</t>
  </si>
  <si>
    <t>Bell</t>
  </si>
  <si>
    <t>Clayton</t>
  </si>
  <si>
    <t>Glenn County</t>
  </si>
  <si>
    <t>Napa County</t>
  </si>
  <si>
    <t>San Benito County</t>
  </si>
  <si>
    <t>Sierra County</t>
  </si>
  <si>
    <t>Trinity County</t>
  </si>
  <si>
    <t>021</t>
  </si>
  <si>
    <t>055</t>
  </si>
  <si>
    <t>069</t>
  </si>
  <si>
    <t>091</t>
  </si>
  <si>
    <t>105</t>
  </si>
  <si>
    <t>067</t>
  </si>
  <si>
    <t>City</t>
  </si>
  <si>
    <t>Special District</t>
  </si>
  <si>
    <t>County</t>
  </si>
  <si>
    <t>year</t>
  </si>
  <si>
    <t>00000</t>
  </si>
  <si>
    <t>name</t>
  </si>
  <si>
    <t>category</t>
  </si>
  <si>
    <t>For Calpers plan, Calculated the total pension and fnp pension using the fnp % of TPL from the schedule of NPL</t>
  </si>
  <si>
    <t>No fnp % of TPL given to calculate TPL and Pension fnp</t>
  </si>
  <si>
    <t>There is a variance in NPL from SONP and supplementary information but no sufficient information has been given regarding the same</t>
  </si>
  <si>
    <t>065</t>
  </si>
  <si>
    <t>Western Riverside County Regional Conservation Authority</t>
  </si>
  <si>
    <t>111</t>
  </si>
  <si>
    <t>Ventura County Transportation Commission</t>
  </si>
  <si>
    <t>Ventura County Air Pollution Control District</t>
  </si>
  <si>
    <t>057</t>
  </si>
  <si>
    <t>Truckee-Donner Recreation and Park District</t>
  </si>
  <si>
    <t>Trinity County Resource Conservation District</t>
  </si>
  <si>
    <t>041</t>
  </si>
  <si>
    <t>Transportation Authority of Marin</t>
  </si>
  <si>
    <t>The Los Angeles Regional Interoperable Communications System Authority</t>
  </si>
  <si>
    <t>017</t>
  </si>
  <si>
    <t>Tahoe Resource Conservation District</t>
  </si>
  <si>
    <t>061</t>
  </si>
  <si>
    <t>Tahoe Regional Planning Agency</t>
  </si>
  <si>
    <t>099</t>
  </si>
  <si>
    <t>Stanislaus Council of Governments</t>
  </si>
  <si>
    <t>Stanislaus Consolidated Fire Protection District</t>
  </si>
  <si>
    <t>Southern California Library Cooperative</t>
  </si>
  <si>
    <t>Southern California Association of Governments</t>
  </si>
  <si>
    <t>Southeast Area Social Services Funding Authority</t>
  </si>
  <si>
    <t>097</t>
  </si>
  <si>
    <t>Sonoma Valley Fire District</t>
  </si>
  <si>
    <t>Sonoma Resource Conservation District</t>
  </si>
  <si>
    <t>For Calpers plan, Calculated the total pension and fnp pension using the fnp % of TPL from the schedule of NPL. For Calpers plan, Calculated the total OPEB and fnp OPEB using the fnp % of Total OPEB Liability from the schedule of OPEB</t>
  </si>
  <si>
    <t>Sonoma County Water Agency</t>
  </si>
  <si>
    <t>Sonoma County Transportation Authority</t>
  </si>
  <si>
    <t>095</t>
  </si>
  <si>
    <t>Solano Transportation Authority</t>
  </si>
  <si>
    <t>011</t>
  </si>
  <si>
    <t>Sites Project Authority</t>
  </si>
  <si>
    <t>093</t>
  </si>
  <si>
    <t>Shasta Valley Resource Conservation District</t>
  </si>
  <si>
    <t>089</t>
  </si>
  <si>
    <t>Shasta Regional Transportation Agency</t>
  </si>
  <si>
    <t>085</t>
  </si>
  <si>
    <t>Santa Clara Valley Water District</t>
  </si>
  <si>
    <t>083</t>
  </si>
  <si>
    <t>Santa Barbara County Special Education Local Plan Area</t>
  </si>
  <si>
    <t>Santa Barbara County Association of Governments</t>
  </si>
  <si>
    <t>San Ramon Valley Fire Protection District</t>
  </si>
  <si>
    <t>San Mateo County Association of Governments</t>
  </si>
  <si>
    <t>079</t>
  </si>
  <si>
    <t>San Luis Obispo Council of Governments</t>
  </si>
  <si>
    <t>019</t>
  </si>
  <si>
    <t>San Joaquin Valley Unified Air Pollution Control District</t>
  </si>
  <si>
    <t>077</t>
  </si>
  <si>
    <t>San Joaquin Regional Rail Commission</t>
  </si>
  <si>
    <t>San Joaquin Council of Governments</t>
  </si>
  <si>
    <t>075</t>
  </si>
  <si>
    <t>San Francisco County Transportation Authority</t>
  </si>
  <si>
    <t>San Diego Workforce Partnership, Inc.</t>
  </si>
  <si>
    <t>For Calpers plan, Calculated the total pension and fnp pension using the fnp % of TPL from the schedule of NPL
For Calpers plan, Calculated the total OPEB and fnp OPEB using the fnp % of Total OPEB Liability from the schedule of OPEB</t>
  </si>
  <si>
    <t>Amount allocated to component unit removed from pension and OPEB data</t>
  </si>
  <si>
    <t>San Diego Association of Governments</t>
  </si>
  <si>
    <t>071</t>
  </si>
  <si>
    <t>San Bernardino County Transportation Authority</t>
  </si>
  <si>
    <t>Sacramento Metropolitan Fire District</t>
  </si>
  <si>
    <t>Sacramento Area Council of Governments</t>
  </si>
  <si>
    <t>Riverside County Transportation Commission</t>
  </si>
  <si>
    <t>103</t>
  </si>
  <si>
    <t>Resource Conservation District of Tehama County</t>
  </si>
  <si>
    <t>087</t>
  </si>
  <si>
    <t>Resource Conservation District of Santa Cruz County</t>
  </si>
  <si>
    <t>023</t>
  </si>
  <si>
    <t>Redwood Region Economic Development Commission</t>
  </si>
  <si>
    <t>Ramona Band of Cahuilla</t>
  </si>
  <si>
    <t>Quartz Valley Indian Reservation</t>
  </si>
  <si>
    <t>Pleasant Hill Recreation and Park District</t>
  </si>
  <si>
    <t>Planning and Service Area 2, Area Agency on Aging</t>
  </si>
  <si>
    <t>Pacific Library Partnership</t>
  </si>
  <si>
    <t>059</t>
  </si>
  <si>
    <t>Orange County Transportation Authority</t>
  </si>
  <si>
    <t>Orange County Fire Authority</t>
  </si>
  <si>
    <t>015</t>
  </si>
  <si>
    <t>Northern Rural Training and Employment Consortium</t>
  </si>
  <si>
    <t>North Central Fire Protection District</t>
  </si>
  <si>
    <t>Napa Valley Transportation Authority</t>
  </si>
  <si>
    <t>Metropolitan Transportation Commission</t>
  </si>
  <si>
    <t>039</t>
  </si>
  <si>
    <t>Madera County Transportation Commission</t>
  </si>
  <si>
    <t>Los Angeles Interagency Metropolitan Police Apprehension Crime Task Force</t>
  </si>
  <si>
    <t>Los Angeles County Metropolitan Transportation Authority</t>
  </si>
  <si>
    <t>Los Angeles County Development Authority</t>
  </si>
  <si>
    <t>033</t>
  </si>
  <si>
    <t>Lake County Housing Commission</t>
  </si>
  <si>
    <t>107</t>
  </si>
  <si>
    <t>Kings/Tulare Area Agency on Aging</t>
  </si>
  <si>
    <t>029</t>
  </si>
  <si>
    <t>Kern Council of Governments</t>
  </si>
  <si>
    <t>025</t>
  </si>
  <si>
    <t>Imperial Valley Regional Occupational Program</t>
  </si>
  <si>
    <t>Hub Cities Consortium Joint Powers Authority</t>
  </si>
  <si>
    <t>Grossmont Healthcare District</t>
  </si>
  <si>
    <t>Golden Sierra Job Training Agency</t>
  </si>
  <si>
    <t>Gold Ridge Resource Conservation District</t>
  </si>
  <si>
    <t>Friant Water Authority</t>
  </si>
  <si>
    <t>Fresno Metropolitan Flood Control District</t>
  </si>
  <si>
    <t>Fresno Madera Area Agency on Aging</t>
  </si>
  <si>
    <t>Fresno County Fire Protection District</t>
  </si>
  <si>
    <t>Fresno Council of Governments</t>
  </si>
  <si>
    <t>113</t>
  </si>
  <si>
    <t>First 5 Yolo Children and Families Commission</t>
  </si>
  <si>
    <t>First 5 San Bernardino County Children and Families Commission</t>
  </si>
  <si>
    <t>Fallbrook Regional Health District</t>
  </si>
  <si>
    <t>East Bay Regional Park District</t>
  </si>
  <si>
    <t>Desert Recreation District</t>
  </si>
  <si>
    <t>Contra Costa Transportation Authority</t>
  </si>
  <si>
    <t>Consolidated Fire Agencies</t>
  </si>
  <si>
    <t>Colusa County One-Stop</t>
  </si>
  <si>
    <t>Coachella Valley Association of Governments</t>
  </si>
  <si>
    <t>CalSAWS Consortium JPA</t>
  </si>
  <si>
    <t>115</t>
  </si>
  <si>
    <t>California Tribal T.A.N.F. Partnership</t>
  </si>
  <si>
    <t>California Residential Mitigation Program</t>
  </si>
  <si>
    <t>007</t>
  </si>
  <si>
    <t>Butte County Association of Governments</t>
  </si>
  <si>
    <t>Boulder Creek Fire Protection District</t>
  </si>
  <si>
    <t>Black Gold CooperativeLibrary System</t>
  </si>
  <si>
    <t>053</t>
  </si>
  <si>
    <t>Association of Monterey Bay Area Governments</t>
  </si>
  <si>
    <t>005</t>
  </si>
  <si>
    <t>Amador Tuolumne Community Action Agency</t>
  </si>
  <si>
    <t>Alta Healthcare District</t>
  </si>
  <si>
    <t>Alameda County Transportation Commission</t>
  </si>
  <si>
    <t>Alameda County Healthy Homes Department</t>
  </si>
  <si>
    <t>43560</t>
  </si>
  <si>
    <t>School District</t>
  </si>
  <si>
    <t>Yucaipa-Calimesa Joint Unified School District</t>
  </si>
  <si>
    <t>91048</t>
  </si>
  <si>
    <t>Yuba County Office of Education</t>
  </si>
  <si>
    <t>43470</t>
  </si>
  <si>
    <t>101</t>
  </si>
  <si>
    <t>Yuba City Unified School District</t>
  </si>
  <si>
    <t>00160</t>
  </si>
  <si>
    <t>Yosemite Unified School District</t>
  </si>
  <si>
    <t>91049</t>
  </si>
  <si>
    <t>Yolo County Office of Education</t>
  </si>
  <si>
    <t>43200</t>
  </si>
  <si>
    <t>Wright Elementary School District</t>
  </si>
  <si>
    <t>43170</t>
  </si>
  <si>
    <t>Woodville Union School District</t>
  </si>
  <si>
    <t>43080</t>
  </si>
  <si>
    <t>Woodland Joint Unified School District</t>
  </si>
  <si>
    <t>01418</t>
  </si>
  <si>
    <t>Woodlake Unified School District</t>
  </si>
  <si>
    <t>01428</t>
  </si>
  <si>
    <t>Wiseburn Unified School District</t>
  </si>
  <si>
    <t>42960</t>
  </si>
  <si>
    <t>Winton School District</t>
  </si>
  <si>
    <t>42930</t>
  </si>
  <si>
    <t>Winters Joint Unified School District</t>
  </si>
  <si>
    <t>00034</t>
  </si>
  <si>
    <t>Windsor Unified School District</t>
  </si>
  <si>
    <t>42810</t>
  </si>
  <si>
    <t>Wilsona School District</t>
  </si>
  <si>
    <t>42560</t>
  </si>
  <si>
    <t>045</t>
  </si>
  <si>
    <t>Willits Unified School District</t>
  </si>
  <si>
    <t>42540</t>
  </si>
  <si>
    <t>Williams Unified School District</t>
  </si>
  <si>
    <t>42510</t>
  </si>
  <si>
    <t>William S. Hart Union High School District</t>
  </si>
  <si>
    <t>42480</t>
  </si>
  <si>
    <t>Whittier Union High School District</t>
  </si>
  <si>
    <t>42450</t>
  </si>
  <si>
    <t>Whittier City School District</t>
  </si>
  <si>
    <t>42350</t>
  </si>
  <si>
    <t>Wheatland Union High School District</t>
  </si>
  <si>
    <t>42330</t>
  </si>
  <si>
    <t>Wheatland Elementary School District</t>
  </si>
  <si>
    <t>42210</t>
  </si>
  <si>
    <t>Westside Elementary School District</t>
  </si>
  <si>
    <t>42180</t>
  </si>
  <si>
    <t>Westmorland Union Elementary School District</t>
  </si>
  <si>
    <t>42150</t>
  </si>
  <si>
    <t>Westminster School District</t>
  </si>
  <si>
    <t>42140</t>
  </si>
  <si>
    <t>Western Placer Unified School District</t>
  </si>
  <si>
    <t>02670</t>
  </si>
  <si>
    <t>West Sonoma County Union High School District</t>
  </si>
  <si>
    <t>42060</t>
  </si>
  <si>
    <t>West Park Elementary School District</t>
  </si>
  <si>
    <t>42000</t>
  </si>
  <si>
    <t>West Covina Unified School District</t>
  </si>
  <si>
    <t>32550</t>
  </si>
  <si>
    <t>West Contra Costa Unified School District</t>
  </si>
  <si>
    <t>41880</t>
  </si>
  <si>
    <t>Weaver Union School District</t>
  </si>
  <si>
    <t>41820</t>
  </si>
  <si>
    <t>031</t>
  </si>
  <si>
    <t>Waukena Joint Union Elementary School District</t>
  </si>
  <si>
    <t>00063</t>
  </si>
  <si>
    <t>Waterford Unified School District</t>
  </si>
  <si>
    <t>41580</t>
  </si>
  <si>
    <t>Washington Unified School District (Yolo County)</t>
  </si>
  <si>
    <t>41460</t>
  </si>
  <si>
    <t>Washington Colony Elementary School District</t>
  </si>
  <si>
    <t>41430</t>
  </si>
  <si>
    <t>Wasco Union High School District</t>
  </si>
  <si>
    <t>41400</t>
  </si>
  <si>
    <t>Wasco Union Elementary School District</t>
  </si>
  <si>
    <t>00042</t>
  </si>
  <si>
    <t>Warner Unified School District</t>
  </si>
  <si>
    <t>41280</t>
  </si>
  <si>
    <t>Walnut Valley Unified School District</t>
  </si>
  <si>
    <t>41250</t>
  </si>
  <si>
    <t>Walnut Creek School District</t>
  </si>
  <si>
    <t>41190</t>
  </si>
  <si>
    <t>Vista Unified School District</t>
  </si>
  <si>
    <t>41160</t>
  </si>
  <si>
    <t>Visalia Unified School District</t>
  </si>
  <si>
    <t>41130</t>
  </si>
  <si>
    <t>Vineland Elementary School District</t>
  </si>
  <si>
    <t>36972</t>
  </si>
  <si>
    <t>Victor Valley Union High School District</t>
  </si>
  <si>
    <t>41040</t>
  </si>
  <si>
    <t>Victor Elementary School District</t>
  </si>
  <si>
    <t>40980</t>
  </si>
  <si>
    <t>Ventura Unified School District</t>
  </si>
  <si>
    <t>91047</t>
  </si>
  <si>
    <t>Ventura County Office of Education</t>
  </si>
  <si>
    <t>00069</t>
  </si>
  <si>
    <t>Valley Center-Pauma Unified School District</t>
  </si>
  <si>
    <t>40740</t>
  </si>
  <si>
    <t>Vallejo City Unified School District</t>
  </si>
  <si>
    <t>40680</t>
  </si>
  <si>
    <t>009</t>
  </si>
  <si>
    <t>Vallecito Union School District</t>
  </si>
  <si>
    <t>40650</t>
  </si>
  <si>
    <t>Valle Lindo School District</t>
  </si>
  <si>
    <t>91135</t>
  </si>
  <si>
    <t>Val Verde Unified School District</t>
  </si>
  <si>
    <t>40590</t>
  </si>
  <si>
    <t>Vacaville Unified School District</t>
  </si>
  <si>
    <t>01442</t>
  </si>
  <si>
    <t>Upper Lake Unified School District</t>
  </si>
  <si>
    <t>00016</t>
  </si>
  <si>
    <t>Upland Unified School District</t>
  </si>
  <si>
    <t>40320</t>
  </si>
  <si>
    <t>Union School District</t>
  </si>
  <si>
    <t>40380</t>
  </si>
  <si>
    <t>Union Hill Elementary School District</t>
  </si>
  <si>
    <t>40300</t>
  </si>
  <si>
    <t>Ukiah Unified School District</t>
  </si>
  <si>
    <t>01332</t>
  </si>
  <si>
    <t>Twin Rivers Unified School District</t>
  </si>
  <si>
    <t>00012</t>
  </si>
  <si>
    <t>Twin Ridges Elementary School District</t>
  </si>
  <si>
    <t>40150</t>
  </si>
  <si>
    <t>Tustin Unified School District</t>
  </si>
  <si>
    <t>00158</t>
  </si>
  <si>
    <t>Turlock Unified School District</t>
  </si>
  <si>
    <t>91046</t>
  </si>
  <si>
    <t>109</t>
  </si>
  <si>
    <t>Tuolumne County Superintendent of Schools</t>
  </si>
  <si>
    <t>39940</t>
  </si>
  <si>
    <t>049</t>
  </si>
  <si>
    <t>Tulelake Basin Joint Unified School District</t>
  </si>
  <si>
    <t>91045</t>
  </si>
  <si>
    <t>Tulare Joint Union High School District</t>
  </si>
  <si>
    <t>39870</t>
  </si>
  <si>
    <t>Tulare City School District</t>
  </si>
  <si>
    <t>39840</t>
  </si>
  <si>
    <t>027</t>
  </si>
  <si>
    <t>Trona Joint Unified School District</t>
  </si>
  <si>
    <t>91044</t>
  </si>
  <si>
    <t>Trinity County Office of Education</t>
  </si>
  <si>
    <t>01331</t>
  </si>
  <si>
    <t>Trinity Alps Unified School District</t>
  </si>
  <si>
    <t>39630</t>
  </si>
  <si>
    <t>Travis Unified School District</t>
  </si>
  <si>
    <t>00047</t>
  </si>
  <si>
    <t>Tracy Unified School District</t>
  </si>
  <si>
    <t>39420</t>
  </si>
  <si>
    <t>Torrance Unified School District</t>
  </si>
  <si>
    <t>39300</t>
  </si>
  <si>
    <t>Tipton Elementary School District</t>
  </si>
  <si>
    <t>39180</t>
  </si>
  <si>
    <t>Thermalito Union Elementary School District</t>
  </si>
  <si>
    <t>39060</t>
  </si>
  <si>
    <t>Terra Bella Union Elementary School District</t>
  </si>
  <si>
    <t>38980</t>
  </si>
  <si>
    <t>Temple City Unified School District</t>
  </si>
  <si>
    <t>00028</t>
  </si>
  <si>
    <t>Temecula Valley Unified School District</t>
  </si>
  <si>
    <t>91043</t>
  </si>
  <si>
    <t>Tehama County Department of Education</t>
  </si>
  <si>
    <t>38790</t>
  </si>
  <si>
    <t>Tamalpais Union High School District</t>
  </si>
  <si>
    <t>38770</t>
  </si>
  <si>
    <t>Tahoe Truckee Unified School District</t>
  </si>
  <si>
    <t>38730</t>
  </si>
  <si>
    <t>Taft Union High School District</t>
  </si>
  <si>
    <t>38700</t>
  </si>
  <si>
    <t>Taft City School District</t>
  </si>
  <si>
    <t>38670</t>
  </si>
  <si>
    <t>Sylvan Union School District</t>
  </si>
  <si>
    <t>38640</t>
  </si>
  <si>
    <t>Sweetwater Union High School District</t>
  </si>
  <si>
    <t>38610</t>
  </si>
  <si>
    <t>Sutter Union High School District</t>
  </si>
  <si>
    <t>91042</t>
  </si>
  <si>
    <t>Sutter County Superintendent of Schools</t>
  </si>
  <si>
    <t>38550</t>
  </si>
  <si>
    <t>035</t>
  </si>
  <si>
    <t>Susanville School District</t>
  </si>
  <si>
    <t>38460</t>
  </si>
  <si>
    <t>Sunnyvale School District</t>
  </si>
  <si>
    <t>38430</t>
  </si>
  <si>
    <t>Sunnyside Union Elementary School District</t>
  </si>
  <si>
    <t>38340</t>
  </si>
  <si>
    <t>Sundale Union Elementary School District</t>
  </si>
  <si>
    <t>38280</t>
  </si>
  <si>
    <t>Summerville Union High School District</t>
  </si>
  <si>
    <t>38250</t>
  </si>
  <si>
    <t>Summerville Elementary School District</t>
  </si>
  <si>
    <t>38220</t>
  </si>
  <si>
    <t>Sulphur Springs Union School District</t>
  </si>
  <si>
    <t>38130</t>
  </si>
  <si>
    <t>Strathmore Union Elementary School District</t>
  </si>
  <si>
    <t>38010</t>
  </si>
  <si>
    <t>Stockton Unified School District</t>
  </si>
  <si>
    <t>37950</t>
  </si>
  <si>
    <t>Stanislaus Union School District</t>
  </si>
  <si>
    <t>91041</t>
  </si>
  <si>
    <t>Stanislaus County Office of Education</t>
  </si>
  <si>
    <t>37890</t>
  </si>
  <si>
    <t>Standard School District</t>
  </si>
  <si>
    <t>37830</t>
  </si>
  <si>
    <t>St. Helena Unified School District</t>
  </si>
  <si>
    <t>37770</t>
  </si>
  <si>
    <t>Springville Union Elementary School District</t>
  </si>
  <si>
    <t>37620</t>
  </si>
  <si>
    <t>Southern Kern Unified School District</t>
  </si>
  <si>
    <t>37590</t>
  </si>
  <si>
    <t>Southern Humboldt Unified School District</t>
  </si>
  <si>
    <t>37560</t>
  </si>
  <si>
    <t>South Whittier School District</t>
  </si>
  <si>
    <t>37530</t>
  </si>
  <si>
    <t>South San Francisco Unified School District</t>
  </si>
  <si>
    <t>37500</t>
  </si>
  <si>
    <t>South Pasadena Unified School District</t>
  </si>
  <si>
    <t>19650</t>
  </si>
  <si>
    <t>South Monterey County Joint Union High School District</t>
  </si>
  <si>
    <t>37470</t>
  </si>
  <si>
    <t>South Fork Union School District</t>
  </si>
  <si>
    <t>37380</t>
  </si>
  <si>
    <t>South Bay Union School District</t>
  </si>
  <si>
    <t>37350</t>
  </si>
  <si>
    <t>South Bay Union Elementary School District</t>
  </si>
  <si>
    <t>37290</t>
  </si>
  <si>
    <t>Soquel Union Elementary School District</t>
  </si>
  <si>
    <t>37260</t>
  </si>
  <si>
    <t>Sonora Union High School District</t>
  </si>
  <si>
    <t>37230</t>
  </si>
  <si>
    <t>Sonora School District</t>
  </si>
  <si>
    <t>91040</t>
  </si>
  <si>
    <t>Sonoma County Office of Education</t>
  </si>
  <si>
    <t>37110</t>
  </si>
  <si>
    <t>Solvang Elementary School District</t>
  </si>
  <si>
    <t>37050</t>
  </si>
  <si>
    <t>Soledad Unified School District</t>
  </si>
  <si>
    <t>91122</t>
  </si>
  <si>
    <t>Solano County Office of Education</t>
  </si>
  <si>
    <t>36990</t>
  </si>
  <si>
    <t>Solana Beach School District</t>
  </si>
  <si>
    <t>36970</t>
  </si>
  <si>
    <t>Snowline Joint Unified School District</t>
  </si>
  <si>
    <t>36840</t>
  </si>
  <si>
    <t>Simi Valley Unified School District</t>
  </si>
  <si>
    <t>36820</t>
  </si>
  <si>
    <t>Silver Valley Unified School District</t>
  </si>
  <si>
    <t>36805</t>
  </si>
  <si>
    <t>Sierra Unified School District</t>
  </si>
  <si>
    <t>36800</t>
  </si>
  <si>
    <t>Sierra Sands Unified School District</t>
  </si>
  <si>
    <t>36670</t>
  </si>
  <si>
    <t>Shoreline Unified School District</t>
  </si>
  <si>
    <t>36600</t>
  </si>
  <si>
    <t>Shasta Union High School District</t>
  </si>
  <si>
    <t>91037</t>
  </si>
  <si>
    <t>Shasta County Office of Education</t>
  </si>
  <si>
    <t>36450</t>
  </si>
  <si>
    <t>Shandon Joint Unified School District</t>
  </si>
  <si>
    <t>36360</t>
  </si>
  <si>
    <t>Sequoia Union High School District</t>
  </si>
  <si>
    <t>36270</t>
  </si>
  <si>
    <t>Selma Unified School District</t>
  </si>
  <si>
    <t>36210</t>
  </si>
  <si>
    <t>Seeley Union School District</t>
  </si>
  <si>
    <t>00043</t>
  </si>
  <si>
    <t>Scotts Valley Unified School District</t>
  </si>
  <si>
    <t>36030</t>
  </si>
  <si>
    <t>Savanna School District</t>
  </si>
  <si>
    <t>36000</t>
  </si>
  <si>
    <t>Sausalito Marin City School District</t>
  </si>
  <si>
    <t>35970</t>
  </si>
  <si>
    <t>Saugus Union School District</t>
  </si>
  <si>
    <t>35910</t>
  </si>
  <si>
    <t>Saratoga Union School District</t>
  </si>
  <si>
    <t>35880</t>
  </si>
  <si>
    <t>Santee School District</t>
  </si>
  <si>
    <t>35850</t>
  </si>
  <si>
    <t>Santa Ynez Valley Union High School District</t>
  </si>
  <si>
    <t>01329</t>
  </si>
  <si>
    <t>Santa Rosa City Schools</t>
  </si>
  <si>
    <t>35790</t>
  </si>
  <si>
    <t>Santa Rita Union School District</t>
  </si>
  <si>
    <t>01421</t>
  </si>
  <si>
    <t>Santa Paula Unified School District</t>
  </si>
  <si>
    <t>35700</t>
  </si>
  <si>
    <t>Santa Monica-Malibu Unified School District</t>
  </si>
  <si>
    <t>05580</t>
  </si>
  <si>
    <t>Santa Maria-Bonita School District</t>
  </si>
  <si>
    <t>35670</t>
  </si>
  <si>
    <t>Santa Maria Joint Union High School District</t>
  </si>
  <si>
    <t>91036</t>
  </si>
  <si>
    <t>Santa Cruz County Superintendent of Schools</t>
  </si>
  <si>
    <t>35590</t>
  </si>
  <si>
    <t>Santa Cruz City Schools</t>
  </si>
  <si>
    <t>35490</t>
  </si>
  <si>
    <t>Santa Clara Unified School District</t>
  </si>
  <si>
    <t>91035</t>
  </si>
  <si>
    <t>Santa Clara County Office of Education</t>
  </si>
  <si>
    <t>01414</t>
  </si>
  <si>
    <t>Santa Barbara Unified School District</t>
  </si>
  <si>
    <t>91034</t>
  </si>
  <si>
    <t>Santa Barbara County Education Office</t>
  </si>
  <si>
    <t>35310</t>
  </si>
  <si>
    <t>Santa Ana Unified School District</t>
  </si>
  <si>
    <t>35250</t>
  </si>
  <si>
    <t>Sanger Unified School District</t>
  </si>
  <si>
    <t>35220</t>
  </si>
  <si>
    <t>San Ysidro School District</t>
  </si>
  <si>
    <t>35130</t>
  </si>
  <si>
    <t>San Ramon Valley Unified School District</t>
  </si>
  <si>
    <t>35110</t>
  </si>
  <si>
    <t>San Rafael City High School District</t>
  </si>
  <si>
    <t>35090</t>
  </si>
  <si>
    <t>San Rafael City Elementary School District</t>
  </si>
  <si>
    <t>35070</t>
  </si>
  <si>
    <t>San Pasqual Valley Unified School District</t>
  </si>
  <si>
    <t>35040</t>
  </si>
  <si>
    <t>San Pasqual Union School District</t>
  </si>
  <si>
    <t>35010</t>
  </si>
  <si>
    <t>San Miguel Joint Union School District</t>
  </si>
  <si>
    <t>34920</t>
  </si>
  <si>
    <t>San Mateo-Foster City School District</t>
  </si>
  <si>
    <t>34980</t>
  </si>
  <si>
    <t>San Mateo Union High School District</t>
  </si>
  <si>
    <t>34860</t>
  </si>
  <si>
    <t>San Marino Unified School District</t>
  </si>
  <si>
    <t>34880</t>
  </si>
  <si>
    <t>San Marcos Unified School District</t>
  </si>
  <si>
    <t>91032</t>
  </si>
  <si>
    <t>San Luis Obispo County Office of Education</t>
  </si>
  <si>
    <t>34800</t>
  </si>
  <si>
    <t>San Luis Coastal Unified School District</t>
  </si>
  <si>
    <t>34740</t>
  </si>
  <si>
    <t>San Lorenzo Valley Unified School District</t>
  </si>
  <si>
    <t>34710</t>
  </si>
  <si>
    <t>San Lorenzo Unified School District</t>
  </si>
  <si>
    <t>34680</t>
  </si>
  <si>
    <t>San Leandro Unified School District</t>
  </si>
  <si>
    <t>34620</t>
  </si>
  <si>
    <t>San Juan Unified School District</t>
  </si>
  <si>
    <t>34590</t>
  </si>
  <si>
    <t>San Jose Unified School District</t>
  </si>
  <si>
    <t>91031</t>
  </si>
  <si>
    <t>San Joaquin County Office of Education</t>
  </si>
  <si>
    <t>34440</t>
  </si>
  <si>
    <t>San Jacinto Unified School District</t>
  </si>
  <si>
    <t>34425</t>
  </si>
  <si>
    <t>San Gabriel Unified School District</t>
  </si>
  <si>
    <t>34380</t>
  </si>
  <si>
    <t>San Dieguito Union High School District</t>
  </si>
  <si>
    <t>34320</t>
  </si>
  <si>
    <t>San Diego Unified School District</t>
  </si>
  <si>
    <t>For Calpers plan, Calculated the total pension and fnp pension using the fnp % of TPL from the schedule of NPL
Amount allocated for Fiduciary funds, removed from Pension Data</t>
  </si>
  <si>
    <t>91030</t>
  </si>
  <si>
    <t>San Diego County Office of Education</t>
  </si>
  <si>
    <t>34290</t>
  </si>
  <si>
    <t>San Carlos School District</t>
  </si>
  <si>
    <t>34230</t>
  </si>
  <si>
    <t>San Bruno Park School District</t>
  </si>
  <si>
    <t>91029</t>
  </si>
  <si>
    <t>San Bernardino County Superintendent of Schools</t>
  </si>
  <si>
    <t>34170</t>
  </si>
  <si>
    <t>San Bernardino City Unified School District</t>
  </si>
  <si>
    <t>34140</t>
  </si>
  <si>
    <t>San Benito High School District</t>
  </si>
  <si>
    <t>91028</t>
  </si>
  <si>
    <t>San Benito County Office of Education</t>
  </si>
  <si>
    <t>33980</t>
  </si>
  <si>
    <t>Salinas Union High School District</t>
  </si>
  <si>
    <t>33930</t>
  </si>
  <si>
    <t>Salinas City Elementary School District</t>
  </si>
  <si>
    <t>33900</t>
  </si>
  <si>
    <t>Salida Union School District</t>
  </si>
  <si>
    <t>33860</t>
  </si>
  <si>
    <t>Saddleback Valley Unified School District</t>
  </si>
  <si>
    <t>91027</t>
  </si>
  <si>
    <t>Sacramento County Office of Education</t>
  </si>
  <si>
    <t>33840</t>
  </si>
  <si>
    <t>Sacramento City Unified School District</t>
  </si>
  <si>
    <t>33750</t>
  </si>
  <si>
    <t>Rowland Unified School District</t>
  </si>
  <si>
    <t>33690</t>
  </si>
  <si>
    <t>Round Valley Unified School District</t>
  </si>
  <si>
    <t>33630</t>
  </si>
  <si>
    <t>Roseville Joint Union High School District</t>
  </si>
  <si>
    <t>33600</t>
  </si>
  <si>
    <t>Roseville City School District</t>
  </si>
  <si>
    <t>33570</t>
  </si>
  <si>
    <t>Rosemead Elementary School District</t>
  </si>
  <si>
    <t>33510</t>
  </si>
  <si>
    <t>Roseland School District</t>
  </si>
  <si>
    <t>33480</t>
  </si>
  <si>
    <t>Rosedale Union Elementary School District</t>
  </si>
  <si>
    <t>33390</t>
  </si>
  <si>
    <t>Romoland School District</t>
  </si>
  <si>
    <t>00013</t>
  </si>
  <si>
    <t>Rocklin Unified School District</t>
  </si>
  <si>
    <t>33240</t>
  </si>
  <si>
    <t>Robla School District</t>
  </si>
  <si>
    <t>33150</t>
  </si>
  <si>
    <t>Riverside Unified School District</t>
  </si>
  <si>
    <t>91026</t>
  </si>
  <si>
    <t>Riverside County Office of Education</t>
  </si>
  <si>
    <t>00040</t>
  </si>
  <si>
    <t>Riverdale Joint Unified School District</t>
  </si>
  <si>
    <t>00061</t>
  </si>
  <si>
    <t>Riverbank Unified School District</t>
  </si>
  <si>
    <t>33110</t>
  </si>
  <si>
    <t>River Delta Unified School District</t>
  </si>
  <si>
    <t>32880</t>
  </si>
  <si>
    <t>Ripon Unified School District</t>
  </si>
  <si>
    <t>32760</t>
  </si>
  <si>
    <t>Rio Elementary School District</t>
  </si>
  <si>
    <t>32730</t>
  </si>
  <si>
    <t>Rio Dell School District</t>
  </si>
  <si>
    <t>32710</t>
  </si>
  <si>
    <t>Rio Bravo-Greeley Union Elementary School District</t>
  </si>
  <si>
    <t>32640</t>
  </si>
  <si>
    <t>Rincon Valley Union School District</t>
  </si>
  <si>
    <t>32610</t>
  </si>
  <si>
    <t>Rim of the World Unified School District</t>
  </si>
  <si>
    <t>21450</t>
  </si>
  <si>
    <t>Richland Union School District</t>
  </si>
  <si>
    <t>32430</t>
  </si>
  <si>
    <t>Richgrove Elementary School District</t>
  </si>
  <si>
    <t>32370</t>
  </si>
  <si>
    <t>Rialto Unified School District</t>
  </si>
  <si>
    <t>32310</t>
  </si>
  <si>
    <t>Rescue Union School District</t>
  </si>
  <si>
    <t>32270</t>
  </si>
  <si>
    <t>Reef-Sunset Unified School District</t>
  </si>
  <si>
    <t>32130</t>
  </si>
  <si>
    <t>Redwood City School District</t>
  </si>
  <si>
    <t>00032</t>
  </si>
  <si>
    <t>Redondo Beach Unified School District</t>
  </si>
  <si>
    <t>32070</t>
  </si>
  <si>
    <t>Redlands Unified School District</t>
  </si>
  <si>
    <t>32040</t>
  </si>
  <si>
    <t>Redding Elementary School District</t>
  </si>
  <si>
    <t>31980</t>
  </si>
  <si>
    <t>Red Bluff Union Elementary School District</t>
  </si>
  <si>
    <t>32010</t>
  </si>
  <si>
    <t>Red Bluff Joint Union High School District</t>
  </si>
  <si>
    <t>31860</t>
  </si>
  <si>
    <t>Ravenswood City School District</t>
  </si>
  <si>
    <t>31710</t>
  </si>
  <si>
    <t>Ramona Unified School District</t>
  </si>
  <si>
    <t>31680</t>
  </si>
  <si>
    <t>Raisin City School District</t>
  </si>
  <si>
    <t>31530</t>
  </si>
  <si>
    <t>Poway Unified School District</t>
  </si>
  <si>
    <t>00064</t>
  </si>
  <si>
    <t>Porterville Unified School District</t>
  </si>
  <si>
    <t>31320</t>
  </si>
  <si>
    <t>Pomona Unified School District</t>
  </si>
  <si>
    <t>31230</t>
  </si>
  <si>
    <t>Point Arena Schools District</t>
  </si>
  <si>
    <t>31180</t>
  </si>
  <si>
    <t>Plumas Lake Elementary School District</t>
  </si>
  <si>
    <t>00020</t>
  </si>
  <si>
    <t>Pleasanton Unified School District</t>
  </si>
  <si>
    <t>31050</t>
  </si>
  <si>
    <t>Pleasant View School District</t>
  </si>
  <si>
    <t>30990</t>
  </si>
  <si>
    <t>Pleasant Valley School District</t>
  </si>
  <si>
    <t>30930</t>
  </si>
  <si>
    <t>Pleasant Ridge Union Elementary School District</t>
  </si>
  <si>
    <t>30840</t>
  </si>
  <si>
    <t>Planada School District</t>
  </si>
  <si>
    <t>30780</t>
  </si>
  <si>
    <t>Placerville Union Elementary School District</t>
  </si>
  <si>
    <t>30750</t>
  </si>
  <si>
    <t>Placer Union High School District</t>
  </si>
  <si>
    <t>30720</t>
  </si>
  <si>
    <t>Placer Hills Union School District</t>
  </si>
  <si>
    <t>91025</t>
  </si>
  <si>
    <t>Placer County Office of Education</t>
  </si>
  <si>
    <t>30660</t>
  </si>
  <si>
    <t>Placentia-Yorba Linda Unified School District</t>
  </si>
  <si>
    <t>30630</t>
  </si>
  <si>
    <t>Pixley Union Elementary School District</t>
  </si>
  <si>
    <t>30600</t>
  </si>
  <si>
    <t>Pittsburg Unified School District</t>
  </si>
  <si>
    <t>30480</t>
  </si>
  <si>
    <t>Pioneer Union Elementary School District</t>
  </si>
  <si>
    <t>30450</t>
  </si>
  <si>
    <t>Piner-Olivet Union Elementary School District</t>
  </si>
  <si>
    <t>30360</t>
  </si>
  <si>
    <t>Pierce Joint Unified School District</t>
  </si>
  <si>
    <t>30330</t>
  </si>
  <si>
    <t>Piedmont Unified School District</t>
  </si>
  <si>
    <t>30230</t>
  </si>
  <si>
    <t>Petaluma City Schools</t>
  </si>
  <si>
    <t>30210</t>
  </si>
  <si>
    <t>Perris Union High School District</t>
  </si>
  <si>
    <t>30180</t>
  </si>
  <si>
    <t>Perris Elementary School District</t>
  </si>
  <si>
    <t>01427</t>
  </si>
  <si>
    <t>Penn Valley Union Elementary School District</t>
  </si>
  <si>
    <t>00048</t>
  </si>
  <si>
    <t>Paso Robles Joint Unified School District</t>
  </si>
  <si>
    <t>29940</t>
  </si>
  <si>
    <t>Pasadena Unified School District</t>
  </si>
  <si>
    <t>29910</t>
  </si>
  <si>
    <t>Parlier Unified School District</t>
  </si>
  <si>
    <t>29850</t>
  </si>
  <si>
    <t>Paramount Unified School District</t>
  </si>
  <si>
    <t>29820</t>
  </si>
  <si>
    <t>Paradise Unified School District</t>
  </si>
  <si>
    <t>06390</t>
  </si>
  <si>
    <t>Panama Buena Vista Union School District</t>
  </si>
  <si>
    <t>29700</t>
  </si>
  <si>
    <t>Palos Verdes Peninsula Unified School District</t>
  </si>
  <si>
    <t>29670</t>
  </si>
  <si>
    <t>Palo Verde Union Elementary School District</t>
  </si>
  <si>
    <t>29640</t>
  </si>
  <si>
    <t>Palo Verde Unified School District</t>
  </si>
  <si>
    <t>29610</t>
  </si>
  <si>
    <t>Palo Alto Unified School District</t>
  </si>
  <si>
    <t>29580</t>
  </si>
  <si>
    <t>Palmdale School District</t>
  </si>
  <si>
    <t>29550</t>
  </si>
  <si>
    <t>Palm Springs Unified School District</t>
  </si>
  <si>
    <t>29540</t>
  </si>
  <si>
    <t>Palermo Union School District</t>
  </si>
  <si>
    <t>29490</t>
  </si>
  <si>
    <t>Pajaro Valley Unified School District</t>
  </si>
  <si>
    <t>20460</t>
  </si>
  <si>
    <t>Pacifica School District</t>
  </si>
  <si>
    <t>29430</t>
  </si>
  <si>
    <t>Pacific Union School District</t>
  </si>
  <si>
    <t>29370</t>
  </si>
  <si>
    <t>Pacific Grove Unified School District</t>
  </si>
  <si>
    <t>29270</t>
  </si>
  <si>
    <t>Oxnard Union High School District</t>
  </si>
  <si>
    <t>29220</t>
  </si>
  <si>
    <t>Oxnard School District</t>
  </si>
  <si>
    <t>29130</t>
  </si>
  <si>
    <t>Oroville Union High School District</t>
  </si>
  <si>
    <t>29100</t>
  </si>
  <si>
    <t>Oroville City Elementary School District</t>
  </si>
  <si>
    <t>28950</t>
  </si>
  <si>
    <t>Oro Grande School District</t>
  </si>
  <si>
    <t>00045</t>
  </si>
  <si>
    <t>Orland Joint Unified School District</t>
  </si>
  <si>
    <t>28860</t>
  </si>
  <si>
    <t>Orinda Union School District</t>
  </si>
  <si>
    <t>28710</t>
  </si>
  <si>
    <t>Orcutt Union School District</t>
  </si>
  <si>
    <t>28680</t>
  </si>
  <si>
    <t>Orchard School District</t>
  </si>
  <si>
    <t>28650</t>
  </si>
  <si>
    <t>Orange Unified School District</t>
  </si>
  <si>
    <t>91024</t>
  </si>
  <si>
    <t>Orange County Department of Education</t>
  </si>
  <si>
    <t>28530</t>
  </si>
  <si>
    <t>Orange Center Elementary School District</t>
  </si>
  <si>
    <t>28470</t>
  </si>
  <si>
    <t>Ontario-Montclair School District</t>
  </si>
  <si>
    <t>28320</t>
  </si>
  <si>
    <t>Old Adobe Union School District</t>
  </si>
  <si>
    <t>28270</t>
  </si>
  <si>
    <t>Ojai Unified School District</t>
  </si>
  <si>
    <t>28250</t>
  </si>
  <si>
    <t>Oceanside Unified School District</t>
  </si>
  <si>
    <t>28170</t>
  </si>
  <si>
    <t>Ocean View School District (Ventura County))</t>
  </si>
  <si>
    <t>28140</t>
  </si>
  <si>
    <t>Ocean View School District (Orange County)</t>
  </si>
  <si>
    <t>28080</t>
  </si>
  <si>
    <t>Oakley Union Elementary School District</t>
  </si>
  <si>
    <t>28050</t>
  </si>
  <si>
    <t>Oakland Unified School District</t>
  </si>
  <si>
    <t>00062</t>
  </si>
  <si>
    <t>Oakdale Joint Unified School District</t>
  </si>
  <si>
    <t>27900</t>
  </si>
  <si>
    <t>Oak Valley Union Elementary School District</t>
  </si>
  <si>
    <t>27850</t>
  </si>
  <si>
    <t>Oak Park Unified School District</t>
  </si>
  <si>
    <t>27810</t>
  </si>
  <si>
    <t>Oak Grove School District</t>
  </si>
  <si>
    <t>27780</t>
  </si>
  <si>
    <t>Nuview Union School District</t>
  </si>
  <si>
    <t>27720</t>
  </si>
  <si>
    <t>Novato Unified School District</t>
  </si>
  <si>
    <t>27690</t>
  </si>
  <si>
    <t>Norwalk-La Mirada Unified School District</t>
  </si>
  <si>
    <t>03030</t>
  </si>
  <si>
    <t>Northern Humboldt Union High School District</t>
  </si>
  <si>
    <t>27590</t>
  </si>
  <si>
    <t>North Monterey County Unified School District</t>
  </si>
  <si>
    <t>27480</t>
  </si>
  <si>
    <t>North County Joint Union School District</t>
  </si>
  <si>
    <t>27450</t>
  </si>
  <si>
    <t>Norris Elementary School District</t>
  </si>
  <si>
    <t>27240</t>
  </si>
  <si>
    <t>Newport-Mesa Unified School District</t>
  </si>
  <si>
    <t>27200</t>
  </si>
  <si>
    <t>Newman-Crows Landing Unified School District</t>
  </si>
  <si>
    <t>27180</t>
  </si>
  <si>
    <t>Newhall School District</t>
  </si>
  <si>
    <t>27060</t>
  </si>
  <si>
    <t>Newark Unified School District</t>
  </si>
  <si>
    <t>27030</t>
  </si>
  <si>
    <t>New Jerusalem Elementary School District</t>
  </si>
  <si>
    <t>26910</t>
  </si>
  <si>
    <t>New Haven Unified School District</t>
  </si>
  <si>
    <t>26880</t>
  </si>
  <si>
    <t>Nevada Joint Union High School District</t>
  </si>
  <si>
    <t>91023</t>
  </si>
  <si>
    <t>Nevada County Superintendent of Schools</t>
  </si>
  <si>
    <t>26820</t>
  </si>
  <si>
    <t>Nevada City Elementary School District</t>
  </si>
  <si>
    <t>26760</t>
  </si>
  <si>
    <t>Needles Unified School District</t>
  </si>
  <si>
    <t>00036</t>
  </si>
  <si>
    <t>Natomas Unified School District</t>
  </si>
  <si>
    <t>26670</t>
  </si>
  <si>
    <t>National School District</t>
  </si>
  <si>
    <t>26640</t>
  </si>
  <si>
    <t>Napa Valley Unified School District</t>
  </si>
  <si>
    <t>91022</t>
  </si>
  <si>
    <t>Napa County Office of Education</t>
  </si>
  <si>
    <t>00029</t>
  </si>
  <si>
    <t>Murrieta Valley Unified School District</t>
  </si>
  <si>
    <t>26490</t>
  </si>
  <si>
    <t>Muroc Joint Unified School District</t>
  </si>
  <si>
    <t>26310</t>
  </si>
  <si>
    <t>Mountain View-Los Altos Union High School District</t>
  </si>
  <si>
    <t>26280</t>
  </si>
  <si>
    <t>Mountain View Whisman School District</t>
  </si>
  <si>
    <t>26220</t>
  </si>
  <si>
    <t>Mountain View School District (Ontario)</t>
  </si>
  <si>
    <t>00018</t>
  </si>
  <si>
    <t>Mountain Valley Unified School District</t>
  </si>
  <si>
    <t>26100</t>
  </si>
  <si>
    <t>Mountain Empire Unified School District</t>
  </si>
  <si>
    <t>26400</t>
  </si>
  <si>
    <t>Mount Pleasant Elementary School District</t>
  </si>
  <si>
    <t>26370</t>
  </si>
  <si>
    <t>Mount Diablo Unified School District</t>
  </si>
  <si>
    <t>25980</t>
  </si>
  <si>
    <t>Mother Lode Union Elementary School District</t>
  </si>
  <si>
    <t>25860</t>
  </si>
  <si>
    <t>Morongo Unified School District</t>
  </si>
  <si>
    <t>25830</t>
  </si>
  <si>
    <t>Morgan Hill Unified School District</t>
  </si>
  <si>
    <t>25800</t>
  </si>
  <si>
    <t>Moreno Valley Unified School District</t>
  </si>
  <si>
    <t>25770</t>
  </si>
  <si>
    <t>Moreland School District</t>
  </si>
  <si>
    <t>25740</t>
  </si>
  <si>
    <t>Moraga School District</t>
  </si>
  <si>
    <t>25690</t>
  </si>
  <si>
    <t>Moorpark Unified School District</t>
  </si>
  <si>
    <t>25530</t>
  </si>
  <si>
    <t>Monterey Peninsula Unified School District</t>
  </si>
  <si>
    <t>91021</t>
  </si>
  <si>
    <t>Monterey County Office of Education</t>
  </si>
  <si>
    <t>25470</t>
  </si>
  <si>
    <t>Montebello Unified School District</t>
  </si>
  <si>
    <t>25350</t>
  </si>
  <si>
    <t>Monson-Sultana Joint Union Elementary School District</t>
  </si>
  <si>
    <t>25320</t>
  </si>
  <si>
    <t>Monrovia Unified School District</t>
  </si>
  <si>
    <t>25290</t>
  </si>
  <si>
    <t>Monroe Elementary School District</t>
  </si>
  <si>
    <t>91052</t>
  </si>
  <si>
    <t>051</t>
  </si>
  <si>
    <t>Mono County Office of Education</t>
  </si>
  <si>
    <t>25230</t>
  </si>
  <si>
    <t>Mojave Unified School District</t>
  </si>
  <si>
    <t>25190</t>
  </si>
  <si>
    <t>Modoc Joint Unified School District</t>
  </si>
  <si>
    <t>24500</t>
  </si>
  <si>
    <t>Milpitas Unified School District</t>
  </si>
  <si>
    <t>11220</t>
  </si>
  <si>
    <t>Miller Creek School District</t>
  </si>
  <si>
    <t>24900</t>
  </si>
  <si>
    <t>Millbrae School District</t>
  </si>
  <si>
    <t>24870</t>
  </si>
  <si>
    <t>Mill Valley School District</t>
  </si>
  <si>
    <t>24750</t>
  </si>
  <si>
    <t>Middletown Unified School District</t>
  </si>
  <si>
    <t>24720</t>
  </si>
  <si>
    <t>Mesa Union School District</t>
  </si>
  <si>
    <t>24660</t>
  </si>
  <si>
    <t>Merced Union High School District</t>
  </si>
  <si>
    <t>91020</t>
  </si>
  <si>
    <t>Merced County Office of Education</t>
  </si>
  <si>
    <t>24600</t>
  </si>
  <si>
    <t>Merced City School District</t>
  </si>
  <si>
    <t>24570</t>
  </si>
  <si>
    <t>Menlo Park City School District</t>
  </si>
  <si>
    <t>24540</t>
  </si>
  <si>
    <t>Menifee Union School District</t>
  </si>
  <si>
    <t>00022</t>
  </si>
  <si>
    <t>Mendota Unified School District</t>
  </si>
  <si>
    <t>24480</t>
  </si>
  <si>
    <t>Mendocino Unified School District</t>
  </si>
  <si>
    <t>91019</t>
  </si>
  <si>
    <t>Mendocino County Office of Education</t>
  </si>
  <si>
    <t>24390</t>
  </si>
  <si>
    <t>Meadows Union School District</t>
  </si>
  <si>
    <t>24360</t>
  </si>
  <si>
    <t>Mcswain Union Elementary School District</t>
  </si>
  <si>
    <t>24300</t>
  </si>
  <si>
    <t>Mckinleyville Union School District</t>
  </si>
  <si>
    <t>24230</t>
  </si>
  <si>
    <t>Mcfarland Unified School District</t>
  </si>
  <si>
    <t>24180</t>
  </si>
  <si>
    <t>Mccabe Union Elementary School District</t>
  </si>
  <si>
    <t>24090</t>
  </si>
  <si>
    <t>Marysville Joint Unified School District</t>
  </si>
  <si>
    <t>24030</t>
  </si>
  <si>
    <t>Martinez Unified School District</t>
  </si>
  <si>
    <t>24000</t>
  </si>
  <si>
    <t>Mark West Union School District</t>
  </si>
  <si>
    <t>23970</t>
  </si>
  <si>
    <t>Mark Twain Union Elementary School District</t>
  </si>
  <si>
    <t>23940</t>
  </si>
  <si>
    <t>043</t>
  </si>
  <si>
    <t>Mariposa County Unified School District</t>
  </si>
  <si>
    <t>91090</t>
  </si>
  <si>
    <t>Mariposa County Office of Education</t>
  </si>
  <si>
    <t>91018</t>
  </si>
  <si>
    <t>Marin County Office of Education</t>
  </si>
  <si>
    <t>23820</t>
  </si>
  <si>
    <t>Maricopa Unified School District</t>
  </si>
  <si>
    <t>23610</t>
  </si>
  <si>
    <t>Manteca Unified School District</t>
  </si>
  <si>
    <t>00025</t>
  </si>
  <si>
    <t>Manhattan Beach Unified School District</t>
  </si>
  <si>
    <t>23530</t>
  </si>
  <si>
    <t>Mammoth Unified School District</t>
  </si>
  <si>
    <t>23430</t>
  </si>
  <si>
    <t>Magnolia School District</t>
  </si>
  <si>
    <t>23340</t>
  </si>
  <si>
    <t>Madera Unified School District</t>
  </si>
  <si>
    <t>23160</t>
  </si>
  <si>
    <t>Lynwood Unified School District</t>
  </si>
  <si>
    <t>23130</t>
  </si>
  <si>
    <t>Luther Burbank School District</t>
  </si>
  <si>
    <t>23080</t>
  </si>
  <si>
    <t>Lucia Mar Unified School District</t>
  </si>
  <si>
    <t>23040</t>
  </si>
  <si>
    <t>Lucerne Elementary School District</t>
  </si>
  <si>
    <t>23010</t>
  </si>
  <si>
    <t>Lowell Joint School District</t>
  </si>
  <si>
    <t>22950</t>
  </si>
  <si>
    <t>Lost Hills Union Elementary School District</t>
  </si>
  <si>
    <t>22890</t>
  </si>
  <si>
    <t>Los Nietos School District</t>
  </si>
  <si>
    <t>22860</t>
  </si>
  <si>
    <t>Los Molinos Unified School District</t>
  </si>
  <si>
    <t>22800</t>
  </si>
  <si>
    <t>Los Gatos-Saratoga Joint Union High School District</t>
  </si>
  <si>
    <t>22830</t>
  </si>
  <si>
    <t>Los Gatos Union School District</t>
  </si>
  <si>
    <t>22740</t>
  </si>
  <si>
    <t>Los Banos Unified School District</t>
  </si>
  <si>
    <t>22710</t>
  </si>
  <si>
    <t>Los Angeles Unified School District</t>
  </si>
  <si>
    <t>91078</t>
  </si>
  <si>
    <t>Los Angeles County Office of Education</t>
  </si>
  <si>
    <t>22650</t>
  </si>
  <si>
    <t>Los Altos School District</t>
  </si>
  <si>
    <t>22590</t>
  </si>
  <si>
    <t>Los Alamitos Unified School District</t>
  </si>
  <si>
    <t>22560</t>
  </si>
  <si>
    <t>Loomis Union School District</t>
  </si>
  <si>
    <t>22500</t>
  </si>
  <si>
    <t>Long Beach Unified School District</t>
  </si>
  <si>
    <t>22440</t>
  </si>
  <si>
    <t>Lone Pine Unified School District</t>
  </si>
  <si>
    <t>22410</t>
  </si>
  <si>
    <t>Lompoc Unified School District</t>
  </si>
  <si>
    <t>22320</t>
  </si>
  <si>
    <t>Loleta Union School District</t>
  </si>
  <si>
    <t>22230</t>
  </si>
  <si>
    <t>Lodi Unified School District</t>
  </si>
  <si>
    <t>22170</t>
  </si>
  <si>
    <t>Livingston Union School District</t>
  </si>
  <si>
    <t>22110</t>
  </si>
  <si>
    <t>Livermore Valley Joint Unified School District</t>
  </si>
  <si>
    <t>22050</t>
  </si>
  <si>
    <t>Live Oak Unified School District</t>
  </si>
  <si>
    <t>21990</t>
  </si>
  <si>
    <t>Live Oak School District</t>
  </si>
  <si>
    <t>21930</t>
  </si>
  <si>
    <t>Little Lake City School District</t>
  </si>
  <si>
    <t>21870</t>
  </si>
  <si>
    <t>Lindsay Unified School District</t>
  </si>
  <si>
    <t>21810</t>
  </si>
  <si>
    <t>Linden Unified School District</t>
  </si>
  <si>
    <t>21690</t>
  </si>
  <si>
    <t>Lincoln Unified School District</t>
  </si>
  <si>
    <t>21600</t>
  </si>
  <si>
    <t>Liberty Union High School District</t>
  </si>
  <si>
    <t>21420</t>
  </si>
  <si>
    <t>Lennox School District</t>
  </si>
  <si>
    <t>21400</t>
  </si>
  <si>
    <t>Lemoore Union High School District</t>
  </si>
  <si>
    <t>21360</t>
  </si>
  <si>
    <t>Lemoore Union Elementary School District</t>
  </si>
  <si>
    <t>21330</t>
  </si>
  <si>
    <t>Lemon Grove School District</t>
  </si>
  <si>
    <t>21270</t>
  </si>
  <si>
    <t>Le Grand Union High School District</t>
  </si>
  <si>
    <t>21240</t>
  </si>
  <si>
    <t>Le Grand Union Elementary School District</t>
  </si>
  <si>
    <t>42580</t>
  </si>
  <si>
    <t>Laytonville Unified School District</t>
  </si>
  <si>
    <t>21210</t>
  </si>
  <si>
    <t>Lawndale Elementary School District</t>
  </si>
  <si>
    <t>21150</t>
  </si>
  <si>
    <t>Laton Joint Unified School District</t>
  </si>
  <si>
    <t>21090</t>
  </si>
  <si>
    <t>Lassen View Union Elementary School District</t>
  </si>
  <si>
    <t>21060</t>
  </si>
  <si>
    <t>Lassen Union High School District</t>
  </si>
  <si>
    <t>91015</t>
  </si>
  <si>
    <t>Lassen County Office of Education</t>
  </si>
  <si>
    <t>21000</t>
  </si>
  <si>
    <t>Las Virgenes Unified School District</t>
  </si>
  <si>
    <t>20910</t>
  </si>
  <si>
    <t>Larkspur-Corte Madera School District</t>
  </si>
  <si>
    <t>20880</t>
  </si>
  <si>
    <t>Lancaster School District</t>
  </si>
  <si>
    <t>20850</t>
  </si>
  <si>
    <t>Lamont Elementary School District</t>
  </si>
  <si>
    <t>01410</t>
  </si>
  <si>
    <t>Lammersville Unified School District</t>
  </si>
  <si>
    <t>20790</t>
  </si>
  <si>
    <t>Lakeside Union School District (San Diego County)</t>
  </si>
  <si>
    <t>20730</t>
  </si>
  <si>
    <t>Lakeside Union School District (Kern County)</t>
  </si>
  <si>
    <t>20760</t>
  </si>
  <si>
    <t>Lakeside Union Elementary School District Hanford</t>
  </si>
  <si>
    <t>20670</t>
  </si>
  <si>
    <t>Lakeport Unified School District</t>
  </si>
  <si>
    <t>00027</t>
  </si>
  <si>
    <t>Lake Elsinore Unified School District</t>
  </si>
  <si>
    <t>91014</t>
  </si>
  <si>
    <t>Lake County Office of Education</t>
  </si>
  <si>
    <t>20370</t>
  </si>
  <si>
    <t>Laguna Beach Unified School District</t>
  </si>
  <si>
    <t>20310</t>
  </si>
  <si>
    <t>Lafayette School District</t>
  </si>
  <si>
    <t>20250</t>
  </si>
  <si>
    <t>La Mesa-Spring Valley School District</t>
  </si>
  <si>
    <t>20190</t>
  </si>
  <si>
    <t>La Habra City School District</t>
  </si>
  <si>
    <t>20130</t>
  </si>
  <si>
    <t>La Canada Unified School District</t>
  </si>
  <si>
    <t>20070</t>
  </si>
  <si>
    <t>Konocti Unified School District</t>
  </si>
  <si>
    <t>19950</t>
  </si>
  <si>
    <t>Klamath Trinity Joint Unified School District</t>
  </si>
  <si>
    <t>19890</t>
  </si>
  <si>
    <t>Kit Carson Union Elementary School District</t>
  </si>
  <si>
    <t>19830</t>
  </si>
  <si>
    <t>Kingsburg Joint Union High School District</t>
  </si>
  <si>
    <t>19740</t>
  </si>
  <si>
    <t>Kings River Union Elementary School District</t>
  </si>
  <si>
    <t>91013</t>
  </si>
  <si>
    <t>Kings County Office of Education</t>
  </si>
  <si>
    <t>19700</t>
  </si>
  <si>
    <t>Kings Canyon Unified School District</t>
  </si>
  <si>
    <t>19680</t>
  </si>
  <si>
    <t>King City Union School District</t>
  </si>
  <si>
    <t>19620</t>
  </si>
  <si>
    <t>Keyes Union Elementary School District</t>
  </si>
  <si>
    <t>19590</t>
  </si>
  <si>
    <t>Kernville Union School District</t>
  </si>
  <si>
    <t>19540</t>
  </si>
  <si>
    <t>Kern High School District</t>
  </si>
  <si>
    <t>91012</t>
  </si>
  <si>
    <t>Kern County Superintendent of Schools</t>
  </si>
  <si>
    <t>19490</t>
  </si>
  <si>
    <t>Kerman Unified School District</t>
  </si>
  <si>
    <t>19440</t>
  </si>
  <si>
    <t>Keppel Union School District</t>
  </si>
  <si>
    <t>19320</t>
  </si>
  <si>
    <t>Kelseyville Unified School District</t>
  </si>
  <si>
    <t>19260</t>
  </si>
  <si>
    <t>Jurupa Unified School District</t>
  </si>
  <si>
    <t>19230</t>
  </si>
  <si>
    <t>Junction Elementary School District</t>
  </si>
  <si>
    <t>19140</t>
  </si>
  <si>
    <t>Julian Union School District</t>
  </si>
  <si>
    <t>19110</t>
  </si>
  <si>
    <t>Julian Union High School District</t>
  </si>
  <si>
    <t>18990</t>
  </si>
  <si>
    <t>John Swett Unified School District</t>
  </si>
  <si>
    <t>18930</t>
  </si>
  <si>
    <t>Jefferson Union High School District</t>
  </si>
  <si>
    <t>Jefferson Elementary School District</t>
  </si>
  <si>
    <t>18730</t>
  </si>
  <si>
    <t>Jamul-Dulzura Union School District</t>
  </si>
  <si>
    <t>18690</t>
  </si>
  <si>
    <t>Jamestown Elementary School District</t>
  </si>
  <si>
    <t>84500</t>
  </si>
  <si>
    <t>Irvine Unified School District</t>
  </si>
  <si>
    <t>91011</t>
  </si>
  <si>
    <t>Inyo County Office of Education</t>
  </si>
  <si>
    <t>18390</t>
  </si>
  <si>
    <t>Inglewood Unified School District</t>
  </si>
  <si>
    <t>18210</t>
  </si>
  <si>
    <t>Imperial Unified School District</t>
  </si>
  <si>
    <t>91010</t>
  </si>
  <si>
    <t>Imperial County Office of Education</t>
  </si>
  <si>
    <t>18060</t>
  </si>
  <si>
    <t>Huntington Beach Union High School District</t>
  </si>
  <si>
    <t>18030</t>
  </si>
  <si>
    <t>Huntington Beach City School District</t>
  </si>
  <si>
    <t>91009</t>
  </si>
  <si>
    <t>Humboldt County Office of Education</t>
  </si>
  <si>
    <t>00060</t>
  </si>
  <si>
    <t>Hughson Unified School District</t>
  </si>
  <si>
    <t>17850</t>
  </si>
  <si>
    <t>Hueneme Elementary School District</t>
  </si>
  <si>
    <t>17490</t>
  </si>
  <si>
    <t>Hope Elementary School District</t>
  </si>
  <si>
    <t>17430</t>
  </si>
  <si>
    <t>Holtville Unified School District</t>
  </si>
  <si>
    <t>17340</t>
  </si>
  <si>
    <t>Hollister School District</t>
  </si>
  <si>
    <t>17220</t>
  </si>
  <si>
    <t>Hilmar Unified School District</t>
  </si>
  <si>
    <t>00014</t>
  </si>
  <si>
    <t>Hesperia Unified School District</t>
  </si>
  <si>
    <t>17040</t>
  </si>
  <si>
    <t>Hermosa Beach City School District</t>
  </si>
  <si>
    <t>16920</t>
  </si>
  <si>
    <t>Hemet Unified School District</t>
  </si>
  <si>
    <t>16860</t>
  </si>
  <si>
    <t>Helendale School District</t>
  </si>
  <si>
    <t>16830</t>
  </si>
  <si>
    <t>Heber Elementary School District</t>
  </si>
  <si>
    <t>00044</t>
  </si>
  <si>
    <t>Healdsburg Unified School District</t>
  </si>
  <si>
    <t>16740</t>
  </si>
  <si>
    <t>Hayward Unified School District</t>
  </si>
  <si>
    <t>December 3, 2022</t>
  </si>
  <si>
    <t>16680</t>
  </si>
  <si>
    <t>Hawthorne School District</t>
  </si>
  <si>
    <t>16650</t>
  </si>
  <si>
    <t>Hart-Ransom Union School District</t>
  </si>
  <si>
    <t>March 15, 2023 </t>
  </si>
  <si>
    <t>16570</t>
  </si>
  <si>
    <t>Happy Valley Union Elementary School District</t>
  </si>
  <si>
    <t>16500</t>
  </si>
  <si>
    <t>Hanford Joint Union High School District</t>
  </si>
  <si>
    <t>16470</t>
  </si>
  <si>
    <t>Hanford Elementary School District</t>
  </si>
  <si>
    <t>01339</t>
  </si>
  <si>
    <t>Hamilton Unified School District</t>
  </si>
  <si>
    <t>16325</t>
  </si>
  <si>
    <t>Hacienda La Puente Unified School District</t>
  </si>
  <si>
    <t>16323</t>
  </si>
  <si>
    <t>Gustine Unified School District</t>
  </si>
  <si>
    <t>16320</t>
  </si>
  <si>
    <t>Guerneville Elementary School District</t>
  </si>
  <si>
    <t>16260</t>
  </si>
  <si>
    <t>Guadalupe Union School District</t>
  </si>
  <si>
    <t>16230</t>
  </si>
  <si>
    <t>Grossmont Union High School District</t>
  </si>
  <si>
    <t>00051</t>
  </si>
  <si>
    <t>Gridley Unified School District</t>
  </si>
  <si>
    <t>16050</t>
  </si>
  <si>
    <t>Greenfield Union School District</t>
  </si>
  <si>
    <t>01416</t>
  </si>
  <si>
    <t>Greater Anaheim Special Education Local Plan Area</t>
  </si>
  <si>
    <t>15840</t>
  </si>
  <si>
    <t>Gravenstein Union School District</t>
  </si>
  <si>
    <t>15780</t>
  </si>
  <si>
    <t>Grass Valley Elementary School District</t>
  </si>
  <si>
    <t>15690</t>
  </si>
  <si>
    <t>Grant Elementary School District</t>
  </si>
  <si>
    <t>00046</t>
  </si>
  <si>
    <t>Gonzales Unified School District</t>
  </si>
  <si>
    <t>15510</t>
  </si>
  <si>
    <t>Goleta Union School District</t>
  </si>
  <si>
    <t>00068</t>
  </si>
  <si>
    <t>Golden Valley Unified School District</t>
  </si>
  <si>
    <t>91134</t>
  </si>
  <si>
    <t>Golden Plains Unified School District</t>
  </si>
  <si>
    <t>91008</t>
  </si>
  <si>
    <t>Glenn County Office of Education</t>
  </si>
  <si>
    <t>15270</t>
  </si>
  <si>
    <t>Glendora Unified School District</t>
  </si>
  <si>
    <t>15240</t>
  </si>
  <si>
    <t>Glendale Unified School District</t>
  </si>
  <si>
    <t>15180</t>
  </si>
  <si>
    <t>Gilroy Unified School District</t>
  </si>
  <si>
    <t>15090</t>
  </si>
  <si>
    <t>Gerber Union Elementary School District</t>
  </si>
  <si>
    <t>14950</t>
  </si>
  <si>
    <t>Gateway Unified School District</t>
  </si>
  <si>
    <t>14940</t>
  </si>
  <si>
    <t>Garvey School District</t>
  </si>
  <si>
    <t>14880</t>
  </si>
  <si>
    <t>Garden Grove Unified School District</t>
  </si>
  <si>
    <t>14820</t>
  </si>
  <si>
    <t>Galt Joint Union High School District</t>
  </si>
  <si>
    <t>14790</t>
  </si>
  <si>
    <t>Galt Joint Union Elementary School District</t>
  </si>
  <si>
    <t>14730</t>
  </si>
  <si>
    <t>Fullerton School District</t>
  </si>
  <si>
    <t>14760</t>
  </si>
  <si>
    <t>Fullerton Joint Union High School District</t>
  </si>
  <si>
    <t>14700</t>
  </si>
  <si>
    <t>Fruitvale Elementary School District</t>
  </si>
  <si>
    <t>14550</t>
  </si>
  <si>
    <t>Fresno Unified School District</t>
  </si>
  <si>
    <t>91007</t>
  </si>
  <si>
    <t>Fresno County Superintendent of Schools</t>
  </si>
  <si>
    <t>14430</t>
  </si>
  <si>
    <t>Fremont Union High School District</t>
  </si>
  <si>
    <t>14400</t>
  </si>
  <si>
    <t>Fremont Unified School District</t>
  </si>
  <si>
    <t>14370</t>
  </si>
  <si>
    <t>Franklin-Mckinley School District</t>
  </si>
  <si>
    <t>14340</t>
  </si>
  <si>
    <t>Franklin Elementary School District</t>
  </si>
  <si>
    <t>14250</t>
  </si>
  <si>
    <t>Fowler Unified School District</t>
  </si>
  <si>
    <t>14220</t>
  </si>
  <si>
    <t>Fountain Valley School District</t>
  </si>
  <si>
    <t>14190</t>
  </si>
  <si>
    <t>Fortuna Union High School District</t>
  </si>
  <si>
    <t>01420</t>
  </si>
  <si>
    <t>Fortuna Elementary School District</t>
  </si>
  <si>
    <t>14070</t>
  </si>
  <si>
    <t>Fort Bragg Unified School District</t>
  </si>
  <si>
    <t>13980</t>
  </si>
  <si>
    <t>Foresthill Union School District</t>
  </si>
  <si>
    <t>13920</t>
  </si>
  <si>
    <t>Fontana Unified School District</t>
  </si>
  <si>
    <t>13890</t>
  </si>
  <si>
    <t>Folsom Cordova Unified School District</t>
  </si>
  <si>
    <t>13840</t>
  </si>
  <si>
    <t>Firebaugh-Las Deltas Unified School District</t>
  </si>
  <si>
    <t>13800</t>
  </si>
  <si>
    <t>Fillmore Unified School District</t>
  </si>
  <si>
    <t>00037</t>
  </si>
  <si>
    <t>Ferndale Unified School District</t>
  </si>
  <si>
    <t>00035</t>
  </si>
  <si>
    <t>Farmersville Unified School District</t>
  </si>
  <si>
    <t>13530</t>
  </si>
  <si>
    <t>Fallbrook Union High School District</t>
  </si>
  <si>
    <t>13500</t>
  </si>
  <si>
    <t>Fallbrook Union Elementary School District</t>
  </si>
  <si>
    <t>13470</t>
  </si>
  <si>
    <t>Fall River Joint Unified School District</t>
  </si>
  <si>
    <t>13360</t>
  </si>
  <si>
    <t>Fairfield Suisun Unified School District</t>
  </si>
  <si>
    <t>13290</t>
  </si>
  <si>
    <t>Fairfax Elementary School District</t>
  </si>
  <si>
    <t>01423</t>
  </si>
  <si>
    <t>Exeter Unified School District</t>
  </si>
  <si>
    <t>13170</t>
  </si>
  <si>
    <t>Evergreen Union Elementary School District</t>
  </si>
  <si>
    <t>13140</t>
  </si>
  <si>
    <t>Evergreen School District</t>
  </si>
  <si>
    <t>13080</t>
  </si>
  <si>
    <t>Eureka Union School District</t>
  </si>
  <si>
    <t>00052</t>
  </si>
  <si>
    <t>Eureka City Schools</t>
  </si>
  <si>
    <t>12960</t>
  </si>
  <si>
    <t>Etiwanda School District</t>
  </si>
  <si>
    <t>12930</t>
  </si>
  <si>
    <t>Esparto Unified School District</t>
  </si>
  <si>
    <t>12880</t>
  </si>
  <si>
    <t>Escondido Union School District</t>
  </si>
  <si>
    <t>12910</t>
  </si>
  <si>
    <t>Escondido Union High School District</t>
  </si>
  <si>
    <t>12840</t>
  </si>
  <si>
    <t>Escalon Unified School District</t>
  </si>
  <si>
    <t>12810</t>
  </si>
  <si>
    <t>Enterprise Elementary School District</t>
  </si>
  <si>
    <t>12750</t>
  </si>
  <si>
    <t>Encinitas Union School District</t>
  </si>
  <si>
    <t>12690</t>
  </si>
  <si>
    <t>Empire Union School District</t>
  </si>
  <si>
    <t>12630</t>
  </si>
  <si>
    <t>Emery Unified School District</t>
  </si>
  <si>
    <t>12330</t>
  </si>
  <si>
    <t>Elk Grove Unified School District</t>
  </si>
  <si>
    <t>00026</t>
  </si>
  <si>
    <t>El Tejon Unified School District</t>
  </si>
  <si>
    <t>12210</t>
  </si>
  <si>
    <t>El Segundo Unified School District</t>
  </si>
  <si>
    <t>12180</t>
  </si>
  <si>
    <t>El Rancho Unified School District</t>
  </si>
  <si>
    <t>12120</t>
  </si>
  <si>
    <t>El Monte Union High School District</t>
  </si>
  <si>
    <t>12090</t>
  </si>
  <si>
    <t>El Monte City School District</t>
  </si>
  <si>
    <t>91006</t>
  </si>
  <si>
    <t>El Dorado Union High School District</t>
  </si>
  <si>
    <t>12030</t>
  </si>
  <si>
    <t>El Centro Elementary School District</t>
  </si>
  <si>
    <t>11940</t>
  </si>
  <si>
    <t>Edison Elementary School District</t>
  </si>
  <si>
    <t>11910</t>
  </si>
  <si>
    <t>Eastside Union Elementary School District</t>
  </si>
  <si>
    <t>11870</t>
  </si>
  <si>
    <t>Eastern Sierra Unified School District</t>
  </si>
  <si>
    <t>11850</t>
  </si>
  <si>
    <t>East Whittier City School District</t>
  </si>
  <si>
    <t>11820</t>
  </si>
  <si>
    <t>East Side Union High School District</t>
  </si>
  <si>
    <t>11760</t>
  </si>
  <si>
    <t>Earlimart School District</t>
  </si>
  <si>
    <t>11730</t>
  </si>
  <si>
    <t>Durham Unified School District</t>
  </si>
  <si>
    <t>11700</t>
  </si>
  <si>
    <t>Dunsmuir Joint Union High School District</t>
  </si>
  <si>
    <t>11550</t>
  </si>
  <si>
    <t>Ducor Union Elementary School District</t>
  </si>
  <si>
    <t>00019</t>
  </si>
  <si>
    <t>Dublin Unified School District</t>
  </si>
  <si>
    <t>11520</t>
  </si>
  <si>
    <t>Duarte Unified School District</t>
  </si>
  <si>
    <t>11490</t>
  </si>
  <si>
    <t>Dry Creek Joint Elementary School District</t>
  </si>
  <si>
    <t>11460</t>
  </si>
  <si>
    <t>Downey Unified School District</t>
  </si>
  <si>
    <t>00033</t>
  </si>
  <si>
    <t>Dos Palos-Oro Loma Joint Unified School District</t>
  </si>
  <si>
    <t>11280</t>
  </si>
  <si>
    <t>Dixon Unified School District</t>
  </si>
  <si>
    <t>00065</t>
  </si>
  <si>
    <t>Dinuba Unified School District</t>
  </si>
  <si>
    <t>11110</t>
  </si>
  <si>
    <t>Desert Sands Unified School District</t>
  </si>
  <si>
    <t>11040</t>
  </si>
  <si>
    <t>Denair Unified School District</t>
  </si>
  <si>
    <t>00039</t>
  </si>
  <si>
    <t>Delhi Unified School District</t>
  </si>
  <si>
    <t>10890</t>
  </si>
  <si>
    <t>Delano Union School District</t>
  </si>
  <si>
    <t>10860</t>
  </si>
  <si>
    <t>Delano Joint Union High School District</t>
  </si>
  <si>
    <t>10770</t>
  </si>
  <si>
    <t>Del Norte County Schools</t>
  </si>
  <si>
    <t>10740</t>
  </si>
  <si>
    <t>Del Mar Union School District</t>
  </si>
  <si>
    <t>10620</t>
  </si>
  <si>
    <t>Davis Joint Unified School District</t>
  </si>
  <si>
    <t>10440</t>
  </si>
  <si>
    <t>Cypress School District</t>
  </si>
  <si>
    <t>10380</t>
  </si>
  <si>
    <t>Cutten School District</t>
  </si>
  <si>
    <t>10350</t>
  </si>
  <si>
    <t>Cutler-Orosi Joint Unified School District</t>
  </si>
  <si>
    <t>10320</t>
  </si>
  <si>
    <t>Curtis Creek Elementary School District</t>
  </si>
  <si>
    <t>10290</t>
  </si>
  <si>
    <t>Cupertino Union School District</t>
  </si>
  <si>
    <t>10260</t>
  </si>
  <si>
    <t>Culver City Unified School District</t>
  </si>
  <si>
    <t>16300</t>
  </si>
  <si>
    <t>Cucamonga School District</t>
  </si>
  <si>
    <t>10050</t>
  </si>
  <si>
    <t>Covina-Valley Unified School District</t>
  </si>
  <si>
    <t>91033</t>
  </si>
  <si>
    <t>County of San Mateo Superintendent of Schools</t>
  </si>
  <si>
    <t>09990</t>
  </si>
  <si>
    <t>Cottonwood Union Elementary School District</t>
  </si>
  <si>
    <t>09940</t>
  </si>
  <si>
    <t>Cotati-Rohnert Park Unified School District</t>
  </si>
  <si>
    <t>09870</t>
  </si>
  <si>
    <t>Coronado Unified School District</t>
  </si>
  <si>
    <t>09850</t>
  </si>
  <si>
    <t>Corona-Norco Unified School District</t>
  </si>
  <si>
    <t>09810</t>
  </si>
  <si>
    <t>Corning Union High School District</t>
  </si>
  <si>
    <t>09780</t>
  </si>
  <si>
    <t>Corning Union Elementary School District</t>
  </si>
  <si>
    <t>09690</t>
  </si>
  <si>
    <t>Corcoran Unified School District</t>
  </si>
  <si>
    <t>01349</t>
  </si>
  <si>
    <t>Contra Costa County Special Education Local Plan Area</t>
  </si>
  <si>
    <t>91005</t>
  </si>
  <si>
    <t>Contra Costa County Office of Education</t>
  </si>
  <si>
    <t>09640</t>
  </si>
  <si>
    <t>Conejo Valley Unified School District</t>
  </si>
  <si>
    <t>09620</t>
  </si>
  <si>
    <t>Compton Unified School District</t>
  </si>
  <si>
    <t>09570</t>
  </si>
  <si>
    <t>Colusa Unified School District</t>
  </si>
  <si>
    <t>91004</t>
  </si>
  <si>
    <t>Colusa County Office of Education</t>
  </si>
  <si>
    <t>09480</t>
  </si>
  <si>
    <t>Columbia Union School District</t>
  </si>
  <si>
    <t>09450</t>
  </si>
  <si>
    <t>Columbia Elementary School District</t>
  </si>
  <si>
    <t>09390</t>
  </si>
  <si>
    <t>Colton Joint Unified School District</t>
  </si>
  <si>
    <t>09300</t>
  </si>
  <si>
    <t>Colfax Elementary School District</t>
  </si>
  <si>
    <t>09120</t>
  </si>
  <si>
    <t>Coalinga Huron Unified School District</t>
  </si>
  <si>
    <t>09070</t>
  </si>
  <si>
    <t>Coachella Valley Unified School District</t>
  </si>
  <si>
    <t>09030</t>
  </si>
  <si>
    <t>Clovis Unified School District</t>
  </si>
  <si>
    <t>08970</t>
  </si>
  <si>
    <t>Cloverdale Unified School District</t>
  </si>
  <si>
    <t>08760</t>
  </si>
  <si>
    <t>Claremont Unified School District</t>
  </si>
  <si>
    <t>08610</t>
  </si>
  <si>
    <t>Chula Vista Elementary School District</t>
  </si>
  <si>
    <t>08550</t>
  </si>
  <si>
    <t>Chowchilla Union High School District</t>
  </si>
  <si>
    <t>08520</t>
  </si>
  <si>
    <t>Chowchilla Elementary School District</t>
  </si>
  <si>
    <t>08460</t>
  </si>
  <si>
    <t>Chino Valley Unified School District</t>
  </si>
  <si>
    <t>08370</t>
  </si>
  <si>
    <t>Chico Unified School District</t>
  </si>
  <si>
    <t>00116</t>
  </si>
  <si>
    <t>Chawanakee Unified School District</t>
  </si>
  <si>
    <t>08250</t>
  </si>
  <si>
    <t>Chatom Union Elementary School District</t>
  </si>
  <si>
    <t>08190</t>
  </si>
  <si>
    <t>Charter Oak Unified School District</t>
  </si>
  <si>
    <t>08160</t>
  </si>
  <si>
    <t>Chaffey Joint Union High School District</t>
  </si>
  <si>
    <t>08130</t>
  </si>
  <si>
    <t>Ceres Unified School District</t>
  </si>
  <si>
    <t>08070</t>
  </si>
  <si>
    <t>Centralia School District</t>
  </si>
  <si>
    <t>07980</t>
  </si>
  <si>
    <t>Central Union School District</t>
  </si>
  <si>
    <t>08010</t>
  </si>
  <si>
    <t>Central Union High School District</t>
  </si>
  <si>
    <t>07970</t>
  </si>
  <si>
    <t>Central Unified School District</t>
  </si>
  <si>
    <t>December 2, 2022</t>
  </si>
  <si>
    <t>07950</t>
  </si>
  <si>
    <t>Central School District</t>
  </si>
  <si>
    <t>07920</t>
  </si>
  <si>
    <t>Centinela Valley Union High School District</t>
  </si>
  <si>
    <t>07900</t>
  </si>
  <si>
    <t>Center Joint Unified School District</t>
  </si>
  <si>
    <t>07800</t>
  </si>
  <si>
    <t>Castro Valley Unified School District</t>
  </si>
  <si>
    <t>07740</t>
  </si>
  <si>
    <t>Castaic Union School District</t>
  </si>
  <si>
    <t>07680</t>
  </si>
  <si>
    <t>Cascade Union Elementary School District</t>
  </si>
  <si>
    <t>00067</t>
  </si>
  <si>
    <t>Caruthers Unified School District</t>
  </si>
  <si>
    <t>07560</t>
  </si>
  <si>
    <t>Carpinteria Unified School District</t>
  </si>
  <si>
    <t>07530</t>
  </si>
  <si>
    <t>Carmel Unified School District</t>
  </si>
  <si>
    <t>07500</t>
  </si>
  <si>
    <t>Carlsbad Unified School District</t>
  </si>
  <si>
    <t>07470</t>
  </si>
  <si>
    <t>Cardiff School District</t>
  </si>
  <si>
    <t xml:space="preserve">For Calpers plan, Calculated the total pension and fnp pension using the fnp % of TPL from the schedule of NPL. </t>
  </si>
  <si>
    <t>07440</t>
  </si>
  <si>
    <t>Capistrano Unified School District</t>
  </si>
  <si>
    <t>07200</t>
  </si>
  <si>
    <t>Campbell Union School District</t>
  </si>
  <si>
    <t>07230</t>
  </si>
  <si>
    <t>Campbell Union High School District</t>
  </si>
  <si>
    <t>07170</t>
  </si>
  <si>
    <t>Camino Union Elementary School District</t>
  </si>
  <si>
    <t>07140</t>
  </si>
  <si>
    <t>Cambrian School District</t>
  </si>
  <si>
    <t>07020</t>
  </si>
  <si>
    <t>Calistoga Joint Unified School District</t>
  </si>
  <si>
    <t>06990</t>
  </si>
  <si>
    <t>Calipatria Unified School District</t>
  </si>
  <si>
    <t>06900</t>
  </si>
  <si>
    <t>Calexico Unified School District</t>
  </si>
  <si>
    <t>91003</t>
  </si>
  <si>
    <t>Calaveras County Office of Education</t>
  </si>
  <si>
    <t>06810</t>
  </si>
  <si>
    <t>Cajon Valley Union School District</t>
  </si>
  <si>
    <t>06780</t>
  </si>
  <si>
    <t>Cabrillo Unified School District</t>
  </si>
  <si>
    <t>06750</t>
  </si>
  <si>
    <t>Byron Union School District</t>
  </si>
  <si>
    <t>06720</t>
  </si>
  <si>
    <t>Buttonwillow Union School District</t>
  </si>
  <si>
    <t>For Calpers plan, Calculated the total pension and fnp pension using the fnp % of TPL from the schedule of NPL , For Calpers plan, Calculated the total OPEB and fnp OPEB using the fnp % of Total OPEB Liability from the schedule of OPEB</t>
  </si>
  <si>
    <t>91002</t>
  </si>
  <si>
    <t>Butte County Office of Education</t>
  </si>
  <si>
    <t>06570</t>
  </si>
  <si>
    <t>Burton School District</t>
  </si>
  <si>
    <t>06480</t>
  </si>
  <si>
    <t>Burlingame School District</t>
  </si>
  <si>
    <t>06450</t>
  </si>
  <si>
    <t>Burbank Unified School District</t>
  </si>
  <si>
    <t>06360</t>
  </si>
  <si>
    <t>Buena Park School District</t>
  </si>
  <si>
    <t>06330</t>
  </si>
  <si>
    <t>Buellton Union School District</t>
  </si>
  <si>
    <t>06270</t>
  </si>
  <si>
    <t>Buckeye Union School District</t>
  </si>
  <si>
    <t>06090</t>
  </si>
  <si>
    <t>Brittan Elementary School District</t>
  </si>
  <si>
    <t>06030</t>
  </si>
  <si>
    <t>Briggs Elementary School District</t>
  </si>
  <si>
    <t>05940</t>
  </si>
  <si>
    <t>Bret Harte Union High School District</t>
  </si>
  <si>
    <t>05910</t>
  </si>
  <si>
    <t>Brentwood Union School District</t>
  </si>
  <si>
    <t>05880</t>
  </si>
  <si>
    <t>Brea Olinda Unified School District</t>
  </si>
  <si>
    <t>05820</t>
  </si>
  <si>
    <t>Brawley Union High School District</t>
  </si>
  <si>
    <t>05790</t>
  </si>
  <si>
    <t>Brawley Elementary School District</t>
  </si>
  <si>
    <t>05700</t>
  </si>
  <si>
    <t>Borrego Springs Unified School District</t>
  </si>
  <si>
    <t>01426</t>
  </si>
  <si>
    <t>Bonsall Unified School District</t>
  </si>
  <si>
    <t>05610</t>
  </si>
  <si>
    <t>Bonita Unified School District</t>
  </si>
  <si>
    <t>05240</t>
  </si>
  <si>
    <t>Black Oak Mine Unified School District</t>
  </si>
  <si>
    <t>December 21, 2022</t>
  </si>
  <si>
    <t>05220</t>
  </si>
  <si>
    <t>Black Butte Union Elementary School District</t>
  </si>
  <si>
    <t>01409</t>
  </si>
  <si>
    <t>Bishop Unified School District</t>
  </si>
  <si>
    <t>05040</t>
  </si>
  <si>
    <t>Biggs Unified School District</t>
  </si>
  <si>
    <t>04950</t>
  </si>
  <si>
    <t>Big Pine Unified School District</t>
  </si>
  <si>
    <t>04830</t>
  </si>
  <si>
    <t>Beverly Hills Unified School District</t>
  </si>
  <si>
    <t>04800</t>
  </si>
  <si>
    <t>Berryessa Union School District</t>
  </si>
  <si>
    <t>04740</t>
  </si>
  <si>
    <t>Berkeley Unified School District</t>
  </si>
  <si>
    <t>04650</t>
  </si>
  <si>
    <t>Bennett Valley Union School District</t>
  </si>
  <si>
    <t>04620</t>
  </si>
  <si>
    <t>Benicia Unified School District</t>
  </si>
  <si>
    <t>04530</t>
  </si>
  <si>
    <t>Belmont Redwood Shores School District</t>
  </si>
  <si>
    <t>04440</t>
  </si>
  <si>
    <t>Bellflower Unified School District</t>
  </si>
  <si>
    <t>04380</t>
  </si>
  <si>
    <t>Bellevue Union School District</t>
  </si>
  <si>
    <t>04350</t>
  </si>
  <si>
    <t>Bella Vista Elementary School District</t>
  </si>
  <si>
    <t>04290</t>
  </si>
  <si>
    <t>Beaumont Unified School District</t>
  </si>
  <si>
    <t>04260</t>
  </si>
  <si>
    <t>Beardsley Elementary School District</t>
  </si>
  <si>
    <t>04230</t>
  </si>
  <si>
    <t>Bear Valley Unified School District</t>
  </si>
  <si>
    <t>04110</t>
  </si>
  <si>
    <t>Bassett Unified School District</t>
  </si>
  <si>
    <t>04080</t>
  </si>
  <si>
    <t>Bass Lake Joint Union Elementary School District</t>
  </si>
  <si>
    <t>04020</t>
  </si>
  <si>
    <t>Barstow Unified School District</t>
  </si>
  <si>
    <t>03870</t>
  </si>
  <si>
    <t>Banta Elementary School District</t>
  </si>
  <si>
    <t>For Calpers plan, Calculated the total pension and fnp pension using the fnp % of TPL from the schedule of NPL, For Calpers plan, Calculated the total OPEB and fnp OPEB using the fnp % of Total OPEB Liability from the schedule of OPEB</t>
  </si>
  <si>
    <t>03840</t>
  </si>
  <si>
    <t>Banning Unified School District</t>
  </si>
  <si>
    <t>03750</t>
  </si>
  <si>
    <t>Ballico-Cressey Elementary School District</t>
  </si>
  <si>
    <t xml:space="preserve">For Calpers plan, Calculated the total pension and fnp pension using the fnp % of TPL from the schedule of NPL, For Calpers plan, Calculated the total OPEB and fnp OPEB using the fnp % of Total OPEB Liability from the schedule of OPEB. </t>
  </si>
  <si>
    <t>03690</t>
  </si>
  <si>
    <t>Baldwin Park Unified School District</t>
  </si>
  <si>
    <t>03630</t>
  </si>
  <si>
    <t>Bakersfield City School District</t>
  </si>
  <si>
    <t>03600</t>
  </si>
  <si>
    <t>Azusa Unified School District</t>
  </si>
  <si>
    <t>03420</t>
  </si>
  <si>
    <t>Atwater Elementary School District</t>
  </si>
  <si>
    <t>03300</t>
  </si>
  <si>
    <t>Atascadero Unified School District</t>
  </si>
  <si>
    <t>03270</t>
  </si>
  <si>
    <t>Arvin Union School District</t>
  </si>
  <si>
    <t>91136</t>
  </si>
  <si>
    <t>Aromas-San Juan Unified School District</t>
  </si>
  <si>
    <t>03180</t>
  </si>
  <si>
    <t>Armona Union Elementary School District</t>
  </si>
  <si>
    <t>03000</t>
  </si>
  <si>
    <t>Arcata Elementary School District</t>
  </si>
  <si>
    <t>02970</t>
  </si>
  <si>
    <t>Arcadia Unified School District</t>
  </si>
  <si>
    <t>00017</t>
  </si>
  <si>
    <t>Apple Valley Unified School District</t>
  </si>
  <si>
    <t>02850</t>
  </si>
  <si>
    <t>Antioch Unified School District</t>
  </si>
  <si>
    <t>02820</t>
  </si>
  <si>
    <t>Antelope Valley Union High School District</t>
  </si>
  <si>
    <t>02760</t>
  </si>
  <si>
    <t>Antelope Elementary School District</t>
  </si>
  <si>
    <t>02730</t>
  </si>
  <si>
    <t>Anderson Valley Unified School District</t>
  </si>
  <si>
    <t>02700</t>
  </si>
  <si>
    <t>Anderson Union High School District</t>
  </si>
  <si>
    <t xml:space="preserve">For Calpers plan, Calculated the total pension and fnp pension using the fnp % of TPL from the schedule of NPL
For Calpers plan, Calculated the total OPEB and fnp OPEB using the fnp % of Total OPEB Liability from the schedule of OPEB. </t>
  </si>
  <si>
    <t>02630</t>
  </si>
  <si>
    <t>Anaheim Union High School District</t>
  </si>
  <si>
    <t>02610</t>
  </si>
  <si>
    <t>Anaheim Elementary School District</t>
  </si>
  <si>
    <t>For Calpers plan, Calculated the total pension and fnp pension using the fnp % of TPL from the schedule of NPL
For Calpers plan, Calculated the total OPEB and fnp OPEB using the fnp % of Total OPEB Liability from the schedule of OPEB. The difference is due to supplemental early retirement plan</t>
  </si>
  <si>
    <t>02430</t>
  </si>
  <si>
    <t>Alvord Unified School District</t>
  </si>
  <si>
    <t>02310</t>
  </si>
  <si>
    <t>Alum Rock Union Elementary School District</t>
  </si>
  <si>
    <t>02220</t>
  </si>
  <si>
    <t>Alta Vista Elementary School District</t>
  </si>
  <si>
    <t>02160</t>
  </si>
  <si>
    <t>Alta Loma School District</t>
  </si>
  <si>
    <t>02100</t>
  </si>
  <si>
    <t>Alpine Union School District</t>
  </si>
  <si>
    <t>02070</t>
  </si>
  <si>
    <t>003</t>
  </si>
  <si>
    <t>Alpine County Unified School District</t>
  </si>
  <si>
    <t>02010</t>
  </si>
  <si>
    <t>Alpaugh Unified School District</t>
  </si>
  <si>
    <t>01950</t>
  </si>
  <si>
    <t>Alisal Union School District</t>
  </si>
  <si>
    <t>00153</t>
  </si>
  <si>
    <t>Alhambra Unified School District</t>
  </si>
  <si>
    <t>01860</t>
  </si>
  <si>
    <t>Albany Unified School District</t>
  </si>
  <si>
    <t>01770</t>
  </si>
  <si>
    <t>Alameda Unified School District</t>
  </si>
  <si>
    <t>91051</t>
  </si>
  <si>
    <t>Alameda County Office of Education</t>
  </si>
  <si>
    <t>01710</t>
  </si>
  <si>
    <t>Adelanto Elementary School District</t>
  </si>
  <si>
    <t>00001</t>
  </si>
  <si>
    <t>Acton-Agua Dulce Unified School District</t>
  </si>
  <si>
    <t>01650</t>
  </si>
  <si>
    <t>Acalanes Union High School District</t>
  </si>
  <si>
    <t>01620</t>
  </si>
  <si>
    <t>ABC Unified School District</t>
  </si>
  <si>
    <t>Yuba County</t>
  </si>
  <si>
    <t>Yolo County</t>
  </si>
  <si>
    <t>Ventura County</t>
  </si>
  <si>
    <t>Tulare County</t>
  </si>
  <si>
    <t>Tehama County</t>
  </si>
  <si>
    <t>Sutter County</t>
  </si>
  <si>
    <t>Stanislaus County</t>
  </si>
  <si>
    <t>Sonoma County</t>
  </si>
  <si>
    <t>Amounts allocated to component unit deducted from Pension and OPEB data</t>
  </si>
  <si>
    <t>Solano County</t>
  </si>
  <si>
    <t>For Calpers plan, Calculated the total pension and fnp pension using the fnp % of TPL from the schedule of NPL. Amounts allocated to independent entities deducted from Pension Data</t>
  </si>
  <si>
    <t>Siskiyou County</t>
  </si>
  <si>
    <t>Shasta County</t>
  </si>
  <si>
    <t>Santa Cruz County</t>
  </si>
  <si>
    <t>Santa Clara County</t>
  </si>
  <si>
    <t>Santa Barbara County</t>
  </si>
  <si>
    <t>San Mateo County</t>
  </si>
  <si>
    <t>San Luis Obispo County</t>
  </si>
  <si>
    <t xml:space="preserve">For Calpers plan, Calculated the total pension and fnp pension using the fnp % of TPL from the schedule of NPL. Amounts allocated to component unit deducted from Pension and OPEB data
</t>
  </si>
  <si>
    <t>San Joaquin County</t>
  </si>
  <si>
    <t>San Diego County</t>
  </si>
  <si>
    <t>San Bernardino County</t>
  </si>
  <si>
    <t>Sacramento County</t>
  </si>
  <si>
    <t>Riverside County</t>
  </si>
  <si>
    <t>Placer County</t>
  </si>
  <si>
    <t>Orange County</t>
  </si>
  <si>
    <t>Nevada County</t>
  </si>
  <si>
    <t>Monterey County</t>
  </si>
  <si>
    <t>Mono County</t>
  </si>
  <si>
    <t>Merced County</t>
  </si>
  <si>
    <t>Marin County</t>
  </si>
  <si>
    <t>Los Angeles County</t>
  </si>
  <si>
    <t>Lake County</t>
  </si>
  <si>
    <t>For Calpers plan, Calculated the total pension and fnp pension using the fnp % of TPL from the schedule of NPL. Amounts allocated to Fiduciary funds deducted from Pension data</t>
  </si>
  <si>
    <t>Kern County</t>
  </si>
  <si>
    <t>Fresno County</t>
  </si>
  <si>
    <t>El Dorado County</t>
  </si>
  <si>
    <t>Del Norte County</t>
  </si>
  <si>
    <t>Contra Costa County</t>
  </si>
  <si>
    <t>Colusa County</t>
  </si>
  <si>
    <t>Calaveras County</t>
  </si>
  <si>
    <t>Butte County</t>
  </si>
  <si>
    <t>For Calpers plan, Calculated the total pension and fnp pension using the fnp % of TPL from the schedule of NPL. Amount allocated to independent entities dedcuted from Pension Data</t>
  </si>
  <si>
    <t>Amador County</t>
  </si>
  <si>
    <t>Alameda County</t>
  </si>
  <si>
    <t>Yucaipa</t>
  </si>
  <si>
    <t>86972</t>
  </si>
  <si>
    <t>Yuba City</t>
  </si>
  <si>
    <t>Yreka</t>
  </si>
  <si>
    <t>Woodlake</t>
  </si>
  <si>
    <t>Winters</t>
  </si>
  <si>
    <t>Willows</t>
  </si>
  <si>
    <t>Whittier</t>
  </si>
  <si>
    <t>Westminster</t>
  </si>
  <si>
    <t>West Hollywood</t>
  </si>
  <si>
    <t>West Covina</t>
  </si>
  <si>
    <t>Watsonville</t>
  </si>
  <si>
    <t>Wasco</t>
  </si>
  <si>
    <t>Walnut Creek</t>
  </si>
  <si>
    <t>Walnut</t>
  </si>
  <si>
    <t>Amounts allocated to Fiduciary funds deduted from Pension Data</t>
  </si>
  <si>
    <t>Vista</t>
  </si>
  <si>
    <t>Visalia</t>
  </si>
  <si>
    <t>Victorville</t>
  </si>
  <si>
    <t>Vernon</t>
  </si>
  <si>
    <t>Vallejo</t>
  </si>
  <si>
    <t>Vacaville</t>
  </si>
  <si>
    <t>Upland</t>
  </si>
  <si>
    <t>Ukiah</t>
  </si>
  <si>
    <t>Twentynine Palms</t>
  </si>
  <si>
    <t>Tustin</t>
  </si>
  <si>
    <t>Tulare</t>
  </si>
  <si>
    <t>Tracy</t>
  </si>
  <si>
    <t>80000</t>
  </si>
  <si>
    <t>Torrance</t>
  </si>
  <si>
    <t>Thousand Oaks</t>
  </si>
  <si>
    <t>Temecula</t>
  </si>
  <si>
    <t>Tehachapi</t>
  </si>
  <si>
    <t>Sunnyvale</t>
  </si>
  <si>
    <t>St. Helena</t>
  </si>
  <si>
    <t>South San Francisco</t>
  </si>
  <si>
    <t>73220</t>
  </si>
  <si>
    <t>South Pasadena</t>
  </si>
  <si>
    <t>South Lake Tahoe</t>
  </si>
  <si>
    <t>South Gate</t>
  </si>
  <si>
    <t>South El Monte</t>
  </si>
  <si>
    <t>Solvang</t>
  </si>
  <si>
    <t>Soledad</t>
  </si>
  <si>
    <t>Solana Beach</t>
  </si>
  <si>
    <t>Simi Valley</t>
  </si>
  <si>
    <t>Signal Hill</t>
  </si>
  <si>
    <t>Shasta Lake</t>
  </si>
  <si>
    <t>Shafter</t>
  </si>
  <si>
    <t>Seal Beach</t>
  </si>
  <si>
    <t>Scotts Valley</t>
  </si>
  <si>
    <t>Santee</t>
  </si>
  <si>
    <t>Santa Monica</t>
  </si>
  <si>
    <t>Santa Cruz</t>
  </si>
  <si>
    <t>Santa Clarita</t>
  </si>
  <si>
    <t>Santa Clara</t>
  </si>
  <si>
    <t>Santa Barbara</t>
  </si>
  <si>
    <t>Amounts allocated to Fiduciary funds deduted from Pension and OPEB Data</t>
  </si>
  <si>
    <t>Santa Ana</t>
  </si>
  <si>
    <t>San Ramon</t>
  </si>
  <si>
    <t>San Rafael</t>
  </si>
  <si>
    <t>San Pablo</t>
  </si>
  <si>
    <t>San Mateo</t>
  </si>
  <si>
    <t>San Marino</t>
  </si>
  <si>
    <t>San Marcos</t>
  </si>
  <si>
    <t>San Luis Obispo</t>
  </si>
  <si>
    <t>San Leandro</t>
  </si>
  <si>
    <t>San Juan Capistrano</t>
  </si>
  <si>
    <t>San Jose</t>
  </si>
  <si>
    <t>67112</t>
  </si>
  <si>
    <t>San Jacinto</t>
  </si>
  <si>
    <t>San Gabriel</t>
  </si>
  <si>
    <t>San Fernando</t>
  </si>
  <si>
    <t>San Diego</t>
  </si>
  <si>
    <t>San Clemente</t>
  </si>
  <si>
    <t>San Carlos</t>
  </si>
  <si>
    <t>San Bruno</t>
  </si>
  <si>
    <t>San Bernardino</t>
  </si>
  <si>
    <t>Sacramento</t>
  </si>
  <si>
    <t>Roseville</t>
  </si>
  <si>
    <t>Rosemead</t>
  </si>
  <si>
    <t>62546</t>
  </si>
  <si>
    <t>Rohnert Park</t>
  </si>
  <si>
    <t>62364</t>
  </si>
  <si>
    <t>Rocklin</t>
  </si>
  <si>
    <t>62000</t>
  </si>
  <si>
    <t>Riverside</t>
  </si>
  <si>
    <t>61026</t>
  </si>
  <si>
    <t>Ripon</t>
  </si>
  <si>
    <t>60984</t>
  </si>
  <si>
    <t>Rio Vista</t>
  </si>
  <si>
    <t>60620</t>
  </si>
  <si>
    <t>Richmond</t>
  </si>
  <si>
    <t>60466</t>
  </si>
  <si>
    <t>Rialto</t>
  </si>
  <si>
    <t>60242</t>
  </si>
  <si>
    <t>Reedley</t>
  </si>
  <si>
    <t>60102</t>
  </si>
  <si>
    <t>60018</t>
  </si>
  <si>
    <t>Redondo Beach</t>
  </si>
  <si>
    <t>Redlands</t>
  </si>
  <si>
    <t>Redding</t>
  </si>
  <si>
    <t>Red Bluff</t>
  </si>
  <si>
    <t>Rancho Santa Margarita</t>
  </si>
  <si>
    <t>Rancho Palos Verdes</t>
  </si>
  <si>
    <t>Rancho Mirage</t>
  </si>
  <si>
    <t>Rancho Cucamonga</t>
  </si>
  <si>
    <t>Rancho Cordova</t>
  </si>
  <si>
    <t>Poway</t>
  </si>
  <si>
    <t>Porterville</t>
  </si>
  <si>
    <t>Port Hueneme</t>
  </si>
  <si>
    <t>Pomona</t>
  </si>
  <si>
    <t>Pleasanton</t>
  </si>
  <si>
    <t>Pleasant Hill</t>
  </si>
  <si>
    <t>Placerville</t>
  </si>
  <si>
    <t>Pittsburg</t>
  </si>
  <si>
    <t>Pismo Beach</t>
  </si>
  <si>
    <t>Pinole</t>
  </si>
  <si>
    <t>Pico Rivera</t>
  </si>
  <si>
    <t>Petaluma</t>
  </si>
  <si>
    <t>Patterson</t>
  </si>
  <si>
    <t>Pasadena</t>
  </si>
  <si>
    <t>Paramount</t>
  </si>
  <si>
    <t>Palo Alto</t>
  </si>
  <si>
    <t>Palmdale</t>
  </si>
  <si>
    <t>Palm Springs</t>
  </si>
  <si>
    <t>Palm Desert</t>
  </si>
  <si>
    <t>Pacifica</t>
  </si>
  <si>
    <t>Pacific Grove</t>
  </si>
  <si>
    <t>Oxnard</t>
  </si>
  <si>
    <t>For Calpers plan, Calculated the total pension and fnp pension using the fnp % of TPL from the schedule of NPL. Amounts allocated to Fiduciary funds deduted from Pension Data</t>
  </si>
  <si>
    <t>Oroville</t>
  </si>
  <si>
    <t>Orinda</t>
  </si>
  <si>
    <t>Orange</t>
  </si>
  <si>
    <t>Ontario</t>
  </si>
  <si>
    <t>Oceanside</t>
  </si>
  <si>
    <t>Amounts allocated to component unit deducted from Pension data</t>
  </si>
  <si>
    <t>Oakland</t>
  </si>
  <si>
    <t>Oakdale</t>
  </si>
  <si>
    <t>Norwalk</t>
  </si>
  <si>
    <t>Norco</t>
  </si>
  <si>
    <t>Newport Beach</t>
  </si>
  <si>
    <t>Newman</t>
  </si>
  <si>
    <t>Newark</t>
  </si>
  <si>
    <t>50398</t>
  </si>
  <si>
    <t>National City</t>
  </si>
  <si>
    <t>Napa</t>
  </si>
  <si>
    <t>Murrieta</t>
  </si>
  <si>
    <t>Mountain View</t>
  </si>
  <si>
    <t>Mount Shasta</t>
  </si>
  <si>
    <t>Morro Bay</t>
  </si>
  <si>
    <t>Morgan Hill</t>
  </si>
  <si>
    <t>Moreno Valley</t>
  </si>
  <si>
    <t>Moorpark</t>
  </si>
  <si>
    <t>Monterey Park</t>
  </si>
  <si>
    <t>Monterey</t>
  </si>
  <si>
    <t>Montebello</t>
  </si>
  <si>
    <t>Montclair</t>
  </si>
  <si>
    <t>Monrovia</t>
  </si>
  <si>
    <t>Modesto</t>
  </si>
  <si>
    <t>Mission Viejo</t>
  </si>
  <si>
    <t>Milpitas</t>
  </si>
  <si>
    <t>Millbrae</t>
  </si>
  <si>
    <t>Merced</t>
  </si>
  <si>
    <t>Menlo Park</t>
  </si>
  <si>
    <t>Menifee</t>
  </si>
  <si>
    <t>Mendota</t>
  </si>
  <si>
    <t>McFarland</t>
  </si>
  <si>
    <t>Marysville</t>
  </si>
  <si>
    <t>Martinez</t>
  </si>
  <si>
    <t>Marina</t>
  </si>
  <si>
    <t>Manhattan Beach</t>
  </si>
  <si>
    <t>Malibu</t>
  </si>
  <si>
    <t>Madera</t>
  </si>
  <si>
    <t>Lynwood</t>
  </si>
  <si>
    <t>Los Banos</t>
  </si>
  <si>
    <t>Los Angeles</t>
  </si>
  <si>
    <t>Long Beach</t>
  </si>
  <si>
    <t>For Calpers plan, Calculated the total pension and fnp pension using the fnp % of TPL from the schedule of NPL. Also deducted amount allocated to fiduciary funds from pension and OPEB data</t>
  </si>
  <si>
    <t>Lompoc</t>
  </si>
  <si>
    <t>Lomita</t>
  </si>
  <si>
    <t>Lodi</t>
  </si>
  <si>
    <t>Livermore</t>
  </si>
  <si>
    <t>Live Oak</t>
  </si>
  <si>
    <t>Lemoore</t>
  </si>
  <si>
    <t>Lathrop</t>
  </si>
  <si>
    <t>Larkspur</t>
  </si>
  <si>
    <t>Lancaster</t>
  </si>
  <si>
    <t>Lakewood</t>
  </si>
  <si>
    <t>Lakeport</t>
  </si>
  <si>
    <t>Lake Forest</t>
  </si>
  <si>
    <t>Lake Elsinore</t>
  </si>
  <si>
    <t>Laguna Niguel</t>
  </si>
  <si>
    <t>Laguna Hills</t>
  </si>
  <si>
    <t>Laguna Beach</t>
  </si>
  <si>
    <t>Lafayette</t>
  </si>
  <si>
    <t>La Verne</t>
  </si>
  <si>
    <t>La Puente</t>
  </si>
  <si>
    <t>La Palma</t>
  </si>
  <si>
    <t>La Mirada</t>
  </si>
  <si>
    <t>La Mesa</t>
  </si>
  <si>
    <t>La Habra</t>
  </si>
  <si>
    <t>Kingsburg</t>
  </si>
  <si>
    <t>38520</t>
  </si>
  <si>
    <t>King City</t>
  </si>
  <si>
    <t>Jurupa Valley</t>
  </si>
  <si>
    <t>Jackson</t>
  </si>
  <si>
    <t>Irvine</t>
  </si>
  <si>
    <t>Inglewood</t>
  </si>
  <si>
    <t>Industry</t>
  </si>
  <si>
    <t>Indio</t>
  </si>
  <si>
    <t>Indian Wells</t>
  </si>
  <si>
    <t>Huntington Beach</t>
  </si>
  <si>
    <t>Holtville</t>
  </si>
  <si>
    <t>Highland</t>
  </si>
  <si>
    <t>Hesperia</t>
  </si>
  <si>
    <t>Hercules</t>
  </si>
  <si>
    <t>Hemet</t>
  </si>
  <si>
    <t>Healdsburg</t>
  </si>
  <si>
    <t>Hayward</t>
  </si>
  <si>
    <t>Hawthorne</t>
  </si>
  <si>
    <t>Hawaiian Gardens</t>
  </si>
  <si>
    <t>Hanford</t>
  </si>
  <si>
    <t>Guadalupe</t>
  </si>
  <si>
    <t>Grover Beach</t>
  </si>
  <si>
    <t>Grass Valley</t>
  </si>
  <si>
    <t>Gonzales</t>
  </si>
  <si>
    <t>Glendora</t>
  </si>
  <si>
    <t>Glendale</t>
  </si>
  <si>
    <t>Gilroy</t>
  </si>
  <si>
    <t>Gardena</t>
  </si>
  <si>
    <t>Garden Grove</t>
  </si>
  <si>
    <t>Galt</t>
  </si>
  <si>
    <t>Amounts allocated to Fiduciary funds deducted from Pension data</t>
  </si>
  <si>
    <t>Fullerton</t>
  </si>
  <si>
    <t>Fresno</t>
  </si>
  <si>
    <t>Fremont</t>
  </si>
  <si>
    <t>Fowler</t>
  </si>
  <si>
    <t>Fountain Valley</t>
  </si>
  <si>
    <t>Fort Bragg</t>
  </si>
  <si>
    <t>Fontana</t>
  </si>
  <si>
    <t>Folsom</t>
  </si>
  <si>
    <t>Firebaugh</t>
  </si>
  <si>
    <t>Farmersville</t>
  </si>
  <si>
    <t>Fairfield</t>
  </si>
  <si>
    <t>Eureka</t>
  </si>
  <si>
    <t>Encinitas</t>
  </si>
  <si>
    <t>Emeryville</t>
  </si>
  <si>
    <t>Elk Grove</t>
  </si>
  <si>
    <t>El Segundo</t>
  </si>
  <si>
    <t>El Cerrito</t>
  </si>
  <si>
    <t>El Centro</t>
  </si>
  <si>
    <t>El Cajon</t>
  </si>
  <si>
    <t>East Palo Alto</t>
  </si>
  <si>
    <t>Dunsmuir</t>
  </si>
  <si>
    <t>Dublin</t>
  </si>
  <si>
    <t>Duarte</t>
  </si>
  <si>
    <t>Downey</t>
  </si>
  <si>
    <t>Dos Palos</t>
  </si>
  <si>
    <t>Dixon</t>
  </si>
  <si>
    <t>Dinuba</t>
  </si>
  <si>
    <t>Diamond Bar</t>
  </si>
  <si>
    <t>Desert Hot Springs</t>
  </si>
  <si>
    <t>For Calpers plan, Calculated the total pension and fnp pension using the fnp % of TPL from the schedule of NPL.</t>
  </si>
  <si>
    <t>Delano</t>
  </si>
  <si>
    <t>Dana Point</t>
  </si>
  <si>
    <t>17918</t>
  </si>
  <si>
    <t>Daly City</t>
  </si>
  <si>
    <t>Cypress</t>
  </si>
  <si>
    <t>Cupertino</t>
  </si>
  <si>
    <t>Cudahy</t>
  </si>
  <si>
    <t>Covina</t>
  </si>
  <si>
    <t>Cotati</t>
  </si>
  <si>
    <t>Costa Mesa</t>
  </si>
  <si>
    <t>Coronado</t>
  </si>
  <si>
    <t>Amounts allocated to Fiduciary funds deducted from Pension and OPEB data</t>
  </si>
  <si>
    <t>Corona</t>
  </si>
  <si>
    <t>Corcoran</t>
  </si>
  <si>
    <t>Concord</t>
  </si>
  <si>
    <t>Commerce</t>
  </si>
  <si>
    <t>Colusa</t>
  </si>
  <si>
    <t>Colton</t>
  </si>
  <si>
    <t>Coachella</t>
  </si>
  <si>
    <t>Clovis</t>
  </si>
  <si>
    <t>For Calpers plan, Calculated the total pension and fnp pension using the fnp % of TPL from the schedule of NPL. Amounts allocated to fiduciary funds deducted from total OPEB liability</t>
  </si>
  <si>
    <t>67000</t>
  </si>
  <si>
    <t>City and County of San Francisco</t>
  </si>
  <si>
    <t>Citrus Heights</t>
  </si>
  <si>
    <t>Chula Vista</t>
  </si>
  <si>
    <t>Chowchilla</t>
  </si>
  <si>
    <t>Chino Hills</t>
  </si>
  <si>
    <t>Chino</t>
  </si>
  <si>
    <t>Chico</t>
  </si>
  <si>
    <t>Cerritos</t>
  </si>
  <si>
    <t>For Calpers plan, Calculated the total pension and fnp pension using the fnp % of TPL from the schedule of NPL. Also deducted amount allocated to fiduciary funds from pension data</t>
  </si>
  <si>
    <t>Ceres</t>
  </si>
  <si>
    <t>Carson</t>
  </si>
  <si>
    <t>Carpinteria</t>
  </si>
  <si>
    <t>Carlsbad</t>
  </si>
  <si>
    <t>Capitola</t>
  </si>
  <si>
    <t>Campbell</t>
  </si>
  <si>
    <t>Camarillo</t>
  </si>
  <si>
    <t>California City</t>
  </si>
  <si>
    <t>09710</t>
  </si>
  <si>
    <t>Calexico</t>
  </si>
  <si>
    <t>09066</t>
  </si>
  <si>
    <t>Burlingame</t>
  </si>
  <si>
    <t>08954</t>
  </si>
  <si>
    <t>Burbank</t>
  </si>
  <si>
    <t>08786</t>
  </si>
  <si>
    <t>Buena Park</t>
  </si>
  <si>
    <t>08310</t>
  </si>
  <si>
    <t>Brisbane</t>
  </si>
  <si>
    <t>08142</t>
  </si>
  <si>
    <t>Brentwood</t>
  </si>
  <si>
    <t>08100</t>
  </si>
  <si>
    <t>Brea</t>
  </si>
  <si>
    <t>08058</t>
  </si>
  <si>
    <t>Brawley</t>
  </si>
  <si>
    <t>07218</t>
  </si>
  <si>
    <t>Blythe</t>
  </si>
  <si>
    <t>06434</t>
  </si>
  <si>
    <t>Big Bear Lake</t>
  </si>
  <si>
    <t>06000</t>
  </si>
  <si>
    <t>Berkeley</t>
  </si>
  <si>
    <t>05290</t>
  </si>
  <si>
    <t>Benicia</t>
  </si>
  <si>
    <t>05108</t>
  </si>
  <si>
    <t>Belmont</t>
  </si>
  <si>
    <t>04982</t>
  </si>
  <si>
    <t>Bellflower</t>
  </si>
  <si>
    <t>04996</t>
  </si>
  <si>
    <t>Bell Gardens</t>
  </si>
  <si>
    <t>04030</t>
  </si>
  <si>
    <t>Barstow</t>
  </si>
  <si>
    <t>03820</t>
  </si>
  <si>
    <t>Banning</t>
  </si>
  <si>
    <t>03666</t>
  </si>
  <si>
    <t>Baldwin Park</t>
  </si>
  <si>
    <t>03386</t>
  </si>
  <si>
    <t>Azusa</t>
  </si>
  <si>
    <t>03302</t>
  </si>
  <si>
    <t>Avalon</t>
  </si>
  <si>
    <t>03204</t>
  </si>
  <si>
    <t>Auburn</t>
  </si>
  <si>
    <t>03064</t>
  </si>
  <si>
    <t>Atascadero</t>
  </si>
  <si>
    <t>02924</t>
  </si>
  <si>
    <t>Arvin</t>
  </si>
  <si>
    <t>02868</t>
  </si>
  <si>
    <t>Arroyo Grande</t>
  </si>
  <si>
    <t>02476</t>
  </si>
  <si>
    <t>Arcata</t>
  </si>
  <si>
    <t>02462</t>
  </si>
  <si>
    <t>Arcadia</t>
  </si>
  <si>
    <t>02252</t>
  </si>
  <si>
    <t>Antioch</t>
  </si>
  <si>
    <t>02112</t>
  </si>
  <si>
    <t>Angels</t>
  </si>
  <si>
    <t>02000</t>
  </si>
  <si>
    <t>Anaheim</t>
  </si>
  <si>
    <t>00884</t>
  </si>
  <si>
    <t>Alhambra</t>
  </si>
  <si>
    <t>00394</t>
  </si>
  <si>
    <t>Agoura Hills</t>
  </si>
  <si>
    <t>Comments</t>
  </si>
  <si>
    <t>ACFR Release Date</t>
  </si>
  <si>
    <t>Category</t>
  </si>
  <si>
    <t>Name</t>
  </si>
  <si>
    <t>Year</t>
  </si>
  <si>
    <t>Entity Name</t>
  </si>
  <si>
    <t>FY 2021 Revenues</t>
  </si>
  <si>
    <t>FY 2022 Revenues</t>
  </si>
  <si>
    <t>PctChg</t>
  </si>
  <si>
    <t>Amador</t>
  </si>
  <si>
    <t>Imperial</t>
  </si>
  <si>
    <t>San Joaquin</t>
  </si>
  <si>
    <t>Sonoma</t>
  </si>
  <si>
    <t>Tehama</t>
  </si>
  <si>
    <t>Alpine County</t>
  </si>
  <si>
    <t>Humboldt County</t>
  </si>
  <si>
    <t>Imperial County</t>
  </si>
  <si>
    <t>Inyo County</t>
  </si>
  <si>
    <t>Kings County</t>
  </si>
  <si>
    <t>Lassen County</t>
  </si>
  <si>
    <t>Madera County</t>
  </si>
  <si>
    <t>Mariposa County</t>
  </si>
  <si>
    <t>Modoc County</t>
  </si>
  <si>
    <t>Plumas County</t>
  </si>
  <si>
    <t>Tuolumne County</t>
  </si>
  <si>
    <t>Adelanto</t>
  </si>
  <si>
    <t>Aliso Viejo</t>
  </si>
  <si>
    <t>Alturas</t>
  </si>
  <si>
    <t>American Canyon</t>
  </si>
  <si>
    <t>Anderson</t>
  </si>
  <si>
    <t>Apple Valley</t>
  </si>
  <si>
    <t>Artesia</t>
  </si>
  <si>
    <t>Atherton</t>
  </si>
  <si>
    <t>Avenal</t>
  </si>
  <si>
    <t>Bakersfield</t>
  </si>
  <si>
    <t>Beaumont</t>
  </si>
  <si>
    <t>Belvedere</t>
  </si>
  <si>
    <t>Beverly Hills</t>
  </si>
  <si>
    <t>Biggs</t>
  </si>
  <si>
    <t>Bishop</t>
  </si>
  <si>
    <t>Blue Lake</t>
  </si>
  <si>
    <t>Bradbury</t>
  </si>
  <si>
    <t>Buellton</t>
  </si>
  <si>
    <t>Calabasas</t>
  </si>
  <si>
    <t>Calimesa</t>
  </si>
  <si>
    <t>Calipatria</t>
  </si>
  <si>
    <t>Calistoga</t>
  </si>
  <si>
    <t>Canyon Lake</t>
  </si>
  <si>
    <t>Carmel-By-The-Sea</t>
  </si>
  <si>
    <t>Cathedral City</t>
  </si>
  <si>
    <t>Claremont</t>
  </si>
  <si>
    <t>Clearlake</t>
  </si>
  <si>
    <t>Cloverdale</t>
  </si>
  <si>
    <t>Coalinga</t>
  </si>
  <si>
    <t>Colfax</t>
  </si>
  <si>
    <t>Colma</t>
  </si>
  <si>
    <t>Compton</t>
  </si>
  <si>
    <t>Corning</t>
  </si>
  <si>
    <t>Corte Madera</t>
  </si>
  <si>
    <t>Crescent City</t>
  </si>
  <si>
    <t>Culver City</t>
  </si>
  <si>
    <t>Danville</t>
  </si>
  <si>
    <t>Davis</t>
  </si>
  <si>
    <t>Del Mar</t>
  </si>
  <si>
    <t>Del Rey Oaks</t>
  </si>
  <si>
    <t>Dorris</t>
  </si>
  <si>
    <t>Eastvale</t>
  </si>
  <si>
    <t>El Monte</t>
  </si>
  <si>
    <t>El Paso De Robles</t>
  </si>
  <si>
    <t>Escalon</t>
  </si>
  <si>
    <t>Escondido</t>
  </si>
  <si>
    <t>Etna</t>
  </si>
  <si>
    <t>Exeter</t>
  </si>
  <si>
    <t>Fairfax</t>
  </si>
  <si>
    <t>Ferndale</t>
  </si>
  <si>
    <t>Fillmore</t>
  </si>
  <si>
    <t>Fort Jones</t>
  </si>
  <si>
    <t>Fortuna</t>
  </si>
  <si>
    <t>Foster City</t>
  </si>
  <si>
    <t>Goleta</t>
  </si>
  <si>
    <t>Grand Terrace</t>
  </si>
  <si>
    <t>Greenfield</t>
  </si>
  <si>
    <t>Gridley</t>
  </si>
  <si>
    <t>Gustine</t>
  </si>
  <si>
    <t>Half Moon Bay</t>
  </si>
  <si>
    <t>Hermosa Beach</t>
  </si>
  <si>
    <t>Hidden Hills</t>
  </si>
  <si>
    <t>Hillsborough</t>
  </si>
  <si>
    <t>Hollister</t>
  </si>
  <si>
    <t>Hughson</t>
  </si>
  <si>
    <t>Huntington Park</t>
  </si>
  <si>
    <t>Huron</t>
  </si>
  <si>
    <t>Imperial Beach</t>
  </si>
  <si>
    <t>Ione</t>
  </si>
  <si>
    <t>Irwindale</t>
  </si>
  <si>
    <t>Isleton</t>
  </si>
  <si>
    <t>Kerman</t>
  </si>
  <si>
    <t>La Canada Flintridge</t>
  </si>
  <si>
    <t>La Habra Heights</t>
  </si>
  <si>
    <t>La Quinta</t>
  </si>
  <si>
    <t>Laguna Woods</t>
  </si>
  <si>
    <t>Lawndale</t>
  </si>
  <si>
    <t>Lemon Grove</t>
  </si>
  <si>
    <t>Lincoln</t>
  </si>
  <si>
    <t>Lindsay</t>
  </si>
  <si>
    <t>Livingston</t>
  </si>
  <si>
    <t>Loma Linda</t>
  </si>
  <si>
    <t>Loomis</t>
  </si>
  <si>
    <t>Los Alamitos</t>
  </si>
  <si>
    <t>Los Altos</t>
  </si>
  <si>
    <t>Los Altos Hills</t>
  </si>
  <si>
    <t>Los Gatos</t>
  </si>
  <si>
    <t>Loyalton</t>
  </si>
  <si>
    <t>Mammoth Lakes</t>
  </si>
  <si>
    <t>Manteca</t>
  </si>
  <si>
    <t>Maricopa</t>
  </si>
  <si>
    <t>Maywood</t>
  </si>
  <si>
    <t>Mill Valley</t>
  </si>
  <si>
    <t>Montague</t>
  </si>
  <si>
    <t>Monte Sereno</t>
  </si>
  <si>
    <t>Moraga</t>
  </si>
  <si>
    <t>Mt. Shasta</t>
  </si>
  <si>
    <t>Needles</t>
  </si>
  <si>
    <t>Nevada City</t>
  </si>
  <si>
    <t>Novato</t>
  </si>
  <si>
    <t>Oakley</t>
  </si>
  <si>
    <t>Ojai</t>
  </si>
  <si>
    <t>Orange Cove</t>
  </si>
  <si>
    <t>Orland</t>
  </si>
  <si>
    <t>Palos Verdes Estates</t>
  </si>
  <si>
    <t>Paradise</t>
  </si>
  <si>
    <t>Parlier</t>
  </si>
  <si>
    <t>Perris</t>
  </si>
  <si>
    <t>Piedmont</t>
  </si>
  <si>
    <t>Placentia</t>
  </si>
  <si>
    <t>Plymouth</t>
  </si>
  <si>
    <t>Point Arena</t>
  </si>
  <si>
    <t>Portola</t>
  </si>
  <si>
    <t>Portola Valley</t>
  </si>
  <si>
    <t>Redwood City</t>
  </si>
  <si>
    <t>Ridgecrest</t>
  </si>
  <si>
    <t>Rio Dell</t>
  </si>
  <si>
    <t>Riverbank</t>
  </si>
  <si>
    <t>Rolling Hills</t>
  </si>
  <si>
    <t>Rolling Hills Estates</t>
  </si>
  <si>
    <t>Ross</t>
  </si>
  <si>
    <t>Salinas</t>
  </si>
  <si>
    <t>San Anselmo</t>
  </si>
  <si>
    <t>San Buenaventura</t>
  </si>
  <si>
    <t>San Dimas</t>
  </si>
  <si>
    <t>San Francisco</t>
  </si>
  <si>
    <t>San Juan Bautista</t>
  </si>
  <si>
    <t>Sand City</t>
  </si>
  <si>
    <t>Sanger</t>
  </si>
  <si>
    <t>Santa Fe Springs</t>
  </si>
  <si>
    <t>Santa Maria</t>
  </si>
  <si>
    <t>Santa Paula</t>
  </si>
  <si>
    <t>Santa Rosa</t>
  </si>
  <si>
    <t>Saratoga</t>
  </si>
  <si>
    <t>Sausalito</t>
  </si>
  <si>
    <t>Seaside</t>
  </si>
  <si>
    <t>Sebastopol</t>
  </si>
  <si>
    <t>Selma</t>
  </si>
  <si>
    <t>Sierra Madre</t>
  </si>
  <si>
    <t>Sonora</t>
  </si>
  <si>
    <t>Stanton</t>
  </si>
  <si>
    <t>Stockton</t>
  </si>
  <si>
    <t>Suisun City</t>
  </si>
  <si>
    <t>Susanville</t>
  </si>
  <si>
    <t>Sutter Creek</t>
  </si>
  <si>
    <t>Taft</t>
  </si>
  <si>
    <t>Temple City</t>
  </si>
  <si>
    <t>Tiburon</t>
  </si>
  <si>
    <t>Trinidad</t>
  </si>
  <si>
    <t>Truckee</t>
  </si>
  <si>
    <t>Tulelake</t>
  </si>
  <si>
    <t>Turlock</t>
  </si>
  <si>
    <t>Union City</t>
  </si>
  <si>
    <t>Villa Park</t>
  </si>
  <si>
    <t>Waterford</t>
  </si>
  <si>
    <t>Weed</t>
  </si>
  <si>
    <t>West Sacramento</t>
  </si>
  <si>
    <t>Westlake Village</t>
  </si>
  <si>
    <t>Westmorland</t>
  </si>
  <si>
    <t>Wheatland</t>
  </si>
  <si>
    <t>Wildomar</t>
  </si>
  <si>
    <t>Williams</t>
  </si>
  <si>
    <t>Willits</t>
  </si>
  <si>
    <t>Windsor</t>
  </si>
  <si>
    <t>Woodland</t>
  </si>
  <si>
    <t>Woodside</t>
  </si>
  <si>
    <t>Yorba Linda</t>
  </si>
  <si>
    <t>Yountville</t>
  </si>
  <si>
    <t>Yucca Valley</t>
  </si>
  <si>
    <t>01</t>
  </si>
  <si>
    <t>10017</t>
  </si>
  <si>
    <t>61119</t>
  </si>
  <si>
    <t>61127</t>
  </si>
  <si>
    <t>61143</t>
  </si>
  <si>
    <t>61150</t>
  </si>
  <si>
    <t>61168</t>
  </si>
  <si>
    <t>61176</t>
  </si>
  <si>
    <t>61192</t>
  </si>
  <si>
    <t>61200</t>
  </si>
  <si>
    <t>61218</t>
  </si>
  <si>
    <t>61234</t>
  </si>
  <si>
    <t>61242</t>
  </si>
  <si>
    <t>61259</t>
  </si>
  <si>
    <t>61275</t>
  </si>
  <si>
    <t>61291</t>
  </si>
  <si>
    <t>61309</t>
  </si>
  <si>
    <t>75093</t>
  </si>
  <si>
    <t>75101</t>
  </si>
  <si>
    <t>75119</t>
  </si>
  <si>
    <t>02</t>
  </si>
  <si>
    <t>10025</t>
  </si>
  <si>
    <t>61333</t>
  </si>
  <si>
    <t>03</t>
  </si>
  <si>
    <t>10033</t>
  </si>
  <si>
    <t>73981</t>
  </si>
  <si>
    <t>04</t>
  </si>
  <si>
    <t>10041</t>
  </si>
  <si>
    <t>61382</t>
  </si>
  <si>
    <t>61408</t>
  </si>
  <si>
    <t>61424</t>
  </si>
  <si>
    <t>61432</t>
  </si>
  <si>
    <t>61457</t>
  </si>
  <si>
    <t>61499</t>
  </si>
  <si>
    <t>61507</t>
  </si>
  <si>
    <t>61515</t>
  </si>
  <si>
    <t>61523</t>
  </si>
  <si>
    <t>61531</t>
  </si>
  <si>
    <t>61549</t>
  </si>
  <si>
    <t>73379</t>
  </si>
  <si>
    <t>75507</t>
  </si>
  <si>
    <t>05</t>
  </si>
  <si>
    <t>10058</t>
  </si>
  <si>
    <t>61556</t>
  </si>
  <si>
    <t>61564</t>
  </si>
  <si>
    <t>61572</t>
  </si>
  <si>
    <t>61580</t>
  </si>
  <si>
    <t>10066</t>
  </si>
  <si>
    <t>61598</t>
  </si>
  <si>
    <t>61606</t>
  </si>
  <si>
    <t>61614</t>
  </si>
  <si>
    <t>61622</t>
  </si>
  <si>
    <t>07</t>
  </si>
  <si>
    <t>10074</t>
  </si>
  <si>
    <t>61630</t>
  </si>
  <si>
    <t>61648</t>
  </si>
  <si>
    <t>61655</t>
  </si>
  <si>
    <t>61663</t>
  </si>
  <si>
    <t>61671</t>
  </si>
  <si>
    <t>61697</t>
  </si>
  <si>
    <t>61705</t>
  </si>
  <si>
    <t>61713</t>
  </si>
  <si>
    <t>61721</t>
  </si>
  <si>
    <t>61739</t>
  </si>
  <si>
    <t>61747</t>
  </si>
  <si>
    <t>61754</t>
  </si>
  <si>
    <t>61762</t>
  </si>
  <si>
    <t>61770</t>
  </si>
  <si>
    <t>61788</t>
  </si>
  <si>
    <t>61796</t>
  </si>
  <si>
    <t>61804</t>
  </si>
  <si>
    <t>61812</t>
  </si>
  <si>
    <t>08</t>
  </si>
  <si>
    <t>10082</t>
  </si>
  <si>
    <t>61820</t>
  </si>
  <si>
    <t>09</t>
  </si>
  <si>
    <t>10090</t>
  </si>
  <si>
    <t>61838</t>
  </si>
  <si>
    <t>61846</t>
  </si>
  <si>
    <t>61853</t>
  </si>
  <si>
    <t>61879</t>
  </si>
  <si>
    <t>61887</t>
  </si>
  <si>
    <t>61895</t>
  </si>
  <si>
    <t>61903</t>
  </si>
  <si>
    <t>61911</t>
  </si>
  <si>
    <t>61929</t>
  </si>
  <si>
    <t>61945</t>
  </si>
  <si>
    <t>61952</t>
  </si>
  <si>
    <t>61960</t>
  </si>
  <si>
    <t>61978</t>
  </si>
  <si>
    <t>61986</t>
  </si>
  <si>
    <t>73783</t>
  </si>
  <si>
    <t>10</t>
  </si>
  <si>
    <t>10108</t>
  </si>
  <si>
    <t>61994</t>
  </si>
  <si>
    <t>62026</t>
  </si>
  <si>
    <t>62042</t>
  </si>
  <si>
    <t>62109</t>
  </si>
  <si>
    <t>62117</t>
  </si>
  <si>
    <t>62125</t>
  </si>
  <si>
    <t>62158</t>
  </si>
  <si>
    <t>62166</t>
  </si>
  <si>
    <t>62240</t>
  </si>
  <si>
    <t>62257</t>
  </si>
  <si>
    <t>62265</t>
  </si>
  <si>
    <t>62281</t>
  </si>
  <si>
    <t>62323</t>
  </si>
  <si>
    <t>62331</t>
  </si>
  <si>
    <t>62356</t>
  </si>
  <si>
    <t>62372</t>
  </si>
  <si>
    <t>62380</t>
  </si>
  <si>
    <t>62414</t>
  </si>
  <si>
    <t>62430</t>
  </si>
  <si>
    <t>62513</t>
  </si>
  <si>
    <t>62539</t>
  </si>
  <si>
    <t>62547</t>
  </si>
  <si>
    <t>73809</t>
  </si>
  <si>
    <t>73965</t>
  </si>
  <si>
    <t>73999</t>
  </si>
  <si>
    <t>75127</t>
  </si>
  <si>
    <t>75234</t>
  </si>
  <si>
    <t>75275</t>
  </si>
  <si>
    <t>75408</t>
  </si>
  <si>
    <t>75598</t>
  </si>
  <si>
    <t>76778</t>
  </si>
  <si>
    <t>11</t>
  </si>
  <si>
    <t>10116</t>
  </si>
  <si>
    <t>62554</t>
  </si>
  <si>
    <t>62596</t>
  </si>
  <si>
    <t>62638</t>
  </si>
  <si>
    <t>62646</t>
  </si>
  <si>
    <t>62653</t>
  </si>
  <si>
    <t>62661</t>
  </si>
  <si>
    <t>75481</t>
  </si>
  <si>
    <t>76562</t>
  </si>
  <si>
    <t>12</t>
  </si>
  <si>
    <t>10124</t>
  </si>
  <si>
    <t>62679</t>
  </si>
  <si>
    <t>62687</t>
  </si>
  <si>
    <t>62695</t>
  </si>
  <si>
    <t>62703</t>
  </si>
  <si>
    <t>62729</t>
  </si>
  <si>
    <t>62737</t>
  </si>
  <si>
    <t>62745</t>
  </si>
  <si>
    <t>62794</t>
  </si>
  <si>
    <t>62810</t>
  </si>
  <si>
    <t>62828</t>
  </si>
  <si>
    <t>62836</t>
  </si>
  <si>
    <t>62851</t>
  </si>
  <si>
    <t>62885</t>
  </si>
  <si>
    <t>62893</t>
  </si>
  <si>
    <t>62901</t>
  </si>
  <si>
    <t>62919</t>
  </si>
  <si>
    <t>62927</t>
  </si>
  <si>
    <t>62935</t>
  </si>
  <si>
    <t>62950</t>
  </si>
  <si>
    <t>62968</t>
  </si>
  <si>
    <t>62976</t>
  </si>
  <si>
    <t>62984</t>
  </si>
  <si>
    <t>63008</t>
  </si>
  <si>
    <t>63024</t>
  </si>
  <si>
    <t>63032</t>
  </si>
  <si>
    <t>63040</t>
  </si>
  <si>
    <t>63057</t>
  </si>
  <si>
    <t>75374</t>
  </si>
  <si>
    <t>75382</t>
  </si>
  <si>
    <t>75515</t>
  </si>
  <si>
    <t>76802</t>
  </si>
  <si>
    <t>13</t>
  </si>
  <si>
    <t>10132</t>
  </si>
  <si>
    <t>63073</t>
  </si>
  <si>
    <t>63081</t>
  </si>
  <si>
    <t>63099</t>
  </si>
  <si>
    <t>63107</t>
  </si>
  <si>
    <t>63115</t>
  </si>
  <si>
    <t>63123</t>
  </si>
  <si>
    <t>63131</t>
  </si>
  <si>
    <t>63149</t>
  </si>
  <si>
    <t>63164</t>
  </si>
  <si>
    <t>63172</t>
  </si>
  <si>
    <t>63180</t>
  </si>
  <si>
    <t>63198</t>
  </si>
  <si>
    <t>63206</t>
  </si>
  <si>
    <t>63214</t>
  </si>
  <si>
    <t>63222</t>
  </si>
  <si>
    <t>63230</t>
  </si>
  <si>
    <t>14</t>
  </si>
  <si>
    <t>10140</t>
  </si>
  <si>
    <t>63248</t>
  </si>
  <si>
    <t>63271</t>
  </si>
  <si>
    <t>63289</t>
  </si>
  <si>
    <t>63297</t>
  </si>
  <si>
    <t>63305</t>
  </si>
  <si>
    <t>76687</t>
  </si>
  <si>
    <t>15</t>
  </si>
  <si>
    <t>10157</t>
  </si>
  <si>
    <t>63313</t>
  </si>
  <si>
    <t>63321</t>
  </si>
  <si>
    <t>63339</t>
  </si>
  <si>
    <t>63354</t>
  </si>
  <si>
    <t>63362</t>
  </si>
  <si>
    <t>63370</t>
  </si>
  <si>
    <t>63388</t>
  </si>
  <si>
    <t>63404</t>
  </si>
  <si>
    <t>63412</t>
  </si>
  <si>
    <t>63420</t>
  </si>
  <si>
    <t>63438</t>
  </si>
  <si>
    <t>63446</t>
  </si>
  <si>
    <t>63461</t>
  </si>
  <si>
    <t>63479</t>
  </si>
  <si>
    <t>63487</t>
  </si>
  <si>
    <t>63503</t>
  </si>
  <si>
    <t>63529</t>
  </si>
  <si>
    <t>63545</t>
  </si>
  <si>
    <t>63552</t>
  </si>
  <si>
    <t>63560</t>
  </si>
  <si>
    <t>63578</t>
  </si>
  <si>
    <t>63586</t>
  </si>
  <si>
    <t>63594</t>
  </si>
  <si>
    <t>63610</t>
  </si>
  <si>
    <t>63628</t>
  </si>
  <si>
    <t>63651</t>
  </si>
  <si>
    <t>63669</t>
  </si>
  <si>
    <t>63677</t>
  </si>
  <si>
    <t>63685</t>
  </si>
  <si>
    <t>63693</t>
  </si>
  <si>
    <t>63719</t>
  </si>
  <si>
    <t>63750</t>
  </si>
  <si>
    <t>63768</t>
  </si>
  <si>
    <t>63776</t>
  </si>
  <si>
    <t>63784</t>
  </si>
  <si>
    <t>63792</t>
  </si>
  <si>
    <t>63800</t>
  </si>
  <si>
    <t>63818</t>
  </si>
  <si>
    <t>63826</t>
  </si>
  <si>
    <t>63834</t>
  </si>
  <si>
    <t>63842</t>
  </si>
  <si>
    <t>63859</t>
  </si>
  <si>
    <t>73544</t>
  </si>
  <si>
    <t>73742</t>
  </si>
  <si>
    <t>73908</t>
  </si>
  <si>
    <t>75168</t>
  </si>
  <si>
    <t>16</t>
  </si>
  <si>
    <t>10165</t>
  </si>
  <si>
    <t>63875</t>
  </si>
  <si>
    <t>63883</t>
  </si>
  <si>
    <t>63891</t>
  </si>
  <si>
    <t>63917</t>
  </si>
  <si>
    <t>63925</t>
  </si>
  <si>
    <t>63933</t>
  </si>
  <si>
    <t>63941</t>
  </si>
  <si>
    <t>63958</t>
  </si>
  <si>
    <t>63966</t>
  </si>
  <si>
    <t>63974</t>
  </si>
  <si>
    <t>63982</t>
  </si>
  <si>
    <t>63990</t>
  </si>
  <si>
    <t>73932</t>
  </si>
  <si>
    <t>17</t>
  </si>
  <si>
    <t>10173</t>
  </si>
  <si>
    <t>64014</t>
  </si>
  <si>
    <t>64022</t>
  </si>
  <si>
    <t>64030</t>
  </si>
  <si>
    <t>64048</t>
  </si>
  <si>
    <t>64055</t>
  </si>
  <si>
    <t>76976</t>
  </si>
  <si>
    <t>18</t>
  </si>
  <si>
    <t>10181</t>
  </si>
  <si>
    <t>64089</t>
  </si>
  <si>
    <t>64105</t>
  </si>
  <si>
    <t>64113</t>
  </si>
  <si>
    <t>64139</t>
  </si>
  <si>
    <t>64162</t>
  </si>
  <si>
    <t>64170</t>
  </si>
  <si>
    <t>64188</t>
  </si>
  <si>
    <t>64196</t>
  </si>
  <si>
    <t>64204</t>
  </si>
  <si>
    <t>75036</t>
  </si>
  <si>
    <t>19</t>
  </si>
  <si>
    <t>10199</t>
  </si>
  <si>
    <t>64212</t>
  </si>
  <si>
    <t>64246</t>
  </si>
  <si>
    <t>64261</t>
  </si>
  <si>
    <t>64279</t>
  </si>
  <si>
    <t>64287</t>
  </si>
  <si>
    <t>64295</t>
  </si>
  <si>
    <t>64303</t>
  </si>
  <si>
    <t>64311</t>
  </si>
  <si>
    <t>64329</t>
  </si>
  <si>
    <t>64337</t>
  </si>
  <si>
    <t>64345</t>
  </si>
  <si>
    <t>64352</t>
  </si>
  <si>
    <t>64378</t>
  </si>
  <si>
    <t>64394</t>
  </si>
  <si>
    <t>64436</t>
  </si>
  <si>
    <t>64444</t>
  </si>
  <si>
    <t>64451</t>
  </si>
  <si>
    <t>64469</t>
  </si>
  <si>
    <t>64477</t>
  </si>
  <si>
    <t>64485</t>
  </si>
  <si>
    <t>64501</t>
  </si>
  <si>
    <t>64519</t>
  </si>
  <si>
    <t>64527</t>
  </si>
  <si>
    <t>64535</t>
  </si>
  <si>
    <t>64550</t>
  </si>
  <si>
    <t>64568</t>
  </si>
  <si>
    <t>64576</t>
  </si>
  <si>
    <t>64584</t>
  </si>
  <si>
    <t>64592</t>
  </si>
  <si>
    <t>64600</t>
  </si>
  <si>
    <t>64626</t>
  </si>
  <si>
    <t>64634</t>
  </si>
  <si>
    <t>64642</t>
  </si>
  <si>
    <t>64659</t>
  </si>
  <si>
    <t>64667</t>
  </si>
  <si>
    <t>64683</t>
  </si>
  <si>
    <t>64691</t>
  </si>
  <si>
    <t>64709</t>
  </si>
  <si>
    <t>64717</t>
  </si>
  <si>
    <t>64725</t>
  </si>
  <si>
    <t>64733</t>
  </si>
  <si>
    <t>64758</t>
  </si>
  <si>
    <t>64774</t>
  </si>
  <si>
    <t>64790</t>
  </si>
  <si>
    <t>64808</t>
  </si>
  <si>
    <t>64816</t>
  </si>
  <si>
    <t>64832</t>
  </si>
  <si>
    <t>64840</t>
  </si>
  <si>
    <t>64857</t>
  </si>
  <si>
    <t>64865</t>
  </si>
  <si>
    <t>64873</t>
  </si>
  <si>
    <t>64881</t>
  </si>
  <si>
    <t>64907</t>
  </si>
  <si>
    <t>64931</t>
  </si>
  <si>
    <t>64964</t>
  </si>
  <si>
    <t>64980</t>
  </si>
  <si>
    <t>64998</t>
  </si>
  <si>
    <t>65029</t>
  </si>
  <si>
    <t>65037</t>
  </si>
  <si>
    <t>65045</t>
  </si>
  <si>
    <t>65052</t>
  </si>
  <si>
    <t>65060</t>
  </si>
  <si>
    <t>65078</t>
  </si>
  <si>
    <t>65094</t>
  </si>
  <si>
    <t>65102</t>
  </si>
  <si>
    <t>65110</t>
  </si>
  <si>
    <t>65128</t>
  </si>
  <si>
    <t>65136</t>
  </si>
  <si>
    <t>65151</t>
  </si>
  <si>
    <t>73437</t>
  </si>
  <si>
    <t>73445</t>
  </si>
  <si>
    <t>73452</t>
  </si>
  <si>
    <t>73460</t>
  </si>
  <si>
    <t>75291</t>
  </si>
  <si>
    <t>75309</t>
  </si>
  <si>
    <t>75333</t>
  </si>
  <si>
    <t>75341</t>
  </si>
  <si>
    <t>75713</t>
  </si>
  <si>
    <t>76869</t>
  </si>
  <si>
    <t>20</t>
  </si>
  <si>
    <t>10207</t>
  </si>
  <si>
    <t>65177</t>
  </si>
  <si>
    <t>65185</t>
  </si>
  <si>
    <t>65193</t>
  </si>
  <si>
    <t>65201</t>
  </si>
  <si>
    <t>65243</t>
  </si>
  <si>
    <t>65276</t>
  </si>
  <si>
    <t>75580</t>
  </si>
  <si>
    <t>75606</t>
  </si>
  <si>
    <t>76414</t>
  </si>
  <si>
    <t>21</t>
  </si>
  <si>
    <t>10215</t>
  </si>
  <si>
    <t>65300</t>
  </si>
  <si>
    <t>65318</t>
  </si>
  <si>
    <t>65334</t>
  </si>
  <si>
    <t>65342</t>
  </si>
  <si>
    <t>65359</t>
  </si>
  <si>
    <t>65367</t>
  </si>
  <si>
    <t>65391</t>
  </si>
  <si>
    <t>65409</t>
  </si>
  <si>
    <t>65417</t>
  </si>
  <si>
    <t>65425</t>
  </si>
  <si>
    <t>65433</t>
  </si>
  <si>
    <t>65458</t>
  </si>
  <si>
    <t>65466</t>
  </si>
  <si>
    <t>65474</t>
  </si>
  <si>
    <t>65482</t>
  </si>
  <si>
    <t>73361</t>
  </si>
  <si>
    <t>75002</t>
  </si>
  <si>
    <t>22</t>
  </si>
  <si>
    <t>10223</t>
  </si>
  <si>
    <t>65532</t>
  </si>
  <si>
    <t>23</t>
  </si>
  <si>
    <t>10231</t>
  </si>
  <si>
    <t>65540</t>
  </si>
  <si>
    <t>65565</t>
  </si>
  <si>
    <t>65573</t>
  </si>
  <si>
    <t>65581</t>
  </si>
  <si>
    <t>65607</t>
  </si>
  <si>
    <t>65615</t>
  </si>
  <si>
    <t>65623</t>
  </si>
  <si>
    <t>73866</t>
  </si>
  <si>
    <t>73916</t>
  </si>
  <si>
    <t>75218</t>
  </si>
  <si>
    <t>76349</t>
  </si>
  <si>
    <t>24</t>
  </si>
  <si>
    <t>10249</t>
  </si>
  <si>
    <t>65631</t>
  </si>
  <si>
    <t>65649</t>
  </si>
  <si>
    <t>65680</t>
  </si>
  <si>
    <t>65698</t>
  </si>
  <si>
    <t>65722</t>
  </si>
  <si>
    <t>65730</t>
  </si>
  <si>
    <t>65748</t>
  </si>
  <si>
    <t>65755</t>
  </si>
  <si>
    <t>65763</t>
  </si>
  <si>
    <t>65771</t>
  </si>
  <si>
    <t>65789</t>
  </si>
  <si>
    <t>65813</t>
  </si>
  <si>
    <t>65821</t>
  </si>
  <si>
    <t>65839</t>
  </si>
  <si>
    <t>65862</t>
  </si>
  <si>
    <t>65870</t>
  </si>
  <si>
    <t>73619</t>
  </si>
  <si>
    <t>73726</t>
  </si>
  <si>
    <t>75317</t>
  </si>
  <si>
    <t>75366</t>
  </si>
  <si>
    <t>25</t>
  </si>
  <si>
    <t>10256</t>
  </si>
  <si>
    <t>65896</t>
  </si>
  <si>
    <t>73585</t>
  </si>
  <si>
    <t>73593</t>
  </si>
  <si>
    <t>26</t>
  </si>
  <si>
    <t>10264</t>
  </si>
  <si>
    <t>73668</t>
  </si>
  <si>
    <t>73692</t>
  </si>
  <si>
    <t>27</t>
  </si>
  <si>
    <t>10272</t>
  </si>
  <si>
    <t>65961</t>
  </si>
  <si>
    <t>65979</t>
  </si>
  <si>
    <t>65987</t>
  </si>
  <si>
    <t>65995</t>
  </si>
  <si>
    <t>66027</t>
  </si>
  <si>
    <t>66035</t>
  </si>
  <si>
    <t>66050</t>
  </si>
  <si>
    <t>66068</t>
  </si>
  <si>
    <t>66076</t>
  </si>
  <si>
    <t>66084</t>
  </si>
  <si>
    <t>66092</t>
  </si>
  <si>
    <t>66134</t>
  </si>
  <si>
    <t>66142</t>
  </si>
  <si>
    <t>66159</t>
  </si>
  <si>
    <t>66167</t>
  </si>
  <si>
    <t>66175</t>
  </si>
  <si>
    <t>66183</t>
  </si>
  <si>
    <t>66191</t>
  </si>
  <si>
    <t>66225</t>
  </si>
  <si>
    <t>66233</t>
  </si>
  <si>
    <t>73825</t>
  </si>
  <si>
    <t>75150</t>
  </si>
  <si>
    <t>75440</t>
  </si>
  <si>
    <t>75473</t>
  </si>
  <si>
    <t>28</t>
  </si>
  <si>
    <t>10280</t>
  </si>
  <si>
    <t>66241</t>
  </si>
  <si>
    <t>66258</t>
  </si>
  <si>
    <t>66266</t>
  </si>
  <si>
    <t>66282</t>
  </si>
  <si>
    <t>66290</t>
  </si>
  <si>
    <t>29</t>
  </si>
  <si>
    <t>10298</t>
  </si>
  <si>
    <t>66316</t>
  </si>
  <si>
    <t>66324</t>
  </si>
  <si>
    <t>66332</t>
  </si>
  <si>
    <t>66340</t>
  </si>
  <si>
    <t>66357</t>
  </si>
  <si>
    <t>66373</t>
  </si>
  <si>
    <t>66407</t>
  </si>
  <si>
    <t>66415</t>
  </si>
  <si>
    <t>76877</t>
  </si>
  <si>
    <t>30</t>
  </si>
  <si>
    <t>10306</t>
  </si>
  <si>
    <t>64766</t>
  </si>
  <si>
    <t>66423</t>
  </si>
  <si>
    <t>66431</t>
  </si>
  <si>
    <t>66449</t>
  </si>
  <si>
    <t>66456</t>
  </si>
  <si>
    <t>66464</t>
  </si>
  <si>
    <t>66472</t>
  </si>
  <si>
    <t>66480</t>
  </si>
  <si>
    <t>66498</t>
  </si>
  <si>
    <t>66506</t>
  </si>
  <si>
    <t>66514</t>
  </si>
  <si>
    <t>66522</t>
  </si>
  <si>
    <t>66530</t>
  </si>
  <si>
    <t>66548</t>
  </si>
  <si>
    <t>66555</t>
  </si>
  <si>
    <t>66563</t>
  </si>
  <si>
    <t>66589</t>
  </si>
  <si>
    <t>66597</t>
  </si>
  <si>
    <t>66613</t>
  </si>
  <si>
    <t>66621</t>
  </si>
  <si>
    <t>66647</t>
  </si>
  <si>
    <t>66670</t>
  </si>
  <si>
    <t>66696</t>
  </si>
  <si>
    <t>66746</t>
  </si>
  <si>
    <t>73635</t>
  </si>
  <si>
    <t>73643</t>
  </si>
  <si>
    <t>73650</t>
  </si>
  <si>
    <t>73924</t>
  </si>
  <si>
    <t>31</t>
  </si>
  <si>
    <t>10314</t>
  </si>
  <si>
    <t>66761</t>
  </si>
  <si>
    <t>66779</t>
  </si>
  <si>
    <t>66787</t>
  </si>
  <si>
    <t>66795</t>
  </si>
  <si>
    <t>66803</t>
  </si>
  <si>
    <t>66829</t>
  </si>
  <si>
    <t>66837</t>
  </si>
  <si>
    <t>66845</t>
  </si>
  <si>
    <t>66852</t>
  </si>
  <si>
    <t>66886</t>
  </si>
  <si>
    <t>66894</t>
  </si>
  <si>
    <t>66910</t>
  </si>
  <si>
    <t>66928</t>
  </si>
  <si>
    <t>66944</t>
  </si>
  <si>
    <t>66951</t>
  </si>
  <si>
    <t>75085</t>
  </si>
  <si>
    <t>32</t>
  </si>
  <si>
    <t>10322</t>
  </si>
  <si>
    <t>66969</t>
  </si>
  <si>
    <t>33</t>
  </si>
  <si>
    <t>10330</t>
  </si>
  <si>
    <t>66977</t>
  </si>
  <si>
    <t>66985</t>
  </si>
  <si>
    <t>66993</t>
  </si>
  <si>
    <t>67033</t>
  </si>
  <si>
    <t>67041</t>
  </si>
  <si>
    <t>67058</t>
  </si>
  <si>
    <t>67082</t>
  </si>
  <si>
    <t>67090</t>
  </si>
  <si>
    <t>67116</t>
  </si>
  <si>
    <t>67124</t>
  </si>
  <si>
    <t>67157</t>
  </si>
  <si>
    <t>67173</t>
  </si>
  <si>
    <t>67181</t>
  </si>
  <si>
    <t>67199</t>
  </si>
  <si>
    <t>67207</t>
  </si>
  <si>
    <t>67215</t>
  </si>
  <si>
    <t>67231</t>
  </si>
  <si>
    <t>67249</t>
  </si>
  <si>
    <t>73676</t>
  </si>
  <si>
    <t>75176</t>
  </si>
  <si>
    <t>75192</t>
  </si>
  <si>
    <t>75200</t>
  </si>
  <si>
    <t>75242</t>
  </si>
  <si>
    <t>34</t>
  </si>
  <si>
    <t>10348</t>
  </si>
  <si>
    <t>67280</t>
  </si>
  <si>
    <t>67314</t>
  </si>
  <si>
    <t>67322</t>
  </si>
  <si>
    <t>67330</t>
  </si>
  <si>
    <t>67348</t>
  </si>
  <si>
    <t>67355</t>
  </si>
  <si>
    <t>67413</t>
  </si>
  <si>
    <t>67421</t>
  </si>
  <si>
    <t>67439</t>
  </si>
  <si>
    <t>67447</t>
  </si>
  <si>
    <t>73973</t>
  </si>
  <si>
    <t>75283</t>
  </si>
  <si>
    <t>76505</t>
  </si>
  <si>
    <t>35</t>
  </si>
  <si>
    <t>10355</t>
  </si>
  <si>
    <t>67454</t>
  </si>
  <si>
    <t>67462</t>
  </si>
  <si>
    <t>67470</t>
  </si>
  <si>
    <t>67488</t>
  </si>
  <si>
    <t>67504</t>
  </si>
  <si>
    <t>67520</t>
  </si>
  <si>
    <t>67538</t>
  </si>
  <si>
    <t>67553</t>
  </si>
  <si>
    <t>67561</t>
  </si>
  <si>
    <t>67579</t>
  </si>
  <si>
    <t>75259</t>
  </si>
  <si>
    <t>36</t>
  </si>
  <si>
    <t>10363</t>
  </si>
  <si>
    <t>67587</t>
  </si>
  <si>
    <t>67595</t>
  </si>
  <si>
    <t>67611</t>
  </si>
  <si>
    <t>67637</t>
  </si>
  <si>
    <t>67645</t>
  </si>
  <si>
    <t>67652</t>
  </si>
  <si>
    <t>67678</t>
  </si>
  <si>
    <t>67686</t>
  </si>
  <si>
    <t>67694</t>
  </si>
  <si>
    <t>67702</t>
  </si>
  <si>
    <t>67710</t>
  </si>
  <si>
    <t>67736</t>
  </si>
  <si>
    <t>67777</t>
  </si>
  <si>
    <t>67785</t>
  </si>
  <si>
    <t>67793</t>
  </si>
  <si>
    <t>67801</t>
  </si>
  <si>
    <t>67819</t>
  </si>
  <si>
    <t>67827</t>
  </si>
  <si>
    <t>67843</t>
  </si>
  <si>
    <t>67850</t>
  </si>
  <si>
    <t>67868</t>
  </si>
  <si>
    <t>67876</t>
  </si>
  <si>
    <t>67892</t>
  </si>
  <si>
    <t>67918</t>
  </si>
  <si>
    <t>67934</t>
  </si>
  <si>
    <t>67959</t>
  </si>
  <si>
    <t>73858</t>
  </si>
  <si>
    <t>73890</t>
  </si>
  <si>
    <t>73957</t>
  </si>
  <si>
    <t>75044</t>
  </si>
  <si>
    <t>75051</t>
  </si>
  <si>
    <t>75069</t>
  </si>
  <si>
    <t>75077</t>
  </si>
  <si>
    <t>37</t>
  </si>
  <si>
    <t>10371</t>
  </si>
  <si>
    <t>67967</t>
  </si>
  <si>
    <t>67983</t>
  </si>
  <si>
    <t>67991</t>
  </si>
  <si>
    <t>68007</t>
  </si>
  <si>
    <t>68023</t>
  </si>
  <si>
    <t>68031</t>
  </si>
  <si>
    <t>68049</t>
  </si>
  <si>
    <t>68056</t>
  </si>
  <si>
    <t>68080</t>
  </si>
  <si>
    <t>68098</t>
  </si>
  <si>
    <t>68106</t>
  </si>
  <si>
    <t>68114</t>
  </si>
  <si>
    <t>68122</t>
  </si>
  <si>
    <t>68130</t>
  </si>
  <si>
    <t>68155</t>
  </si>
  <si>
    <t>68163</t>
  </si>
  <si>
    <t>68171</t>
  </si>
  <si>
    <t>68189</t>
  </si>
  <si>
    <t>68197</t>
  </si>
  <si>
    <t>68205</t>
  </si>
  <si>
    <t>68213</t>
  </si>
  <si>
    <t>68221</t>
  </si>
  <si>
    <t>68296</t>
  </si>
  <si>
    <t>68304</t>
  </si>
  <si>
    <t>68312</t>
  </si>
  <si>
    <t>68338</t>
  </si>
  <si>
    <t>68346</t>
  </si>
  <si>
    <t>68353</t>
  </si>
  <si>
    <t>68361</t>
  </si>
  <si>
    <t>68379</t>
  </si>
  <si>
    <t>68387</t>
  </si>
  <si>
    <t>68395</t>
  </si>
  <si>
    <t>68403</t>
  </si>
  <si>
    <t>68411</t>
  </si>
  <si>
    <t>68437</t>
  </si>
  <si>
    <t>68452</t>
  </si>
  <si>
    <t>73551</t>
  </si>
  <si>
    <t>73569</t>
  </si>
  <si>
    <t>73791</t>
  </si>
  <si>
    <t>75416</t>
  </si>
  <si>
    <t>75614</t>
  </si>
  <si>
    <t>76851</t>
  </si>
  <si>
    <t>77156</t>
  </si>
  <si>
    <t>38</t>
  </si>
  <si>
    <t>10389</t>
  </si>
  <si>
    <t>68478</t>
  </si>
  <si>
    <t>39</t>
  </si>
  <si>
    <t>10397</t>
  </si>
  <si>
    <t>68502</t>
  </si>
  <si>
    <t>68544</t>
  </si>
  <si>
    <t>68569</t>
  </si>
  <si>
    <t>68577</t>
  </si>
  <si>
    <t>68585</t>
  </si>
  <si>
    <t>68593</t>
  </si>
  <si>
    <t>68619</t>
  </si>
  <si>
    <t>68627</t>
  </si>
  <si>
    <t>68635</t>
  </si>
  <si>
    <t>68650</t>
  </si>
  <si>
    <t>68676</t>
  </si>
  <si>
    <t>75499</t>
  </si>
  <si>
    <t>76760</t>
  </si>
  <si>
    <t>77388</t>
  </si>
  <si>
    <t>40</t>
  </si>
  <si>
    <t>10405</t>
  </si>
  <si>
    <t>68700</t>
  </si>
  <si>
    <t>68726</t>
  </si>
  <si>
    <t>68759</t>
  </si>
  <si>
    <t>68791</t>
  </si>
  <si>
    <t>68809</t>
  </si>
  <si>
    <t>68825</t>
  </si>
  <si>
    <t>68833</t>
  </si>
  <si>
    <t>68841</t>
  </si>
  <si>
    <t>75457</t>
  </si>
  <si>
    <t>75465</t>
  </si>
  <si>
    <t>41</t>
  </si>
  <si>
    <t>10413</t>
  </si>
  <si>
    <t>68858</t>
  </si>
  <si>
    <t>68866</t>
  </si>
  <si>
    <t>68874</t>
  </si>
  <si>
    <t>68882</t>
  </si>
  <si>
    <t>68890</t>
  </si>
  <si>
    <t>68908</t>
  </si>
  <si>
    <t>68916</t>
  </si>
  <si>
    <t>68924</t>
  </si>
  <si>
    <t>68932</t>
  </si>
  <si>
    <t>68940</t>
  </si>
  <si>
    <t>68957</t>
  </si>
  <si>
    <t>68965</t>
  </si>
  <si>
    <t>68973</t>
  </si>
  <si>
    <t>68981</t>
  </si>
  <si>
    <t>68999</t>
  </si>
  <si>
    <t>69005</t>
  </si>
  <si>
    <t>69013</t>
  </si>
  <si>
    <t>69021</t>
  </si>
  <si>
    <t>69039</t>
  </si>
  <si>
    <t>69047</t>
  </si>
  <si>
    <t>69062</t>
  </si>
  <si>
    <t>69070</t>
  </si>
  <si>
    <t>69088</t>
  </si>
  <si>
    <t>42</t>
  </si>
  <si>
    <t>10421</t>
  </si>
  <si>
    <t>69104</t>
  </si>
  <si>
    <t>69112</t>
  </si>
  <si>
    <t>69120</t>
  </si>
  <si>
    <t>69138</t>
  </si>
  <si>
    <t>69146</t>
  </si>
  <si>
    <t>69161</t>
  </si>
  <si>
    <t>69179</t>
  </si>
  <si>
    <t>69195</t>
  </si>
  <si>
    <t>69203</t>
  </si>
  <si>
    <t>69211</t>
  </si>
  <si>
    <t>69229</t>
  </si>
  <si>
    <t>69245</t>
  </si>
  <si>
    <t>69252</t>
  </si>
  <si>
    <t>69260</t>
  </si>
  <si>
    <t>69310</t>
  </si>
  <si>
    <t>69328</t>
  </si>
  <si>
    <t>69336</t>
  </si>
  <si>
    <t>69344</t>
  </si>
  <si>
    <t>75010</t>
  </si>
  <si>
    <t>76786</t>
  </si>
  <si>
    <t>43</t>
  </si>
  <si>
    <t>10439</t>
  </si>
  <si>
    <t>69369</t>
  </si>
  <si>
    <t>69377</t>
  </si>
  <si>
    <t>69385</t>
  </si>
  <si>
    <t>69393</t>
  </si>
  <si>
    <t>69401</t>
  </si>
  <si>
    <t>69419</t>
  </si>
  <si>
    <t>69427</t>
  </si>
  <si>
    <t>69435</t>
  </si>
  <si>
    <t>69450</t>
  </si>
  <si>
    <t>69468</t>
  </si>
  <si>
    <t>69484</t>
  </si>
  <si>
    <t>69492</t>
  </si>
  <si>
    <t>69500</t>
  </si>
  <si>
    <t>69518</t>
  </si>
  <si>
    <t>69526</t>
  </si>
  <si>
    <t>69534</t>
  </si>
  <si>
    <t>69542</t>
  </si>
  <si>
    <t>69575</t>
  </si>
  <si>
    <t>69583</t>
  </si>
  <si>
    <t>69591</t>
  </si>
  <si>
    <t>69609</t>
  </si>
  <si>
    <t>69617</t>
  </si>
  <si>
    <t>69625</t>
  </si>
  <si>
    <t>69633</t>
  </si>
  <si>
    <t>69641</t>
  </si>
  <si>
    <t>69666</t>
  </si>
  <si>
    <t>69674</t>
  </si>
  <si>
    <t>69682</t>
  </si>
  <si>
    <t>69690</t>
  </si>
  <si>
    <t>69708</t>
  </si>
  <si>
    <t>73387</t>
  </si>
  <si>
    <t>44</t>
  </si>
  <si>
    <t>10447</t>
  </si>
  <si>
    <t>40261</t>
  </si>
  <si>
    <t>69732</t>
  </si>
  <si>
    <t>69757</t>
  </si>
  <si>
    <t>69765</t>
  </si>
  <si>
    <t>69773</t>
  </si>
  <si>
    <t>69781</t>
  </si>
  <si>
    <t>69799</t>
  </si>
  <si>
    <t>69807</t>
  </si>
  <si>
    <t>69823</t>
  </si>
  <si>
    <t>69849</t>
  </si>
  <si>
    <t>75432</t>
  </si>
  <si>
    <t>45</t>
  </si>
  <si>
    <t>10454</t>
  </si>
  <si>
    <t>69856</t>
  </si>
  <si>
    <t>69872</t>
  </si>
  <si>
    <t>69880</t>
  </si>
  <si>
    <t>69914</t>
  </si>
  <si>
    <t>69922</t>
  </si>
  <si>
    <t>69948</t>
  </si>
  <si>
    <t>69955</t>
  </si>
  <si>
    <t>69971</t>
  </si>
  <si>
    <t>69989</t>
  </si>
  <si>
    <t>69997</t>
  </si>
  <si>
    <t>70003</t>
  </si>
  <si>
    <t>70011</t>
  </si>
  <si>
    <t>70029</t>
  </si>
  <si>
    <t>70037</t>
  </si>
  <si>
    <t>70045</t>
  </si>
  <si>
    <t>70052</t>
  </si>
  <si>
    <t>70078</t>
  </si>
  <si>
    <t>70086</t>
  </si>
  <si>
    <t>70094</t>
  </si>
  <si>
    <t>70110</t>
  </si>
  <si>
    <t>70128</t>
  </si>
  <si>
    <t>70136</t>
  </si>
  <si>
    <t>70169</t>
  </si>
  <si>
    <t>73700</t>
  </si>
  <si>
    <t>75267</t>
  </si>
  <si>
    <t>46</t>
  </si>
  <si>
    <t>10462</t>
  </si>
  <si>
    <t>70177</t>
  </si>
  <si>
    <t>47</t>
  </si>
  <si>
    <t>10470</t>
  </si>
  <si>
    <t>70185</t>
  </si>
  <si>
    <t>70193</t>
  </si>
  <si>
    <t>70201</t>
  </si>
  <si>
    <t>70227</t>
  </si>
  <si>
    <t>70243</t>
  </si>
  <si>
    <t>70250</t>
  </si>
  <si>
    <t>70292</t>
  </si>
  <si>
    <t>70318</t>
  </si>
  <si>
    <t>70326</t>
  </si>
  <si>
    <t>70334</t>
  </si>
  <si>
    <t>70359</t>
  </si>
  <si>
    <t>70367</t>
  </si>
  <si>
    <t>70375</t>
  </si>
  <si>
    <t>70383</t>
  </si>
  <si>
    <t>70409</t>
  </si>
  <si>
    <t>70417</t>
  </si>
  <si>
    <t>70425</t>
  </si>
  <si>
    <t>70458</t>
  </si>
  <si>
    <t>70466</t>
  </si>
  <si>
    <t>70482</t>
  </si>
  <si>
    <t>70490</t>
  </si>
  <si>
    <t>70508</t>
  </si>
  <si>
    <t>70516</t>
  </si>
  <si>
    <t>73684</t>
  </si>
  <si>
    <t>76455</t>
  </si>
  <si>
    <t>48</t>
  </si>
  <si>
    <t>10488</t>
  </si>
  <si>
    <t>70524</t>
  </si>
  <si>
    <t>70532</t>
  </si>
  <si>
    <t>70540</t>
  </si>
  <si>
    <t>70565</t>
  </si>
  <si>
    <t>70573</t>
  </si>
  <si>
    <t>70581</t>
  </si>
  <si>
    <t>49</t>
  </si>
  <si>
    <t>10496</t>
  </si>
  <si>
    <t>40246</t>
  </si>
  <si>
    <t>40253</t>
  </si>
  <si>
    <t>70599</t>
  </si>
  <si>
    <t>70607</t>
  </si>
  <si>
    <t>70615</t>
  </si>
  <si>
    <t>70623</t>
  </si>
  <si>
    <t>70649</t>
  </si>
  <si>
    <t>70656</t>
  </si>
  <si>
    <t>70672</t>
  </si>
  <si>
    <t>70680</t>
  </si>
  <si>
    <t>70698</t>
  </si>
  <si>
    <t>70706</t>
  </si>
  <si>
    <t>70714</t>
  </si>
  <si>
    <t>70722</t>
  </si>
  <si>
    <t>70730</t>
  </si>
  <si>
    <t>70763</t>
  </si>
  <si>
    <t>70789</t>
  </si>
  <si>
    <t>70797</t>
  </si>
  <si>
    <t>70805</t>
  </si>
  <si>
    <t>70813</t>
  </si>
  <si>
    <t>70821</t>
  </si>
  <si>
    <t>70839</t>
  </si>
  <si>
    <t>70847</t>
  </si>
  <si>
    <t>70854</t>
  </si>
  <si>
    <t>70870</t>
  </si>
  <si>
    <t>70888</t>
  </si>
  <si>
    <t>70896</t>
  </si>
  <si>
    <t>70904</t>
  </si>
  <si>
    <t>70938</t>
  </si>
  <si>
    <t>70953</t>
  </si>
  <si>
    <t>70961</t>
  </si>
  <si>
    <t>70979</t>
  </si>
  <si>
    <t>70995</t>
  </si>
  <si>
    <t>71001</t>
  </si>
  <si>
    <t>71019</t>
  </si>
  <si>
    <t>71035</t>
  </si>
  <si>
    <t>73882</t>
  </si>
  <si>
    <t>75358</t>
  </si>
  <si>
    <t>75390</t>
  </si>
  <si>
    <t>50</t>
  </si>
  <si>
    <t>10504</t>
  </si>
  <si>
    <t>40717</t>
  </si>
  <si>
    <t>71043</t>
  </si>
  <si>
    <t>71050</t>
  </si>
  <si>
    <t>71068</t>
  </si>
  <si>
    <t>71076</t>
  </si>
  <si>
    <t>71084</t>
  </si>
  <si>
    <t>71092</t>
  </si>
  <si>
    <t>71100</t>
  </si>
  <si>
    <t>71134</t>
  </si>
  <si>
    <t>71142</t>
  </si>
  <si>
    <t>71209</t>
  </si>
  <si>
    <t>71217</t>
  </si>
  <si>
    <t>71233</t>
  </si>
  <si>
    <t>71266</t>
  </si>
  <si>
    <t>71274</t>
  </si>
  <si>
    <t>71282</t>
  </si>
  <si>
    <t>71290</t>
  </si>
  <si>
    <t>71324</t>
  </si>
  <si>
    <t>73601</t>
  </si>
  <si>
    <t>75549</t>
  </si>
  <si>
    <t>75556</t>
  </si>
  <si>
    <t>75564</t>
  </si>
  <si>
    <t>75572</t>
  </si>
  <si>
    <t>75739</t>
  </si>
  <si>
    <t>51</t>
  </si>
  <si>
    <t>10512</t>
  </si>
  <si>
    <t>71357</t>
  </si>
  <si>
    <t>71365</t>
  </si>
  <si>
    <t>71373</t>
  </si>
  <si>
    <t>71381</t>
  </si>
  <si>
    <t>71399</t>
  </si>
  <si>
    <t>71407</t>
  </si>
  <si>
    <t>71415</t>
  </si>
  <si>
    <t>71423</t>
  </si>
  <si>
    <t>71431</t>
  </si>
  <si>
    <t>71449</t>
  </si>
  <si>
    <t>71456</t>
  </si>
  <si>
    <t>71464</t>
  </si>
  <si>
    <t>52</t>
  </si>
  <si>
    <t>10520</t>
  </si>
  <si>
    <t>71472</t>
  </si>
  <si>
    <t>71498</t>
  </si>
  <si>
    <t>71506</t>
  </si>
  <si>
    <t>71522</t>
  </si>
  <si>
    <t>71530</t>
  </si>
  <si>
    <t>71548</t>
  </si>
  <si>
    <t>71555</t>
  </si>
  <si>
    <t>71563</t>
  </si>
  <si>
    <t>71571</t>
  </si>
  <si>
    <t>71621</t>
  </si>
  <si>
    <t>71639</t>
  </si>
  <si>
    <t>71647</t>
  </si>
  <si>
    <t>71654</t>
  </si>
  <si>
    <t>53</t>
  </si>
  <si>
    <t>10538</t>
  </si>
  <si>
    <t>71662</t>
  </si>
  <si>
    <t>71670</t>
  </si>
  <si>
    <t>71696</t>
  </si>
  <si>
    <t>71738</t>
  </si>
  <si>
    <t>71746</t>
  </si>
  <si>
    <t>71761</t>
  </si>
  <si>
    <t>73833</t>
  </si>
  <si>
    <t>75028</t>
  </si>
  <si>
    <t>76513</t>
  </si>
  <si>
    <t>54</t>
  </si>
  <si>
    <t>10546</t>
  </si>
  <si>
    <t>71795</t>
  </si>
  <si>
    <t>71803</t>
  </si>
  <si>
    <t>71811</t>
  </si>
  <si>
    <t>71829</t>
  </si>
  <si>
    <t>71837</t>
  </si>
  <si>
    <t>71852</t>
  </si>
  <si>
    <t>71860</t>
  </si>
  <si>
    <t>71894</t>
  </si>
  <si>
    <t>71902</t>
  </si>
  <si>
    <t>71944</t>
  </si>
  <si>
    <t>71951</t>
  </si>
  <si>
    <t>71969</t>
  </si>
  <si>
    <t>71985</t>
  </si>
  <si>
    <t>71993</t>
  </si>
  <si>
    <t>72009</t>
  </si>
  <si>
    <t>72017</t>
  </si>
  <si>
    <t>72025</t>
  </si>
  <si>
    <t>72033</t>
  </si>
  <si>
    <t>72041</t>
  </si>
  <si>
    <t>72058</t>
  </si>
  <si>
    <t>72082</t>
  </si>
  <si>
    <t>72090</t>
  </si>
  <si>
    <t>72108</t>
  </si>
  <si>
    <t>72116</t>
  </si>
  <si>
    <t>72132</t>
  </si>
  <si>
    <t>72140</t>
  </si>
  <si>
    <t>72157</t>
  </si>
  <si>
    <t>72173</t>
  </si>
  <si>
    <t>72181</t>
  </si>
  <si>
    <t>72199</t>
  </si>
  <si>
    <t>72207</t>
  </si>
  <si>
    <t>72215</t>
  </si>
  <si>
    <t>72223</t>
  </si>
  <si>
    <t>72231</t>
  </si>
  <si>
    <t>72249</t>
  </si>
  <si>
    <t>72256</t>
  </si>
  <si>
    <t>72264</t>
  </si>
  <si>
    <t>72298</t>
  </si>
  <si>
    <t>75325</t>
  </si>
  <si>
    <t>75523</t>
  </si>
  <si>
    <t>75531</t>
  </si>
  <si>
    <t>76794</t>
  </si>
  <si>
    <t>76836</t>
  </si>
  <si>
    <t>55</t>
  </si>
  <si>
    <t>10553</t>
  </si>
  <si>
    <t>72306</t>
  </si>
  <si>
    <t>72348</t>
  </si>
  <si>
    <t>72355</t>
  </si>
  <si>
    <t>72363</t>
  </si>
  <si>
    <t>72371</t>
  </si>
  <si>
    <t>72389</t>
  </si>
  <si>
    <t>72397</t>
  </si>
  <si>
    <t>72405</t>
  </si>
  <si>
    <t>72413</t>
  </si>
  <si>
    <t>72421</t>
  </si>
  <si>
    <t>75184</t>
  </si>
  <si>
    <t>56</t>
  </si>
  <si>
    <t>10561</t>
  </si>
  <si>
    <t>72447</t>
  </si>
  <si>
    <t>72454</t>
  </si>
  <si>
    <t>72462</t>
  </si>
  <si>
    <t>72470</t>
  </si>
  <si>
    <t>72504</t>
  </si>
  <si>
    <t>72512</t>
  </si>
  <si>
    <t>72520</t>
  </si>
  <si>
    <t>72538</t>
  </si>
  <si>
    <t>72546</t>
  </si>
  <si>
    <t>72553</t>
  </si>
  <si>
    <t>72561</t>
  </si>
  <si>
    <t>72579</t>
  </si>
  <si>
    <t>72603</t>
  </si>
  <si>
    <t>72611</t>
  </si>
  <si>
    <t>72652</t>
  </si>
  <si>
    <t>73759</t>
  </si>
  <si>
    <t>73874</t>
  </si>
  <si>
    <t>73940</t>
  </si>
  <si>
    <t>76828</t>
  </si>
  <si>
    <t>57</t>
  </si>
  <si>
    <t>10579</t>
  </si>
  <si>
    <t>72678</t>
  </si>
  <si>
    <t>72686</t>
  </si>
  <si>
    <t>72694</t>
  </si>
  <si>
    <t>72702</t>
  </si>
  <si>
    <t>72710</t>
  </si>
  <si>
    <t>58</t>
  </si>
  <si>
    <t>10587</t>
  </si>
  <si>
    <t>72728</t>
  </si>
  <si>
    <t>72736</t>
  </si>
  <si>
    <t>72744</t>
  </si>
  <si>
    <t>72751</t>
  </si>
  <si>
    <t>72769</t>
  </si>
  <si>
    <t>4-M Water District</t>
  </si>
  <si>
    <t>ABAG Finance Authority for Nonprofit Corporation</t>
  </si>
  <si>
    <t>ABAG Publicly Owned Energy Resources (ABAG Power)</t>
  </si>
  <si>
    <t>Acampo Maintenance District (San Joaquin)</t>
  </si>
  <si>
    <t>Adin Community Services District</t>
  </si>
  <si>
    <t>Agoura Hills and Calabasas Community Center Authority</t>
  </si>
  <si>
    <t>Alameda Corridor Transportation Authority</t>
  </si>
  <si>
    <t>Alameda County Schools Insurance Group</t>
  </si>
  <si>
    <t>Alameda County Waste Management Authority and Source Reduction Recycling Board</t>
  </si>
  <si>
    <t>Alameda County Water District</t>
  </si>
  <si>
    <t>Alameda Health Partners</t>
  </si>
  <si>
    <t>Alameda Health System</t>
  </si>
  <si>
    <t>Alameda-Contra Costa Transit District</t>
  </si>
  <si>
    <t>Alameda-Contra Costa Transit Financing Corporation</t>
  </si>
  <si>
    <t>Aldercroft Heights County Water District</t>
  </si>
  <si>
    <t>Alderpoint County Water District</t>
  </si>
  <si>
    <t>Alleghany County Water District</t>
  </si>
  <si>
    <t>Allensworth Community Services District</t>
  </si>
  <si>
    <t>Alliance of Schools For Cooperative Insurance Programs</t>
  </si>
  <si>
    <t>Almond Park Maintenance District (San Joaquin)</t>
  </si>
  <si>
    <t>Almonte Sanitary District (Marin)</t>
  </si>
  <si>
    <t>Alpaugh Community Services District</t>
  </si>
  <si>
    <t>Alpaugh Irrigation District</t>
  </si>
  <si>
    <t>Alpine Springs County Water District</t>
  </si>
  <si>
    <t>Alta Irrigation District</t>
  </si>
  <si>
    <t>Altamont Corridor Express - ACE</t>
  </si>
  <si>
    <t>Alto Sanitary District (Marin)</t>
  </si>
  <si>
    <t>Amador Regional Sanitation Authority</t>
  </si>
  <si>
    <t>Amador Transit</t>
  </si>
  <si>
    <t>Amador Water Agency</t>
  </si>
  <si>
    <t>American Valley Community Services District</t>
  </si>
  <si>
    <t>Anderson Springs Community Services District</t>
  </si>
  <si>
    <t>Anderson Valley Community Services District</t>
  </si>
  <si>
    <t>Anderson-Cottonwood Irrigation District</t>
  </si>
  <si>
    <t>Angiola Water District</t>
  </si>
  <si>
    <t>Antelope Valley Healthcare District</t>
  </si>
  <si>
    <t>Antelope Valley State Water Contractors Association</t>
  </si>
  <si>
    <t>Antelope Valley Transit Authority</t>
  </si>
  <si>
    <t>Antelope Valley Water District</t>
  </si>
  <si>
    <t>Antelope Valley-East Kern Water Agency</t>
  </si>
  <si>
    <t>Antelope Valley-East Kern Water Agency Financing Authority</t>
  </si>
  <si>
    <t>Apple Valley Foothill County Water District</t>
  </si>
  <si>
    <t>Apple Valley Heights County Water District</t>
  </si>
  <si>
    <t>Aquatic Science Center</t>
  </si>
  <si>
    <t>Arbuckle Public Utility District</t>
  </si>
  <si>
    <t>Area 4 Agency on Aging</t>
  </si>
  <si>
    <t>Armona Community Services District</t>
  </si>
  <si>
    <t>Aromas Water District</t>
  </si>
  <si>
    <t>Arrowbear Park County Water District</t>
  </si>
  <si>
    <t>Artois Community Services District</t>
  </si>
  <si>
    <t>Arvin Community Services District</t>
  </si>
  <si>
    <t>Arvin-Edison Water Storage District</t>
  </si>
  <si>
    <t>Association of Bay Area Governments</t>
  </si>
  <si>
    <t>Association of California Water Agencies Joint Powers Insurance Authority</t>
  </si>
  <si>
    <t>Atwell Island Water District</t>
  </si>
  <si>
    <t>Auburn Valley Community Services District</t>
  </si>
  <si>
    <t>Authority for California Cities Excess Liability (ACCEL)</t>
  </si>
  <si>
    <t>Automated Regional Justice Information System (ARJIS)</t>
  </si>
  <si>
    <t>Avila Beach Community Services District</t>
  </si>
  <si>
    <t>Baker Community Services District</t>
  </si>
  <si>
    <t>Ballico Community Services District</t>
  </si>
  <si>
    <t>Ballico-Cortez Water District</t>
  </si>
  <si>
    <t>Banning Utility Authority</t>
  </si>
  <si>
    <t>Banta-Carbona Irrigation District</t>
  </si>
  <si>
    <t>Bard Water District</t>
  </si>
  <si>
    <t>Bardeen Partners Incorporated</t>
  </si>
  <si>
    <t>Bay Area Clean Water Agencies</t>
  </si>
  <si>
    <t>Bay Area Community College Districts Joint Power Agency</t>
  </si>
  <si>
    <t>Bay Area Headquarters Authority</t>
  </si>
  <si>
    <t>Bay Area Housing Authority Risk Management Agency</t>
  </si>
  <si>
    <t>Bay Area Infrastructure Financing Authority (BAIFA)</t>
  </si>
  <si>
    <t>Bay Area Schools Insurance Cooperative</t>
  </si>
  <si>
    <t>Bay Area Water Supply and Conservation Agency</t>
  </si>
  <si>
    <t>Bay Cities Joint Powers Insurance Authority</t>
  </si>
  <si>
    <t>Bayshore Sanitary District (San Mateo)</t>
  </si>
  <si>
    <t>Bear Valley Community Healthcare District</t>
  </si>
  <si>
    <t>Bear Valley Community Services District</t>
  </si>
  <si>
    <t>Bear Valley Water District</t>
  </si>
  <si>
    <t>Beaumont Utility Authority</t>
  </si>
  <si>
    <t>Beaumont-Cherry Valley Water District</t>
  </si>
  <si>
    <t>Bella Vista Water District</t>
  </si>
  <si>
    <t>Belridge Water Storage District</t>
  </si>
  <si>
    <t>Berrenda Mesa Water District</t>
  </si>
  <si>
    <t>Berry Creek Community Services District</t>
  </si>
  <si>
    <t>Bertsch-Ocean View Community Services District</t>
  </si>
  <si>
    <t>BETA Healthcare Group Risk Management Authority</t>
  </si>
  <si>
    <t>Big Bear Airport District</t>
  </si>
  <si>
    <t>Big Bear Area Regional Wastewater Agency</t>
  </si>
  <si>
    <t>Big Bear City Community Services District</t>
  </si>
  <si>
    <t>Big Creek Community Services District</t>
  </si>
  <si>
    <t>Big Independent Cities Excess Pool Joint Powers Agreement</t>
  </si>
  <si>
    <t>Big Lagoon Community Services District</t>
  </si>
  <si>
    <t>Big Pine Community Services District</t>
  </si>
  <si>
    <t>Big Rock Community Services District</t>
  </si>
  <si>
    <t>Big Springs Irrigation District</t>
  </si>
  <si>
    <t>Biggs-West Gridley Water District</t>
  </si>
  <si>
    <t>Bighorn-Desert View Water Agency</t>
  </si>
  <si>
    <t>Biola Community Services District</t>
  </si>
  <si>
    <t>Birchim Community Services District</t>
  </si>
  <si>
    <t>Bloss Memorial Healthcare District</t>
  </si>
  <si>
    <t>Bodega Bay Public Utility District</t>
  </si>
  <si>
    <t>Bolinas Community Public Utility</t>
  </si>
  <si>
    <t>Bombay Beach Community Service District</t>
  </si>
  <si>
    <t>Border Coast Regional Airport Authority</t>
  </si>
  <si>
    <t>Boron Community Services District</t>
  </si>
  <si>
    <t>Boronda County Sanitation District (Monterey)</t>
  </si>
  <si>
    <t>Borrego Water District</t>
  </si>
  <si>
    <t>Briceland Community Services District</t>
  </si>
  <si>
    <t>Bridgeport Public Utility District</t>
  </si>
  <si>
    <t>Broadview Water District</t>
  </si>
  <si>
    <t>Brooktrails Township Community Services District</t>
  </si>
  <si>
    <t>Brophy Water District</t>
  </si>
  <si>
    <t>Browns Valley Irrigation District</t>
  </si>
  <si>
    <t>Buckingham Park Water District</t>
  </si>
  <si>
    <t>Buena County Sanitation District (San Diego)</t>
  </si>
  <si>
    <t>Buena Vista Water Storage District</t>
  </si>
  <si>
    <t>Burbank - Glendale - Pasadena Airport Authority</t>
  </si>
  <si>
    <t>Burbank Sanitary District (Santa Clara)</t>
  </si>
  <si>
    <t>Burney Water District</t>
  </si>
  <si>
    <t>Butte City Community Services District</t>
  </si>
  <si>
    <t>Butte Regional Transit</t>
  </si>
  <si>
    <t>Butte Schools Self-Funded Programs</t>
  </si>
  <si>
    <t>Butte Valley Irrigation District</t>
  </si>
  <si>
    <t>Butte Water District</t>
  </si>
  <si>
    <t>Buttonwillow County Water District</t>
  </si>
  <si>
    <t>Buzztail Community Services District</t>
  </si>
  <si>
    <t>Byron Sanitary District (Contra Costa)</t>
  </si>
  <si>
    <t>Byron-Bethany Irrigation District</t>
  </si>
  <si>
    <t>Cabazon County Water District</t>
  </si>
  <si>
    <t>Cacheville Community Services District</t>
  </si>
  <si>
    <t>Cachuma Operation and Maintenance Board</t>
  </si>
  <si>
    <t>Cal State L.A. Metrolink Station Authority</t>
  </si>
  <si>
    <t>Calaveras County Water District</t>
  </si>
  <si>
    <t>Calaveras Public Power Agency</t>
  </si>
  <si>
    <t>Calaveras Public Utility District</t>
  </si>
  <si>
    <t>Calaveras Transit Agency</t>
  </si>
  <si>
    <t>California Affiliated Risk Management Authorities (CARMA)</t>
  </si>
  <si>
    <t>California Affordable Housing Agency</t>
  </si>
  <si>
    <t>California Alternative Energy and Advanced Transportation Financing Authority</t>
  </si>
  <si>
    <t>California Association for Park and Recreation Indemnity</t>
  </si>
  <si>
    <t>California Association of Mutual Water Companies Joint Powers Risk and Insurance Management Authority</t>
  </si>
  <si>
    <t>California Authority of Racing Fairs</t>
  </si>
  <si>
    <t>California Charter Schools Joint Powers Authority</t>
  </si>
  <si>
    <t>California Choice Energy Authority</t>
  </si>
  <si>
    <t>California Community Housing Agency</t>
  </si>
  <si>
    <t>California Educational Computer Consortium Joint Powers Authority</t>
  </si>
  <si>
    <t>California Educational Facilities Authority</t>
  </si>
  <si>
    <t>California Electronic Recording Transaction Network Authority (CERTNA)</t>
  </si>
  <si>
    <t>California Enterprise Development Authority - CEDA</t>
  </si>
  <si>
    <t>California Fair Service Authority</t>
  </si>
  <si>
    <t>California Fairs Financing Authority</t>
  </si>
  <si>
    <t>California Health Facilities Financing Authority</t>
  </si>
  <si>
    <t>California Housing Workers Compensation Authority</t>
  </si>
  <si>
    <t>California Insurance Pool Authority</t>
  </si>
  <si>
    <t>California Intergovernmental Risk Authority</t>
  </si>
  <si>
    <t>California Joint Powers Insurance Authority</t>
  </si>
  <si>
    <t>California Joint Powers Risk Management Authority</t>
  </si>
  <si>
    <t>California Municipal Finance Authority</t>
  </si>
  <si>
    <t>California Pines Community Services District</t>
  </si>
  <si>
    <t>California Pollution Control Financing Authority</t>
  </si>
  <si>
    <t>California Rural Water Risk Management Authority</t>
  </si>
  <si>
    <t>California Sanitation Districts Risk Management Authority</t>
  </si>
  <si>
    <t>California School Financing Authority</t>
  </si>
  <si>
    <t>California Schools Employee Benefit Association</t>
  </si>
  <si>
    <t>California Schools Employee Benefits Organization</t>
  </si>
  <si>
    <t>California Schools Risk Management</t>
  </si>
  <si>
    <t>California State University Risk Management Authority</t>
  </si>
  <si>
    <t>California Transit Systems Joint Powers Authority</t>
  </si>
  <si>
    <t>California VanPool Authority (CalVans)</t>
  </si>
  <si>
    <t>Callahan Water District</t>
  </si>
  <si>
    <t>Callayomi County Water District</t>
  </si>
  <si>
    <t>Calleguas Municipal Water District</t>
  </si>
  <si>
    <t>Calpella County Water District</t>
  </si>
  <si>
    <t>Camarillo Health Care District</t>
  </si>
  <si>
    <t>Camarillo Sanitary District (Ventura)</t>
  </si>
  <si>
    <t>Cambria Community Healthcare District</t>
  </si>
  <si>
    <t>Cambria Community Services District</t>
  </si>
  <si>
    <t>Cameron Park Airport District</t>
  </si>
  <si>
    <t>Camp Far West Irrigation District</t>
  </si>
  <si>
    <t>Camp Meeker Recreation and Park District</t>
  </si>
  <si>
    <t>Campo Water Maintenance District</t>
  </si>
  <si>
    <t>Camptonville Community Services District</t>
  </si>
  <si>
    <t>Camrosa Water District</t>
  </si>
  <si>
    <t>Canada County Water District</t>
  </si>
  <si>
    <t>Canebrake County Water District</t>
  </si>
  <si>
    <t>Capitol Area Development Authority</t>
  </si>
  <si>
    <t>Capitol Corridor Joint Powers Authority</t>
  </si>
  <si>
    <t>Carlsbad Municipal Water District</t>
  </si>
  <si>
    <t>Carmel Area Wastewater Agency (Monterey)</t>
  </si>
  <si>
    <t>Carmel Valley County Sanitation (Monterey)</t>
  </si>
  <si>
    <t>Carmichael Water District</t>
  </si>
  <si>
    <t>Carpinteria Sanitary District (Santa Barbara)</t>
  </si>
  <si>
    <t>Carpinteria Valley Water District</t>
  </si>
  <si>
    <t>Caruthers Community Services District</t>
  </si>
  <si>
    <t>Casitas Municipal Water District</t>
  </si>
  <si>
    <t>Casmalia Community Services District</t>
  </si>
  <si>
    <t>Caspar South Water District</t>
  </si>
  <si>
    <t>Castle Rock County Water District</t>
  </si>
  <si>
    <t>Castro Valley Sanitary District (Alameda)</t>
  </si>
  <si>
    <t>Castroville Community Services District</t>
  </si>
  <si>
    <t>Cawelo Water District</t>
  </si>
  <si>
    <t>Cayucos Sanitary District (San Luis Obispo)</t>
  </si>
  <si>
    <t>CCWD Public Financing Authority</t>
  </si>
  <si>
    <t>Cedarville County Water District</t>
  </si>
  <si>
    <t>Celeste County Water District</t>
  </si>
  <si>
    <t>Centerville Community Services District</t>
  </si>
  <si>
    <t>Centinella Water District</t>
  </si>
  <si>
    <t>Central Basin Municipal Water District</t>
  </si>
  <si>
    <t>Central California Irrigation District</t>
  </si>
  <si>
    <t>Central California Schools Authority (CCSA)</t>
  </si>
  <si>
    <t>Central Coast Community Energy Authority</t>
  </si>
  <si>
    <t>Central Coast Water Authority</t>
  </si>
  <si>
    <t>Central Contra Costa Sanitary District (Contra Costa)</t>
  </si>
  <si>
    <t>Central Contra Costa Transit Authority</t>
  </si>
  <si>
    <t>Central County Fire Department</t>
  </si>
  <si>
    <t>Central Fire Protection District (Santa Clara)</t>
  </si>
  <si>
    <t>Central Marin Police Authority</t>
  </si>
  <si>
    <t>Central Marin Sanitation Agency</t>
  </si>
  <si>
    <t>Central Region School Insurance Group</t>
  </si>
  <si>
    <t>Central San Joaquin Valley Risk Management Authority</t>
  </si>
  <si>
    <t>Central San Joaquin Water Conservation District</t>
  </si>
  <si>
    <t>Central Valley Financing Authority</t>
  </si>
  <si>
    <t>Central Valley Schools Joint Powers Authority</t>
  </si>
  <si>
    <t>Central Water District</t>
  </si>
  <si>
    <t>Channel Islands Beach Community Services District</t>
  </si>
  <si>
    <t>Charleston Drainage District (Merced)</t>
  </si>
  <si>
    <t>Chester Public Utility District</t>
  </si>
  <si>
    <t>Chico Area Recreation and Park District</t>
  </si>
  <si>
    <t>Chino Basin Desalter Authority (CDA)</t>
  </si>
  <si>
    <t>Chiriaco Summit Water District</t>
  </si>
  <si>
    <t>Chowchilla Memorial Healthcare District</t>
  </si>
  <si>
    <t>Chowchilla Water District</t>
  </si>
  <si>
    <t>Christian Valley Park Community Services District</t>
  </si>
  <si>
    <t>Church Tree Community Services District</t>
  </si>
  <si>
    <t>Circle Oaks County Water District</t>
  </si>
  <si>
    <t>Citrus Heights Water District</t>
  </si>
  <si>
    <t>City of Alameda Health Care District</t>
  </si>
  <si>
    <t>City of Antioch Public Financing Authority</t>
  </si>
  <si>
    <t>City of Industry Property and Housing Management Authority</t>
  </si>
  <si>
    <t>City of Lakeport Municipal Sewer District No. 1</t>
  </si>
  <si>
    <t>City of San Francisco Japan Center Garage Corporation</t>
  </si>
  <si>
    <t>City of San Francisco Portsmouth Plaza Parking Corporation</t>
  </si>
  <si>
    <t>City-County Capital Improvements and Financing Agency</t>
  </si>
  <si>
    <t>Civic - Recreational - Industrial Authority</t>
  </si>
  <si>
    <t>Clay Water District</t>
  </si>
  <si>
    <t>Clayton Financing Authority</t>
  </si>
  <si>
    <t>Clayton Water District</t>
  </si>
  <si>
    <t>Clean Energy Alliance</t>
  </si>
  <si>
    <t>Clean Power Alliance of Southern California</t>
  </si>
  <si>
    <t>Clear Creek Community Service District (Lassen)</t>
  </si>
  <si>
    <t>Clear Creek Community Services District (Shasta)</t>
  </si>
  <si>
    <t>Clearlake Oaks Water District</t>
  </si>
  <si>
    <t>Clio Public Utility District</t>
  </si>
  <si>
    <t>CMFA Special Finance Agency I</t>
  </si>
  <si>
    <t>Coachella Sanitary District (Riverside)</t>
  </si>
  <si>
    <t>Coachella Valley Water District</t>
  </si>
  <si>
    <t>Coachella Water Authority</t>
  </si>
  <si>
    <t>Coachella/Indio Waste Transfer Station Authority</t>
  </si>
  <si>
    <t>Coalinga Regional Medical Center</t>
  </si>
  <si>
    <t>Coast Life Support District</t>
  </si>
  <si>
    <t>Coastside County Water District</t>
  </si>
  <si>
    <t>Cobb Area County Water District</t>
  </si>
  <si>
    <t>Colonial Heights Maintenance District (San Joaquin)</t>
  </si>
  <si>
    <t>Colton Utility Authority</t>
  </si>
  <si>
    <t>Colton/San Bernardino Regional Tertiary Treatment and Water Reclamation Authority</t>
  </si>
  <si>
    <t>Colusa County Water District</t>
  </si>
  <si>
    <t>Colusa County Water Works No. 1</t>
  </si>
  <si>
    <t>Community College Insurance Group</t>
  </si>
  <si>
    <t>Community Health Awareness Council (CHAC)</t>
  </si>
  <si>
    <t>Community Human Services</t>
  </si>
  <si>
    <t>Congress Valley Water District</t>
  </si>
  <si>
    <t>Consolidated Emergency Dispatch Agency</t>
  </si>
  <si>
    <t>Consolidated Irrigation District</t>
  </si>
  <si>
    <t>Contra Costa and Solano Counties School District Self Insurance Authority</t>
  </si>
  <si>
    <t>Contra Costa County Joint Powers Authority For Self-Insurance</t>
  </si>
  <si>
    <t>Contra Costa County Schools Insurance Group</t>
  </si>
  <si>
    <t>Contra Costa County Water Agency</t>
  </si>
  <si>
    <t>Contra Costa Water District</t>
  </si>
  <si>
    <t>Cooperative Agricultural Support Services Authority</t>
  </si>
  <si>
    <t>Cooperative Personnel Services</t>
  </si>
  <si>
    <t>Corcoran Cemetery District</t>
  </si>
  <si>
    <t>Corcoran Hospital District</t>
  </si>
  <si>
    <t>Corcoran Irrigation District</t>
  </si>
  <si>
    <t>Cordova Recreation and Park District</t>
  </si>
  <si>
    <t>Cordua Irrigation District</t>
  </si>
  <si>
    <t>Corning Healthcare District</t>
  </si>
  <si>
    <t>Corning Water District</t>
  </si>
  <si>
    <t>Corona Utility Authority</t>
  </si>
  <si>
    <t>Corral Hollow Maintenance District (San Joaquin)</t>
  </si>
  <si>
    <t>Cortina Water District</t>
  </si>
  <si>
    <t>Costa Mesa Sanitary District (Orange)</t>
  </si>
  <si>
    <t>Cottonwood Water District</t>
  </si>
  <si>
    <t>Country Club County Water District</t>
  </si>
  <si>
    <t>Country Club Sewer Maintenance District</t>
  </si>
  <si>
    <t>Country Club Vista Maintenance District (San Joaquin)</t>
  </si>
  <si>
    <t>County of Riverside Asset Leasing Corporation</t>
  </si>
  <si>
    <t>County Sanitation District No. 1 (Los Angeles)</t>
  </si>
  <si>
    <t>County Sanitation District No. 1 (Nevada)</t>
  </si>
  <si>
    <t>County Sanitation District No. 1 (Tehama)</t>
  </si>
  <si>
    <t>County Sanitation District No. 14 (Los Angeles)</t>
  </si>
  <si>
    <t>County Sanitation District No. 15 (Los Angeles)</t>
  </si>
  <si>
    <t>County Sanitation District No. 16 (Los Angeles)</t>
  </si>
  <si>
    <t>County Sanitation District No. 17 (Los Angeles)</t>
  </si>
  <si>
    <t>County Sanitation District No. 18 (Los Angeles)</t>
  </si>
  <si>
    <t>County Sanitation District No. 19 (Los Angeles)</t>
  </si>
  <si>
    <t>County Sanitation District No. 2 - Refuse Disposal - Working Capital Fund (Los Angeles)</t>
  </si>
  <si>
    <t>County Sanitation District No. 2 (Los Angeles)</t>
  </si>
  <si>
    <t>County Sanitation District No. 20 (Los Angeles)</t>
  </si>
  <si>
    <t>County Sanitation District No. 21 (Los Angeles)</t>
  </si>
  <si>
    <t>County Sanitation District No. 22 (Los Angeles)</t>
  </si>
  <si>
    <t>County Sanitation District No. 23 (Los Angeles)</t>
  </si>
  <si>
    <t>County Sanitation District No. 2-3 (Santa Clara)</t>
  </si>
  <si>
    <t>County Sanitation District No. 27 (Los Angeles)</t>
  </si>
  <si>
    <t>County Sanitation District No. 28 (Los Angeles)</t>
  </si>
  <si>
    <t>County Sanitation District No. 29 (Los Angeles)</t>
  </si>
  <si>
    <t>County Sanitation District No. 3 (Los Angeles)</t>
  </si>
  <si>
    <t>County Sanitation District No. 34 (Los Angeles)</t>
  </si>
  <si>
    <t>County Sanitation District No. 4 (Los Angeles)</t>
  </si>
  <si>
    <t>County Sanitation District No. 5 (Los Angeles)</t>
  </si>
  <si>
    <t>County Sanitation District No. 8 (Los Angeles)</t>
  </si>
  <si>
    <t>County Sanitation District No. 9 (Los Angeles)</t>
  </si>
  <si>
    <t>County Service Area M-28 (Contra Costa)</t>
  </si>
  <si>
    <t>County Service Area No. 1 (Colusa)</t>
  </si>
  <si>
    <t>County Service Area No. 1 (Del Norte)</t>
  </si>
  <si>
    <t>County Service Area No. 1 (Madera)</t>
  </si>
  <si>
    <t>County Service Area No. 1 (Mariposa)</t>
  </si>
  <si>
    <t>County Service Area No. 1 (San Luis Obispo)</t>
  </si>
  <si>
    <t>County Service Area No. 1 (Tulare)</t>
  </si>
  <si>
    <t>County Service Area No. 10 (El Dorado)</t>
  </si>
  <si>
    <t>County Service Area No. 10 (Kern)</t>
  </si>
  <si>
    <t>County Service Area No. 10 (Monterey)</t>
  </si>
  <si>
    <t>County Service Area No. 10 (San Luis Obispo)</t>
  </si>
  <si>
    <t>County Service Area No. 10 (Santa Cruz)</t>
  </si>
  <si>
    <t>County Service Area No. 11 (Shasta)</t>
  </si>
  <si>
    <t>County Service Area No. 12 (San Joaquin)</t>
  </si>
  <si>
    <t>County Service Area No. 12 (San Luis Obispo)</t>
  </si>
  <si>
    <t>County Service Area No. 12 (Santa Cruz)</t>
  </si>
  <si>
    <t>County Service Area No. 122 (Riverside)</t>
  </si>
  <si>
    <t>County Service Area No. 13 (Shasta)</t>
  </si>
  <si>
    <t>County Service Area No. 135 (Butte)</t>
  </si>
  <si>
    <t>County Service Area No. 137 (San Diego)</t>
  </si>
  <si>
    <t>County Service Area No. 14 (Madera)</t>
  </si>
  <si>
    <t>County Service Area No. 141 (Butte)</t>
  </si>
  <si>
    <t>County Service Area No. 15 (San Joaquin)</t>
  </si>
  <si>
    <t>County Service Area No. 16 (Madera)</t>
  </si>
  <si>
    <t>County Service Area No. 16 (San Joaquin)</t>
  </si>
  <si>
    <t>County Service Area No. 16 (San Luis Obispo)</t>
  </si>
  <si>
    <t>County Service Area No. 17 (Shasta)</t>
  </si>
  <si>
    <t>County Service Area No. 18 (San Joaquin)</t>
  </si>
  <si>
    <t>County Service Area No. 18 (San Luis Obispo)</t>
  </si>
  <si>
    <t>County Service Area No. 19 (Madera)</t>
  </si>
  <si>
    <t>County Service Area No. 1-M (Mariposa)</t>
  </si>
  <si>
    <t>County Service Area No. 2 (Colusa)</t>
  </si>
  <si>
    <t>County Service Area No. 2 (Inyo)</t>
  </si>
  <si>
    <t>County Service Area No. 2 (Kings)</t>
  </si>
  <si>
    <t>County Service Area No. 2 (Santa Cruz)</t>
  </si>
  <si>
    <t>County Service Area No. 2 (Shasta)</t>
  </si>
  <si>
    <t>County Service Area No. 2 (Tulare)</t>
  </si>
  <si>
    <t>County Service Area No. 20 (Santa Cruz)</t>
  </si>
  <si>
    <t>County Service Area No. 21 (Butte)</t>
  </si>
  <si>
    <t>County Service Area No. 23 (Kern)</t>
  </si>
  <si>
    <t>County Service Area No. 23 (San Luis Obispo)</t>
  </si>
  <si>
    <t>County Service Area No. 23 (Shasta)</t>
  </si>
  <si>
    <t>County Service Area No. 27 (Kern)</t>
  </si>
  <si>
    <t>County Service Area No. 28 (Placer)</t>
  </si>
  <si>
    <t>County Service Area No. 2a (Madera)</t>
  </si>
  <si>
    <t>County Service Area No. 2-W (Mariposa)</t>
  </si>
  <si>
    <t>County Service Area No. 3 (Madera)</t>
  </si>
  <si>
    <t>County Service Area No. 3 (Shasta)</t>
  </si>
  <si>
    <t>County Service Area No. 30 (Kern)</t>
  </si>
  <si>
    <t>County Service Area No. 30 (San Joaquin)</t>
  </si>
  <si>
    <t>County Service Area No. 31 (San Joaquin)</t>
  </si>
  <si>
    <t>County Service Area No. 35 (San Joaquin)</t>
  </si>
  <si>
    <t>County Service Area No. 39 (Kern)</t>
  </si>
  <si>
    <t>County Service Area No. 40 (Kern)</t>
  </si>
  <si>
    <t>County Service Area No. 41 (San Joaquin)</t>
  </si>
  <si>
    <t>County Service Area No. 41 (Sonoma)</t>
  </si>
  <si>
    <t>County Service Area No. 42 (Kern)</t>
  </si>
  <si>
    <t>County Service Area No. 42 (San Bernardino)</t>
  </si>
  <si>
    <t>County Service Area No. 43 (San Joaquin)</t>
  </si>
  <si>
    <t>County Service Area No. 44 (San Joaquin)</t>
  </si>
  <si>
    <t>County Service Area No. 46 (San Joaquin)</t>
  </si>
  <si>
    <t>County Service Area No. 5 (Santa Cruz)</t>
  </si>
  <si>
    <t>County Service Area No. 5 (Sierra)</t>
  </si>
  <si>
    <t>County Service Area No. 51 (Kern)</t>
  </si>
  <si>
    <t>County Service Area No. 51 (Riverside)</t>
  </si>
  <si>
    <t>County Service Area No. 53 (San Bernardino)</t>
  </si>
  <si>
    <t>County Service Area No. 53 (San Joaquin)</t>
  </si>
  <si>
    <t>County Service Area No. 6 (Shasta)</t>
  </si>
  <si>
    <t>County Service Area No. 60 (San Bernardino)</t>
  </si>
  <si>
    <t>County Service Area No. 62 (Riverside)</t>
  </si>
  <si>
    <t>County Service Area No. 64 (San Bernardino)</t>
  </si>
  <si>
    <t>County Service Area No. 69 (Monterey)</t>
  </si>
  <si>
    <t>County Service Area No. 7 (San Luis Obispo)</t>
  </si>
  <si>
    <t>County Service Area No. 7 (Santa Cruz)</t>
  </si>
  <si>
    <t>County Service Area No. 70 (San Bernardino)</t>
  </si>
  <si>
    <t>County Service Area No. 71 (Kern)</t>
  </si>
  <si>
    <t>County Service Area No. 79 (San Bernardino)</t>
  </si>
  <si>
    <t>County Service Area No. 8 (Shasta)</t>
  </si>
  <si>
    <t>County Service Area No. 82 (Butte)</t>
  </si>
  <si>
    <t>County Service Area No. 82 (San Bernardino)</t>
  </si>
  <si>
    <t>County Service Area No. 9 (Santa Cruz)</t>
  </si>
  <si>
    <t>County Service Area No. 94 (Butte)</t>
  </si>
  <si>
    <t>County Service Area No. 94 (Kern)</t>
  </si>
  <si>
    <t>Covelo Community Services District</t>
  </si>
  <si>
    <t>Crescent City Harbor District</t>
  </si>
  <si>
    <t>Crescenta Valley County Water District</t>
  </si>
  <si>
    <t>Crestline County Sanitation District (San Bernardino)</t>
  </si>
  <si>
    <t>Crestline Village Water District</t>
  </si>
  <si>
    <t>Crestline-Lake Arrowhead Water Agency</t>
  </si>
  <si>
    <t>Crockett Community Services District</t>
  </si>
  <si>
    <t>Crows Landing Community Services District</t>
  </si>
  <si>
    <t>CSCDA Community Improvement Authority</t>
  </si>
  <si>
    <t>CSUCI Financing Authority</t>
  </si>
  <si>
    <t>Cucamonga Valley Water District</t>
  </si>
  <si>
    <t>Cupertino Sanitary District (Santa Clara)</t>
  </si>
  <si>
    <t>Cutler Public Utility District</t>
  </si>
  <si>
    <t>Cuyama Basin Water District</t>
  </si>
  <si>
    <t>Cuyama Community Services District</t>
  </si>
  <si>
    <t>Cuyamaca Water District</t>
  </si>
  <si>
    <t>Cypress Recreation and Park District</t>
  </si>
  <si>
    <t>Daggett Community Services District</t>
  </si>
  <si>
    <t>Darwin Community Services District</t>
  </si>
  <si>
    <t>Davenport County Sanitation District (Santa Cruz)</t>
  </si>
  <si>
    <t>Davis Water District</t>
  </si>
  <si>
    <t>De Luz Community Service District</t>
  </si>
  <si>
    <t>Deer Creek and Tule River Authority</t>
  </si>
  <si>
    <t>Deer Creek Irrigation District</t>
  </si>
  <si>
    <t>Del Mar Race Track Authority</t>
  </si>
  <si>
    <t>Del Norte County Flood Control District</t>
  </si>
  <si>
    <t>Del Norte Solid Waste Management Authority</t>
  </si>
  <si>
    <t>Del Paso Manor Water District</t>
  </si>
  <si>
    <t>Del Puerto Health Care District</t>
  </si>
  <si>
    <t>Del Puerto Water District</t>
  </si>
  <si>
    <t>Del Rey Community Services District</t>
  </si>
  <si>
    <t>Delano-Earlimart Irrigation District</t>
  </si>
  <si>
    <t>Delhi County Water District</t>
  </si>
  <si>
    <t>Delta Diablo</t>
  </si>
  <si>
    <t>Delta Ferry Authority</t>
  </si>
  <si>
    <t>Delta-Mendota Canal Contractors Authority Joint Powers Agency</t>
  </si>
  <si>
    <t>Denair Community Services District</t>
  </si>
  <si>
    <t>Descanso Community Water District</t>
  </si>
  <si>
    <t>Desert and Mountain Conservation Authority</t>
  </si>
  <si>
    <t>Desert Community Energy</t>
  </si>
  <si>
    <t>Desert Healthcare District</t>
  </si>
  <si>
    <t>Desert Lake Community Services District</t>
  </si>
  <si>
    <t>Desert Water Agency</t>
  </si>
  <si>
    <t>Devils Den Water District</t>
  </si>
  <si>
    <t>Diablo Water District</t>
  </si>
  <si>
    <t>Discovery Bay Public Financing Authority</t>
  </si>
  <si>
    <t>Donner Summit Public Utility District</t>
  </si>
  <si>
    <t>Dos Palos Area Wastewater Treatment and Disposal System</t>
  </si>
  <si>
    <t>Dos Palos Water Quality Improvement Joint Powers Agency</t>
  </si>
  <si>
    <t>Downieville Public Utility District</t>
  </si>
  <si>
    <t>Drytown County Water District</t>
  </si>
  <si>
    <t>Dublin San Ramon Services District</t>
  </si>
  <si>
    <t>Dublin San Ramon Services District/East Bay Municipal Utility District Recycled Water Authority</t>
  </si>
  <si>
    <t>Ducor Community Services District</t>
  </si>
  <si>
    <t>Dudley Ridge Water District</t>
  </si>
  <si>
    <t>Dunnigan Water District</t>
  </si>
  <si>
    <t>Durham Irrigation District</t>
  </si>
  <si>
    <t>Eagle Field Water District</t>
  </si>
  <si>
    <t>Earlimart Public Utility District</t>
  </si>
  <si>
    <t>East Bay Community Energy Authority</t>
  </si>
  <si>
    <t>East Bay Dischargers Authority</t>
  </si>
  <si>
    <t>East Bay Municipal Utility District</t>
  </si>
  <si>
    <t>East Bay Regional Communications System Authority</t>
  </si>
  <si>
    <t>East Bay Schools Insurance Group</t>
  </si>
  <si>
    <t>East Contra Costa Irrigation District</t>
  </si>
  <si>
    <t>East Contra Costa Regional Fee and Financing Authority</t>
  </si>
  <si>
    <t>East County Advanced Water Purification Joint Powers Authority</t>
  </si>
  <si>
    <t>East Independence Sanitary District (Inyo)</t>
  </si>
  <si>
    <t>East Kern Health Care District</t>
  </si>
  <si>
    <t>East Merced County Public Facilities Financing Authority</t>
  </si>
  <si>
    <t>East Niles Community Services District</t>
  </si>
  <si>
    <t>East Orange County Water District</t>
  </si>
  <si>
    <t>East Palo Alto Sanitary District (San Mateo)</t>
  </si>
  <si>
    <t>East Valley Reclamation Authority</t>
  </si>
  <si>
    <t>East Valley Water District</t>
  </si>
  <si>
    <t>Eastern Contra Costa County Transit Authority</t>
  </si>
  <si>
    <t>Eastern Municipal Water District</t>
  </si>
  <si>
    <t>Eastern Plumas Health Care District</t>
  </si>
  <si>
    <t>Eastern Sierra Community Services District</t>
  </si>
  <si>
    <t>Eastern Sierra Transit Authority</t>
  </si>
  <si>
    <t>Eastside Power Authority</t>
  </si>
  <si>
    <t>Eastside Water District</t>
  </si>
  <si>
    <t>Eden Township Healthcare District</t>
  </si>
  <si>
    <t>Edgemont Community Services District</t>
  </si>
  <si>
    <t>El Camino Hospital District</t>
  </si>
  <si>
    <t>El Camino Irrigation District</t>
  </si>
  <si>
    <t>El Dorado County Risk Management Authority</t>
  </si>
  <si>
    <t>El Dorado County Transit Authority</t>
  </si>
  <si>
    <t>El Dorado County-City of Folsom Joint Powers Agency</t>
  </si>
  <si>
    <t>El Dorado Irrigation District</t>
  </si>
  <si>
    <t>El Solyo Water District</t>
  </si>
  <si>
    <t>El Toro Water District</t>
  </si>
  <si>
    <t>Elk County Water District</t>
  </si>
  <si>
    <t>Elk Creek Community Services District</t>
  </si>
  <si>
    <t>Elkhorn Golf Course Estates Maintenance (San Joaquin)</t>
  </si>
  <si>
    <t>Elsinore Valley Municipal Water District</t>
  </si>
  <si>
    <t>Elsinore Valley Municipal Water District Financing Authority</t>
  </si>
  <si>
    <t>Empire West Side Irrigation District</t>
  </si>
  <si>
    <t>Employment Risk Management Authority (ERMA)</t>
  </si>
  <si>
    <t>Encina Wastewater Authority</t>
  </si>
  <si>
    <t>Encinitas Ranch Golf Authority</t>
  </si>
  <si>
    <t>Energy Council</t>
  </si>
  <si>
    <t>Enos Lane Public Utility District</t>
  </si>
  <si>
    <t>ERICA Communications Authority</t>
  </si>
  <si>
    <t>Esparto Community Services District</t>
  </si>
  <si>
    <t>Estero Municipal Improvement District</t>
  </si>
  <si>
    <t>Estrella-El Pomar-Creston Water District</t>
  </si>
  <si>
    <t>Exclusive Risk Management Authority of California</t>
  </si>
  <si>
    <t>Exeter District Ambulance</t>
  </si>
  <si>
    <t>Exeter Irrigation District</t>
  </si>
  <si>
    <t>Exeter Memorial District</t>
  </si>
  <si>
    <t>Exeter Public Cemetery District</t>
  </si>
  <si>
    <t>Fair Oaks Water District</t>
  </si>
  <si>
    <t>Fairbanks Ranch Community Services District</t>
  </si>
  <si>
    <t>Fairfield-Suisun Sewer District</t>
  </si>
  <si>
    <t>Fall River Valley Community Services District</t>
  </si>
  <si>
    <t>Fallbrook Public Utility District</t>
  </si>
  <si>
    <t>Farmers Water District</t>
  </si>
  <si>
    <t>Feather River Canyon Community Services District</t>
  </si>
  <si>
    <t>Feather River Recreation and Park District</t>
  </si>
  <si>
    <t>Feather Water District</t>
  </si>
  <si>
    <t>Fenner Valley Water Authority</t>
  </si>
  <si>
    <t>Fern Valley Water District</t>
  </si>
  <si>
    <t>Fiddletown Community Services District</t>
  </si>
  <si>
    <t>Fieldbrook Glendale Community Services District</t>
  </si>
  <si>
    <t>Fillmore and Piru Groundwater Sustainability Agency</t>
  </si>
  <si>
    <t>Fire Agencies Insurance Risk Authority</t>
  </si>
  <si>
    <t>Fire Agencies Self Insurance System (FASIS)</t>
  </si>
  <si>
    <t>Fire District Association of California Employment Benefits Authority</t>
  </si>
  <si>
    <t>Firebaugh Canal Water District</t>
  </si>
  <si>
    <t>Florin County Water District</t>
  </si>
  <si>
    <t>Florin Resource Conservation District</t>
  </si>
  <si>
    <t>Foothill Municipal Water District</t>
  </si>
  <si>
    <t>Foothill Transit</t>
  </si>
  <si>
    <t>Foothill/Eastern Transportation Corridor Agency</t>
  </si>
  <si>
    <t>Ford City-Taft Heights County Sanitation District (Kern)</t>
  </si>
  <si>
    <t>Foresthill Public Utility District</t>
  </si>
  <si>
    <t>Forestville Water District</t>
  </si>
  <si>
    <t>Fort Bragg Municipal Imp District No. 1</t>
  </si>
  <si>
    <t>Fox Canyon Groundwater Management Agency</t>
  </si>
  <si>
    <t>Franklin County Water District</t>
  </si>
  <si>
    <t>Frazier Park Public Utility District</t>
  </si>
  <si>
    <t>Free Water County Water District</t>
  </si>
  <si>
    <t>Freedom County Sanitation District (Santa Cruz)</t>
  </si>
  <si>
    <t>Freeport Regional Water Authority</t>
  </si>
  <si>
    <t>Fresno Area Self-Insurance Benefits Organization</t>
  </si>
  <si>
    <t>Fresno County Rural Transit Agency</t>
  </si>
  <si>
    <t>Fresno County Self Insurance Group</t>
  </si>
  <si>
    <t>Fresno County Transportation Authority</t>
  </si>
  <si>
    <t>Fresno County Water Works No. 18</t>
  </si>
  <si>
    <t>Fresno County Water Works No. 37</t>
  </si>
  <si>
    <t>Fresno County Water Works No. 38</t>
  </si>
  <si>
    <t>Fresno County Water Works No. 40</t>
  </si>
  <si>
    <t>Fresno County Water Works No. 41</t>
  </si>
  <si>
    <t>Fresno County Water Works No. 42</t>
  </si>
  <si>
    <t>Fresno Irrigation District</t>
  </si>
  <si>
    <t>Fresno Slough Water District</t>
  </si>
  <si>
    <t>Fresno-Kings-Madera Regional Health Authority</t>
  </si>
  <si>
    <t>Friant Power Authority</t>
  </si>
  <si>
    <t>Frontier Project Foundation</t>
  </si>
  <si>
    <t>Galt Irrigation District</t>
  </si>
  <si>
    <t>Garberville Sanitary District (Humboldt)</t>
  </si>
  <si>
    <t>Garden Farms Community Water District</t>
  </si>
  <si>
    <t>Garden Grove Sanitary District (Orange)</t>
  </si>
  <si>
    <t>Garfield Water District</t>
  </si>
  <si>
    <t>Gasquet Community Services District</t>
  </si>
  <si>
    <t>Gayla Manor Maintenance District (San Joaquin)</t>
  </si>
  <si>
    <t>Georgetown Divide Public Utility District</t>
  </si>
  <si>
    <t>Gerber-Las Flores Community Services District</t>
  </si>
  <si>
    <t>Glenn Valley Water District</t>
  </si>
  <si>
    <t>Glenn-Colusa Irrigation District</t>
  </si>
  <si>
    <t>Glide Water District</t>
  </si>
  <si>
    <t>Gold Coast Transit District</t>
  </si>
  <si>
    <t>Gold Mountain Community Services District</t>
  </si>
  <si>
    <t>Golden Empire Transit District</t>
  </si>
  <si>
    <t>Golden Gate Bridge Highway and Transportation District</t>
  </si>
  <si>
    <t>Golden Hills Community Service District</t>
  </si>
  <si>
    <t>Golden State Finance Authority</t>
  </si>
  <si>
    <t>Golden State Risk Management Authority</t>
  </si>
  <si>
    <t>Golden Valley Municipal Water District</t>
  </si>
  <si>
    <t>Goleta Sanitary District (Santa Barbara)</t>
  </si>
  <si>
    <t>Goleta Water District</t>
  </si>
  <si>
    <t>Goleta West Sanitary District (Santa Barbara)</t>
  </si>
  <si>
    <t>Gonzales Electric Authority</t>
  </si>
  <si>
    <t>Goshen Community Services District</t>
  </si>
  <si>
    <t>Goshen Public Financing Authority</t>
  </si>
  <si>
    <t>Granada Community Services District</t>
  </si>
  <si>
    <t>Grassland Water District</t>
  </si>
  <si>
    <t>Graton Community Services District</t>
  </si>
  <si>
    <t>Gravelly Ford Water District</t>
  </si>
  <si>
    <t>Grayson Community Services District</t>
  </si>
  <si>
    <t>Green Valley County Water District</t>
  </si>
  <si>
    <t>Green Valley Water District</t>
  </si>
  <si>
    <t>Greenfield County Water District</t>
  </si>
  <si>
    <t>Greenhorn Creek Community Services District</t>
  </si>
  <si>
    <t>Grenada Irrigation District</t>
  </si>
  <si>
    <t>Grenada Sanitary District (Siskiyou)</t>
  </si>
  <si>
    <t>Grizzly Flats Community Services District</t>
  </si>
  <si>
    <t>Grizzly Lake Community Services District</t>
  </si>
  <si>
    <t>Grizzly Ranch Community Services District</t>
  </si>
  <si>
    <t>Groundwater Banking Joint Powers Authority</t>
  </si>
  <si>
    <t>Groveland Community Services District</t>
  </si>
  <si>
    <t>Guadalupe Valley Municipal Improvement District</t>
  </si>
  <si>
    <t>Gualala Community Services District</t>
  </si>
  <si>
    <t>Hamilton Branch Community Services District</t>
  </si>
  <si>
    <t>Hamilton City Community Service District</t>
  </si>
  <si>
    <t>Hanford Cemetery District</t>
  </si>
  <si>
    <t>Happy Camp Community Services District</t>
  </si>
  <si>
    <t>Happy Camp Sanitary District (Siskiyou)</t>
  </si>
  <si>
    <t>Hayward Area Recreation and Park District</t>
  </si>
  <si>
    <t>Heather Glen Community Services District</t>
  </si>
  <si>
    <t>Heber Public Utility District</t>
  </si>
  <si>
    <t>Heffernan Memorial Healthcare District</t>
  </si>
  <si>
    <t>Helendale Community Services District</t>
  </si>
  <si>
    <t>Helix Water District</t>
  </si>
  <si>
    <t>Henry Miller Reclamation District No. 2131</t>
  </si>
  <si>
    <t>Henry Miller Water District</t>
  </si>
  <si>
    <t>Heritage Ranch Community Services District</t>
  </si>
  <si>
    <t>Herlong Public Utility District</t>
  </si>
  <si>
    <t>Hesperia County Water District</t>
  </si>
  <si>
    <t>Hidden Valley Lake Community Services District</t>
  </si>
  <si>
    <t>Hidden Valley Municipal Water District</t>
  </si>
  <si>
    <t>Hi-Desert Memorial Hospital District</t>
  </si>
  <si>
    <t>Hi-Desert Water District</t>
  </si>
  <si>
    <t>High Valleys Water District</t>
  </si>
  <si>
    <t>Hills Valley Irrigation District</t>
  </si>
  <si>
    <t>Hillsborough Recreation Commission</t>
  </si>
  <si>
    <t>Hilmar County Water District</t>
  </si>
  <si>
    <t>Hilton Creek Community Services District</t>
  </si>
  <si>
    <t>Hollister Joint Powers Financing Authority</t>
  </si>
  <si>
    <t>Holthouse Water District</t>
  </si>
  <si>
    <t>Home Garden Community Service District</t>
  </si>
  <si>
    <t>Home Garden County Water District</t>
  </si>
  <si>
    <t>Home Gardens Sanitary District (Riverside)</t>
  </si>
  <si>
    <t>Homestead Valley Sanitary District (Marin)</t>
  </si>
  <si>
    <t>Hopland Public Utility District</t>
  </si>
  <si>
    <t>Hornbrook Community Service District</t>
  </si>
  <si>
    <t>Hot Spring Valley Irrigation District</t>
  </si>
  <si>
    <t>Housing Authority Risk Retention Pool</t>
  </si>
  <si>
    <t>HRC Community Services District</t>
  </si>
  <si>
    <t>Humboldt Bay Harbor Recreation and Conservation District</t>
  </si>
  <si>
    <t>Humboldt Bay Municipal Water District</t>
  </si>
  <si>
    <t>Humboldt Community Services District</t>
  </si>
  <si>
    <t>Humboldt Transit Authority</t>
  </si>
  <si>
    <t>Humboldt Waste Management Authority</t>
  </si>
  <si>
    <t>Hunter Valley Community Services District</t>
  </si>
  <si>
    <t>Hydesville County Water District</t>
  </si>
  <si>
    <t>Idyllwild Water District</t>
  </si>
  <si>
    <t>Igo-Ono Community Services District</t>
  </si>
  <si>
    <t>Imperial County Local Transportation Authority</t>
  </si>
  <si>
    <t>Imperial County School Districts Liability/Property Self-Insurance Authority</t>
  </si>
  <si>
    <t>Imperial County Transportation Commission (ICTC)</t>
  </si>
  <si>
    <t>Imperial Irrigation District</t>
  </si>
  <si>
    <t>Imperial Valley Foreign Trade Zone Authority</t>
  </si>
  <si>
    <t>Imperial Valley Telecommunication Authority</t>
  </si>
  <si>
    <t>Independent Cities Finance Authority</t>
  </si>
  <si>
    <t>Independent Cities Risk Management Authority</t>
  </si>
  <si>
    <t>Indian Creek-Westridge Community Services District</t>
  </si>
  <si>
    <t>Indian Wells Valley Airport District</t>
  </si>
  <si>
    <t>Indian Wells Valley Water District</t>
  </si>
  <si>
    <t>Indio Water Authority</t>
  </si>
  <si>
    <t>Inland Empire Health Plan</t>
  </si>
  <si>
    <t>Inland Empire Public Facilities Corporation</t>
  </si>
  <si>
    <t>Inland Empire Regional Composting Authority</t>
  </si>
  <si>
    <t>Inland Empire Utilities Agency</t>
  </si>
  <si>
    <t>Inland Valley Development Agency</t>
  </si>
  <si>
    <t>International Water District</t>
  </si>
  <si>
    <t>Inverness Public Utility District</t>
  </si>
  <si>
    <t>Inyokern Community Services District</t>
  </si>
  <si>
    <t>Irish Beach Water District</t>
  </si>
  <si>
    <t>Ironhouse Sanitary District (Contra Costa)</t>
  </si>
  <si>
    <t>Irvine Ranch Water District</t>
  </si>
  <si>
    <t>Irvine Ranch Water District Water Service Corporation</t>
  </si>
  <si>
    <t>Ivanhoe Irrigation District</t>
  </si>
  <si>
    <t>Ivanhoe Public Utility District</t>
  </si>
  <si>
    <t>Jackson Valley Irrigation District</t>
  </si>
  <si>
    <t>Jacoby Creek County Water District</t>
  </si>
  <si>
    <t>Jacumba Community Services District</t>
  </si>
  <si>
    <t>James Irrigation District</t>
  </si>
  <si>
    <t>James Water Bank Authority</t>
  </si>
  <si>
    <t>Jamestown Sanitary District (Tuolumne)</t>
  </si>
  <si>
    <t>John C. Fremont Healthcare District</t>
  </si>
  <si>
    <t>Johnsville Public Utility District</t>
  </si>
  <si>
    <t>Joshua Basin Water District</t>
  </si>
  <si>
    <t>Julian Community Services District</t>
  </si>
  <si>
    <t>June Lake Public Utility District</t>
  </si>
  <si>
    <t>Juniper-Riviera County Water District</t>
  </si>
  <si>
    <t>Jurupa Community Services District</t>
  </si>
  <si>
    <t>Kanawha Water District</t>
  </si>
  <si>
    <t>Kaweah Delta Health Care District</t>
  </si>
  <si>
    <t>Kaweah River Power Authority</t>
  </si>
  <si>
    <t>Keeler Community Services District</t>
  </si>
  <si>
    <t>Kern County Hospital Authority</t>
  </si>
  <si>
    <t>Kern County Water Agency</t>
  </si>
  <si>
    <t>Kern Delta Water District</t>
  </si>
  <si>
    <t>Kern Groundwater Authority</t>
  </si>
  <si>
    <t>Kern River Watershed Coalition Authority</t>
  </si>
  <si>
    <t>Kern Sanitation Authority (Kern)</t>
  </si>
  <si>
    <t>Kern Valley Hospital District</t>
  </si>
  <si>
    <t>Kern Water Bank Authority</t>
  </si>
  <si>
    <t>Kern-Tulare Water District</t>
  </si>
  <si>
    <t>Kettleman City Community Services District</t>
  </si>
  <si>
    <t>Keyes Community Services District</t>
  </si>
  <si>
    <t>King River East Groundwater Sustainability Agency</t>
  </si>
  <si>
    <t>Kings County Area Public Transit Agency</t>
  </si>
  <si>
    <t>Kings County Self-Insured Schools District</t>
  </si>
  <si>
    <t>Kings County Water District</t>
  </si>
  <si>
    <t>Kings River Conservation District</t>
  </si>
  <si>
    <t>Kings River Water District</t>
  </si>
  <si>
    <t>Kings Waste and Recycling Authority</t>
  </si>
  <si>
    <t>Kingsburg Tri-County Health Care District</t>
  </si>
  <si>
    <t>Kinneloa Irrigation District</t>
  </si>
  <si>
    <t>Kirkwood Meadows Public Utilities District</t>
  </si>
  <si>
    <t>Klamath Community Services District</t>
  </si>
  <si>
    <t>Kneeland Fire Protection District</t>
  </si>
  <si>
    <t>Knights Ferry Community Services District</t>
  </si>
  <si>
    <t>Knights Landing Community Services District</t>
  </si>
  <si>
    <t>Konocti County Water District</t>
  </si>
  <si>
    <t>La Canada Irrigation District</t>
  </si>
  <si>
    <t>La Habra Heights County Water District</t>
  </si>
  <si>
    <t>La Habra Utility Authority</t>
  </si>
  <si>
    <t>La Puente Valley County Water</t>
  </si>
  <si>
    <t>LaGrande Water District</t>
  </si>
  <si>
    <t>Laguna Beach County Water District</t>
  </si>
  <si>
    <t>Laguna County Sanitation District (Santa Barbara)</t>
  </si>
  <si>
    <t>Laguna Irrigation District</t>
  </si>
  <si>
    <t>Laguna Water District</t>
  </si>
  <si>
    <t>Lake Arrowhead Community Services District</t>
  </si>
  <si>
    <t>Lake Berryessa Resort Improvement District</t>
  </si>
  <si>
    <t>Lake Canyon Community Services District</t>
  </si>
  <si>
    <t>Lake Cuyamaca Recreation and Park District</t>
  </si>
  <si>
    <t>Lake Don Pedro Community Services District</t>
  </si>
  <si>
    <t>Lake Hemet Municipal Water District</t>
  </si>
  <si>
    <t>Lake Isabella Community Service District</t>
  </si>
  <si>
    <t>Lake Madrone Water District</t>
  </si>
  <si>
    <t>Lake Oroville Area Public Utility District</t>
  </si>
  <si>
    <t>Lake Shastina Community Services District</t>
  </si>
  <si>
    <t>Lake Transit Authority</t>
  </si>
  <si>
    <t>Lakeside Irrigation Water District</t>
  </si>
  <si>
    <t>Lakeside Water District</t>
  </si>
  <si>
    <t>Lamont Public Utility District</t>
  </si>
  <si>
    <t>Lancaster Power Authority</t>
  </si>
  <si>
    <t>Las Gallinas Valley Sanitary District (Marin)</t>
  </si>
  <si>
    <t>Las Virgenes Municipal Water District</t>
  </si>
  <si>
    <t>Lassen County Water Works District No. 1</t>
  </si>
  <si>
    <t>Lassen Municipal Utility District</t>
  </si>
  <si>
    <t>Lassen Transit Service Agency</t>
  </si>
  <si>
    <t>Last Chance Creek Water District</t>
  </si>
  <si>
    <t>Last Frontier Health District</t>
  </si>
  <si>
    <t>Laton Community Services District</t>
  </si>
  <si>
    <t>Laytonville County Water District</t>
  </si>
  <si>
    <t>Le Grand Community Services District</t>
  </si>
  <si>
    <t>Le Grand-Athlone Water District</t>
  </si>
  <si>
    <t>Leavitt Lake Community Service District</t>
  </si>
  <si>
    <t>Lebec County Water District</t>
  </si>
  <si>
    <t>Lee Vining Public Utility District</t>
  </si>
  <si>
    <t>Leland Meadow Water District</t>
  </si>
  <si>
    <t>Lemon Cove Sanitary District (Tulare)</t>
  </si>
  <si>
    <t>Lemon Grove County Sanitation District (San Diego)</t>
  </si>
  <si>
    <t>Leucadia Wastewater District</t>
  </si>
  <si>
    <t>Lewis Creek Water District</t>
  </si>
  <si>
    <t>Lewiston Community Services District</t>
  </si>
  <si>
    <t>Liberty Water District</t>
  </si>
  <si>
    <t>Lincoln Village Maintenance District (San Joaquin)</t>
  </si>
  <si>
    <t>Linda County Water District</t>
  </si>
  <si>
    <t>Linden County Water District</t>
  </si>
  <si>
    <t>Lindmore Irrigation District</t>
  </si>
  <si>
    <t>Lindsay - Strathmore Cemetery District</t>
  </si>
  <si>
    <t>Lindsay-Strathmore Irrigation District</t>
  </si>
  <si>
    <t>Little Valley Community Services District</t>
  </si>
  <si>
    <t>Littlerock Creek Irrigation District</t>
  </si>
  <si>
    <t>Livermore-Amador Valley Transit Authority</t>
  </si>
  <si>
    <t>Livermore-Amador Valley Water Management Agency</t>
  </si>
  <si>
    <t>Local Agency Workers Compensation Excess Joint Powers Authority</t>
  </si>
  <si>
    <t>Lockeford Community Services District</t>
  </si>
  <si>
    <t>Lockeford Maintenance District (San Joaquin)</t>
  </si>
  <si>
    <t>Loleta Community Services District</t>
  </si>
  <si>
    <t>Lompoc Hospital District</t>
  </si>
  <si>
    <t>London Community Services District</t>
  </si>
  <si>
    <t>Lone Pine Community Services District</t>
  </si>
  <si>
    <t>Long Beach Public Transportation Company</t>
  </si>
  <si>
    <t>Long Valley Groundwater Management District</t>
  </si>
  <si>
    <t>Los Alamos Community Services District</t>
  </si>
  <si>
    <t>Los Angeles County Capital Asset Leasing Corporation</t>
  </si>
  <si>
    <t>Los Angeles County Sanitation Districts Financing Authority</t>
  </si>
  <si>
    <t>Los Angeles County Schools Regionalized Business Services</t>
  </si>
  <si>
    <t>Los Angeles Memorial Coliseum Commission</t>
  </si>
  <si>
    <t>Los Angeles Unified School District Risk Management Authority</t>
  </si>
  <si>
    <t>Los Gatos-Saratoga Department of Community Education and Recreation</t>
  </si>
  <si>
    <t>Los Medanos Community Healthcare District</t>
  </si>
  <si>
    <t>Los Molinos Community Services District</t>
  </si>
  <si>
    <t>Los Osos Community Services District</t>
  </si>
  <si>
    <t>Lossan Rail Corridor Agency</t>
  </si>
  <si>
    <t>Lost Hills Utility District (Kern)</t>
  </si>
  <si>
    <t>Lost Hills Water District</t>
  </si>
  <si>
    <t>Lower Lake County Waterworks District No. 1 (Lake)</t>
  </si>
  <si>
    <t>Lower Tule River Irrigation District</t>
  </si>
  <si>
    <t>Lynwood Utility Authority</t>
  </si>
  <si>
    <t>Madera County Economic Development Commission</t>
  </si>
  <si>
    <t>Madera County Transportation Authority</t>
  </si>
  <si>
    <t>Madera Irrigation District</t>
  </si>
  <si>
    <t>Madera Water District</t>
  </si>
  <si>
    <t>Madera-Chowchilla Power Authority</t>
  </si>
  <si>
    <t>Madison Community Services District</t>
  </si>
  <si>
    <t>Maine Prairie Water District</t>
  </si>
  <si>
    <t>Maintenance District No. 1 (Madera)</t>
  </si>
  <si>
    <t>Maintenance District No. 1 (Mariposa)</t>
  </si>
  <si>
    <t>Maintenance District No. 10 (Madera)</t>
  </si>
  <si>
    <t>Maintenance District No. 19 (Madera)</t>
  </si>
  <si>
    <t>Maintenance District No. 22 (Madera)</t>
  </si>
  <si>
    <t>Maintenance District No. 24 (Madera)</t>
  </si>
  <si>
    <t>Maintenance District No. 27 (Madera)</t>
  </si>
  <si>
    <t>Maintenance District No. 28 (Madera)</t>
  </si>
  <si>
    <t>Maintenance District No. 33 (Madera)</t>
  </si>
  <si>
    <t>Maintenance District No. 36 (Madera)</t>
  </si>
  <si>
    <t>Maintenance District No. 37 (Madera)</t>
  </si>
  <si>
    <t>Maintenance District No. 40 (Madera)</t>
  </si>
  <si>
    <t>Maintenance District No. 42 (Madera)</t>
  </si>
  <si>
    <t>Maintenance District No. 43 (Madera)</t>
  </si>
  <si>
    <t>Maintenance District No. 46 (Madera)</t>
  </si>
  <si>
    <t>Maintenance District No. 5 (Madera)</t>
  </si>
  <si>
    <t>Maintenance District No. 58 (Madera)</t>
  </si>
  <si>
    <t>Maintenance District No. 6 (Madera)</t>
  </si>
  <si>
    <t>Maintenance District No. 60 (Madera)</t>
  </si>
  <si>
    <t>Maintenance District No. 63 (Madera)</t>
  </si>
  <si>
    <t>Maintenance District No. 7 (Madera)</t>
  </si>
  <si>
    <t>Maintenance District No. 73 (Madera)</t>
  </si>
  <si>
    <t>Maintenance District No. 8 (Madera)</t>
  </si>
  <si>
    <t>Maintenance District No. 85 (Madera)</t>
  </si>
  <si>
    <t>Maintenance District No. 95 (Madera)</t>
  </si>
  <si>
    <t>Majestic Pines Community Services District</t>
  </si>
  <si>
    <t>Malaga County Water District</t>
  </si>
  <si>
    <t>Manila Community Services District</t>
  </si>
  <si>
    <t>Manteca Financing Authority</t>
  </si>
  <si>
    <t>March Inland Port Airport Authority</t>
  </si>
  <si>
    <t>March Joint Powers Authority</t>
  </si>
  <si>
    <t>March Joint Powers Utilities Authority</t>
  </si>
  <si>
    <t>Mariana Ranchos County Water District</t>
  </si>
  <si>
    <t>Marin Clean Energy</t>
  </si>
  <si>
    <t>Marin County Transit District</t>
  </si>
  <si>
    <t>Marin Emergency Radio Authority</t>
  </si>
  <si>
    <t>Marin Healthcare District</t>
  </si>
  <si>
    <t>Marin Municipal Water District</t>
  </si>
  <si>
    <t>Marin Schools Insurance Authority</t>
  </si>
  <si>
    <t>Marina Coast Water District</t>
  </si>
  <si>
    <t>Mariposa County Water Agency</t>
  </si>
  <si>
    <t>Mariposa Public Utility District</t>
  </si>
  <si>
    <t>Mark Twain Health Care District</t>
  </si>
  <si>
    <t>Markleeville Public Utility District</t>
  </si>
  <si>
    <t>Maurland Manor Maintenance District (San Joaquin)</t>
  </si>
  <si>
    <t>Maxwell Irrigation District</t>
  </si>
  <si>
    <t>Maxwell Public Utility District</t>
  </si>
  <si>
    <t>Mayers Memorial Hospital District</t>
  </si>
  <si>
    <t>McCloud Community Services District</t>
  </si>
  <si>
    <t>McKinleyville Community Services District</t>
  </si>
  <si>
    <t>McKinney Water District</t>
  </si>
  <si>
    <t>McMullin Area Groundwater Sustainability Agency</t>
  </si>
  <si>
    <t>Meadow Vista County Water District</t>
  </si>
  <si>
    <t>Meadowbrook Manor County Sanitation District (Mendocino)</t>
  </si>
  <si>
    <t>Meiners Oaks County Water District</t>
  </si>
  <si>
    <t>Mendocino City Community Services District</t>
  </si>
  <si>
    <t>Mendocino County Inland Water and Power Commission</t>
  </si>
  <si>
    <t>Mendocino County Waterworks District No. 2</t>
  </si>
  <si>
    <t>Mendocino Solid Waste Management Authority</t>
  </si>
  <si>
    <t>Mendocino Transit Authority</t>
  </si>
  <si>
    <t>Merced County Regional Waste Management Authority</t>
  </si>
  <si>
    <t>Merced County Schools Insurance Group I</t>
  </si>
  <si>
    <t>Merced Irrigation District</t>
  </si>
  <si>
    <t>Mercy Springs Water District</t>
  </si>
  <si>
    <t>Merge Risk Management Joint Powers Authority</t>
  </si>
  <si>
    <t>Merquin County Water District</t>
  </si>
  <si>
    <t>Mesa Community Services District</t>
  </si>
  <si>
    <t>Mesa Water District (Orange)</t>
  </si>
  <si>
    <t>Metro Cities Fire Authority</t>
  </si>
  <si>
    <t>Metropolitan Water District of Southern California</t>
  </si>
  <si>
    <t>Mettler County Water District</t>
  </si>
  <si>
    <t>Mid Peninsula Water District</t>
  </si>
  <si>
    <t>Mid Valley Water District</t>
  </si>
  <si>
    <t>Midway City Sanitary District (Orange)</t>
  </si>
  <si>
    <t>Midway Community Services District</t>
  </si>
  <si>
    <t>Midway Heights County Water District</t>
  </si>
  <si>
    <t>Millview County Water District</t>
  </si>
  <si>
    <t>Mineral County Water District</t>
  </si>
  <si>
    <t>Minter Field Airport District</t>
  </si>
  <si>
    <t>Miranda Community Services District</t>
  </si>
  <si>
    <t>Mission Hills Community Services District</t>
  </si>
  <si>
    <t>Mission Springs Water District</t>
  </si>
  <si>
    <t>Modesto Irrigation District</t>
  </si>
  <si>
    <t>Modesto Irrigation District Financing Authority</t>
  </si>
  <si>
    <t>Modoc Transportation Agency</t>
  </si>
  <si>
    <t>Mojave Air and Space Port</t>
  </si>
  <si>
    <t>Mojave Desert and Mountain Integrated Waste Management Authority</t>
  </si>
  <si>
    <t>Mojave Public Utility District</t>
  </si>
  <si>
    <t>Mojave Water Agency</t>
  </si>
  <si>
    <t>Mokelumne Acres Maintenance District (San Joaquin)</t>
  </si>
  <si>
    <t>Mokelumne Hill Sanitary District (Calaveras)</t>
  </si>
  <si>
    <t>Mokelumne River Water and Power Authority</t>
  </si>
  <si>
    <t>Monroeville Water District</t>
  </si>
  <si>
    <t>Montague Water Conservation District</t>
  </si>
  <si>
    <t>Montara Sanitary District (San Mateo)</t>
  </si>
  <si>
    <t>Monte Vista Water District</t>
  </si>
  <si>
    <t>Montecito Sanitary District (Santa Barbara)</t>
  </si>
  <si>
    <t>Montecito Water District</t>
  </si>
  <si>
    <t>Monterey Bay Area Self-Insurance Authority</t>
  </si>
  <si>
    <t>Monterey County Liability and Property Self-Insurance Authority</t>
  </si>
  <si>
    <t>Monterey Educational Risk Management Authority</t>
  </si>
  <si>
    <t>Monterey One Water</t>
  </si>
  <si>
    <t>Monterey Park Tract Community Services District</t>
  </si>
  <si>
    <t>Monterey Peninsula Airport District</t>
  </si>
  <si>
    <t>Monterey Peninsula Water Management District</t>
  </si>
  <si>
    <t>Monterey Regional Waste Management Authority</t>
  </si>
  <si>
    <t>Monterey Regional Waste Management District</t>
  </si>
  <si>
    <t>Monterey-Salinas Transit District</t>
  </si>
  <si>
    <t>Morada Acres Maintenance District (San Joaquin)</t>
  </si>
  <si>
    <t>Morada Estates Water Maintenance District (San Joaquin)</t>
  </si>
  <si>
    <t>Morada Manor Water Maintenance (San Joaquin)</t>
  </si>
  <si>
    <t>Morongo Basin Transit Authority</t>
  </si>
  <si>
    <t>Moss Landing Harbor District</t>
  </si>
  <si>
    <t>Moulton-Niguel Water District</t>
  </si>
  <si>
    <t>Mound Basin Groundwater Sustainability Agency</t>
  </si>
  <si>
    <t>Mountain Area Regional Transit Authority</t>
  </si>
  <si>
    <t>Mountain Communities Healthcare District</t>
  </si>
  <si>
    <t>Mountain Gate Community Services District</t>
  </si>
  <si>
    <t>Mountain House Community Services District</t>
  </si>
  <si>
    <t>Mountain View Sanitary District (Contra Costa)</t>
  </si>
  <si>
    <t>M-S-R Energy Authority</t>
  </si>
  <si>
    <t>M-S-R Public Power Agency</t>
  </si>
  <si>
    <t>Mt. San Jacinto Winter Park Authority</t>
  </si>
  <si>
    <t>Muir Beach Community Services District</t>
  </si>
  <si>
    <t>Municipal Improvement Corporation of Los Angeles</t>
  </si>
  <si>
    <t>Municipal Insurance Cooperative</t>
  </si>
  <si>
    <t>Municipal Pooling Authority</t>
  </si>
  <si>
    <t>Municipal Sewer District No. 1 of the City of Ripon</t>
  </si>
  <si>
    <t>Municipal Water District of Orange County</t>
  </si>
  <si>
    <t>Municipalities Colleges Schools Insurance Group</t>
  </si>
  <si>
    <t>Muroc Hospital District</t>
  </si>
  <si>
    <t>Murphys Sanitary District (Calaveras)</t>
  </si>
  <si>
    <t>Naglee Burk Irrigation District</t>
  </si>
  <si>
    <t>Napa Berryessa Resort Improvement District</t>
  </si>
  <si>
    <t>Napa Sanitation District</t>
  </si>
  <si>
    <t>Napa-Vallejo Waste Management Authority</t>
  </si>
  <si>
    <t>National Water Research Institute</t>
  </si>
  <si>
    <t>Needles Public Utility Authority</t>
  </si>
  <si>
    <t>Nevada Irrigation District</t>
  </si>
  <si>
    <t>Nevada-Sierra Connecting Point Public Authority</t>
  </si>
  <si>
    <t>Newell County Water District</t>
  </si>
  <si>
    <t>Newhall Ranch Sanitation District</t>
  </si>
  <si>
    <t>Niland County Sanitation District</t>
  </si>
  <si>
    <t>Nipomo Community Services District</t>
  </si>
  <si>
    <t>North Bay Schools Insurance Authority</t>
  </si>
  <si>
    <t>North Bay Water District</t>
  </si>
  <si>
    <t>North Coast County Water District</t>
  </si>
  <si>
    <t>North Coast Railroad Authority</t>
  </si>
  <si>
    <t>North Coast Schools Insurance Group</t>
  </si>
  <si>
    <t>North Coast Schools Medical Insurance Group</t>
  </si>
  <si>
    <t>North County Dispatch Joint Powers Authority</t>
  </si>
  <si>
    <t>North County Transit District</t>
  </si>
  <si>
    <t>North Delta Water Agency</t>
  </si>
  <si>
    <t>North Humboldt Recreation and Park District</t>
  </si>
  <si>
    <t>North Kern Water Storage District</t>
  </si>
  <si>
    <t>North Kern-South Tulare Hospital District</t>
  </si>
  <si>
    <t>North Kings Groundwater Sustainability Agency</t>
  </si>
  <si>
    <t>North Los Angeles County Transportation Coalition (NCTC)</t>
  </si>
  <si>
    <t>North Marin Water District</t>
  </si>
  <si>
    <t>North Net Training Authority</t>
  </si>
  <si>
    <t>North of the River Municipal Water District</t>
  </si>
  <si>
    <t>North of the River Recreation and Park District</t>
  </si>
  <si>
    <t>North of the River Sanitary District No.1 (Kern)</t>
  </si>
  <si>
    <t>North San Joaquin Water Conservation District</t>
  </si>
  <si>
    <t>North San Mateo County Sanitation District (San Mateo)</t>
  </si>
  <si>
    <t>North Sonoma County Healthcare District</t>
  </si>
  <si>
    <t>North Tahoe Public Utility District</t>
  </si>
  <si>
    <t>North Valley Schools Insurance Group</t>
  </si>
  <si>
    <t>North West Kern Resource Conservation District</t>
  </si>
  <si>
    <t>North Yuba Water District</t>
  </si>
  <si>
    <t>Northeast Willows Community Service District</t>
  </si>
  <si>
    <t>Northeastern Joint Powers Authority</t>
  </si>
  <si>
    <t>Northern California Cities Self Insurance Fund</t>
  </si>
  <si>
    <t>Northern California Community College Pool</t>
  </si>
  <si>
    <t>Northern California Energy Authority</t>
  </si>
  <si>
    <t>Northern California Gas Authority No. 1</t>
  </si>
  <si>
    <t>Northern California Municipal Power Corporation No. 2</t>
  </si>
  <si>
    <t>Northern California Municipal Power Corporation No. 3</t>
  </si>
  <si>
    <t>Northern California Power Agency</t>
  </si>
  <si>
    <t>Northern California Regional Liability Excess Fund</t>
  </si>
  <si>
    <t>Northern California Regional Public Safety Training Authority</t>
  </si>
  <si>
    <t>Northern California School Insurance Group</t>
  </si>
  <si>
    <t>Northern California Special Districts Insurance Authority</t>
  </si>
  <si>
    <t>Northern Inyo Healthcare District</t>
  </si>
  <si>
    <t>Northern Orange County Liability and Property Self-Insurance Authority</t>
  </si>
  <si>
    <t>Northern Orange County Self-Funded Workers Compensation Agency</t>
  </si>
  <si>
    <t>Northstar Community Services District</t>
  </si>
  <si>
    <t>Novato Sanitary District (Marin)</t>
  </si>
  <si>
    <t>Noyo Harbor District</t>
  </si>
  <si>
    <t>Oak Flat Water District</t>
  </si>
  <si>
    <t>Oak Valley Hospital District</t>
  </si>
  <si>
    <t>Oakdale Irrigation District</t>
  </si>
  <si>
    <t>Oakland State Building Authority</t>
  </si>
  <si>
    <t>Oakwood Lake Water District</t>
  </si>
  <si>
    <t>Occidental Community Services District</t>
  </si>
  <si>
    <t>Occidental County Sanitation District (Sonoma)</t>
  </si>
  <si>
    <t>Oceano Community Services District</t>
  </si>
  <si>
    <t>Oceanside Public Financing Authority</t>
  </si>
  <si>
    <t>Oceanside Small Craft Harbor District</t>
  </si>
  <si>
    <t>Ojai Basin Groundwater Management Agency</t>
  </si>
  <si>
    <t>Ojai Valley Sanitary District (Ventura)</t>
  </si>
  <si>
    <t>Olcese Water District</t>
  </si>
  <si>
    <t>Olivehurst Public Utility District</t>
  </si>
  <si>
    <t>Olivenhain Municipal Water District</t>
  </si>
  <si>
    <t>Olympic Valley Public Service District</t>
  </si>
  <si>
    <t>Omnitrans</t>
  </si>
  <si>
    <t>Omochumne - Hartnell Water District</t>
  </si>
  <si>
    <t>Ontario International Airport Authority</t>
  </si>
  <si>
    <t>Orange County - City Hazardous Material Emergency Response Authority</t>
  </si>
  <si>
    <t>Orange County Fringe Benefit Joint Powers Agreement</t>
  </si>
  <si>
    <t>Orange County Power Authority</t>
  </si>
  <si>
    <t>Orange County Sanitation District</t>
  </si>
  <si>
    <t>Orange County Water District</t>
  </si>
  <si>
    <t>Orange Cove Irrigation District</t>
  </si>
  <si>
    <t>Orchard Dale Water District</t>
  </si>
  <si>
    <t>Organization of Self-Insured Schools</t>
  </si>
  <si>
    <t>Orick Community Services District</t>
  </si>
  <si>
    <t>Orland-Artois Water District</t>
  </si>
  <si>
    <t>Orleans Community Services District</t>
  </si>
  <si>
    <t>Oro Loma Sanitary District (Alameda)</t>
  </si>
  <si>
    <t>Orosi Public Utility District</t>
  </si>
  <si>
    <t>Otay Water District</t>
  </si>
  <si>
    <t>Otay Water District Financing Authority</t>
  </si>
  <si>
    <t>Oxnard Harbor District</t>
  </si>
  <si>
    <t>Pacheco Pass Water District</t>
  </si>
  <si>
    <t>Pacheco Water District</t>
  </si>
  <si>
    <t>Pacific Gardens Sanitary District (San Joaquin)</t>
  </si>
  <si>
    <t>Pacific Reefs Water District</t>
  </si>
  <si>
    <t>Padre Dam Municipal Water District</t>
  </si>
  <si>
    <t>Pajaro/Sunny Mesa Community Services District</t>
  </si>
  <si>
    <t>Palm Drive Health Care District</t>
  </si>
  <si>
    <t>Palm Ranch Irrigation District</t>
  </si>
  <si>
    <t>Palmdale Financing Authority</t>
  </si>
  <si>
    <t>Palmdale Recycled Water Authority</t>
  </si>
  <si>
    <t>Palmdale Water District</t>
  </si>
  <si>
    <t>Palmer Creek Community Services District</t>
  </si>
  <si>
    <t>Palo Verde Cemetery District</t>
  </si>
  <si>
    <t>Palo Verde County Water District</t>
  </si>
  <si>
    <t>Palo Verde Health Care District</t>
  </si>
  <si>
    <t>Palo Verde Irrigation District</t>
  </si>
  <si>
    <t>Palo Verde Valley Transit Agency</t>
  </si>
  <si>
    <t>Palomar Health District</t>
  </si>
  <si>
    <t>Palos Verdes Peninsula Transportation Authority</t>
  </si>
  <si>
    <t>Panoche Drainage District (Fresno)</t>
  </si>
  <si>
    <t>Panoche Water District</t>
  </si>
  <si>
    <t>Paradise Irrigation District</t>
  </si>
  <si>
    <t>Parking Authority of the City of Beverly Hills</t>
  </si>
  <si>
    <t>Parking Authority of the City of Pasadena</t>
  </si>
  <si>
    <t>Parking Authority of the City of Santa Monica</t>
  </si>
  <si>
    <t>Pasadena Center Operating Company</t>
  </si>
  <si>
    <t>Pasadena Community Access Corporation</t>
  </si>
  <si>
    <t>Paskenta Community Services District</t>
  </si>
  <si>
    <t>Patterson Cemetery District</t>
  </si>
  <si>
    <t>Patterson Irrigation District</t>
  </si>
  <si>
    <t>Patterson Tract Community Service District</t>
  </si>
  <si>
    <t>Pauma Valley Community Services District</t>
  </si>
  <si>
    <t>Pebble Beach Community Services District</t>
  </si>
  <si>
    <t>Peninsula Clean Energy Authority</t>
  </si>
  <si>
    <t>Peninsula Corridor Joint Powers Board</t>
  </si>
  <si>
    <t>Peninsula Health Care District</t>
  </si>
  <si>
    <t>Peninsula Traffic Congestion Relief Alliance</t>
  </si>
  <si>
    <t>Perris Public Utility Authority</t>
  </si>
  <si>
    <t>Petaluma Health Care District</t>
  </si>
  <si>
    <t>Petaluma Valley Groundwater Sustainability Agency</t>
  </si>
  <si>
    <t>Phelan Pinon Hill Community Services District</t>
  </si>
  <si>
    <t>Phillipsville Community Services District</t>
  </si>
  <si>
    <t>Pico Rivera Water Authority</t>
  </si>
  <si>
    <t>Pico Water District</t>
  </si>
  <si>
    <t>Pine Cove Water District</t>
  </si>
  <si>
    <t>Pine Grove Community Services District</t>
  </si>
  <si>
    <t>Pinedale County Water District</t>
  </si>
  <si>
    <t>Pinedale Public Utility District</t>
  </si>
  <si>
    <t>Pinyon Pines County Water District</t>
  </si>
  <si>
    <t>Pioneer Community Energy</t>
  </si>
  <si>
    <t>Pioneers Memorial Hospital District</t>
  </si>
  <si>
    <t>Pittsburg Power Company</t>
  </si>
  <si>
    <t>Pixley Irrigation District</t>
  </si>
  <si>
    <t>Pixley Public Utility District</t>
  </si>
  <si>
    <t>Placer County Public Financing Authority</t>
  </si>
  <si>
    <t>Placer County Water Agency</t>
  </si>
  <si>
    <t>Placerville Municipal Sewer District No. 2</t>
  </si>
  <si>
    <t>Planada Community Services District</t>
  </si>
  <si>
    <t>Pleasant Valley County Water District</t>
  </si>
  <si>
    <t>Pleasant Valley Water District</t>
  </si>
  <si>
    <t>Pleasanton Joint Powers Financing Authority</t>
  </si>
  <si>
    <t>Plumas Eureka Community Services District</t>
  </si>
  <si>
    <t>Plumas Hospital District</t>
  </si>
  <si>
    <t>Pomona Valley Transportation Authority</t>
  </si>
  <si>
    <t>Pomona-Walnut-Rowland Joint Water Line Commission</t>
  </si>
  <si>
    <t>Ponderosa Community Services District</t>
  </si>
  <si>
    <t>Pooled Liability Assurance Network Joint Powers Authority (PLAN JPA)</t>
  </si>
  <si>
    <t>Poplar Community Service District</t>
  </si>
  <si>
    <t>Port Hueneme Water Agency</t>
  </si>
  <si>
    <t>Port San Luis Harbor District</t>
  </si>
  <si>
    <t>Porter Vista Public Utility District</t>
  </si>
  <si>
    <t>Porterville Cemetery District</t>
  </si>
  <si>
    <t>Porterville Irrigation District</t>
  </si>
  <si>
    <t>Post Mountain Public Utility District</t>
  </si>
  <si>
    <t>Potter Valley Irrigation District</t>
  </si>
  <si>
    <t>Power and Water Resources Pooling Authority</t>
  </si>
  <si>
    <t>Princeton - Codora - Glenn Irrigation District</t>
  </si>
  <si>
    <t>Princeton Water Works District (Colusa)</t>
  </si>
  <si>
    <t>Proberta Water District</t>
  </si>
  <si>
    <t>Protected Insurance Program for Schools</t>
  </si>
  <si>
    <t>Provident Irrigation District</t>
  </si>
  <si>
    <t>PTSC-MTA Risk Management Authority</t>
  </si>
  <si>
    <t>Public Agencies Self Insurance System</t>
  </si>
  <si>
    <t>Public Agency Coalition Enterprise</t>
  </si>
  <si>
    <t>Public Entity Risk Management Authority (PERMA)</t>
  </si>
  <si>
    <t>Public Risk Innovation Solutions and Management (PRISM)</t>
  </si>
  <si>
    <t>Puente Basin Water Agency</t>
  </si>
  <si>
    <t>Puente Hills Habitat Preservation Authority</t>
  </si>
  <si>
    <t>Purissima Hills Water District</t>
  </si>
  <si>
    <t>Quail Valley Water District</t>
  </si>
  <si>
    <t>Quartz Hill Water District</t>
  </si>
  <si>
    <t>Questhaven Municipal Water District</t>
  </si>
  <si>
    <t>Rainbow Municipal Water District</t>
  </si>
  <si>
    <t>Rains Creek Water District</t>
  </si>
  <si>
    <t>Raisin City Water District</t>
  </si>
  <si>
    <t>Ramirez Water District</t>
  </si>
  <si>
    <t>Ramona Municipal Water District</t>
  </si>
  <si>
    <t>Rancho California Water District</t>
  </si>
  <si>
    <t>Rancho Murieta Community Services District</t>
  </si>
  <si>
    <t>Rancho San Joaquin Maintenance District (San Joaquin)</t>
  </si>
  <si>
    <t>Rancho Santa Fe Community Services District</t>
  </si>
  <si>
    <t>Rancho Simi Recreation and Park District</t>
  </si>
  <si>
    <t>Rand Communities Water District</t>
  </si>
  <si>
    <t>Raymus Village Maintenance District (San Joaquin)</t>
  </si>
  <si>
    <t>Reclamation District No. 1004</t>
  </si>
  <si>
    <t>Reclamation District No. 108</t>
  </si>
  <si>
    <t>Reclamation District No. 2035</t>
  </si>
  <si>
    <t>Reclamation District No. 2058</t>
  </si>
  <si>
    <t>Reclamation District No. 2064</t>
  </si>
  <si>
    <t>Reclamation District No. 2068</t>
  </si>
  <si>
    <t>Reclamation District No. 2069</t>
  </si>
  <si>
    <t>Reclamation District No. 2109</t>
  </si>
  <si>
    <t>Reclamation District No. 761</t>
  </si>
  <si>
    <t>Reclamation District No. 830</t>
  </si>
  <si>
    <t>Redbud Healthcare District</t>
  </si>
  <si>
    <t>Redding Area Bus Authority</t>
  </si>
  <si>
    <t>Redway Community Services District</t>
  </si>
  <si>
    <t>Redwood Coast Energy Authority</t>
  </si>
  <si>
    <t>Redwood Coast Transit Authority</t>
  </si>
  <si>
    <t>Redwood Empire Municipal Insurance Fund</t>
  </si>
  <si>
    <t>Redwood Empire Schools' Insurance Group</t>
  </si>
  <si>
    <t>Redwood Park Community Services District</t>
  </si>
  <si>
    <t>Redwood Valley County Water District</t>
  </si>
  <si>
    <t>Regional Employer / Employee Partnership For Benefits</t>
  </si>
  <si>
    <t>Regional Government Services Authority</t>
  </si>
  <si>
    <t>Regional Solid Waste Association (RSWA)</t>
  </si>
  <si>
    <t>Regional Waste Management Authority</t>
  </si>
  <si>
    <t>Regional Water Authority</t>
  </si>
  <si>
    <t>Resort Improvement District No. 1</t>
  </si>
  <si>
    <t>Richardson Bay Regional Agency</t>
  </si>
  <si>
    <t>Richardson Bay Sanitary District (Marin)</t>
  </si>
  <si>
    <t>Richardson Springs Community Services District</t>
  </si>
  <si>
    <t>Richmond Municipal Sewer District No. 1</t>
  </si>
  <si>
    <t>Richvale Irrigation District</t>
  </si>
  <si>
    <t>Richvale Sanitary District (Butte)</t>
  </si>
  <si>
    <t>Rincon Del Diablo Municipal Water District</t>
  </si>
  <si>
    <t>Rio Alto Water District</t>
  </si>
  <si>
    <t>Rio Linda-Elverta Community Water District</t>
  </si>
  <si>
    <t>Rio Ramaza Community Services</t>
  </si>
  <si>
    <t>River Pines Public Utility District</t>
  </si>
  <si>
    <t>Riverdale Irrigation District</t>
  </si>
  <si>
    <t>Riverdale Park Tract Community Services District</t>
  </si>
  <si>
    <t>Riverdale Public Utility District</t>
  </si>
  <si>
    <t>Riverside Community Services District</t>
  </si>
  <si>
    <t>Riverside County Flood Control and Water Conservation</t>
  </si>
  <si>
    <t>Riverside County Infrastructure Financing Authority</t>
  </si>
  <si>
    <t>Riverside County Waste Resources Management District</t>
  </si>
  <si>
    <t>Riverside Public Financing Authority</t>
  </si>
  <si>
    <t>Riverside Schools Insurance Authority</t>
  </si>
  <si>
    <t>Riverside Schools Risk Management Authority</t>
  </si>
  <si>
    <t>Riverside Transit Agency</t>
  </si>
  <si>
    <t>Riverview Cemetery District</t>
  </si>
  <si>
    <t>Rodeo Sanitary District (Contra Costa)</t>
  </si>
  <si>
    <t>Root Creek Water District</t>
  </si>
  <si>
    <t>Rosamond Community Services District</t>
  </si>
  <si>
    <t>Rose Bowl Operating Company</t>
  </si>
  <si>
    <t>Rosedale-Rio Bravo Water Storage District</t>
  </si>
  <si>
    <t>Roseville Natural Gas Financing Authority</t>
  </si>
  <si>
    <t>Ross Valley Sanitary District</t>
  </si>
  <si>
    <t>Rossmoor/Los Alamitos Area Sewer District</t>
  </si>
  <si>
    <t>Rowland Area County Water District</t>
  </si>
  <si>
    <t>Rubidoux Community Services District</t>
  </si>
  <si>
    <t>Running Springs Water District</t>
  </si>
  <si>
    <t>Rural North Vacaville Water District</t>
  </si>
  <si>
    <t>Russian River County Sanitation District (Sonoma)</t>
  </si>
  <si>
    <t>Russian River County Water District</t>
  </si>
  <si>
    <t>Sacramento Abandoned Vehicle Service Authority</t>
  </si>
  <si>
    <t>Sacramento Area Sewer District</t>
  </si>
  <si>
    <t>Sacramento Cogeneration Authority</t>
  </si>
  <si>
    <t>Sacramento County Sanitation Districts Financing Authority</t>
  </si>
  <si>
    <t>Sacramento County Water Agency</t>
  </si>
  <si>
    <t>Sacramento Municipal Utility District</t>
  </si>
  <si>
    <t>Sacramento Municipal Utility District Financing Authority</t>
  </si>
  <si>
    <t>Sacramento Placerville Transportation Corridor</t>
  </si>
  <si>
    <t>Sacramento Power Authority</t>
  </si>
  <si>
    <t>Sacramento Regional County Sanitary (Sacramento)</t>
  </si>
  <si>
    <t>Sacramento Regional Transit System</t>
  </si>
  <si>
    <t>Sacramento Suburban Water District</t>
  </si>
  <si>
    <t>Sacramento Transportation Authority</t>
  </si>
  <si>
    <t>Sacramento-Yolo Port District</t>
  </si>
  <si>
    <t>Salida Sanitary District (Stanislaus)</t>
  </si>
  <si>
    <t>Salinas Valley Memorial Healthcare District</t>
  </si>
  <si>
    <t>Salinas Valley Solid Waste Authority</t>
  </si>
  <si>
    <t>Salsipuedes Sanitary District (Santa Cruz)</t>
  </si>
  <si>
    <t>Salton Community Services District</t>
  </si>
  <si>
    <t>Salyer Community Service District</t>
  </si>
  <si>
    <t>San Andreas Sanitary District (Calaveras)</t>
  </si>
  <si>
    <t>San Ardo Water District</t>
  </si>
  <si>
    <t>San Benito County Water District</t>
  </si>
  <si>
    <t>San Benito Health Care District</t>
  </si>
  <si>
    <t>San Bernardino County Financing Authority</t>
  </si>
  <si>
    <t>San Bernardino County Flood Control District</t>
  </si>
  <si>
    <t>San Bernardino International Airport Authority</t>
  </si>
  <si>
    <t>San Bernardino Joint Powers Financing Authority</t>
  </si>
  <si>
    <t>San Bernardino Mountains Community Hospital District</t>
  </si>
  <si>
    <t>San Bernardino Valley Municipal Water District</t>
  </si>
  <si>
    <t>San Bernardino Valley Water Conservation District</t>
  </si>
  <si>
    <t>San Diego Community Power</t>
  </si>
  <si>
    <t>San Diego Convention Center Corporation Inc.</t>
  </si>
  <si>
    <t>San Diego County Regional Airport Authority</t>
  </si>
  <si>
    <t>San Diego County Sanitation District</t>
  </si>
  <si>
    <t>San Diego County Schools Fringe Benefits Consortium</t>
  </si>
  <si>
    <t>San Diego County Schools Risk Management Joint Powers Authority</t>
  </si>
  <si>
    <t>San Diego County Water Authority</t>
  </si>
  <si>
    <t>San Diego County Water Authority Financing Agency</t>
  </si>
  <si>
    <t>San Diego Geographic Information Source (SanGIS)</t>
  </si>
  <si>
    <t>San Diego Metropolitan Transit System</t>
  </si>
  <si>
    <t>San Diego Transit Corporation</t>
  </si>
  <si>
    <t>San Diego Trolley Inc.</t>
  </si>
  <si>
    <t>San Diego Unified Port District</t>
  </si>
  <si>
    <t>San Dieguito Water District</t>
  </si>
  <si>
    <t>San Elijo Joint Powers Authority</t>
  </si>
  <si>
    <t>San Francisco Bay Area Rapid Transit District</t>
  </si>
  <si>
    <t>San Francisco Community Health Authority</t>
  </si>
  <si>
    <t>San Francisco State Building Authority</t>
  </si>
  <si>
    <t>San Francisquito Creek Joint Powers Authority</t>
  </si>
  <si>
    <t>San Gabriel Basin Water Quality Authority</t>
  </si>
  <si>
    <t>San Gabriel County Water District</t>
  </si>
  <si>
    <t>San Gabriel Valley Council of Governments</t>
  </si>
  <si>
    <t>San Gabriel Valley Municipal Water District</t>
  </si>
  <si>
    <t>San Gorgonio Memorial Healthcare District</t>
  </si>
  <si>
    <t>San Gorgonio Pass Water Agency</t>
  </si>
  <si>
    <t>San Joaquin County Schools Property and Liability Insurance Group</t>
  </si>
  <si>
    <t>San Joaquin County Schools Workers Compensation Insurance Group</t>
  </si>
  <si>
    <t>San Joaquin Hills Transportation Corridor Agency</t>
  </si>
  <si>
    <t>San Joaquin Joint Powers Authority</t>
  </si>
  <si>
    <t>San Joaquin Regional Transit District</t>
  </si>
  <si>
    <t>San Joaquin River Exchange Contractors Groundwater Sustainability Agency</t>
  </si>
  <si>
    <t>San Joaquin Valley Drainage Authority</t>
  </si>
  <si>
    <t>San Joaquin Valley Water Infrastructure Authority</t>
  </si>
  <si>
    <t>San Juan Basin Authority</t>
  </si>
  <si>
    <t>San Juan Ridge County Water District</t>
  </si>
  <si>
    <t>San Juan Water District</t>
  </si>
  <si>
    <t>San Lorenzo Valley Water District</t>
  </si>
  <si>
    <t>San Lucas County Water District</t>
  </si>
  <si>
    <t>San Luis and Delta-Mendota Water Authority</t>
  </si>
  <si>
    <t>San Luis Obispo County Flood Control and Water Conservation District</t>
  </si>
  <si>
    <t>San Luis Obispo County Integrated Waste Management Authority</t>
  </si>
  <si>
    <t>San Luis Obispo Regional Transit Authority</t>
  </si>
  <si>
    <t>San Luis Rey Municipal Water District</t>
  </si>
  <si>
    <t>San Luis Water District</t>
  </si>
  <si>
    <t>San Martin County Water District</t>
  </si>
  <si>
    <t>San Mateo Consolidated Fire Department</t>
  </si>
  <si>
    <t>San Mateo County Harbor District</t>
  </si>
  <si>
    <t>San Mateo County Joint Powers Financing Authority</t>
  </si>
  <si>
    <t>San Mateo County Pre-Hospital Emergency Medical Services Group</t>
  </si>
  <si>
    <t>San Mateo County Schools Insurance Group</t>
  </si>
  <si>
    <t>San Mateo County Transit District</t>
  </si>
  <si>
    <t>San Mateo County Transportation Authority</t>
  </si>
  <si>
    <t>San Mateo-Foster City Public Financing Authority</t>
  </si>
  <si>
    <t>San Miguel Community Services District</t>
  </si>
  <si>
    <t>San Rafael Sanitation District</t>
  </si>
  <si>
    <t>San Simeon Community Services District</t>
  </si>
  <si>
    <t>Sanitary District No. 2 (Marin)</t>
  </si>
  <si>
    <t>Sanitary District No. 5 (Marin)</t>
  </si>
  <si>
    <t>Santa Ana Watershed Project Authority</t>
  </si>
  <si>
    <t>Santa Barbara County Association of Governments (SBCAG)</t>
  </si>
  <si>
    <t>Santa Barbara County Schools Self-Insurance Program for Employees</t>
  </si>
  <si>
    <t>Santa Barbara Metropolitan Transit District</t>
  </si>
  <si>
    <t>Santa Clara County Financing Authority</t>
  </si>
  <si>
    <t>Santa Clara County Schools Insurance Group</t>
  </si>
  <si>
    <t>Santa Clara Stadium Authority</t>
  </si>
  <si>
    <t>Santa Clara Valley Transportation Authority</t>
  </si>
  <si>
    <t>Santa Clarita Valley Sanitation District of Los Angeles County</t>
  </si>
  <si>
    <t>Santa Clarita Valley Water Agency</t>
  </si>
  <si>
    <t>Santa Cruz County Fire Agencies Insurance Group</t>
  </si>
  <si>
    <t>Santa Cruz County Sanitation District (Santa Cruz)</t>
  </si>
  <si>
    <t>Santa Cruz County Schools Health Insurance Group</t>
  </si>
  <si>
    <t>Santa Cruz Metropolitan Transit District</t>
  </si>
  <si>
    <t>Santa Cruz Mid-County Groundwater Agency</t>
  </si>
  <si>
    <t>Santa Cruz Port District</t>
  </si>
  <si>
    <t>Santa Cruz-San Benito County Schools Insurance Group</t>
  </si>
  <si>
    <t>Santa Fe Irrigation District</t>
  </si>
  <si>
    <t>Santa Fe Springs Water Utility Authority</t>
  </si>
  <si>
    <t>Santa Lucia Community Services District</t>
  </si>
  <si>
    <t>Santa Margarita Groundwater Agency</t>
  </si>
  <si>
    <t>Santa Margarita Water District</t>
  </si>
  <si>
    <t>Santa Margarita-Dana Point Authority</t>
  </si>
  <si>
    <t>Santa Maria Public Airport District</t>
  </si>
  <si>
    <t>Santa Nella County Water District</t>
  </si>
  <si>
    <t>Santa Paula Utility Authority</t>
  </si>
  <si>
    <t>Santa Rosa Plain Groundwater Sustainability Agency</t>
  </si>
  <si>
    <t>Santa Rosa Regional Resources Authority</t>
  </si>
  <si>
    <t>Santa Ynez Community Services District</t>
  </si>
  <si>
    <t>Santa Ynez River Water Conservation District Improvement District No. 1</t>
  </si>
  <si>
    <t>Santiago Aqueduct Commission</t>
  </si>
  <si>
    <t>Saratoga Fire Protection District</t>
  </si>
  <si>
    <t>Saticoy Sanitary District (Ventura)</t>
  </si>
  <si>
    <t>Saucelito Irrigation District</t>
  </si>
  <si>
    <t>Sausalito-Marin City Sanitary (Marin)</t>
  </si>
  <si>
    <t>Sawyers Bar County Water District</t>
  </si>
  <si>
    <t>School Employees Trust-Tulare</t>
  </si>
  <si>
    <t>School Insurance Group Northern Alliance II</t>
  </si>
  <si>
    <t>School Project for Utility Rate Reduction (SPURR)</t>
  </si>
  <si>
    <t>Schools Alliance for Workers Compensation Excess Self-Funded Joint Powers Authority</t>
  </si>
  <si>
    <t>Schools Association For Excess Risk</t>
  </si>
  <si>
    <t>Schools Excess Liability Fund</t>
  </si>
  <si>
    <t>Schools Insurance Authority</t>
  </si>
  <si>
    <t>Schools Insurance Group Northern Alliance</t>
  </si>
  <si>
    <t>Schools Risk and Insurance Management Group</t>
  </si>
  <si>
    <t>Schools Self Insurance of Contra Costa County</t>
  </si>
  <si>
    <t>Scotia Community Services District</t>
  </si>
  <si>
    <t>Scott Valley Irrigation District</t>
  </si>
  <si>
    <t>Scotts Valley Water Conservation District</t>
  </si>
  <si>
    <t>Scotts Valley Water District</t>
  </si>
  <si>
    <t>Seaside County Sanitation District (Monterey)</t>
  </si>
  <si>
    <t>Seeley County Water District</t>
  </si>
  <si>
    <t>Self-Insurance Risk Management Authority</t>
  </si>
  <si>
    <t>Self-Insurance Risk Management Authority II for Liability and Property Protection</t>
  </si>
  <si>
    <t>Self-Insurance Risk Management Authority III - Employee Benefits</t>
  </si>
  <si>
    <t>Selma - Kingsburg - Fowler County Sanitation District (Fresno)</t>
  </si>
  <si>
    <t>Semitropic Water Storage District</t>
  </si>
  <si>
    <t>Seneca Hospital District</t>
  </si>
  <si>
    <t>Sequoia Healthcare District</t>
  </si>
  <si>
    <t>Sewer Authority Mid-Coastside</t>
  </si>
  <si>
    <t>Sewer Maintenance No. 1 (Placer)</t>
  </si>
  <si>
    <t>Sewer Maintenance No. 2 (Placer)</t>
  </si>
  <si>
    <t>Sewer Maintenance No. 3 (Placer)</t>
  </si>
  <si>
    <t>Sewerage Agency of Southern Marin</t>
  </si>
  <si>
    <t>Sewerage Commission - Oroville Region</t>
  </si>
  <si>
    <t>Shaded Terrace Maintenance District (San Joaquin)</t>
  </si>
  <si>
    <t>Shafter-Wasco Irrigation District</t>
  </si>
  <si>
    <t>Shandon-San Juan Water District</t>
  </si>
  <si>
    <t>Shared Agency Risk Pool (SHARP)</t>
  </si>
  <si>
    <t>Shasta Community Services District</t>
  </si>
  <si>
    <t>Shasta-Trinity School Insurance Group</t>
  </si>
  <si>
    <t>Sierra Cedars Community Services District</t>
  </si>
  <si>
    <t>Sierra County Waterworks No. 1 (Sierra)</t>
  </si>
  <si>
    <t>Sierra Highlands Community Services District</t>
  </si>
  <si>
    <t>Sierra Kings Health Care District</t>
  </si>
  <si>
    <t>Sierra Lakes County Water District</t>
  </si>
  <si>
    <t>Sierra North Community Service District</t>
  </si>
  <si>
    <t>Sierra Valley Groundwater Management District</t>
  </si>
  <si>
    <t>Sierra View Local Health Care District</t>
  </si>
  <si>
    <t>Sierraville Public Utility District</t>
  </si>
  <si>
    <t>Silicon Valley Animal Control Authority</t>
  </si>
  <si>
    <t>Silicon Valley Clean Energy Authority</t>
  </si>
  <si>
    <t>Silicon Valley Clean Water</t>
  </si>
  <si>
    <t>Silverado - Modjeska Recreation and Park District</t>
  </si>
  <si>
    <t>Skyview County Water District</t>
  </si>
  <si>
    <t>Small Cities Organized Risk Effort</t>
  </si>
  <si>
    <t>Smith River Community Services District</t>
  </si>
  <si>
    <t>Snelling Community Services District</t>
  </si>
  <si>
    <t>Solano Animal Control Authority</t>
  </si>
  <si>
    <t>Solano County Transit (Soltrans)</t>
  </si>
  <si>
    <t>Solano County Transportation Authority Congestion Management</t>
  </si>
  <si>
    <t>Solano Irrigation District</t>
  </si>
  <si>
    <t>Solano Water Authority</t>
  </si>
  <si>
    <t>Soledad Community Health Care District</t>
  </si>
  <si>
    <t>Sonoma Clean Power Authority</t>
  </si>
  <si>
    <t>Sonoma County Public Safety Consortium</t>
  </si>
  <si>
    <t>Sonoma County Waste Management Agency</t>
  </si>
  <si>
    <t>Sonoma Mountain County Water District</t>
  </si>
  <si>
    <t>Sonoma Valley County Sanitation District</t>
  </si>
  <si>
    <t>Sonoma Valley Groundwater Sustainability Agency</t>
  </si>
  <si>
    <t>Sonoma Valley Healthcare District</t>
  </si>
  <si>
    <t>Sonoma-Marin Area Rail Transit District</t>
  </si>
  <si>
    <t>Soquel Creek Water District</t>
  </si>
  <si>
    <t>South Bay Area Schools Insurance Authority</t>
  </si>
  <si>
    <t>South Bay Cities Sanitation District (Los Angeles)</t>
  </si>
  <si>
    <t>South Bay Irrigation District</t>
  </si>
  <si>
    <t>South Bay Regional Public Communications Authority</t>
  </si>
  <si>
    <t>South Bayside Waste Management Authority (SBWMA)</t>
  </si>
  <si>
    <t>South Coast Water District</t>
  </si>
  <si>
    <t>South Coast Water District Financing Authority</t>
  </si>
  <si>
    <t>South County Regional Wastewater Authority</t>
  </si>
  <si>
    <t>South Dos Palos County Water District</t>
  </si>
  <si>
    <t>South Feather Water and Power Agency</t>
  </si>
  <si>
    <t>South Fork Irrigation District</t>
  </si>
  <si>
    <t>South Lake Tahoe Basin Solid Waste Management Authority</t>
  </si>
  <si>
    <t>South Montebello Irrigation District</t>
  </si>
  <si>
    <t>South Orange County Wastewater Authority</t>
  </si>
  <si>
    <t>South Park County Sanitation District (Sonoma)</t>
  </si>
  <si>
    <t>South Placer Municipal Utility District</t>
  </si>
  <si>
    <t>South Placer Regional Transportation Authority</t>
  </si>
  <si>
    <t>South Placer Wastewater Authority</t>
  </si>
  <si>
    <t>South San Joaquin Irrigation District</t>
  </si>
  <si>
    <t>South San Luis Obispo County Sanitation District (San Luis Obispo)</t>
  </si>
  <si>
    <t>South Sutter Water District</t>
  </si>
  <si>
    <t>South Tahoe Public Utility District</t>
  </si>
  <si>
    <t>South Yuba Water District</t>
  </si>
  <si>
    <t>Southeast Area Animal Control Authority</t>
  </si>
  <si>
    <t>Southern California Community College Districts Self-Funded Insurance Authority</t>
  </si>
  <si>
    <t>Southern California Consortium for Community College Television (INTELECOM)</t>
  </si>
  <si>
    <t>Southern California Logistics Airport Authority</t>
  </si>
  <si>
    <t>Southern California Public Power Authority</t>
  </si>
  <si>
    <t>Southern California Regional Airport Authority</t>
  </si>
  <si>
    <t>Southern California Regional Liability Excess Fund</t>
  </si>
  <si>
    <t>Southern California Regional Rail Authority</t>
  </si>
  <si>
    <t>Southern California Water Bank Authority</t>
  </si>
  <si>
    <t>Southern Humboldt Community Healthcare District</t>
  </si>
  <si>
    <t>Southern Inyo Healthcare District</t>
  </si>
  <si>
    <t>Southern Mono Health Care District</t>
  </si>
  <si>
    <t>Southern Peninsula Region Insurance Group</t>
  </si>
  <si>
    <t>Southern San Joaquin Municipal Utility District</t>
  </si>
  <si>
    <t>Southgate Recreation and Park District</t>
  </si>
  <si>
    <t>Southwest Healthcare District</t>
  </si>
  <si>
    <t>Southwest Kings Groundwater Sustainability Agency</t>
  </si>
  <si>
    <t>Spalding Community Service District</t>
  </si>
  <si>
    <t>Spanish Flat Water District</t>
  </si>
  <si>
    <t>Special District Risk Management Authority (Sacramento)</t>
  </si>
  <si>
    <t>Sports and Open Space Authority of the City of Santa Clara</t>
  </si>
  <si>
    <t>Spring Creek Estates Maintenance District (San Joaquin)</t>
  </si>
  <si>
    <t>Springville Public Utility District</t>
  </si>
  <si>
    <t>St. Johns Water District</t>
  </si>
  <si>
    <t>Stallion Springs Community Services District</t>
  </si>
  <si>
    <t>Stanislaus Regional Transit Authority</t>
  </si>
  <si>
    <t>Stanislaus Regional Water Authority</t>
  </si>
  <si>
    <t>Starlite Community Services District</t>
  </si>
  <si>
    <t>State and Federal Contractors Water Agency</t>
  </si>
  <si>
    <t>State Route 4 Bypass Authority</t>
  </si>
  <si>
    <t>State Water Project Contractors Authority</t>
  </si>
  <si>
    <t>Statewide Association of Community Colleges</t>
  </si>
  <si>
    <t>Statewide Educational Wrap-Up Program</t>
  </si>
  <si>
    <t>Stege Sanitary District (Contra Costa)</t>
  </si>
  <si>
    <t>Stevinson Water District</t>
  </si>
  <si>
    <t>Stinson Beach County Water District</t>
  </si>
  <si>
    <t>Stockton Center Site Authority</t>
  </si>
  <si>
    <t>Stockton Port District</t>
  </si>
  <si>
    <t>Stockton-East Water District</t>
  </si>
  <si>
    <t>Stone Corral Irrigation District</t>
  </si>
  <si>
    <t>Stones-Bengard Community Service District</t>
  </si>
  <si>
    <t>Stony Creek Water District</t>
  </si>
  <si>
    <t>Stratford Irrigation District</t>
  </si>
  <si>
    <t>Stratford Public Utility District</t>
  </si>
  <si>
    <t>Strathmore Public Utility District</t>
  </si>
  <si>
    <t>Suisun/Solano Water Authority</t>
  </si>
  <si>
    <t>Summerland Sanitary District (Santa Barbara)</t>
  </si>
  <si>
    <t>Sunline Services Group</t>
  </si>
  <si>
    <t>Sunline Transit Agency</t>
  </si>
  <si>
    <t>Sunnyside Maintenance District (San Joaquin)</t>
  </si>
  <si>
    <t>Sunnyslope County Water District</t>
  </si>
  <si>
    <t>Sunset Beach Sanitary District (Orange)</t>
  </si>
  <si>
    <t>Sunset Heights Community Services District</t>
  </si>
  <si>
    <t>Surprise Valley Hospital District</t>
  </si>
  <si>
    <t>Sutter Animal Services Authority</t>
  </si>
  <si>
    <t>Sutter Community Service District</t>
  </si>
  <si>
    <t>Sutter County Waterworks District No. 1</t>
  </si>
  <si>
    <t>Sutter Extension Water District</t>
  </si>
  <si>
    <t>Sweetwater Authority</t>
  </si>
  <si>
    <t>Sweetwater Springs Water District</t>
  </si>
  <si>
    <t>Tahoe City Public Utility District</t>
  </si>
  <si>
    <t>Tahoe Forest Hospital District</t>
  </si>
  <si>
    <t>Tahoe Transportation District</t>
  </si>
  <si>
    <t>Tahoe-Truckee Sanitation Agency</t>
  </si>
  <si>
    <t>Talmont Resort Improvement District</t>
  </si>
  <si>
    <t>Tamalpais Community Services District</t>
  </si>
  <si>
    <t>Tea Pot Dome Water District</t>
  </si>
  <si>
    <t>Tehachapi - Cummings County Water District</t>
  </si>
  <si>
    <t>Tehachapi Resource Conservation District</t>
  </si>
  <si>
    <t>Tehachapi Valley Healthcare District</t>
  </si>
  <si>
    <t>Tehama County Solid Waste Management Agency</t>
  </si>
  <si>
    <t>Tehama-Colusa Canal Authority</t>
  </si>
  <si>
    <t>Tejon Ranch Public Facilities Financing Authority</t>
  </si>
  <si>
    <t>Tejon-Castac Water District</t>
  </si>
  <si>
    <t>Temescal Valley Water District</t>
  </si>
  <si>
    <t>Templeton Community Services District</t>
  </si>
  <si>
    <t>Terra Bella Irrigation District</t>
  </si>
  <si>
    <t>Terra Bella Sewer Maintenance District</t>
  </si>
  <si>
    <t>Teviston Community Services District</t>
  </si>
  <si>
    <t>The Balancing Authority of Northern California (BANC)</t>
  </si>
  <si>
    <t>The California Special District Association Finance Corporation</t>
  </si>
  <si>
    <t>The Centre for Organization Effectiveness</t>
  </si>
  <si>
    <t>The Cities Group</t>
  </si>
  <si>
    <t>Thermalito Water and Sewer District</t>
  </si>
  <si>
    <t>Thomes Creek Water District</t>
  </si>
  <si>
    <t>Three Rivers Community Services District</t>
  </si>
  <si>
    <t>Three Valleys Municipal Water District</t>
  </si>
  <si>
    <t>Thunderbird County Water District</t>
  </si>
  <si>
    <t>Timber Cove County Water District</t>
  </si>
  <si>
    <t>Tipton Community Services District</t>
  </si>
  <si>
    <t>Tipton-Pixley Cemetery District</t>
  </si>
  <si>
    <t>Tomales Village Community Services District</t>
  </si>
  <si>
    <t>Town of Discovery Bay Community Services District</t>
  </si>
  <si>
    <t>Trabuco Canyon Water District</t>
  </si>
  <si>
    <t>Tracy School Facilities Financing Authority</t>
  </si>
  <si>
    <t>Tranquillity Irrigation District</t>
  </si>
  <si>
    <t>Tranquillity Public Utility District</t>
  </si>
  <si>
    <t>Transbay Joint Powers Authority</t>
  </si>
  <si>
    <t>Transit Joint Powers Authority of Merced County</t>
  </si>
  <si>
    <t>Transmission Agency of Northern California</t>
  </si>
  <si>
    <t>Tres Pinos County Water District</t>
  </si>
  <si>
    <t>Tri County Schools Insurance Group</t>
  </si>
  <si>
    <t>Tri Valley Water District</t>
  </si>
  <si>
    <t>Triangle T Water District</t>
  </si>
  <si>
    <t>Tri-City Healthcare District</t>
  </si>
  <si>
    <t>Tri-City Mental Health Authority</t>
  </si>
  <si>
    <t>Tri-Dam Power Authority</t>
  </si>
  <si>
    <t>Trindel Insurance Fund</t>
  </si>
  <si>
    <t>Trinity County Waterworks District No. 1</t>
  </si>
  <si>
    <t>Trinity Public Utilities District</t>
  </si>
  <si>
    <t>Triunfo Water &amp; Sanitation District (Ventura)</t>
  </si>
  <si>
    <t>Truckee Sanitary District (Nevada)</t>
  </si>
  <si>
    <t>Truckee-Donner Public Utility District</t>
  </si>
  <si>
    <t>Truckee-Tahoe Airport District</t>
  </si>
  <si>
    <t>Tucker Oaks Water District</t>
  </si>
  <si>
    <t>Tulare County Resource Conservation District</t>
  </si>
  <si>
    <t>Tulare County School Districts Self-Insurance Authority</t>
  </si>
  <si>
    <t>Tulare County Schools Insurance Group</t>
  </si>
  <si>
    <t>Tulare Irrigation District</t>
  </si>
  <si>
    <t>Tulare Lake Basin Water Storage District</t>
  </si>
  <si>
    <t>Tulare Local Healthcare District</t>
  </si>
  <si>
    <t>Tulelake Irrigation District</t>
  </si>
  <si>
    <t>Tuolumne City Sanitary District</t>
  </si>
  <si>
    <t>Tuolumne County Public Power Agency</t>
  </si>
  <si>
    <t>Tuolumne County Transit Agency</t>
  </si>
  <si>
    <t>Tuolumne Joint Powers Authority</t>
  </si>
  <si>
    <t>Tuolumne Utilities District</t>
  </si>
  <si>
    <t>Tuolumne Wind Project Authority</t>
  </si>
  <si>
    <t>Turlock Irrigation District</t>
  </si>
  <si>
    <t>Turner Island Water District</t>
  </si>
  <si>
    <t>Twain Harte Community Services District</t>
  </si>
  <si>
    <t>Twentynine Palms County Water District</t>
  </si>
  <si>
    <t>Ukiah Valley Sanitation District (Mendocino)</t>
  </si>
  <si>
    <t>Union Public Utility District</t>
  </si>
  <si>
    <t>Union Sanitary District (Alameda)</t>
  </si>
  <si>
    <t>United Water Conservation District</t>
  </si>
  <si>
    <t>Upper Lake County Water District</t>
  </si>
  <si>
    <t>Upper Mokelumne River Watershed Authority</t>
  </si>
  <si>
    <t>Upper Russian River Water Agency</t>
  </si>
  <si>
    <t>Upper San Gabriel Valley Municipal Water District</t>
  </si>
  <si>
    <t>Upper Santa Clara Valley Joint Powers Authority</t>
  </si>
  <si>
    <t>Upper Ventura River Groundwater Agency</t>
  </si>
  <si>
    <t>Utica Water and Power Authority</t>
  </si>
  <si>
    <t>Vallecitos Water District</t>
  </si>
  <si>
    <t>Vallejo Flood and Wastewater District</t>
  </si>
  <si>
    <t>Valley Center Municipal Water District</t>
  </si>
  <si>
    <t>Valley Clean Energy Alliance</t>
  </si>
  <si>
    <t>Valley County Water District</t>
  </si>
  <si>
    <t>Valley Insurance Program Joint Powers Authority (Fresno)</t>
  </si>
  <si>
    <t>Valley of the Moon Water District</t>
  </si>
  <si>
    <t>Valley Sanitary District (Riverside)</t>
  </si>
  <si>
    <t>Valley Springs Public Utility District</t>
  </si>
  <si>
    <t>Vandalia Water District</t>
  </si>
  <si>
    <t>Vandenberg Village Community Services District</t>
  </si>
  <si>
    <t>Vector Control Joint Powers Agency</t>
  </si>
  <si>
    <t>Ventura County Public Financing Authority</t>
  </si>
  <si>
    <t>Ventura County Regional Energy Alliance (VCREA)</t>
  </si>
  <si>
    <t>Ventura County Schools Self-Funding Authority</t>
  </si>
  <si>
    <t>Ventura County Waterworks District No. 38</t>
  </si>
  <si>
    <t>Ventura County Waterworks No. 1</t>
  </si>
  <si>
    <t>Ventura County Waterworks No. 16</t>
  </si>
  <si>
    <t>Ventura County Waterworks No. 17</t>
  </si>
  <si>
    <t>Ventura County Waterworks No. 19</t>
  </si>
  <si>
    <t>Ventura County Waterworks No. 8</t>
  </si>
  <si>
    <t>Ventura Port District</t>
  </si>
  <si>
    <t>Victor Valley Transit Authority</t>
  </si>
  <si>
    <t>Victor Valley Wastewater Reclamation Authority</t>
  </si>
  <si>
    <t>Victorville Water District</t>
  </si>
  <si>
    <t>Villa Blue Estates Water District</t>
  </si>
  <si>
    <t>Vista Irrigation District</t>
  </si>
  <si>
    <t>Volcano Community Services District</t>
  </si>
  <si>
    <t>Volta Community Services District</t>
  </si>
  <si>
    <t>Walker Ranch Community Services District</t>
  </si>
  <si>
    <t>Walnut Acres Public Improvement and Street Lighting Maintenance District (San Joaquin)</t>
  </si>
  <si>
    <t>Walnut Energy Center Authority</t>
  </si>
  <si>
    <t>Walnut Valley Water District</t>
  </si>
  <si>
    <t>Washington County Water District</t>
  </si>
  <si>
    <t>Washington Township Health Care District</t>
  </si>
  <si>
    <t>Water Conservation Garden Authority</t>
  </si>
  <si>
    <t>Water Employee Services Authority</t>
  </si>
  <si>
    <t>Water Facilities Authority</t>
  </si>
  <si>
    <t>Water Replenishment District of Southern California</t>
  </si>
  <si>
    <t>Waterford Public Financing Authority</t>
  </si>
  <si>
    <t>Watershed Conservation Authority</t>
  </si>
  <si>
    <t>Waterworks District No. 21 (Los Angeles)</t>
  </si>
  <si>
    <t>Waterworks District No. 29 (Los Angeles)</t>
  </si>
  <si>
    <t>Waterworks District No. 36 (Los Angeles)</t>
  </si>
  <si>
    <t>Waterworks District No. 37 (Los Angeles)</t>
  </si>
  <si>
    <t>Waterworks District No. 40 (Los Angeles)</t>
  </si>
  <si>
    <t>Weaverville Community Services District</t>
  </si>
  <si>
    <t>Weaverville Sanitary District (Trinity)</t>
  </si>
  <si>
    <t>West Basin Municipal Water District</t>
  </si>
  <si>
    <t>West Bay Sanitary District (San Mateo)</t>
  </si>
  <si>
    <t>West County Agency</t>
  </si>
  <si>
    <t>West County Wastewater District (Contra Costa)</t>
  </si>
  <si>
    <t>West Kern Water District</t>
  </si>
  <si>
    <t>West Orange County Water Board</t>
  </si>
  <si>
    <t>West San Gabriel Liability and Property Self-Insurance Authority</t>
  </si>
  <si>
    <t>West San Gabriel Valley Benefits Joint Powers Authority</t>
  </si>
  <si>
    <t>West Side Community Healthcare District</t>
  </si>
  <si>
    <t>West Side Health Care District</t>
  </si>
  <si>
    <t>West Stanislaus Irrigation District</t>
  </si>
  <si>
    <t>West Valley County Water</t>
  </si>
  <si>
    <t>West Valley Sanitation District of Santa Clara County (Santa Clara)</t>
  </si>
  <si>
    <t>West Valley Solid Waste Management Authority</t>
  </si>
  <si>
    <t>West Valley Water District</t>
  </si>
  <si>
    <t>Westborough County Water District</t>
  </si>
  <si>
    <t>Western Canal Water District</t>
  </si>
  <si>
    <t>Western Community Energy Authority</t>
  </si>
  <si>
    <t>Western Contra Costa Transit Authority</t>
  </si>
  <si>
    <t>Western Hills Water District</t>
  </si>
  <si>
    <t>Western Municipal Water District</t>
  </si>
  <si>
    <t>Western Orange County Self-Funded Workers Compensation Agency</t>
  </si>
  <si>
    <t>Western Placer Waste Management Authority</t>
  </si>
  <si>
    <t>Western Riverside Council of Governments</t>
  </si>
  <si>
    <t>Western Riverside County Regional Wastewater Authority</t>
  </si>
  <si>
    <t>Westhaven Community Services District</t>
  </si>
  <si>
    <t>Westlands Water District</t>
  </si>
  <si>
    <t>Westley Community Services District</t>
  </si>
  <si>
    <t>Westport County Water District</t>
  </si>
  <si>
    <t>Westside Water Authority</t>
  </si>
  <si>
    <t>Westside Water District</t>
  </si>
  <si>
    <t>Westwood Community Services District</t>
  </si>
  <si>
    <t>Westwood Hospital District</t>
  </si>
  <si>
    <t>Wheatland Water District</t>
  </si>
  <si>
    <t>Wheeler Crest Community Services District</t>
  </si>
  <si>
    <t>Wheeler Ridge-Maricopa Water Storage District</t>
  </si>
  <si>
    <t>Whispering Palms Community Services District</t>
  </si>
  <si>
    <t>Whittier Area Liability and Property Self-Insurance Authority</t>
  </si>
  <si>
    <t>Whittier Utility Authority</t>
  </si>
  <si>
    <t>Widren Water District</t>
  </si>
  <si>
    <t>Wilkinson Manor Maintenance District (San Joaquin)</t>
  </si>
  <si>
    <t>Willow County Water District</t>
  </si>
  <si>
    <t>Willow Creek Community Services District</t>
  </si>
  <si>
    <t>Windsor County Water District</t>
  </si>
  <si>
    <t>Winterhaven Water District</t>
  </si>
  <si>
    <t>Winton Water and Sanitary District (Merced)</t>
  </si>
  <si>
    <t>Woodbridge Irrigation District</t>
  </si>
  <si>
    <t>Woodbridge Sanitary District (San Joaquin)</t>
  </si>
  <si>
    <t>Woodlake Memorial District</t>
  </si>
  <si>
    <t>Woodland-Davis Clean Water Agency</t>
  </si>
  <si>
    <t>Woodville Public Utility District</t>
  </si>
  <si>
    <t>Wrightwood Community Services District</t>
  </si>
  <si>
    <t>Wynola Water District</t>
  </si>
  <si>
    <t>Yolo County Flood Control and Water Conservation District</t>
  </si>
  <si>
    <t>Yolo County Public Agency Risk Management Insurance Authority</t>
  </si>
  <si>
    <t>Yolo County Transportation District</t>
  </si>
  <si>
    <t>Yorba Linda Water District</t>
  </si>
  <si>
    <t>Yorba Linda Water District Financing Authority</t>
  </si>
  <si>
    <t>Yosemite Area Regional Transportation System (YARTS)</t>
  </si>
  <si>
    <t>Yuba County Water Agency</t>
  </si>
  <si>
    <t>Yuba Sutter Transit Authority</t>
  </si>
  <si>
    <t>Yucaipa Valley Water District</t>
  </si>
  <si>
    <t>Yucca Valley Airport District</t>
  </si>
  <si>
    <t>Yuima Municipal Water District</t>
  </si>
  <si>
    <t>Zone 7 Water Agency</t>
  </si>
  <si>
    <t>year_rev_chg</t>
  </si>
  <si>
    <t>Amador County Unified School District</t>
  </si>
  <si>
    <t>Del Norte County Unified School District</t>
  </si>
  <si>
    <t>North County Joint Union Elementary School District</t>
  </si>
  <si>
    <t>Albany City Unified School District</t>
  </si>
  <si>
    <t>Mountain House Elementary School District</t>
  </si>
  <si>
    <t>Piedmont City Unified School District</t>
  </si>
  <si>
    <t>Sunol Glen Unified School District</t>
  </si>
  <si>
    <t>Bangor Union Elementary School District</t>
  </si>
  <si>
    <t>Golden Feather Union Elementary School District</t>
  </si>
  <si>
    <t>Manzanita Elementary School District</t>
  </si>
  <si>
    <t>Palermo Union Elementary School District</t>
  </si>
  <si>
    <t>Calaveras Unified School District</t>
  </si>
  <si>
    <t>Vallecito Union Elementary School District</t>
  </si>
  <si>
    <t>Maxwell Unified School District</t>
  </si>
  <si>
    <t>Brentwood Union Elementary School District</t>
  </si>
  <si>
    <t>Byron Union Elementary School District</t>
  </si>
  <si>
    <t>Canyon Elementary School District</t>
  </si>
  <si>
    <t>Knightsen Elementary School District</t>
  </si>
  <si>
    <t>Lafayette Elementary School District</t>
  </si>
  <si>
    <t>Moraga Elementary School District</t>
  </si>
  <si>
    <t>Mt. Diablo Unified School District</t>
  </si>
  <si>
    <t>Orinda Union Elementary School District</t>
  </si>
  <si>
    <t>Walnut Creek Elementary School District</t>
  </si>
  <si>
    <t>Buckeye Union Elementary School District</t>
  </si>
  <si>
    <t>Gold Oak Union Elementary School District</t>
  </si>
  <si>
    <t>Gold Trail Union Elementary School District</t>
  </si>
  <si>
    <t>Indian Diggings Elementary School District</t>
  </si>
  <si>
    <t>Lake Tahoe Unified School District</t>
  </si>
  <si>
    <t>Latrobe Elementary School District</t>
  </si>
  <si>
    <t>Pollock Pines Elementary School District</t>
  </si>
  <si>
    <t>Rescue Union Elementary School District</t>
  </si>
  <si>
    <t>Silver Fork Elementary School District</t>
  </si>
  <si>
    <t>Alvina Elementary School District</t>
  </si>
  <si>
    <t>Big Creek Elementary School District</t>
  </si>
  <si>
    <t>Burrel Union Elementary School District</t>
  </si>
  <si>
    <t>Clay Joint Elementary School District</t>
  </si>
  <si>
    <t>Coalinga-Huron Unified School District</t>
  </si>
  <si>
    <t>Kingsburg Elementary Charter School District</t>
  </si>
  <si>
    <t>Kings Canyon Joint Unified School District</t>
  </si>
  <si>
    <t>Pacific Union Elementary School District</t>
  </si>
  <si>
    <t>Pine Ridge Elementary School District</t>
  </si>
  <si>
    <t>Raisin City Elementary School District</t>
  </si>
  <si>
    <t>Washington Unified School District</t>
  </si>
  <si>
    <t>Capay Joint Union Elementary School District</t>
  </si>
  <si>
    <t>Lake Elementary School District</t>
  </si>
  <si>
    <t>Plaza Elementary School District</t>
  </si>
  <si>
    <t>Princeton Joint Unified School District</t>
  </si>
  <si>
    <t>Stony Creek Joint Unified School District</t>
  </si>
  <si>
    <t>Willows Unified School District</t>
  </si>
  <si>
    <t>Big Lagoon Union Elementary School District</t>
  </si>
  <si>
    <t>Blue Lake Union Elementary School District</t>
  </si>
  <si>
    <t>Bridgeville Elementary School District</t>
  </si>
  <si>
    <t>Cuddeback Union Elementary School District</t>
  </si>
  <si>
    <t>Cutten Elementary School District</t>
  </si>
  <si>
    <t>Fieldbrook Elementary School District</t>
  </si>
  <si>
    <t>Freshwater Elementary School District</t>
  </si>
  <si>
    <t>Garfield Elementary School District</t>
  </si>
  <si>
    <t>Green Point Elementary School District</t>
  </si>
  <si>
    <t>Hydesville Elementary School District</t>
  </si>
  <si>
    <t>Jacoby Creek Elementary School District</t>
  </si>
  <si>
    <t>Klamath-Trinity Joint Unified School District</t>
  </si>
  <si>
    <t>Kneeland Elementary School District</t>
  </si>
  <si>
    <t>Loleta Union Elementary School District</t>
  </si>
  <si>
    <t>Maple Creek Elementary School District</t>
  </si>
  <si>
    <t>Mckinleyville Union Elementary School District</t>
  </si>
  <si>
    <t>Orick Elementary School District</t>
  </si>
  <si>
    <t>Peninsula Union Elementary School District</t>
  </si>
  <si>
    <t>Rio Dell Elementary School District</t>
  </si>
  <si>
    <t>Scotia Union Elementary School District</t>
  </si>
  <si>
    <t>Southern Humboldt Joint Unified School District</t>
  </si>
  <si>
    <t>Trinidad Union Elementary School District</t>
  </si>
  <si>
    <t>Mattole Unified School District</t>
  </si>
  <si>
    <t>Eureka City Unified School District</t>
  </si>
  <si>
    <t>Magnolia Union Elementary School District</t>
  </si>
  <si>
    <t>Meadows Union Elementary School District</t>
  </si>
  <si>
    <t>Mulberry Elementary School District</t>
  </si>
  <si>
    <t>Seeley Union Elementary School District</t>
  </si>
  <si>
    <t>Death Valley Unified School District</t>
  </si>
  <si>
    <t>Owens Valley Unified School District</t>
  </si>
  <si>
    <t>Round Valley Joint Elementary School District</t>
  </si>
  <si>
    <t>Arvin Union Elementary School District</t>
  </si>
  <si>
    <t>Bakersfield City Elementary School District</t>
  </si>
  <si>
    <t>Blake Elementary School District</t>
  </si>
  <si>
    <t>Panama-Buena Vista Union Elementary School District</t>
  </si>
  <si>
    <t>Buttonwillow Union Elementary School District</t>
  </si>
  <si>
    <t>Caliente Union Elementary School District</t>
  </si>
  <si>
    <t>Delano Union Elementary School District</t>
  </si>
  <si>
    <t>Di Giorgio Elementary School District</t>
  </si>
  <si>
    <t>Elk Hills Elementary School District</t>
  </si>
  <si>
    <t>General Shafter Elementary School District</t>
  </si>
  <si>
    <t>Kernville Union Elementary School District</t>
  </si>
  <si>
    <t>Lakeside Union Elementary School District</t>
  </si>
  <si>
    <t>Richland Union Elementary School District</t>
  </si>
  <si>
    <t>Linns Valley-Poso Flat Union School District</t>
  </si>
  <si>
    <t>Maple Elementary School District</t>
  </si>
  <si>
    <t>Mckittrick Elementary School District</t>
  </si>
  <si>
    <t>Midway Elementary School District</t>
  </si>
  <si>
    <t>Pond Union Elementary School District</t>
  </si>
  <si>
    <t>Semitropic Elementary School District</t>
  </si>
  <si>
    <t>South Fork Union Elementary School District</t>
  </si>
  <si>
    <t>Standard Elementary School District</t>
  </si>
  <si>
    <t>Taft City Elementary School District</t>
  </si>
  <si>
    <t>Tehachapi Unified School District</t>
  </si>
  <si>
    <t>Central Union Elementary School District</t>
  </si>
  <si>
    <t>Corcoran Joint Unified School District</t>
  </si>
  <si>
    <t>Island Union Elementary School District</t>
  </si>
  <si>
    <t>Kings River-Hardwick Union Elementary School District</t>
  </si>
  <si>
    <t>Big Valley Joint Unified School District</t>
  </si>
  <si>
    <t>Janesville Union Elementary School District</t>
  </si>
  <si>
    <t>Johnstonville Elementary School District</t>
  </si>
  <si>
    <t>Ravendale-Termo Elementary School District</t>
  </si>
  <si>
    <t>Richmond Elementary School District</t>
  </si>
  <si>
    <t>Shaffer Union Elementary School District</t>
  </si>
  <si>
    <t>Susanville Elementary School District</t>
  </si>
  <si>
    <t>Westwood Unified School District</t>
  </si>
  <si>
    <t>Fort Sage Unified School District</t>
  </si>
  <si>
    <t>Castaic Union Elementary School District</t>
  </si>
  <si>
    <t>East Whittier City Elementary School District</t>
  </si>
  <si>
    <t>El Monte City Elementary School District</t>
  </si>
  <si>
    <t>Garvey Elementary School District</t>
  </si>
  <si>
    <t>Gorman Joint School District</t>
  </si>
  <si>
    <t>Hawthorne Elementary School District</t>
  </si>
  <si>
    <t>Hermosa Beach City Elementary School District</t>
  </si>
  <si>
    <t>Hughes-Elizabeth Lakes Union Elementary School District</t>
  </si>
  <si>
    <t>Keppel Union Elementary School District</t>
  </si>
  <si>
    <t>Lancaster Elementary School District</t>
  </si>
  <si>
    <t>Lennox Elementary School District</t>
  </si>
  <si>
    <t>Little Lake City Elementary School District</t>
  </si>
  <si>
    <t>Los Nietos Elementary School District</t>
  </si>
  <si>
    <t>Mountain View Elementary School District</t>
  </si>
  <si>
    <t>Newhall Elementary School District</t>
  </si>
  <si>
    <t>Palmdale Elementary School District</t>
  </si>
  <si>
    <t>Saugus Union Elementary School District</t>
  </si>
  <si>
    <t>South Whittier Elementary School District</t>
  </si>
  <si>
    <t>Sulphur Springs Union Elementary School District</t>
  </si>
  <si>
    <t>Valle Lindo Elementary School District</t>
  </si>
  <si>
    <t>Westside Union Elementary School District</t>
  </si>
  <si>
    <t>Whittier City Elementary School District</t>
  </si>
  <si>
    <t>Wilsona Elementary School District</t>
  </si>
  <si>
    <t>Alview-Dairyland Union Elementary School District</t>
  </si>
  <si>
    <t>Raymond-Knowles Union Elementary School District</t>
  </si>
  <si>
    <t>Bolinas-Stinson Union Elementary School District</t>
  </si>
  <si>
    <t>Miller Creek Elementary School District</t>
  </si>
  <si>
    <t>Kentfield Elementary School District</t>
  </si>
  <si>
    <t>Laguna Joint Elementary School District</t>
  </si>
  <si>
    <t>Lagunitas Elementary School District</t>
  </si>
  <si>
    <t>Mill Valley Elementary School District</t>
  </si>
  <si>
    <t>Nicasio Elementary School District</t>
  </si>
  <si>
    <t>Reed Union Elementary School District</t>
  </si>
  <si>
    <t>Ross Elementary School District</t>
  </si>
  <si>
    <t>Sausalito Marin City Elementary School District</t>
  </si>
  <si>
    <t>Ross Valley Elementary School District</t>
  </si>
  <si>
    <t>Manchester Union Elementary School District</t>
  </si>
  <si>
    <t>Potter Valley Community Unified School District</t>
  </si>
  <si>
    <t>Leggett Valley Unified School District</t>
  </si>
  <si>
    <t>Arena Union Elementary/Point Arena Joint Union High School District</t>
  </si>
  <si>
    <t>El Nido Elementary School District</t>
  </si>
  <si>
    <t>Livingston Union Elementary School District</t>
  </si>
  <si>
    <t>McSwain Union Elementary School District</t>
  </si>
  <si>
    <t>Merced City Elementary School District</t>
  </si>
  <si>
    <t>Plainsburg Union Elementary School District</t>
  </si>
  <si>
    <t>Planada Elementary School District</t>
  </si>
  <si>
    <t>Snelling-Merced Falls Union Elementary School District</t>
  </si>
  <si>
    <t>Weaver Union Elementary School District</t>
  </si>
  <si>
    <t>Winton Elementary School District</t>
  </si>
  <si>
    <t>Merced River Union Elementary School District</t>
  </si>
  <si>
    <t>Dos Palos Oro Loma Joint Unified School District</t>
  </si>
  <si>
    <t>Surprise Valley Joint Unified School District</t>
  </si>
  <si>
    <t>Alisal Union Elementary School District</t>
  </si>
  <si>
    <t>Bradley Union Elementary School District</t>
  </si>
  <si>
    <t>Chualar Union Elementary School District</t>
  </si>
  <si>
    <t>Graves Elementary School District</t>
  </si>
  <si>
    <t>Greenfield Union Elementary School District</t>
  </si>
  <si>
    <t>King City Union Elementary School District</t>
  </si>
  <si>
    <t>Lagunita Elementary School District</t>
  </si>
  <si>
    <t>Mission Union Elementary School District</t>
  </si>
  <si>
    <t>San Antonio Union Elementary School District</t>
  </si>
  <si>
    <t>San Ardo Union Elementary School District</t>
  </si>
  <si>
    <t>San Lucas Union Elementary School District</t>
  </si>
  <si>
    <t>Santa Rita Union Elementary School District</t>
  </si>
  <si>
    <t>Spreckels Union Elementary School District</t>
  </si>
  <si>
    <t>Washington Union Elementary School District</t>
  </si>
  <si>
    <t>Big Sur Unified School District</t>
  </si>
  <si>
    <t>Howell Mountain Elementary School District</t>
  </si>
  <si>
    <t>Pope Valley Union Elementary School District</t>
  </si>
  <si>
    <t>Saint Helena Unified School District</t>
  </si>
  <si>
    <t>Chicago Park Elementary School District</t>
  </si>
  <si>
    <t>Clear Creek Elementary School District</t>
  </si>
  <si>
    <t>Lowell Joint Elementary School District</t>
  </si>
  <si>
    <t>Brea-Olinda Unified School District</t>
  </si>
  <si>
    <t>Buena Park Elementary School District</t>
  </si>
  <si>
    <t>Centralia Elementary School District</t>
  </si>
  <si>
    <t>Cypress Elementary School District</t>
  </si>
  <si>
    <t>Fountain Valley Elementary School District</t>
  </si>
  <si>
    <t>Fullerton Elementary School District</t>
  </si>
  <si>
    <t>Huntington Beach City Elementary School District</t>
  </si>
  <si>
    <t>La Habra City Elementary School District</t>
  </si>
  <si>
    <t>Magnolia Elementary School District</t>
  </si>
  <si>
    <t>Ocean View Elementary School District</t>
  </si>
  <si>
    <t>Savanna Elementary School District</t>
  </si>
  <si>
    <t>Westminster Elementary School District</t>
  </si>
  <si>
    <t>Ackerman Charter School District</t>
  </si>
  <si>
    <t>Alta-Dutch Flat Union Elementary School District</t>
  </si>
  <si>
    <t>Auburn Union Elementary School District</t>
  </si>
  <si>
    <t>Eureka Union Elementary School District</t>
  </si>
  <si>
    <t>Foresthill Union Elementary School District</t>
  </si>
  <si>
    <t>Loomis Union Elementary School District</t>
  </si>
  <si>
    <t>Newcastle Elementary School District</t>
  </si>
  <si>
    <t>Placer Hills Union Elementary School District</t>
  </si>
  <si>
    <t>Roseville City Elementary School District</t>
  </si>
  <si>
    <t>Tahoe-Truckee Unified School District</t>
  </si>
  <si>
    <t>Plumas Unified School District</t>
  </si>
  <si>
    <t>Desert Center Unified School District</t>
  </si>
  <si>
    <t>Menifee Union Elementary School District</t>
  </si>
  <si>
    <t>Nuview Union Elementary School District</t>
  </si>
  <si>
    <t>Romoland Elementary School District</t>
  </si>
  <si>
    <t>Arcohe Union Elementary School District</t>
  </si>
  <si>
    <t>Elverta Joint Elementary School District</t>
  </si>
  <si>
    <t>Folsom-Cordova Unified School District</t>
  </si>
  <si>
    <t>River Delta Joint Unified School District</t>
  </si>
  <si>
    <t>Robla Elementary School District</t>
  </si>
  <si>
    <t>Bitterwater-Tully Elementary School District</t>
  </si>
  <si>
    <t>Cienega Union Elementary School District</t>
  </si>
  <si>
    <t>Hollister Elementary School District</t>
  </si>
  <si>
    <t>Panoche Elementary School District</t>
  </si>
  <si>
    <t>Southside Elementary School District</t>
  </si>
  <si>
    <t>Tres Pinos Union Elementary School District</t>
  </si>
  <si>
    <t>Willow Grove Union Elementary School District</t>
  </si>
  <si>
    <t>Aromas - San Juan Unified School District</t>
  </si>
  <si>
    <t>Alta Loma Elementary School District</t>
  </si>
  <si>
    <t>Central Elementary School District</t>
  </si>
  <si>
    <t>Cucamonga Elementary School District</t>
  </si>
  <si>
    <t>Etiwanda Elementary School District</t>
  </si>
  <si>
    <t>Helendale Elementary School District</t>
  </si>
  <si>
    <t>Mt. Baldy Joint Elementary School District</t>
  </si>
  <si>
    <t>Ontario-Montclair Elementary School District</t>
  </si>
  <si>
    <t>Oro Grande Elementary School District</t>
  </si>
  <si>
    <t>Rim of The World Unified School District</t>
  </si>
  <si>
    <t>Baker Valley Unified School District</t>
  </si>
  <si>
    <t>Lucerne Valley Unified School District</t>
  </si>
  <si>
    <t>Alpine Union Elementary School District</t>
  </si>
  <si>
    <t>Cajon Valley Union Elementary School District</t>
  </si>
  <si>
    <t>Cardiff Elementary School District</t>
  </si>
  <si>
    <t>Dehesa Elementary School District</t>
  </si>
  <si>
    <t>Del Mar Union Elementary School District</t>
  </si>
  <si>
    <t>Encinitas Union Elementary School District</t>
  </si>
  <si>
    <t>Escondido Union Elementary School District</t>
  </si>
  <si>
    <t>Jamul-Dulzura Union Elementary School District</t>
  </si>
  <si>
    <t>Julian Union Elementary School District</t>
  </si>
  <si>
    <t>Lemon Grove Elementary School District</t>
  </si>
  <si>
    <t>National Elementary School District</t>
  </si>
  <si>
    <t>Ramona City Unified School District</t>
  </si>
  <si>
    <t>Rancho Santa Fe Elementary School District</t>
  </si>
  <si>
    <t>San Pasqual Union Elementary School District</t>
  </si>
  <si>
    <t>Santee Elementary School District</t>
  </si>
  <si>
    <t>San Ysidro Elementary School District</t>
  </si>
  <si>
    <t>Solana Beach Elementary School District</t>
  </si>
  <si>
    <t>Spencer Valley Elementary School District</t>
  </si>
  <si>
    <t>Vallecitos Elementary School District</t>
  </si>
  <si>
    <t>SBE - Vista Springs Charter School District</t>
  </si>
  <si>
    <t>San Francisco Unified School District</t>
  </si>
  <si>
    <t>New Hope Elementary School District</t>
  </si>
  <si>
    <t>Oak View Union Elementary School District</t>
  </si>
  <si>
    <t>Tracy Joint Unified School District</t>
  </si>
  <si>
    <t>Lammersville Joint Unified School District</t>
  </si>
  <si>
    <t>Banta Unified School District</t>
  </si>
  <si>
    <t>Cayucos Elementary School District</t>
  </si>
  <si>
    <t>Pleasant Valley Joint Union Elementary School District</t>
  </si>
  <si>
    <t>San Miguel Joint Union Elementary School District</t>
  </si>
  <si>
    <t>Templeton Unified School District</t>
  </si>
  <si>
    <t>Coast Unified School District</t>
  </si>
  <si>
    <t>Bayshore Elementary School District</t>
  </si>
  <si>
    <t>Belmont-Redwood Shores Elementary School District</t>
  </si>
  <si>
    <t>Brisbane Elementary School District</t>
  </si>
  <si>
    <t>Burlingame Elementary School District</t>
  </si>
  <si>
    <t>Hillsborough City Elementary School District</t>
  </si>
  <si>
    <t>Pacifica Elementary School District</t>
  </si>
  <si>
    <t>La Honda-Pescadero Unified School District</t>
  </si>
  <si>
    <t>Las Lomitas Elementary School District</t>
  </si>
  <si>
    <t>Menlo Park City Elementary School District</t>
  </si>
  <si>
    <t>Millbrae Elementary School District</t>
  </si>
  <si>
    <t>Portola Valley Elementary School District</t>
  </si>
  <si>
    <t>Ravenswood City Elementary School District</t>
  </si>
  <si>
    <t>Redwood City Elementary School District</t>
  </si>
  <si>
    <t>San Bruno Park Elementary School District</t>
  </si>
  <si>
    <t>San Carlos Elementary School District</t>
  </si>
  <si>
    <t>San Mateo-Foster City Elementary School District</t>
  </si>
  <si>
    <t>Woodside Elementary School District</t>
  </si>
  <si>
    <t>Ballard Elementary School District</t>
  </si>
  <si>
    <t>Blochman Union Elementary School District</t>
  </si>
  <si>
    <t>Santa Maria-Bonita Elementary School District</t>
  </si>
  <si>
    <t>Buellton Union Elementary School District</t>
  </si>
  <si>
    <t>Cold Spring Elementary School District</t>
  </si>
  <si>
    <t>College Elementary School District</t>
  </si>
  <si>
    <t>Goleta Union Elementary School District</t>
  </si>
  <si>
    <t>Guadalupe Union Elementary School District</t>
  </si>
  <si>
    <t>Los Olivos Elementary School District</t>
  </si>
  <si>
    <t>Montecito Union Elementary School District</t>
  </si>
  <si>
    <t>Orcutt Union Elementary School District</t>
  </si>
  <si>
    <t>Vista Del Mar Union Elementary School District</t>
  </si>
  <si>
    <t>Cuyama Joint Unified School District</t>
  </si>
  <si>
    <t>Berryessa Union Elementary School District</t>
  </si>
  <si>
    <t>Cambrian Elementary School District</t>
  </si>
  <si>
    <t>Campbell Union Elementary School District</t>
  </si>
  <si>
    <t>Cupertino Union Elementary School District</t>
  </si>
  <si>
    <t>Evergreen Elementary School District</t>
  </si>
  <si>
    <t>Franklin-McKinley Elementary School District</t>
  </si>
  <si>
    <t>Lakeside Joint Elementary School District</t>
  </si>
  <si>
    <t>Loma Prieta Joint Union Elementary School District</t>
  </si>
  <si>
    <t>Los Altos Elementary School District</t>
  </si>
  <si>
    <t>Los Gatos Union Elementary School District</t>
  </si>
  <si>
    <t>Los Gatos-Saratoga Union High School District</t>
  </si>
  <si>
    <t>Luther Burbank Elementary School District</t>
  </si>
  <si>
    <t>Moreland Elementary School District</t>
  </si>
  <si>
    <t>Mountain View Whisman Elementary School District</t>
  </si>
  <si>
    <t>Oak Grove Elementary School District</t>
  </si>
  <si>
    <t>Orchard Elementary School District</t>
  </si>
  <si>
    <t>Saratoga Union Elementary School District</t>
  </si>
  <si>
    <t>Sunnyvale Elementary School District</t>
  </si>
  <si>
    <t>Union Elementary School District</t>
  </si>
  <si>
    <t>Santa Cruz City Elementary/High School District</t>
  </si>
  <si>
    <t>Bonny Doon Union Elementary School District</t>
  </si>
  <si>
    <t>Happy Valley Elementary School District</t>
  </si>
  <si>
    <t>Live Oak Elementary School District</t>
  </si>
  <si>
    <t>Mountain Elementary School District</t>
  </si>
  <si>
    <t>Pacific Elementary School District</t>
  </si>
  <si>
    <t>Santa Cruz City High School District</t>
  </si>
  <si>
    <t>Castle Rock Union Elementary School District</t>
  </si>
  <si>
    <t>French Gulch-Whiskeytown Elementary School District</t>
  </si>
  <si>
    <t>Igo, Ono, Platina Union Elementary School District</t>
  </si>
  <si>
    <t>Indian Springs Elementary School District</t>
  </si>
  <si>
    <t>Millville Elementary School District</t>
  </si>
  <si>
    <t>North Cow Creek Elementary School District</t>
  </si>
  <si>
    <t>Oak Run Elementary School District</t>
  </si>
  <si>
    <t>Pacheco Union Elementary School District</t>
  </si>
  <si>
    <t>Shasta Union Elementary School District</t>
  </si>
  <si>
    <t>Whitmore Union Elementary School District</t>
  </si>
  <si>
    <t>Mountain Union Elementary School District</t>
  </si>
  <si>
    <t>Sierra-Plumas Joint Unified School District</t>
  </si>
  <si>
    <t>Big Springs Union Elementary School District</t>
  </si>
  <si>
    <t>Bogus Elementary School District</t>
  </si>
  <si>
    <t>Butteville Union Elementary School District</t>
  </si>
  <si>
    <t>Delphic Elementary School District</t>
  </si>
  <si>
    <t>Dunsmuir Elementary School District</t>
  </si>
  <si>
    <t>Forks of Salmon Elementary School District</t>
  </si>
  <si>
    <t>Gazelle Union Elementary School District</t>
  </si>
  <si>
    <t>Grenada Elementary School District</t>
  </si>
  <si>
    <t>Happy Camp Union Elementary School District</t>
  </si>
  <si>
    <t>Hornbrook Elementary School District</t>
  </si>
  <si>
    <t>Klamath River Union Elementary School District</t>
  </si>
  <si>
    <t>Little Shasta Elementary School District</t>
  </si>
  <si>
    <t>McCloud Union Elementary School District</t>
  </si>
  <si>
    <t>Montague Elementary School District</t>
  </si>
  <si>
    <t>Mt. Shasta Union Elementary School District</t>
  </si>
  <si>
    <t>Seiad Elementary School District</t>
  </si>
  <si>
    <t>Siskiyou Union High School District</t>
  </si>
  <si>
    <t>Weed Union Elementary School District</t>
  </si>
  <si>
    <t>Willow Creek Elementary School District</t>
  </si>
  <si>
    <t>Yreka Union Elementary School District</t>
  </si>
  <si>
    <t>Yreka Union High School District</t>
  </si>
  <si>
    <t>Butte Valley Unified School District</t>
  </si>
  <si>
    <t>Scott Valley Unified School District</t>
  </si>
  <si>
    <t>Fairfield-Suisun Unified School District</t>
  </si>
  <si>
    <t>Petaluma City Elementary/Joint Union High School District</t>
  </si>
  <si>
    <t>Santa Rosa City Schools School District</t>
  </si>
  <si>
    <t>Alexander Valley Union Elementary School District</t>
  </si>
  <si>
    <t>Bellevue Union Elementary School District</t>
  </si>
  <si>
    <t>Bennett Valley Union Elementary School District</t>
  </si>
  <si>
    <t>Cinnabar Elementary School District</t>
  </si>
  <si>
    <t>Dunham Elementary School District</t>
  </si>
  <si>
    <t>Forestville Union Elementary School District</t>
  </si>
  <si>
    <t>Fort Ross Elementary School District</t>
  </si>
  <si>
    <t>Geyserville Unified School District</t>
  </si>
  <si>
    <t>Gravenstein Union Elementary School District</t>
  </si>
  <si>
    <t>Harmony Union Elementary School District</t>
  </si>
  <si>
    <t>Horicon Elementary School District</t>
  </si>
  <si>
    <t>Kenwood Elementary School District</t>
  </si>
  <si>
    <t>Liberty Elementary School District</t>
  </si>
  <si>
    <t>Mark West Union Elementary School District</t>
  </si>
  <si>
    <t>Monte Rio Union Elementary School District</t>
  </si>
  <si>
    <t>Montgomery Elementary School District</t>
  </si>
  <si>
    <t>Oak Grove Union Elementary School District</t>
  </si>
  <si>
    <t>Old Adobe Union Elementary School District</t>
  </si>
  <si>
    <t>Petaluma City Elementary School District</t>
  </si>
  <si>
    <t>Kashia Elementary School District</t>
  </si>
  <si>
    <t>Rincon Valley Union Elementary School District</t>
  </si>
  <si>
    <t>Roseland Elementary School District</t>
  </si>
  <si>
    <t>Sebastopol Union Elementary School District</t>
  </si>
  <si>
    <t>Sonoma Valley Unified School District</t>
  </si>
  <si>
    <t>Twin Hills Union Elementary School District</t>
  </si>
  <si>
    <t>Two Rock Union Elementary School District</t>
  </si>
  <si>
    <t>Waugh Elementary School District</t>
  </si>
  <si>
    <t>West Side Union Elementary School District</t>
  </si>
  <si>
    <t>Wilmar Union Elementary School District</t>
  </si>
  <si>
    <t>Modesto City Schools School District</t>
  </si>
  <si>
    <t>Empire Union Elementary School District</t>
  </si>
  <si>
    <t>Gratton Elementary School District</t>
  </si>
  <si>
    <t>Hart-Ransom Union Elementary School District</t>
  </si>
  <si>
    <t>Hickman Community Charter School District</t>
  </si>
  <si>
    <t>Knights Ferry Elementary School District</t>
  </si>
  <si>
    <t>Paradise Elementary School District</t>
  </si>
  <si>
    <t>Patterson Joint Unified School District</t>
  </si>
  <si>
    <t>Roberts Ferry Union Elementary School District</t>
  </si>
  <si>
    <t>Salida Union Elementary School District</t>
  </si>
  <si>
    <t>Shiloh Elementary School District</t>
  </si>
  <si>
    <t>Stanislaus Union Elementary School District</t>
  </si>
  <si>
    <t>Sylvan Union Elementary School District</t>
  </si>
  <si>
    <t>Valley Home Joint Elementary School District</t>
  </si>
  <si>
    <t>Browns Elementary School District</t>
  </si>
  <si>
    <t>East Nicolaus Joint Union High School District</t>
  </si>
  <si>
    <t>Marcum-Illinois Union Elementary School District</t>
  </si>
  <si>
    <t>Meridian Elementary School District</t>
  </si>
  <si>
    <t>Nuestro Elementary School District</t>
  </si>
  <si>
    <t>Pleasant Grove Joint Union Elementary School District</t>
  </si>
  <si>
    <t>Winship-Robbins Elementary School District</t>
  </si>
  <si>
    <t>Flournoy Union Elementary School District</t>
  </si>
  <si>
    <t>Kirkwood Elementary School District</t>
  </si>
  <si>
    <t>Reeds Creek Elementary School District</t>
  </si>
  <si>
    <t>Richfield Elementary School District</t>
  </si>
  <si>
    <t>Burnt Ranch Elementary School District</t>
  </si>
  <si>
    <t>Coffee Creek Elementary School District</t>
  </si>
  <si>
    <t>Douglas City Elementary School District</t>
  </si>
  <si>
    <t>Junction City Elementary School District</t>
  </si>
  <si>
    <t>Lewiston Elementary School District</t>
  </si>
  <si>
    <t>Trinity Center Elementary School District</t>
  </si>
  <si>
    <t>Southern Trinity Joint Unified School District</t>
  </si>
  <si>
    <t>Allensworth Elementary School District</t>
  </si>
  <si>
    <t>Buena Vista Elementary School District</t>
  </si>
  <si>
    <t>Burton Elementary School District</t>
  </si>
  <si>
    <t>Columbine Elementary School District</t>
  </si>
  <si>
    <t>Earlimart Elementary School District</t>
  </si>
  <si>
    <t>Hot Springs Elementary School District</t>
  </si>
  <si>
    <t>Outside Creek Elementary School District</t>
  </si>
  <si>
    <t>Pleasant View Elementary School District</t>
  </si>
  <si>
    <t>Rockford Elementary School District</t>
  </si>
  <si>
    <t>Saucelito Elementary School District</t>
  </si>
  <si>
    <t>Sequoia Union Elementary School District</t>
  </si>
  <si>
    <t>Stone Corral Elementary School District</t>
  </si>
  <si>
    <t>Three Rivers Union Elementary School District</t>
  </si>
  <si>
    <t>Traver Joint Elementary School District</t>
  </si>
  <si>
    <t>Tulare City Elementary School District</t>
  </si>
  <si>
    <t>Woodville Union Elementary School District</t>
  </si>
  <si>
    <t>Belleview Elementary School District</t>
  </si>
  <si>
    <t>Columbia Union Elementary School District</t>
  </si>
  <si>
    <t>Sonora Elementary School District</t>
  </si>
  <si>
    <t>Soulsbyville Elementary School District</t>
  </si>
  <si>
    <t>Twain Harte Elementary School District</t>
  </si>
  <si>
    <t>Big Oak Flat-Groveland Unified School District</t>
  </si>
  <si>
    <t>Mesa Union Elementary School District</t>
  </si>
  <si>
    <t>Mupu Elementary School District</t>
  </si>
  <si>
    <t>Oxnard Elementary School District</t>
  </si>
  <si>
    <t>Santa Clara Elementary School District</t>
  </si>
  <si>
    <t>Somis Union Elementary School District</t>
  </si>
  <si>
    <t>Camptonville Elementary School District</t>
  </si>
  <si>
    <t>34410</t>
  </si>
  <si>
    <t>25650</t>
  </si>
  <si>
    <t>70098</t>
  </si>
  <si>
    <t>03526</t>
  </si>
  <si>
    <t xml:space="preserve">06308        </t>
  </si>
  <si>
    <t>25338</t>
  </si>
  <si>
    <t>37200</t>
  </si>
  <si>
    <t xml:space="preserve">04758        </t>
  </si>
  <si>
    <t>65042</t>
  </si>
  <si>
    <t>Las Lomitas School District</t>
  </si>
  <si>
    <t>22380</t>
  </si>
  <si>
    <t>20640</t>
  </si>
  <si>
    <t>84816</t>
  </si>
  <si>
    <t>Hillsborough City School District</t>
  </si>
  <si>
    <t>17190</t>
  </si>
  <si>
    <t>El Paso de Robles (Paso Robles)</t>
  </si>
  <si>
    <t>22300</t>
  </si>
  <si>
    <t>57526</t>
  </si>
  <si>
    <t>Westside Union School District</t>
  </si>
  <si>
    <t>42120</t>
  </si>
  <si>
    <t>Portola Valley School District</t>
  </si>
  <si>
    <t>31470</t>
  </si>
  <si>
    <t>Mendocino County</t>
  </si>
  <si>
    <t>24092</t>
  </si>
  <si>
    <t>Ross Valley School District</t>
  </si>
  <si>
    <t>00006</t>
  </si>
  <si>
    <t>01415</t>
  </si>
  <si>
    <t>For Calpers plan, Calculated the total pension and fnp pension using the fnp % of TPL from the schedule of NPL
 For Calpers plan, Calculated the total OPEB and fnp OPEB using the fnp % of Total OPEB Liability from the schedule of OPEB</t>
  </si>
  <si>
    <t xml:space="preserve">09598        </t>
  </si>
  <si>
    <t>Kentfield School District</t>
  </si>
  <si>
    <t>19380</t>
  </si>
  <si>
    <t>Brisbane School District</t>
  </si>
  <si>
    <t>06060</t>
  </si>
  <si>
    <t>39000</t>
  </si>
  <si>
    <t>Rancho Santa Fe School District</t>
  </si>
  <si>
    <t>31740</t>
  </si>
  <si>
    <t>56938</t>
  </si>
  <si>
    <t>For Calpers plan, Calculated the total pension and fnp pension using the fnp % of TPL from the schedule of NPL. There is a variance in NPL from SONP and supplementary information but no sufficient information has been given regarding the same</t>
  </si>
  <si>
    <t>46492</t>
  </si>
  <si>
    <t>43140</t>
  </si>
  <si>
    <t>14274</t>
  </si>
  <si>
    <t>13756</t>
  </si>
  <si>
    <t>60704</t>
  </si>
  <si>
    <t>Sebastopol Union School District</t>
  </si>
  <si>
    <t>36180</t>
  </si>
  <si>
    <t>47710</t>
  </si>
  <si>
    <t>41712</t>
  </si>
  <si>
    <t>Reed Union School District</t>
  </si>
  <si>
    <t>32160</t>
  </si>
  <si>
    <t>15150</t>
  </si>
  <si>
    <t>33364</t>
  </si>
  <si>
    <t>13945</t>
  </si>
  <si>
    <t>41474</t>
  </si>
  <si>
    <t>La Honda Pescadero Unified School District</t>
  </si>
  <si>
    <t>20220</t>
  </si>
  <si>
    <t>84438</t>
  </si>
  <si>
    <t>00947</t>
  </si>
  <si>
    <t>22350</t>
  </si>
  <si>
    <t>54274</t>
  </si>
  <si>
    <t>30378</t>
  </si>
  <si>
    <t>09892</t>
  </si>
  <si>
    <t>02450</t>
  </si>
  <si>
    <t>College School District</t>
  </si>
  <si>
    <t>09330</t>
  </si>
  <si>
    <t>00049</t>
  </si>
  <si>
    <t>01640</t>
  </si>
  <si>
    <t>Washington Union School District</t>
  </si>
  <si>
    <t>41610</t>
  </si>
  <si>
    <t>Harmony Union School District</t>
  </si>
  <si>
    <t>16620</t>
  </si>
  <si>
    <t>04200</t>
  </si>
  <si>
    <t>23126</t>
  </si>
  <si>
    <t>31290</t>
  </si>
  <si>
    <t>25500</t>
  </si>
  <si>
    <t>29280</t>
  </si>
  <si>
    <t>07840</t>
  </si>
  <si>
    <t>Spreckels Union School District</t>
  </si>
  <si>
    <t>37710</t>
  </si>
  <si>
    <t>15000</t>
  </si>
  <si>
    <t>70280</t>
  </si>
  <si>
    <t>38226</t>
  </si>
  <si>
    <t>31708</t>
  </si>
  <si>
    <t>Dehesa School District</t>
  </si>
  <si>
    <t>10710</t>
  </si>
  <si>
    <t>Alexander Valley Union School District</t>
  </si>
  <si>
    <t>01890</t>
  </si>
  <si>
    <t>20520</t>
  </si>
  <si>
    <t>85012</t>
  </si>
  <si>
    <t>Carmel By the Sea</t>
  </si>
  <si>
    <t>11250</t>
  </si>
  <si>
    <t>06560</t>
  </si>
  <si>
    <t>83612</t>
  </si>
  <si>
    <t>00009</t>
  </si>
  <si>
    <t>30390</t>
  </si>
  <si>
    <t>31380</t>
  </si>
  <si>
    <t>27930</t>
  </si>
  <si>
    <t>00015</t>
  </si>
  <si>
    <t>24780</t>
  </si>
  <si>
    <t xml:space="preserve">08758	</t>
  </si>
  <si>
    <t>09270</t>
  </si>
  <si>
    <t>23910</t>
  </si>
  <si>
    <t>50874</t>
  </si>
  <si>
    <t>43224</t>
  </si>
  <si>
    <t>11780</t>
  </si>
  <si>
    <t>39210</t>
  </si>
  <si>
    <t>Los Olivos School District</t>
  </si>
  <si>
    <t>22920</t>
  </si>
  <si>
    <t>New Castle Elementary</t>
  </si>
  <si>
    <t>27120</t>
  </si>
  <si>
    <t>25410</t>
  </si>
  <si>
    <t>12150</t>
  </si>
  <si>
    <t>08580</t>
  </si>
  <si>
    <t>31400</t>
  </si>
  <si>
    <t>31620</t>
  </si>
  <si>
    <t>29190</t>
  </si>
  <si>
    <t>83850</t>
  </si>
  <si>
    <t>Trinidad Union School District</t>
  </si>
  <si>
    <t>39720</t>
  </si>
  <si>
    <t>55856</t>
  </si>
  <si>
    <t>08700</t>
  </si>
  <si>
    <t>Freshwater School District</t>
  </si>
  <si>
    <t>14520</t>
  </si>
  <si>
    <t>37630</t>
  </si>
  <si>
    <t>26070</t>
  </si>
  <si>
    <t>Blue Lake Union School District</t>
  </si>
  <si>
    <t>05400</t>
  </si>
  <si>
    <t>18688</t>
  </si>
  <si>
    <t>85446</t>
  </si>
  <si>
    <t>063</t>
  </si>
  <si>
    <t>05164</t>
  </si>
  <si>
    <t>Merced River School District</t>
  </si>
  <si>
    <t>24630</t>
  </si>
  <si>
    <t>29340</t>
  </si>
  <si>
    <t>12600</t>
  </si>
  <si>
    <t>Bradley Union School District</t>
  </si>
  <si>
    <t>05730</t>
  </si>
  <si>
    <t>36294</t>
  </si>
  <si>
    <t>04860</t>
  </si>
  <si>
    <t>38040</t>
  </si>
  <si>
    <t>36826</t>
  </si>
  <si>
    <t>10928</t>
  </si>
  <si>
    <t>55380</t>
  </si>
  <si>
    <t>40354</t>
  </si>
  <si>
    <t>00021</t>
  </si>
  <si>
    <t>42300</t>
  </si>
  <si>
    <t>40886</t>
  </si>
  <si>
    <t>27300</t>
  </si>
  <si>
    <t>09864</t>
  </si>
  <si>
    <t>78148</t>
  </si>
  <si>
    <t>62644</t>
  </si>
  <si>
    <t>06798</t>
  </si>
  <si>
    <t>39304</t>
  </si>
  <si>
    <t>39259</t>
  </si>
  <si>
    <t>33518</t>
  </si>
  <si>
    <t>00011</t>
  </si>
  <si>
    <t>Spencer Valley School District</t>
  </si>
  <si>
    <t>37680</t>
  </si>
  <si>
    <t>Ravendale-Termo School District</t>
  </si>
  <si>
    <t>31830</t>
  </si>
  <si>
    <t>12070</t>
  </si>
  <si>
    <t>18840</t>
  </si>
  <si>
    <t>33720</t>
  </si>
  <si>
    <t>35430</t>
  </si>
  <si>
    <t>36390</t>
  </si>
  <si>
    <t>39930</t>
  </si>
  <si>
    <t>Town</t>
  </si>
  <si>
    <t>14736</t>
  </si>
  <si>
    <t>17988</t>
  </si>
  <si>
    <t>33798</t>
  </si>
  <si>
    <t>43294</t>
  </si>
  <si>
    <t>44112</t>
  </si>
  <si>
    <t>45358</t>
  </si>
  <si>
    <t>49187</t>
  </si>
  <si>
    <t>55520</t>
  </si>
  <si>
    <t xml:space="preserve">64434	</t>
  </si>
  <si>
    <t>80588</t>
  </si>
  <si>
    <t>86440</t>
  </si>
  <si>
    <t>86930</t>
  </si>
  <si>
    <t>16462</t>
  </si>
  <si>
    <t>62980</t>
  </si>
  <si>
    <t>87056</t>
  </si>
  <si>
    <t>68014</t>
  </si>
  <si>
    <t>05640</t>
  </si>
  <si>
    <t>00038</t>
  </si>
  <si>
    <t>40230</t>
  </si>
  <si>
    <t>70042</t>
  </si>
  <si>
    <t>13860</t>
  </si>
  <si>
    <t>07946</t>
  </si>
  <si>
    <t>21230</t>
  </si>
  <si>
    <t>Somis Union School District</t>
  </si>
  <si>
    <t>37140</t>
  </si>
  <si>
    <t>Mountain House School District</t>
  </si>
  <si>
    <t>26130</t>
  </si>
  <si>
    <t>Alameda County Housing and Community Development</t>
  </si>
  <si>
    <t>Shafter Recreation and Park District</t>
  </si>
  <si>
    <t>16560</t>
  </si>
  <si>
    <t>Oak Grove Union School District</t>
  </si>
  <si>
    <t>27840</t>
  </si>
  <si>
    <t>Soulsbyville School District</t>
  </si>
  <si>
    <t>37320</t>
  </si>
  <si>
    <t>Beach Cities Health District</t>
  </si>
  <si>
    <t>East Contra Costa County Habitat Conservancy</t>
  </si>
  <si>
    <t>Los Angeles Homeless Services Authority</t>
  </si>
  <si>
    <t>02896</t>
  </si>
  <si>
    <t>Placer County Transportation Planning Agency</t>
  </si>
  <si>
    <t>99099</t>
  </si>
  <si>
    <t xml:space="preserve">08340 </t>
  </si>
  <si>
    <t>08640</t>
  </si>
  <si>
    <t>-</t>
  </si>
  <si>
    <t>08850</t>
  </si>
  <si>
    <t>08880</t>
  </si>
  <si>
    <t>09240</t>
  </si>
  <si>
    <t>09510</t>
  </si>
  <si>
    <t>10230</t>
  </si>
  <si>
    <t>11130</t>
  </si>
  <si>
    <t>11430</t>
  </si>
  <si>
    <t>11610</t>
  </si>
  <si>
    <t>12360</t>
  </si>
  <si>
    <t>13740</t>
  </si>
  <si>
    <t>14010</t>
  </si>
  <si>
    <t>14130</t>
  </si>
  <si>
    <t>14490</t>
  </si>
  <si>
    <t>14910</t>
  </si>
  <si>
    <t>15390</t>
  </si>
  <si>
    <t>15450</t>
  </si>
  <si>
    <t>15480</t>
  </si>
  <si>
    <t>15810</t>
  </si>
  <si>
    <t>15870</t>
  </si>
  <si>
    <t>15990</t>
  </si>
  <si>
    <t>17580</t>
  </si>
  <si>
    <t>17640</t>
  </si>
  <si>
    <t>17760</t>
  </si>
  <si>
    <t>18120</t>
  </si>
  <si>
    <t>18240</t>
  </si>
  <si>
    <t>18270</t>
  </si>
  <si>
    <t>18510</t>
  </si>
  <si>
    <t>18660</t>
  </si>
  <si>
    <t>18780</t>
  </si>
  <si>
    <t>19050</t>
  </si>
  <si>
    <t>19170</t>
  </si>
  <si>
    <t>32340</t>
  </si>
  <si>
    <t>19410</t>
  </si>
  <si>
    <t>Kingsburg Charter Elementary School District</t>
  </si>
  <si>
    <t>19800</t>
  </si>
  <si>
    <t>19860</t>
  </si>
  <si>
    <t>19920</t>
  </si>
  <si>
    <t>19980</t>
  </si>
  <si>
    <t>20010</t>
  </si>
  <si>
    <t>20040</t>
  </si>
  <si>
    <t>For Calpers plan, Calculated the total pension and fnp pension using the fnp % of TPL from the schedule of NPL. The difference is due to supplemental early retirement plan</t>
  </si>
  <si>
    <t>20430</t>
  </si>
  <si>
    <t>20490</t>
  </si>
  <si>
    <t>20610</t>
  </si>
  <si>
    <t>20700</t>
  </si>
  <si>
    <t>21180</t>
  </si>
  <si>
    <t>21480</t>
  </si>
  <si>
    <t>21540</t>
  </si>
  <si>
    <t>Linns Valley-Poso Flat Union Elementary School District</t>
  </si>
  <si>
    <t>21900</t>
  </si>
  <si>
    <t>21960</t>
  </si>
  <si>
    <t>23550</t>
  </si>
  <si>
    <t>23700</t>
  </si>
  <si>
    <t>23730</t>
  </si>
  <si>
    <t>23760</t>
  </si>
  <si>
    <t>23800</t>
  </si>
  <si>
    <t>McKittrick Elementary School District</t>
  </si>
  <si>
    <t>24330</t>
  </si>
  <si>
    <t>24690</t>
  </si>
  <si>
    <t>24930</t>
  </si>
  <si>
    <t>25110</t>
  </si>
  <si>
    <t>27040</t>
  </si>
  <si>
    <t>Mountain View Elementary School District - Los Angeles County</t>
  </si>
  <si>
    <t>26190</t>
  </si>
  <si>
    <t>For Calpers plan, Calculated the total pension and fnp pension using the fnp % of TPL from the schedule of NPL
 For Calpers plan, Calculated the total OPEB and fnp OPEB using the fnp % of Total OPEB Liability from the schedule of OPEB. The difference is due to supplemental retirement plan</t>
  </si>
  <si>
    <t>26340</t>
  </si>
  <si>
    <t>26430</t>
  </si>
  <si>
    <t>26460</t>
  </si>
  <si>
    <t>26970</t>
  </si>
  <si>
    <t>27510</t>
  </si>
  <si>
    <t>27750</t>
  </si>
  <si>
    <t>28830</t>
  </si>
  <si>
    <t>29160</t>
  </si>
  <si>
    <t>29770</t>
  </si>
  <si>
    <t>29790</t>
  </si>
  <si>
    <t>30090</t>
  </si>
  <si>
    <t>30810</t>
  </si>
  <si>
    <t>30870</t>
  </si>
  <si>
    <t>31350</t>
  </si>
  <si>
    <t>31920</t>
  </si>
  <si>
    <t>32250</t>
  </si>
  <si>
    <t>32400</t>
  </si>
  <si>
    <t>32520</t>
  </si>
  <si>
    <t>33210</t>
  </si>
  <si>
    <t>33270</t>
  </si>
  <si>
    <t>33660</t>
  </si>
  <si>
    <t>34050</t>
  </si>
  <si>
    <t>34080</t>
  </si>
  <si>
    <t>34770</t>
  </si>
  <si>
    <t>35940</t>
  </si>
  <si>
    <t>36100</t>
  </si>
  <si>
    <t>36240</t>
  </si>
  <si>
    <t>36330</t>
  </si>
  <si>
    <t>36420</t>
  </si>
  <si>
    <t>36570</t>
  </si>
  <si>
    <t>36660</t>
  </si>
  <si>
    <t>36810</t>
  </si>
  <si>
    <t>37650</t>
  </si>
  <si>
    <t>39600</t>
  </si>
  <si>
    <t>39690</t>
  </si>
  <si>
    <t>39750</t>
  </si>
  <si>
    <t>40260</t>
  </si>
  <si>
    <t>40710</t>
  </si>
  <si>
    <t>40800</t>
  </si>
  <si>
    <t>41790</t>
  </si>
  <si>
    <t>42270</t>
  </si>
  <si>
    <t>42630</t>
  </si>
  <si>
    <t>42750</t>
  </si>
  <si>
    <t>42900</t>
  </si>
  <si>
    <t>Alpine County Office of Education</t>
  </si>
  <si>
    <t>91058</t>
  </si>
  <si>
    <t>Amador County Office of Education</t>
  </si>
  <si>
    <t>91001</t>
  </si>
  <si>
    <t>El Dorado County Office of Education</t>
  </si>
  <si>
    <t>Madera County Superintendent of Schools</t>
  </si>
  <si>
    <t>91017</t>
  </si>
  <si>
    <t>Modoc County Office of Education</t>
  </si>
  <si>
    <t>91093</t>
  </si>
  <si>
    <t>For Calpers plan, Calculated the total pension and fnp pension using the fnp % of TPL from the schedule of NPL. Incomplete PDF so unable to pick certain values</t>
  </si>
  <si>
    <t>Plumas County Office of Education</t>
  </si>
  <si>
    <t>91102</t>
  </si>
  <si>
    <t>Sierra County Office of Education</t>
  </si>
  <si>
    <t>91120</t>
  </si>
  <si>
    <t>Tulare County Office of Education</t>
  </si>
  <si>
    <t>Calwa Recreation and Park District</t>
  </si>
  <si>
    <t>99100</t>
  </si>
  <si>
    <t>Reclamation District No. 2027</t>
  </si>
  <si>
    <t>99101</t>
  </si>
  <si>
    <t>Riverside-Corona Resource Conservation District</t>
  </si>
  <si>
    <t>99102</t>
  </si>
  <si>
    <t>Santa Ynez River Water Conservation District</t>
  </si>
  <si>
    <t>99103</t>
  </si>
  <si>
    <t>Sierra-Sacramento Valley Emergency Medical Services Agency</t>
  </si>
  <si>
    <t>99104</t>
  </si>
  <si>
    <t>Ventura County Schools Business Services</t>
  </si>
  <si>
    <t>99105</t>
  </si>
  <si>
    <t>West Side Recreation and Park District</t>
  </si>
  <si>
    <t>99106</t>
  </si>
  <si>
    <t>Del Norte County Office of Education</t>
  </si>
  <si>
    <t>Fresno County Office of Education</t>
  </si>
  <si>
    <t>Kern County Office of Education</t>
  </si>
  <si>
    <t>Nevada County Office of Education</t>
  </si>
  <si>
    <t>San Bernardino County Office of Education</t>
  </si>
  <si>
    <t>San Francisco County Office of Education</t>
  </si>
  <si>
    <t>San Mateo County Office of Education</t>
  </si>
  <si>
    <t>Santa Barbara County Office of Education</t>
  </si>
  <si>
    <t>Santa Cruz County Office of Education</t>
  </si>
  <si>
    <t>Siskiyou County Office of Education</t>
  </si>
  <si>
    <t>Sutter County Office of Education</t>
  </si>
  <si>
    <t>Amount allocated to Component unit deducted from net pension and opeb</t>
  </si>
  <si>
    <t>Decmber 18, 2023</t>
  </si>
  <si>
    <t>Amounts allocated to Fiduciary funds deduted from Pension &amp; OPEB Data</t>
  </si>
  <si>
    <t>For Calpers plan, Calculated the total pension and fnp pension using the fnp % of TPL from the schedule of NPL. Amounts allocated to Component Unit deducted from OPEB Data</t>
  </si>
  <si>
    <t>For Calpers plan, Calculated the total pension and fnp pension using the fnp % of TPL from the schedule of NPL                                                                              Amounts allocated to Component Unit deducted from pension &amp; OPEB Data</t>
  </si>
  <si>
    <t>For Calpers plan, Calculated the total pension and fnp pension using the fnp % of TPL from the schedule of NPL                                                                                             Amounts allocated to Component Unit deducted from OPEB Data</t>
  </si>
  <si>
    <t>For Calpers plan, Calculated the total pension and fnp pension using the fnp % of TPL from the schedule of NPL. The difference is due to supplemental early retirement plan
 For Calpers plan, Calculated the total OPEB and fnp OPEB using the fnp % of Total OPEB Liability from the schedule of OPEB</t>
  </si>
  <si>
    <t>For Calpers plan, Calculated the total pension and fnp pension using the fnp % of TPL from the schedule of NPL.  For Calpers plan, Calculated the total OPEB and fnp OPEB using the fnp % of Total OPEB Liability from the schedule of OPEB</t>
  </si>
  <si>
    <t>18810</t>
  </si>
  <si>
    <t xml:space="preserve">For Calpers plan, Calculated the total pension and fnp pension using the fnp % of TPL from the schedule of NPL
</t>
  </si>
  <si>
    <t xml:space="preserve">For Calpers plan, Calculated the total pension and fnp pension using the fnp % of TPL from the schedule of NPL
 </t>
  </si>
  <si>
    <t>Decmber 19, 2023</t>
  </si>
  <si>
    <t>For Calpers plan, Calculated the total pension and fnp pension using the fnp % of TPL from the schedule of NPL For Calpers plan, Calculated the total OPEB and fnp OPEB using the fnp % of Total OPEB Liability from the schedule of OPEB</t>
  </si>
  <si>
    <t>Deducted State's share of Net Pension Liability from Total Pension Liability</t>
  </si>
  <si>
    <t>For Calpers plan, Calculated the total pension and fnp pension using the fnp % of TPL from the schedule of NPL, Amounts allocated to Component Unit deducted from pension &amp; OPEB Data</t>
  </si>
  <si>
    <t>Proposition B Make-Whole Provision value added to Net pension liability and total pension.</t>
  </si>
  <si>
    <t>Amounts allocated to Component Unit deducted from pension &amp; OPEB Data</t>
  </si>
  <si>
    <t>For Calpers plan, Calculated the total pension and fnp pension using the fnp % of TPL from the schedule of NPL. Amounts allocated to MPP Program added to OPEB Data. Calculated total OPEB and fiduciary OPEB using fiduciary OPEB % of total OPEB</t>
  </si>
  <si>
    <t>For Calpers plan, Calculated the total pension and fnp pension using the fnp % of TPL from the schedule of NPL
Amount allocated to independent entities deducted from Pension Data</t>
  </si>
  <si>
    <t>March 21 , 2024</t>
  </si>
  <si>
    <t>Panoche School District</t>
  </si>
  <si>
    <t>05250</t>
  </si>
  <si>
    <t>Jefferson Elementary School District San Benito County</t>
  </si>
  <si>
    <t>Lincoln Union School District</t>
  </si>
  <si>
    <t>05490</t>
  </si>
  <si>
    <t>05190</t>
  </si>
  <si>
    <t>Bitterwater-Tully Union School District</t>
  </si>
  <si>
    <t>04890</t>
  </si>
  <si>
    <t>04560</t>
  </si>
  <si>
    <t>Belridge Elementary School District</t>
  </si>
  <si>
    <t>42420</t>
  </si>
  <si>
    <t>06960</t>
  </si>
  <si>
    <t>Caliente Union School District</t>
  </si>
  <si>
    <t>07350</t>
  </si>
  <si>
    <t>00031</t>
  </si>
  <si>
    <t>15600</t>
  </si>
  <si>
    <t>07770</t>
  </si>
  <si>
    <t>41220</t>
  </si>
  <si>
    <t>Vista Del Mar Union School District</t>
  </si>
  <si>
    <t>02250</t>
  </si>
  <si>
    <t>01980</t>
  </si>
  <si>
    <t>30520</t>
  </si>
  <si>
    <t>Pioneer Union School District (Butte County)</t>
  </si>
  <si>
    <t>03780</t>
  </si>
  <si>
    <t>06100</t>
  </si>
  <si>
    <t>06510</t>
  </si>
  <si>
    <t>10680</t>
  </si>
  <si>
    <t>11100</t>
  </si>
  <si>
    <t>23460</t>
  </si>
  <si>
    <t>06540</t>
  </si>
  <si>
    <t>07410</t>
  </si>
  <si>
    <t>05010</t>
  </si>
  <si>
    <t>04500</t>
  </si>
  <si>
    <t>06420</t>
  </si>
  <si>
    <t>03720</t>
  </si>
  <si>
    <t>Ballard School District</t>
  </si>
  <si>
    <t>38070</t>
  </si>
  <si>
    <t>09665</t>
  </si>
  <si>
    <t>05280</t>
  </si>
  <si>
    <t>Blochman Union School District</t>
  </si>
  <si>
    <t>03610</t>
  </si>
  <si>
    <t>Lagunitas Elementary School District (Marin County)</t>
  </si>
  <si>
    <t>41980</t>
  </si>
  <si>
    <t>06580</t>
  </si>
  <si>
    <t>02360</t>
  </si>
  <si>
    <t>Alview-Dairyland Union School District</t>
  </si>
  <si>
    <t>24150</t>
  </si>
  <si>
    <t>05520</t>
  </si>
  <si>
    <t>Bolinas-Stinson Union School District</t>
  </si>
  <si>
    <t>03060</t>
  </si>
  <si>
    <t>Arcohe Union School District</t>
  </si>
  <si>
    <t>26040</t>
  </si>
  <si>
    <t>Mount Shasta Union Elementary School District</t>
  </si>
  <si>
    <t>36780</t>
  </si>
  <si>
    <t>21570</t>
  </si>
  <si>
    <t>Liberty Elementary School District (Tulare County)</t>
  </si>
  <si>
    <t>36940</t>
  </si>
  <si>
    <t>43410</t>
  </si>
  <si>
    <t>00159</t>
  </si>
  <si>
    <t>43380</t>
  </si>
  <si>
    <t>91038</t>
  </si>
  <si>
    <t>42710</t>
  </si>
  <si>
    <t>03480</t>
  </si>
  <si>
    <t>Auburn Union School District</t>
  </si>
  <si>
    <t>06870</t>
  </si>
  <si>
    <t>30030</t>
  </si>
  <si>
    <t>Total GF Revenues</t>
  </si>
  <si>
    <t>General Revenue</t>
  </si>
  <si>
    <t>Capital Grants and Contributions</t>
  </si>
  <si>
    <t>Operating Grants and Contributions</t>
  </si>
  <si>
    <t>Charges for Services</t>
  </si>
  <si>
    <t>1,31,45,763</t>
  </si>
  <si>
    <t>29,74,352</t>
  </si>
  <si>
    <t>08340</t>
  </si>
  <si>
    <t>PDF error in NPL, TNP, FNP, Contributions</t>
  </si>
  <si>
    <t>Cathedral</t>
  </si>
  <si>
    <t>Crescent</t>
  </si>
  <si>
    <t>Culver</t>
  </si>
  <si>
    <t>Redwood</t>
  </si>
  <si>
    <t>Suisun</t>
  </si>
  <si>
    <t>https://cao-94612.s3.us-west-2.amazonaws.com/documents/2023-City-of-Oakland-ACFR_Final-122723.pdf</t>
  </si>
  <si>
    <t>For Calpers plan, Calculated the total pension and fnp pension using the fnp % of TPL from the schedule of NPL. Supplemental retirement liability included in NPL and TNP</t>
  </si>
  <si>
    <t>03274</t>
  </si>
  <si>
    <t>72674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</si>
</sst>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mmmm&quot; &quot;d&quot;, &quot;yyyy"/>
    <numFmt numFmtId="165" formatCode="mmmm\ d\,\ yyyy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Arial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9"/>
      <color rgb="FF212529"/>
      <name val="&quot;Open Sans&quot;"/>
    </font>
    <font>
      <sz val="11"/>
      <color rgb="FF212529"/>
      <name val="Calibri"/>
      <family val="2"/>
      <scheme val="minor"/>
    </font>
    <font>
      <sz val="9"/>
      <color rgb="FF000000"/>
      <name val="Roboto"/>
    </font>
    <font>
      <sz val="11"/>
      <color theme="1"/>
      <name val="Arial"/>
      <family val="2"/>
    </font>
    <font>
      <sz val="9"/>
      <color rgb="FF000000"/>
      <name val="TimesNewRomanPSMT"/>
    </font>
    <font>
      <sz val="11"/>
      <color rgb="FF212529"/>
      <name val="Calibri"/>
      <family val="2"/>
    </font>
    <font>
      <sz val="11"/>
      <color rgb="FF1B1B1B"/>
      <name val="Calibri"/>
      <family val="2"/>
      <scheme val="minor"/>
    </font>
    <font>
      <sz val="11"/>
      <color rgb="FF1B1B1B"/>
      <name val="Calibri"/>
      <family val="2"/>
    </font>
    <font>
      <sz val="11"/>
      <color rgb="FF1F1F1F"/>
      <name val="Calibri"/>
      <family val="2"/>
    </font>
    <font>
      <sz val="9"/>
      <color theme="1"/>
      <name val="Roboto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CFDFE"/>
        <bgColor rgb="FFFCFDFE"/>
      </patternFill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11111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3" fillId="0" borderId="0"/>
    <xf numFmtId="0" fontId="7" fillId="0" borderId="0"/>
    <xf numFmtId="43" fontId="2" fillId="0" borderId="0" applyFont="0" applyFill="0" applyBorder="0" applyAlignment="0" applyProtection="0"/>
  </cellStyleXfs>
  <cellXfs count="209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8" fillId="2" borderId="3" xfId="3" applyFont="1" applyFill="1" applyBorder="1" applyAlignment="1">
      <alignment horizontal="center"/>
    </xf>
    <xf numFmtId="3" fontId="0" fillId="0" borderId="0" xfId="0" applyNumberFormat="1"/>
    <xf numFmtId="10" fontId="0" fillId="0" borderId="0" xfId="1" applyNumberFormat="1" applyFont="1"/>
    <xf numFmtId="0" fontId="9" fillId="0" borderId="4" xfId="3" applyFont="1" applyBorder="1" applyAlignment="1">
      <alignment wrapText="1"/>
    </xf>
    <xf numFmtId="10" fontId="0" fillId="0" borderId="0" xfId="0" applyNumberFormat="1"/>
    <xf numFmtId="0" fontId="0" fillId="3" borderId="0" xfId="0" applyFill="1"/>
    <xf numFmtId="0" fontId="2" fillId="0" borderId="0" xfId="0" applyFont="1"/>
    <xf numFmtId="0" fontId="4" fillId="0" borderId="0" xfId="0" applyFont="1"/>
    <xf numFmtId="49" fontId="2" fillId="0" borderId="0" xfId="0" applyNumberFormat="1" applyFont="1"/>
    <xf numFmtId="3" fontId="2" fillId="0" borderId="0" xfId="0" applyNumberFormat="1" applyFont="1"/>
    <xf numFmtId="164" fontId="2" fillId="0" borderId="0" xfId="0" applyNumberFormat="1" applyFont="1"/>
    <xf numFmtId="0" fontId="10" fillId="0" borderId="0" xfId="2" applyFont="1"/>
    <xf numFmtId="3" fontId="10" fillId="0" borderId="0" xfId="2" applyNumberFormat="1" applyFont="1"/>
    <xf numFmtId="49" fontId="10" fillId="0" borderId="0" xfId="2" applyNumberFormat="1" applyFont="1"/>
    <xf numFmtId="0" fontId="11" fillId="0" borderId="0" xfId="2" applyFont="1"/>
    <xf numFmtId="49" fontId="12" fillId="0" borderId="0" xfId="2" applyNumberFormat="1" applyFont="1"/>
    <xf numFmtId="0" fontId="12" fillId="0" borderId="0" xfId="2" applyFont="1"/>
    <xf numFmtId="0" fontId="11" fillId="0" borderId="0" xfId="2" applyFont="1" applyAlignment="1">
      <alignment horizontal="right"/>
    </xf>
    <xf numFmtId="0" fontId="13" fillId="0" borderId="0" xfId="2" applyFont="1"/>
    <xf numFmtId="0" fontId="13" fillId="3" borderId="5" xfId="2" applyFont="1" applyFill="1" applyBorder="1" applyAlignment="1">
      <alignment horizontal="center" vertical="top"/>
    </xf>
    <xf numFmtId="0" fontId="13" fillId="3" borderId="6" xfId="2" applyFont="1" applyFill="1" applyBorder="1" applyAlignment="1">
      <alignment horizontal="center" vertical="top"/>
    </xf>
    <xf numFmtId="49" fontId="13" fillId="0" borderId="0" xfId="2" applyNumberFormat="1" applyFont="1"/>
    <xf numFmtId="0" fontId="14" fillId="0" borderId="0" xfId="2" applyFont="1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164" fontId="2" fillId="0" borderId="0" xfId="0" applyNumberFormat="1" applyFont="1" applyAlignment="1">
      <alignment wrapText="1"/>
    </xf>
    <xf numFmtId="164" fontId="15" fillId="0" borderId="0" xfId="0" applyNumberFormat="1" applyFont="1" applyAlignment="1">
      <alignment horizontal="right" wrapText="1"/>
    </xf>
    <xf numFmtId="0" fontId="15" fillId="0" borderId="0" xfId="0" applyFont="1"/>
    <xf numFmtId="3" fontId="15" fillId="0" borderId="0" xfId="0" applyNumberFormat="1" applyFont="1"/>
    <xf numFmtId="164" fontId="15" fillId="0" borderId="0" xfId="0" applyNumberFormat="1" applyFont="1" applyAlignment="1">
      <alignment horizontal="right"/>
    </xf>
    <xf numFmtId="164" fontId="22" fillId="0" borderId="0" xfId="0" applyNumberFormat="1" applyFont="1" applyAlignment="1">
      <alignment horizontal="right"/>
    </xf>
    <xf numFmtId="164" fontId="15" fillId="0" borderId="0" xfId="0" applyNumberFormat="1" applyFont="1"/>
    <xf numFmtId="165" fontId="2" fillId="0" borderId="0" xfId="0" applyNumberFormat="1" applyFont="1"/>
    <xf numFmtId="0" fontId="15" fillId="0" borderId="0" xfId="0" applyFont="1" applyAlignment="1">
      <alignment horizontal="right"/>
    </xf>
    <xf numFmtId="165" fontId="15" fillId="0" borderId="0" xfId="0" applyNumberFormat="1" applyFont="1"/>
    <xf numFmtId="165" fontId="15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0" fontId="4" fillId="0" borderId="1" xfId="0" applyFont="1" applyBorder="1"/>
    <xf numFmtId="164" fontId="24" fillId="0" borderId="0" xfId="0" applyNumberFormat="1" applyFont="1" applyAlignment="1">
      <alignment horizontal="right"/>
    </xf>
    <xf numFmtId="164" fontId="18" fillId="0" borderId="0" xfId="0" applyNumberFormat="1" applyFont="1" applyAlignment="1">
      <alignment horizontal="right"/>
    </xf>
    <xf numFmtId="164" fontId="22" fillId="4" borderId="0" xfId="0" applyNumberFormat="1" applyFont="1" applyFill="1" applyAlignment="1">
      <alignment horizontal="right"/>
    </xf>
    <xf numFmtId="164" fontId="25" fillId="0" borderId="0" xfId="0" applyNumberFormat="1" applyFont="1" applyAlignment="1">
      <alignment horizontal="right"/>
    </xf>
    <xf numFmtId="164" fontId="4" fillId="4" borderId="0" xfId="0" applyNumberFormat="1" applyFont="1" applyFill="1" applyAlignment="1">
      <alignment horizontal="right"/>
    </xf>
    <xf numFmtId="164" fontId="4" fillId="0" borderId="0" xfId="0" applyNumberFormat="1" applyFont="1" applyAlignment="1">
      <alignment horizontal="right" wrapText="1"/>
    </xf>
    <xf numFmtId="164" fontId="15" fillId="0" borderId="0" xfId="0" applyNumberFormat="1" applyFont="1" applyAlignment="1">
      <alignment wrapText="1"/>
    </xf>
    <xf numFmtId="165" fontId="4" fillId="0" borderId="0" xfId="0" applyNumberFormat="1" applyFont="1" applyAlignment="1">
      <alignment horizontal="right" wrapText="1"/>
    </xf>
    <xf numFmtId="165" fontId="15" fillId="0" borderId="0" xfId="0" applyNumberFormat="1" applyFont="1" applyAlignment="1">
      <alignment horizontal="right" wrapText="1"/>
    </xf>
    <xf numFmtId="1" fontId="2" fillId="0" borderId="0" xfId="0" applyNumberFormat="1" applyFont="1"/>
    <xf numFmtId="3" fontId="4" fillId="0" borderId="0" xfId="0" applyNumberFormat="1" applyFont="1"/>
    <xf numFmtId="0" fontId="4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0" fillId="0" borderId="0" xfId="0" applyFont="1"/>
    <xf numFmtId="166" fontId="4" fillId="0" borderId="0" xfId="4" applyNumberFormat="1" applyFont="1" applyFill="1" applyAlignment="1">
      <alignment horizontal="right"/>
    </xf>
    <xf numFmtId="166" fontId="4" fillId="0" borderId="0" xfId="4" applyNumberFormat="1" applyFont="1" applyAlignment="1">
      <alignment horizontal="right"/>
    </xf>
    <xf numFmtId="166" fontId="2" fillId="0" borderId="0" xfId="4" applyNumberFormat="1" applyFont="1" applyAlignment="1"/>
    <xf numFmtId="166" fontId="0" fillId="0" borderId="0" xfId="4" applyNumberFormat="1" applyFont="1" applyAlignment="1"/>
    <xf numFmtId="49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right"/>
    </xf>
    <xf numFmtId="166" fontId="4" fillId="0" borderId="0" xfId="4" applyNumberFormat="1" applyFont="1" applyAlignment="1"/>
    <xf numFmtId="0" fontId="4" fillId="0" borderId="2" xfId="0" applyFont="1" applyBorder="1"/>
    <xf numFmtId="0" fontId="2" fillId="0" borderId="1" xfId="0" applyFont="1" applyBorder="1"/>
    <xf numFmtId="166" fontId="25" fillId="0" borderId="0" xfId="4" applyNumberFormat="1" applyFont="1" applyAlignment="1"/>
    <xf numFmtId="166" fontId="2" fillId="0" borderId="0" xfId="4" applyNumberFormat="1" applyFont="1" applyFill="1" applyAlignment="1"/>
    <xf numFmtId="166" fontId="2" fillId="0" borderId="0" xfId="4" applyNumberFormat="1" applyFont="1"/>
    <xf numFmtId="166" fontId="0" fillId="0" borderId="0" xfId="4" applyNumberFormat="1" applyFont="1"/>
    <xf numFmtId="166" fontId="16" fillId="0" borderId="0" xfId="4" applyNumberFormat="1" applyFont="1"/>
    <xf numFmtId="0" fontId="15" fillId="0" borderId="0" xfId="2" applyFont="1"/>
    <xf numFmtId="0" fontId="4" fillId="0" borderId="0" xfId="2" applyFont="1"/>
    <xf numFmtId="49" fontId="15" fillId="0" borderId="0" xfId="2" applyNumberFormat="1" applyFont="1"/>
    <xf numFmtId="49" fontId="15" fillId="0" borderId="0" xfId="2" applyNumberFormat="1" applyFont="1" applyAlignment="1">
      <alignment horizontal="left"/>
    </xf>
    <xf numFmtId="0" fontId="19" fillId="0" borderId="0" xfId="2" quotePrefix="1" applyFont="1" applyAlignment="1">
      <alignment horizontal="left"/>
    </xf>
    <xf numFmtId="0" fontId="15" fillId="0" borderId="0" xfId="2" quotePrefix="1" applyFont="1" applyAlignment="1">
      <alignment horizontal="left"/>
    </xf>
    <xf numFmtId="1" fontId="15" fillId="0" borderId="0" xfId="2" quotePrefix="1" applyNumberFormat="1" applyFont="1"/>
    <xf numFmtId="1" fontId="15" fillId="0" borderId="0" xfId="2" quotePrefix="1" applyNumberFormat="1" applyFont="1" applyAlignment="1">
      <alignment horizontal="left"/>
    </xf>
    <xf numFmtId="49" fontId="15" fillId="0" borderId="0" xfId="2" quotePrefix="1" applyNumberFormat="1" applyFont="1"/>
    <xf numFmtId="49" fontId="15" fillId="0" borderId="0" xfId="2" quotePrefix="1" applyNumberFormat="1" applyFont="1" applyAlignment="1">
      <alignment horizontal="left"/>
    </xf>
    <xf numFmtId="0" fontId="4" fillId="0" borderId="0" xfId="2" applyFont="1" applyAlignment="1">
      <alignment horizontal="left"/>
    </xf>
    <xf numFmtId="0" fontId="2" fillId="0" borderId="0" xfId="2" applyFont="1"/>
    <xf numFmtId="0" fontId="15" fillId="0" borderId="0" xfId="2" applyFont="1" applyAlignment="1">
      <alignment horizontal="right"/>
    </xf>
    <xf numFmtId="0" fontId="15" fillId="0" borderId="0" xfId="2" applyFont="1" applyAlignment="1">
      <alignment horizontal="left"/>
    </xf>
    <xf numFmtId="0" fontId="15" fillId="0" borderId="0" xfId="2" quotePrefix="1" applyFont="1"/>
    <xf numFmtId="49" fontId="4" fillId="0" borderId="0" xfId="2" applyNumberFormat="1" applyFont="1" applyAlignment="1">
      <alignment horizontal="left"/>
    </xf>
    <xf numFmtId="0" fontId="4" fillId="0" borderId="0" xfId="2" applyFont="1" applyAlignment="1">
      <alignment wrapText="1"/>
    </xf>
    <xf numFmtId="1" fontId="15" fillId="0" borderId="0" xfId="2" applyNumberFormat="1" applyFont="1" applyAlignment="1">
      <alignment horizontal="left"/>
    </xf>
    <xf numFmtId="49" fontId="4" fillId="0" borderId="0" xfId="2" applyNumberFormat="1" applyFont="1"/>
    <xf numFmtId="1" fontId="15" fillId="4" borderId="0" xfId="2" applyNumberFormat="1" applyFont="1" applyFill="1" applyAlignment="1">
      <alignment horizontal="left"/>
    </xf>
    <xf numFmtId="0" fontId="19" fillId="5" borderId="0" xfId="2" applyFont="1" applyFill="1" applyAlignment="1">
      <alignment horizontal="left"/>
    </xf>
    <xf numFmtId="1" fontId="15" fillId="4" borderId="0" xfId="2" quotePrefix="1" applyNumberFormat="1" applyFont="1" applyFill="1"/>
    <xf numFmtId="1" fontId="15" fillId="4" borderId="0" xfId="2" quotePrefix="1" applyNumberFormat="1" applyFont="1" applyFill="1" applyAlignment="1">
      <alignment horizontal="left"/>
    </xf>
    <xf numFmtId="0" fontId="20" fillId="0" borderId="0" xfId="2" applyFont="1"/>
    <xf numFmtId="0" fontId="4" fillId="4" borderId="0" xfId="2" applyFont="1" applyFill="1" applyAlignment="1">
      <alignment horizontal="left"/>
    </xf>
    <xf numFmtId="0" fontId="15" fillId="0" borderId="0" xfId="2" applyFont="1" applyAlignment="1">
      <alignment wrapText="1"/>
    </xf>
    <xf numFmtId="49" fontId="15" fillId="0" borderId="0" xfId="2" applyNumberFormat="1" applyFont="1" applyAlignment="1">
      <alignment wrapText="1"/>
    </xf>
    <xf numFmtId="49" fontId="4" fillId="0" borderId="0" xfId="2" applyNumberFormat="1" applyFont="1" applyAlignment="1">
      <alignment wrapText="1"/>
    </xf>
    <xf numFmtId="49" fontId="4" fillId="0" borderId="0" xfId="2" applyNumberFormat="1" applyFont="1" applyAlignment="1">
      <alignment horizontal="left" wrapText="1"/>
    </xf>
    <xf numFmtId="49" fontId="15" fillId="0" borderId="0" xfId="2" applyNumberFormat="1" applyFont="1" applyAlignment="1">
      <alignment horizontal="left" wrapText="1"/>
    </xf>
    <xf numFmtId="0" fontId="16" fillId="0" borderId="0" xfId="2" applyFont="1"/>
    <xf numFmtId="49" fontId="15" fillId="0" borderId="0" xfId="2" quotePrefix="1" applyNumberFormat="1" applyFont="1" applyAlignment="1">
      <alignment wrapText="1"/>
    </xf>
    <xf numFmtId="0" fontId="4" fillId="6" borderId="0" xfId="2" applyFont="1" applyFill="1" applyAlignment="1">
      <alignment wrapText="1"/>
    </xf>
    <xf numFmtId="0" fontId="15" fillId="0" borderId="0" xfId="2" quotePrefix="1" applyFont="1" applyAlignment="1">
      <alignment horizontal="left" wrapText="1"/>
    </xf>
    <xf numFmtId="0" fontId="15" fillId="6" borderId="0" xfId="2" applyFont="1" applyFill="1" applyAlignment="1">
      <alignment wrapText="1"/>
    </xf>
    <xf numFmtId="49" fontId="15" fillId="5" borderId="0" xfId="2" applyNumberFormat="1" applyFont="1" applyFill="1"/>
    <xf numFmtId="49" fontId="26" fillId="5" borderId="0" xfId="2" applyNumberFormat="1" applyFont="1" applyFill="1"/>
    <xf numFmtId="166" fontId="3" fillId="0" borderId="0" xfId="4" applyNumberFormat="1" applyFont="1"/>
    <xf numFmtId="166" fontId="15" fillId="0" borderId="0" xfId="4" applyNumberFormat="1" applyFont="1"/>
    <xf numFmtId="166" fontId="15" fillId="0" borderId="0" xfId="4" applyNumberFormat="1" applyFont="1" applyAlignment="1">
      <alignment wrapText="1"/>
    </xf>
    <xf numFmtId="166" fontId="2" fillId="0" borderId="0" xfId="4" applyNumberFormat="1" applyFont="1" applyAlignment="1">
      <alignment wrapText="1"/>
    </xf>
    <xf numFmtId="166" fontId="15" fillId="4" borderId="0" xfId="4" applyNumberFormat="1" applyFont="1" applyFill="1"/>
    <xf numFmtId="166" fontId="15" fillId="0" borderId="0" xfId="4" applyNumberFormat="1" applyFont="1" applyAlignment="1">
      <alignment horizontal="right"/>
    </xf>
    <xf numFmtId="166" fontId="2" fillId="6" borderId="0" xfId="4" applyNumberFormat="1" applyFont="1" applyFill="1"/>
    <xf numFmtId="166" fontId="4" fillId="0" borderId="0" xfId="4" applyNumberFormat="1" applyFont="1"/>
    <xf numFmtId="166" fontId="21" fillId="0" borderId="0" xfId="4" applyNumberFormat="1" applyFont="1"/>
    <xf numFmtId="166" fontId="3" fillId="0" borderId="0" xfId="4" applyNumberFormat="1" applyFont="1" applyAlignment="1">
      <alignment wrapText="1"/>
    </xf>
    <xf numFmtId="166" fontId="2" fillId="4" borderId="0" xfId="4" applyNumberFormat="1" applyFont="1" applyFill="1" applyAlignment="1">
      <alignment wrapText="1"/>
    </xf>
    <xf numFmtId="166" fontId="15" fillId="6" borderId="0" xfId="4" applyNumberFormat="1" applyFont="1" applyFill="1" applyAlignment="1">
      <alignment wrapText="1"/>
    </xf>
    <xf numFmtId="166" fontId="2" fillId="6" borderId="0" xfId="4" applyNumberFormat="1" applyFont="1" applyFill="1" applyAlignment="1">
      <alignment wrapText="1"/>
    </xf>
    <xf numFmtId="3" fontId="2" fillId="0" borderId="0" xfId="4" applyNumberFormat="1" applyFont="1" applyAlignment="1"/>
    <xf numFmtId="49" fontId="15" fillId="0" borderId="0" xfId="0" applyNumberFormat="1" applyFont="1"/>
    <xf numFmtId="49" fontId="15" fillId="0" borderId="0" xfId="0" quotePrefix="1" applyNumberFormat="1" applyFont="1"/>
    <xf numFmtId="1" fontId="6" fillId="0" borderId="0" xfId="0" applyNumberFormat="1" applyFont="1"/>
    <xf numFmtId="1" fontId="5" fillId="0" borderId="0" xfId="0" applyNumberFormat="1" applyFont="1"/>
    <xf numFmtId="1" fontId="1" fillId="0" borderId="0" xfId="0" applyNumberFormat="1" applyFont="1"/>
    <xf numFmtId="1" fontId="15" fillId="0" borderId="0" xfId="0" applyNumberFormat="1" applyFont="1"/>
    <xf numFmtId="1" fontId="2" fillId="0" borderId="0" xfId="0" applyNumberFormat="1" applyFont="1" applyAlignment="1">
      <alignment horizontal="left"/>
    </xf>
    <xf numFmtId="1" fontId="2" fillId="0" borderId="0" xfId="4" applyNumberFormat="1" applyFont="1" applyAlignment="1"/>
    <xf numFmtId="1" fontId="0" fillId="0" borderId="0" xfId="0" applyNumberFormat="1"/>
    <xf numFmtId="1" fontId="4" fillId="0" borderId="0" xfId="4" applyNumberFormat="1" applyFont="1" applyAlignment="1"/>
    <xf numFmtId="1" fontId="2" fillId="0" borderId="0" xfId="0" applyNumberFormat="1" applyFont="1" applyAlignment="1">
      <alignment horizontal="right"/>
    </xf>
    <xf numFmtId="1" fontId="4" fillId="0" borderId="0" xfId="0" applyNumberFormat="1" applyFont="1"/>
    <xf numFmtId="1" fontId="4" fillId="0" borderId="0" xfId="4" applyNumberFormat="1" applyFont="1" applyAlignment="1">
      <alignment horizontal="right"/>
    </xf>
    <xf numFmtId="1" fontId="4" fillId="0" borderId="0" xfId="4" applyNumberFormat="1" applyFont="1" applyFill="1" applyAlignment="1">
      <alignment horizontal="right"/>
    </xf>
    <xf numFmtId="1" fontId="4" fillId="0" borderId="1" xfId="0" applyNumberFormat="1" applyFont="1" applyBorder="1"/>
    <xf numFmtId="1" fontId="2" fillId="0" borderId="1" xfId="0" applyNumberFormat="1" applyFont="1" applyBorder="1"/>
    <xf numFmtId="1" fontId="15" fillId="0" borderId="0" xfId="2" applyNumberFormat="1" applyFont="1"/>
    <xf numFmtId="1" fontId="15" fillId="0" borderId="0" xfId="4" applyNumberFormat="1" applyFont="1"/>
    <xf numFmtId="1" fontId="3" fillId="0" borderId="0" xfId="4" applyNumberFormat="1" applyFont="1"/>
    <xf numFmtId="1" fontId="15" fillId="0" borderId="0" xfId="0" applyNumberFormat="1" applyFont="1" applyAlignment="1">
      <alignment horizontal="right"/>
    </xf>
    <xf numFmtId="1" fontId="4" fillId="0" borderId="0" xfId="2" applyNumberFormat="1" applyFont="1"/>
    <xf numFmtId="1" fontId="2" fillId="0" borderId="0" xfId="4" applyNumberFormat="1" applyFont="1"/>
    <xf numFmtId="1" fontId="15" fillId="0" borderId="0" xfId="2" applyNumberFormat="1" applyFont="1" applyAlignment="1">
      <alignment wrapText="1"/>
    </xf>
    <xf numFmtId="1" fontId="15" fillId="0" borderId="0" xfId="2" applyNumberFormat="1" applyFont="1" applyAlignment="1">
      <alignment horizontal="left" wrapText="1"/>
    </xf>
    <xf numFmtId="1" fontId="15" fillId="0" borderId="0" xfId="4" applyNumberFormat="1" applyFont="1" applyAlignment="1">
      <alignment wrapText="1"/>
    </xf>
    <xf numFmtId="1" fontId="15" fillId="4" borderId="0" xfId="4" applyNumberFormat="1" applyFont="1" applyFill="1" applyAlignment="1">
      <alignment wrapText="1"/>
    </xf>
    <xf numFmtId="1" fontId="15" fillId="0" borderId="0" xfId="2" applyNumberFormat="1" applyFont="1" applyAlignment="1">
      <alignment horizontal="right"/>
    </xf>
    <xf numFmtId="1" fontId="15" fillId="0" borderId="0" xfId="4" applyNumberFormat="1" applyFont="1" applyAlignment="1">
      <alignment horizontal="right"/>
    </xf>
    <xf numFmtId="1" fontId="22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2" applyNumberFormat="1" applyFont="1" applyAlignment="1">
      <alignment horizontal="left"/>
    </xf>
    <xf numFmtId="1" fontId="4" fillId="0" borderId="0" xfId="2" applyNumberFormat="1" applyFont="1" applyAlignment="1">
      <alignment wrapText="1"/>
    </xf>
    <xf numFmtId="1" fontId="2" fillId="0" borderId="0" xfId="4" applyNumberFormat="1" applyFont="1" applyAlignment="1">
      <alignment wrapText="1"/>
    </xf>
    <xf numFmtId="1" fontId="16" fillId="0" borderId="0" xfId="0" applyNumberFormat="1" applyFont="1" applyAlignment="1">
      <alignment horizontal="right"/>
    </xf>
    <xf numFmtId="1" fontId="23" fillId="0" borderId="0" xfId="0" applyNumberFormat="1" applyFont="1" applyAlignment="1">
      <alignment horizontal="right"/>
    </xf>
    <xf numFmtId="1" fontId="15" fillId="0" borderId="0" xfId="2" quotePrefix="1" applyNumberFormat="1" applyFont="1" applyAlignment="1">
      <alignment wrapText="1"/>
    </xf>
    <xf numFmtId="1" fontId="4" fillId="4" borderId="0" xfId="0" applyNumberFormat="1" applyFont="1" applyFill="1"/>
    <xf numFmtId="1" fontId="22" fillId="4" borderId="0" xfId="0" applyNumberFormat="1" applyFont="1" applyFill="1" applyAlignment="1">
      <alignment horizontal="right"/>
    </xf>
    <xf numFmtId="1" fontId="15" fillId="6" borderId="0" xfId="4" applyNumberFormat="1" applyFont="1" applyFill="1"/>
    <xf numFmtId="1" fontId="18" fillId="4" borderId="0" xfId="0" applyNumberFormat="1" applyFont="1" applyFill="1" applyAlignment="1">
      <alignment horizontal="right"/>
    </xf>
    <xf numFmtId="1" fontId="4" fillId="0" borderId="0" xfId="0" applyNumberFormat="1" applyFont="1" applyAlignment="1">
      <alignment wrapText="1"/>
    </xf>
    <xf numFmtId="1" fontId="3" fillId="0" borderId="0" xfId="4" applyNumberFormat="1" applyFont="1" applyAlignment="1">
      <alignment wrapText="1"/>
    </xf>
    <xf numFmtId="1" fontId="2" fillId="4" borderId="0" xfId="4" applyNumberFormat="1" applyFont="1" applyFill="1" applyAlignment="1">
      <alignment wrapText="1"/>
    </xf>
    <xf numFmtId="1" fontId="2" fillId="0" borderId="0" xfId="0" applyNumberFormat="1" applyFont="1" applyAlignment="1">
      <alignment wrapText="1"/>
    </xf>
    <xf numFmtId="1" fontId="4" fillId="0" borderId="0" xfId="0" applyNumberFormat="1" applyFont="1" applyAlignment="1">
      <alignment horizontal="right" wrapText="1"/>
    </xf>
    <xf numFmtId="1" fontId="15" fillId="0" borderId="0" xfId="0" applyNumberFormat="1" applyFont="1" applyAlignment="1">
      <alignment wrapText="1"/>
    </xf>
    <xf numFmtId="1" fontId="15" fillId="0" borderId="0" xfId="0" applyNumberFormat="1" applyFont="1" applyAlignment="1">
      <alignment horizontal="right" wrapText="1"/>
    </xf>
    <xf numFmtId="166" fontId="15" fillId="0" borderId="0" xfId="4" applyNumberFormat="1" applyFont="1" applyFill="1"/>
    <xf numFmtId="166" fontId="4" fillId="0" borderId="0" xfId="4" applyNumberFormat="1" applyFont="1" applyAlignment="1">
      <alignment horizontal="right" wrapText="1"/>
    </xf>
    <xf numFmtId="0" fontId="15" fillId="3" borderId="0" xfId="2" applyFont="1" applyFill="1"/>
    <xf numFmtId="0" fontId="15" fillId="7" borderId="0" xfId="2" applyFont="1" applyFill="1"/>
    <xf numFmtId="1" fontId="15" fillId="3" borderId="0" xfId="2" applyNumberFormat="1" applyFont="1" applyFill="1"/>
    <xf numFmtId="0" fontId="15" fillId="3" borderId="0" xfId="2" applyFont="1" applyFill="1" applyAlignment="1">
      <alignment wrapText="1"/>
    </xf>
    <xf numFmtId="0" fontId="15" fillId="3" borderId="0" xfId="0" applyFont="1" applyFill="1"/>
    <xf numFmtId="0" fontId="15" fillId="8" borderId="0" xfId="2" applyFont="1" applyFill="1" applyAlignment="1">
      <alignment horizontal="right"/>
    </xf>
    <xf numFmtId="0" fontId="15" fillId="8" borderId="0" xfId="2" applyFont="1" applyFill="1"/>
    <xf numFmtId="49" fontId="15" fillId="8" borderId="0" xfId="2" quotePrefix="1" applyNumberFormat="1" applyFont="1" applyFill="1"/>
    <xf numFmtId="166" fontId="15" fillId="8" borderId="0" xfId="4" applyNumberFormat="1" applyFont="1" applyFill="1"/>
    <xf numFmtId="166" fontId="2" fillId="8" borderId="0" xfId="4" applyNumberFormat="1" applyFont="1" applyFill="1"/>
    <xf numFmtId="166" fontId="3" fillId="8" borderId="0" xfId="4" applyNumberFormat="1" applyFont="1" applyFill="1"/>
    <xf numFmtId="164" fontId="2" fillId="8" borderId="0" xfId="0" applyNumberFormat="1" applyFont="1" applyFill="1"/>
    <xf numFmtId="0" fontId="4" fillId="8" borderId="0" xfId="0" applyFont="1" applyFill="1"/>
    <xf numFmtId="0" fontId="0" fillId="8" borderId="0" xfId="0" applyFill="1"/>
    <xf numFmtId="166" fontId="2" fillId="8" borderId="0" xfId="4" applyNumberFormat="1" applyFont="1" applyFill="1" applyAlignment="1">
      <alignment wrapText="1"/>
    </xf>
    <xf numFmtId="166" fontId="15" fillId="8" borderId="0" xfId="4" applyNumberFormat="1" applyFont="1" applyFill="1" applyAlignment="1">
      <alignment wrapText="1"/>
    </xf>
    <xf numFmtId="0" fontId="0" fillId="0" borderId="0" xfId="0" applyAlignment="1">
      <alignment horizontal="left"/>
    </xf>
    <xf numFmtId="166" fontId="2" fillId="3" borderId="0" xfId="4" applyNumberFormat="1" applyFont="1" applyFill="1" applyAlignment="1"/>
    <xf numFmtId="166" fontId="2" fillId="3" borderId="0" xfId="4" applyNumberFormat="1" applyFont="1" applyFill="1"/>
    <xf numFmtId="49" fontId="15" fillId="0" borderId="0" xfId="0" applyNumberFormat="1" applyFont="1" applyAlignment="1">
      <alignment horizontal="left"/>
    </xf>
    <xf numFmtId="166" fontId="15" fillId="3" borderId="0" xfId="4" applyNumberFormat="1" applyFont="1" applyFill="1"/>
    <xf numFmtId="0" fontId="15" fillId="0" borderId="0" xfId="0" applyFont="1" applyAlignment="1">
      <alignment wrapText="1"/>
    </xf>
    <xf numFmtId="49" fontId="15" fillId="0" borderId="0" xfId="0" applyNumberFormat="1" applyFont="1" applyAlignment="1">
      <alignment wrapText="1"/>
    </xf>
    <xf numFmtId="49" fontId="15" fillId="0" borderId="0" xfId="0" applyNumberFormat="1" applyFont="1" applyAlignment="1">
      <alignment horizontal="left" wrapText="1"/>
    </xf>
    <xf numFmtId="3" fontId="15" fillId="0" borderId="0" xfId="0" applyNumberFormat="1" applyFont="1" applyAlignment="1">
      <alignment wrapText="1"/>
    </xf>
    <xf numFmtId="0" fontId="0" fillId="0" borderId="0" xfId="0" quotePrefix="1"/>
    <xf numFmtId="0" fontId="2" fillId="0" borderId="0" xfId="4" applyNumberFormat="1" applyFont="1" applyAlignment="1"/>
    <xf numFmtId="0" fontId="2" fillId="3" borderId="0" xfId="4" applyNumberFormat="1" applyFont="1" applyFill="1" applyAlignment="1"/>
    <xf numFmtId="0" fontId="15" fillId="0" borderId="0" xfId="4" applyNumberFormat="1" applyFont="1" applyAlignment="1">
      <alignment wrapText="1"/>
    </xf>
    <xf numFmtId="0" fontId="2" fillId="0" borderId="0" xfId="4" applyNumberFormat="1" applyFont="1" applyFill="1" applyAlignment="1"/>
    <xf numFmtId="0" fontId="4" fillId="0" borderId="0" xfId="4" applyNumberFormat="1" applyFont="1" applyAlignment="1">
      <alignment horizontal="right"/>
    </xf>
    <xf numFmtId="0" fontId="15" fillId="0" borderId="0" xfId="4" applyNumberFormat="1" applyFont="1"/>
    <xf numFmtId="0" fontId="2" fillId="0" borderId="0" xfId="4" applyNumberFormat="1" applyFont="1"/>
    <xf numFmtId="0" fontId="2" fillId="8" borderId="0" xfId="4" applyNumberFormat="1" applyFont="1" applyFill="1"/>
    <xf numFmtId="0" fontId="15" fillId="0" borderId="0" xfId="4" applyNumberFormat="1" applyFont="1" applyAlignment="1">
      <alignment horizontal="right"/>
    </xf>
    <xf numFmtId="0" fontId="2" fillId="0" borderId="0" xfId="4" applyNumberFormat="1" applyFont="1" applyAlignment="1">
      <alignment wrapText="1"/>
    </xf>
    <xf numFmtId="0" fontId="15" fillId="0" borderId="0" xfId="4" applyNumberFormat="1" applyFont="1" applyFill="1"/>
    <xf numFmtId="0" fontId="15" fillId="3" borderId="0" xfId="4" applyNumberFormat="1" applyFont="1" applyFill="1"/>
    <xf numFmtId="0" fontId="3" fillId="0" borderId="0" xfId="4" applyNumberFormat="1" applyFont="1"/>
  </cellXfs>
  <cellStyles count="5">
    <cellStyle name="Comma" xfId="4" builtinId="3"/>
    <cellStyle name="Normal" xfId="0" builtinId="0"/>
    <cellStyle name="Normal 2" xfId="2" xr:uid="{62D0EA79-AB15-4B31-B3E1-465FADBED3A5}"/>
    <cellStyle name="Normal_Sheet1" xfId="3" xr:uid="{85849462-70BE-4E3E-BE9B-EFD3C9696CCB}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CaliforniaMunicipalStabilityScores-main\int\City%20Revenue%20Changes%202021-2022.xlsx" TargetMode="External"/><Relationship Id="rId1" Type="http://schemas.openxmlformats.org/officeDocument/2006/relationships/externalLinkPath" Target="file:///D:\CaliforniaMunicipalStabilityScores-main\int\City%20Revenue%20Changes%202021-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ITIES FY 2021"/>
      <sheetName val="CITIES FY 2022"/>
      <sheetName val="REV CHG"/>
    </sheetNames>
    <sheetDataSet>
      <sheetData sheetId="0">
        <row r="2">
          <cell r="A2" t="str">
            <v>Adelanto</v>
          </cell>
          <cell r="B2">
            <v>1128</v>
          </cell>
          <cell r="C2">
            <v>2021</v>
          </cell>
          <cell r="D2">
            <v>22556106</v>
          </cell>
          <cell r="E2"/>
          <cell r="F2">
            <v>22556106</v>
          </cell>
        </row>
        <row r="3">
          <cell r="A3" t="str">
            <v>Agoura Hills</v>
          </cell>
          <cell r="B3">
            <v>1129</v>
          </cell>
          <cell r="C3">
            <v>2021</v>
          </cell>
          <cell r="D3">
            <v>26997269</v>
          </cell>
          <cell r="E3"/>
          <cell r="F3">
            <v>26997269</v>
          </cell>
        </row>
        <row r="4">
          <cell r="A4" t="str">
            <v>Alameda</v>
          </cell>
          <cell r="B4">
            <v>1130</v>
          </cell>
          <cell r="C4">
            <v>2021</v>
          </cell>
          <cell r="D4">
            <v>194982440</v>
          </cell>
          <cell r="E4">
            <v>102004759</v>
          </cell>
          <cell r="F4">
            <v>296987199</v>
          </cell>
        </row>
        <row r="5">
          <cell r="A5" t="str">
            <v>Albany</v>
          </cell>
          <cell r="B5">
            <v>1131</v>
          </cell>
          <cell r="C5">
            <v>2021</v>
          </cell>
          <cell r="D5">
            <v>34998254</v>
          </cell>
          <cell r="E5">
            <v>4263550</v>
          </cell>
          <cell r="F5">
            <v>39261804</v>
          </cell>
        </row>
        <row r="6">
          <cell r="A6" t="str">
            <v>Alhambra</v>
          </cell>
          <cell r="B6">
            <v>1132</v>
          </cell>
          <cell r="C6">
            <v>2021</v>
          </cell>
          <cell r="D6">
            <v>101297077</v>
          </cell>
          <cell r="E6">
            <v>48129458</v>
          </cell>
          <cell r="F6">
            <v>149426535</v>
          </cell>
        </row>
        <row r="7">
          <cell r="A7" t="str">
            <v>Aliso Viejo</v>
          </cell>
          <cell r="B7">
            <v>8635</v>
          </cell>
          <cell r="C7">
            <v>2021</v>
          </cell>
          <cell r="D7">
            <v>24304501</v>
          </cell>
          <cell r="E7"/>
          <cell r="F7">
            <v>24304501</v>
          </cell>
        </row>
        <row r="8">
          <cell r="A8" t="str">
            <v>Alturas</v>
          </cell>
          <cell r="B8">
            <v>1133</v>
          </cell>
          <cell r="C8">
            <v>2021</v>
          </cell>
          <cell r="D8">
            <v>2630574</v>
          </cell>
          <cell r="E8">
            <v>1739388</v>
          </cell>
          <cell r="F8">
            <v>4369962</v>
          </cell>
        </row>
        <row r="9">
          <cell r="A9" t="str">
            <v>Amador</v>
          </cell>
          <cell r="B9">
            <v>1134</v>
          </cell>
          <cell r="C9">
            <v>2021</v>
          </cell>
          <cell r="D9">
            <v>391453</v>
          </cell>
          <cell r="E9">
            <v>131306</v>
          </cell>
          <cell r="F9">
            <v>522759</v>
          </cell>
        </row>
        <row r="10">
          <cell r="A10" t="str">
            <v>American Canyon</v>
          </cell>
          <cell r="B10">
            <v>1135</v>
          </cell>
          <cell r="C10">
            <v>2021</v>
          </cell>
          <cell r="D10">
            <v>34117081</v>
          </cell>
          <cell r="E10">
            <v>17237533</v>
          </cell>
          <cell r="F10">
            <v>51354614</v>
          </cell>
        </row>
        <row r="11">
          <cell r="A11" t="str">
            <v>Anaheim</v>
          </cell>
          <cell r="B11">
            <v>1136</v>
          </cell>
          <cell r="C11">
            <v>2021</v>
          </cell>
          <cell r="D11">
            <v>547084686</v>
          </cell>
          <cell r="E11">
            <v>767743000</v>
          </cell>
          <cell r="F11">
            <v>1314827686</v>
          </cell>
        </row>
        <row r="12">
          <cell r="A12" t="str">
            <v>Anderson</v>
          </cell>
          <cell r="B12">
            <v>1137</v>
          </cell>
          <cell r="C12">
            <v>2021</v>
          </cell>
          <cell r="D12">
            <v>13225346</v>
          </cell>
          <cell r="E12">
            <v>6560233</v>
          </cell>
          <cell r="F12">
            <v>19785579</v>
          </cell>
        </row>
        <row r="13">
          <cell r="A13" t="str">
            <v>Angels</v>
          </cell>
          <cell r="B13">
            <v>1138</v>
          </cell>
          <cell r="C13">
            <v>2021</v>
          </cell>
          <cell r="D13">
            <v>8742644</v>
          </cell>
          <cell r="E13">
            <v>4513911</v>
          </cell>
          <cell r="F13">
            <v>13256555</v>
          </cell>
        </row>
        <row r="14">
          <cell r="A14" t="str">
            <v>Antioch</v>
          </cell>
          <cell r="B14">
            <v>1139</v>
          </cell>
          <cell r="C14">
            <v>2021</v>
          </cell>
          <cell r="D14">
            <v>106639478</v>
          </cell>
          <cell r="E14">
            <v>60099087</v>
          </cell>
          <cell r="F14">
            <v>166738565</v>
          </cell>
        </row>
        <row r="15">
          <cell r="A15" t="str">
            <v>Apple Valley</v>
          </cell>
          <cell r="B15">
            <v>1140</v>
          </cell>
          <cell r="C15">
            <v>2021</v>
          </cell>
          <cell r="D15">
            <v>55195018</v>
          </cell>
          <cell r="E15">
            <v>38098185</v>
          </cell>
          <cell r="F15">
            <v>93293203</v>
          </cell>
        </row>
        <row r="16">
          <cell r="A16" t="str">
            <v>Arcadia</v>
          </cell>
          <cell r="B16">
            <v>1141</v>
          </cell>
          <cell r="C16">
            <v>2021</v>
          </cell>
          <cell r="D16">
            <v>84460033</v>
          </cell>
          <cell r="E16">
            <v>23200758</v>
          </cell>
          <cell r="F16">
            <v>107660791</v>
          </cell>
        </row>
        <row r="17">
          <cell r="A17" t="str">
            <v>Arcata</v>
          </cell>
          <cell r="B17">
            <v>1142</v>
          </cell>
          <cell r="C17">
            <v>2021</v>
          </cell>
          <cell r="D17">
            <v>22410618</v>
          </cell>
          <cell r="E17">
            <v>16677780</v>
          </cell>
          <cell r="F17">
            <v>39088398</v>
          </cell>
        </row>
        <row r="18">
          <cell r="A18" t="str">
            <v>Arroyo Grande</v>
          </cell>
          <cell r="B18">
            <v>1143</v>
          </cell>
          <cell r="C18">
            <v>2021</v>
          </cell>
          <cell r="D18">
            <v>27049513</v>
          </cell>
          <cell r="E18">
            <v>7861044</v>
          </cell>
          <cell r="F18">
            <v>34910557</v>
          </cell>
        </row>
        <row r="19">
          <cell r="A19" t="str">
            <v>Artesia</v>
          </cell>
          <cell r="B19">
            <v>1144</v>
          </cell>
          <cell r="C19">
            <v>2021</v>
          </cell>
          <cell r="D19">
            <v>13250004</v>
          </cell>
          <cell r="E19">
            <v>538817</v>
          </cell>
          <cell r="F19">
            <v>13788821</v>
          </cell>
        </row>
        <row r="20">
          <cell r="A20" t="str">
            <v>Arvin</v>
          </cell>
          <cell r="B20">
            <v>1145</v>
          </cell>
          <cell r="C20">
            <v>2021</v>
          </cell>
          <cell r="D20">
            <v>9717415</v>
          </cell>
          <cell r="E20">
            <v>4049661</v>
          </cell>
          <cell r="F20">
            <v>13767076</v>
          </cell>
        </row>
        <row r="21">
          <cell r="A21" t="str">
            <v>Atascadero</v>
          </cell>
          <cell r="B21">
            <v>1146</v>
          </cell>
          <cell r="C21">
            <v>2021</v>
          </cell>
          <cell r="D21">
            <v>33582933</v>
          </cell>
          <cell r="E21">
            <v>6593020</v>
          </cell>
          <cell r="F21">
            <v>40175953</v>
          </cell>
        </row>
        <row r="22">
          <cell r="A22" t="str">
            <v>Atherton</v>
          </cell>
          <cell r="B22">
            <v>1147</v>
          </cell>
          <cell r="C22">
            <v>2021</v>
          </cell>
          <cell r="D22">
            <v>27313617</v>
          </cell>
          <cell r="E22">
            <v>1714572</v>
          </cell>
          <cell r="F22">
            <v>29028189</v>
          </cell>
        </row>
        <row r="23">
          <cell r="A23" t="str">
            <v>Atwater</v>
          </cell>
          <cell r="B23">
            <v>1148</v>
          </cell>
          <cell r="C23">
            <v>2021</v>
          </cell>
          <cell r="D23">
            <v>27313688</v>
          </cell>
          <cell r="E23">
            <v>26905424</v>
          </cell>
          <cell r="F23">
            <v>54219112</v>
          </cell>
        </row>
        <row r="24">
          <cell r="A24" t="str">
            <v>Auburn</v>
          </cell>
          <cell r="B24">
            <v>1149</v>
          </cell>
          <cell r="C24">
            <v>2021</v>
          </cell>
          <cell r="D24">
            <v>17192633</v>
          </cell>
          <cell r="E24">
            <v>7710974</v>
          </cell>
          <cell r="F24">
            <v>24903607</v>
          </cell>
        </row>
        <row r="25">
          <cell r="A25" t="str">
            <v>Avalon</v>
          </cell>
          <cell r="B25">
            <v>1150</v>
          </cell>
          <cell r="C25">
            <v>2021</v>
          </cell>
          <cell r="D25">
            <v>12748994</v>
          </cell>
          <cell r="E25">
            <v>16114713</v>
          </cell>
          <cell r="F25">
            <v>28863707</v>
          </cell>
        </row>
        <row r="26">
          <cell r="A26" t="str">
            <v>Avenal</v>
          </cell>
          <cell r="B26">
            <v>1151</v>
          </cell>
          <cell r="C26">
            <v>2021</v>
          </cell>
          <cell r="D26">
            <v>5737146</v>
          </cell>
          <cell r="E26">
            <v>5176418</v>
          </cell>
          <cell r="F26">
            <v>10913564</v>
          </cell>
        </row>
        <row r="27">
          <cell r="A27" t="str">
            <v>Azusa</v>
          </cell>
          <cell r="B27">
            <v>1152</v>
          </cell>
          <cell r="C27">
            <v>2021</v>
          </cell>
          <cell r="D27">
            <v>66347044</v>
          </cell>
          <cell r="E27">
            <v>86858883</v>
          </cell>
          <cell r="F27">
            <v>153205927</v>
          </cell>
        </row>
        <row r="28">
          <cell r="A28" t="str">
            <v>Bakersfield</v>
          </cell>
          <cell r="B28">
            <v>1153</v>
          </cell>
          <cell r="C28">
            <v>2021</v>
          </cell>
          <cell r="D28">
            <v>572898396</v>
          </cell>
          <cell r="E28">
            <v>179407364</v>
          </cell>
          <cell r="F28">
            <v>752305760</v>
          </cell>
        </row>
        <row r="29">
          <cell r="A29" t="str">
            <v>Baldwin Park</v>
          </cell>
          <cell r="B29">
            <v>1154</v>
          </cell>
          <cell r="C29">
            <v>2021</v>
          </cell>
          <cell r="D29">
            <v>60222586</v>
          </cell>
          <cell r="E29">
            <v>10487658</v>
          </cell>
          <cell r="F29">
            <v>70710244</v>
          </cell>
        </row>
        <row r="30">
          <cell r="A30" t="str">
            <v>Banning</v>
          </cell>
          <cell r="B30">
            <v>1155</v>
          </cell>
          <cell r="C30">
            <v>2021</v>
          </cell>
          <cell r="D30">
            <v>28490269</v>
          </cell>
          <cell r="E30">
            <v>63748867</v>
          </cell>
          <cell r="F30">
            <v>92239136</v>
          </cell>
        </row>
        <row r="31">
          <cell r="A31" t="str">
            <v>Barstow</v>
          </cell>
          <cell r="B31">
            <v>1156</v>
          </cell>
          <cell r="C31">
            <v>2021</v>
          </cell>
          <cell r="D31">
            <v>39239549</v>
          </cell>
          <cell r="E31">
            <v>9901930</v>
          </cell>
          <cell r="F31">
            <v>49141479</v>
          </cell>
        </row>
        <row r="32">
          <cell r="A32" t="str">
            <v>Beaumont</v>
          </cell>
          <cell r="B32">
            <v>1157</v>
          </cell>
          <cell r="C32">
            <v>2021</v>
          </cell>
          <cell r="D32">
            <v>59760234</v>
          </cell>
          <cell r="E32">
            <v>14410399</v>
          </cell>
          <cell r="F32">
            <v>74170633</v>
          </cell>
        </row>
        <row r="33">
          <cell r="A33" t="str">
            <v>Bell</v>
          </cell>
          <cell r="B33">
            <v>1158</v>
          </cell>
          <cell r="C33">
            <v>2021</v>
          </cell>
          <cell r="D33">
            <v>34086317</v>
          </cell>
          <cell r="E33"/>
          <cell r="F33">
            <v>34086317</v>
          </cell>
        </row>
        <row r="34">
          <cell r="A34" t="str">
            <v>Bell Gardens</v>
          </cell>
          <cell r="B34">
            <v>1159</v>
          </cell>
          <cell r="C34">
            <v>2021</v>
          </cell>
          <cell r="D34">
            <v>45500319</v>
          </cell>
          <cell r="E34">
            <v>1280906</v>
          </cell>
          <cell r="F34">
            <v>46781225</v>
          </cell>
        </row>
        <row r="35">
          <cell r="A35" t="str">
            <v>Bellflower</v>
          </cell>
          <cell r="B35">
            <v>1160</v>
          </cell>
          <cell r="C35">
            <v>2021</v>
          </cell>
          <cell r="D35">
            <v>59746724</v>
          </cell>
          <cell r="E35">
            <v>2282968</v>
          </cell>
          <cell r="F35">
            <v>62029692</v>
          </cell>
        </row>
        <row r="36">
          <cell r="A36" t="str">
            <v>Belmont</v>
          </cell>
          <cell r="B36">
            <v>1161</v>
          </cell>
          <cell r="C36">
            <v>2021</v>
          </cell>
          <cell r="D36">
            <v>53711147</v>
          </cell>
          <cell r="E36">
            <v>31708268</v>
          </cell>
          <cell r="F36">
            <v>85419415</v>
          </cell>
        </row>
        <row r="37">
          <cell r="A37" t="str">
            <v>Belvedere</v>
          </cell>
          <cell r="B37">
            <v>1162</v>
          </cell>
          <cell r="C37">
            <v>2021</v>
          </cell>
          <cell r="D37">
            <v>9457808</v>
          </cell>
          <cell r="E37"/>
          <cell r="F37">
            <v>9457808</v>
          </cell>
        </row>
        <row r="38">
          <cell r="A38" t="str">
            <v>Benicia</v>
          </cell>
          <cell r="B38">
            <v>1163</v>
          </cell>
          <cell r="C38">
            <v>2021</v>
          </cell>
          <cell r="D38">
            <v>53954445</v>
          </cell>
          <cell r="E38">
            <v>29068802</v>
          </cell>
          <cell r="F38">
            <v>83023247</v>
          </cell>
        </row>
        <row r="39">
          <cell r="A39" t="str">
            <v>Berkeley</v>
          </cell>
          <cell r="B39">
            <v>1164</v>
          </cell>
          <cell r="C39">
            <v>2021</v>
          </cell>
          <cell r="D39">
            <v>347466900</v>
          </cell>
          <cell r="E39">
            <v>161840458</v>
          </cell>
          <cell r="F39">
            <v>509307358</v>
          </cell>
        </row>
        <row r="40">
          <cell r="A40" t="str">
            <v>Beverly Hills</v>
          </cell>
          <cell r="B40">
            <v>1165</v>
          </cell>
          <cell r="C40">
            <v>2021</v>
          </cell>
          <cell r="D40">
            <v>258921403</v>
          </cell>
          <cell r="E40">
            <v>223769311</v>
          </cell>
          <cell r="F40">
            <v>482690714</v>
          </cell>
        </row>
        <row r="41">
          <cell r="A41" t="str">
            <v>Big Bear Lake</v>
          </cell>
          <cell r="B41">
            <v>1166</v>
          </cell>
          <cell r="C41">
            <v>2021</v>
          </cell>
          <cell r="D41">
            <v>45451445</v>
          </cell>
          <cell r="E41">
            <v>12430034</v>
          </cell>
          <cell r="F41">
            <v>57881479</v>
          </cell>
        </row>
        <row r="42">
          <cell r="A42" t="str">
            <v>Biggs</v>
          </cell>
          <cell r="B42">
            <v>1167</v>
          </cell>
          <cell r="C42">
            <v>2021</v>
          </cell>
          <cell r="D42">
            <v>1333489</v>
          </cell>
          <cell r="E42">
            <v>4275098</v>
          </cell>
          <cell r="F42">
            <v>5608587</v>
          </cell>
        </row>
        <row r="43">
          <cell r="A43" t="str">
            <v>Bishop</v>
          </cell>
          <cell r="B43">
            <v>1168</v>
          </cell>
          <cell r="C43">
            <v>2021</v>
          </cell>
          <cell r="D43">
            <v>10441806</v>
          </cell>
          <cell r="E43">
            <v>2690074</v>
          </cell>
          <cell r="F43">
            <v>13131880</v>
          </cell>
        </row>
        <row r="44">
          <cell r="A44" t="str">
            <v>Blue Lake</v>
          </cell>
          <cell r="B44">
            <v>1169</v>
          </cell>
          <cell r="C44">
            <v>2021</v>
          </cell>
          <cell r="D44">
            <v>1798905</v>
          </cell>
          <cell r="E44">
            <v>849428</v>
          </cell>
          <cell r="F44">
            <v>2648333</v>
          </cell>
        </row>
        <row r="45">
          <cell r="A45" t="str">
            <v>Blythe</v>
          </cell>
          <cell r="B45">
            <v>1170</v>
          </cell>
          <cell r="C45">
            <v>2021</v>
          </cell>
          <cell r="D45">
            <v>13030429</v>
          </cell>
          <cell r="E45">
            <v>8697827</v>
          </cell>
          <cell r="F45">
            <v>21728256</v>
          </cell>
        </row>
        <row r="46">
          <cell r="A46" t="str">
            <v>Bradbury</v>
          </cell>
          <cell r="B46">
            <v>1171</v>
          </cell>
          <cell r="C46">
            <v>2021</v>
          </cell>
          <cell r="D46">
            <v>2031362</v>
          </cell>
          <cell r="E46"/>
          <cell r="F46">
            <v>2031362</v>
          </cell>
        </row>
        <row r="47">
          <cell r="A47" t="str">
            <v>Brawley</v>
          </cell>
          <cell r="B47">
            <v>1172</v>
          </cell>
          <cell r="C47">
            <v>2021</v>
          </cell>
          <cell r="D47">
            <v>22757645</v>
          </cell>
          <cell r="E47">
            <v>18473204</v>
          </cell>
          <cell r="F47">
            <v>41230849</v>
          </cell>
        </row>
        <row r="48">
          <cell r="A48" t="str">
            <v>Brea</v>
          </cell>
          <cell r="B48">
            <v>1173</v>
          </cell>
          <cell r="C48">
            <v>2021</v>
          </cell>
          <cell r="D48">
            <v>76646074</v>
          </cell>
          <cell r="E48">
            <v>47436967</v>
          </cell>
          <cell r="F48">
            <v>124083041</v>
          </cell>
        </row>
        <row r="49">
          <cell r="A49" t="str">
            <v>Brentwood</v>
          </cell>
          <cell r="B49">
            <v>1174</v>
          </cell>
          <cell r="C49">
            <v>2021</v>
          </cell>
          <cell r="D49">
            <v>90404767</v>
          </cell>
          <cell r="E49">
            <v>79593845</v>
          </cell>
          <cell r="F49">
            <v>169998612</v>
          </cell>
        </row>
        <row r="50">
          <cell r="A50" t="str">
            <v>Brisbane</v>
          </cell>
          <cell r="B50">
            <v>1175</v>
          </cell>
          <cell r="C50">
            <v>2021</v>
          </cell>
          <cell r="D50">
            <v>31357028</v>
          </cell>
          <cell r="E50">
            <v>9568900</v>
          </cell>
          <cell r="F50">
            <v>40925928</v>
          </cell>
        </row>
        <row r="51">
          <cell r="A51" t="str">
            <v>Buellton</v>
          </cell>
          <cell r="B51">
            <v>1176</v>
          </cell>
          <cell r="C51">
            <v>2021</v>
          </cell>
          <cell r="D51">
            <v>9890924</v>
          </cell>
          <cell r="E51">
            <v>3926148</v>
          </cell>
          <cell r="F51">
            <v>13817072</v>
          </cell>
        </row>
        <row r="52">
          <cell r="A52" t="str">
            <v>Buena Park</v>
          </cell>
          <cell r="B52">
            <v>1177</v>
          </cell>
          <cell r="C52">
            <v>2021</v>
          </cell>
          <cell r="D52">
            <v>93673695</v>
          </cell>
          <cell r="E52">
            <v>26200850</v>
          </cell>
          <cell r="F52">
            <v>119874545</v>
          </cell>
        </row>
        <row r="53">
          <cell r="A53" t="str">
            <v>Burbank</v>
          </cell>
          <cell r="B53">
            <v>1178</v>
          </cell>
          <cell r="C53">
            <v>2021</v>
          </cell>
          <cell r="D53">
            <v>255808348</v>
          </cell>
          <cell r="E53">
            <v>326057644</v>
          </cell>
          <cell r="F53">
            <v>581865992</v>
          </cell>
        </row>
        <row r="54">
          <cell r="A54" t="str">
            <v>Burlingame</v>
          </cell>
          <cell r="B54">
            <v>1179</v>
          </cell>
          <cell r="C54">
            <v>2021</v>
          </cell>
          <cell r="D54">
            <v>69659538</v>
          </cell>
          <cell r="E54">
            <v>52030759</v>
          </cell>
          <cell r="F54">
            <v>121690297</v>
          </cell>
        </row>
        <row r="55">
          <cell r="A55" t="str">
            <v>Calabasas</v>
          </cell>
          <cell r="B55">
            <v>1180</v>
          </cell>
          <cell r="C55">
            <v>2021</v>
          </cell>
          <cell r="D55">
            <v>36301712</v>
          </cell>
          <cell r="E55">
            <v>3920443</v>
          </cell>
          <cell r="F55">
            <v>40222155</v>
          </cell>
        </row>
        <row r="56">
          <cell r="A56" t="str">
            <v>Calexico</v>
          </cell>
          <cell r="B56">
            <v>1181</v>
          </cell>
          <cell r="C56">
            <v>2021</v>
          </cell>
          <cell r="D56">
            <v>35414547</v>
          </cell>
          <cell r="E56">
            <v>20704487</v>
          </cell>
          <cell r="F56">
            <v>56119034</v>
          </cell>
        </row>
        <row r="57">
          <cell r="A57" t="str">
            <v>California City</v>
          </cell>
          <cell r="B57">
            <v>1182</v>
          </cell>
          <cell r="C57">
            <v>2021</v>
          </cell>
          <cell r="D57">
            <v>20120770</v>
          </cell>
          <cell r="E57">
            <v>7369838</v>
          </cell>
          <cell r="F57">
            <v>27490608</v>
          </cell>
        </row>
        <row r="58">
          <cell r="A58" t="str">
            <v>Calimesa</v>
          </cell>
          <cell r="B58">
            <v>1183</v>
          </cell>
          <cell r="C58">
            <v>2021</v>
          </cell>
          <cell r="D58">
            <v>13137450</v>
          </cell>
          <cell r="E58"/>
          <cell r="F58">
            <v>13137450</v>
          </cell>
        </row>
        <row r="59">
          <cell r="A59" t="str">
            <v>Calipatria</v>
          </cell>
          <cell r="B59">
            <v>1184</v>
          </cell>
          <cell r="C59">
            <v>2021</v>
          </cell>
          <cell r="D59">
            <v>2290063</v>
          </cell>
          <cell r="E59">
            <v>1331111</v>
          </cell>
          <cell r="F59">
            <v>3621174</v>
          </cell>
        </row>
        <row r="60">
          <cell r="A60" t="str">
            <v>Calistoga</v>
          </cell>
          <cell r="B60">
            <v>1185</v>
          </cell>
          <cell r="C60">
            <v>2021</v>
          </cell>
          <cell r="D60">
            <v>16849289</v>
          </cell>
          <cell r="E60">
            <v>8371306</v>
          </cell>
          <cell r="F60">
            <v>25220595</v>
          </cell>
        </row>
        <row r="61">
          <cell r="A61" t="str">
            <v>Camarillo</v>
          </cell>
          <cell r="B61">
            <v>1186</v>
          </cell>
          <cell r="C61">
            <v>2021</v>
          </cell>
          <cell r="D61">
            <v>54203508</v>
          </cell>
          <cell r="E61">
            <v>65243449</v>
          </cell>
          <cell r="F61">
            <v>119446957</v>
          </cell>
        </row>
        <row r="62">
          <cell r="A62" t="str">
            <v>Campbell</v>
          </cell>
          <cell r="B62">
            <v>1187</v>
          </cell>
          <cell r="C62">
            <v>2021</v>
          </cell>
          <cell r="D62">
            <v>64853790</v>
          </cell>
          <cell r="E62">
            <v>2970839</v>
          </cell>
          <cell r="F62">
            <v>67824629</v>
          </cell>
        </row>
        <row r="63">
          <cell r="A63" t="str">
            <v>Canyon Lake</v>
          </cell>
          <cell r="B63">
            <v>1188</v>
          </cell>
          <cell r="C63">
            <v>2021</v>
          </cell>
          <cell r="D63">
            <v>7964432</v>
          </cell>
          <cell r="E63">
            <v>75565</v>
          </cell>
          <cell r="F63">
            <v>8039997</v>
          </cell>
        </row>
        <row r="64">
          <cell r="A64" t="str">
            <v>Capitola</v>
          </cell>
          <cell r="B64">
            <v>1189</v>
          </cell>
          <cell r="C64">
            <v>2021</v>
          </cell>
          <cell r="D64">
            <v>20363975</v>
          </cell>
          <cell r="E64"/>
          <cell r="F64">
            <v>20363975</v>
          </cell>
        </row>
        <row r="65">
          <cell r="A65" t="str">
            <v>Carlsbad</v>
          </cell>
          <cell r="B65">
            <v>1190</v>
          </cell>
          <cell r="C65">
            <v>2021</v>
          </cell>
          <cell r="D65">
            <v>208533441</v>
          </cell>
          <cell r="E65">
            <v>107604489</v>
          </cell>
          <cell r="F65">
            <v>316137930</v>
          </cell>
        </row>
        <row r="66">
          <cell r="A66" t="str">
            <v>Carmel-By-The-Sea</v>
          </cell>
          <cell r="B66">
            <v>1191</v>
          </cell>
          <cell r="C66">
            <v>2021</v>
          </cell>
          <cell r="D66">
            <v>25069667</v>
          </cell>
          <cell r="E66">
            <v>7521</v>
          </cell>
          <cell r="F66">
            <v>25077188</v>
          </cell>
        </row>
        <row r="67">
          <cell r="A67" t="str">
            <v>Carpinteria</v>
          </cell>
          <cell r="B67">
            <v>1192</v>
          </cell>
          <cell r="C67">
            <v>2021</v>
          </cell>
          <cell r="D67">
            <v>18372852</v>
          </cell>
          <cell r="E67"/>
          <cell r="F67">
            <v>18372852</v>
          </cell>
        </row>
        <row r="68">
          <cell r="A68" t="str">
            <v>Carson</v>
          </cell>
          <cell r="B68">
            <v>1193</v>
          </cell>
          <cell r="C68">
            <v>2021</v>
          </cell>
          <cell r="D68">
            <v>107673147</v>
          </cell>
          <cell r="E68"/>
          <cell r="F68">
            <v>107673147</v>
          </cell>
        </row>
        <row r="69">
          <cell r="A69" t="str">
            <v>Cathedral City</v>
          </cell>
          <cell r="B69">
            <v>1194</v>
          </cell>
          <cell r="C69">
            <v>2021</v>
          </cell>
          <cell r="D69">
            <v>84169303</v>
          </cell>
          <cell r="E69">
            <v>15440919</v>
          </cell>
          <cell r="F69">
            <v>99610222</v>
          </cell>
        </row>
        <row r="70">
          <cell r="A70" t="str">
            <v>Ceres</v>
          </cell>
          <cell r="B70">
            <v>1195</v>
          </cell>
          <cell r="C70">
            <v>2021</v>
          </cell>
          <cell r="D70">
            <v>38083467</v>
          </cell>
          <cell r="E70">
            <v>39620512</v>
          </cell>
          <cell r="F70">
            <v>77703979</v>
          </cell>
        </row>
        <row r="71">
          <cell r="A71" t="str">
            <v>Cerritos</v>
          </cell>
          <cell r="B71">
            <v>1196</v>
          </cell>
          <cell r="C71">
            <v>2021</v>
          </cell>
          <cell r="D71">
            <v>78744760</v>
          </cell>
          <cell r="E71">
            <v>18379213</v>
          </cell>
          <cell r="F71">
            <v>97123973</v>
          </cell>
        </row>
        <row r="72">
          <cell r="A72" t="str">
            <v>Chico</v>
          </cell>
          <cell r="B72">
            <v>1197</v>
          </cell>
          <cell r="C72">
            <v>2021</v>
          </cell>
          <cell r="D72">
            <v>96795699</v>
          </cell>
          <cell r="E72">
            <v>43954809</v>
          </cell>
          <cell r="F72">
            <v>140750508</v>
          </cell>
        </row>
        <row r="73">
          <cell r="A73" t="str">
            <v>Chino</v>
          </cell>
          <cell r="B73">
            <v>1198</v>
          </cell>
          <cell r="C73">
            <v>2021</v>
          </cell>
          <cell r="D73">
            <v>136524160</v>
          </cell>
          <cell r="E73">
            <v>121182335</v>
          </cell>
          <cell r="F73">
            <v>257706495</v>
          </cell>
        </row>
        <row r="74">
          <cell r="A74" t="str">
            <v>Chino Hills</v>
          </cell>
          <cell r="B74">
            <v>1199</v>
          </cell>
          <cell r="C74">
            <v>2021</v>
          </cell>
          <cell r="D74">
            <v>70150939</v>
          </cell>
          <cell r="E74">
            <v>51082391</v>
          </cell>
          <cell r="F74">
            <v>121233330</v>
          </cell>
        </row>
        <row r="75">
          <cell r="A75" t="str">
            <v>Chowchilla</v>
          </cell>
          <cell r="B75">
            <v>1200</v>
          </cell>
          <cell r="C75">
            <v>2021</v>
          </cell>
          <cell r="D75">
            <v>12513738</v>
          </cell>
          <cell r="E75">
            <v>7251557</v>
          </cell>
          <cell r="F75">
            <v>19765295</v>
          </cell>
        </row>
        <row r="76">
          <cell r="A76" t="str">
            <v>Chula Vista</v>
          </cell>
          <cell r="B76">
            <v>1201</v>
          </cell>
          <cell r="C76">
            <v>2021</v>
          </cell>
          <cell r="D76">
            <v>305865095</v>
          </cell>
          <cell r="E76">
            <v>70234401</v>
          </cell>
          <cell r="F76">
            <v>376099496</v>
          </cell>
        </row>
        <row r="77">
          <cell r="A77" t="str">
            <v>Citrus Heights</v>
          </cell>
          <cell r="B77">
            <v>1202</v>
          </cell>
          <cell r="C77">
            <v>2021</v>
          </cell>
          <cell r="D77">
            <v>53330291</v>
          </cell>
          <cell r="E77">
            <v>966398</v>
          </cell>
          <cell r="F77">
            <v>54296689</v>
          </cell>
        </row>
        <row r="78">
          <cell r="A78" t="str">
            <v>Claremont</v>
          </cell>
          <cell r="B78">
            <v>1203</v>
          </cell>
          <cell r="C78">
            <v>2021</v>
          </cell>
          <cell r="D78">
            <v>41254463</v>
          </cell>
          <cell r="E78">
            <v>11791438</v>
          </cell>
          <cell r="F78">
            <v>53045901</v>
          </cell>
        </row>
        <row r="79">
          <cell r="A79" t="str">
            <v>Clayton</v>
          </cell>
          <cell r="B79">
            <v>1204</v>
          </cell>
          <cell r="C79">
            <v>2021</v>
          </cell>
          <cell r="D79">
            <v>7438435</v>
          </cell>
          <cell r="E79">
            <v>117008</v>
          </cell>
          <cell r="F79">
            <v>7555443</v>
          </cell>
        </row>
        <row r="80">
          <cell r="A80" t="str">
            <v>Clearlake</v>
          </cell>
          <cell r="B80">
            <v>1205</v>
          </cell>
          <cell r="C80">
            <v>2021</v>
          </cell>
          <cell r="D80">
            <v>29472494</v>
          </cell>
          <cell r="E80"/>
          <cell r="F80">
            <v>29472494</v>
          </cell>
        </row>
        <row r="81">
          <cell r="A81" t="str">
            <v>Cloverdale</v>
          </cell>
          <cell r="B81">
            <v>1206</v>
          </cell>
          <cell r="C81">
            <v>2021</v>
          </cell>
          <cell r="D81">
            <v>11102083</v>
          </cell>
          <cell r="E81">
            <v>5635714</v>
          </cell>
          <cell r="F81">
            <v>16737797</v>
          </cell>
        </row>
        <row r="82">
          <cell r="A82" t="str">
            <v>Clovis</v>
          </cell>
          <cell r="B82">
            <v>1207</v>
          </cell>
          <cell r="C82">
            <v>2021</v>
          </cell>
          <cell r="D82">
            <v>114484559</v>
          </cell>
          <cell r="E82">
            <v>141425789</v>
          </cell>
          <cell r="F82">
            <v>255910348</v>
          </cell>
        </row>
        <row r="83">
          <cell r="A83" t="str">
            <v>Coachella</v>
          </cell>
          <cell r="B83">
            <v>1208</v>
          </cell>
          <cell r="C83">
            <v>2021</v>
          </cell>
          <cell r="D83">
            <v>42941593</v>
          </cell>
          <cell r="E83">
            <v>13829247</v>
          </cell>
          <cell r="F83">
            <v>56770840</v>
          </cell>
        </row>
        <row r="84">
          <cell r="A84" t="str">
            <v>Coalinga</v>
          </cell>
          <cell r="B84">
            <v>1209</v>
          </cell>
          <cell r="C84">
            <v>2021</v>
          </cell>
          <cell r="D84">
            <v>14590695</v>
          </cell>
          <cell r="E84">
            <v>10958939</v>
          </cell>
          <cell r="F84">
            <v>25549634</v>
          </cell>
        </row>
        <row r="85">
          <cell r="A85" t="str">
            <v>Colfax</v>
          </cell>
          <cell r="B85">
            <v>1210</v>
          </cell>
          <cell r="C85">
            <v>2021</v>
          </cell>
          <cell r="D85">
            <v>3391769</v>
          </cell>
          <cell r="E85">
            <v>2447459</v>
          </cell>
          <cell r="F85">
            <v>5839228</v>
          </cell>
        </row>
        <row r="86">
          <cell r="A86" t="str">
            <v>Colma</v>
          </cell>
          <cell r="B86">
            <v>1211</v>
          </cell>
          <cell r="C86">
            <v>2021</v>
          </cell>
          <cell r="D86">
            <v>21251448</v>
          </cell>
          <cell r="E86">
            <v>1188005</v>
          </cell>
          <cell r="F86">
            <v>22439453</v>
          </cell>
        </row>
        <row r="87">
          <cell r="A87" t="str">
            <v>Colton</v>
          </cell>
          <cell r="B87">
            <v>1212</v>
          </cell>
          <cell r="C87">
            <v>2021</v>
          </cell>
          <cell r="D87">
            <v>55344797</v>
          </cell>
          <cell r="E87">
            <v>97475765</v>
          </cell>
          <cell r="F87">
            <v>152820562</v>
          </cell>
        </row>
        <row r="88">
          <cell r="A88" t="str">
            <v>Colusa</v>
          </cell>
          <cell r="B88">
            <v>1213</v>
          </cell>
          <cell r="C88">
            <v>2021</v>
          </cell>
          <cell r="D88">
            <v>6424486</v>
          </cell>
          <cell r="E88">
            <v>4617879</v>
          </cell>
          <cell r="F88">
            <v>11042365</v>
          </cell>
        </row>
        <row r="89">
          <cell r="A89" t="str">
            <v>Commerce</v>
          </cell>
          <cell r="B89">
            <v>1214</v>
          </cell>
          <cell r="C89">
            <v>2021</v>
          </cell>
          <cell r="D89">
            <v>64936964</v>
          </cell>
          <cell r="E89">
            <v>8998558</v>
          </cell>
          <cell r="F89">
            <v>73935522</v>
          </cell>
        </row>
        <row r="90">
          <cell r="A90" t="str">
            <v>Compton</v>
          </cell>
          <cell r="B90">
            <v>1215</v>
          </cell>
          <cell r="C90">
            <v>2021</v>
          </cell>
          <cell r="D90">
            <v>140558311</v>
          </cell>
          <cell r="E90">
            <v>36131146</v>
          </cell>
          <cell r="F90">
            <v>176689457</v>
          </cell>
        </row>
        <row r="91">
          <cell r="A91" t="str">
            <v>Concord</v>
          </cell>
          <cell r="B91">
            <v>1216</v>
          </cell>
          <cell r="C91">
            <v>2021</v>
          </cell>
          <cell r="D91">
            <v>141237453</v>
          </cell>
          <cell r="E91">
            <v>73186069</v>
          </cell>
          <cell r="F91">
            <v>214423522</v>
          </cell>
        </row>
        <row r="92">
          <cell r="A92" t="str">
            <v>Corcoran</v>
          </cell>
          <cell r="B92">
            <v>1217</v>
          </cell>
          <cell r="C92">
            <v>2021</v>
          </cell>
          <cell r="D92">
            <v>10827207</v>
          </cell>
          <cell r="E92">
            <v>10105538</v>
          </cell>
          <cell r="F92">
            <v>20932745</v>
          </cell>
        </row>
        <row r="93">
          <cell r="A93" t="str">
            <v>Corning</v>
          </cell>
          <cell r="B93">
            <v>1218</v>
          </cell>
          <cell r="C93">
            <v>2021</v>
          </cell>
          <cell r="D93">
            <v>10300503</v>
          </cell>
          <cell r="E93">
            <v>4700491</v>
          </cell>
          <cell r="F93">
            <v>15000994</v>
          </cell>
        </row>
        <row r="94">
          <cell r="A94" t="str">
            <v>Corona</v>
          </cell>
          <cell r="B94">
            <v>1219</v>
          </cell>
          <cell r="C94">
            <v>2021</v>
          </cell>
          <cell r="D94">
            <v>204801111</v>
          </cell>
          <cell r="E94">
            <v>139570338</v>
          </cell>
          <cell r="F94">
            <v>344371449</v>
          </cell>
        </row>
        <row r="95">
          <cell r="A95" t="str">
            <v>Coronado</v>
          </cell>
          <cell r="B95">
            <v>1220</v>
          </cell>
          <cell r="C95">
            <v>2021</v>
          </cell>
          <cell r="D95">
            <v>62193463</v>
          </cell>
          <cell r="E95">
            <v>13521721</v>
          </cell>
          <cell r="F95">
            <v>75715184</v>
          </cell>
        </row>
        <row r="96">
          <cell r="A96" t="str">
            <v>Corte Madera</v>
          </cell>
          <cell r="B96">
            <v>1221</v>
          </cell>
          <cell r="C96">
            <v>2021</v>
          </cell>
          <cell r="D96">
            <v>30788736</v>
          </cell>
          <cell r="E96">
            <v>7118071</v>
          </cell>
          <cell r="F96">
            <v>37906807</v>
          </cell>
        </row>
        <row r="97">
          <cell r="A97" t="str">
            <v>Costa Mesa</v>
          </cell>
          <cell r="B97">
            <v>1222</v>
          </cell>
          <cell r="C97">
            <v>2021</v>
          </cell>
          <cell r="D97">
            <v>180881822</v>
          </cell>
          <cell r="E97">
            <v>7694689</v>
          </cell>
          <cell r="F97">
            <v>188576511</v>
          </cell>
        </row>
        <row r="98">
          <cell r="A98" t="str">
            <v>Cotati</v>
          </cell>
          <cell r="B98">
            <v>1223</v>
          </cell>
          <cell r="C98">
            <v>2021</v>
          </cell>
          <cell r="D98">
            <v>12733599</v>
          </cell>
          <cell r="E98">
            <v>5517343</v>
          </cell>
          <cell r="F98">
            <v>18250942</v>
          </cell>
        </row>
        <row r="99">
          <cell r="A99" t="str">
            <v>Covina</v>
          </cell>
          <cell r="B99">
            <v>1224</v>
          </cell>
          <cell r="C99">
            <v>2021</v>
          </cell>
          <cell r="D99">
            <v>60491451</v>
          </cell>
          <cell r="E99">
            <v>22534618</v>
          </cell>
          <cell r="F99">
            <v>83026069</v>
          </cell>
        </row>
        <row r="100">
          <cell r="A100" t="str">
            <v>Crescent City</v>
          </cell>
          <cell r="B100">
            <v>1225</v>
          </cell>
          <cell r="C100">
            <v>2021</v>
          </cell>
          <cell r="D100">
            <v>15436012</v>
          </cell>
          <cell r="E100">
            <v>9329754</v>
          </cell>
          <cell r="F100">
            <v>24765766</v>
          </cell>
        </row>
        <row r="101">
          <cell r="A101" t="str">
            <v>Cudahy</v>
          </cell>
          <cell r="B101">
            <v>1226</v>
          </cell>
          <cell r="C101">
            <v>2021</v>
          </cell>
          <cell r="D101">
            <v>14214432</v>
          </cell>
          <cell r="E101"/>
          <cell r="F101">
            <v>14214432</v>
          </cell>
        </row>
        <row r="102">
          <cell r="A102" t="str">
            <v>Culver City</v>
          </cell>
          <cell r="B102">
            <v>1227</v>
          </cell>
          <cell r="C102">
            <v>2021</v>
          </cell>
          <cell r="D102">
            <v>147321628</v>
          </cell>
          <cell r="E102">
            <v>78007903</v>
          </cell>
          <cell r="F102">
            <v>225329531</v>
          </cell>
        </row>
        <row r="103">
          <cell r="A103" t="str">
            <v>Cupertino</v>
          </cell>
          <cell r="B103">
            <v>1228</v>
          </cell>
          <cell r="C103">
            <v>2021</v>
          </cell>
          <cell r="D103">
            <v>115736283</v>
          </cell>
          <cell r="E103">
            <v>9690056</v>
          </cell>
          <cell r="F103">
            <v>125426339</v>
          </cell>
        </row>
        <row r="104">
          <cell r="A104" t="str">
            <v>Cypress</v>
          </cell>
          <cell r="B104">
            <v>1229</v>
          </cell>
          <cell r="C104">
            <v>2021</v>
          </cell>
          <cell r="D104">
            <v>46230935</v>
          </cell>
          <cell r="E104">
            <v>22378801</v>
          </cell>
          <cell r="F104">
            <v>68609736</v>
          </cell>
        </row>
        <row r="105">
          <cell r="A105" t="str">
            <v>Daly City</v>
          </cell>
          <cell r="B105">
            <v>1230</v>
          </cell>
          <cell r="C105">
            <v>2021</v>
          </cell>
          <cell r="D105">
            <v>106489636</v>
          </cell>
          <cell r="E105">
            <v>76149778</v>
          </cell>
          <cell r="F105">
            <v>182639414</v>
          </cell>
        </row>
        <row r="106">
          <cell r="A106" t="str">
            <v>Dana Point</v>
          </cell>
          <cell r="B106">
            <v>1231</v>
          </cell>
          <cell r="C106">
            <v>2021</v>
          </cell>
          <cell r="D106">
            <v>45341686</v>
          </cell>
          <cell r="E106"/>
          <cell r="F106">
            <v>45341686</v>
          </cell>
        </row>
        <row r="107">
          <cell r="A107" t="str">
            <v>Danville</v>
          </cell>
          <cell r="B107">
            <v>1232</v>
          </cell>
          <cell r="C107">
            <v>2021</v>
          </cell>
          <cell r="D107">
            <v>41972699</v>
          </cell>
          <cell r="E107"/>
          <cell r="F107">
            <v>41972699</v>
          </cell>
        </row>
        <row r="108">
          <cell r="A108" t="str">
            <v>Davis</v>
          </cell>
          <cell r="B108">
            <v>1233</v>
          </cell>
          <cell r="C108">
            <v>2021</v>
          </cell>
          <cell r="D108">
            <v>98999979</v>
          </cell>
          <cell r="E108">
            <v>85646707</v>
          </cell>
          <cell r="F108">
            <v>184646686</v>
          </cell>
        </row>
        <row r="109">
          <cell r="A109" t="str">
            <v>Del Mar</v>
          </cell>
          <cell r="B109">
            <v>1234</v>
          </cell>
          <cell r="C109">
            <v>2021</v>
          </cell>
          <cell r="D109">
            <v>20594298</v>
          </cell>
          <cell r="E109">
            <v>8840562</v>
          </cell>
          <cell r="F109">
            <v>29434860</v>
          </cell>
        </row>
        <row r="110">
          <cell r="A110" t="str">
            <v>Del Rey Oaks</v>
          </cell>
          <cell r="B110">
            <v>1235</v>
          </cell>
          <cell r="C110">
            <v>2021</v>
          </cell>
          <cell r="D110">
            <v>4181806</v>
          </cell>
          <cell r="E110"/>
          <cell r="F110">
            <v>4181806</v>
          </cell>
        </row>
        <row r="111">
          <cell r="A111" t="str">
            <v>Delano</v>
          </cell>
          <cell r="B111">
            <v>1236</v>
          </cell>
          <cell r="C111">
            <v>2021</v>
          </cell>
          <cell r="D111">
            <v>39709257</v>
          </cell>
          <cell r="E111">
            <v>26782061</v>
          </cell>
          <cell r="F111">
            <v>66491318</v>
          </cell>
        </row>
        <row r="112">
          <cell r="A112" t="str">
            <v>Desert Hot Springs</v>
          </cell>
          <cell r="B112">
            <v>1237</v>
          </cell>
          <cell r="C112">
            <v>2021</v>
          </cell>
          <cell r="D112">
            <v>34050028</v>
          </cell>
          <cell r="E112">
            <v>529176</v>
          </cell>
          <cell r="F112">
            <v>34579204</v>
          </cell>
        </row>
        <row r="113">
          <cell r="A113" t="str">
            <v>Diamond Bar</v>
          </cell>
          <cell r="B113">
            <v>1238</v>
          </cell>
          <cell r="C113">
            <v>2021</v>
          </cell>
          <cell r="D113">
            <v>34344096</v>
          </cell>
          <cell r="E113">
            <v>25117</v>
          </cell>
          <cell r="F113">
            <v>34369213</v>
          </cell>
        </row>
        <row r="114">
          <cell r="A114" t="str">
            <v>Dinuba</v>
          </cell>
          <cell r="B114">
            <v>1239</v>
          </cell>
          <cell r="C114">
            <v>2021</v>
          </cell>
          <cell r="D114">
            <v>43812279</v>
          </cell>
          <cell r="E114">
            <v>26222839</v>
          </cell>
          <cell r="F114">
            <v>70035118</v>
          </cell>
        </row>
        <row r="115">
          <cell r="A115" t="str">
            <v>Dixon</v>
          </cell>
          <cell r="B115">
            <v>1240</v>
          </cell>
          <cell r="C115">
            <v>2021</v>
          </cell>
          <cell r="D115">
            <v>55731875</v>
          </cell>
          <cell r="E115">
            <v>14283688</v>
          </cell>
          <cell r="F115">
            <v>70015563</v>
          </cell>
        </row>
        <row r="116">
          <cell r="A116" t="str">
            <v>Dorris</v>
          </cell>
          <cell r="B116">
            <v>1241</v>
          </cell>
          <cell r="C116">
            <v>2021</v>
          </cell>
          <cell r="D116">
            <v>689468</v>
          </cell>
          <cell r="E116">
            <v>588984</v>
          </cell>
          <cell r="F116">
            <v>1278452</v>
          </cell>
        </row>
        <row r="117">
          <cell r="A117" t="str">
            <v>Dos Palos</v>
          </cell>
          <cell r="B117">
            <v>1242</v>
          </cell>
          <cell r="C117">
            <v>2021</v>
          </cell>
          <cell r="D117">
            <v>3589354</v>
          </cell>
          <cell r="E117">
            <v>2593469</v>
          </cell>
          <cell r="F117">
            <v>6182823</v>
          </cell>
        </row>
        <row r="118">
          <cell r="A118" t="str">
            <v>Downey</v>
          </cell>
          <cell r="B118">
            <v>1243</v>
          </cell>
          <cell r="C118">
            <v>2021</v>
          </cell>
          <cell r="D118">
            <v>137803791</v>
          </cell>
          <cell r="E118">
            <v>31996301</v>
          </cell>
          <cell r="F118">
            <v>169800092</v>
          </cell>
        </row>
        <row r="119">
          <cell r="A119" t="str">
            <v>Duarte</v>
          </cell>
          <cell r="B119">
            <v>1244</v>
          </cell>
          <cell r="C119">
            <v>2021</v>
          </cell>
          <cell r="D119">
            <v>26757033</v>
          </cell>
          <cell r="E119"/>
          <cell r="F119">
            <v>26757033</v>
          </cell>
        </row>
        <row r="120">
          <cell r="A120" t="str">
            <v>Dublin</v>
          </cell>
          <cell r="B120">
            <v>1245</v>
          </cell>
          <cell r="C120">
            <v>2021</v>
          </cell>
          <cell r="D120">
            <v>124043629</v>
          </cell>
          <cell r="E120">
            <v>5281262</v>
          </cell>
          <cell r="F120">
            <v>129324891</v>
          </cell>
        </row>
        <row r="121">
          <cell r="A121" t="str">
            <v>Dunsmuir</v>
          </cell>
          <cell r="B121">
            <v>1246</v>
          </cell>
          <cell r="C121">
            <v>2021</v>
          </cell>
          <cell r="D121">
            <v>2294625</v>
          </cell>
          <cell r="E121">
            <v>4607761</v>
          </cell>
          <cell r="F121">
            <v>6902386</v>
          </cell>
        </row>
        <row r="122">
          <cell r="A122" t="str">
            <v>East Palo Alto</v>
          </cell>
          <cell r="B122">
            <v>1247</v>
          </cell>
          <cell r="C122">
            <v>2021</v>
          </cell>
          <cell r="D122">
            <v>39605388</v>
          </cell>
          <cell r="E122">
            <v>4036671</v>
          </cell>
          <cell r="F122">
            <v>43642059</v>
          </cell>
        </row>
        <row r="123">
          <cell r="A123" t="str">
            <v>Eastvale</v>
          </cell>
          <cell r="B123">
            <v>10783</v>
          </cell>
          <cell r="C123">
            <v>2021</v>
          </cell>
          <cell r="D123">
            <v>61620342</v>
          </cell>
          <cell r="E123"/>
          <cell r="F123">
            <v>61620342</v>
          </cell>
        </row>
        <row r="124">
          <cell r="A124" t="str">
            <v>El Cajon</v>
          </cell>
          <cell r="B124">
            <v>1248</v>
          </cell>
          <cell r="C124">
            <v>2021</v>
          </cell>
          <cell r="D124">
            <v>97243327</v>
          </cell>
          <cell r="E124">
            <v>33856806</v>
          </cell>
          <cell r="F124">
            <v>131100133</v>
          </cell>
        </row>
        <row r="125">
          <cell r="A125" t="str">
            <v>El Centro</v>
          </cell>
          <cell r="B125">
            <v>1249</v>
          </cell>
          <cell r="C125">
            <v>2021</v>
          </cell>
          <cell r="D125">
            <v>62455641</v>
          </cell>
          <cell r="E125">
            <v>225338210</v>
          </cell>
          <cell r="F125">
            <v>287793851</v>
          </cell>
        </row>
        <row r="126">
          <cell r="A126" t="str">
            <v>El Cerrito</v>
          </cell>
          <cell r="B126">
            <v>1250</v>
          </cell>
          <cell r="C126">
            <v>2021</v>
          </cell>
          <cell r="D126">
            <v>53551801</v>
          </cell>
          <cell r="E126">
            <v>3796261</v>
          </cell>
          <cell r="F126">
            <v>57348062</v>
          </cell>
        </row>
        <row r="127">
          <cell r="A127" t="str">
            <v>El Monte</v>
          </cell>
          <cell r="B127">
            <v>1251</v>
          </cell>
          <cell r="C127">
            <v>2021</v>
          </cell>
          <cell r="D127">
            <v>129788034</v>
          </cell>
          <cell r="E127">
            <v>17697476</v>
          </cell>
          <cell r="F127">
            <v>147485510</v>
          </cell>
        </row>
        <row r="128">
          <cell r="A128" t="str">
            <v>El Paso De Robles</v>
          </cell>
          <cell r="B128">
            <v>1252</v>
          </cell>
          <cell r="C128">
            <v>2021</v>
          </cell>
          <cell r="D128">
            <v>58166487</v>
          </cell>
          <cell r="E128">
            <v>28633032</v>
          </cell>
          <cell r="F128">
            <v>86799519</v>
          </cell>
        </row>
        <row r="129">
          <cell r="A129" t="str">
            <v>El Segundo</v>
          </cell>
          <cell r="B129">
            <v>1253</v>
          </cell>
          <cell r="C129">
            <v>2021</v>
          </cell>
          <cell r="D129">
            <v>65957525</v>
          </cell>
          <cell r="E129">
            <v>35655336</v>
          </cell>
          <cell r="F129">
            <v>101612861</v>
          </cell>
        </row>
        <row r="130">
          <cell r="A130" t="str">
            <v>Elk Grove</v>
          </cell>
          <cell r="B130">
            <v>1254</v>
          </cell>
          <cell r="C130">
            <v>2021</v>
          </cell>
          <cell r="D130">
            <v>174380734</v>
          </cell>
          <cell r="E130">
            <v>37699327</v>
          </cell>
          <cell r="F130">
            <v>212080061</v>
          </cell>
        </row>
        <row r="131">
          <cell r="A131" t="str">
            <v>Emeryville</v>
          </cell>
          <cell r="B131">
            <v>1255</v>
          </cell>
          <cell r="C131">
            <v>2021</v>
          </cell>
          <cell r="D131">
            <v>70255527</v>
          </cell>
          <cell r="E131">
            <v>17460457</v>
          </cell>
          <cell r="F131">
            <v>87715984</v>
          </cell>
        </row>
        <row r="132">
          <cell r="A132" t="str">
            <v>Encinitas</v>
          </cell>
          <cell r="B132">
            <v>1256</v>
          </cell>
          <cell r="C132">
            <v>2021</v>
          </cell>
          <cell r="D132">
            <v>99203059</v>
          </cell>
          <cell r="E132">
            <v>35826667</v>
          </cell>
          <cell r="F132">
            <v>135029726</v>
          </cell>
        </row>
        <row r="133">
          <cell r="A133" t="str">
            <v>Escalon</v>
          </cell>
          <cell r="B133">
            <v>1257</v>
          </cell>
          <cell r="C133">
            <v>2021</v>
          </cell>
          <cell r="D133">
            <v>5772240</v>
          </cell>
          <cell r="E133">
            <v>5116302</v>
          </cell>
          <cell r="F133">
            <v>10888542</v>
          </cell>
        </row>
        <row r="134">
          <cell r="A134" t="str">
            <v>Escondido</v>
          </cell>
          <cell r="B134">
            <v>1258</v>
          </cell>
          <cell r="C134">
            <v>2021</v>
          </cell>
          <cell r="D134">
            <v>156332815</v>
          </cell>
          <cell r="E134">
            <v>147006569</v>
          </cell>
          <cell r="F134">
            <v>303339384</v>
          </cell>
        </row>
        <row r="135">
          <cell r="A135" t="str">
            <v>Etna</v>
          </cell>
          <cell r="B135">
            <v>1259</v>
          </cell>
          <cell r="C135">
            <v>2021</v>
          </cell>
          <cell r="D135">
            <v>1643373</v>
          </cell>
          <cell r="E135">
            <v>397151</v>
          </cell>
          <cell r="F135">
            <v>2040524</v>
          </cell>
        </row>
        <row r="136">
          <cell r="A136" t="str">
            <v>Eureka</v>
          </cell>
          <cell r="B136">
            <v>1260</v>
          </cell>
          <cell r="C136">
            <v>2021</v>
          </cell>
          <cell r="D136">
            <v>44342880</v>
          </cell>
          <cell r="E136">
            <v>29472147</v>
          </cell>
          <cell r="F136">
            <v>73815027</v>
          </cell>
        </row>
        <row r="137">
          <cell r="A137" t="str">
            <v>Exeter</v>
          </cell>
          <cell r="B137">
            <v>1261</v>
          </cell>
          <cell r="C137">
            <v>2021</v>
          </cell>
          <cell r="D137">
            <v>12175865</v>
          </cell>
          <cell r="E137">
            <v>5834091</v>
          </cell>
          <cell r="F137">
            <v>18009956</v>
          </cell>
        </row>
        <row r="138">
          <cell r="A138" t="str">
            <v>Fairfax</v>
          </cell>
          <cell r="B138">
            <v>1262</v>
          </cell>
          <cell r="C138">
            <v>2021</v>
          </cell>
          <cell r="D138">
            <v>13025942</v>
          </cell>
          <cell r="E138"/>
          <cell r="F138">
            <v>13025942</v>
          </cell>
        </row>
        <row r="139">
          <cell r="A139" t="str">
            <v>Fairfield</v>
          </cell>
          <cell r="B139">
            <v>1263</v>
          </cell>
          <cell r="C139">
            <v>2021</v>
          </cell>
          <cell r="D139">
            <v>173601383</v>
          </cell>
          <cell r="E139">
            <v>97687036</v>
          </cell>
          <cell r="F139">
            <v>271288419</v>
          </cell>
        </row>
        <row r="140">
          <cell r="A140" t="str">
            <v>Farmersville</v>
          </cell>
          <cell r="B140">
            <v>1264</v>
          </cell>
          <cell r="C140">
            <v>2021</v>
          </cell>
          <cell r="D140">
            <v>11777446</v>
          </cell>
          <cell r="E140">
            <v>3978522</v>
          </cell>
          <cell r="F140">
            <v>15755968</v>
          </cell>
        </row>
        <row r="141">
          <cell r="A141" t="str">
            <v>Ferndale</v>
          </cell>
          <cell r="B141">
            <v>1265</v>
          </cell>
          <cell r="C141">
            <v>2021</v>
          </cell>
          <cell r="D141">
            <v>1237702</v>
          </cell>
          <cell r="E141">
            <v>1044142</v>
          </cell>
          <cell r="F141">
            <v>2281844</v>
          </cell>
        </row>
        <row r="142">
          <cell r="A142" t="str">
            <v>Fillmore</v>
          </cell>
          <cell r="B142">
            <v>1266</v>
          </cell>
          <cell r="C142">
            <v>2021</v>
          </cell>
          <cell r="D142">
            <v>18298231</v>
          </cell>
          <cell r="E142">
            <v>11597884</v>
          </cell>
          <cell r="F142">
            <v>29896115</v>
          </cell>
        </row>
        <row r="143">
          <cell r="A143" t="str">
            <v>Firebaugh</v>
          </cell>
          <cell r="B143">
            <v>1267</v>
          </cell>
          <cell r="C143">
            <v>2021</v>
          </cell>
          <cell r="D143">
            <v>14491407</v>
          </cell>
          <cell r="E143">
            <v>3517541</v>
          </cell>
          <cell r="F143">
            <v>18008948</v>
          </cell>
        </row>
        <row r="144">
          <cell r="A144" t="str">
            <v>Folsom</v>
          </cell>
          <cell r="B144">
            <v>1268</v>
          </cell>
          <cell r="C144">
            <v>2021</v>
          </cell>
          <cell r="D144">
            <v>152906614</v>
          </cell>
          <cell r="E144">
            <v>58768539</v>
          </cell>
          <cell r="F144">
            <v>211675153</v>
          </cell>
        </row>
        <row r="145">
          <cell r="A145" t="str">
            <v>Fontana</v>
          </cell>
          <cell r="B145">
            <v>1269</v>
          </cell>
          <cell r="C145">
            <v>2021</v>
          </cell>
          <cell r="D145">
            <v>265314838</v>
          </cell>
          <cell r="E145">
            <v>32450436</v>
          </cell>
          <cell r="F145">
            <v>297765274</v>
          </cell>
        </row>
        <row r="146">
          <cell r="A146" t="str">
            <v>Fort Bragg</v>
          </cell>
          <cell r="B146">
            <v>1270</v>
          </cell>
          <cell r="C146">
            <v>2021</v>
          </cell>
          <cell r="D146">
            <v>17060893</v>
          </cell>
          <cell r="E146">
            <v>9786084</v>
          </cell>
          <cell r="F146">
            <v>26846977</v>
          </cell>
        </row>
        <row r="147">
          <cell r="A147" t="str">
            <v>Fort Jones</v>
          </cell>
          <cell r="B147">
            <v>1271</v>
          </cell>
          <cell r="C147">
            <v>2021</v>
          </cell>
          <cell r="D147">
            <v>1546807</v>
          </cell>
          <cell r="E147">
            <v>328849</v>
          </cell>
          <cell r="F147">
            <v>1875656</v>
          </cell>
        </row>
        <row r="148">
          <cell r="A148" t="str">
            <v>Fortuna</v>
          </cell>
          <cell r="B148">
            <v>1272</v>
          </cell>
          <cell r="C148">
            <v>2021</v>
          </cell>
          <cell r="D148">
            <v>15140420</v>
          </cell>
          <cell r="E148">
            <v>7959895</v>
          </cell>
          <cell r="F148">
            <v>23100315</v>
          </cell>
        </row>
        <row r="149">
          <cell r="A149" t="str">
            <v>Foster City</v>
          </cell>
          <cell r="B149">
            <v>1273</v>
          </cell>
          <cell r="C149">
            <v>2021</v>
          </cell>
          <cell r="D149">
            <v>59573034</v>
          </cell>
          <cell r="E149">
            <v>42753105</v>
          </cell>
          <cell r="F149">
            <v>102326139</v>
          </cell>
        </row>
        <row r="150">
          <cell r="A150" t="str">
            <v>Fountain Valley</v>
          </cell>
          <cell r="B150">
            <v>1274</v>
          </cell>
          <cell r="C150">
            <v>2021</v>
          </cell>
          <cell r="D150">
            <v>75501010</v>
          </cell>
          <cell r="E150">
            <v>25730094</v>
          </cell>
          <cell r="F150">
            <v>101231104</v>
          </cell>
        </row>
        <row r="151">
          <cell r="A151" t="str">
            <v>Fowler</v>
          </cell>
          <cell r="B151">
            <v>1275</v>
          </cell>
          <cell r="C151">
            <v>2021</v>
          </cell>
          <cell r="D151">
            <v>9678295</v>
          </cell>
          <cell r="E151">
            <v>3228096</v>
          </cell>
          <cell r="F151">
            <v>12906391</v>
          </cell>
        </row>
        <row r="152">
          <cell r="A152" t="str">
            <v>Fremont</v>
          </cell>
          <cell r="B152">
            <v>1276</v>
          </cell>
          <cell r="C152">
            <v>2021</v>
          </cell>
          <cell r="D152">
            <v>372600703</v>
          </cell>
          <cell r="E152">
            <v>29389589</v>
          </cell>
          <cell r="F152">
            <v>401990292</v>
          </cell>
        </row>
        <row r="153">
          <cell r="A153" t="str">
            <v>Fresno</v>
          </cell>
          <cell r="B153">
            <v>1277</v>
          </cell>
          <cell r="C153">
            <v>2021</v>
          </cell>
          <cell r="D153">
            <v>573373930</v>
          </cell>
          <cell r="E153">
            <v>502989777</v>
          </cell>
          <cell r="F153">
            <v>1076363707</v>
          </cell>
        </row>
        <row r="154">
          <cell r="A154" t="str">
            <v>Fullerton</v>
          </cell>
          <cell r="B154">
            <v>1278</v>
          </cell>
          <cell r="C154">
            <v>2021</v>
          </cell>
          <cell r="D154">
            <v>145827246</v>
          </cell>
          <cell r="E154">
            <v>83728626</v>
          </cell>
          <cell r="F154">
            <v>229555872</v>
          </cell>
        </row>
        <row r="155">
          <cell r="A155" t="str">
            <v>Galt</v>
          </cell>
          <cell r="B155">
            <v>1279</v>
          </cell>
          <cell r="C155">
            <v>2021</v>
          </cell>
          <cell r="D155">
            <v>29757828</v>
          </cell>
          <cell r="E155">
            <v>17958699</v>
          </cell>
          <cell r="F155">
            <v>47716527</v>
          </cell>
        </row>
        <row r="156">
          <cell r="A156" t="str">
            <v>Garden Grove</v>
          </cell>
          <cell r="B156">
            <v>1280</v>
          </cell>
          <cell r="C156">
            <v>2021</v>
          </cell>
          <cell r="D156">
            <v>186405134</v>
          </cell>
          <cell r="E156">
            <v>170744557</v>
          </cell>
          <cell r="F156">
            <v>357149691</v>
          </cell>
        </row>
        <row r="157">
          <cell r="A157" t="str">
            <v>Gardena</v>
          </cell>
          <cell r="B157">
            <v>1281</v>
          </cell>
          <cell r="C157">
            <v>2021</v>
          </cell>
          <cell r="D157">
            <v>86464982</v>
          </cell>
          <cell r="E157">
            <v>34563806</v>
          </cell>
          <cell r="F157">
            <v>121028788</v>
          </cell>
        </row>
        <row r="158">
          <cell r="A158" t="str">
            <v>Gilroy</v>
          </cell>
          <cell r="B158">
            <v>1282</v>
          </cell>
          <cell r="C158">
            <v>2021</v>
          </cell>
          <cell r="D158">
            <v>75749351</v>
          </cell>
          <cell r="E158">
            <v>55889129</v>
          </cell>
          <cell r="F158">
            <v>131638480</v>
          </cell>
        </row>
        <row r="159">
          <cell r="A159" t="str">
            <v>Glendale</v>
          </cell>
          <cell r="B159">
            <v>1283</v>
          </cell>
          <cell r="C159">
            <v>2021</v>
          </cell>
          <cell r="D159">
            <v>374431820</v>
          </cell>
          <cell r="E159">
            <v>437430771</v>
          </cell>
          <cell r="F159">
            <v>811862591</v>
          </cell>
        </row>
        <row r="160">
          <cell r="A160" t="str">
            <v>Glendora</v>
          </cell>
          <cell r="B160">
            <v>1284</v>
          </cell>
          <cell r="C160">
            <v>2021</v>
          </cell>
          <cell r="D160">
            <v>51764810</v>
          </cell>
          <cell r="E160">
            <v>31177662</v>
          </cell>
          <cell r="F160">
            <v>82942472</v>
          </cell>
        </row>
        <row r="161">
          <cell r="A161" t="str">
            <v>Goleta</v>
          </cell>
          <cell r="B161">
            <v>8636</v>
          </cell>
          <cell r="C161">
            <v>2021</v>
          </cell>
          <cell r="D161">
            <v>49057472</v>
          </cell>
          <cell r="E161"/>
          <cell r="F161">
            <v>49057472</v>
          </cell>
        </row>
        <row r="162">
          <cell r="A162" t="str">
            <v>Gonzales</v>
          </cell>
          <cell r="B162">
            <v>1285</v>
          </cell>
          <cell r="C162">
            <v>2021</v>
          </cell>
          <cell r="D162">
            <v>8956305</v>
          </cell>
          <cell r="E162">
            <v>8567053</v>
          </cell>
          <cell r="F162">
            <v>17523358</v>
          </cell>
        </row>
        <row r="163">
          <cell r="A163" t="str">
            <v>Grand Terrace</v>
          </cell>
          <cell r="B163">
            <v>1286</v>
          </cell>
          <cell r="C163">
            <v>2021</v>
          </cell>
          <cell r="D163">
            <v>7988756</v>
          </cell>
          <cell r="E163">
            <v>13576</v>
          </cell>
          <cell r="F163">
            <v>8002332</v>
          </cell>
        </row>
        <row r="164">
          <cell r="A164" t="str">
            <v>Grass Valley</v>
          </cell>
          <cell r="B164">
            <v>1287</v>
          </cell>
          <cell r="C164">
            <v>2021</v>
          </cell>
          <cell r="D164">
            <v>25609133</v>
          </cell>
          <cell r="E164">
            <v>9736766</v>
          </cell>
          <cell r="F164">
            <v>35345899</v>
          </cell>
        </row>
        <row r="165">
          <cell r="A165" t="str">
            <v>Greenfield</v>
          </cell>
          <cell r="B165">
            <v>1288</v>
          </cell>
          <cell r="C165">
            <v>2021</v>
          </cell>
          <cell r="D165">
            <v>15147974</v>
          </cell>
          <cell r="E165">
            <v>3900030</v>
          </cell>
          <cell r="F165">
            <v>19048004</v>
          </cell>
        </row>
        <row r="166">
          <cell r="A166" t="str">
            <v>Gridley</v>
          </cell>
          <cell r="B166">
            <v>1289</v>
          </cell>
          <cell r="C166">
            <v>2021</v>
          </cell>
          <cell r="D166">
            <v>6573004</v>
          </cell>
          <cell r="E166">
            <v>11654659</v>
          </cell>
          <cell r="F166">
            <v>18227663</v>
          </cell>
        </row>
        <row r="167">
          <cell r="A167" t="str">
            <v>Grover Beach</v>
          </cell>
          <cell r="B167">
            <v>1290</v>
          </cell>
          <cell r="C167">
            <v>2021</v>
          </cell>
          <cell r="D167">
            <v>17686239</v>
          </cell>
          <cell r="E167">
            <v>5767806</v>
          </cell>
          <cell r="F167">
            <v>23454045</v>
          </cell>
        </row>
        <row r="168">
          <cell r="A168" t="str">
            <v>Guadalupe</v>
          </cell>
          <cell r="B168">
            <v>1291</v>
          </cell>
          <cell r="C168">
            <v>2021</v>
          </cell>
          <cell r="D168">
            <v>8342791</v>
          </cell>
          <cell r="E168">
            <v>5580120</v>
          </cell>
          <cell r="F168">
            <v>13922911</v>
          </cell>
        </row>
        <row r="169">
          <cell r="A169" t="str">
            <v>Gustine</v>
          </cell>
          <cell r="B169">
            <v>1292</v>
          </cell>
          <cell r="C169">
            <v>2021</v>
          </cell>
          <cell r="D169">
            <v>7554253</v>
          </cell>
          <cell r="E169">
            <v>3813754</v>
          </cell>
          <cell r="F169">
            <v>11368007</v>
          </cell>
        </row>
        <row r="170">
          <cell r="A170" t="str">
            <v>Half Moon Bay</v>
          </cell>
          <cell r="B170">
            <v>1293</v>
          </cell>
          <cell r="C170">
            <v>2021</v>
          </cell>
          <cell r="D170">
            <v>23259520</v>
          </cell>
          <cell r="E170">
            <v>5131468</v>
          </cell>
          <cell r="F170">
            <v>28390988</v>
          </cell>
        </row>
        <row r="171">
          <cell r="A171" t="str">
            <v>Hanford</v>
          </cell>
          <cell r="B171">
            <v>1294</v>
          </cell>
          <cell r="C171">
            <v>2021</v>
          </cell>
          <cell r="D171">
            <v>43085900</v>
          </cell>
          <cell r="E171">
            <v>38251087</v>
          </cell>
          <cell r="F171">
            <v>81336987</v>
          </cell>
        </row>
        <row r="172">
          <cell r="A172" t="str">
            <v>Hawaiian Gardens</v>
          </cell>
          <cell r="B172">
            <v>1295</v>
          </cell>
          <cell r="C172">
            <v>2021</v>
          </cell>
          <cell r="D172">
            <v>15984746</v>
          </cell>
          <cell r="E172"/>
          <cell r="F172">
            <v>15984746</v>
          </cell>
        </row>
        <row r="173">
          <cell r="A173" t="str">
            <v>Hawthorne</v>
          </cell>
          <cell r="B173">
            <v>1296</v>
          </cell>
          <cell r="C173">
            <v>2021</v>
          </cell>
          <cell r="D173">
            <v>113258818</v>
          </cell>
          <cell r="E173">
            <v>9700473</v>
          </cell>
          <cell r="F173">
            <v>122959291</v>
          </cell>
        </row>
        <row r="174">
          <cell r="A174" t="str">
            <v>Hayward</v>
          </cell>
          <cell r="B174">
            <v>1297</v>
          </cell>
          <cell r="C174">
            <v>2021</v>
          </cell>
          <cell r="D174">
            <v>257178618</v>
          </cell>
          <cell r="E174">
            <v>132822114</v>
          </cell>
          <cell r="F174">
            <v>390000732</v>
          </cell>
        </row>
        <row r="175">
          <cell r="A175" t="str">
            <v>Healdsburg</v>
          </cell>
          <cell r="B175">
            <v>1298</v>
          </cell>
          <cell r="C175">
            <v>2021</v>
          </cell>
          <cell r="D175">
            <v>26929806</v>
          </cell>
          <cell r="E175">
            <v>38889216</v>
          </cell>
          <cell r="F175">
            <v>65819022</v>
          </cell>
        </row>
        <row r="176">
          <cell r="A176" t="str">
            <v>Hemet</v>
          </cell>
          <cell r="B176">
            <v>1299</v>
          </cell>
          <cell r="C176">
            <v>2021</v>
          </cell>
          <cell r="D176">
            <v>82737863</v>
          </cell>
          <cell r="E176">
            <v>28319325</v>
          </cell>
          <cell r="F176">
            <v>111057188</v>
          </cell>
        </row>
        <row r="177">
          <cell r="A177" t="str">
            <v>Hercules</v>
          </cell>
          <cell r="B177">
            <v>1300</v>
          </cell>
          <cell r="C177">
            <v>2021</v>
          </cell>
          <cell r="D177">
            <v>22522284</v>
          </cell>
          <cell r="E177">
            <v>7678987</v>
          </cell>
          <cell r="F177">
            <v>30201271</v>
          </cell>
        </row>
        <row r="178">
          <cell r="A178" t="str">
            <v>Hermosa Beach</v>
          </cell>
          <cell r="B178">
            <v>1301</v>
          </cell>
          <cell r="C178">
            <v>2021</v>
          </cell>
          <cell r="D178">
            <v>48382262</v>
          </cell>
          <cell r="E178">
            <v>4737215</v>
          </cell>
          <cell r="F178">
            <v>53119477</v>
          </cell>
        </row>
        <row r="179">
          <cell r="A179" t="str">
            <v>Hesperia</v>
          </cell>
          <cell r="B179">
            <v>1302</v>
          </cell>
          <cell r="C179">
            <v>2021</v>
          </cell>
          <cell r="D179">
            <v>59580152</v>
          </cell>
          <cell r="E179">
            <v>32287632</v>
          </cell>
          <cell r="F179">
            <v>91867784</v>
          </cell>
        </row>
        <row r="180">
          <cell r="A180" t="str">
            <v>Hidden Hills</v>
          </cell>
          <cell r="B180">
            <v>1303</v>
          </cell>
          <cell r="C180">
            <v>2021</v>
          </cell>
          <cell r="D180">
            <v>4291483</v>
          </cell>
          <cell r="E180"/>
          <cell r="F180">
            <v>4291483</v>
          </cell>
        </row>
        <row r="181">
          <cell r="A181" t="str">
            <v>Highland</v>
          </cell>
          <cell r="B181">
            <v>1304</v>
          </cell>
          <cell r="C181">
            <v>2021</v>
          </cell>
          <cell r="D181">
            <v>34537912</v>
          </cell>
          <cell r="E181">
            <v>985805</v>
          </cell>
          <cell r="F181">
            <v>35523717</v>
          </cell>
        </row>
        <row r="182">
          <cell r="A182" t="str">
            <v>Hillsborough</v>
          </cell>
          <cell r="B182">
            <v>1305</v>
          </cell>
          <cell r="C182">
            <v>2021</v>
          </cell>
          <cell r="D182">
            <v>33778644</v>
          </cell>
          <cell r="E182">
            <v>31163142</v>
          </cell>
          <cell r="F182">
            <v>64941786</v>
          </cell>
        </row>
        <row r="183">
          <cell r="A183" t="str">
            <v>Hollister</v>
          </cell>
          <cell r="B183">
            <v>1306</v>
          </cell>
          <cell r="C183">
            <v>2021</v>
          </cell>
          <cell r="D183">
            <v>60385812</v>
          </cell>
          <cell r="E183">
            <v>29568507</v>
          </cell>
          <cell r="F183">
            <v>89954319</v>
          </cell>
        </row>
        <row r="184">
          <cell r="A184" t="str">
            <v>Holtville</v>
          </cell>
          <cell r="B184">
            <v>1307</v>
          </cell>
          <cell r="C184">
            <v>2021</v>
          </cell>
          <cell r="D184">
            <v>3438137</v>
          </cell>
          <cell r="E184">
            <v>3513511</v>
          </cell>
          <cell r="F184">
            <v>6951648</v>
          </cell>
        </row>
        <row r="185">
          <cell r="A185" t="str">
            <v>Hughson</v>
          </cell>
          <cell r="B185">
            <v>1308</v>
          </cell>
          <cell r="C185">
            <v>2021</v>
          </cell>
          <cell r="D185">
            <v>5820545</v>
          </cell>
          <cell r="E185">
            <v>11220337</v>
          </cell>
          <cell r="F185">
            <v>17040882</v>
          </cell>
        </row>
        <row r="186">
          <cell r="A186" t="str">
            <v>Huntington Beach</v>
          </cell>
          <cell r="B186">
            <v>1309</v>
          </cell>
          <cell r="C186">
            <v>2021</v>
          </cell>
          <cell r="D186">
            <v>284497549</v>
          </cell>
          <cell r="E186">
            <v>81000643</v>
          </cell>
          <cell r="F186">
            <v>365498192</v>
          </cell>
        </row>
        <row r="187">
          <cell r="A187" t="str">
            <v>Huntington Park</v>
          </cell>
          <cell r="B187">
            <v>1310</v>
          </cell>
          <cell r="C187">
            <v>2021</v>
          </cell>
          <cell r="D187">
            <v>52583385</v>
          </cell>
          <cell r="E187">
            <v>9807720</v>
          </cell>
          <cell r="F187">
            <v>62391105</v>
          </cell>
        </row>
        <row r="188">
          <cell r="A188" t="str">
            <v>Huron</v>
          </cell>
          <cell r="B188">
            <v>1311</v>
          </cell>
          <cell r="C188">
            <v>2021</v>
          </cell>
          <cell r="D188">
            <v>4195612</v>
          </cell>
          <cell r="E188">
            <v>2816000</v>
          </cell>
          <cell r="F188">
            <v>7011612</v>
          </cell>
        </row>
        <row r="189">
          <cell r="A189" t="str">
            <v>Imperial</v>
          </cell>
          <cell r="B189">
            <v>1312</v>
          </cell>
          <cell r="C189">
            <v>2021</v>
          </cell>
          <cell r="D189">
            <v>17035096</v>
          </cell>
          <cell r="E189">
            <v>12960739</v>
          </cell>
          <cell r="F189">
            <v>29995835</v>
          </cell>
        </row>
        <row r="190">
          <cell r="A190" t="str">
            <v>Imperial Beach</v>
          </cell>
          <cell r="B190">
            <v>1313</v>
          </cell>
          <cell r="C190">
            <v>2021</v>
          </cell>
          <cell r="D190">
            <v>25924114</v>
          </cell>
          <cell r="E190">
            <v>6779288</v>
          </cell>
          <cell r="F190">
            <v>32703402</v>
          </cell>
        </row>
        <row r="191">
          <cell r="A191" t="str">
            <v>Indian Wells</v>
          </cell>
          <cell r="B191">
            <v>1314</v>
          </cell>
          <cell r="C191">
            <v>2021</v>
          </cell>
          <cell r="D191">
            <v>23638081</v>
          </cell>
          <cell r="E191">
            <v>12156775</v>
          </cell>
          <cell r="F191">
            <v>35794856</v>
          </cell>
        </row>
        <row r="192">
          <cell r="A192" t="str">
            <v>Indio</v>
          </cell>
          <cell r="B192">
            <v>1315</v>
          </cell>
          <cell r="C192">
            <v>2021</v>
          </cell>
          <cell r="D192">
            <v>102971000</v>
          </cell>
          <cell r="E192">
            <v>42237145</v>
          </cell>
          <cell r="F192">
            <v>145208145</v>
          </cell>
        </row>
        <row r="193">
          <cell r="A193" t="str">
            <v>Industry</v>
          </cell>
          <cell r="B193">
            <v>1316</v>
          </cell>
          <cell r="C193">
            <v>2021</v>
          </cell>
          <cell r="D193">
            <v>149729834</v>
          </cell>
          <cell r="E193">
            <v>12130546</v>
          </cell>
          <cell r="F193">
            <v>161860380</v>
          </cell>
        </row>
        <row r="194">
          <cell r="A194" t="str">
            <v>Inglewood</v>
          </cell>
          <cell r="B194">
            <v>1317</v>
          </cell>
          <cell r="C194">
            <v>2021</v>
          </cell>
          <cell r="D194">
            <v>234218960</v>
          </cell>
          <cell r="E194">
            <v>56064666</v>
          </cell>
          <cell r="F194">
            <v>290283626</v>
          </cell>
        </row>
        <row r="195">
          <cell r="A195" t="str">
            <v>Ione</v>
          </cell>
          <cell r="B195">
            <v>1318</v>
          </cell>
          <cell r="C195">
            <v>2021</v>
          </cell>
          <cell r="D195">
            <v>5762542</v>
          </cell>
          <cell r="E195">
            <v>1024801</v>
          </cell>
          <cell r="F195">
            <v>6787343</v>
          </cell>
        </row>
        <row r="196">
          <cell r="A196" t="str">
            <v>Irvine</v>
          </cell>
          <cell r="B196">
            <v>1319</v>
          </cell>
          <cell r="C196">
            <v>2021</v>
          </cell>
          <cell r="D196">
            <v>344453205</v>
          </cell>
          <cell r="E196">
            <v>37509570</v>
          </cell>
          <cell r="F196">
            <v>381962775</v>
          </cell>
        </row>
        <row r="197">
          <cell r="A197" t="str">
            <v>Irwindale</v>
          </cell>
          <cell r="B197">
            <v>1320</v>
          </cell>
          <cell r="C197">
            <v>2021</v>
          </cell>
          <cell r="D197">
            <v>35458251</v>
          </cell>
          <cell r="E197"/>
          <cell r="F197">
            <v>35458251</v>
          </cell>
        </row>
        <row r="198">
          <cell r="A198" t="str">
            <v>Isleton</v>
          </cell>
          <cell r="B198">
            <v>1321</v>
          </cell>
          <cell r="C198">
            <v>2021</v>
          </cell>
          <cell r="D198">
            <v>1713144</v>
          </cell>
          <cell r="E198">
            <v>573490</v>
          </cell>
          <cell r="F198">
            <v>2286634</v>
          </cell>
        </row>
        <row r="199">
          <cell r="A199" t="str">
            <v>Jackson</v>
          </cell>
          <cell r="B199">
            <v>1322</v>
          </cell>
          <cell r="C199">
            <v>2021</v>
          </cell>
          <cell r="D199">
            <v>6259294</v>
          </cell>
          <cell r="E199">
            <v>5450685</v>
          </cell>
          <cell r="F199">
            <v>11709979</v>
          </cell>
        </row>
        <row r="200">
          <cell r="A200" t="str">
            <v>Jurupa Valley</v>
          </cell>
          <cell r="B200">
            <v>11163</v>
          </cell>
          <cell r="C200">
            <v>2021</v>
          </cell>
          <cell r="D200">
            <v>71275458</v>
          </cell>
          <cell r="E200"/>
          <cell r="F200">
            <v>71275458</v>
          </cell>
        </row>
        <row r="201">
          <cell r="A201" t="str">
            <v>Kerman</v>
          </cell>
          <cell r="B201">
            <v>1323</v>
          </cell>
          <cell r="C201">
            <v>2021</v>
          </cell>
          <cell r="D201">
            <v>13354251</v>
          </cell>
          <cell r="E201">
            <v>6253852</v>
          </cell>
          <cell r="F201">
            <v>19608103</v>
          </cell>
        </row>
        <row r="202">
          <cell r="A202" t="str">
            <v>King City</v>
          </cell>
          <cell r="B202">
            <v>1324</v>
          </cell>
          <cell r="C202">
            <v>2021</v>
          </cell>
          <cell r="D202">
            <v>12393247</v>
          </cell>
          <cell r="E202">
            <v>5512649</v>
          </cell>
          <cell r="F202">
            <v>17905896</v>
          </cell>
        </row>
        <row r="203">
          <cell r="A203" t="str">
            <v>Kingsburg</v>
          </cell>
          <cell r="B203">
            <v>1325</v>
          </cell>
          <cell r="C203">
            <v>2021</v>
          </cell>
          <cell r="D203">
            <v>13585931</v>
          </cell>
          <cell r="E203">
            <v>9753217</v>
          </cell>
          <cell r="F203">
            <v>23339148</v>
          </cell>
        </row>
        <row r="204">
          <cell r="A204" t="str">
            <v>La Canada Flintridge</v>
          </cell>
          <cell r="B204">
            <v>1326</v>
          </cell>
          <cell r="C204">
            <v>2021</v>
          </cell>
          <cell r="D204">
            <v>26166481</v>
          </cell>
          <cell r="E204"/>
          <cell r="F204">
            <v>26166481</v>
          </cell>
        </row>
        <row r="205">
          <cell r="A205" t="str">
            <v>La Habra</v>
          </cell>
          <cell r="B205">
            <v>1327</v>
          </cell>
          <cell r="C205">
            <v>2021</v>
          </cell>
          <cell r="D205">
            <v>70387993</v>
          </cell>
          <cell r="E205">
            <v>37003369</v>
          </cell>
          <cell r="F205">
            <v>107391362</v>
          </cell>
        </row>
        <row r="206">
          <cell r="A206" t="str">
            <v>La Habra Heights</v>
          </cell>
          <cell r="B206">
            <v>1328</v>
          </cell>
          <cell r="C206">
            <v>2021</v>
          </cell>
          <cell r="D206">
            <v>7349045</v>
          </cell>
          <cell r="E206"/>
          <cell r="F206">
            <v>7349045</v>
          </cell>
        </row>
        <row r="207">
          <cell r="A207" t="str">
            <v>La Mesa</v>
          </cell>
          <cell r="B207">
            <v>1329</v>
          </cell>
          <cell r="C207">
            <v>2021</v>
          </cell>
          <cell r="D207">
            <v>68494756</v>
          </cell>
          <cell r="E207">
            <v>20021081</v>
          </cell>
          <cell r="F207">
            <v>88515837</v>
          </cell>
        </row>
        <row r="208">
          <cell r="A208" t="str">
            <v>La Mirada</v>
          </cell>
          <cell r="B208">
            <v>1330</v>
          </cell>
          <cell r="C208">
            <v>2021</v>
          </cell>
          <cell r="D208">
            <v>46508285</v>
          </cell>
          <cell r="E208">
            <v>5504376</v>
          </cell>
          <cell r="F208">
            <v>52012661</v>
          </cell>
        </row>
        <row r="209">
          <cell r="A209" t="str">
            <v>La Palma</v>
          </cell>
          <cell r="B209">
            <v>1331</v>
          </cell>
          <cell r="C209">
            <v>2021</v>
          </cell>
          <cell r="D209">
            <v>15715577</v>
          </cell>
          <cell r="E209">
            <v>5767100</v>
          </cell>
          <cell r="F209">
            <v>21482677</v>
          </cell>
        </row>
        <row r="210">
          <cell r="A210" t="str">
            <v>La Puente</v>
          </cell>
          <cell r="B210">
            <v>1332</v>
          </cell>
          <cell r="C210">
            <v>2021</v>
          </cell>
          <cell r="D210">
            <v>25857790</v>
          </cell>
          <cell r="E210">
            <v>1881012</v>
          </cell>
          <cell r="F210">
            <v>27738802</v>
          </cell>
        </row>
        <row r="211">
          <cell r="A211" t="str">
            <v>La Quinta</v>
          </cell>
          <cell r="B211">
            <v>1333</v>
          </cell>
          <cell r="C211">
            <v>2021</v>
          </cell>
          <cell r="D211">
            <v>90274855</v>
          </cell>
          <cell r="E211">
            <v>7277257</v>
          </cell>
          <cell r="F211">
            <v>97552112</v>
          </cell>
        </row>
        <row r="212">
          <cell r="A212" t="str">
            <v>La Verne</v>
          </cell>
          <cell r="B212">
            <v>1334</v>
          </cell>
          <cell r="C212">
            <v>2021</v>
          </cell>
          <cell r="D212">
            <v>48560992</v>
          </cell>
          <cell r="E212">
            <v>18133668</v>
          </cell>
          <cell r="F212">
            <v>66694660</v>
          </cell>
        </row>
        <row r="213">
          <cell r="A213" t="str">
            <v>Lafayette</v>
          </cell>
          <cell r="B213">
            <v>1335</v>
          </cell>
          <cell r="C213">
            <v>2021</v>
          </cell>
          <cell r="D213">
            <v>23120211</v>
          </cell>
          <cell r="E213">
            <v>1439664</v>
          </cell>
          <cell r="F213">
            <v>24559875</v>
          </cell>
        </row>
        <row r="214">
          <cell r="A214" t="str">
            <v>Laguna Beach</v>
          </cell>
          <cell r="B214">
            <v>1336</v>
          </cell>
          <cell r="C214">
            <v>2021</v>
          </cell>
          <cell r="D214">
            <v>96468472</v>
          </cell>
          <cell r="E214">
            <v>23344810</v>
          </cell>
          <cell r="F214">
            <v>119813282</v>
          </cell>
        </row>
        <row r="215">
          <cell r="A215" t="str">
            <v>Laguna Hills</v>
          </cell>
          <cell r="B215">
            <v>1337</v>
          </cell>
          <cell r="C215">
            <v>2021</v>
          </cell>
          <cell r="D215">
            <v>25928482</v>
          </cell>
          <cell r="E215">
            <v>618599</v>
          </cell>
          <cell r="F215">
            <v>26547081</v>
          </cell>
        </row>
        <row r="216">
          <cell r="A216" t="str">
            <v>Laguna Niguel</v>
          </cell>
          <cell r="B216">
            <v>1338</v>
          </cell>
          <cell r="C216">
            <v>2021</v>
          </cell>
          <cell r="D216">
            <v>50364787</v>
          </cell>
          <cell r="E216">
            <v>100985</v>
          </cell>
          <cell r="F216">
            <v>50465772</v>
          </cell>
        </row>
        <row r="217">
          <cell r="A217" t="str">
            <v>Laguna Woods</v>
          </cell>
          <cell r="B217">
            <v>1339</v>
          </cell>
          <cell r="C217">
            <v>2021</v>
          </cell>
          <cell r="D217">
            <v>7851283</v>
          </cell>
          <cell r="E217"/>
          <cell r="F217">
            <v>7851283</v>
          </cell>
        </row>
        <row r="218">
          <cell r="A218" t="str">
            <v>Lake Elsinore</v>
          </cell>
          <cell r="B218">
            <v>1340</v>
          </cell>
          <cell r="C218">
            <v>2021</v>
          </cell>
          <cell r="D218">
            <v>95591380</v>
          </cell>
          <cell r="E218">
            <v>7406983</v>
          </cell>
          <cell r="F218">
            <v>102998363</v>
          </cell>
        </row>
        <row r="219">
          <cell r="A219" t="str">
            <v>Lake Forest</v>
          </cell>
          <cell r="B219">
            <v>1341</v>
          </cell>
          <cell r="C219">
            <v>2021</v>
          </cell>
          <cell r="D219">
            <v>86921444</v>
          </cell>
          <cell r="E219"/>
          <cell r="F219">
            <v>86921444</v>
          </cell>
        </row>
        <row r="220">
          <cell r="A220" t="str">
            <v>Lakeport</v>
          </cell>
          <cell r="B220">
            <v>1342</v>
          </cell>
          <cell r="C220">
            <v>2021</v>
          </cell>
          <cell r="D220">
            <v>8221208</v>
          </cell>
          <cell r="E220">
            <v>5842740</v>
          </cell>
          <cell r="F220">
            <v>14063948</v>
          </cell>
        </row>
        <row r="221">
          <cell r="A221" t="str">
            <v>Lakewood</v>
          </cell>
          <cell r="B221">
            <v>1343</v>
          </cell>
          <cell r="C221">
            <v>2021</v>
          </cell>
          <cell r="D221">
            <v>84414970</v>
          </cell>
          <cell r="E221">
            <v>15379278</v>
          </cell>
          <cell r="F221">
            <v>99794248</v>
          </cell>
        </row>
        <row r="222">
          <cell r="A222" t="str">
            <v>Lancaster</v>
          </cell>
          <cell r="B222">
            <v>1344</v>
          </cell>
          <cell r="C222">
            <v>2021</v>
          </cell>
          <cell r="D222">
            <v>165380215</v>
          </cell>
          <cell r="E222">
            <v>57157546</v>
          </cell>
          <cell r="F222">
            <v>222537761</v>
          </cell>
        </row>
        <row r="223">
          <cell r="A223" t="str">
            <v>Larkspur</v>
          </cell>
          <cell r="B223">
            <v>1345</v>
          </cell>
          <cell r="C223">
            <v>2021</v>
          </cell>
          <cell r="D223">
            <v>30784458</v>
          </cell>
          <cell r="E223">
            <v>100100</v>
          </cell>
          <cell r="F223">
            <v>30884558</v>
          </cell>
        </row>
        <row r="224">
          <cell r="A224" t="str">
            <v>Lathrop</v>
          </cell>
          <cell r="B224">
            <v>1346</v>
          </cell>
          <cell r="C224">
            <v>2021</v>
          </cell>
          <cell r="D224">
            <v>81630953</v>
          </cell>
          <cell r="E224">
            <v>25072886</v>
          </cell>
          <cell r="F224">
            <v>106703839</v>
          </cell>
        </row>
        <row r="225">
          <cell r="A225" t="str">
            <v>Lawndale</v>
          </cell>
          <cell r="B225">
            <v>1347</v>
          </cell>
          <cell r="C225">
            <v>2021</v>
          </cell>
          <cell r="D225">
            <v>24600135</v>
          </cell>
          <cell r="E225"/>
          <cell r="F225">
            <v>24600135</v>
          </cell>
        </row>
        <row r="226">
          <cell r="A226" t="str">
            <v>Lemon Grove</v>
          </cell>
          <cell r="B226">
            <v>1348</v>
          </cell>
          <cell r="C226">
            <v>2021</v>
          </cell>
          <cell r="D226">
            <v>21770936</v>
          </cell>
          <cell r="E226">
            <v>7212940</v>
          </cell>
          <cell r="F226">
            <v>28983876</v>
          </cell>
        </row>
        <row r="227">
          <cell r="A227" t="str">
            <v>Lemoore</v>
          </cell>
          <cell r="B227">
            <v>1349</v>
          </cell>
          <cell r="C227">
            <v>2021</v>
          </cell>
          <cell r="D227">
            <v>15422086</v>
          </cell>
          <cell r="E227">
            <v>20747921</v>
          </cell>
          <cell r="F227">
            <v>36170007</v>
          </cell>
        </row>
        <row r="228">
          <cell r="A228" t="str">
            <v>Lincoln</v>
          </cell>
          <cell r="B228">
            <v>1350</v>
          </cell>
          <cell r="C228">
            <v>2021</v>
          </cell>
          <cell r="D228">
            <v>56350415</v>
          </cell>
          <cell r="E228">
            <v>44526013</v>
          </cell>
          <cell r="F228">
            <v>100876428</v>
          </cell>
        </row>
        <row r="229">
          <cell r="A229" t="str">
            <v>Lindsay</v>
          </cell>
          <cell r="B229">
            <v>1351</v>
          </cell>
          <cell r="C229">
            <v>2021</v>
          </cell>
          <cell r="D229">
            <v>9772648</v>
          </cell>
          <cell r="E229">
            <v>4899240</v>
          </cell>
          <cell r="F229">
            <v>14671888</v>
          </cell>
        </row>
        <row r="230">
          <cell r="A230" t="str">
            <v>Live Oak</v>
          </cell>
          <cell r="B230">
            <v>1352</v>
          </cell>
          <cell r="C230">
            <v>2021</v>
          </cell>
          <cell r="D230">
            <v>6898073</v>
          </cell>
          <cell r="E230">
            <v>4259644</v>
          </cell>
          <cell r="F230">
            <v>11157717</v>
          </cell>
        </row>
        <row r="231">
          <cell r="A231" t="str">
            <v>Livermore</v>
          </cell>
          <cell r="B231">
            <v>1353</v>
          </cell>
          <cell r="C231">
            <v>2021</v>
          </cell>
          <cell r="D231">
            <v>149769975</v>
          </cell>
          <cell r="E231">
            <v>63391855</v>
          </cell>
          <cell r="F231">
            <v>213161830</v>
          </cell>
        </row>
        <row r="232">
          <cell r="A232" t="str">
            <v>Livingston</v>
          </cell>
          <cell r="B232">
            <v>1354</v>
          </cell>
          <cell r="C232">
            <v>2021</v>
          </cell>
          <cell r="D232">
            <v>12175470</v>
          </cell>
          <cell r="E232">
            <v>9130255</v>
          </cell>
          <cell r="F232">
            <v>21305725</v>
          </cell>
        </row>
        <row r="233">
          <cell r="A233" t="str">
            <v>Lodi</v>
          </cell>
          <cell r="B233">
            <v>1355</v>
          </cell>
          <cell r="C233">
            <v>2021</v>
          </cell>
          <cell r="D233">
            <v>98034338</v>
          </cell>
          <cell r="E233">
            <v>137099025</v>
          </cell>
          <cell r="F233">
            <v>235133363</v>
          </cell>
        </row>
        <row r="234">
          <cell r="A234" t="str">
            <v>Loma Linda</v>
          </cell>
          <cell r="B234">
            <v>1356</v>
          </cell>
          <cell r="C234">
            <v>2021</v>
          </cell>
          <cell r="D234">
            <v>33859203</v>
          </cell>
          <cell r="E234">
            <v>13905426</v>
          </cell>
          <cell r="F234">
            <v>47764629</v>
          </cell>
        </row>
        <row r="235">
          <cell r="A235" t="str">
            <v>Lomita</v>
          </cell>
          <cell r="B235">
            <v>1357</v>
          </cell>
          <cell r="C235">
            <v>2021</v>
          </cell>
          <cell r="D235">
            <v>16135624</v>
          </cell>
          <cell r="E235">
            <v>8221558</v>
          </cell>
          <cell r="F235">
            <v>24357182</v>
          </cell>
        </row>
        <row r="236">
          <cell r="A236" t="str">
            <v>Lompoc</v>
          </cell>
          <cell r="B236">
            <v>1358</v>
          </cell>
          <cell r="C236">
            <v>2021</v>
          </cell>
          <cell r="D236">
            <v>52317736</v>
          </cell>
          <cell r="E236">
            <v>95982028</v>
          </cell>
          <cell r="F236">
            <v>148299764</v>
          </cell>
        </row>
        <row r="237">
          <cell r="A237" t="str">
            <v>Long Beach</v>
          </cell>
          <cell r="B237">
            <v>1359</v>
          </cell>
          <cell r="C237">
            <v>2021</v>
          </cell>
          <cell r="D237">
            <v>1056235000</v>
          </cell>
          <cell r="E237">
            <v>1525653000</v>
          </cell>
          <cell r="F237">
            <v>2581888000</v>
          </cell>
        </row>
        <row r="238">
          <cell r="A238" t="str">
            <v>Loomis</v>
          </cell>
          <cell r="B238">
            <v>1360</v>
          </cell>
          <cell r="C238">
            <v>2021</v>
          </cell>
          <cell r="D238">
            <v>7481502</v>
          </cell>
          <cell r="E238"/>
          <cell r="F238">
            <v>7481502</v>
          </cell>
        </row>
        <row r="239">
          <cell r="A239" t="str">
            <v>Los Alamitos</v>
          </cell>
          <cell r="B239">
            <v>1361</v>
          </cell>
          <cell r="C239">
            <v>2021</v>
          </cell>
          <cell r="D239">
            <v>18373731</v>
          </cell>
          <cell r="E239">
            <v>649647</v>
          </cell>
          <cell r="F239">
            <v>19023378</v>
          </cell>
        </row>
        <row r="240">
          <cell r="A240" t="str">
            <v>Los Altos</v>
          </cell>
          <cell r="B240">
            <v>1362</v>
          </cell>
          <cell r="C240">
            <v>2021</v>
          </cell>
          <cell r="D240">
            <v>53411081</v>
          </cell>
          <cell r="E240">
            <v>8307222</v>
          </cell>
          <cell r="F240">
            <v>61718303</v>
          </cell>
        </row>
        <row r="241">
          <cell r="A241" t="str">
            <v>Los Altos Hills</v>
          </cell>
          <cell r="B241">
            <v>1363</v>
          </cell>
          <cell r="C241">
            <v>2021</v>
          </cell>
          <cell r="D241">
            <v>15917255</v>
          </cell>
          <cell r="E241">
            <v>3696852</v>
          </cell>
          <cell r="F241">
            <v>19614107</v>
          </cell>
        </row>
        <row r="242">
          <cell r="A242" t="str">
            <v>Los Angeles</v>
          </cell>
          <cell r="B242">
            <v>1364</v>
          </cell>
          <cell r="C242">
            <v>2021</v>
          </cell>
          <cell r="D242">
            <v>9085874018</v>
          </cell>
          <cell r="E242">
            <v>8477995891</v>
          </cell>
          <cell r="F242">
            <v>17563869909</v>
          </cell>
        </row>
        <row r="243">
          <cell r="A243" t="str">
            <v>Los Banos</v>
          </cell>
          <cell r="B243">
            <v>1365</v>
          </cell>
          <cell r="C243">
            <v>2021</v>
          </cell>
          <cell r="D243">
            <v>43946965</v>
          </cell>
          <cell r="E243">
            <v>30765386</v>
          </cell>
          <cell r="F243">
            <v>74712351</v>
          </cell>
        </row>
        <row r="244">
          <cell r="A244" t="str">
            <v>Los Gatos</v>
          </cell>
          <cell r="B244">
            <v>1366</v>
          </cell>
          <cell r="C244">
            <v>2021</v>
          </cell>
          <cell r="D244">
            <v>47267354</v>
          </cell>
          <cell r="E244">
            <v>4103488</v>
          </cell>
          <cell r="F244">
            <v>51370842</v>
          </cell>
        </row>
        <row r="245">
          <cell r="A245" t="str">
            <v>Loyalton</v>
          </cell>
          <cell r="B245">
            <v>1367</v>
          </cell>
          <cell r="C245">
            <v>2021</v>
          </cell>
          <cell r="D245">
            <v>600338</v>
          </cell>
          <cell r="E245">
            <v>674211</v>
          </cell>
          <cell r="F245">
            <v>1274549</v>
          </cell>
        </row>
        <row r="246">
          <cell r="A246" t="str">
            <v>Lynwood</v>
          </cell>
          <cell r="B246">
            <v>1368</v>
          </cell>
          <cell r="C246">
            <v>2021</v>
          </cell>
          <cell r="D246">
            <v>66080107</v>
          </cell>
          <cell r="E246">
            <v>19838342</v>
          </cell>
          <cell r="F246">
            <v>85918449</v>
          </cell>
        </row>
        <row r="247">
          <cell r="A247" t="str">
            <v>Madera</v>
          </cell>
          <cell r="B247">
            <v>1369</v>
          </cell>
          <cell r="C247">
            <v>2021</v>
          </cell>
          <cell r="D247">
            <v>49539286</v>
          </cell>
          <cell r="E247">
            <v>38746817</v>
          </cell>
          <cell r="F247">
            <v>88286103</v>
          </cell>
        </row>
        <row r="248">
          <cell r="A248" t="str">
            <v>Malibu</v>
          </cell>
          <cell r="B248">
            <v>1370</v>
          </cell>
          <cell r="C248">
            <v>2021</v>
          </cell>
          <cell r="D248">
            <v>51983664</v>
          </cell>
          <cell r="E248">
            <v>3461684</v>
          </cell>
          <cell r="F248">
            <v>55445348</v>
          </cell>
        </row>
        <row r="249">
          <cell r="A249" t="str">
            <v>Mammoth Lakes</v>
          </cell>
          <cell r="B249">
            <v>1371</v>
          </cell>
          <cell r="C249">
            <v>2021</v>
          </cell>
          <cell r="D249">
            <v>39843007</v>
          </cell>
          <cell r="E249">
            <v>4555425</v>
          </cell>
          <cell r="F249">
            <v>44398432</v>
          </cell>
        </row>
        <row r="250">
          <cell r="A250" t="str">
            <v>Manhattan Beach</v>
          </cell>
          <cell r="B250">
            <v>1372</v>
          </cell>
          <cell r="C250">
            <v>2021</v>
          </cell>
          <cell r="D250">
            <v>88719470</v>
          </cell>
          <cell r="E250">
            <v>36958763</v>
          </cell>
          <cell r="F250">
            <v>125678233</v>
          </cell>
        </row>
        <row r="251">
          <cell r="A251" t="str">
            <v>Manteca</v>
          </cell>
          <cell r="B251">
            <v>1373</v>
          </cell>
          <cell r="C251">
            <v>2021</v>
          </cell>
          <cell r="D251">
            <v>112273409</v>
          </cell>
          <cell r="E251">
            <v>91620706</v>
          </cell>
          <cell r="F251">
            <v>203894115</v>
          </cell>
        </row>
        <row r="252">
          <cell r="A252" t="str">
            <v>Maricopa</v>
          </cell>
          <cell r="B252">
            <v>1374</v>
          </cell>
          <cell r="C252">
            <v>2021</v>
          </cell>
          <cell r="D252">
            <v>701154</v>
          </cell>
          <cell r="E252">
            <v>296481</v>
          </cell>
          <cell r="F252">
            <v>997635</v>
          </cell>
        </row>
        <row r="253">
          <cell r="A253" t="str">
            <v>Marina</v>
          </cell>
          <cell r="B253">
            <v>1375</v>
          </cell>
          <cell r="C253">
            <v>2021</v>
          </cell>
          <cell r="D253">
            <v>38789803</v>
          </cell>
          <cell r="E253">
            <v>12608100</v>
          </cell>
          <cell r="F253">
            <v>51397903</v>
          </cell>
        </row>
        <row r="254">
          <cell r="A254" t="str">
            <v>Martinez</v>
          </cell>
          <cell r="B254">
            <v>1376</v>
          </cell>
          <cell r="C254">
            <v>2021</v>
          </cell>
          <cell r="D254">
            <v>39956772</v>
          </cell>
          <cell r="E254">
            <v>19107131</v>
          </cell>
          <cell r="F254">
            <v>59063903</v>
          </cell>
        </row>
        <row r="255">
          <cell r="A255" t="str">
            <v>Marysville</v>
          </cell>
          <cell r="B255">
            <v>1377</v>
          </cell>
          <cell r="C255">
            <v>2021</v>
          </cell>
          <cell r="D255">
            <v>16515238</v>
          </cell>
          <cell r="E255">
            <v>13189592</v>
          </cell>
          <cell r="F255">
            <v>29704830</v>
          </cell>
        </row>
        <row r="256">
          <cell r="A256" t="str">
            <v>Maywood</v>
          </cell>
          <cell r="B256">
            <v>1378</v>
          </cell>
          <cell r="C256">
            <v>2021</v>
          </cell>
          <cell r="D256">
            <v>18843948</v>
          </cell>
          <cell r="E256"/>
          <cell r="F256">
            <v>18843948</v>
          </cell>
        </row>
        <row r="257">
          <cell r="A257" t="str">
            <v>McFarland</v>
          </cell>
          <cell r="B257">
            <v>1379</v>
          </cell>
          <cell r="C257">
            <v>2021</v>
          </cell>
          <cell r="D257">
            <v>4697974</v>
          </cell>
          <cell r="E257">
            <v>5202177</v>
          </cell>
          <cell r="F257">
            <v>9900151</v>
          </cell>
        </row>
        <row r="258">
          <cell r="A258" t="str">
            <v>Mendota</v>
          </cell>
          <cell r="B258">
            <v>1380</v>
          </cell>
          <cell r="C258">
            <v>2021</v>
          </cell>
          <cell r="D258">
            <v>6545683</v>
          </cell>
          <cell r="E258">
            <v>9756209</v>
          </cell>
          <cell r="F258">
            <v>16301892</v>
          </cell>
        </row>
        <row r="259">
          <cell r="A259" t="str">
            <v>Menifee</v>
          </cell>
          <cell r="B259">
            <v>10255</v>
          </cell>
          <cell r="C259">
            <v>2021</v>
          </cell>
          <cell r="D259">
            <v>99585638</v>
          </cell>
          <cell r="E259"/>
          <cell r="F259">
            <v>99585638</v>
          </cell>
        </row>
        <row r="260">
          <cell r="A260" t="str">
            <v>Menlo Park</v>
          </cell>
          <cell r="B260">
            <v>1381</v>
          </cell>
          <cell r="C260">
            <v>2021</v>
          </cell>
          <cell r="D260">
            <v>72139053</v>
          </cell>
          <cell r="E260">
            <v>20873613</v>
          </cell>
          <cell r="F260">
            <v>93012666</v>
          </cell>
        </row>
        <row r="261">
          <cell r="A261" t="str">
            <v>Merced</v>
          </cell>
          <cell r="B261">
            <v>1382</v>
          </cell>
          <cell r="C261">
            <v>2021</v>
          </cell>
          <cell r="D261">
            <v>97794519</v>
          </cell>
          <cell r="E261">
            <v>100267433</v>
          </cell>
          <cell r="F261">
            <v>198061952</v>
          </cell>
        </row>
        <row r="262">
          <cell r="A262" t="str">
            <v>Mill Valley</v>
          </cell>
          <cell r="B262">
            <v>1383</v>
          </cell>
          <cell r="C262">
            <v>2021</v>
          </cell>
          <cell r="D262">
            <v>52661506</v>
          </cell>
          <cell r="E262"/>
          <cell r="F262">
            <v>52661506</v>
          </cell>
        </row>
        <row r="263">
          <cell r="A263" t="str">
            <v>Millbrae</v>
          </cell>
          <cell r="B263">
            <v>1384</v>
          </cell>
          <cell r="C263">
            <v>2021</v>
          </cell>
          <cell r="D263">
            <v>40026068</v>
          </cell>
          <cell r="E263">
            <v>25694061</v>
          </cell>
          <cell r="F263">
            <v>65720129</v>
          </cell>
        </row>
        <row r="264">
          <cell r="A264" t="str">
            <v>Milpitas</v>
          </cell>
          <cell r="B264">
            <v>1385</v>
          </cell>
          <cell r="C264">
            <v>2021</v>
          </cell>
          <cell r="D264">
            <v>126756780</v>
          </cell>
          <cell r="E264">
            <v>59752830</v>
          </cell>
          <cell r="F264">
            <v>186509610</v>
          </cell>
        </row>
        <row r="265">
          <cell r="A265" t="str">
            <v>Mission Viejo</v>
          </cell>
          <cell r="B265">
            <v>1386</v>
          </cell>
          <cell r="C265">
            <v>2021</v>
          </cell>
          <cell r="D265">
            <v>84090312</v>
          </cell>
          <cell r="E265">
            <v>6165778</v>
          </cell>
          <cell r="F265">
            <v>90256090</v>
          </cell>
        </row>
        <row r="266">
          <cell r="A266" t="str">
            <v>Modesto</v>
          </cell>
          <cell r="B266">
            <v>1387</v>
          </cell>
          <cell r="C266">
            <v>2021</v>
          </cell>
          <cell r="D266">
            <v>260162501</v>
          </cell>
          <cell r="E266">
            <v>292842512</v>
          </cell>
          <cell r="F266">
            <v>553005013</v>
          </cell>
        </row>
        <row r="267">
          <cell r="A267" t="str">
            <v>Monrovia</v>
          </cell>
          <cell r="B267">
            <v>1388</v>
          </cell>
          <cell r="C267">
            <v>2021</v>
          </cell>
          <cell r="D267">
            <v>67086979</v>
          </cell>
          <cell r="E267">
            <v>29646884</v>
          </cell>
          <cell r="F267">
            <v>96733863</v>
          </cell>
        </row>
        <row r="268">
          <cell r="A268" t="str">
            <v>Montague</v>
          </cell>
          <cell r="B268">
            <v>1389</v>
          </cell>
          <cell r="C268">
            <v>2021</v>
          </cell>
          <cell r="D268">
            <v>1545667</v>
          </cell>
          <cell r="E268">
            <v>658829</v>
          </cell>
          <cell r="F268">
            <v>2204496</v>
          </cell>
        </row>
        <row r="269">
          <cell r="A269" t="str">
            <v>Montclair</v>
          </cell>
          <cell r="B269">
            <v>1390</v>
          </cell>
          <cell r="C269">
            <v>2021</v>
          </cell>
          <cell r="D269">
            <v>48091572</v>
          </cell>
          <cell r="E269">
            <v>5375751</v>
          </cell>
          <cell r="F269">
            <v>53467323</v>
          </cell>
        </row>
        <row r="270">
          <cell r="A270" t="str">
            <v>Monte Sereno</v>
          </cell>
          <cell r="B270">
            <v>1391</v>
          </cell>
          <cell r="C270">
            <v>2021</v>
          </cell>
          <cell r="D270">
            <v>4845074</v>
          </cell>
          <cell r="E270"/>
          <cell r="F270">
            <v>4845074</v>
          </cell>
        </row>
        <row r="271">
          <cell r="A271" t="str">
            <v>Montebello</v>
          </cell>
          <cell r="B271">
            <v>1392</v>
          </cell>
          <cell r="C271">
            <v>2021</v>
          </cell>
          <cell r="D271">
            <v>84011912</v>
          </cell>
          <cell r="E271">
            <v>58057704</v>
          </cell>
          <cell r="F271">
            <v>142069616</v>
          </cell>
        </row>
        <row r="272">
          <cell r="A272" t="str">
            <v>Monterey</v>
          </cell>
          <cell r="B272">
            <v>1393</v>
          </cell>
          <cell r="C272">
            <v>2021</v>
          </cell>
          <cell r="D272">
            <v>108650695</v>
          </cell>
          <cell r="E272">
            <v>35250696</v>
          </cell>
          <cell r="F272">
            <v>143901391</v>
          </cell>
        </row>
        <row r="273">
          <cell r="A273" t="str">
            <v>Monterey Park</v>
          </cell>
          <cell r="B273">
            <v>1394</v>
          </cell>
          <cell r="C273">
            <v>2021</v>
          </cell>
          <cell r="D273">
            <v>67559141</v>
          </cell>
          <cell r="E273">
            <v>36172965</v>
          </cell>
          <cell r="F273">
            <v>103732106</v>
          </cell>
        </row>
        <row r="274">
          <cell r="A274" t="str">
            <v>Moorpark</v>
          </cell>
          <cell r="B274">
            <v>1395</v>
          </cell>
          <cell r="C274">
            <v>2021</v>
          </cell>
          <cell r="D274">
            <v>33065566</v>
          </cell>
          <cell r="E274"/>
          <cell r="F274">
            <v>33065566</v>
          </cell>
        </row>
        <row r="275">
          <cell r="A275" t="str">
            <v>Moraga</v>
          </cell>
          <cell r="B275">
            <v>1396</v>
          </cell>
          <cell r="C275">
            <v>2021</v>
          </cell>
          <cell r="D275">
            <v>18664012</v>
          </cell>
          <cell r="E275"/>
          <cell r="F275">
            <v>18664012</v>
          </cell>
        </row>
        <row r="276">
          <cell r="A276" t="str">
            <v>Moreno Valley</v>
          </cell>
          <cell r="B276">
            <v>1397</v>
          </cell>
          <cell r="C276">
            <v>2021</v>
          </cell>
          <cell r="D276">
            <v>191210472</v>
          </cell>
          <cell r="E276">
            <v>48285313</v>
          </cell>
          <cell r="F276">
            <v>239495785</v>
          </cell>
        </row>
        <row r="277">
          <cell r="A277" t="str">
            <v>Morgan Hill</v>
          </cell>
          <cell r="B277">
            <v>1398</v>
          </cell>
          <cell r="C277">
            <v>2021</v>
          </cell>
          <cell r="D277">
            <v>67104174</v>
          </cell>
          <cell r="E277">
            <v>46516265</v>
          </cell>
          <cell r="F277">
            <v>113620439</v>
          </cell>
        </row>
        <row r="278">
          <cell r="A278" t="str">
            <v>Morro Bay</v>
          </cell>
          <cell r="B278">
            <v>1399</v>
          </cell>
          <cell r="C278">
            <v>2021</v>
          </cell>
          <cell r="D278">
            <v>19667671</v>
          </cell>
          <cell r="E278">
            <v>21881159</v>
          </cell>
          <cell r="F278">
            <v>41548830</v>
          </cell>
        </row>
        <row r="279">
          <cell r="A279" t="str">
            <v>Mountain View</v>
          </cell>
          <cell r="B279">
            <v>1400</v>
          </cell>
          <cell r="C279">
            <v>2021</v>
          </cell>
          <cell r="D279">
            <v>285361080</v>
          </cell>
          <cell r="E279">
            <v>88494886</v>
          </cell>
          <cell r="F279">
            <v>373855966</v>
          </cell>
        </row>
        <row r="280">
          <cell r="A280" t="str">
            <v>Mt. Shasta</v>
          </cell>
          <cell r="B280">
            <v>1401</v>
          </cell>
          <cell r="C280">
            <v>2021</v>
          </cell>
          <cell r="D280">
            <v>5636454</v>
          </cell>
          <cell r="E280">
            <v>3550626</v>
          </cell>
          <cell r="F280">
            <v>9187080</v>
          </cell>
        </row>
        <row r="281">
          <cell r="A281" t="str">
            <v>Murrieta</v>
          </cell>
          <cell r="B281">
            <v>1402</v>
          </cell>
          <cell r="C281">
            <v>2021</v>
          </cell>
          <cell r="D281">
            <v>124944308</v>
          </cell>
          <cell r="E281">
            <v>8880677</v>
          </cell>
          <cell r="F281">
            <v>133824985</v>
          </cell>
        </row>
        <row r="282">
          <cell r="A282" t="str">
            <v>Napa</v>
          </cell>
          <cell r="B282">
            <v>1403</v>
          </cell>
          <cell r="C282">
            <v>2021</v>
          </cell>
          <cell r="D282">
            <v>126242062</v>
          </cell>
          <cell r="E282">
            <v>94212831</v>
          </cell>
          <cell r="F282">
            <v>220454893</v>
          </cell>
        </row>
        <row r="283">
          <cell r="A283" t="str">
            <v>National City</v>
          </cell>
          <cell r="B283">
            <v>1404</v>
          </cell>
          <cell r="C283">
            <v>2021</v>
          </cell>
          <cell r="D283">
            <v>106066539</v>
          </cell>
          <cell r="E283">
            <v>11982894</v>
          </cell>
          <cell r="F283">
            <v>118049433</v>
          </cell>
        </row>
        <row r="284">
          <cell r="A284" t="str">
            <v>Needles</v>
          </cell>
          <cell r="B284">
            <v>1405</v>
          </cell>
          <cell r="C284">
            <v>2021</v>
          </cell>
          <cell r="D284">
            <v>11275265</v>
          </cell>
          <cell r="E284">
            <v>26539166</v>
          </cell>
          <cell r="F284">
            <v>37814431</v>
          </cell>
        </row>
        <row r="285">
          <cell r="A285" t="str">
            <v>Nevada City</v>
          </cell>
          <cell r="B285">
            <v>1406</v>
          </cell>
          <cell r="C285">
            <v>2021</v>
          </cell>
          <cell r="D285">
            <v>7318535</v>
          </cell>
          <cell r="E285">
            <v>2401662</v>
          </cell>
          <cell r="F285">
            <v>9720197</v>
          </cell>
        </row>
        <row r="286">
          <cell r="A286" t="str">
            <v>Newark</v>
          </cell>
          <cell r="B286">
            <v>1407</v>
          </cell>
          <cell r="C286">
            <v>2021</v>
          </cell>
          <cell r="D286">
            <v>91290562</v>
          </cell>
          <cell r="E286">
            <v>6843672</v>
          </cell>
          <cell r="F286">
            <v>98134234</v>
          </cell>
        </row>
        <row r="287">
          <cell r="A287" t="str">
            <v>Newman</v>
          </cell>
          <cell r="B287">
            <v>1408</v>
          </cell>
          <cell r="C287">
            <v>2021</v>
          </cell>
          <cell r="D287">
            <v>8369813</v>
          </cell>
          <cell r="E287">
            <v>6160069</v>
          </cell>
          <cell r="F287">
            <v>14529882</v>
          </cell>
        </row>
        <row r="288">
          <cell r="A288" t="str">
            <v>Newport Beach</v>
          </cell>
          <cell r="B288">
            <v>1409</v>
          </cell>
          <cell r="C288">
            <v>2021</v>
          </cell>
          <cell r="D288">
            <v>277914691</v>
          </cell>
          <cell r="E288">
            <v>70018129</v>
          </cell>
          <cell r="F288">
            <v>347932820</v>
          </cell>
        </row>
        <row r="289">
          <cell r="A289" t="str">
            <v>Norco</v>
          </cell>
          <cell r="B289">
            <v>1410</v>
          </cell>
          <cell r="C289">
            <v>2021</v>
          </cell>
          <cell r="D289">
            <v>34783820</v>
          </cell>
          <cell r="E289">
            <v>23543583</v>
          </cell>
          <cell r="F289">
            <v>58327403</v>
          </cell>
        </row>
        <row r="290">
          <cell r="A290" t="str">
            <v>Norwalk</v>
          </cell>
          <cell r="B290">
            <v>1411</v>
          </cell>
          <cell r="C290">
            <v>2021</v>
          </cell>
          <cell r="D290">
            <v>97272477</v>
          </cell>
          <cell r="E290">
            <v>41734476</v>
          </cell>
          <cell r="F290">
            <v>139006953</v>
          </cell>
        </row>
        <row r="291">
          <cell r="A291" t="str">
            <v>Novato</v>
          </cell>
          <cell r="B291">
            <v>1412</v>
          </cell>
          <cell r="C291">
            <v>2021</v>
          </cell>
          <cell r="D291">
            <v>51174970</v>
          </cell>
          <cell r="E291">
            <v>4099279</v>
          </cell>
          <cell r="F291">
            <v>55274249</v>
          </cell>
        </row>
        <row r="292">
          <cell r="A292" t="str">
            <v>Oakdale</v>
          </cell>
          <cell r="B292">
            <v>1413</v>
          </cell>
          <cell r="C292">
            <v>2021</v>
          </cell>
          <cell r="D292">
            <v>23701277</v>
          </cell>
          <cell r="E292">
            <v>17324647</v>
          </cell>
          <cell r="F292">
            <v>41025924</v>
          </cell>
        </row>
        <row r="293">
          <cell r="A293" t="str">
            <v>Oakland</v>
          </cell>
          <cell r="B293">
            <v>1414</v>
          </cell>
          <cell r="C293">
            <v>2021</v>
          </cell>
          <cell r="D293">
            <v>1401070000</v>
          </cell>
          <cell r="E293">
            <v>580619000</v>
          </cell>
          <cell r="F293">
            <v>1981689000</v>
          </cell>
        </row>
        <row r="294">
          <cell r="A294" t="str">
            <v>Oakley</v>
          </cell>
          <cell r="B294">
            <v>1415</v>
          </cell>
          <cell r="C294">
            <v>2021</v>
          </cell>
          <cell r="D294">
            <v>51574027</v>
          </cell>
          <cell r="E294">
            <v>432738</v>
          </cell>
          <cell r="F294">
            <v>52006765</v>
          </cell>
        </row>
        <row r="295">
          <cell r="A295" t="str">
            <v>Oceanside</v>
          </cell>
          <cell r="B295">
            <v>1416</v>
          </cell>
          <cell r="C295">
            <v>2021</v>
          </cell>
          <cell r="D295">
            <v>242411519</v>
          </cell>
          <cell r="E295">
            <v>240340324</v>
          </cell>
          <cell r="F295">
            <v>482751843</v>
          </cell>
        </row>
        <row r="296">
          <cell r="A296" t="str">
            <v>Ojai</v>
          </cell>
          <cell r="B296">
            <v>1417</v>
          </cell>
          <cell r="C296">
            <v>2021</v>
          </cell>
          <cell r="D296">
            <v>15433854</v>
          </cell>
          <cell r="E296">
            <v>1170673</v>
          </cell>
          <cell r="F296">
            <v>16604527</v>
          </cell>
        </row>
        <row r="297">
          <cell r="A297" t="str">
            <v>Ontario</v>
          </cell>
          <cell r="B297">
            <v>1418</v>
          </cell>
          <cell r="C297">
            <v>2021</v>
          </cell>
          <cell r="D297">
            <v>409671628</v>
          </cell>
          <cell r="E297">
            <v>247460355</v>
          </cell>
          <cell r="F297">
            <v>657131983</v>
          </cell>
        </row>
        <row r="298">
          <cell r="A298" t="str">
            <v>Orange</v>
          </cell>
          <cell r="B298">
            <v>1419</v>
          </cell>
          <cell r="C298">
            <v>2021</v>
          </cell>
          <cell r="D298">
            <v>166887760</v>
          </cell>
          <cell r="E298">
            <v>60194398</v>
          </cell>
          <cell r="F298">
            <v>227082158</v>
          </cell>
        </row>
        <row r="299">
          <cell r="A299" t="str">
            <v>Orange Cove</v>
          </cell>
          <cell r="B299">
            <v>1420</v>
          </cell>
          <cell r="C299">
            <v>2021</v>
          </cell>
          <cell r="D299">
            <v>6228750</v>
          </cell>
          <cell r="E299">
            <v>3989197</v>
          </cell>
          <cell r="F299">
            <v>10217947</v>
          </cell>
        </row>
        <row r="300">
          <cell r="A300" t="str">
            <v>Orinda</v>
          </cell>
          <cell r="B300">
            <v>1421</v>
          </cell>
          <cell r="C300">
            <v>2021</v>
          </cell>
          <cell r="D300">
            <v>24656811</v>
          </cell>
          <cell r="E300">
            <v>939112</v>
          </cell>
          <cell r="F300">
            <v>25595923</v>
          </cell>
        </row>
        <row r="301">
          <cell r="A301" t="str">
            <v>Orland</v>
          </cell>
          <cell r="B301">
            <v>1422</v>
          </cell>
          <cell r="C301">
            <v>2021</v>
          </cell>
          <cell r="D301">
            <v>9653332</v>
          </cell>
          <cell r="E301">
            <v>3374673</v>
          </cell>
          <cell r="F301">
            <v>13028005</v>
          </cell>
        </row>
        <row r="302">
          <cell r="A302" t="str">
            <v>Oroville</v>
          </cell>
          <cell r="B302">
            <v>1423</v>
          </cell>
          <cell r="C302">
            <v>2021</v>
          </cell>
          <cell r="D302">
            <v>39731982</v>
          </cell>
          <cell r="E302">
            <v>6254503</v>
          </cell>
          <cell r="F302">
            <v>45986485</v>
          </cell>
        </row>
        <row r="303">
          <cell r="A303" t="str">
            <v>Oxnard</v>
          </cell>
          <cell r="B303">
            <v>1424</v>
          </cell>
          <cell r="C303">
            <v>2021</v>
          </cell>
          <cell r="D303">
            <v>252870190</v>
          </cell>
          <cell r="E303">
            <v>226317926</v>
          </cell>
          <cell r="F303">
            <v>479188116</v>
          </cell>
        </row>
        <row r="304">
          <cell r="A304" t="str">
            <v>Pacific Grove</v>
          </cell>
          <cell r="B304">
            <v>1425</v>
          </cell>
          <cell r="C304">
            <v>2021</v>
          </cell>
          <cell r="D304">
            <v>30715786</v>
          </cell>
          <cell r="E304">
            <v>6300164</v>
          </cell>
          <cell r="F304">
            <v>37015950</v>
          </cell>
        </row>
        <row r="305">
          <cell r="A305" t="str">
            <v>Pacifica</v>
          </cell>
          <cell r="B305">
            <v>1426</v>
          </cell>
          <cell r="C305">
            <v>2021</v>
          </cell>
          <cell r="D305">
            <v>42644284</v>
          </cell>
          <cell r="E305">
            <v>19158184</v>
          </cell>
          <cell r="F305">
            <v>61802468</v>
          </cell>
        </row>
        <row r="306">
          <cell r="A306" t="str">
            <v>Palm Desert</v>
          </cell>
          <cell r="B306">
            <v>1427</v>
          </cell>
          <cell r="C306">
            <v>2021</v>
          </cell>
          <cell r="D306">
            <v>107665642</v>
          </cell>
          <cell r="E306">
            <v>11247291</v>
          </cell>
          <cell r="F306">
            <v>118912933</v>
          </cell>
        </row>
        <row r="307">
          <cell r="A307" t="str">
            <v>Palm Springs</v>
          </cell>
          <cell r="B307">
            <v>1428</v>
          </cell>
          <cell r="C307">
            <v>2021</v>
          </cell>
          <cell r="D307">
            <v>169008042</v>
          </cell>
          <cell r="E307">
            <v>109416572</v>
          </cell>
          <cell r="F307">
            <v>278424614</v>
          </cell>
        </row>
        <row r="308">
          <cell r="A308" t="str">
            <v>Palmdale</v>
          </cell>
          <cell r="B308">
            <v>1429</v>
          </cell>
          <cell r="C308">
            <v>2021</v>
          </cell>
          <cell r="D308">
            <v>156627602</v>
          </cell>
          <cell r="E308">
            <v>2991440</v>
          </cell>
          <cell r="F308">
            <v>159619042</v>
          </cell>
        </row>
        <row r="309">
          <cell r="A309" t="str">
            <v>Palo Alto</v>
          </cell>
          <cell r="B309">
            <v>1430</v>
          </cell>
          <cell r="C309">
            <v>2021</v>
          </cell>
          <cell r="D309">
            <v>194938169</v>
          </cell>
          <cell r="E309">
            <v>469224790</v>
          </cell>
          <cell r="F309">
            <v>664162959</v>
          </cell>
        </row>
        <row r="310">
          <cell r="A310" t="str">
            <v>Palos Verdes Estates</v>
          </cell>
          <cell r="B310">
            <v>1431</v>
          </cell>
          <cell r="C310">
            <v>2021</v>
          </cell>
          <cell r="D310">
            <v>22963247</v>
          </cell>
          <cell r="E310">
            <v>1300030</v>
          </cell>
          <cell r="F310">
            <v>24263277</v>
          </cell>
        </row>
        <row r="311">
          <cell r="A311" t="str">
            <v>Paradise</v>
          </cell>
          <cell r="B311">
            <v>1432</v>
          </cell>
          <cell r="C311">
            <v>2021</v>
          </cell>
          <cell r="D311">
            <v>29012999</v>
          </cell>
          <cell r="E311"/>
          <cell r="F311">
            <v>29012999</v>
          </cell>
        </row>
        <row r="312">
          <cell r="A312" t="str">
            <v>Paramount</v>
          </cell>
          <cell r="B312">
            <v>1433</v>
          </cell>
          <cell r="C312">
            <v>2021</v>
          </cell>
          <cell r="D312">
            <v>48325893</v>
          </cell>
          <cell r="E312">
            <v>7845094</v>
          </cell>
          <cell r="F312">
            <v>56170987</v>
          </cell>
        </row>
        <row r="313">
          <cell r="A313" t="str">
            <v>Parlier</v>
          </cell>
          <cell r="B313">
            <v>1434</v>
          </cell>
          <cell r="C313">
            <v>2021</v>
          </cell>
          <cell r="D313">
            <v>10847117</v>
          </cell>
          <cell r="E313">
            <v>5170866</v>
          </cell>
          <cell r="F313">
            <v>16017983</v>
          </cell>
        </row>
        <row r="314">
          <cell r="A314" t="str">
            <v>Pasadena</v>
          </cell>
          <cell r="B314">
            <v>1435</v>
          </cell>
          <cell r="C314">
            <v>2021</v>
          </cell>
          <cell r="D314">
            <v>353701073</v>
          </cell>
          <cell r="E314">
            <v>426560383</v>
          </cell>
          <cell r="F314">
            <v>780261456</v>
          </cell>
        </row>
        <row r="315">
          <cell r="A315" t="str">
            <v>Patterson</v>
          </cell>
          <cell r="B315">
            <v>1436</v>
          </cell>
          <cell r="C315">
            <v>2021</v>
          </cell>
          <cell r="D315">
            <v>35953916</v>
          </cell>
          <cell r="E315">
            <v>14462683</v>
          </cell>
          <cell r="F315">
            <v>50416599</v>
          </cell>
        </row>
        <row r="316">
          <cell r="A316" t="str">
            <v>Perris</v>
          </cell>
          <cell r="B316">
            <v>1437</v>
          </cell>
          <cell r="C316">
            <v>2021</v>
          </cell>
          <cell r="D316">
            <v>121890644</v>
          </cell>
          <cell r="E316">
            <v>7693228</v>
          </cell>
          <cell r="F316">
            <v>129583872</v>
          </cell>
        </row>
        <row r="317">
          <cell r="A317" t="str">
            <v>Petaluma</v>
          </cell>
          <cell r="B317">
            <v>1438</v>
          </cell>
          <cell r="C317">
            <v>2021</v>
          </cell>
          <cell r="D317">
            <v>72228557</v>
          </cell>
          <cell r="E317">
            <v>64669402</v>
          </cell>
          <cell r="F317">
            <v>136897959</v>
          </cell>
        </row>
        <row r="318">
          <cell r="A318" t="str">
            <v>Pico Rivera</v>
          </cell>
          <cell r="B318">
            <v>1439</v>
          </cell>
          <cell r="C318">
            <v>2021</v>
          </cell>
          <cell r="D318">
            <v>65668443</v>
          </cell>
          <cell r="E318">
            <v>28931208</v>
          </cell>
          <cell r="F318">
            <v>94599651</v>
          </cell>
        </row>
        <row r="319">
          <cell r="A319" t="str">
            <v>Piedmont</v>
          </cell>
          <cell r="B319">
            <v>1440</v>
          </cell>
          <cell r="C319">
            <v>2021</v>
          </cell>
          <cell r="D319">
            <v>36664780</v>
          </cell>
          <cell r="E319">
            <v>4501170</v>
          </cell>
          <cell r="F319">
            <v>41165950</v>
          </cell>
        </row>
        <row r="320">
          <cell r="A320" t="str">
            <v>Pinole</v>
          </cell>
          <cell r="B320">
            <v>1441</v>
          </cell>
          <cell r="C320">
            <v>2021</v>
          </cell>
          <cell r="D320">
            <v>27081820</v>
          </cell>
          <cell r="E320">
            <v>7571315</v>
          </cell>
          <cell r="F320">
            <v>34653135</v>
          </cell>
        </row>
        <row r="321">
          <cell r="A321" t="str">
            <v>Pismo Beach</v>
          </cell>
          <cell r="B321">
            <v>1442</v>
          </cell>
          <cell r="C321">
            <v>2021</v>
          </cell>
          <cell r="D321">
            <v>39089645</v>
          </cell>
          <cell r="E321">
            <v>16151219</v>
          </cell>
          <cell r="F321">
            <v>55240864</v>
          </cell>
        </row>
        <row r="322">
          <cell r="A322" t="str">
            <v>Pittsburg</v>
          </cell>
          <cell r="B322">
            <v>1443</v>
          </cell>
          <cell r="C322">
            <v>2021</v>
          </cell>
          <cell r="D322">
            <v>104833656</v>
          </cell>
          <cell r="E322">
            <v>61013182</v>
          </cell>
          <cell r="F322">
            <v>165846838</v>
          </cell>
        </row>
        <row r="323">
          <cell r="A323" t="str">
            <v>Placentia</v>
          </cell>
          <cell r="B323">
            <v>1444</v>
          </cell>
          <cell r="C323">
            <v>2021</v>
          </cell>
          <cell r="D323">
            <v>59523282</v>
          </cell>
          <cell r="E323">
            <v>6784136</v>
          </cell>
          <cell r="F323">
            <v>66307418</v>
          </cell>
        </row>
        <row r="324">
          <cell r="A324" t="str">
            <v>Placerville</v>
          </cell>
          <cell r="B324">
            <v>1445</v>
          </cell>
          <cell r="C324">
            <v>2021</v>
          </cell>
          <cell r="D324">
            <v>21433705</v>
          </cell>
          <cell r="E324">
            <v>10942991</v>
          </cell>
          <cell r="F324">
            <v>32376696</v>
          </cell>
        </row>
        <row r="325">
          <cell r="A325" t="str">
            <v>Pleasant Hill</v>
          </cell>
          <cell r="B325">
            <v>1446</v>
          </cell>
          <cell r="C325">
            <v>2021</v>
          </cell>
          <cell r="D325">
            <v>40151531</v>
          </cell>
          <cell r="E325">
            <v>384902</v>
          </cell>
          <cell r="F325">
            <v>40536433</v>
          </cell>
        </row>
        <row r="326">
          <cell r="A326" t="str">
            <v>Pleasanton</v>
          </cell>
          <cell r="B326">
            <v>1447</v>
          </cell>
          <cell r="C326">
            <v>2021</v>
          </cell>
          <cell r="D326">
            <v>143515399</v>
          </cell>
          <cell r="E326">
            <v>71462002</v>
          </cell>
          <cell r="F326">
            <v>214977401</v>
          </cell>
        </row>
        <row r="327">
          <cell r="A327" t="str">
            <v>Plymouth</v>
          </cell>
          <cell r="B327">
            <v>1448</v>
          </cell>
          <cell r="C327">
            <v>2021</v>
          </cell>
          <cell r="D327">
            <v>1562208</v>
          </cell>
          <cell r="E327">
            <v>1219734</v>
          </cell>
          <cell r="F327">
            <v>2781942</v>
          </cell>
        </row>
        <row r="328">
          <cell r="A328" t="str">
            <v>Point Arena</v>
          </cell>
          <cell r="B328">
            <v>1449</v>
          </cell>
          <cell r="C328">
            <v>2021</v>
          </cell>
          <cell r="D328">
            <v>665103</v>
          </cell>
          <cell r="E328">
            <v>346283</v>
          </cell>
          <cell r="F328">
            <v>1011386</v>
          </cell>
        </row>
        <row r="329">
          <cell r="A329" t="str">
            <v>Pomona</v>
          </cell>
          <cell r="B329">
            <v>1450</v>
          </cell>
          <cell r="C329">
            <v>2021</v>
          </cell>
          <cell r="D329">
            <v>180890001</v>
          </cell>
          <cell r="E329">
            <v>109806189</v>
          </cell>
          <cell r="F329">
            <v>290696190</v>
          </cell>
        </row>
        <row r="330">
          <cell r="A330" t="str">
            <v>Port Hueneme</v>
          </cell>
          <cell r="B330">
            <v>1451</v>
          </cell>
          <cell r="C330">
            <v>2021</v>
          </cell>
          <cell r="D330">
            <v>27513524</v>
          </cell>
          <cell r="E330">
            <v>22291316</v>
          </cell>
          <cell r="F330">
            <v>49804840</v>
          </cell>
        </row>
        <row r="331">
          <cell r="A331" t="str">
            <v>Porterville</v>
          </cell>
          <cell r="B331">
            <v>1452</v>
          </cell>
          <cell r="C331">
            <v>2021</v>
          </cell>
          <cell r="D331">
            <v>56813451</v>
          </cell>
          <cell r="E331">
            <v>44823888</v>
          </cell>
          <cell r="F331">
            <v>101637339</v>
          </cell>
        </row>
        <row r="332">
          <cell r="A332" t="str">
            <v>Portola</v>
          </cell>
          <cell r="B332">
            <v>1453</v>
          </cell>
          <cell r="C332">
            <v>2021</v>
          </cell>
          <cell r="D332">
            <v>1561029</v>
          </cell>
          <cell r="E332">
            <v>2109895</v>
          </cell>
          <cell r="F332">
            <v>3670924</v>
          </cell>
        </row>
        <row r="333">
          <cell r="A333" t="str">
            <v>Portola Valley</v>
          </cell>
          <cell r="B333">
            <v>1454</v>
          </cell>
          <cell r="C333">
            <v>2021</v>
          </cell>
          <cell r="D333">
            <v>5511529</v>
          </cell>
          <cell r="E333"/>
          <cell r="F333">
            <v>5511529</v>
          </cell>
        </row>
        <row r="334">
          <cell r="A334" t="str">
            <v>Poway</v>
          </cell>
          <cell r="B334">
            <v>1455</v>
          </cell>
          <cell r="C334">
            <v>2021</v>
          </cell>
          <cell r="D334">
            <v>62672663</v>
          </cell>
          <cell r="E334">
            <v>41048686</v>
          </cell>
          <cell r="F334">
            <v>103721349</v>
          </cell>
        </row>
        <row r="335">
          <cell r="A335" t="str">
            <v>Rancho Cordova</v>
          </cell>
          <cell r="B335">
            <v>8975</v>
          </cell>
          <cell r="C335">
            <v>2021</v>
          </cell>
          <cell r="D335">
            <v>122300880</v>
          </cell>
          <cell r="E335">
            <v>4591795</v>
          </cell>
          <cell r="F335">
            <v>126892675</v>
          </cell>
        </row>
        <row r="336">
          <cell r="A336" t="str">
            <v>Rancho Cucamonga</v>
          </cell>
          <cell r="B336">
            <v>1456</v>
          </cell>
          <cell r="C336">
            <v>2021</v>
          </cell>
          <cell r="D336">
            <v>213381181</v>
          </cell>
          <cell r="E336">
            <v>14488491</v>
          </cell>
          <cell r="F336">
            <v>227869672</v>
          </cell>
        </row>
        <row r="337">
          <cell r="A337" t="str">
            <v>Rancho Mirage</v>
          </cell>
          <cell r="B337">
            <v>1457</v>
          </cell>
          <cell r="C337">
            <v>2021</v>
          </cell>
          <cell r="D337">
            <v>51151820</v>
          </cell>
          <cell r="E337">
            <v>17862892</v>
          </cell>
          <cell r="F337">
            <v>69014712</v>
          </cell>
        </row>
        <row r="338">
          <cell r="A338" t="str">
            <v>Rancho Palos Verdes</v>
          </cell>
          <cell r="B338">
            <v>1458</v>
          </cell>
          <cell r="C338">
            <v>2021</v>
          </cell>
          <cell r="D338">
            <v>36958868</v>
          </cell>
          <cell r="E338">
            <v>114965</v>
          </cell>
          <cell r="F338">
            <v>37073833</v>
          </cell>
        </row>
        <row r="339">
          <cell r="A339" t="str">
            <v>Rancho Santa Margarita</v>
          </cell>
          <cell r="B339">
            <v>1459</v>
          </cell>
          <cell r="C339">
            <v>2021</v>
          </cell>
          <cell r="D339">
            <v>25183509</v>
          </cell>
          <cell r="E339"/>
          <cell r="F339">
            <v>25183509</v>
          </cell>
        </row>
        <row r="340">
          <cell r="A340" t="str">
            <v>Red Bluff</v>
          </cell>
          <cell r="B340">
            <v>1460</v>
          </cell>
          <cell r="C340">
            <v>2021</v>
          </cell>
          <cell r="D340">
            <v>17429456</v>
          </cell>
          <cell r="E340">
            <v>6380449</v>
          </cell>
          <cell r="F340">
            <v>23809905</v>
          </cell>
        </row>
        <row r="341">
          <cell r="A341" t="str">
            <v>Redding</v>
          </cell>
          <cell r="B341">
            <v>1461</v>
          </cell>
          <cell r="C341">
            <v>2021</v>
          </cell>
          <cell r="D341">
            <v>133180471</v>
          </cell>
          <cell r="E341">
            <v>320127846</v>
          </cell>
          <cell r="F341">
            <v>453308317</v>
          </cell>
        </row>
        <row r="342">
          <cell r="A342" t="str">
            <v>Redlands</v>
          </cell>
          <cell r="B342">
            <v>1462</v>
          </cell>
          <cell r="C342">
            <v>2021</v>
          </cell>
          <cell r="D342">
            <v>95221920</v>
          </cell>
          <cell r="E342">
            <v>81652684</v>
          </cell>
          <cell r="F342">
            <v>176874604</v>
          </cell>
        </row>
        <row r="343">
          <cell r="A343" t="str">
            <v>Redondo Beach</v>
          </cell>
          <cell r="B343">
            <v>1463</v>
          </cell>
          <cell r="C343">
            <v>2021</v>
          </cell>
          <cell r="D343">
            <v>115491755</v>
          </cell>
          <cell r="E343">
            <v>45855127</v>
          </cell>
          <cell r="F343">
            <v>161346882</v>
          </cell>
        </row>
        <row r="344">
          <cell r="A344" t="str">
            <v>Redwood City</v>
          </cell>
          <cell r="B344">
            <v>1464</v>
          </cell>
          <cell r="C344">
            <v>2021</v>
          </cell>
          <cell r="D344">
            <v>172508757</v>
          </cell>
          <cell r="E344">
            <v>138025927</v>
          </cell>
          <cell r="F344">
            <v>310534684</v>
          </cell>
        </row>
        <row r="345">
          <cell r="A345" t="str">
            <v>Reedley</v>
          </cell>
          <cell r="B345">
            <v>1465</v>
          </cell>
          <cell r="C345">
            <v>2021</v>
          </cell>
          <cell r="D345">
            <v>22309748</v>
          </cell>
          <cell r="E345">
            <v>16013363</v>
          </cell>
          <cell r="F345">
            <v>38323111</v>
          </cell>
        </row>
        <row r="346">
          <cell r="A346" t="str">
            <v>Rialto</v>
          </cell>
          <cell r="B346">
            <v>1466</v>
          </cell>
          <cell r="C346">
            <v>2021</v>
          </cell>
          <cell r="D346">
            <v>144684794</v>
          </cell>
          <cell r="E346">
            <v>55836868</v>
          </cell>
          <cell r="F346">
            <v>200521662</v>
          </cell>
        </row>
        <row r="347">
          <cell r="A347" t="str">
            <v>Richmond</v>
          </cell>
          <cell r="B347">
            <v>1467</v>
          </cell>
          <cell r="C347">
            <v>2021</v>
          </cell>
          <cell r="D347">
            <v>252318666</v>
          </cell>
          <cell r="E347">
            <v>67371109</v>
          </cell>
          <cell r="F347">
            <v>319689775</v>
          </cell>
        </row>
        <row r="348">
          <cell r="A348" t="str">
            <v>Ridgecrest</v>
          </cell>
          <cell r="B348">
            <v>1468</v>
          </cell>
          <cell r="C348">
            <v>2021</v>
          </cell>
          <cell r="D348">
            <v>21923971</v>
          </cell>
          <cell r="E348">
            <v>9539149</v>
          </cell>
          <cell r="F348">
            <v>31463120</v>
          </cell>
        </row>
        <row r="349">
          <cell r="A349" t="str">
            <v>Rio Dell</v>
          </cell>
          <cell r="B349">
            <v>1469</v>
          </cell>
          <cell r="C349">
            <v>2021</v>
          </cell>
          <cell r="D349">
            <v>3280505</v>
          </cell>
          <cell r="E349">
            <v>2798126</v>
          </cell>
          <cell r="F349">
            <v>6078631</v>
          </cell>
        </row>
        <row r="350">
          <cell r="A350" t="str">
            <v>Rio Vista</v>
          </cell>
          <cell r="B350">
            <v>1470</v>
          </cell>
          <cell r="C350">
            <v>2021</v>
          </cell>
          <cell r="D350">
            <v>13904985</v>
          </cell>
          <cell r="E350">
            <v>12107552</v>
          </cell>
          <cell r="F350">
            <v>26012537</v>
          </cell>
        </row>
        <row r="351">
          <cell r="A351" t="str">
            <v>Ripon</v>
          </cell>
          <cell r="B351">
            <v>1471</v>
          </cell>
          <cell r="C351">
            <v>2021</v>
          </cell>
          <cell r="D351">
            <v>15503594</v>
          </cell>
          <cell r="E351">
            <v>8415330</v>
          </cell>
          <cell r="F351">
            <v>23918924</v>
          </cell>
        </row>
        <row r="352">
          <cell r="A352" t="str">
            <v>Riverbank</v>
          </cell>
          <cell r="B352">
            <v>1472</v>
          </cell>
          <cell r="C352">
            <v>2021</v>
          </cell>
          <cell r="D352">
            <v>15323402</v>
          </cell>
          <cell r="E352">
            <v>10418194</v>
          </cell>
          <cell r="F352">
            <v>25741596</v>
          </cell>
        </row>
        <row r="353">
          <cell r="A353" t="str">
            <v>Riverside</v>
          </cell>
          <cell r="B353">
            <v>1473</v>
          </cell>
          <cell r="C353">
            <v>2021</v>
          </cell>
          <cell r="D353">
            <v>402469760</v>
          </cell>
          <cell r="E353">
            <v>596152608</v>
          </cell>
          <cell r="F353">
            <v>998622368</v>
          </cell>
        </row>
        <row r="354">
          <cell r="A354" t="str">
            <v>Rocklin</v>
          </cell>
          <cell r="B354">
            <v>1474</v>
          </cell>
          <cell r="C354">
            <v>2021</v>
          </cell>
          <cell r="D354">
            <v>86867995</v>
          </cell>
          <cell r="E354">
            <v>5198918</v>
          </cell>
          <cell r="F354">
            <v>92066913</v>
          </cell>
        </row>
        <row r="355">
          <cell r="A355" t="str">
            <v>Rohnert Park</v>
          </cell>
          <cell r="B355">
            <v>1475</v>
          </cell>
          <cell r="C355">
            <v>2021</v>
          </cell>
          <cell r="D355">
            <v>72228686</v>
          </cell>
          <cell r="E355">
            <v>29657849</v>
          </cell>
          <cell r="F355">
            <v>101886535</v>
          </cell>
        </row>
        <row r="356">
          <cell r="A356" t="str">
            <v>Rolling Hills</v>
          </cell>
          <cell r="B356">
            <v>1476</v>
          </cell>
          <cell r="C356">
            <v>2021</v>
          </cell>
          <cell r="D356">
            <v>2429212</v>
          </cell>
          <cell r="E356">
            <v>788117</v>
          </cell>
          <cell r="F356">
            <v>3217329</v>
          </cell>
        </row>
        <row r="357">
          <cell r="A357" t="str">
            <v>Rolling Hills Estates</v>
          </cell>
          <cell r="B357">
            <v>1477</v>
          </cell>
          <cell r="C357">
            <v>2021</v>
          </cell>
          <cell r="D357">
            <v>13120352</v>
          </cell>
          <cell r="E357"/>
          <cell r="F357">
            <v>13120352</v>
          </cell>
        </row>
        <row r="358">
          <cell r="A358" t="str">
            <v>Rosemead</v>
          </cell>
          <cell r="B358">
            <v>1478</v>
          </cell>
          <cell r="C358">
            <v>2021</v>
          </cell>
          <cell r="D358">
            <v>34623844</v>
          </cell>
          <cell r="E358">
            <v>352187</v>
          </cell>
          <cell r="F358">
            <v>34976031</v>
          </cell>
        </row>
        <row r="359">
          <cell r="A359" t="str">
            <v>Roseville</v>
          </cell>
          <cell r="B359">
            <v>1479</v>
          </cell>
          <cell r="C359">
            <v>2021</v>
          </cell>
          <cell r="D359">
            <v>344182832</v>
          </cell>
          <cell r="E359">
            <v>366029417</v>
          </cell>
          <cell r="F359">
            <v>710212249</v>
          </cell>
        </row>
        <row r="360">
          <cell r="A360" t="str">
            <v>Ross</v>
          </cell>
          <cell r="B360">
            <v>1480</v>
          </cell>
          <cell r="C360">
            <v>2021</v>
          </cell>
          <cell r="D360">
            <v>9689811</v>
          </cell>
          <cell r="E360"/>
          <cell r="F360">
            <v>9689811</v>
          </cell>
        </row>
        <row r="361">
          <cell r="A361" t="str">
            <v>Sacramento</v>
          </cell>
          <cell r="B361">
            <v>1481</v>
          </cell>
          <cell r="C361">
            <v>2021</v>
          </cell>
          <cell r="D361">
            <v>1042782000</v>
          </cell>
          <cell r="E361">
            <v>434767000</v>
          </cell>
          <cell r="F361">
            <v>1477549000</v>
          </cell>
        </row>
        <row r="362">
          <cell r="A362" t="str">
            <v>Salinas</v>
          </cell>
          <cell r="B362">
            <v>1482</v>
          </cell>
          <cell r="C362">
            <v>2021</v>
          </cell>
          <cell r="D362">
            <v>191357080</v>
          </cell>
          <cell r="E362">
            <v>21746578</v>
          </cell>
          <cell r="F362">
            <v>213103658</v>
          </cell>
        </row>
        <row r="363">
          <cell r="A363" t="str">
            <v>San Anselmo</v>
          </cell>
          <cell r="B363">
            <v>1483</v>
          </cell>
          <cell r="C363">
            <v>2021</v>
          </cell>
          <cell r="D363">
            <v>23619047</v>
          </cell>
          <cell r="E363"/>
          <cell r="F363">
            <v>23619047</v>
          </cell>
        </row>
        <row r="364">
          <cell r="A364" t="str">
            <v>San Bernardino</v>
          </cell>
          <cell r="B364">
            <v>1484</v>
          </cell>
          <cell r="C364">
            <v>2021</v>
          </cell>
          <cell r="D364">
            <v>211485383</v>
          </cell>
          <cell r="E364">
            <v>110762976</v>
          </cell>
          <cell r="F364">
            <v>322248359</v>
          </cell>
        </row>
        <row r="365">
          <cell r="A365" t="str">
            <v>San Bruno</v>
          </cell>
          <cell r="B365">
            <v>1485</v>
          </cell>
          <cell r="C365">
            <v>2021</v>
          </cell>
          <cell r="D365">
            <v>63549812</v>
          </cell>
          <cell r="E365">
            <v>52658218</v>
          </cell>
          <cell r="F365">
            <v>116208030</v>
          </cell>
        </row>
        <row r="366">
          <cell r="A366" t="str">
            <v>San Buenaventura</v>
          </cell>
          <cell r="B366">
            <v>1486</v>
          </cell>
          <cell r="C366">
            <v>2021</v>
          </cell>
          <cell r="D366">
            <v>164126698</v>
          </cell>
          <cell r="E366">
            <v>83962150</v>
          </cell>
          <cell r="F366">
            <v>248088848</v>
          </cell>
        </row>
        <row r="367">
          <cell r="A367" t="str">
            <v>San Carlos</v>
          </cell>
          <cell r="B367">
            <v>1487</v>
          </cell>
          <cell r="C367">
            <v>2021</v>
          </cell>
          <cell r="D367">
            <v>61452636</v>
          </cell>
          <cell r="E367">
            <v>25022695</v>
          </cell>
          <cell r="F367">
            <v>86475331</v>
          </cell>
        </row>
        <row r="368">
          <cell r="A368" t="str">
            <v>San Clemente</v>
          </cell>
          <cell r="B368">
            <v>1488</v>
          </cell>
          <cell r="C368">
            <v>2021</v>
          </cell>
          <cell r="D368">
            <v>73832595</v>
          </cell>
          <cell r="E368">
            <v>50728609</v>
          </cell>
          <cell r="F368">
            <v>124561204</v>
          </cell>
        </row>
        <row r="369">
          <cell r="A369" t="str">
            <v>San Diego</v>
          </cell>
          <cell r="B369">
            <v>1489</v>
          </cell>
          <cell r="C369">
            <v>2021</v>
          </cell>
          <cell r="D369">
            <v>2362791428</v>
          </cell>
          <cell r="E369">
            <v>1404996517</v>
          </cell>
          <cell r="F369">
            <v>3767787945</v>
          </cell>
        </row>
        <row r="370">
          <cell r="A370" t="str">
            <v>San Dimas</v>
          </cell>
          <cell r="B370">
            <v>1490</v>
          </cell>
          <cell r="C370">
            <v>2021</v>
          </cell>
          <cell r="D370">
            <v>38322374</v>
          </cell>
          <cell r="E370"/>
          <cell r="F370">
            <v>38322374</v>
          </cell>
        </row>
        <row r="371">
          <cell r="A371" t="str">
            <v>San Fernando</v>
          </cell>
          <cell r="B371">
            <v>1491</v>
          </cell>
          <cell r="C371">
            <v>2021</v>
          </cell>
          <cell r="D371">
            <v>35850763</v>
          </cell>
          <cell r="E371">
            <v>12770561</v>
          </cell>
          <cell r="F371">
            <v>48621324</v>
          </cell>
        </row>
        <row r="372">
          <cell r="A372" t="str">
            <v>San Francisco</v>
          </cell>
          <cell r="B372">
            <v>1492</v>
          </cell>
          <cell r="C372">
            <v>2021</v>
          </cell>
          <cell r="D372">
            <v>8453132536</v>
          </cell>
          <cell r="E372">
            <v>4503085016</v>
          </cell>
          <cell r="F372">
            <v>12956217552</v>
          </cell>
        </row>
        <row r="373">
          <cell r="A373" t="str">
            <v>San Gabriel</v>
          </cell>
          <cell r="B373">
            <v>1493</v>
          </cell>
          <cell r="C373">
            <v>2021</v>
          </cell>
          <cell r="D373">
            <v>55908031</v>
          </cell>
          <cell r="E373">
            <v>5236176</v>
          </cell>
          <cell r="F373">
            <v>61144207</v>
          </cell>
        </row>
        <row r="374">
          <cell r="A374" t="str">
            <v>San Jacinto</v>
          </cell>
          <cell r="B374">
            <v>1494</v>
          </cell>
          <cell r="C374">
            <v>2021</v>
          </cell>
          <cell r="D374">
            <v>39245423</v>
          </cell>
          <cell r="E374">
            <v>19540688</v>
          </cell>
          <cell r="F374">
            <v>58786111</v>
          </cell>
        </row>
        <row r="375">
          <cell r="A375" t="str">
            <v>San Joaquin</v>
          </cell>
          <cell r="B375">
            <v>1495</v>
          </cell>
          <cell r="C375">
            <v>2021</v>
          </cell>
          <cell r="D375">
            <v>2225068</v>
          </cell>
          <cell r="E375">
            <v>1306827</v>
          </cell>
          <cell r="F375">
            <v>3531895</v>
          </cell>
        </row>
        <row r="376">
          <cell r="A376" t="str">
            <v>San Jose</v>
          </cell>
          <cell r="B376">
            <v>1496</v>
          </cell>
          <cell r="C376">
            <v>2021</v>
          </cell>
          <cell r="D376">
            <v>1894111076</v>
          </cell>
          <cell r="E376">
            <v>936756337</v>
          </cell>
          <cell r="F376">
            <v>2830867413</v>
          </cell>
        </row>
        <row r="377">
          <cell r="A377" t="str">
            <v>San Juan Bautista</v>
          </cell>
          <cell r="B377">
            <v>1497</v>
          </cell>
          <cell r="C377">
            <v>2021</v>
          </cell>
          <cell r="D377">
            <v>3185799</v>
          </cell>
          <cell r="E377">
            <v>2522223</v>
          </cell>
          <cell r="F377">
            <v>5708022</v>
          </cell>
        </row>
        <row r="378">
          <cell r="A378" t="str">
            <v>San Juan Capistrano</v>
          </cell>
          <cell r="B378">
            <v>1498</v>
          </cell>
          <cell r="C378">
            <v>2021</v>
          </cell>
          <cell r="D378">
            <v>42037916</v>
          </cell>
          <cell r="E378">
            <v>40740699</v>
          </cell>
          <cell r="F378">
            <v>82778615</v>
          </cell>
        </row>
        <row r="379">
          <cell r="A379" t="str">
            <v>San Leandro</v>
          </cell>
          <cell r="B379">
            <v>1499</v>
          </cell>
          <cell r="C379">
            <v>2021</v>
          </cell>
          <cell r="D379">
            <v>143555339</v>
          </cell>
          <cell r="E379">
            <v>42939203</v>
          </cell>
          <cell r="F379">
            <v>186494542</v>
          </cell>
        </row>
        <row r="380">
          <cell r="A380" t="str">
            <v>San Luis Obispo</v>
          </cell>
          <cell r="B380">
            <v>1500</v>
          </cell>
          <cell r="C380">
            <v>2021</v>
          </cell>
          <cell r="D380">
            <v>104866981</v>
          </cell>
          <cell r="E380">
            <v>57580875</v>
          </cell>
          <cell r="F380">
            <v>162447856</v>
          </cell>
        </row>
        <row r="381">
          <cell r="A381" t="str">
            <v>San Marcos</v>
          </cell>
          <cell r="B381">
            <v>1501</v>
          </cell>
          <cell r="C381">
            <v>2021</v>
          </cell>
          <cell r="D381">
            <v>127365445</v>
          </cell>
          <cell r="E381">
            <v>4620430</v>
          </cell>
          <cell r="F381">
            <v>131985875</v>
          </cell>
        </row>
        <row r="382">
          <cell r="A382" t="str">
            <v>San Marino</v>
          </cell>
          <cell r="B382">
            <v>1502</v>
          </cell>
          <cell r="C382">
            <v>2021</v>
          </cell>
          <cell r="D382">
            <v>31452874</v>
          </cell>
          <cell r="E382">
            <v>505576</v>
          </cell>
          <cell r="F382">
            <v>31958450</v>
          </cell>
        </row>
        <row r="383">
          <cell r="A383" t="str">
            <v>San Mateo</v>
          </cell>
          <cell r="B383">
            <v>1503</v>
          </cell>
          <cell r="C383">
            <v>2021</v>
          </cell>
          <cell r="D383">
            <v>176444544</v>
          </cell>
          <cell r="E383">
            <v>119526687</v>
          </cell>
          <cell r="F383">
            <v>295971231</v>
          </cell>
        </row>
        <row r="384">
          <cell r="A384" t="str">
            <v>San Pablo</v>
          </cell>
          <cell r="B384">
            <v>1504</v>
          </cell>
          <cell r="C384">
            <v>2021</v>
          </cell>
          <cell r="D384">
            <v>56729597</v>
          </cell>
          <cell r="E384"/>
          <cell r="F384">
            <v>56729597</v>
          </cell>
        </row>
        <row r="385">
          <cell r="A385" t="str">
            <v>San Rafael</v>
          </cell>
          <cell r="B385">
            <v>1505</v>
          </cell>
          <cell r="C385">
            <v>2021</v>
          </cell>
          <cell r="D385">
            <v>124034939</v>
          </cell>
          <cell r="E385">
            <v>24027151</v>
          </cell>
          <cell r="F385">
            <v>148062090</v>
          </cell>
        </row>
        <row r="386">
          <cell r="A386" t="str">
            <v>San Ramon</v>
          </cell>
          <cell r="B386">
            <v>1506</v>
          </cell>
          <cell r="C386">
            <v>2021</v>
          </cell>
          <cell r="D386">
            <v>87314380</v>
          </cell>
          <cell r="E386">
            <v>13320816</v>
          </cell>
          <cell r="F386">
            <v>100635196</v>
          </cell>
        </row>
        <row r="387">
          <cell r="A387" t="str">
            <v>Sand City</v>
          </cell>
          <cell r="B387">
            <v>1507</v>
          </cell>
          <cell r="C387">
            <v>2021</v>
          </cell>
          <cell r="D387">
            <v>8454291</v>
          </cell>
          <cell r="E387"/>
          <cell r="F387">
            <v>8454291</v>
          </cell>
        </row>
        <row r="388">
          <cell r="A388" t="str">
            <v>Sanger</v>
          </cell>
          <cell r="B388">
            <v>1508</v>
          </cell>
          <cell r="C388">
            <v>2021</v>
          </cell>
          <cell r="D388">
            <v>35471036</v>
          </cell>
          <cell r="E388">
            <v>18133444</v>
          </cell>
          <cell r="F388">
            <v>53604480</v>
          </cell>
        </row>
        <row r="389">
          <cell r="A389" t="str">
            <v>Santa Ana</v>
          </cell>
          <cell r="B389">
            <v>1509</v>
          </cell>
          <cell r="C389">
            <v>2021</v>
          </cell>
          <cell r="D389">
            <v>514366914</v>
          </cell>
          <cell r="E389">
            <v>176631031</v>
          </cell>
          <cell r="F389">
            <v>690997945</v>
          </cell>
        </row>
        <row r="390">
          <cell r="A390" t="str">
            <v>Santa Barbara</v>
          </cell>
          <cell r="B390">
            <v>1510</v>
          </cell>
          <cell r="C390">
            <v>2021</v>
          </cell>
          <cell r="D390">
            <v>216398829</v>
          </cell>
          <cell r="E390">
            <v>202115366</v>
          </cell>
          <cell r="F390">
            <v>418514195</v>
          </cell>
        </row>
        <row r="391">
          <cell r="A391" t="str">
            <v>Santa Clara</v>
          </cell>
          <cell r="B391">
            <v>1511</v>
          </cell>
          <cell r="C391">
            <v>2021</v>
          </cell>
          <cell r="D391">
            <v>259719117</v>
          </cell>
          <cell r="E391">
            <v>741131711</v>
          </cell>
          <cell r="F391">
            <v>1000850828</v>
          </cell>
        </row>
        <row r="392">
          <cell r="A392" t="str">
            <v>Santa Clarita</v>
          </cell>
          <cell r="B392">
            <v>1512</v>
          </cell>
          <cell r="C392">
            <v>2021</v>
          </cell>
          <cell r="D392">
            <v>234720607</v>
          </cell>
          <cell r="E392">
            <v>40000669</v>
          </cell>
          <cell r="F392">
            <v>274721276</v>
          </cell>
        </row>
        <row r="393">
          <cell r="A393" t="str">
            <v>Santa Cruz</v>
          </cell>
          <cell r="B393">
            <v>1513</v>
          </cell>
          <cell r="C393">
            <v>2021</v>
          </cell>
          <cell r="D393">
            <v>137741382</v>
          </cell>
          <cell r="E393">
            <v>124802805</v>
          </cell>
          <cell r="F393">
            <v>262544187</v>
          </cell>
        </row>
        <row r="394">
          <cell r="A394" t="str">
            <v>Santa Fe Springs</v>
          </cell>
          <cell r="B394">
            <v>1514</v>
          </cell>
          <cell r="C394">
            <v>2021</v>
          </cell>
          <cell r="D394">
            <v>84003661</v>
          </cell>
          <cell r="E394">
            <v>14674059</v>
          </cell>
          <cell r="F394">
            <v>98677720</v>
          </cell>
        </row>
        <row r="395">
          <cell r="A395" t="str">
            <v>Santa Maria</v>
          </cell>
          <cell r="B395">
            <v>1515</v>
          </cell>
          <cell r="C395">
            <v>2021</v>
          </cell>
          <cell r="D395">
            <v>137040765</v>
          </cell>
          <cell r="E395">
            <v>113573599</v>
          </cell>
          <cell r="F395">
            <v>250614364</v>
          </cell>
        </row>
        <row r="396">
          <cell r="A396" t="str">
            <v>Santa Monica</v>
          </cell>
          <cell r="B396">
            <v>1516</v>
          </cell>
          <cell r="C396">
            <v>2021</v>
          </cell>
          <cell r="D396">
            <v>411896880</v>
          </cell>
          <cell r="E396">
            <v>230325049</v>
          </cell>
          <cell r="F396">
            <v>642221929</v>
          </cell>
        </row>
        <row r="397">
          <cell r="A397" t="str">
            <v>Santa Paula</v>
          </cell>
          <cell r="B397">
            <v>1517</v>
          </cell>
          <cell r="C397">
            <v>2021</v>
          </cell>
          <cell r="D397">
            <v>24000737</v>
          </cell>
          <cell r="E397">
            <v>22990465</v>
          </cell>
          <cell r="F397">
            <v>46991202</v>
          </cell>
        </row>
        <row r="398">
          <cell r="A398" t="str">
            <v>Santa Rosa</v>
          </cell>
          <cell r="B398">
            <v>1518</v>
          </cell>
          <cell r="C398">
            <v>2021</v>
          </cell>
          <cell r="D398">
            <v>326152022</v>
          </cell>
          <cell r="E398">
            <v>235507345</v>
          </cell>
          <cell r="F398">
            <v>561659367</v>
          </cell>
        </row>
        <row r="399">
          <cell r="A399" t="str">
            <v>Santee</v>
          </cell>
          <cell r="B399">
            <v>1519</v>
          </cell>
          <cell r="C399">
            <v>2021</v>
          </cell>
          <cell r="D399">
            <v>64304367</v>
          </cell>
          <cell r="E399"/>
          <cell r="F399">
            <v>64304367</v>
          </cell>
        </row>
        <row r="400">
          <cell r="A400" t="str">
            <v>Saratoga</v>
          </cell>
          <cell r="B400">
            <v>1520</v>
          </cell>
          <cell r="C400">
            <v>2021</v>
          </cell>
          <cell r="D400">
            <v>32287987</v>
          </cell>
          <cell r="E400">
            <v>3402821</v>
          </cell>
          <cell r="F400">
            <v>35690808</v>
          </cell>
        </row>
        <row r="401">
          <cell r="A401" t="str">
            <v>Sausalito</v>
          </cell>
          <cell r="B401">
            <v>1521</v>
          </cell>
          <cell r="C401">
            <v>2021</v>
          </cell>
          <cell r="D401">
            <v>18816543</v>
          </cell>
          <cell r="E401">
            <v>7174224</v>
          </cell>
          <cell r="F401">
            <v>25990767</v>
          </cell>
        </row>
        <row r="402">
          <cell r="A402" t="str">
            <v>Scotts Valley</v>
          </cell>
          <cell r="B402">
            <v>1522</v>
          </cell>
          <cell r="C402">
            <v>2021</v>
          </cell>
          <cell r="D402">
            <v>18322491</v>
          </cell>
          <cell r="E402">
            <v>3025293</v>
          </cell>
          <cell r="F402">
            <v>21347784</v>
          </cell>
        </row>
        <row r="403">
          <cell r="A403" t="str">
            <v>Seal Beach</v>
          </cell>
          <cell r="B403">
            <v>1523</v>
          </cell>
          <cell r="C403">
            <v>2021</v>
          </cell>
          <cell r="D403">
            <v>45071430</v>
          </cell>
          <cell r="E403">
            <v>8614613</v>
          </cell>
          <cell r="F403">
            <v>53686043</v>
          </cell>
        </row>
        <row r="404">
          <cell r="A404" t="str">
            <v>Seaside</v>
          </cell>
          <cell r="B404">
            <v>1524</v>
          </cell>
          <cell r="C404">
            <v>2021</v>
          </cell>
          <cell r="D404">
            <v>48807906</v>
          </cell>
          <cell r="E404">
            <v>6255293</v>
          </cell>
          <cell r="F404">
            <v>55063199</v>
          </cell>
        </row>
        <row r="405">
          <cell r="A405" t="str">
            <v>Sebastopol</v>
          </cell>
          <cell r="B405">
            <v>1525</v>
          </cell>
          <cell r="C405">
            <v>2021</v>
          </cell>
          <cell r="D405">
            <v>11746553</v>
          </cell>
          <cell r="E405">
            <v>6744767</v>
          </cell>
          <cell r="F405">
            <v>18491320</v>
          </cell>
        </row>
        <row r="406">
          <cell r="A406" t="str">
            <v>Selma</v>
          </cell>
          <cell r="B406">
            <v>1526</v>
          </cell>
          <cell r="C406">
            <v>2021</v>
          </cell>
          <cell r="D406">
            <v>24663941</v>
          </cell>
          <cell r="E406">
            <v>10689473</v>
          </cell>
          <cell r="F406">
            <v>35353414</v>
          </cell>
        </row>
        <row r="407">
          <cell r="A407" t="str">
            <v>Shafter</v>
          </cell>
          <cell r="B407">
            <v>1527</v>
          </cell>
          <cell r="C407">
            <v>2021</v>
          </cell>
          <cell r="D407">
            <v>42427217</v>
          </cell>
          <cell r="E407">
            <v>17508433</v>
          </cell>
          <cell r="F407">
            <v>59935650</v>
          </cell>
        </row>
        <row r="408">
          <cell r="A408" t="str">
            <v>Shasta Lake</v>
          </cell>
          <cell r="B408">
            <v>1528</v>
          </cell>
          <cell r="C408">
            <v>2021</v>
          </cell>
          <cell r="D408">
            <v>7245026</v>
          </cell>
          <cell r="E408">
            <v>32929301</v>
          </cell>
          <cell r="F408">
            <v>40174327</v>
          </cell>
        </row>
        <row r="409">
          <cell r="A409" t="str">
            <v>Sierra Madre</v>
          </cell>
          <cell r="B409">
            <v>1529</v>
          </cell>
          <cell r="C409">
            <v>2021</v>
          </cell>
          <cell r="D409">
            <v>16748015</v>
          </cell>
          <cell r="E409">
            <v>13398660</v>
          </cell>
          <cell r="F409">
            <v>30146675</v>
          </cell>
        </row>
        <row r="410">
          <cell r="A410" t="str">
            <v>Signal Hill</v>
          </cell>
          <cell r="B410">
            <v>1530</v>
          </cell>
          <cell r="C410">
            <v>2021</v>
          </cell>
          <cell r="D410">
            <v>31102433</v>
          </cell>
          <cell r="E410">
            <v>6094381</v>
          </cell>
          <cell r="F410">
            <v>37196814</v>
          </cell>
        </row>
        <row r="411">
          <cell r="A411" t="str">
            <v>Simi Valley</v>
          </cell>
          <cell r="B411">
            <v>1531</v>
          </cell>
          <cell r="C411">
            <v>2021</v>
          </cell>
          <cell r="D411">
            <v>104876611</v>
          </cell>
          <cell r="E411">
            <v>88728482</v>
          </cell>
          <cell r="F411">
            <v>193605093</v>
          </cell>
        </row>
        <row r="412">
          <cell r="A412" t="str">
            <v>Solana Beach</v>
          </cell>
          <cell r="B412">
            <v>1532</v>
          </cell>
          <cell r="C412">
            <v>2021</v>
          </cell>
          <cell r="D412">
            <v>25575219</v>
          </cell>
          <cell r="E412">
            <v>9516243</v>
          </cell>
          <cell r="F412">
            <v>35091462</v>
          </cell>
        </row>
        <row r="413">
          <cell r="A413" t="str">
            <v>Soledad</v>
          </cell>
          <cell r="B413">
            <v>1533</v>
          </cell>
          <cell r="C413">
            <v>2021</v>
          </cell>
          <cell r="D413">
            <v>15031357</v>
          </cell>
          <cell r="E413">
            <v>13773399</v>
          </cell>
          <cell r="F413">
            <v>28804756</v>
          </cell>
        </row>
        <row r="414">
          <cell r="A414" t="str">
            <v>Solvang</v>
          </cell>
          <cell r="B414">
            <v>1534</v>
          </cell>
          <cell r="C414">
            <v>2021</v>
          </cell>
          <cell r="D414">
            <v>10031441</v>
          </cell>
          <cell r="E414">
            <v>8067764</v>
          </cell>
          <cell r="F414">
            <v>18099205</v>
          </cell>
        </row>
        <row r="415">
          <cell r="A415" t="str">
            <v>Sonoma</v>
          </cell>
          <cell r="B415">
            <v>1535</v>
          </cell>
          <cell r="C415">
            <v>2021</v>
          </cell>
          <cell r="D415">
            <v>18758633</v>
          </cell>
          <cell r="E415">
            <v>6691963</v>
          </cell>
          <cell r="F415">
            <v>25450596</v>
          </cell>
        </row>
        <row r="416">
          <cell r="A416" t="str">
            <v>Sonora</v>
          </cell>
          <cell r="B416">
            <v>1536</v>
          </cell>
          <cell r="C416">
            <v>2021</v>
          </cell>
          <cell r="D416">
            <v>9589613</v>
          </cell>
          <cell r="E416"/>
          <cell r="F416">
            <v>9589613</v>
          </cell>
        </row>
        <row r="417">
          <cell r="A417" t="str">
            <v>South El Monte</v>
          </cell>
          <cell r="B417">
            <v>1537</v>
          </cell>
          <cell r="C417">
            <v>2021</v>
          </cell>
          <cell r="D417">
            <v>22698547</v>
          </cell>
          <cell r="E417"/>
          <cell r="F417">
            <v>22698547</v>
          </cell>
        </row>
        <row r="418">
          <cell r="A418" t="str">
            <v>South Gate</v>
          </cell>
          <cell r="B418">
            <v>1538</v>
          </cell>
          <cell r="C418">
            <v>2021</v>
          </cell>
          <cell r="D418">
            <v>108415677</v>
          </cell>
          <cell r="E418">
            <v>32494378</v>
          </cell>
          <cell r="F418">
            <v>140910055</v>
          </cell>
        </row>
        <row r="419">
          <cell r="A419" t="str">
            <v>South Lake Tahoe</v>
          </cell>
          <cell r="B419">
            <v>1539</v>
          </cell>
          <cell r="C419">
            <v>2021</v>
          </cell>
          <cell r="D419">
            <v>67094459</v>
          </cell>
          <cell r="E419">
            <v>7398484</v>
          </cell>
          <cell r="F419">
            <v>74492943</v>
          </cell>
        </row>
        <row r="420">
          <cell r="A420" t="str">
            <v>South Pasadena</v>
          </cell>
          <cell r="B420">
            <v>1540</v>
          </cell>
          <cell r="C420">
            <v>2021</v>
          </cell>
          <cell r="D420">
            <v>42907298</v>
          </cell>
          <cell r="E420">
            <v>16797442</v>
          </cell>
          <cell r="F420">
            <v>59704740</v>
          </cell>
        </row>
        <row r="421">
          <cell r="A421" t="str">
            <v>South San Francisco</v>
          </cell>
          <cell r="B421">
            <v>1541</v>
          </cell>
          <cell r="C421">
            <v>2021</v>
          </cell>
          <cell r="D421">
            <v>166155144</v>
          </cell>
          <cell r="E421">
            <v>69301049</v>
          </cell>
          <cell r="F421">
            <v>235456193</v>
          </cell>
        </row>
        <row r="422">
          <cell r="A422" t="str">
            <v>St. Helena</v>
          </cell>
          <cell r="B422">
            <v>1542</v>
          </cell>
          <cell r="C422">
            <v>2021</v>
          </cell>
          <cell r="D422">
            <v>19692305</v>
          </cell>
          <cell r="E422">
            <v>12781978</v>
          </cell>
          <cell r="F422">
            <v>32474283</v>
          </cell>
        </row>
        <row r="423">
          <cell r="A423" t="str">
            <v>Stanton</v>
          </cell>
          <cell r="B423">
            <v>1543</v>
          </cell>
          <cell r="C423">
            <v>2021</v>
          </cell>
          <cell r="D423">
            <v>35611409</v>
          </cell>
          <cell r="E423">
            <v>5214804</v>
          </cell>
          <cell r="F423">
            <v>40826213</v>
          </cell>
        </row>
        <row r="424">
          <cell r="A424" t="str">
            <v>Stockton</v>
          </cell>
          <cell r="B424">
            <v>1544</v>
          </cell>
          <cell r="C424">
            <v>2021</v>
          </cell>
          <cell r="D424">
            <v>441513580</v>
          </cell>
          <cell r="E424">
            <v>304836395</v>
          </cell>
          <cell r="F424">
            <v>746349975</v>
          </cell>
        </row>
        <row r="425">
          <cell r="A425" t="str">
            <v>Suisun City</v>
          </cell>
          <cell r="B425">
            <v>1545</v>
          </cell>
          <cell r="C425">
            <v>2021</v>
          </cell>
          <cell r="D425">
            <v>25477824</v>
          </cell>
          <cell r="E425">
            <v>4320042</v>
          </cell>
          <cell r="F425">
            <v>29797866</v>
          </cell>
        </row>
        <row r="426">
          <cell r="A426" t="str">
            <v>Sunnyvale</v>
          </cell>
          <cell r="B426">
            <v>1546</v>
          </cell>
          <cell r="C426">
            <v>2021</v>
          </cell>
          <cell r="D426">
            <v>213974608</v>
          </cell>
          <cell r="E426">
            <v>340885507</v>
          </cell>
          <cell r="F426">
            <v>554860115</v>
          </cell>
        </row>
        <row r="427">
          <cell r="A427" t="str">
            <v>Susanville</v>
          </cell>
          <cell r="B427">
            <v>1547</v>
          </cell>
          <cell r="C427">
            <v>2021</v>
          </cell>
          <cell r="D427">
            <v>9676721</v>
          </cell>
          <cell r="E427">
            <v>9072184</v>
          </cell>
          <cell r="F427">
            <v>18748905</v>
          </cell>
        </row>
        <row r="428">
          <cell r="A428" t="str">
            <v>Sutter Creek</v>
          </cell>
          <cell r="B428">
            <v>1548</v>
          </cell>
          <cell r="C428">
            <v>2021</v>
          </cell>
          <cell r="D428">
            <v>2780763</v>
          </cell>
          <cell r="E428">
            <v>1899260</v>
          </cell>
          <cell r="F428">
            <v>4680023</v>
          </cell>
        </row>
        <row r="429">
          <cell r="A429" t="str">
            <v>Taft</v>
          </cell>
          <cell r="B429">
            <v>1549</v>
          </cell>
          <cell r="C429">
            <v>2021</v>
          </cell>
          <cell r="D429">
            <v>9951862</v>
          </cell>
          <cell r="E429">
            <v>15299484</v>
          </cell>
          <cell r="F429">
            <v>25251346</v>
          </cell>
        </row>
        <row r="430">
          <cell r="A430" t="str">
            <v>Tehachapi</v>
          </cell>
          <cell r="B430">
            <v>1550</v>
          </cell>
          <cell r="C430">
            <v>2021</v>
          </cell>
          <cell r="D430">
            <v>16731446</v>
          </cell>
          <cell r="E430">
            <v>7932975</v>
          </cell>
          <cell r="F430">
            <v>24664421</v>
          </cell>
        </row>
        <row r="431">
          <cell r="A431" t="str">
            <v>Tehama</v>
          </cell>
          <cell r="B431">
            <v>1551</v>
          </cell>
          <cell r="C431">
            <v>2021</v>
          </cell>
          <cell r="D431">
            <v>394660</v>
          </cell>
          <cell r="E431">
            <v>92041</v>
          </cell>
          <cell r="F431">
            <v>486701</v>
          </cell>
        </row>
        <row r="432">
          <cell r="A432" t="str">
            <v>Temecula</v>
          </cell>
          <cell r="B432">
            <v>1552</v>
          </cell>
          <cell r="C432">
            <v>2021</v>
          </cell>
          <cell r="D432">
            <v>145769311</v>
          </cell>
          <cell r="E432">
            <v>7100280</v>
          </cell>
          <cell r="F432">
            <v>152869591</v>
          </cell>
        </row>
        <row r="433">
          <cell r="A433" t="str">
            <v>Temple City</v>
          </cell>
          <cell r="B433">
            <v>1553</v>
          </cell>
          <cell r="C433">
            <v>2021</v>
          </cell>
          <cell r="D433">
            <v>21929644</v>
          </cell>
          <cell r="E433"/>
          <cell r="F433">
            <v>21929644</v>
          </cell>
        </row>
        <row r="434">
          <cell r="A434" t="str">
            <v>Thousand Oaks</v>
          </cell>
          <cell r="B434">
            <v>1554</v>
          </cell>
          <cell r="C434">
            <v>2021</v>
          </cell>
          <cell r="D434">
            <v>131400562</v>
          </cell>
          <cell r="E434">
            <v>74505974</v>
          </cell>
          <cell r="F434">
            <v>205906536</v>
          </cell>
        </row>
        <row r="435">
          <cell r="A435" t="str">
            <v>Tiburon</v>
          </cell>
          <cell r="B435">
            <v>1555</v>
          </cell>
          <cell r="C435">
            <v>2021</v>
          </cell>
          <cell r="D435">
            <v>13533032</v>
          </cell>
          <cell r="E435"/>
          <cell r="F435">
            <v>13533032</v>
          </cell>
        </row>
        <row r="436">
          <cell r="A436" t="str">
            <v>Torrance</v>
          </cell>
          <cell r="B436">
            <v>1556</v>
          </cell>
          <cell r="C436">
            <v>2021</v>
          </cell>
          <cell r="D436">
            <v>248529219</v>
          </cell>
          <cell r="E436">
            <v>125368363</v>
          </cell>
          <cell r="F436">
            <v>373897582</v>
          </cell>
        </row>
        <row r="437">
          <cell r="A437" t="str">
            <v>Tracy</v>
          </cell>
          <cell r="B437">
            <v>1557</v>
          </cell>
          <cell r="C437">
            <v>2021</v>
          </cell>
          <cell r="D437">
            <v>164387093</v>
          </cell>
          <cell r="E437">
            <v>85721423</v>
          </cell>
          <cell r="F437">
            <v>250108516</v>
          </cell>
        </row>
        <row r="438">
          <cell r="A438" t="str">
            <v>Trinidad</v>
          </cell>
          <cell r="B438">
            <v>1558</v>
          </cell>
          <cell r="C438">
            <v>2021</v>
          </cell>
          <cell r="D438">
            <v>2001696</v>
          </cell>
          <cell r="E438">
            <v>370397</v>
          </cell>
          <cell r="F438">
            <v>2372093</v>
          </cell>
        </row>
        <row r="439">
          <cell r="A439" t="str">
            <v>Truckee</v>
          </cell>
          <cell r="B439">
            <v>1559</v>
          </cell>
          <cell r="C439">
            <v>2021</v>
          </cell>
          <cell r="D439">
            <v>45355693</v>
          </cell>
          <cell r="E439">
            <v>9699839</v>
          </cell>
          <cell r="F439">
            <v>55055532</v>
          </cell>
        </row>
        <row r="440">
          <cell r="A440" t="str">
            <v>Tulare</v>
          </cell>
          <cell r="B440">
            <v>1560</v>
          </cell>
          <cell r="C440">
            <v>2021</v>
          </cell>
          <cell r="D440">
            <v>63539518</v>
          </cell>
          <cell r="E440">
            <v>92206275</v>
          </cell>
          <cell r="F440">
            <v>155745793</v>
          </cell>
        </row>
        <row r="441">
          <cell r="A441" t="str">
            <v>Tulelake</v>
          </cell>
          <cell r="B441">
            <v>1561</v>
          </cell>
          <cell r="C441">
            <v>2021</v>
          </cell>
          <cell r="D441">
            <v>1009465</v>
          </cell>
          <cell r="E441">
            <v>749883</v>
          </cell>
          <cell r="F441">
            <v>1759348</v>
          </cell>
        </row>
        <row r="442">
          <cell r="A442" t="str">
            <v>Turlock</v>
          </cell>
          <cell r="B442">
            <v>1562</v>
          </cell>
          <cell r="C442">
            <v>2021</v>
          </cell>
          <cell r="D442">
            <v>76856001</v>
          </cell>
          <cell r="E442">
            <v>90859240</v>
          </cell>
          <cell r="F442">
            <v>167715241</v>
          </cell>
        </row>
        <row r="443">
          <cell r="A443" t="str">
            <v>Tustin</v>
          </cell>
          <cell r="B443">
            <v>1563</v>
          </cell>
          <cell r="C443">
            <v>2021</v>
          </cell>
          <cell r="D443">
            <v>94152031</v>
          </cell>
          <cell r="E443">
            <v>19060358</v>
          </cell>
          <cell r="F443">
            <v>113212389</v>
          </cell>
        </row>
        <row r="444">
          <cell r="A444" t="str">
            <v>Twentynine Palms</v>
          </cell>
          <cell r="B444">
            <v>1564</v>
          </cell>
          <cell r="C444">
            <v>2021</v>
          </cell>
          <cell r="D444">
            <v>15771570</v>
          </cell>
          <cell r="E444">
            <v>245549</v>
          </cell>
          <cell r="F444">
            <v>16017119</v>
          </cell>
        </row>
        <row r="445">
          <cell r="A445" t="str">
            <v>Ukiah</v>
          </cell>
          <cell r="B445">
            <v>1565</v>
          </cell>
          <cell r="C445">
            <v>2021</v>
          </cell>
          <cell r="D445">
            <v>34279409</v>
          </cell>
          <cell r="E445">
            <v>50826878</v>
          </cell>
          <cell r="F445">
            <v>85106287</v>
          </cell>
        </row>
        <row r="446">
          <cell r="A446" t="str">
            <v>Union City</v>
          </cell>
          <cell r="B446">
            <v>1566</v>
          </cell>
          <cell r="C446">
            <v>2021</v>
          </cell>
          <cell r="D446">
            <v>84981473</v>
          </cell>
          <cell r="E446">
            <v>10577954</v>
          </cell>
          <cell r="F446">
            <v>95559427</v>
          </cell>
        </row>
        <row r="447">
          <cell r="A447" t="str">
            <v>Upland</v>
          </cell>
          <cell r="B447">
            <v>1567</v>
          </cell>
          <cell r="C447">
            <v>2021</v>
          </cell>
          <cell r="D447">
            <v>63515619</v>
          </cell>
          <cell r="E447">
            <v>65274774</v>
          </cell>
          <cell r="F447">
            <v>128790393</v>
          </cell>
        </row>
        <row r="448">
          <cell r="A448" t="str">
            <v>Vacaville</v>
          </cell>
          <cell r="B448">
            <v>1568</v>
          </cell>
          <cell r="C448">
            <v>2021</v>
          </cell>
          <cell r="D448">
            <v>183599010</v>
          </cell>
          <cell r="E448">
            <v>74433385</v>
          </cell>
          <cell r="F448">
            <v>258032395</v>
          </cell>
        </row>
        <row r="449">
          <cell r="A449" t="str">
            <v>Vallejo</v>
          </cell>
          <cell r="B449">
            <v>1569</v>
          </cell>
          <cell r="C449">
            <v>2021</v>
          </cell>
          <cell r="D449">
            <v>185231735</v>
          </cell>
          <cell r="E449">
            <v>75027811</v>
          </cell>
          <cell r="F449">
            <v>260259546</v>
          </cell>
        </row>
        <row r="450">
          <cell r="A450" t="str">
            <v>Vernon</v>
          </cell>
          <cell r="B450">
            <v>1570</v>
          </cell>
          <cell r="C450">
            <v>2021</v>
          </cell>
          <cell r="D450">
            <v>64785750</v>
          </cell>
          <cell r="E450">
            <v>220103675</v>
          </cell>
          <cell r="F450">
            <v>284889425</v>
          </cell>
        </row>
        <row r="451">
          <cell r="A451" t="str">
            <v>Victorville</v>
          </cell>
          <cell r="B451">
            <v>1571</v>
          </cell>
          <cell r="C451">
            <v>2021</v>
          </cell>
          <cell r="D451">
            <v>125522772</v>
          </cell>
          <cell r="E451">
            <v>131678232</v>
          </cell>
          <cell r="F451">
            <v>257201004</v>
          </cell>
        </row>
        <row r="452">
          <cell r="A452" t="str">
            <v>Villa Park</v>
          </cell>
          <cell r="B452">
            <v>1572</v>
          </cell>
          <cell r="C452">
            <v>2021</v>
          </cell>
          <cell r="D452">
            <v>5399110</v>
          </cell>
          <cell r="E452"/>
          <cell r="F452">
            <v>5399110</v>
          </cell>
        </row>
        <row r="453">
          <cell r="A453" t="str">
            <v>Visalia</v>
          </cell>
          <cell r="B453">
            <v>1573</v>
          </cell>
          <cell r="C453">
            <v>2021</v>
          </cell>
          <cell r="D453">
            <v>151653239</v>
          </cell>
          <cell r="E453">
            <v>108440095</v>
          </cell>
          <cell r="F453">
            <v>260093334</v>
          </cell>
        </row>
        <row r="454">
          <cell r="A454" t="str">
            <v>Vista</v>
          </cell>
          <cell r="B454">
            <v>1574</v>
          </cell>
          <cell r="C454">
            <v>2021</v>
          </cell>
          <cell r="D454">
            <v>118065109</v>
          </cell>
          <cell r="E454">
            <v>49455497</v>
          </cell>
          <cell r="F454">
            <v>167520606</v>
          </cell>
        </row>
        <row r="455">
          <cell r="A455" t="str">
            <v>Walnut</v>
          </cell>
          <cell r="B455">
            <v>1575</v>
          </cell>
          <cell r="C455">
            <v>2021</v>
          </cell>
          <cell r="D455">
            <v>20466446</v>
          </cell>
          <cell r="E455"/>
          <cell r="F455">
            <v>20466446</v>
          </cell>
        </row>
        <row r="456">
          <cell r="A456" t="str">
            <v>Walnut Creek</v>
          </cell>
          <cell r="B456">
            <v>1576</v>
          </cell>
          <cell r="C456">
            <v>2021</v>
          </cell>
          <cell r="D456">
            <v>102260310</v>
          </cell>
          <cell r="E456">
            <v>14667303</v>
          </cell>
          <cell r="F456">
            <v>116927613</v>
          </cell>
        </row>
        <row r="457">
          <cell r="A457" t="str">
            <v>Wasco</v>
          </cell>
          <cell r="B457">
            <v>1577</v>
          </cell>
          <cell r="C457">
            <v>2021</v>
          </cell>
          <cell r="D457">
            <v>14324791</v>
          </cell>
          <cell r="E457">
            <v>9799777</v>
          </cell>
          <cell r="F457">
            <v>24124568</v>
          </cell>
        </row>
        <row r="458">
          <cell r="A458" t="str">
            <v>Waterford</v>
          </cell>
          <cell r="B458">
            <v>1578</v>
          </cell>
          <cell r="C458">
            <v>2021</v>
          </cell>
          <cell r="D458">
            <v>5525900</v>
          </cell>
          <cell r="E458">
            <v>3988107</v>
          </cell>
          <cell r="F458">
            <v>9514007</v>
          </cell>
        </row>
        <row r="459">
          <cell r="A459" t="str">
            <v>Watsonville</v>
          </cell>
          <cell r="B459">
            <v>1579</v>
          </cell>
          <cell r="C459">
            <v>2021</v>
          </cell>
          <cell r="D459">
            <v>65022129</v>
          </cell>
          <cell r="E459">
            <v>74122041</v>
          </cell>
          <cell r="F459">
            <v>139144170</v>
          </cell>
        </row>
        <row r="460">
          <cell r="A460" t="str">
            <v>Weed</v>
          </cell>
          <cell r="B460">
            <v>1580</v>
          </cell>
          <cell r="C460">
            <v>2021</v>
          </cell>
          <cell r="D460">
            <v>5044732</v>
          </cell>
          <cell r="E460">
            <v>3533949</v>
          </cell>
          <cell r="F460">
            <v>8578681</v>
          </cell>
        </row>
        <row r="461">
          <cell r="A461" t="str">
            <v>West Covina</v>
          </cell>
          <cell r="B461">
            <v>1581</v>
          </cell>
          <cell r="C461">
            <v>2021</v>
          </cell>
          <cell r="D461">
            <v>102962069</v>
          </cell>
          <cell r="E461">
            <v>6185002</v>
          </cell>
          <cell r="F461">
            <v>109147071</v>
          </cell>
        </row>
        <row r="462">
          <cell r="A462" t="str">
            <v>West Hollywood</v>
          </cell>
          <cell r="B462">
            <v>1582</v>
          </cell>
          <cell r="C462">
            <v>2021</v>
          </cell>
          <cell r="D462">
            <v>107261136</v>
          </cell>
          <cell r="E462">
            <v>4171580</v>
          </cell>
          <cell r="F462">
            <v>111432716</v>
          </cell>
        </row>
        <row r="463">
          <cell r="A463" t="str">
            <v>West Sacramento</v>
          </cell>
          <cell r="B463">
            <v>1583</v>
          </cell>
          <cell r="C463">
            <v>2021</v>
          </cell>
          <cell r="D463">
            <v>133998952</v>
          </cell>
          <cell r="E463">
            <v>50607107</v>
          </cell>
          <cell r="F463">
            <v>184606059</v>
          </cell>
        </row>
        <row r="464">
          <cell r="A464" t="str">
            <v>Westlake Village</v>
          </cell>
          <cell r="B464">
            <v>1584</v>
          </cell>
          <cell r="C464">
            <v>2021</v>
          </cell>
          <cell r="D464">
            <v>15557739</v>
          </cell>
          <cell r="E464"/>
          <cell r="F464">
            <v>15557739</v>
          </cell>
        </row>
        <row r="465">
          <cell r="A465" t="str">
            <v>Westminster</v>
          </cell>
          <cell r="B465">
            <v>1585</v>
          </cell>
          <cell r="C465">
            <v>2021</v>
          </cell>
          <cell r="D465">
            <v>80943143</v>
          </cell>
          <cell r="E465">
            <v>29830239</v>
          </cell>
          <cell r="F465">
            <v>110773382</v>
          </cell>
        </row>
        <row r="466">
          <cell r="A466" t="str">
            <v>Westmorland</v>
          </cell>
          <cell r="B466">
            <v>1586</v>
          </cell>
          <cell r="C466">
            <v>2021</v>
          </cell>
          <cell r="D466">
            <v>1988345</v>
          </cell>
          <cell r="E466">
            <v>885394</v>
          </cell>
          <cell r="F466">
            <v>2873739</v>
          </cell>
        </row>
        <row r="467">
          <cell r="A467" t="str">
            <v>Wheatland</v>
          </cell>
          <cell r="B467">
            <v>1587</v>
          </cell>
          <cell r="C467">
            <v>2021</v>
          </cell>
          <cell r="D467">
            <v>4013995</v>
          </cell>
          <cell r="E467">
            <v>2630441</v>
          </cell>
          <cell r="F467">
            <v>6644436</v>
          </cell>
        </row>
        <row r="468">
          <cell r="A468" t="str">
            <v>Whittier</v>
          </cell>
          <cell r="B468">
            <v>1588</v>
          </cell>
          <cell r="C468">
            <v>2021</v>
          </cell>
          <cell r="D468">
            <v>118972113</v>
          </cell>
          <cell r="E468">
            <v>49996114</v>
          </cell>
          <cell r="F468">
            <v>168968227</v>
          </cell>
        </row>
        <row r="469">
          <cell r="A469" t="str">
            <v>Wildomar</v>
          </cell>
          <cell r="B469">
            <v>9995</v>
          </cell>
          <cell r="C469">
            <v>2021</v>
          </cell>
          <cell r="D469">
            <v>25613305</v>
          </cell>
          <cell r="E469"/>
          <cell r="F469">
            <v>25613305</v>
          </cell>
        </row>
        <row r="470">
          <cell r="A470" t="str">
            <v>Williams</v>
          </cell>
          <cell r="B470">
            <v>1589</v>
          </cell>
          <cell r="C470">
            <v>2021</v>
          </cell>
          <cell r="D470">
            <v>6311576</v>
          </cell>
          <cell r="E470">
            <v>3484810</v>
          </cell>
          <cell r="F470">
            <v>9796386</v>
          </cell>
        </row>
        <row r="471">
          <cell r="A471" t="str">
            <v>Willits</v>
          </cell>
          <cell r="B471">
            <v>1590</v>
          </cell>
          <cell r="C471">
            <v>2021</v>
          </cell>
          <cell r="D471">
            <v>5916726</v>
          </cell>
          <cell r="E471">
            <v>7681368</v>
          </cell>
          <cell r="F471">
            <v>13598094</v>
          </cell>
        </row>
        <row r="472">
          <cell r="A472" t="str">
            <v>Willows</v>
          </cell>
          <cell r="B472">
            <v>1591</v>
          </cell>
          <cell r="C472">
            <v>2021</v>
          </cell>
          <cell r="D472">
            <v>9476098</v>
          </cell>
          <cell r="E472">
            <v>1693575</v>
          </cell>
          <cell r="F472">
            <v>11169673</v>
          </cell>
        </row>
        <row r="473">
          <cell r="A473" t="str">
            <v>Windsor</v>
          </cell>
          <cell r="B473">
            <v>1592</v>
          </cell>
          <cell r="C473">
            <v>2021</v>
          </cell>
          <cell r="D473">
            <v>26304176</v>
          </cell>
          <cell r="E473">
            <v>18195685</v>
          </cell>
          <cell r="F473">
            <v>44499861</v>
          </cell>
        </row>
        <row r="474">
          <cell r="A474" t="str">
            <v>Winters</v>
          </cell>
          <cell r="B474">
            <v>1593</v>
          </cell>
          <cell r="C474">
            <v>2021</v>
          </cell>
          <cell r="D474">
            <v>12498206</v>
          </cell>
          <cell r="E474">
            <v>4817534</v>
          </cell>
          <cell r="F474">
            <v>17315740</v>
          </cell>
        </row>
        <row r="475">
          <cell r="A475" t="str">
            <v>Woodlake</v>
          </cell>
          <cell r="B475">
            <v>1594</v>
          </cell>
          <cell r="C475">
            <v>2021</v>
          </cell>
          <cell r="D475">
            <v>7792754</v>
          </cell>
          <cell r="E475">
            <v>3514196</v>
          </cell>
          <cell r="F475">
            <v>11306950</v>
          </cell>
        </row>
        <row r="476">
          <cell r="A476" t="str">
            <v>Woodland</v>
          </cell>
          <cell r="B476">
            <v>1595</v>
          </cell>
          <cell r="C476">
            <v>2021</v>
          </cell>
          <cell r="D476">
            <v>104162705</v>
          </cell>
          <cell r="E476">
            <v>66713048</v>
          </cell>
          <cell r="F476">
            <v>170875753</v>
          </cell>
        </row>
        <row r="477">
          <cell r="A477" t="str">
            <v>Woodside</v>
          </cell>
          <cell r="B477">
            <v>1596</v>
          </cell>
          <cell r="C477">
            <v>2021</v>
          </cell>
          <cell r="D477">
            <v>11975281</v>
          </cell>
          <cell r="E477">
            <v>610545</v>
          </cell>
          <cell r="F477">
            <v>12585826</v>
          </cell>
        </row>
        <row r="478">
          <cell r="A478" t="str">
            <v>Yorba Linda</v>
          </cell>
          <cell r="B478">
            <v>1597</v>
          </cell>
          <cell r="C478">
            <v>2021</v>
          </cell>
          <cell r="D478">
            <v>64564236</v>
          </cell>
          <cell r="E478">
            <v>6579282</v>
          </cell>
          <cell r="F478">
            <v>71143518</v>
          </cell>
        </row>
        <row r="479">
          <cell r="A479" t="str">
            <v>Yountville</v>
          </cell>
          <cell r="B479">
            <v>1598</v>
          </cell>
          <cell r="C479">
            <v>2021</v>
          </cell>
          <cell r="D479">
            <v>11972596</v>
          </cell>
          <cell r="E479">
            <v>4094416</v>
          </cell>
          <cell r="F479">
            <v>16067012</v>
          </cell>
        </row>
        <row r="480">
          <cell r="A480" t="str">
            <v>Yreka</v>
          </cell>
          <cell r="B480">
            <v>1599</v>
          </cell>
          <cell r="C480">
            <v>2021</v>
          </cell>
          <cell r="D480">
            <v>10168033</v>
          </cell>
          <cell r="E480">
            <v>5790353</v>
          </cell>
          <cell r="F480">
            <v>15958386</v>
          </cell>
        </row>
        <row r="481">
          <cell r="A481" t="str">
            <v>Yuba City</v>
          </cell>
          <cell r="B481">
            <v>1600</v>
          </cell>
          <cell r="C481">
            <v>2021</v>
          </cell>
          <cell r="D481">
            <v>66753727</v>
          </cell>
          <cell r="E481">
            <v>47230933</v>
          </cell>
          <cell r="F481">
            <v>113984660</v>
          </cell>
        </row>
        <row r="482">
          <cell r="A482" t="str">
            <v>Yucaipa</v>
          </cell>
          <cell r="B482">
            <v>1601</v>
          </cell>
          <cell r="C482">
            <v>2021</v>
          </cell>
          <cell r="D482">
            <v>51585438</v>
          </cell>
          <cell r="E482">
            <v>155592</v>
          </cell>
          <cell r="F482">
            <v>51741030</v>
          </cell>
        </row>
        <row r="483">
          <cell r="A483" t="str">
            <v>Yucca Valley</v>
          </cell>
          <cell r="B483">
            <v>1602</v>
          </cell>
          <cell r="C483">
            <v>2021</v>
          </cell>
          <cell r="D483">
            <v>25238130</v>
          </cell>
          <cell r="E483"/>
          <cell r="F483">
            <v>25238130</v>
          </cell>
        </row>
      </sheetData>
      <sheetData sheetId="1">
        <row r="2">
          <cell r="A2" t="str">
            <v>Adelanto</v>
          </cell>
          <cell r="B2">
            <v>1128</v>
          </cell>
          <cell r="C2">
            <v>2022</v>
          </cell>
          <cell r="D2">
            <v>21460508</v>
          </cell>
          <cell r="E2"/>
          <cell r="F2">
            <v>21460508</v>
          </cell>
        </row>
        <row r="3">
          <cell r="A3" t="str">
            <v>Agoura Hills</v>
          </cell>
          <cell r="B3">
            <v>1129</v>
          </cell>
          <cell r="C3">
            <v>2022</v>
          </cell>
          <cell r="D3">
            <v>28892501</v>
          </cell>
          <cell r="E3"/>
          <cell r="F3">
            <v>28892501</v>
          </cell>
        </row>
        <row r="4">
          <cell r="A4" t="str">
            <v>Alameda</v>
          </cell>
          <cell r="B4">
            <v>1130</v>
          </cell>
          <cell r="C4">
            <v>2022</v>
          </cell>
          <cell r="D4">
            <v>188023379</v>
          </cell>
          <cell r="E4">
            <v>101671490</v>
          </cell>
          <cell r="F4">
            <v>289694869</v>
          </cell>
        </row>
        <row r="5">
          <cell r="A5" t="str">
            <v>Albany</v>
          </cell>
          <cell r="B5">
            <v>1131</v>
          </cell>
          <cell r="C5">
            <v>2022</v>
          </cell>
          <cell r="D5">
            <v>38030796</v>
          </cell>
          <cell r="E5">
            <v>4371799</v>
          </cell>
          <cell r="F5">
            <v>42402595</v>
          </cell>
        </row>
        <row r="6">
          <cell r="A6" t="str">
            <v>Alhambra</v>
          </cell>
          <cell r="B6">
            <v>1132</v>
          </cell>
          <cell r="C6">
            <v>2022</v>
          </cell>
          <cell r="D6">
            <v>111975168</v>
          </cell>
          <cell r="E6">
            <v>42528830</v>
          </cell>
          <cell r="F6">
            <v>154503998</v>
          </cell>
        </row>
        <row r="7">
          <cell r="A7" t="str">
            <v>Aliso Viejo</v>
          </cell>
          <cell r="B7">
            <v>8635</v>
          </cell>
          <cell r="C7">
            <v>2022</v>
          </cell>
          <cell r="D7">
            <v>30980639</v>
          </cell>
          <cell r="E7"/>
          <cell r="F7">
            <v>30980639</v>
          </cell>
        </row>
        <row r="8">
          <cell r="A8" t="str">
            <v>Alturas</v>
          </cell>
          <cell r="B8">
            <v>1133</v>
          </cell>
          <cell r="C8">
            <v>2022</v>
          </cell>
          <cell r="D8">
            <v>4469668</v>
          </cell>
          <cell r="E8">
            <v>1640777</v>
          </cell>
          <cell r="F8">
            <v>6110445</v>
          </cell>
        </row>
        <row r="9">
          <cell r="A9" t="str">
            <v>Amador</v>
          </cell>
          <cell r="B9">
            <v>1134</v>
          </cell>
          <cell r="C9">
            <v>2022</v>
          </cell>
          <cell r="D9">
            <v>395410</v>
          </cell>
          <cell r="E9">
            <v>120220</v>
          </cell>
          <cell r="F9">
            <v>515630</v>
          </cell>
        </row>
        <row r="10">
          <cell r="A10" t="str">
            <v>American Canyon</v>
          </cell>
          <cell r="B10">
            <v>1135</v>
          </cell>
          <cell r="C10">
            <v>2022</v>
          </cell>
          <cell r="D10">
            <v>36812431</v>
          </cell>
          <cell r="E10">
            <v>16247705</v>
          </cell>
          <cell r="F10">
            <v>53060136</v>
          </cell>
        </row>
        <row r="11">
          <cell r="A11" t="str">
            <v>Anaheim</v>
          </cell>
          <cell r="B11">
            <v>1136</v>
          </cell>
          <cell r="C11">
            <v>2022</v>
          </cell>
          <cell r="D11">
            <v>743221000</v>
          </cell>
          <cell r="E11">
            <v>814272000</v>
          </cell>
          <cell r="F11">
            <v>1557493000</v>
          </cell>
        </row>
        <row r="12">
          <cell r="A12" t="str">
            <v>Anderson</v>
          </cell>
          <cell r="B12">
            <v>1137</v>
          </cell>
          <cell r="C12">
            <v>2022</v>
          </cell>
          <cell r="D12">
            <v>16629818</v>
          </cell>
          <cell r="E12">
            <v>6914373</v>
          </cell>
          <cell r="F12">
            <v>23544191</v>
          </cell>
        </row>
        <row r="13">
          <cell r="A13" t="str">
            <v>Angels</v>
          </cell>
          <cell r="B13">
            <v>1138</v>
          </cell>
          <cell r="C13">
            <v>2022</v>
          </cell>
          <cell r="D13">
            <v>9202077</v>
          </cell>
          <cell r="E13">
            <v>4871645</v>
          </cell>
          <cell r="F13">
            <v>14073722</v>
          </cell>
        </row>
        <row r="14">
          <cell r="A14" t="str">
            <v>Antioch</v>
          </cell>
          <cell r="B14">
            <v>1139</v>
          </cell>
          <cell r="C14">
            <v>2022</v>
          </cell>
          <cell r="D14">
            <v>117729219</v>
          </cell>
          <cell r="E14">
            <v>58669959</v>
          </cell>
          <cell r="F14">
            <v>176399178</v>
          </cell>
        </row>
        <row r="15">
          <cell r="A15" t="str">
            <v>Apple Valley</v>
          </cell>
          <cell r="B15">
            <v>1140</v>
          </cell>
          <cell r="C15">
            <v>2022</v>
          </cell>
          <cell r="D15">
            <v>53897221</v>
          </cell>
          <cell r="E15">
            <v>45490051</v>
          </cell>
          <cell r="F15">
            <v>99387272</v>
          </cell>
        </row>
        <row r="16">
          <cell r="A16" t="str">
            <v>Arcadia</v>
          </cell>
          <cell r="B16">
            <v>1141</v>
          </cell>
          <cell r="C16">
            <v>2022</v>
          </cell>
          <cell r="D16">
            <v>100581828</v>
          </cell>
          <cell r="E16">
            <v>21409152</v>
          </cell>
          <cell r="F16">
            <v>121990980</v>
          </cell>
        </row>
        <row r="17">
          <cell r="A17" t="str">
            <v>Arcata</v>
          </cell>
          <cell r="B17">
            <v>1142</v>
          </cell>
          <cell r="C17">
            <v>2022</v>
          </cell>
          <cell r="D17">
            <v>21110807</v>
          </cell>
          <cell r="E17">
            <v>16440095</v>
          </cell>
          <cell r="F17">
            <v>37550902</v>
          </cell>
        </row>
        <row r="18">
          <cell r="A18" t="str">
            <v>Arroyo Grande</v>
          </cell>
          <cell r="B18">
            <v>1143</v>
          </cell>
          <cell r="C18">
            <v>2022</v>
          </cell>
          <cell r="D18">
            <v>25414657</v>
          </cell>
          <cell r="E18">
            <v>7630075</v>
          </cell>
          <cell r="F18">
            <v>33044732</v>
          </cell>
        </row>
        <row r="19">
          <cell r="A19" t="str">
            <v>Artesia</v>
          </cell>
          <cell r="B19">
            <v>1144</v>
          </cell>
          <cell r="C19">
            <v>2022</v>
          </cell>
          <cell r="D19">
            <v>18186715</v>
          </cell>
          <cell r="E19">
            <v>610997</v>
          </cell>
          <cell r="F19">
            <v>18797712</v>
          </cell>
        </row>
        <row r="20">
          <cell r="A20" t="str">
            <v>Arvin</v>
          </cell>
          <cell r="B20">
            <v>1145</v>
          </cell>
          <cell r="C20">
            <v>2022</v>
          </cell>
          <cell r="D20">
            <v>11349063</v>
          </cell>
          <cell r="E20">
            <v>3827300</v>
          </cell>
          <cell r="F20">
            <v>15176363</v>
          </cell>
        </row>
        <row r="21">
          <cell r="A21" t="str">
            <v>Atascadero</v>
          </cell>
          <cell r="B21">
            <v>1146</v>
          </cell>
          <cell r="C21">
            <v>2022</v>
          </cell>
          <cell r="D21">
            <v>44082597</v>
          </cell>
          <cell r="E21">
            <v>6385070</v>
          </cell>
          <cell r="F21">
            <v>50467667</v>
          </cell>
        </row>
        <row r="22">
          <cell r="A22" t="str">
            <v>Atherton</v>
          </cell>
          <cell r="B22">
            <v>1147</v>
          </cell>
          <cell r="C22">
            <v>2022</v>
          </cell>
          <cell r="D22">
            <v>28193804</v>
          </cell>
          <cell r="E22">
            <v>2106769</v>
          </cell>
          <cell r="F22">
            <v>30300573</v>
          </cell>
        </row>
        <row r="23">
          <cell r="A23" t="str">
            <v>Atwater</v>
          </cell>
          <cell r="B23">
            <v>1148</v>
          </cell>
          <cell r="C23">
            <v>2022</v>
          </cell>
          <cell r="D23">
            <v>26954082</v>
          </cell>
          <cell r="E23">
            <v>27108644</v>
          </cell>
          <cell r="F23">
            <v>54062726</v>
          </cell>
        </row>
        <row r="24">
          <cell r="A24" t="str">
            <v>Auburn</v>
          </cell>
          <cell r="B24">
            <v>1149</v>
          </cell>
          <cell r="C24">
            <v>2022</v>
          </cell>
          <cell r="D24">
            <v>18637639</v>
          </cell>
          <cell r="E24">
            <v>7674093</v>
          </cell>
          <cell r="F24">
            <v>26311732</v>
          </cell>
        </row>
        <row r="25">
          <cell r="A25" t="str">
            <v>Avalon</v>
          </cell>
          <cell r="B25">
            <v>1150</v>
          </cell>
          <cell r="C25">
            <v>2022</v>
          </cell>
          <cell r="D25">
            <v>18928096</v>
          </cell>
          <cell r="E25">
            <v>18069287</v>
          </cell>
          <cell r="F25">
            <v>36997383</v>
          </cell>
        </row>
        <row r="26">
          <cell r="A26" t="str">
            <v>Avenal</v>
          </cell>
          <cell r="B26">
            <v>1151</v>
          </cell>
          <cell r="C26">
            <v>2022</v>
          </cell>
          <cell r="D26">
            <v>10995555</v>
          </cell>
          <cell r="E26">
            <v>5806020</v>
          </cell>
          <cell r="F26">
            <v>16801575</v>
          </cell>
        </row>
        <row r="27">
          <cell r="A27" t="str">
            <v>Azusa</v>
          </cell>
          <cell r="B27">
            <v>1152</v>
          </cell>
          <cell r="C27">
            <v>2022</v>
          </cell>
          <cell r="D27">
            <v>74302816</v>
          </cell>
          <cell r="E27">
            <v>90707522</v>
          </cell>
          <cell r="F27">
            <v>165010338</v>
          </cell>
        </row>
        <row r="28">
          <cell r="A28" t="str">
            <v>Bakersfield</v>
          </cell>
          <cell r="B28">
            <v>1153</v>
          </cell>
          <cell r="C28">
            <v>2022</v>
          </cell>
          <cell r="D28">
            <v>519735973</v>
          </cell>
          <cell r="E28">
            <v>192205175</v>
          </cell>
          <cell r="F28">
            <v>711941148</v>
          </cell>
        </row>
        <row r="29">
          <cell r="A29" t="str">
            <v>Baldwin Park</v>
          </cell>
          <cell r="B29">
            <v>1154</v>
          </cell>
          <cell r="C29">
            <v>2022</v>
          </cell>
          <cell r="D29">
            <v>81244457</v>
          </cell>
          <cell r="E29">
            <v>14697292</v>
          </cell>
          <cell r="F29">
            <v>95941749</v>
          </cell>
        </row>
        <row r="30">
          <cell r="A30" t="str">
            <v>Banning</v>
          </cell>
          <cell r="B30">
            <v>1155</v>
          </cell>
          <cell r="C30">
            <v>2022</v>
          </cell>
          <cell r="D30">
            <v>29724634</v>
          </cell>
          <cell r="E30">
            <v>64167520</v>
          </cell>
          <cell r="F30">
            <v>93892154</v>
          </cell>
        </row>
        <row r="31">
          <cell r="A31" t="str">
            <v>Barstow</v>
          </cell>
          <cell r="B31">
            <v>1156</v>
          </cell>
          <cell r="C31">
            <v>2022</v>
          </cell>
          <cell r="D31">
            <v>42708919</v>
          </cell>
          <cell r="E31">
            <v>10973876</v>
          </cell>
          <cell r="F31">
            <v>53682795</v>
          </cell>
        </row>
        <row r="32">
          <cell r="A32" t="str">
            <v>Beaumont</v>
          </cell>
          <cell r="B32">
            <v>1157</v>
          </cell>
          <cell r="C32">
            <v>2022</v>
          </cell>
          <cell r="D32">
            <v>72348052</v>
          </cell>
          <cell r="E32">
            <v>27510116</v>
          </cell>
          <cell r="F32">
            <v>99858168</v>
          </cell>
        </row>
        <row r="33">
          <cell r="A33" t="str">
            <v>Bell</v>
          </cell>
          <cell r="B33">
            <v>1158</v>
          </cell>
          <cell r="C33">
            <v>2022</v>
          </cell>
          <cell r="D33">
            <v>35399718</v>
          </cell>
          <cell r="E33"/>
          <cell r="F33">
            <v>35399718</v>
          </cell>
        </row>
        <row r="34">
          <cell r="A34" t="str">
            <v>Bell Gardens</v>
          </cell>
          <cell r="B34">
            <v>1159</v>
          </cell>
          <cell r="C34">
            <v>2022</v>
          </cell>
          <cell r="D34">
            <v>59334974</v>
          </cell>
          <cell r="E34">
            <v>1553167</v>
          </cell>
          <cell r="F34">
            <v>60888141</v>
          </cell>
        </row>
        <row r="35">
          <cell r="A35" t="str">
            <v>Bellflower</v>
          </cell>
          <cell r="B35">
            <v>1160</v>
          </cell>
          <cell r="C35">
            <v>2022</v>
          </cell>
          <cell r="D35">
            <v>67197949</v>
          </cell>
          <cell r="E35">
            <v>2386065</v>
          </cell>
          <cell r="F35">
            <v>69584014</v>
          </cell>
        </row>
        <row r="36">
          <cell r="A36" t="str">
            <v>Belmont</v>
          </cell>
          <cell r="B36">
            <v>1161</v>
          </cell>
          <cell r="C36">
            <v>2022</v>
          </cell>
          <cell r="D36">
            <v>58525232</v>
          </cell>
          <cell r="E36">
            <v>30800023</v>
          </cell>
          <cell r="F36">
            <v>89325255</v>
          </cell>
        </row>
        <row r="37">
          <cell r="A37" t="str">
            <v>Belvedere</v>
          </cell>
          <cell r="B37">
            <v>1162</v>
          </cell>
          <cell r="C37">
            <v>2022</v>
          </cell>
          <cell r="D37">
            <v>10052161</v>
          </cell>
          <cell r="E37"/>
          <cell r="F37">
            <v>10052161</v>
          </cell>
        </row>
        <row r="38">
          <cell r="A38" t="str">
            <v>Benicia</v>
          </cell>
          <cell r="B38">
            <v>1163</v>
          </cell>
          <cell r="C38">
            <v>2022</v>
          </cell>
          <cell r="D38">
            <v>62530263</v>
          </cell>
          <cell r="E38">
            <v>27543541</v>
          </cell>
          <cell r="F38">
            <v>90073804</v>
          </cell>
        </row>
        <row r="39">
          <cell r="A39" t="str">
            <v>Berkeley</v>
          </cell>
          <cell r="B39">
            <v>1164</v>
          </cell>
          <cell r="C39">
            <v>2022</v>
          </cell>
          <cell r="D39">
            <v>445856943</v>
          </cell>
          <cell r="E39">
            <v>168320290</v>
          </cell>
          <cell r="F39">
            <v>614177233</v>
          </cell>
        </row>
        <row r="40">
          <cell r="A40" t="str">
            <v>Beverly Hills</v>
          </cell>
          <cell r="B40">
            <v>1165</v>
          </cell>
          <cell r="C40">
            <v>2022</v>
          </cell>
          <cell r="D40">
            <v>308545697</v>
          </cell>
          <cell r="E40">
            <v>247463992</v>
          </cell>
          <cell r="F40">
            <v>556009689</v>
          </cell>
        </row>
        <row r="41">
          <cell r="A41" t="str">
            <v>Big Bear Lake</v>
          </cell>
          <cell r="B41">
            <v>1166</v>
          </cell>
          <cell r="C41">
            <v>2022</v>
          </cell>
          <cell r="D41">
            <v>51850817</v>
          </cell>
          <cell r="E41">
            <v>12070466</v>
          </cell>
          <cell r="F41">
            <v>63921283</v>
          </cell>
        </row>
        <row r="42">
          <cell r="A42" t="str">
            <v>Biggs</v>
          </cell>
          <cell r="B42">
            <v>1167</v>
          </cell>
          <cell r="C42">
            <v>2022</v>
          </cell>
          <cell r="D42">
            <v>1366067</v>
          </cell>
          <cell r="E42">
            <v>4349742</v>
          </cell>
          <cell r="F42">
            <v>5715809</v>
          </cell>
        </row>
        <row r="43">
          <cell r="A43" t="str">
            <v>Bishop</v>
          </cell>
          <cell r="B43">
            <v>1168</v>
          </cell>
          <cell r="C43">
            <v>2022</v>
          </cell>
          <cell r="D43">
            <v>12767913</v>
          </cell>
          <cell r="E43">
            <v>2805435</v>
          </cell>
          <cell r="F43">
            <v>15573348</v>
          </cell>
        </row>
        <row r="44">
          <cell r="A44" t="str">
            <v>Blue Lake</v>
          </cell>
          <cell r="B44">
            <v>1169</v>
          </cell>
          <cell r="C44">
            <v>2022</v>
          </cell>
          <cell r="D44">
            <v>1343233</v>
          </cell>
          <cell r="E44">
            <v>858905</v>
          </cell>
          <cell r="F44">
            <v>2202138</v>
          </cell>
        </row>
        <row r="45">
          <cell r="A45" t="str">
            <v>Blythe</v>
          </cell>
          <cell r="B45">
            <v>1170</v>
          </cell>
          <cell r="C45">
            <v>2022</v>
          </cell>
          <cell r="D45">
            <v>17367862</v>
          </cell>
          <cell r="E45">
            <v>9256059</v>
          </cell>
          <cell r="F45">
            <v>26623921</v>
          </cell>
        </row>
        <row r="46">
          <cell r="A46" t="str">
            <v>Bradbury</v>
          </cell>
          <cell r="B46">
            <v>1171</v>
          </cell>
          <cell r="C46">
            <v>2022</v>
          </cell>
          <cell r="D46">
            <v>1778447</v>
          </cell>
          <cell r="E46"/>
          <cell r="F46">
            <v>1778447</v>
          </cell>
        </row>
        <row r="47">
          <cell r="A47" t="str">
            <v>Brawley</v>
          </cell>
          <cell r="B47">
            <v>1172</v>
          </cell>
          <cell r="C47">
            <v>2022</v>
          </cell>
          <cell r="D47">
            <v>25466270</v>
          </cell>
          <cell r="E47">
            <v>18573987</v>
          </cell>
          <cell r="F47">
            <v>44040257</v>
          </cell>
        </row>
        <row r="48">
          <cell r="A48" t="str">
            <v>Brea</v>
          </cell>
          <cell r="B48">
            <v>1173</v>
          </cell>
          <cell r="C48">
            <v>2022</v>
          </cell>
          <cell r="D48">
            <v>71525929</v>
          </cell>
          <cell r="E48">
            <v>46557907</v>
          </cell>
          <cell r="F48">
            <v>118083836</v>
          </cell>
        </row>
        <row r="49">
          <cell r="A49" t="str">
            <v>Brentwood</v>
          </cell>
          <cell r="B49">
            <v>1174</v>
          </cell>
          <cell r="C49">
            <v>2022</v>
          </cell>
          <cell r="D49">
            <v>93169216</v>
          </cell>
          <cell r="E49">
            <v>75573768</v>
          </cell>
          <cell r="F49">
            <v>168742984</v>
          </cell>
        </row>
        <row r="50">
          <cell r="A50" t="str">
            <v>Brisbane</v>
          </cell>
          <cell r="B50">
            <v>1175</v>
          </cell>
          <cell r="C50">
            <v>2022</v>
          </cell>
          <cell r="D50">
            <v>28249533</v>
          </cell>
          <cell r="E50">
            <v>9860679</v>
          </cell>
          <cell r="F50">
            <v>38110212</v>
          </cell>
        </row>
        <row r="51">
          <cell r="A51" t="str">
            <v>Buellton</v>
          </cell>
          <cell r="B51">
            <v>1176</v>
          </cell>
          <cell r="C51">
            <v>2022</v>
          </cell>
          <cell r="D51">
            <v>11752321</v>
          </cell>
          <cell r="E51">
            <v>3895861</v>
          </cell>
          <cell r="F51">
            <v>15648182</v>
          </cell>
        </row>
        <row r="52">
          <cell r="A52" t="str">
            <v>Buena Park</v>
          </cell>
          <cell r="B52">
            <v>1177</v>
          </cell>
          <cell r="C52">
            <v>2022</v>
          </cell>
          <cell r="D52">
            <v>101889162</v>
          </cell>
          <cell r="E52">
            <v>24981479</v>
          </cell>
          <cell r="F52">
            <v>126870641</v>
          </cell>
        </row>
        <row r="53">
          <cell r="A53" t="str">
            <v>Burbank</v>
          </cell>
          <cell r="B53">
            <v>1178</v>
          </cell>
          <cell r="C53">
            <v>2022</v>
          </cell>
          <cell r="D53">
            <v>253114699</v>
          </cell>
          <cell r="E53">
            <v>300958877</v>
          </cell>
          <cell r="F53">
            <v>554073576</v>
          </cell>
        </row>
        <row r="54">
          <cell r="A54" t="str">
            <v>Burlingame</v>
          </cell>
          <cell r="B54">
            <v>1179</v>
          </cell>
          <cell r="C54">
            <v>2022</v>
          </cell>
          <cell r="D54">
            <v>88398324</v>
          </cell>
          <cell r="E54">
            <v>53247926</v>
          </cell>
          <cell r="F54">
            <v>141646250</v>
          </cell>
        </row>
        <row r="55">
          <cell r="A55" t="str">
            <v>Calabasas</v>
          </cell>
          <cell r="B55">
            <v>1180</v>
          </cell>
          <cell r="C55">
            <v>2022</v>
          </cell>
          <cell r="D55">
            <v>41319149</v>
          </cell>
          <cell r="E55">
            <v>4513126</v>
          </cell>
          <cell r="F55">
            <v>45832275</v>
          </cell>
        </row>
        <row r="56">
          <cell r="A56" t="str">
            <v>Calexico</v>
          </cell>
          <cell r="B56">
            <v>1181</v>
          </cell>
          <cell r="C56">
            <v>2022</v>
          </cell>
          <cell r="D56">
            <v>36071170</v>
          </cell>
          <cell r="E56">
            <v>22471209</v>
          </cell>
          <cell r="F56">
            <v>58542379</v>
          </cell>
        </row>
        <row r="57">
          <cell r="A57" t="str">
            <v>California City</v>
          </cell>
          <cell r="B57">
            <v>1182</v>
          </cell>
          <cell r="C57">
            <v>2022</v>
          </cell>
          <cell r="D57">
            <v>18007390</v>
          </cell>
          <cell r="E57">
            <v>7274971</v>
          </cell>
          <cell r="F57">
            <v>25282361</v>
          </cell>
        </row>
        <row r="58">
          <cell r="A58" t="str">
            <v>Calimesa</v>
          </cell>
          <cell r="B58">
            <v>1183</v>
          </cell>
          <cell r="C58">
            <v>2022</v>
          </cell>
          <cell r="D58">
            <v>12977161</v>
          </cell>
          <cell r="E58"/>
          <cell r="F58">
            <v>12977161</v>
          </cell>
        </row>
        <row r="59">
          <cell r="A59" t="str">
            <v>Calipatria</v>
          </cell>
          <cell r="B59">
            <v>1184</v>
          </cell>
          <cell r="C59">
            <v>2022</v>
          </cell>
          <cell r="D59">
            <v>3631896</v>
          </cell>
          <cell r="E59">
            <v>1169598</v>
          </cell>
          <cell r="F59">
            <v>4801494</v>
          </cell>
        </row>
        <row r="60">
          <cell r="A60" t="str">
            <v>Calistoga</v>
          </cell>
          <cell r="B60">
            <v>1185</v>
          </cell>
          <cell r="C60">
            <v>2022</v>
          </cell>
          <cell r="D60">
            <v>22131637</v>
          </cell>
          <cell r="E60">
            <v>8212579</v>
          </cell>
          <cell r="F60">
            <v>30344216</v>
          </cell>
        </row>
        <row r="61">
          <cell r="A61" t="str">
            <v>Camarillo</v>
          </cell>
          <cell r="B61">
            <v>1186</v>
          </cell>
          <cell r="C61">
            <v>2022</v>
          </cell>
          <cell r="D61">
            <v>56526616</v>
          </cell>
          <cell r="E61">
            <v>48445544</v>
          </cell>
          <cell r="F61">
            <v>104972160</v>
          </cell>
        </row>
        <row r="62">
          <cell r="A62" t="str">
            <v>Campbell</v>
          </cell>
          <cell r="B62">
            <v>1187</v>
          </cell>
          <cell r="C62">
            <v>2022</v>
          </cell>
          <cell r="D62">
            <v>72504226</v>
          </cell>
          <cell r="E62">
            <v>2963583</v>
          </cell>
          <cell r="F62">
            <v>75467809</v>
          </cell>
        </row>
        <row r="63">
          <cell r="A63" t="str">
            <v>Canyon Lake</v>
          </cell>
          <cell r="B63">
            <v>1188</v>
          </cell>
          <cell r="C63">
            <v>2022</v>
          </cell>
          <cell r="D63">
            <v>8815963</v>
          </cell>
          <cell r="E63">
            <v>231420</v>
          </cell>
          <cell r="F63">
            <v>9047383</v>
          </cell>
        </row>
        <row r="64">
          <cell r="A64" t="str">
            <v>Capitola</v>
          </cell>
          <cell r="B64">
            <v>1189</v>
          </cell>
          <cell r="C64">
            <v>2022</v>
          </cell>
          <cell r="D64">
            <v>21780269</v>
          </cell>
          <cell r="E64"/>
          <cell r="F64">
            <v>21780269</v>
          </cell>
        </row>
        <row r="65">
          <cell r="A65" t="str">
            <v>Carlsbad</v>
          </cell>
          <cell r="B65">
            <v>1190</v>
          </cell>
          <cell r="C65">
            <v>2022</v>
          </cell>
          <cell r="D65">
            <v>209027718</v>
          </cell>
          <cell r="E65">
            <v>107671394</v>
          </cell>
          <cell r="F65">
            <v>316699112</v>
          </cell>
        </row>
        <row r="66">
          <cell r="A66" t="str">
            <v>Carmel-By-The-Sea</v>
          </cell>
          <cell r="B66">
            <v>1191</v>
          </cell>
          <cell r="C66">
            <v>2022</v>
          </cell>
          <cell r="D66">
            <v>31164054</v>
          </cell>
          <cell r="E66">
            <v>58543</v>
          </cell>
          <cell r="F66">
            <v>31222597</v>
          </cell>
        </row>
        <row r="67">
          <cell r="A67" t="str">
            <v>Carpinteria</v>
          </cell>
          <cell r="B67">
            <v>1192</v>
          </cell>
          <cell r="C67">
            <v>2022</v>
          </cell>
          <cell r="D67">
            <v>22283061</v>
          </cell>
          <cell r="E67"/>
          <cell r="F67">
            <v>22283061</v>
          </cell>
        </row>
        <row r="68">
          <cell r="A68" t="str">
            <v>Carson</v>
          </cell>
          <cell r="B68">
            <v>1193</v>
          </cell>
          <cell r="C68">
            <v>2022</v>
          </cell>
          <cell r="D68">
            <v>170047579</v>
          </cell>
          <cell r="E68"/>
          <cell r="F68">
            <v>170047579</v>
          </cell>
        </row>
        <row r="69">
          <cell r="A69" t="str">
            <v>Cathedral City</v>
          </cell>
          <cell r="B69">
            <v>1194</v>
          </cell>
          <cell r="C69">
            <v>2022</v>
          </cell>
          <cell r="D69">
            <v>87275581</v>
          </cell>
          <cell r="E69">
            <v>11851413</v>
          </cell>
          <cell r="F69">
            <v>99126994</v>
          </cell>
        </row>
        <row r="70">
          <cell r="A70" t="str">
            <v>Ceres</v>
          </cell>
          <cell r="B70">
            <v>1195</v>
          </cell>
          <cell r="C70">
            <v>2022</v>
          </cell>
          <cell r="D70">
            <v>45383446</v>
          </cell>
          <cell r="E70">
            <v>38936021</v>
          </cell>
          <cell r="F70">
            <v>84319467</v>
          </cell>
        </row>
        <row r="71">
          <cell r="A71" t="str">
            <v>Cerritos</v>
          </cell>
          <cell r="B71">
            <v>1196</v>
          </cell>
          <cell r="C71">
            <v>2022</v>
          </cell>
          <cell r="D71">
            <v>100132007</v>
          </cell>
          <cell r="E71">
            <v>18565709</v>
          </cell>
          <cell r="F71">
            <v>118697716</v>
          </cell>
        </row>
        <row r="72">
          <cell r="A72" t="str">
            <v>Chico</v>
          </cell>
          <cell r="B72">
            <v>1197</v>
          </cell>
          <cell r="C72">
            <v>2022</v>
          </cell>
          <cell r="D72">
            <v>106525078</v>
          </cell>
          <cell r="E72">
            <v>44309153</v>
          </cell>
          <cell r="F72">
            <v>150834231</v>
          </cell>
        </row>
        <row r="73">
          <cell r="A73" t="str">
            <v>Chino</v>
          </cell>
          <cell r="B73">
            <v>1198</v>
          </cell>
          <cell r="C73">
            <v>2022</v>
          </cell>
          <cell r="D73">
            <v>161726389</v>
          </cell>
          <cell r="E73">
            <v>110626987</v>
          </cell>
          <cell r="F73">
            <v>272353376</v>
          </cell>
        </row>
        <row r="74">
          <cell r="A74" t="str">
            <v>Chino Hills</v>
          </cell>
          <cell r="B74">
            <v>1199</v>
          </cell>
          <cell r="C74">
            <v>2022</v>
          </cell>
          <cell r="D74">
            <v>69611742</v>
          </cell>
          <cell r="E74">
            <v>44487345</v>
          </cell>
          <cell r="F74">
            <v>114099087</v>
          </cell>
        </row>
        <row r="75">
          <cell r="A75" t="str">
            <v>Chowchilla</v>
          </cell>
          <cell r="B75">
            <v>1200</v>
          </cell>
          <cell r="C75">
            <v>2022</v>
          </cell>
          <cell r="D75">
            <v>21144639</v>
          </cell>
          <cell r="E75">
            <v>9205095</v>
          </cell>
          <cell r="F75">
            <v>30349734</v>
          </cell>
        </row>
        <row r="76">
          <cell r="A76" t="str">
            <v>Chula Vista</v>
          </cell>
          <cell r="B76">
            <v>1201</v>
          </cell>
          <cell r="C76">
            <v>2022</v>
          </cell>
          <cell r="D76">
            <v>341590296</v>
          </cell>
          <cell r="E76">
            <v>107015168</v>
          </cell>
          <cell r="F76">
            <v>448605464</v>
          </cell>
        </row>
        <row r="77">
          <cell r="A77" t="str">
            <v>Citrus Heights</v>
          </cell>
          <cell r="B77">
            <v>1202</v>
          </cell>
          <cell r="C77">
            <v>2022</v>
          </cell>
          <cell r="D77">
            <v>58084115</v>
          </cell>
          <cell r="E77">
            <v>1136503</v>
          </cell>
          <cell r="F77">
            <v>59220618</v>
          </cell>
        </row>
        <row r="78">
          <cell r="A78" t="str">
            <v>Claremont</v>
          </cell>
          <cell r="B78">
            <v>1203</v>
          </cell>
          <cell r="C78">
            <v>2022</v>
          </cell>
          <cell r="D78">
            <v>45538125</v>
          </cell>
          <cell r="E78">
            <v>12542790</v>
          </cell>
          <cell r="F78">
            <v>58080915</v>
          </cell>
        </row>
        <row r="79">
          <cell r="A79" t="str">
            <v>Clayton</v>
          </cell>
          <cell r="B79">
            <v>1204</v>
          </cell>
          <cell r="C79">
            <v>2022</v>
          </cell>
          <cell r="D79">
            <v>9525931</v>
          </cell>
          <cell r="E79">
            <v>121049</v>
          </cell>
          <cell r="F79">
            <v>9646980</v>
          </cell>
        </row>
        <row r="80">
          <cell r="A80" t="str">
            <v>Clearlake</v>
          </cell>
          <cell r="B80">
            <v>1205</v>
          </cell>
          <cell r="C80">
            <v>2022</v>
          </cell>
          <cell r="D80">
            <v>22977773</v>
          </cell>
          <cell r="E80">
            <v>49579</v>
          </cell>
          <cell r="F80">
            <v>23027352</v>
          </cell>
        </row>
        <row r="81">
          <cell r="A81" t="str">
            <v>Cloverdale</v>
          </cell>
          <cell r="B81">
            <v>1206</v>
          </cell>
          <cell r="C81">
            <v>2022</v>
          </cell>
          <cell r="D81">
            <v>11074733</v>
          </cell>
          <cell r="E81">
            <v>5449398</v>
          </cell>
          <cell r="F81">
            <v>16524131</v>
          </cell>
        </row>
        <row r="82">
          <cell r="A82" t="str">
            <v>Clovis</v>
          </cell>
          <cell r="B82">
            <v>1207</v>
          </cell>
          <cell r="C82">
            <v>2022</v>
          </cell>
          <cell r="D82">
            <v>120795007</v>
          </cell>
          <cell r="E82">
            <v>163081603</v>
          </cell>
          <cell r="F82">
            <v>283876610</v>
          </cell>
        </row>
        <row r="83">
          <cell r="A83" t="str">
            <v>Coachella</v>
          </cell>
          <cell r="B83">
            <v>1208</v>
          </cell>
          <cell r="C83">
            <v>2022</v>
          </cell>
          <cell r="D83">
            <v>42259514</v>
          </cell>
          <cell r="E83">
            <v>13876286</v>
          </cell>
          <cell r="F83">
            <v>56135800</v>
          </cell>
        </row>
        <row r="84">
          <cell r="A84" t="str">
            <v>Coalinga</v>
          </cell>
          <cell r="B84">
            <v>1209</v>
          </cell>
          <cell r="C84">
            <v>2022</v>
          </cell>
          <cell r="D84">
            <v>23516878</v>
          </cell>
          <cell r="E84">
            <v>12606728</v>
          </cell>
          <cell r="F84">
            <v>36123606</v>
          </cell>
        </row>
        <row r="85">
          <cell r="A85" t="str">
            <v>Colfax</v>
          </cell>
          <cell r="B85">
            <v>1210</v>
          </cell>
          <cell r="C85">
            <v>2022</v>
          </cell>
          <cell r="D85">
            <v>3704110</v>
          </cell>
          <cell r="E85">
            <v>2273234</v>
          </cell>
          <cell r="F85">
            <v>5977344</v>
          </cell>
        </row>
        <row r="86">
          <cell r="A86" t="str">
            <v>Colma</v>
          </cell>
          <cell r="B86">
            <v>1211</v>
          </cell>
          <cell r="C86">
            <v>2022</v>
          </cell>
          <cell r="D86">
            <v>19104294</v>
          </cell>
          <cell r="E86">
            <v>1195720</v>
          </cell>
          <cell r="F86">
            <v>20300014</v>
          </cell>
        </row>
        <row r="87">
          <cell r="A87" t="str">
            <v>Colton</v>
          </cell>
          <cell r="B87">
            <v>1212</v>
          </cell>
          <cell r="C87">
            <v>2022</v>
          </cell>
          <cell r="D87">
            <v>54569583</v>
          </cell>
          <cell r="E87">
            <v>93521049</v>
          </cell>
          <cell r="F87">
            <v>148090632</v>
          </cell>
        </row>
        <row r="88">
          <cell r="A88" t="str">
            <v>Colusa</v>
          </cell>
          <cell r="B88">
            <v>1213</v>
          </cell>
          <cell r="C88">
            <v>2022</v>
          </cell>
          <cell r="D88">
            <v>6730066</v>
          </cell>
          <cell r="E88">
            <v>4715771</v>
          </cell>
          <cell r="F88">
            <v>11445837</v>
          </cell>
        </row>
        <row r="89">
          <cell r="A89" t="str">
            <v>Commerce</v>
          </cell>
          <cell r="B89">
            <v>1214</v>
          </cell>
          <cell r="C89">
            <v>2022</v>
          </cell>
          <cell r="D89">
            <v>98938980</v>
          </cell>
          <cell r="E89">
            <v>13915811</v>
          </cell>
          <cell r="F89">
            <v>112854791</v>
          </cell>
        </row>
        <row r="90">
          <cell r="A90" t="str">
            <v>Compton</v>
          </cell>
          <cell r="B90">
            <v>1215</v>
          </cell>
          <cell r="C90">
            <v>2022</v>
          </cell>
          <cell r="D90">
            <v>138070299</v>
          </cell>
          <cell r="E90">
            <v>30428875</v>
          </cell>
          <cell r="F90">
            <v>168499174</v>
          </cell>
        </row>
        <row r="91">
          <cell r="A91" t="str">
            <v>Concord</v>
          </cell>
          <cell r="B91">
            <v>1216</v>
          </cell>
          <cell r="C91">
            <v>2022</v>
          </cell>
          <cell r="D91">
            <v>165382007</v>
          </cell>
          <cell r="E91">
            <v>77455058</v>
          </cell>
          <cell r="F91">
            <v>242837065</v>
          </cell>
        </row>
        <row r="92">
          <cell r="A92" t="str">
            <v>Corcoran</v>
          </cell>
          <cell r="B92">
            <v>1217</v>
          </cell>
          <cell r="C92">
            <v>2022</v>
          </cell>
          <cell r="D92">
            <v>14130929</v>
          </cell>
          <cell r="E92">
            <v>10520751</v>
          </cell>
          <cell r="F92">
            <v>24651680</v>
          </cell>
        </row>
        <row r="93">
          <cell r="A93" t="str">
            <v>Corning</v>
          </cell>
          <cell r="B93">
            <v>1218</v>
          </cell>
          <cell r="C93">
            <v>2022</v>
          </cell>
          <cell r="D93">
            <v>11277469</v>
          </cell>
          <cell r="E93">
            <v>4276427</v>
          </cell>
          <cell r="F93">
            <v>15553896</v>
          </cell>
        </row>
        <row r="94">
          <cell r="A94" t="str">
            <v>Corona</v>
          </cell>
          <cell r="B94">
            <v>1219</v>
          </cell>
          <cell r="C94">
            <v>2022</v>
          </cell>
          <cell r="D94">
            <v>249686345</v>
          </cell>
          <cell r="E94">
            <v>142018398</v>
          </cell>
          <cell r="F94">
            <v>391704743</v>
          </cell>
        </row>
        <row r="95">
          <cell r="A95" t="str">
            <v>Coronado</v>
          </cell>
          <cell r="B95">
            <v>1220</v>
          </cell>
          <cell r="C95">
            <v>2022</v>
          </cell>
          <cell r="D95">
            <v>75934968</v>
          </cell>
          <cell r="E95">
            <v>12258852</v>
          </cell>
          <cell r="F95">
            <v>88193820</v>
          </cell>
        </row>
        <row r="96">
          <cell r="A96" t="str">
            <v>Corte Madera</v>
          </cell>
          <cell r="B96">
            <v>1221</v>
          </cell>
          <cell r="C96">
            <v>2022</v>
          </cell>
          <cell r="D96">
            <v>31909977</v>
          </cell>
          <cell r="E96">
            <v>6981976</v>
          </cell>
          <cell r="F96">
            <v>38891953</v>
          </cell>
        </row>
        <row r="97">
          <cell r="A97" t="str">
            <v>Costa Mesa</v>
          </cell>
          <cell r="B97">
            <v>1222</v>
          </cell>
          <cell r="C97">
            <v>2022</v>
          </cell>
          <cell r="D97">
            <v>181129239</v>
          </cell>
          <cell r="E97">
            <v>7133824</v>
          </cell>
          <cell r="F97">
            <v>188263063</v>
          </cell>
        </row>
        <row r="98">
          <cell r="A98" t="str">
            <v>Cotati</v>
          </cell>
          <cell r="B98">
            <v>1223</v>
          </cell>
          <cell r="C98">
            <v>2022</v>
          </cell>
          <cell r="D98">
            <v>14050535</v>
          </cell>
          <cell r="E98">
            <v>5664696</v>
          </cell>
          <cell r="F98">
            <v>19715231</v>
          </cell>
        </row>
        <row r="99">
          <cell r="A99" t="str">
            <v>Covina</v>
          </cell>
          <cell r="B99">
            <v>1224</v>
          </cell>
          <cell r="C99">
            <v>2022</v>
          </cell>
          <cell r="D99">
            <v>65210780</v>
          </cell>
          <cell r="E99">
            <v>21706440</v>
          </cell>
          <cell r="F99">
            <v>86917220</v>
          </cell>
        </row>
        <row r="100">
          <cell r="A100" t="str">
            <v>Crescent City</v>
          </cell>
          <cell r="B100">
            <v>1225</v>
          </cell>
          <cell r="C100">
            <v>2022</v>
          </cell>
          <cell r="D100">
            <v>14614580</v>
          </cell>
          <cell r="E100">
            <v>9901945</v>
          </cell>
          <cell r="F100">
            <v>24516525</v>
          </cell>
        </row>
        <row r="101">
          <cell r="A101" t="str">
            <v>Cudahy</v>
          </cell>
          <cell r="B101">
            <v>1226</v>
          </cell>
          <cell r="C101">
            <v>2022</v>
          </cell>
          <cell r="D101">
            <v>20234567</v>
          </cell>
          <cell r="E101"/>
          <cell r="F101">
            <v>20234567</v>
          </cell>
        </row>
        <row r="102">
          <cell r="A102" t="str">
            <v>Culver City</v>
          </cell>
          <cell r="B102">
            <v>1227</v>
          </cell>
          <cell r="C102">
            <v>2022</v>
          </cell>
          <cell r="D102">
            <v>223021148</v>
          </cell>
          <cell r="E102">
            <v>68503092</v>
          </cell>
          <cell r="F102">
            <v>291524240</v>
          </cell>
        </row>
        <row r="103">
          <cell r="A103" t="str">
            <v>Cupertino</v>
          </cell>
          <cell r="B103">
            <v>1228</v>
          </cell>
          <cell r="C103">
            <v>2022</v>
          </cell>
          <cell r="D103">
            <v>118683302</v>
          </cell>
          <cell r="E103">
            <v>10754639</v>
          </cell>
          <cell r="F103">
            <v>129437941</v>
          </cell>
        </row>
        <row r="104">
          <cell r="A104" t="str">
            <v>Cypress</v>
          </cell>
          <cell r="B104">
            <v>1229</v>
          </cell>
          <cell r="C104">
            <v>2022</v>
          </cell>
          <cell r="D104">
            <v>67078310</v>
          </cell>
          <cell r="E104">
            <v>18115764</v>
          </cell>
          <cell r="F104">
            <v>85194074</v>
          </cell>
        </row>
        <row r="105">
          <cell r="A105" t="str">
            <v>Daly City</v>
          </cell>
          <cell r="B105">
            <v>1230</v>
          </cell>
          <cell r="C105">
            <v>2022</v>
          </cell>
          <cell r="D105">
            <v>128389047</v>
          </cell>
          <cell r="E105">
            <v>77890449</v>
          </cell>
          <cell r="F105">
            <v>206279496</v>
          </cell>
        </row>
        <row r="106">
          <cell r="A106" t="str">
            <v>Dana Point</v>
          </cell>
          <cell r="B106">
            <v>1231</v>
          </cell>
          <cell r="C106">
            <v>2022</v>
          </cell>
          <cell r="D106">
            <v>55341565</v>
          </cell>
          <cell r="E106"/>
          <cell r="F106">
            <v>55341565</v>
          </cell>
        </row>
        <row r="107">
          <cell r="A107" t="str">
            <v>Danville</v>
          </cell>
          <cell r="B107">
            <v>1232</v>
          </cell>
          <cell r="C107">
            <v>2022</v>
          </cell>
          <cell r="D107">
            <v>42470767</v>
          </cell>
          <cell r="E107"/>
          <cell r="F107">
            <v>42470767</v>
          </cell>
        </row>
        <row r="108">
          <cell r="A108" t="str">
            <v>Davis</v>
          </cell>
          <cell r="B108">
            <v>1233</v>
          </cell>
          <cell r="C108">
            <v>2022</v>
          </cell>
          <cell r="D108">
            <v>110518566</v>
          </cell>
          <cell r="E108">
            <v>91459822</v>
          </cell>
          <cell r="F108">
            <v>201978388</v>
          </cell>
        </row>
        <row r="109">
          <cell r="A109" t="str">
            <v>Del Mar</v>
          </cell>
          <cell r="B109">
            <v>1234</v>
          </cell>
          <cell r="C109">
            <v>2022</v>
          </cell>
          <cell r="D109">
            <v>23944772</v>
          </cell>
          <cell r="E109">
            <v>9005059</v>
          </cell>
          <cell r="F109">
            <v>32949831</v>
          </cell>
        </row>
        <row r="110">
          <cell r="A110" t="str">
            <v>Del Rey Oaks</v>
          </cell>
          <cell r="B110">
            <v>1235</v>
          </cell>
          <cell r="C110">
            <v>2022</v>
          </cell>
          <cell r="D110">
            <v>5109001</v>
          </cell>
          <cell r="E110"/>
          <cell r="F110">
            <v>5109001</v>
          </cell>
        </row>
        <row r="111">
          <cell r="A111" t="str">
            <v>Delano</v>
          </cell>
          <cell r="B111">
            <v>1236</v>
          </cell>
          <cell r="C111">
            <v>2022</v>
          </cell>
          <cell r="D111">
            <v>39696366</v>
          </cell>
          <cell r="E111">
            <v>26802545</v>
          </cell>
          <cell r="F111">
            <v>66498911</v>
          </cell>
        </row>
        <row r="112">
          <cell r="A112" t="str">
            <v>Desert Hot Springs</v>
          </cell>
          <cell r="B112">
            <v>1237</v>
          </cell>
          <cell r="C112">
            <v>2022</v>
          </cell>
          <cell r="D112">
            <v>38370312</v>
          </cell>
          <cell r="E112">
            <v>216721</v>
          </cell>
          <cell r="F112">
            <v>38587033</v>
          </cell>
        </row>
        <row r="113">
          <cell r="A113" t="str">
            <v>Diamond Bar</v>
          </cell>
          <cell r="B113">
            <v>1238</v>
          </cell>
          <cell r="C113">
            <v>2022</v>
          </cell>
          <cell r="D113">
            <v>38502883</v>
          </cell>
          <cell r="E113">
            <v>-15537</v>
          </cell>
          <cell r="F113">
            <v>38487346</v>
          </cell>
        </row>
        <row r="114">
          <cell r="A114" t="str">
            <v>Dinuba</v>
          </cell>
          <cell r="B114">
            <v>1239</v>
          </cell>
          <cell r="C114">
            <v>2022</v>
          </cell>
          <cell r="D114">
            <v>41822966</v>
          </cell>
          <cell r="E114">
            <v>23621050</v>
          </cell>
          <cell r="F114">
            <v>65444016</v>
          </cell>
        </row>
        <row r="115">
          <cell r="A115" t="str">
            <v>Dixon</v>
          </cell>
          <cell r="B115">
            <v>1240</v>
          </cell>
          <cell r="C115">
            <v>2022</v>
          </cell>
          <cell r="D115">
            <v>50461463</v>
          </cell>
          <cell r="E115">
            <v>13668181</v>
          </cell>
          <cell r="F115">
            <v>64129644</v>
          </cell>
        </row>
        <row r="116">
          <cell r="A116" t="str">
            <v>Dorris</v>
          </cell>
          <cell r="B116">
            <v>1241</v>
          </cell>
          <cell r="C116">
            <v>2022</v>
          </cell>
          <cell r="D116">
            <v>795485</v>
          </cell>
          <cell r="E116">
            <v>2177754</v>
          </cell>
          <cell r="F116">
            <v>2973239</v>
          </cell>
        </row>
        <row r="117">
          <cell r="A117" t="str">
            <v>Dos Palos</v>
          </cell>
          <cell r="B117">
            <v>1242</v>
          </cell>
          <cell r="C117">
            <v>2022</v>
          </cell>
          <cell r="D117">
            <v>3306539</v>
          </cell>
          <cell r="E117">
            <v>3729021</v>
          </cell>
          <cell r="F117">
            <v>7035560</v>
          </cell>
        </row>
        <row r="118">
          <cell r="A118" t="str">
            <v>Downey</v>
          </cell>
          <cell r="B118">
            <v>1243</v>
          </cell>
          <cell r="C118">
            <v>2022</v>
          </cell>
          <cell r="D118">
            <v>148394159</v>
          </cell>
          <cell r="E118">
            <v>30662220</v>
          </cell>
          <cell r="F118">
            <v>179056379</v>
          </cell>
        </row>
        <row r="119">
          <cell r="A119" t="str">
            <v>Duarte</v>
          </cell>
          <cell r="B119">
            <v>1244</v>
          </cell>
          <cell r="C119">
            <v>2022</v>
          </cell>
          <cell r="D119">
            <v>32181665</v>
          </cell>
          <cell r="E119"/>
          <cell r="F119">
            <v>32181665</v>
          </cell>
        </row>
        <row r="120">
          <cell r="A120" t="str">
            <v>Dublin</v>
          </cell>
          <cell r="B120">
            <v>1245</v>
          </cell>
          <cell r="C120">
            <v>2022</v>
          </cell>
          <cell r="D120">
            <v>139924038</v>
          </cell>
          <cell r="E120">
            <v>5195516</v>
          </cell>
          <cell r="F120">
            <v>145119554</v>
          </cell>
        </row>
        <row r="121">
          <cell r="A121" t="str">
            <v>Dunsmuir</v>
          </cell>
          <cell r="B121">
            <v>1246</v>
          </cell>
          <cell r="C121">
            <v>2022</v>
          </cell>
          <cell r="D121">
            <v>2841675</v>
          </cell>
          <cell r="E121">
            <v>3694859</v>
          </cell>
          <cell r="F121">
            <v>6536534</v>
          </cell>
        </row>
        <row r="122">
          <cell r="A122" t="str">
            <v>East Palo Alto</v>
          </cell>
          <cell r="B122">
            <v>1247</v>
          </cell>
          <cell r="C122">
            <v>2022</v>
          </cell>
          <cell r="D122">
            <v>39711999</v>
          </cell>
          <cell r="E122">
            <v>4074074</v>
          </cell>
          <cell r="F122">
            <v>43786073</v>
          </cell>
        </row>
        <row r="123">
          <cell r="A123" t="str">
            <v>Eastvale</v>
          </cell>
          <cell r="B123">
            <v>10783</v>
          </cell>
          <cell r="C123">
            <v>2022</v>
          </cell>
          <cell r="D123">
            <v>84336312</v>
          </cell>
          <cell r="E123"/>
          <cell r="F123">
            <v>84336312</v>
          </cell>
        </row>
        <row r="124">
          <cell r="A124" t="str">
            <v>El Cajon</v>
          </cell>
          <cell r="B124">
            <v>1248</v>
          </cell>
          <cell r="C124">
            <v>2022</v>
          </cell>
          <cell r="D124">
            <v>107206872</v>
          </cell>
          <cell r="E124">
            <v>39719454</v>
          </cell>
          <cell r="F124">
            <v>146926326</v>
          </cell>
        </row>
        <row r="125">
          <cell r="A125" t="str">
            <v>El Centro</v>
          </cell>
          <cell r="B125">
            <v>1249</v>
          </cell>
          <cell r="C125">
            <v>2022</v>
          </cell>
          <cell r="D125">
            <v>60356038</v>
          </cell>
          <cell r="E125">
            <v>196480370</v>
          </cell>
          <cell r="F125">
            <v>256836408</v>
          </cell>
        </row>
        <row r="126">
          <cell r="A126" t="str">
            <v>El Cerrito</v>
          </cell>
          <cell r="B126">
            <v>1250</v>
          </cell>
          <cell r="C126">
            <v>2022</v>
          </cell>
          <cell r="D126">
            <v>56956311</v>
          </cell>
          <cell r="E126">
            <v>4094247</v>
          </cell>
          <cell r="F126">
            <v>61050558</v>
          </cell>
        </row>
        <row r="127">
          <cell r="A127" t="str">
            <v>El Monte</v>
          </cell>
          <cell r="B127">
            <v>1251</v>
          </cell>
          <cell r="C127">
            <v>2022</v>
          </cell>
          <cell r="D127">
            <v>139386946</v>
          </cell>
          <cell r="E127">
            <v>16369118</v>
          </cell>
          <cell r="F127">
            <v>155756064</v>
          </cell>
        </row>
        <row r="128">
          <cell r="A128" t="str">
            <v>El Paso De Robles</v>
          </cell>
          <cell r="B128">
            <v>1252</v>
          </cell>
          <cell r="C128">
            <v>2022</v>
          </cell>
          <cell r="D128">
            <v>74432655</v>
          </cell>
          <cell r="E128">
            <v>39179204</v>
          </cell>
          <cell r="F128">
            <v>113611859</v>
          </cell>
        </row>
        <row r="129">
          <cell r="A129" t="str">
            <v>El Segundo</v>
          </cell>
          <cell r="B129">
            <v>1253</v>
          </cell>
          <cell r="C129">
            <v>2022</v>
          </cell>
          <cell r="D129">
            <v>88928295</v>
          </cell>
          <cell r="E129">
            <v>49167920</v>
          </cell>
          <cell r="F129">
            <v>138096215</v>
          </cell>
        </row>
        <row r="130">
          <cell r="A130" t="str">
            <v>Elk Grove</v>
          </cell>
          <cell r="B130">
            <v>1254</v>
          </cell>
          <cell r="C130">
            <v>2022</v>
          </cell>
          <cell r="D130">
            <v>202479091</v>
          </cell>
          <cell r="E130">
            <v>25998802</v>
          </cell>
          <cell r="F130">
            <v>228477893</v>
          </cell>
        </row>
        <row r="131">
          <cell r="A131" t="str">
            <v>Emeryville</v>
          </cell>
          <cell r="B131">
            <v>1255</v>
          </cell>
          <cell r="C131">
            <v>2022</v>
          </cell>
          <cell r="D131">
            <v>70413190</v>
          </cell>
          <cell r="E131">
            <v>16767289</v>
          </cell>
          <cell r="F131">
            <v>87180479</v>
          </cell>
        </row>
        <row r="132">
          <cell r="A132" t="str">
            <v>Encinitas</v>
          </cell>
          <cell r="B132">
            <v>1256</v>
          </cell>
          <cell r="C132">
            <v>2022</v>
          </cell>
          <cell r="D132">
            <v>108503249</v>
          </cell>
          <cell r="E132">
            <v>31482062</v>
          </cell>
          <cell r="F132">
            <v>139985311</v>
          </cell>
        </row>
        <row r="133">
          <cell r="A133" t="str">
            <v>Escalon</v>
          </cell>
          <cell r="B133">
            <v>1257</v>
          </cell>
          <cell r="C133">
            <v>2022</v>
          </cell>
          <cell r="D133">
            <v>6005136</v>
          </cell>
          <cell r="E133">
            <v>5226397</v>
          </cell>
          <cell r="F133">
            <v>11231533</v>
          </cell>
        </row>
        <row r="134">
          <cell r="A134" t="str">
            <v>Escondido</v>
          </cell>
          <cell r="B134">
            <v>1258</v>
          </cell>
          <cell r="C134">
            <v>2022</v>
          </cell>
          <cell r="D134">
            <v>155691703</v>
          </cell>
          <cell r="E134">
            <v>154856713</v>
          </cell>
          <cell r="F134">
            <v>310548416</v>
          </cell>
        </row>
        <row r="135">
          <cell r="A135" t="str">
            <v>Etna</v>
          </cell>
          <cell r="B135">
            <v>1259</v>
          </cell>
          <cell r="C135">
            <v>2022</v>
          </cell>
          <cell r="D135">
            <v>1757174</v>
          </cell>
          <cell r="E135">
            <v>555493</v>
          </cell>
          <cell r="F135">
            <v>2312667</v>
          </cell>
        </row>
        <row r="136">
          <cell r="A136" t="str">
            <v>Eureka</v>
          </cell>
          <cell r="B136">
            <v>1260</v>
          </cell>
          <cell r="C136">
            <v>2022</v>
          </cell>
          <cell r="D136">
            <v>54243569</v>
          </cell>
          <cell r="E136">
            <v>33516389</v>
          </cell>
          <cell r="F136">
            <v>87759958</v>
          </cell>
        </row>
        <row r="137">
          <cell r="A137" t="str">
            <v>Exeter</v>
          </cell>
          <cell r="B137">
            <v>1261</v>
          </cell>
          <cell r="C137">
            <v>2022</v>
          </cell>
          <cell r="D137">
            <v>10815004</v>
          </cell>
          <cell r="E137">
            <v>6677504</v>
          </cell>
          <cell r="F137">
            <v>17492508</v>
          </cell>
        </row>
        <row r="138">
          <cell r="A138" t="str">
            <v>Fairfax</v>
          </cell>
          <cell r="B138">
            <v>1262</v>
          </cell>
          <cell r="C138">
            <v>2022</v>
          </cell>
          <cell r="D138">
            <v>14617039</v>
          </cell>
          <cell r="E138"/>
          <cell r="F138">
            <v>14617039</v>
          </cell>
        </row>
        <row r="139">
          <cell r="A139" t="str">
            <v>Fairfield</v>
          </cell>
          <cell r="B139">
            <v>1263</v>
          </cell>
          <cell r="C139">
            <v>2022</v>
          </cell>
          <cell r="D139">
            <v>184586238</v>
          </cell>
          <cell r="E139">
            <v>96153365</v>
          </cell>
          <cell r="F139">
            <v>280739603</v>
          </cell>
        </row>
        <row r="140">
          <cell r="A140" t="str">
            <v>Farmersville</v>
          </cell>
          <cell r="B140">
            <v>1264</v>
          </cell>
          <cell r="C140">
            <v>2022</v>
          </cell>
          <cell r="D140">
            <v>20420997</v>
          </cell>
          <cell r="E140">
            <v>8292651</v>
          </cell>
          <cell r="F140">
            <v>28713648</v>
          </cell>
        </row>
        <row r="141">
          <cell r="A141" t="str">
            <v>Ferndale</v>
          </cell>
          <cell r="B141">
            <v>1265</v>
          </cell>
          <cell r="C141">
            <v>2022</v>
          </cell>
          <cell r="D141">
            <v>1417806</v>
          </cell>
          <cell r="E141">
            <v>1118635</v>
          </cell>
          <cell r="F141">
            <v>2536441</v>
          </cell>
        </row>
        <row r="142">
          <cell r="A142" t="str">
            <v>Fillmore</v>
          </cell>
          <cell r="B142">
            <v>1266</v>
          </cell>
          <cell r="C142">
            <v>2022</v>
          </cell>
          <cell r="D142">
            <v>17231416</v>
          </cell>
          <cell r="E142">
            <v>11825468</v>
          </cell>
          <cell r="F142">
            <v>29056884</v>
          </cell>
        </row>
        <row r="143">
          <cell r="A143" t="str">
            <v>Firebaugh</v>
          </cell>
          <cell r="B143">
            <v>1267</v>
          </cell>
          <cell r="C143">
            <v>2022</v>
          </cell>
          <cell r="D143">
            <v>12436101</v>
          </cell>
          <cell r="E143">
            <v>3604605</v>
          </cell>
          <cell r="F143">
            <v>16040706</v>
          </cell>
        </row>
        <row r="144">
          <cell r="A144" t="str">
            <v>Folsom</v>
          </cell>
          <cell r="B144">
            <v>1268</v>
          </cell>
          <cell r="C144">
            <v>2022</v>
          </cell>
          <cell r="D144">
            <v>116411746</v>
          </cell>
          <cell r="E144">
            <v>65558235</v>
          </cell>
          <cell r="F144">
            <v>181969981</v>
          </cell>
        </row>
        <row r="145">
          <cell r="A145" t="str">
            <v>Fontana</v>
          </cell>
          <cell r="B145">
            <v>1269</v>
          </cell>
          <cell r="C145">
            <v>2022</v>
          </cell>
          <cell r="D145">
            <v>300520111</v>
          </cell>
          <cell r="E145">
            <v>34206480</v>
          </cell>
          <cell r="F145">
            <v>334726591</v>
          </cell>
        </row>
        <row r="146">
          <cell r="A146" t="str">
            <v>Fort Bragg</v>
          </cell>
          <cell r="B146">
            <v>1270</v>
          </cell>
          <cell r="C146">
            <v>2022</v>
          </cell>
          <cell r="D146">
            <v>16989253</v>
          </cell>
          <cell r="E146">
            <v>10932642</v>
          </cell>
          <cell r="F146">
            <v>27921895</v>
          </cell>
        </row>
        <row r="147">
          <cell r="A147" t="str">
            <v>Fort Jones</v>
          </cell>
          <cell r="B147">
            <v>1271</v>
          </cell>
          <cell r="C147">
            <v>2022</v>
          </cell>
          <cell r="D147">
            <v>1656203</v>
          </cell>
          <cell r="E147">
            <v>285133</v>
          </cell>
          <cell r="F147">
            <v>1941336</v>
          </cell>
        </row>
        <row r="148">
          <cell r="A148" t="str">
            <v>Fortuna</v>
          </cell>
          <cell r="B148">
            <v>1272</v>
          </cell>
          <cell r="C148">
            <v>2022</v>
          </cell>
          <cell r="D148">
            <v>13184818</v>
          </cell>
          <cell r="E148">
            <v>8478203</v>
          </cell>
          <cell r="F148">
            <v>21663021</v>
          </cell>
        </row>
        <row r="149">
          <cell r="A149" t="str">
            <v>Foster City</v>
          </cell>
          <cell r="B149">
            <v>1273</v>
          </cell>
          <cell r="C149">
            <v>2022</v>
          </cell>
          <cell r="D149">
            <v>65790532</v>
          </cell>
          <cell r="E149">
            <v>43078272</v>
          </cell>
          <cell r="F149">
            <v>108868804</v>
          </cell>
        </row>
        <row r="150">
          <cell r="A150" t="str">
            <v>Fountain Valley</v>
          </cell>
          <cell r="B150">
            <v>1274</v>
          </cell>
          <cell r="C150">
            <v>2022</v>
          </cell>
          <cell r="D150">
            <v>81322094</v>
          </cell>
          <cell r="E150">
            <v>25722081</v>
          </cell>
          <cell r="F150">
            <v>107044175</v>
          </cell>
        </row>
        <row r="151">
          <cell r="A151" t="str">
            <v>Fowler</v>
          </cell>
          <cell r="B151">
            <v>1275</v>
          </cell>
          <cell r="C151">
            <v>2022</v>
          </cell>
          <cell r="D151">
            <v>13025621</v>
          </cell>
          <cell r="E151">
            <v>1945302</v>
          </cell>
          <cell r="F151">
            <v>14970923</v>
          </cell>
        </row>
        <row r="152">
          <cell r="A152" t="str">
            <v>Fremont</v>
          </cell>
          <cell r="B152">
            <v>1276</v>
          </cell>
          <cell r="C152">
            <v>2022</v>
          </cell>
          <cell r="D152">
            <v>393646183</v>
          </cell>
          <cell r="E152">
            <v>43024007</v>
          </cell>
          <cell r="F152">
            <v>436670190</v>
          </cell>
        </row>
        <row r="153">
          <cell r="A153" t="str">
            <v>Fresno</v>
          </cell>
          <cell r="B153">
            <v>1277</v>
          </cell>
          <cell r="C153">
            <v>2022</v>
          </cell>
          <cell r="D153">
            <v>670311197</v>
          </cell>
          <cell r="E153">
            <v>573470733</v>
          </cell>
          <cell r="F153">
            <v>1243781930</v>
          </cell>
        </row>
        <row r="154">
          <cell r="A154" t="str">
            <v>Fullerton</v>
          </cell>
          <cell r="B154">
            <v>1278</v>
          </cell>
          <cell r="C154">
            <v>2022</v>
          </cell>
          <cell r="D154">
            <v>170250772</v>
          </cell>
          <cell r="E154">
            <v>94861880</v>
          </cell>
          <cell r="F154">
            <v>265112652</v>
          </cell>
        </row>
        <row r="155">
          <cell r="A155" t="str">
            <v>Galt</v>
          </cell>
          <cell r="B155">
            <v>1279</v>
          </cell>
          <cell r="C155">
            <v>2022</v>
          </cell>
          <cell r="D155">
            <v>32332269</v>
          </cell>
          <cell r="E155">
            <v>17658831</v>
          </cell>
          <cell r="F155">
            <v>49991100</v>
          </cell>
        </row>
        <row r="156">
          <cell r="A156" t="str">
            <v>Garden Grove</v>
          </cell>
          <cell r="B156">
            <v>1280</v>
          </cell>
          <cell r="C156">
            <v>2022</v>
          </cell>
          <cell r="D156">
            <v>213701657</v>
          </cell>
          <cell r="E156">
            <v>139315704</v>
          </cell>
          <cell r="F156">
            <v>353017361</v>
          </cell>
        </row>
        <row r="157">
          <cell r="A157" t="str">
            <v>Gardena</v>
          </cell>
          <cell r="B157">
            <v>1281</v>
          </cell>
          <cell r="C157">
            <v>2022</v>
          </cell>
          <cell r="D157">
            <v>100089392</v>
          </cell>
          <cell r="E157">
            <v>38184911</v>
          </cell>
          <cell r="F157">
            <v>138274303</v>
          </cell>
        </row>
        <row r="158">
          <cell r="A158" t="str">
            <v>Gilroy</v>
          </cell>
          <cell r="B158">
            <v>1282</v>
          </cell>
          <cell r="C158">
            <v>2022</v>
          </cell>
          <cell r="D158">
            <v>99867212</v>
          </cell>
          <cell r="E158">
            <v>55794643</v>
          </cell>
          <cell r="F158">
            <v>155661855</v>
          </cell>
        </row>
        <row r="159">
          <cell r="A159" t="str">
            <v>Glendale</v>
          </cell>
          <cell r="B159">
            <v>1283</v>
          </cell>
          <cell r="C159">
            <v>2022</v>
          </cell>
          <cell r="D159">
            <v>390245751</v>
          </cell>
          <cell r="E159">
            <v>442379980</v>
          </cell>
          <cell r="F159">
            <v>832625731</v>
          </cell>
        </row>
        <row r="160">
          <cell r="A160" t="str">
            <v>Glendora</v>
          </cell>
          <cell r="B160">
            <v>1284</v>
          </cell>
          <cell r="C160">
            <v>2022</v>
          </cell>
          <cell r="D160">
            <v>54558469</v>
          </cell>
          <cell r="E160">
            <v>29592041</v>
          </cell>
          <cell r="F160">
            <v>84150510</v>
          </cell>
        </row>
        <row r="161">
          <cell r="A161" t="str">
            <v>Goleta</v>
          </cell>
          <cell r="B161">
            <v>8636</v>
          </cell>
          <cell r="C161">
            <v>2022</v>
          </cell>
          <cell r="D161">
            <v>49784055</v>
          </cell>
          <cell r="E161"/>
          <cell r="F161">
            <v>49784055</v>
          </cell>
        </row>
        <row r="162">
          <cell r="A162" t="str">
            <v>Gonzales</v>
          </cell>
          <cell r="B162">
            <v>1285</v>
          </cell>
          <cell r="C162">
            <v>2022</v>
          </cell>
          <cell r="D162">
            <v>10331639</v>
          </cell>
          <cell r="E162">
            <v>5446349</v>
          </cell>
          <cell r="F162">
            <v>15777988</v>
          </cell>
        </row>
        <row r="163">
          <cell r="A163" t="str">
            <v>Grand Terrace</v>
          </cell>
          <cell r="B163">
            <v>1286</v>
          </cell>
          <cell r="C163">
            <v>2022</v>
          </cell>
          <cell r="D163">
            <v>10305077</v>
          </cell>
          <cell r="E163">
            <v>-9675</v>
          </cell>
          <cell r="F163">
            <v>10295402</v>
          </cell>
        </row>
        <row r="164">
          <cell r="A164" t="str">
            <v>Grass Valley</v>
          </cell>
          <cell r="B164">
            <v>1287</v>
          </cell>
          <cell r="C164">
            <v>2022</v>
          </cell>
          <cell r="D164">
            <v>28855707</v>
          </cell>
          <cell r="E164">
            <v>7442154</v>
          </cell>
          <cell r="F164">
            <v>36297861</v>
          </cell>
        </row>
        <row r="165">
          <cell r="A165" t="str">
            <v>Greenfield</v>
          </cell>
          <cell r="B165">
            <v>1288</v>
          </cell>
          <cell r="C165">
            <v>2022</v>
          </cell>
          <cell r="D165">
            <v>25804302</v>
          </cell>
          <cell r="E165">
            <v>4988332</v>
          </cell>
          <cell r="F165">
            <v>30792634</v>
          </cell>
        </row>
        <row r="166">
          <cell r="A166" t="str">
            <v>Gridley</v>
          </cell>
          <cell r="B166">
            <v>1289</v>
          </cell>
          <cell r="C166">
            <v>2022</v>
          </cell>
          <cell r="D166">
            <v>6643651</v>
          </cell>
          <cell r="E166">
            <v>9181496</v>
          </cell>
          <cell r="F166">
            <v>15825147</v>
          </cell>
        </row>
        <row r="167">
          <cell r="A167" t="str">
            <v>Grover Beach</v>
          </cell>
          <cell r="B167">
            <v>1290</v>
          </cell>
          <cell r="C167">
            <v>2022</v>
          </cell>
          <cell r="D167">
            <v>22968463</v>
          </cell>
          <cell r="E167">
            <v>5313530</v>
          </cell>
          <cell r="F167">
            <v>28281993</v>
          </cell>
        </row>
        <row r="168">
          <cell r="A168" t="str">
            <v>Guadalupe</v>
          </cell>
          <cell r="B168">
            <v>1291</v>
          </cell>
          <cell r="C168">
            <v>2022</v>
          </cell>
          <cell r="D168">
            <v>12127444</v>
          </cell>
          <cell r="E168">
            <v>5524511</v>
          </cell>
          <cell r="F168">
            <v>17651955</v>
          </cell>
        </row>
        <row r="169">
          <cell r="A169" t="str">
            <v>Gustine</v>
          </cell>
          <cell r="B169">
            <v>1292</v>
          </cell>
          <cell r="C169">
            <v>2022</v>
          </cell>
          <cell r="D169">
            <v>6687742</v>
          </cell>
          <cell r="E169">
            <v>4101007</v>
          </cell>
          <cell r="F169">
            <v>10788749</v>
          </cell>
        </row>
        <row r="170">
          <cell r="A170" t="str">
            <v>Half Moon Bay</v>
          </cell>
          <cell r="B170">
            <v>1293</v>
          </cell>
          <cell r="C170">
            <v>2022</v>
          </cell>
          <cell r="D170">
            <v>25457670</v>
          </cell>
          <cell r="E170">
            <v>4918847</v>
          </cell>
          <cell r="F170">
            <v>30376517</v>
          </cell>
        </row>
        <row r="171">
          <cell r="A171" t="str">
            <v>Hanford</v>
          </cell>
          <cell r="B171">
            <v>1294</v>
          </cell>
          <cell r="C171">
            <v>2022</v>
          </cell>
          <cell r="D171">
            <v>51319769</v>
          </cell>
          <cell r="E171">
            <v>41063034</v>
          </cell>
          <cell r="F171">
            <v>92382803</v>
          </cell>
        </row>
        <row r="172">
          <cell r="A172" t="str">
            <v>Hawaiian Gardens</v>
          </cell>
          <cell r="B172">
            <v>1295</v>
          </cell>
          <cell r="C172">
            <v>2022</v>
          </cell>
          <cell r="D172">
            <v>24730740</v>
          </cell>
          <cell r="E172"/>
          <cell r="F172">
            <v>24730740</v>
          </cell>
        </row>
        <row r="173">
          <cell r="A173" t="str">
            <v>Hawthorne</v>
          </cell>
          <cell r="B173">
            <v>1296</v>
          </cell>
          <cell r="C173">
            <v>2022</v>
          </cell>
          <cell r="D173">
            <v>130774100</v>
          </cell>
          <cell r="E173">
            <v>12652095</v>
          </cell>
          <cell r="F173">
            <v>143426195</v>
          </cell>
        </row>
        <row r="174">
          <cell r="A174" t="str">
            <v>Hayward</v>
          </cell>
          <cell r="B174">
            <v>1297</v>
          </cell>
          <cell r="C174">
            <v>2022</v>
          </cell>
          <cell r="D174">
            <v>265119928</v>
          </cell>
          <cell r="E174">
            <v>127126131</v>
          </cell>
          <cell r="F174">
            <v>392246059</v>
          </cell>
        </row>
        <row r="175">
          <cell r="A175" t="str">
            <v>Healdsburg</v>
          </cell>
          <cell r="B175">
            <v>1298</v>
          </cell>
          <cell r="C175">
            <v>2022</v>
          </cell>
          <cell r="D175">
            <v>41523670</v>
          </cell>
          <cell r="E175">
            <v>35982433</v>
          </cell>
          <cell r="F175">
            <v>77506103</v>
          </cell>
        </row>
        <row r="176">
          <cell r="A176" t="str">
            <v>Hemet</v>
          </cell>
          <cell r="B176">
            <v>1299</v>
          </cell>
          <cell r="C176">
            <v>2022</v>
          </cell>
          <cell r="D176">
            <v>95436830</v>
          </cell>
          <cell r="E176">
            <v>28691696</v>
          </cell>
          <cell r="F176">
            <v>124128526</v>
          </cell>
        </row>
        <row r="177">
          <cell r="A177" t="str">
            <v>Hercules</v>
          </cell>
          <cell r="B177">
            <v>1300</v>
          </cell>
          <cell r="C177">
            <v>2022</v>
          </cell>
          <cell r="D177">
            <v>36647466</v>
          </cell>
          <cell r="E177">
            <v>7415236</v>
          </cell>
          <cell r="F177">
            <v>44062702</v>
          </cell>
        </row>
        <row r="178">
          <cell r="A178" t="str">
            <v>Hermosa Beach</v>
          </cell>
          <cell r="B178">
            <v>1301</v>
          </cell>
          <cell r="C178">
            <v>2022</v>
          </cell>
          <cell r="D178">
            <v>55853615</v>
          </cell>
          <cell r="E178">
            <v>5102828</v>
          </cell>
          <cell r="F178">
            <v>60956443</v>
          </cell>
        </row>
        <row r="179">
          <cell r="A179" t="str">
            <v>Hesperia</v>
          </cell>
          <cell r="B179">
            <v>1302</v>
          </cell>
          <cell r="C179">
            <v>2022</v>
          </cell>
          <cell r="D179">
            <v>66590092</v>
          </cell>
          <cell r="E179">
            <v>36639630</v>
          </cell>
          <cell r="F179">
            <v>103229722</v>
          </cell>
        </row>
        <row r="180">
          <cell r="A180" t="str">
            <v>Hidden Hills</v>
          </cell>
          <cell r="B180">
            <v>1303</v>
          </cell>
          <cell r="C180">
            <v>2022</v>
          </cell>
          <cell r="D180">
            <v>4705183</v>
          </cell>
          <cell r="E180"/>
          <cell r="F180">
            <v>4705183</v>
          </cell>
        </row>
        <row r="181">
          <cell r="A181" t="str">
            <v>Highland</v>
          </cell>
          <cell r="B181">
            <v>1304</v>
          </cell>
          <cell r="C181">
            <v>2022</v>
          </cell>
          <cell r="D181">
            <v>42686048</v>
          </cell>
          <cell r="E181">
            <v>650820</v>
          </cell>
          <cell r="F181">
            <v>43336868</v>
          </cell>
        </row>
        <row r="182">
          <cell r="A182" t="str">
            <v>Hillsborough</v>
          </cell>
          <cell r="B182">
            <v>1305</v>
          </cell>
          <cell r="C182">
            <v>2022</v>
          </cell>
          <cell r="D182">
            <v>36588964</v>
          </cell>
          <cell r="E182">
            <v>29720844</v>
          </cell>
          <cell r="F182">
            <v>66309808</v>
          </cell>
        </row>
        <row r="183">
          <cell r="A183" t="str">
            <v>Holtville</v>
          </cell>
          <cell r="B183">
            <v>1307</v>
          </cell>
          <cell r="C183">
            <v>2022</v>
          </cell>
          <cell r="D183">
            <v>5034110</v>
          </cell>
          <cell r="E183">
            <v>5755291</v>
          </cell>
          <cell r="F183">
            <v>10789401</v>
          </cell>
        </row>
        <row r="184">
          <cell r="A184" t="str">
            <v>Hughson</v>
          </cell>
          <cell r="B184">
            <v>1308</v>
          </cell>
          <cell r="C184">
            <v>2022</v>
          </cell>
          <cell r="D184">
            <v>6341248</v>
          </cell>
          <cell r="E184">
            <v>8731817</v>
          </cell>
          <cell r="F184">
            <v>15073065</v>
          </cell>
        </row>
        <row r="185">
          <cell r="A185" t="str">
            <v>Huntington Beach</v>
          </cell>
          <cell r="B185">
            <v>1309</v>
          </cell>
          <cell r="C185">
            <v>2022</v>
          </cell>
          <cell r="D185">
            <v>308413078</v>
          </cell>
          <cell r="E185">
            <v>86046153</v>
          </cell>
          <cell r="F185">
            <v>394459231</v>
          </cell>
        </row>
        <row r="186">
          <cell r="A186" t="str">
            <v>Huntington Park</v>
          </cell>
          <cell r="B186">
            <v>1310</v>
          </cell>
          <cell r="C186">
            <v>2022</v>
          </cell>
          <cell r="D186">
            <v>70081671</v>
          </cell>
          <cell r="E186">
            <v>10962319</v>
          </cell>
          <cell r="F186">
            <v>81043990</v>
          </cell>
        </row>
        <row r="187">
          <cell r="A187" t="str">
            <v>Huron</v>
          </cell>
          <cell r="B187">
            <v>1311</v>
          </cell>
          <cell r="C187">
            <v>2022</v>
          </cell>
          <cell r="D187">
            <v>8151908</v>
          </cell>
          <cell r="E187">
            <v>3495250</v>
          </cell>
          <cell r="F187">
            <v>11647158</v>
          </cell>
        </row>
        <row r="188">
          <cell r="A188" t="str">
            <v>Imperial</v>
          </cell>
          <cell r="B188">
            <v>1312</v>
          </cell>
          <cell r="C188">
            <v>2022</v>
          </cell>
          <cell r="D188">
            <v>18821298</v>
          </cell>
          <cell r="E188">
            <v>12592960</v>
          </cell>
          <cell r="F188">
            <v>31414258</v>
          </cell>
        </row>
        <row r="189">
          <cell r="A189" t="str">
            <v>Imperial Beach</v>
          </cell>
          <cell r="B189">
            <v>1313</v>
          </cell>
          <cell r="C189">
            <v>2022</v>
          </cell>
          <cell r="D189">
            <v>30592107</v>
          </cell>
          <cell r="E189">
            <v>8243848</v>
          </cell>
          <cell r="F189">
            <v>38835955</v>
          </cell>
        </row>
        <row r="190">
          <cell r="A190" t="str">
            <v>Indian Wells</v>
          </cell>
          <cell r="B190">
            <v>1314</v>
          </cell>
          <cell r="C190">
            <v>2022</v>
          </cell>
          <cell r="D190">
            <v>36460031</v>
          </cell>
          <cell r="E190">
            <v>22383446</v>
          </cell>
          <cell r="F190">
            <v>58843477</v>
          </cell>
        </row>
        <row r="191">
          <cell r="A191" t="str">
            <v>Indio</v>
          </cell>
          <cell r="B191">
            <v>1315</v>
          </cell>
          <cell r="C191">
            <v>2022</v>
          </cell>
          <cell r="D191">
            <v>134173120</v>
          </cell>
          <cell r="E191">
            <v>42390955</v>
          </cell>
          <cell r="F191">
            <v>176564075</v>
          </cell>
        </row>
        <row r="192">
          <cell r="A192" t="str">
            <v>Industry</v>
          </cell>
          <cell r="B192">
            <v>1316</v>
          </cell>
          <cell r="C192">
            <v>2022</v>
          </cell>
          <cell r="D192">
            <v>118798249</v>
          </cell>
          <cell r="E192">
            <v>9896672</v>
          </cell>
          <cell r="F192">
            <v>128694921</v>
          </cell>
        </row>
        <row r="193">
          <cell r="A193" t="str">
            <v>Inglewood</v>
          </cell>
          <cell r="B193">
            <v>1317</v>
          </cell>
          <cell r="C193">
            <v>2022</v>
          </cell>
          <cell r="D193">
            <v>293063031</v>
          </cell>
          <cell r="E193">
            <v>55100799</v>
          </cell>
          <cell r="F193">
            <v>348163830</v>
          </cell>
        </row>
        <row r="194">
          <cell r="A194" t="str">
            <v>Ione</v>
          </cell>
          <cell r="B194">
            <v>1318</v>
          </cell>
          <cell r="C194">
            <v>2022</v>
          </cell>
          <cell r="D194">
            <v>7032089</v>
          </cell>
          <cell r="E194">
            <v>1094504</v>
          </cell>
          <cell r="F194">
            <v>8126593</v>
          </cell>
        </row>
        <row r="195">
          <cell r="A195" t="str">
            <v>Irvine</v>
          </cell>
          <cell r="B195">
            <v>1319</v>
          </cell>
          <cell r="C195">
            <v>2022</v>
          </cell>
          <cell r="D195">
            <v>391892506</v>
          </cell>
          <cell r="E195">
            <v>37291774</v>
          </cell>
          <cell r="F195">
            <v>429184280</v>
          </cell>
        </row>
        <row r="196">
          <cell r="A196" t="str">
            <v>Irwindale</v>
          </cell>
          <cell r="B196">
            <v>1320</v>
          </cell>
          <cell r="C196">
            <v>2022</v>
          </cell>
          <cell r="D196">
            <v>36106762</v>
          </cell>
          <cell r="E196"/>
          <cell r="F196">
            <v>36106762</v>
          </cell>
        </row>
        <row r="197">
          <cell r="A197" t="str">
            <v>Isleton</v>
          </cell>
          <cell r="B197">
            <v>1321</v>
          </cell>
          <cell r="C197">
            <v>2022</v>
          </cell>
          <cell r="D197">
            <v>2557234</v>
          </cell>
          <cell r="E197">
            <v>655921</v>
          </cell>
          <cell r="F197">
            <v>3213155</v>
          </cell>
        </row>
        <row r="198">
          <cell r="A198" t="str">
            <v>Jackson</v>
          </cell>
          <cell r="B198">
            <v>1322</v>
          </cell>
          <cell r="C198">
            <v>2022</v>
          </cell>
          <cell r="D198">
            <v>6451848</v>
          </cell>
          <cell r="E198">
            <v>5835461</v>
          </cell>
          <cell r="F198">
            <v>12287309</v>
          </cell>
        </row>
        <row r="199">
          <cell r="A199" t="str">
            <v>Jurupa Valley</v>
          </cell>
          <cell r="B199">
            <v>11163</v>
          </cell>
          <cell r="C199">
            <v>2022</v>
          </cell>
          <cell r="D199">
            <v>75592239</v>
          </cell>
          <cell r="E199"/>
          <cell r="F199">
            <v>75592239</v>
          </cell>
        </row>
        <row r="200">
          <cell r="A200" t="str">
            <v>Kerman</v>
          </cell>
          <cell r="B200">
            <v>1323</v>
          </cell>
          <cell r="C200">
            <v>2022</v>
          </cell>
          <cell r="D200">
            <v>15680607</v>
          </cell>
          <cell r="E200">
            <v>7000175</v>
          </cell>
          <cell r="F200">
            <v>22680782</v>
          </cell>
        </row>
        <row r="201">
          <cell r="A201" t="str">
            <v>King City</v>
          </cell>
          <cell r="B201">
            <v>1324</v>
          </cell>
          <cell r="C201">
            <v>2022</v>
          </cell>
          <cell r="D201">
            <v>16378037</v>
          </cell>
          <cell r="E201">
            <v>5437925</v>
          </cell>
          <cell r="F201">
            <v>21815962</v>
          </cell>
        </row>
        <row r="202">
          <cell r="A202" t="str">
            <v>Kingsburg</v>
          </cell>
          <cell r="B202">
            <v>1325</v>
          </cell>
          <cell r="C202">
            <v>2022</v>
          </cell>
          <cell r="D202">
            <v>18692186</v>
          </cell>
          <cell r="E202">
            <v>9901302</v>
          </cell>
          <cell r="F202">
            <v>28593488</v>
          </cell>
        </row>
        <row r="203">
          <cell r="A203" t="str">
            <v>La Canada Flintridge</v>
          </cell>
          <cell r="B203">
            <v>1326</v>
          </cell>
          <cell r="C203">
            <v>2022</v>
          </cell>
          <cell r="D203">
            <v>26693672</v>
          </cell>
          <cell r="E203"/>
          <cell r="F203">
            <v>26693672</v>
          </cell>
        </row>
        <row r="204">
          <cell r="A204" t="str">
            <v>La Habra</v>
          </cell>
          <cell r="B204">
            <v>1327</v>
          </cell>
          <cell r="C204">
            <v>2022</v>
          </cell>
          <cell r="D204">
            <v>71868517</v>
          </cell>
          <cell r="E204">
            <v>37020226</v>
          </cell>
          <cell r="F204">
            <v>108888743</v>
          </cell>
        </row>
        <row r="205">
          <cell r="A205" t="str">
            <v>La Habra Heights</v>
          </cell>
          <cell r="B205">
            <v>1328</v>
          </cell>
          <cell r="C205">
            <v>2022</v>
          </cell>
          <cell r="D205">
            <v>6865680</v>
          </cell>
          <cell r="E205"/>
          <cell r="F205">
            <v>6865680</v>
          </cell>
        </row>
        <row r="206">
          <cell r="A206" t="str">
            <v>La Mesa</v>
          </cell>
          <cell r="B206">
            <v>1329</v>
          </cell>
          <cell r="C206">
            <v>2022</v>
          </cell>
          <cell r="D206">
            <v>71788738</v>
          </cell>
          <cell r="E206">
            <v>20098358</v>
          </cell>
          <cell r="F206">
            <v>91887096</v>
          </cell>
        </row>
        <row r="207">
          <cell r="A207" t="str">
            <v>La Mirada</v>
          </cell>
          <cell r="B207">
            <v>1330</v>
          </cell>
          <cell r="C207">
            <v>2022</v>
          </cell>
          <cell r="D207">
            <v>59542294</v>
          </cell>
          <cell r="E207">
            <v>4709091</v>
          </cell>
          <cell r="F207">
            <v>64251385</v>
          </cell>
        </row>
        <row r="208">
          <cell r="A208" t="str">
            <v>La Palma</v>
          </cell>
          <cell r="B208">
            <v>1331</v>
          </cell>
          <cell r="C208">
            <v>2022</v>
          </cell>
          <cell r="D208">
            <v>15832232</v>
          </cell>
          <cell r="E208">
            <v>5334551</v>
          </cell>
          <cell r="F208">
            <v>21166783</v>
          </cell>
        </row>
        <row r="209">
          <cell r="A209" t="str">
            <v>La Puente</v>
          </cell>
          <cell r="B209">
            <v>1332</v>
          </cell>
          <cell r="C209">
            <v>2022</v>
          </cell>
          <cell r="D209">
            <v>26362624</v>
          </cell>
          <cell r="E209">
            <v>1749628</v>
          </cell>
          <cell r="F209">
            <v>28112252</v>
          </cell>
        </row>
        <row r="210">
          <cell r="A210" t="str">
            <v>La Quinta</v>
          </cell>
          <cell r="B210">
            <v>1333</v>
          </cell>
          <cell r="C210">
            <v>2022</v>
          </cell>
          <cell r="D210">
            <v>91877894</v>
          </cell>
          <cell r="E210">
            <v>8822730</v>
          </cell>
          <cell r="F210">
            <v>100700624</v>
          </cell>
        </row>
        <row r="211">
          <cell r="A211" t="str">
            <v>La Verne</v>
          </cell>
          <cell r="B211">
            <v>1334</v>
          </cell>
          <cell r="C211">
            <v>2022</v>
          </cell>
          <cell r="D211">
            <v>65396658</v>
          </cell>
          <cell r="E211">
            <v>17392576</v>
          </cell>
          <cell r="F211">
            <v>82789234</v>
          </cell>
        </row>
        <row r="212">
          <cell r="A212" t="str">
            <v>Lafayette</v>
          </cell>
          <cell r="B212">
            <v>1335</v>
          </cell>
          <cell r="C212">
            <v>2022</v>
          </cell>
          <cell r="D212">
            <v>27557971</v>
          </cell>
          <cell r="E212">
            <v>1793721</v>
          </cell>
          <cell r="F212">
            <v>29351692</v>
          </cell>
        </row>
        <row r="213">
          <cell r="A213" t="str">
            <v>Laguna Beach</v>
          </cell>
          <cell r="B213">
            <v>1336</v>
          </cell>
          <cell r="C213">
            <v>2022</v>
          </cell>
          <cell r="D213">
            <v>102808293</v>
          </cell>
          <cell r="E213">
            <v>27723688</v>
          </cell>
          <cell r="F213">
            <v>130531981</v>
          </cell>
        </row>
        <row r="214">
          <cell r="A214" t="str">
            <v>Laguna Hills</v>
          </cell>
          <cell r="B214">
            <v>1337</v>
          </cell>
          <cell r="C214">
            <v>2022</v>
          </cell>
          <cell r="D214">
            <v>30714991</v>
          </cell>
          <cell r="E214">
            <v>675932</v>
          </cell>
          <cell r="F214">
            <v>31390923</v>
          </cell>
        </row>
        <row r="215">
          <cell r="A215" t="str">
            <v>Laguna Niguel</v>
          </cell>
          <cell r="B215">
            <v>1338</v>
          </cell>
          <cell r="C215">
            <v>2022</v>
          </cell>
          <cell r="D215">
            <v>55237841</v>
          </cell>
          <cell r="E215">
            <v>238471</v>
          </cell>
          <cell r="F215">
            <v>55476312</v>
          </cell>
        </row>
        <row r="216">
          <cell r="A216" t="str">
            <v>Laguna Woods</v>
          </cell>
          <cell r="B216">
            <v>1339</v>
          </cell>
          <cell r="C216">
            <v>2022</v>
          </cell>
          <cell r="D216">
            <v>9231745</v>
          </cell>
          <cell r="E216"/>
          <cell r="F216">
            <v>9231745</v>
          </cell>
        </row>
        <row r="217">
          <cell r="A217" t="str">
            <v>Lake Elsinore</v>
          </cell>
          <cell r="B217">
            <v>1340</v>
          </cell>
          <cell r="C217">
            <v>2022</v>
          </cell>
          <cell r="D217">
            <v>115123115</v>
          </cell>
          <cell r="E217">
            <v>8380369</v>
          </cell>
          <cell r="F217">
            <v>123503484</v>
          </cell>
        </row>
        <row r="218">
          <cell r="A218" t="str">
            <v>Lake Forest</v>
          </cell>
          <cell r="B218">
            <v>1341</v>
          </cell>
          <cell r="C218">
            <v>2022</v>
          </cell>
          <cell r="D218">
            <v>91310886</v>
          </cell>
          <cell r="E218"/>
          <cell r="F218">
            <v>91310886</v>
          </cell>
        </row>
        <row r="219">
          <cell r="A219" t="str">
            <v>Lakeport</v>
          </cell>
          <cell r="B219">
            <v>1342</v>
          </cell>
          <cell r="C219">
            <v>2022</v>
          </cell>
          <cell r="D219">
            <v>9448625</v>
          </cell>
          <cell r="E219">
            <v>5915482</v>
          </cell>
          <cell r="F219">
            <v>15364107</v>
          </cell>
        </row>
        <row r="220">
          <cell r="A220" t="str">
            <v>Lakewood</v>
          </cell>
          <cell r="B220">
            <v>1343</v>
          </cell>
          <cell r="C220">
            <v>2022</v>
          </cell>
          <cell r="D220">
            <v>81322222</v>
          </cell>
          <cell r="E220">
            <v>15275959</v>
          </cell>
          <cell r="F220">
            <v>96598181</v>
          </cell>
        </row>
        <row r="221">
          <cell r="A221" t="str">
            <v>Lancaster</v>
          </cell>
          <cell r="B221">
            <v>1344</v>
          </cell>
          <cell r="C221">
            <v>2022</v>
          </cell>
          <cell r="D221">
            <v>196181376</v>
          </cell>
          <cell r="E221">
            <v>61291861</v>
          </cell>
          <cell r="F221">
            <v>257473237</v>
          </cell>
        </row>
        <row r="222">
          <cell r="A222" t="str">
            <v>Larkspur</v>
          </cell>
          <cell r="B222">
            <v>1345</v>
          </cell>
          <cell r="C222">
            <v>2022</v>
          </cell>
          <cell r="D222">
            <v>32712233</v>
          </cell>
          <cell r="E222">
            <v>100031</v>
          </cell>
          <cell r="F222">
            <v>32812264</v>
          </cell>
        </row>
        <row r="223">
          <cell r="A223" t="str">
            <v>Lathrop</v>
          </cell>
          <cell r="B223">
            <v>1346</v>
          </cell>
          <cell r="C223">
            <v>2022</v>
          </cell>
          <cell r="D223">
            <v>101747046</v>
          </cell>
          <cell r="E223">
            <v>29582600</v>
          </cell>
          <cell r="F223">
            <v>131329646</v>
          </cell>
        </row>
        <row r="224">
          <cell r="A224" t="str">
            <v>Lawndale</v>
          </cell>
          <cell r="B224">
            <v>1347</v>
          </cell>
          <cell r="C224">
            <v>2022</v>
          </cell>
          <cell r="D224">
            <v>24954415</v>
          </cell>
          <cell r="E224"/>
          <cell r="F224">
            <v>24954415</v>
          </cell>
        </row>
        <row r="225">
          <cell r="A225" t="str">
            <v>Lemon Grove</v>
          </cell>
          <cell r="B225">
            <v>1348</v>
          </cell>
          <cell r="C225">
            <v>2022</v>
          </cell>
          <cell r="D225">
            <v>21420313</v>
          </cell>
          <cell r="E225">
            <v>7264484</v>
          </cell>
          <cell r="F225">
            <v>28684797</v>
          </cell>
        </row>
        <row r="226">
          <cell r="A226" t="str">
            <v>Lemoore</v>
          </cell>
          <cell r="B226">
            <v>1349</v>
          </cell>
          <cell r="C226">
            <v>2022</v>
          </cell>
          <cell r="D226">
            <v>25912953</v>
          </cell>
          <cell r="E226">
            <v>22858384</v>
          </cell>
          <cell r="F226">
            <v>48771337</v>
          </cell>
        </row>
        <row r="227">
          <cell r="A227" t="str">
            <v>Lincoln</v>
          </cell>
          <cell r="B227">
            <v>1350</v>
          </cell>
          <cell r="C227">
            <v>2022</v>
          </cell>
          <cell r="D227">
            <v>74114628</v>
          </cell>
          <cell r="E227">
            <v>36353136</v>
          </cell>
          <cell r="F227">
            <v>110467764</v>
          </cell>
        </row>
        <row r="228">
          <cell r="A228" t="str">
            <v>Lindsay</v>
          </cell>
          <cell r="B228">
            <v>1351</v>
          </cell>
          <cell r="C228">
            <v>2022</v>
          </cell>
          <cell r="D228">
            <v>12008449</v>
          </cell>
          <cell r="E228">
            <v>4973268</v>
          </cell>
          <cell r="F228">
            <v>16981717</v>
          </cell>
        </row>
        <row r="229">
          <cell r="A229" t="str">
            <v>Live Oak</v>
          </cell>
          <cell r="B229">
            <v>1352</v>
          </cell>
          <cell r="C229">
            <v>2022</v>
          </cell>
          <cell r="D229">
            <v>6216180</v>
          </cell>
          <cell r="E229">
            <v>4287110</v>
          </cell>
          <cell r="F229">
            <v>10503290</v>
          </cell>
        </row>
        <row r="230">
          <cell r="A230" t="str">
            <v>Livermore</v>
          </cell>
          <cell r="B230">
            <v>1353</v>
          </cell>
          <cell r="C230">
            <v>2022</v>
          </cell>
          <cell r="D230">
            <v>147694147</v>
          </cell>
          <cell r="E230">
            <v>67109406</v>
          </cell>
          <cell r="F230">
            <v>214803553</v>
          </cell>
        </row>
        <row r="231">
          <cell r="A231" t="str">
            <v>Livingston</v>
          </cell>
          <cell r="B231">
            <v>1354</v>
          </cell>
          <cell r="C231">
            <v>2022</v>
          </cell>
          <cell r="D231">
            <v>15479189</v>
          </cell>
          <cell r="E231">
            <v>11152661</v>
          </cell>
          <cell r="F231">
            <v>26631850</v>
          </cell>
        </row>
        <row r="232">
          <cell r="A232" t="str">
            <v>Lodi</v>
          </cell>
          <cell r="B232">
            <v>1355</v>
          </cell>
          <cell r="C232">
            <v>2022</v>
          </cell>
          <cell r="D232">
            <v>93277386</v>
          </cell>
          <cell r="E232">
            <v>139811077</v>
          </cell>
          <cell r="F232">
            <v>233088463</v>
          </cell>
        </row>
        <row r="233">
          <cell r="A233" t="str">
            <v>Loma Linda</v>
          </cell>
          <cell r="B233">
            <v>1356</v>
          </cell>
          <cell r="C233">
            <v>2022</v>
          </cell>
          <cell r="D233">
            <v>33466558</v>
          </cell>
          <cell r="E233">
            <v>13595064</v>
          </cell>
          <cell r="F233">
            <v>47061622</v>
          </cell>
        </row>
        <row r="234">
          <cell r="A234" t="str">
            <v>Lomita</v>
          </cell>
          <cell r="B234">
            <v>1357</v>
          </cell>
          <cell r="C234">
            <v>2022</v>
          </cell>
          <cell r="D234">
            <v>19387724</v>
          </cell>
          <cell r="E234">
            <v>7458300</v>
          </cell>
          <cell r="F234">
            <v>26846024</v>
          </cell>
        </row>
        <row r="235">
          <cell r="A235" t="str">
            <v>Lompoc</v>
          </cell>
          <cell r="B235">
            <v>1358</v>
          </cell>
          <cell r="C235">
            <v>2022</v>
          </cell>
          <cell r="D235">
            <v>61269826</v>
          </cell>
          <cell r="E235">
            <v>83784517</v>
          </cell>
          <cell r="F235">
            <v>145054343</v>
          </cell>
        </row>
        <row r="236">
          <cell r="A236" t="str">
            <v>Long Beach</v>
          </cell>
          <cell r="B236">
            <v>1359</v>
          </cell>
          <cell r="C236">
            <v>2022</v>
          </cell>
          <cell r="D236">
            <v>1080315000</v>
          </cell>
          <cell r="E236">
            <v>1813601000</v>
          </cell>
          <cell r="F236">
            <v>2893916000</v>
          </cell>
        </row>
        <row r="237">
          <cell r="A237" t="str">
            <v>Loomis</v>
          </cell>
          <cell r="B237">
            <v>1360</v>
          </cell>
          <cell r="C237">
            <v>2022</v>
          </cell>
          <cell r="D237">
            <v>7179915</v>
          </cell>
          <cell r="E237"/>
          <cell r="F237">
            <v>7179915</v>
          </cell>
        </row>
        <row r="238">
          <cell r="A238" t="str">
            <v>Los Alamitos</v>
          </cell>
          <cell r="B238">
            <v>1361</v>
          </cell>
          <cell r="C238">
            <v>2022</v>
          </cell>
          <cell r="D238">
            <v>22186520</v>
          </cell>
          <cell r="E238">
            <v>588780</v>
          </cell>
          <cell r="F238">
            <v>22775300</v>
          </cell>
        </row>
        <row r="239">
          <cell r="A239" t="str">
            <v>Los Altos</v>
          </cell>
          <cell r="B239">
            <v>1362</v>
          </cell>
          <cell r="C239">
            <v>2022</v>
          </cell>
          <cell r="D239">
            <v>58584010</v>
          </cell>
          <cell r="E239">
            <v>10364482</v>
          </cell>
          <cell r="F239">
            <v>68948492</v>
          </cell>
        </row>
        <row r="240">
          <cell r="A240" t="str">
            <v>Los Altos Hills</v>
          </cell>
          <cell r="B240">
            <v>1363</v>
          </cell>
          <cell r="C240">
            <v>2022</v>
          </cell>
          <cell r="D240">
            <v>17554816</v>
          </cell>
          <cell r="E240">
            <v>3686711</v>
          </cell>
          <cell r="F240">
            <v>21241527</v>
          </cell>
        </row>
        <row r="241">
          <cell r="A241" t="str">
            <v>Los Angeles</v>
          </cell>
          <cell r="B241">
            <v>1364</v>
          </cell>
          <cell r="C241">
            <v>2022</v>
          </cell>
          <cell r="D241">
            <v>9808051239</v>
          </cell>
          <cell r="E241">
            <v>9472688775</v>
          </cell>
          <cell r="F241">
            <v>19280740014</v>
          </cell>
        </row>
        <row r="242">
          <cell r="A242" t="str">
            <v>Los Banos</v>
          </cell>
          <cell r="B242">
            <v>1365</v>
          </cell>
          <cell r="C242">
            <v>2022</v>
          </cell>
          <cell r="D242">
            <v>54269814</v>
          </cell>
          <cell r="E242">
            <v>27727103</v>
          </cell>
          <cell r="F242">
            <v>81996917</v>
          </cell>
        </row>
        <row r="243">
          <cell r="A243" t="str">
            <v>Los Gatos</v>
          </cell>
          <cell r="B243">
            <v>1366</v>
          </cell>
          <cell r="C243">
            <v>2022</v>
          </cell>
          <cell r="D243">
            <v>64193293</v>
          </cell>
          <cell r="E243">
            <v>4165265</v>
          </cell>
          <cell r="F243">
            <v>68358558</v>
          </cell>
        </row>
        <row r="244">
          <cell r="A244" t="str">
            <v>Loyalton</v>
          </cell>
          <cell r="B244">
            <v>1367</v>
          </cell>
          <cell r="C244">
            <v>2022</v>
          </cell>
          <cell r="D244">
            <v>926609</v>
          </cell>
          <cell r="E244">
            <v>647348</v>
          </cell>
          <cell r="F244">
            <v>1573957</v>
          </cell>
        </row>
        <row r="245">
          <cell r="A245" t="str">
            <v>Lynwood</v>
          </cell>
          <cell r="B245">
            <v>1368</v>
          </cell>
          <cell r="C245">
            <v>2022</v>
          </cell>
          <cell r="D245">
            <v>76385563</v>
          </cell>
          <cell r="E245">
            <v>20628248</v>
          </cell>
          <cell r="F245">
            <v>97013811</v>
          </cell>
        </row>
        <row r="246">
          <cell r="A246" t="str">
            <v>Madera</v>
          </cell>
          <cell r="B246">
            <v>1369</v>
          </cell>
          <cell r="C246">
            <v>2022</v>
          </cell>
          <cell r="D246">
            <v>52925263</v>
          </cell>
          <cell r="E246">
            <v>39702394</v>
          </cell>
          <cell r="F246">
            <v>92627657</v>
          </cell>
        </row>
        <row r="247">
          <cell r="A247" t="str">
            <v>Malibu</v>
          </cell>
          <cell r="B247">
            <v>1370</v>
          </cell>
          <cell r="C247">
            <v>2022</v>
          </cell>
          <cell r="D247">
            <v>55616671</v>
          </cell>
          <cell r="E247">
            <v>3971980</v>
          </cell>
          <cell r="F247">
            <v>59588651</v>
          </cell>
        </row>
        <row r="248">
          <cell r="A248" t="str">
            <v>Mammoth Lakes</v>
          </cell>
          <cell r="B248">
            <v>1371</v>
          </cell>
          <cell r="C248">
            <v>2022</v>
          </cell>
          <cell r="D248">
            <v>58071581</v>
          </cell>
          <cell r="E248">
            <v>7622544</v>
          </cell>
          <cell r="F248">
            <v>65694125</v>
          </cell>
        </row>
        <row r="249">
          <cell r="A249" t="str">
            <v>Manhattan Beach</v>
          </cell>
          <cell r="B249">
            <v>1372</v>
          </cell>
          <cell r="C249">
            <v>2022</v>
          </cell>
          <cell r="D249">
            <v>103421329</v>
          </cell>
          <cell r="E249">
            <v>45600717</v>
          </cell>
          <cell r="F249">
            <v>149022046</v>
          </cell>
        </row>
        <row r="250">
          <cell r="A250" t="str">
            <v>Manteca</v>
          </cell>
          <cell r="B250">
            <v>1373</v>
          </cell>
          <cell r="C250">
            <v>2022</v>
          </cell>
          <cell r="D250">
            <v>113113218</v>
          </cell>
          <cell r="E250">
            <v>78006015</v>
          </cell>
          <cell r="F250">
            <v>191119233</v>
          </cell>
        </row>
        <row r="251">
          <cell r="A251" t="str">
            <v>Maricopa</v>
          </cell>
          <cell r="B251">
            <v>1374</v>
          </cell>
          <cell r="C251">
            <v>2022</v>
          </cell>
          <cell r="D251">
            <v>969715</v>
          </cell>
          <cell r="E251">
            <v>300054</v>
          </cell>
          <cell r="F251">
            <v>1269769</v>
          </cell>
        </row>
        <row r="252">
          <cell r="A252" t="str">
            <v>Marina</v>
          </cell>
          <cell r="B252">
            <v>1375</v>
          </cell>
          <cell r="C252">
            <v>2022</v>
          </cell>
          <cell r="D252">
            <v>59822336</v>
          </cell>
          <cell r="E252">
            <v>12969007</v>
          </cell>
          <cell r="F252">
            <v>72791343</v>
          </cell>
        </row>
        <row r="253">
          <cell r="A253" t="str">
            <v>Martinez</v>
          </cell>
          <cell r="B253">
            <v>1376</v>
          </cell>
          <cell r="C253">
            <v>2022</v>
          </cell>
          <cell r="D253">
            <v>50111107</v>
          </cell>
          <cell r="E253">
            <v>21161509</v>
          </cell>
          <cell r="F253">
            <v>71272616</v>
          </cell>
        </row>
        <row r="254">
          <cell r="A254" t="str">
            <v>Marysville</v>
          </cell>
          <cell r="B254">
            <v>1377</v>
          </cell>
          <cell r="C254">
            <v>2022</v>
          </cell>
          <cell r="D254">
            <v>20569160</v>
          </cell>
          <cell r="E254">
            <v>4512052</v>
          </cell>
          <cell r="F254">
            <v>25081212</v>
          </cell>
        </row>
        <row r="255">
          <cell r="A255" t="str">
            <v>Maywood</v>
          </cell>
          <cell r="B255">
            <v>1378</v>
          </cell>
          <cell r="C255">
            <v>2022</v>
          </cell>
          <cell r="D255">
            <v>22594918</v>
          </cell>
          <cell r="E255"/>
          <cell r="F255">
            <v>22594918</v>
          </cell>
        </row>
        <row r="256">
          <cell r="A256" t="str">
            <v>McFarland</v>
          </cell>
          <cell r="B256">
            <v>1379</v>
          </cell>
          <cell r="C256">
            <v>2022</v>
          </cell>
          <cell r="D256">
            <v>11772865</v>
          </cell>
          <cell r="E256">
            <v>11660284</v>
          </cell>
          <cell r="F256">
            <v>23433149</v>
          </cell>
        </row>
        <row r="257">
          <cell r="A257" t="str">
            <v>Mendota</v>
          </cell>
          <cell r="B257">
            <v>1380</v>
          </cell>
          <cell r="C257">
            <v>2022</v>
          </cell>
          <cell r="D257">
            <v>11520354</v>
          </cell>
          <cell r="E257">
            <v>7936306</v>
          </cell>
          <cell r="F257">
            <v>19456660</v>
          </cell>
        </row>
        <row r="258">
          <cell r="A258" t="str">
            <v>Menifee</v>
          </cell>
          <cell r="B258">
            <v>10255</v>
          </cell>
          <cell r="C258">
            <v>2022</v>
          </cell>
          <cell r="D258">
            <v>123395404</v>
          </cell>
          <cell r="E258"/>
          <cell r="F258">
            <v>123395404</v>
          </cell>
        </row>
        <row r="259">
          <cell r="A259" t="str">
            <v>Menlo Park</v>
          </cell>
          <cell r="B259">
            <v>1381</v>
          </cell>
          <cell r="C259">
            <v>2022</v>
          </cell>
          <cell r="D259">
            <v>117957389</v>
          </cell>
          <cell r="E259">
            <v>21521673</v>
          </cell>
          <cell r="F259">
            <v>139479062</v>
          </cell>
        </row>
        <row r="260">
          <cell r="A260" t="str">
            <v>Merced</v>
          </cell>
          <cell r="B260">
            <v>1382</v>
          </cell>
          <cell r="C260">
            <v>2022</v>
          </cell>
          <cell r="D260">
            <v>102465151</v>
          </cell>
          <cell r="E260">
            <v>93535503</v>
          </cell>
          <cell r="F260">
            <v>196000654</v>
          </cell>
        </row>
        <row r="261">
          <cell r="A261" t="str">
            <v>Mill Valley</v>
          </cell>
          <cell r="B261">
            <v>1383</v>
          </cell>
          <cell r="C261">
            <v>2022</v>
          </cell>
          <cell r="D261">
            <v>58059604</v>
          </cell>
          <cell r="E261"/>
          <cell r="F261">
            <v>58059604</v>
          </cell>
        </row>
        <row r="262">
          <cell r="A262" t="str">
            <v>Millbrae</v>
          </cell>
          <cell r="B262">
            <v>1384</v>
          </cell>
          <cell r="C262">
            <v>2022</v>
          </cell>
          <cell r="D262">
            <v>42780520</v>
          </cell>
          <cell r="E262">
            <v>25797330</v>
          </cell>
          <cell r="F262">
            <v>68577850</v>
          </cell>
        </row>
        <row r="263">
          <cell r="A263" t="str">
            <v>Milpitas</v>
          </cell>
          <cell r="B263">
            <v>1385</v>
          </cell>
          <cell r="C263">
            <v>2022</v>
          </cell>
          <cell r="D263">
            <v>133039989</v>
          </cell>
          <cell r="E263">
            <v>51581291</v>
          </cell>
          <cell r="F263">
            <v>184621280</v>
          </cell>
        </row>
        <row r="264">
          <cell r="A264" t="str">
            <v>Mission Viejo</v>
          </cell>
          <cell r="B264">
            <v>1386</v>
          </cell>
          <cell r="C264">
            <v>2022</v>
          </cell>
          <cell r="D264">
            <v>86032195</v>
          </cell>
          <cell r="E264">
            <v>6845483</v>
          </cell>
          <cell r="F264">
            <v>92877678</v>
          </cell>
        </row>
        <row r="265">
          <cell r="A265" t="str">
            <v>Modesto</v>
          </cell>
          <cell r="B265">
            <v>1387</v>
          </cell>
          <cell r="C265">
            <v>2022</v>
          </cell>
          <cell r="D265">
            <v>277965768</v>
          </cell>
          <cell r="E265">
            <v>273580193</v>
          </cell>
          <cell r="F265">
            <v>551545961</v>
          </cell>
        </row>
        <row r="266">
          <cell r="A266" t="str">
            <v>Monrovia</v>
          </cell>
          <cell r="B266">
            <v>1388</v>
          </cell>
          <cell r="C266">
            <v>2022</v>
          </cell>
          <cell r="D266">
            <v>80981458</v>
          </cell>
          <cell r="E266">
            <v>35154254</v>
          </cell>
          <cell r="F266">
            <v>116135712</v>
          </cell>
        </row>
        <row r="267">
          <cell r="A267" t="str">
            <v>Montague</v>
          </cell>
          <cell r="B267">
            <v>1389</v>
          </cell>
          <cell r="C267">
            <v>2022</v>
          </cell>
          <cell r="D267">
            <v>1680832</v>
          </cell>
          <cell r="E267">
            <v>745007</v>
          </cell>
          <cell r="F267">
            <v>2425839</v>
          </cell>
        </row>
        <row r="268">
          <cell r="A268" t="str">
            <v>Montclair</v>
          </cell>
          <cell r="B268">
            <v>1390</v>
          </cell>
          <cell r="C268">
            <v>2022</v>
          </cell>
          <cell r="D268">
            <v>63189400</v>
          </cell>
          <cell r="E268">
            <v>5960457</v>
          </cell>
          <cell r="F268">
            <v>69149857</v>
          </cell>
        </row>
        <row r="269">
          <cell r="A269" t="str">
            <v>Monte Sereno</v>
          </cell>
          <cell r="B269">
            <v>1391</v>
          </cell>
          <cell r="C269">
            <v>2022</v>
          </cell>
          <cell r="D269">
            <v>5176569</v>
          </cell>
          <cell r="E269"/>
          <cell r="F269">
            <v>5176569</v>
          </cell>
        </row>
        <row r="270">
          <cell r="A270" t="str">
            <v>Montebello</v>
          </cell>
          <cell r="B270">
            <v>1392</v>
          </cell>
          <cell r="C270">
            <v>2022</v>
          </cell>
          <cell r="D270">
            <v>96176405</v>
          </cell>
          <cell r="E270">
            <v>60110698</v>
          </cell>
          <cell r="F270">
            <v>156287103</v>
          </cell>
        </row>
        <row r="271">
          <cell r="A271" t="str">
            <v>Monterey</v>
          </cell>
          <cell r="B271">
            <v>1393</v>
          </cell>
          <cell r="C271">
            <v>2022</v>
          </cell>
          <cell r="D271">
            <v>152325940</v>
          </cell>
          <cell r="E271">
            <v>42429808</v>
          </cell>
          <cell r="F271">
            <v>194755748</v>
          </cell>
        </row>
        <row r="272">
          <cell r="A272" t="str">
            <v>Monterey Park</v>
          </cell>
          <cell r="B272">
            <v>1394</v>
          </cell>
          <cell r="C272">
            <v>2022</v>
          </cell>
          <cell r="D272">
            <v>73009620</v>
          </cell>
          <cell r="E272">
            <v>35202652</v>
          </cell>
          <cell r="F272">
            <v>108212272</v>
          </cell>
        </row>
        <row r="273">
          <cell r="A273" t="str">
            <v>Moorpark</v>
          </cell>
          <cell r="B273">
            <v>1395</v>
          </cell>
          <cell r="C273">
            <v>2022</v>
          </cell>
          <cell r="D273">
            <v>32052241</v>
          </cell>
          <cell r="E273"/>
          <cell r="F273">
            <v>32052241</v>
          </cell>
        </row>
        <row r="274">
          <cell r="A274" t="str">
            <v>Moraga</v>
          </cell>
          <cell r="B274">
            <v>1396</v>
          </cell>
          <cell r="C274">
            <v>2022</v>
          </cell>
          <cell r="D274">
            <v>21345362</v>
          </cell>
          <cell r="E274"/>
          <cell r="F274">
            <v>21345362</v>
          </cell>
        </row>
        <row r="275">
          <cell r="A275" t="str">
            <v>Moreno Valley</v>
          </cell>
          <cell r="B275">
            <v>1397</v>
          </cell>
          <cell r="C275">
            <v>2022</v>
          </cell>
          <cell r="D275">
            <v>242862609</v>
          </cell>
          <cell r="E275">
            <v>53063126</v>
          </cell>
          <cell r="F275">
            <v>295925735</v>
          </cell>
        </row>
        <row r="276">
          <cell r="A276" t="str">
            <v>Morgan Hill</v>
          </cell>
          <cell r="B276">
            <v>1398</v>
          </cell>
          <cell r="C276">
            <v>2022</v>
          </cell>
          <cell r="D276">
            <v>77837874</v>
          </cell>
          <cell r="E276">
            <v>40163204</v>
          </cell>
          <cell r="F276">
            <v>118001078</v>
          </cell>
        </row>
        <row r="277">
          <cell r="A277" t="str">
            <v>Morro Bay</v>
          </cell>
          <cell r="B277">
            <v>1399</v>
          </cell>
          <cell r="C277">
            <v>2022</v>
          </cell>
          <cell r="D277">
            <v>25297059</v>
          </cell>
          <cell r="E277">
            <v>23213903</v>
          </cell>
          <cell r="F277">
            <v>48510962</v>
          </cell>
        </row>
        <row r="278">
          <cell r="A278" t="str">
            <v>Mountain View</v>
          </cell>
          <cell r="B278">
            <v>1400</v>
          </cell>
          <cell r="C278">
            <v>2022</v>
          </cell>
          <cell r="D278">
            <v>368204878</v>
          </cell>
          <cell r="E278">
            <v>88796348</v>
          </cell>
          <cell r="F278">
            <v>457001226</v>
          </cell>
        </row>
        <row r="279">
          <cell r="A279" t="str">
            <v>Mt. Shasta</v>
          </cell>
          <cell r="B279">
            <v>1401</v>
          </cell>
          <cell r="C279">
            <v>2022</v>
          </cell>
          <cell r="D279">
            <v>8140399</v>
          </cell>
          <cell r="E279">
            <v>3965563</v>
          </cell>
          <cell r="F279">
            <v>12105962</v>
          </cell>
        </row>
        <row r="280">
          <cell r="A280" t="str">
            <v>Murrieta</v>
          </cell>
          <cell r="B280">
            <v>1402</v>
          </cell>
          <cell r="C280">
            <v>2022</v>
          </cell>
          <cell r="D280">
            <v>141030093</v>
          </cell>
          <cell r="E280">
            <v>10876328</v>
          </cell>
          <cell r="F280">
            <v>151906421</v>
          </cell>
        </row>
        <row r="281">
          <cell r="A281" t="str">
            <v>Napa</v>
          </cell>
          <cell r="B281">
            <v>1403</v>
          </cell>
          <cell r="C281">
            <v>2022</v>
          </cell>
          <cell r="D281">
            <v>153208869</v>
          </cell>
          <cell r="E281">
            <v>97024013</v>
          </cell>
          <cell r="F281">
            <v>250232882</v>
          </cell>
        </row>
        <row r="282">
          <cell r="A282" t="str">
            <v>National City</v>
          </cell>
          <cell r="B282">
            <v>1404</v>
          </cell>
          <cell r="C282">
            <v>2022</v>
          </cell>
          <cell r="D282">
            <v>110525197</v>
          </cell>
          <cell r="E282">
            <v>12127526</v>
          </cell>
          <cell r="F282">
            <v>122652723</v>
          </cell>
        </row>
        <row r="283">
          <cell r="A283" t="str">
            <v>Needles</v>
          </cell>
          <cell r="B283">
            <v>1405</v>
          </cell>
          <cell r="C283">
            <v>2022</v>
          </cell>
          <cell r="D283">
            <v>12161232</v>
          </cell>
          <cell r="E283">
            <v>35695569</v>
          </cell>
          <cell r="F283">
            <v>47856801</v>
          </cell>
        </row>
        <row r="284">
          <cell r="A284" t="str">
            <v>Nevada City</v>
          </cell>
          <cell r="B284">
            <v>1406</v>
          </cell>
          <cell r="C284">
            <v>2022</v>
          </cell>
          <cell r="D284">
            <v>7644526</v>
          </cell>
          <cell r="E284">
            <v>2330403</v>
          </cell>
          <cell r="F284">
            <v>9974929</v>
          </cell>
        </row>
        <row r="285">
          <cell r="A285" t="str">
            <v>Newark</v>
          </cell>
          <cell r="B285">
            <v>1407</v>
          </cell>
          <cell r="C285">
            <v>2022</v>
          </cell>
          <cell r="D285">
            <v>91368166</v>
          </cell>
          <cell r="E285">
            <v>6752120</v>
          </cell>
          <cell r="F285">
            <v>98120286</v>
          </cell>
        </row>
        <row r="286">
          <cell r="A286" t="str">
            <v>Newman</v>
          </cell>
          <cell r="B286">
            <v>1408</v>
          </cell>
          <cell r="C286">
            <v>2022</v>
          </cell>
          <cell r="D286">
            <v>9901565</v>
          </cell>
          <cell r="E286">
            <v>6329846</v>
          </cell>
          <cell r="F286">
            <v>16231411</v>
          </cell>
        </row>
        <row r="287">
          <cell r="A287" t="str">
            <v>Newport Beach</v>
          </cell>
          <cell r="B287">
            <v>1409</v>
          </cell>
          <cell r="C287">
            <v>2022</v>
          </cell>
          <cell r="D287">
            <v>303987758</v>
          </cell>
          <cell r="E287">
            <v>66715612</v>
          </cell>
          <cell r="F287">
            <v>370703370</v>
          </cell>
        </row>
        <row r="288">
          <cell r="A288" t="str">
            <v>Norco</v>
          </cell>
          <cell r="B288">
            <v>1410</v>
          </cell>
          <cell r="C288">
            <v>2022</v>
          </cell>
          <cell r="D288">
            <v>49712742</v>
          </cell>
          <cell r="E288">
            <v>25923551</v>
          </cell>
          <cell r="F288">
            <v>75636293</v>
          </cell>
        </row>
        <row r="289">
          <cell r="A289" t="str">
            <v>Norwalk</v>
          </cell>
          <cell r="B289">
            <v>1411</v>
          </cell>
          <cell r="C289">
            <v>2022</v>
          </cell>
          <cell r="D289">
            <v>110559319</v>
          </cell>
          <cell r="E289">
            <v>46869209</v>
          </cell>
          <cell r="F289">
            <v>157428528</v>
          </cell>
        </row>
        <row r="290">
          <cell r="A290" t="str">
            <v>Oakdale</v>
          </cell>
          <cell r="B290">
            <v>1413</v>
          </cell>
          <cell r="C290">
            <v>2022</v>
          </cell>
          <cell r="D290">
            <v>26182032</v>
          </cell>
          <cell r="E290">
            <v>15943282</v>
          </cell>
          <cell r="F290">
            <v>42125314</v>
          </cell>
        </row>
        <row r="291">
          <cell r="A291" t="str">
            <v>Oakland</v>
          </cell>
          <cell r="B291">
            <v>1414</v>
          </cell>
          <cell r="C291">
            <v>2022</v>
          </cell>
          <cell r="D291">
            <v>1470019000</v>
          </cell>
          <cell r="E291">
            <v>672528502</v>
          </cell>
          <cell r="F291">
            <v>2142547502</v>
          </cell>
        </row>
        <row r="292">
          <cell r="A292" t="str">
            <v>Oakley</v>
          </cell>
          <cell r="B292">
            <v>1415</v>
          </cell>
          <cell r="C292">
            <v>2022</v>
          </cell>
          <cell r="D292">
            <v>48104918</v>
          </cell>
          <cell r="E292">
            <v>967923</v>
          </cell>
          <cell r="F292">
            <v>49072841</v>
          </cell>
        </row>
        <row r="293">
          <cell r="A293" t="str">
            <v>Oceanside</v>
          </cell>
          <cell r="B293">
            <v>1416</v>
          </cell>
          <cell r="C293">
            <v>2022</v>
          </cell>
          <cell r="D293">
            <v>272819046</v>
          </cell>
          <cell r="E293">
            <v>243883821</v>
          </cell>
          <cell r="F293">
            <v>516702867</v>
          </cell>
        </row>
        <row r="294">
          <cell r="A294" t="str">
            <v>Ojai</v>
          </cell>
          <cell r="B294">
            <v>1417</v>
          </cell>
          <cell r="C294">
            <v>2022</v>
          </cell>
          <cell r="D294">
            <v>18907704</v>
          </cell>
          <cell r="E294">
            <v>544139</v>
          </cell>
          <cell r="F294">
            <v>19451843</v>
          </cell>
        </row>
        <row r="295">
          <cell r="A295" t="str">
            <v>Ontario</v>
          </cell>
          <cell r="B295">
            <v>1418</v>
          </cell>
          <cell r="C295">
            <v>2022</v>
          </cell>
          <cell r="D295">
            <v>461591716</v>
          </cell>
          <cell r="E295">
            <v>258920256</v>
          </cell>
          <cell r="F295">
            <v>720511972</v>
          </cell>
        </row>
        <row r="296">
          <cell r="A296" t="str">
            <v>Orange</v>
          </cell>
          <cell r="B296">
            <v>1419</v>
          </cell>
          <cell r="C296">
            <v>2022</v>
          </cell>
          <cell r="D296">
            <v>180900757</v>
          </cell>
          <cell r="E296">
            <v>64983830</v>
          </cell>
          <cell r="F296">
            <v>245884587</v>
          </cell>
        </row>
        <row r="297">
          <cell r="A297" t="str">
            <v>Orange Cove</v>
          </cell>
          <cell r="B297">
            <v>1420</v>
          </cell>
          <cell r="C297">
            <v>2022</v>
          </cell>
          <cell r="D297">
            <v>8452605</v>
          </cell>
          <cell r="E297">
            <v>3739555</v>
          </cell>
          <cell r="F297">
            <v>12192160</v>
          </cell>
        </row>
        <row r="298">
          <cell r="A298" t="str">
            <v>Orinda</v>
          </cell>
          <cell r="B298">
            <v>1421</v>
          </cell>
          <cell r="C298">
            <v>2022</v>
          </cell>
          <cell r="D298">
            <v>30684473</v>
          </cell>
          <cell r="E298">
            <v>1026848</v>
          </cell>
          <cell r="F298">
            <v>31711321</v>
          </cell>
        </row>
        <row r="299">
          <cell r="A299" t="str">
            <v>Orland</v>
          </cell>
          <cell r="B299">
            <v>1422</v>
          </cell>
          <cell r="C299">
            <v>2022</v>
          </cell>
          <cell r="D299">
            <v>9632746</v>
          </cell>
          <cell r="E299">
            <v>3218492</v>
          </cell>
          <cell r="F299">
            <v>12851238</v>
          </cell>
        </row>
        <row r="300">
          <cell r="A300" t="str">
            <v>Oroville</v>
          </cell>
          <cell r="B300">
            <v>1423</v>
          </cell>
          <cell r="C300">
            <v>2022</v>
          </cell>
          <cell r="D300">
            <v>35403736</v>
          </cell>
          <cell r="E300">
            <v>6937700</v>
          </cell>
          <cell r="F300">
            <v>42341436</v>
          </cell>
        </row>
        <row r="301">
          <cell r="A301" t="str">
            <v>Oxnard</v>
          </cell>
          <cell r="B301">
            <v>1424</v>
          </cell>
          <cell r="C301">
            <v>2022</v>
          </cell>
          <cell r="D301">
            <v>301040830</v>
          </cell>
          <cell r="E301">
            <v>220450493</v>
          </cell>
          <cell r="F301">
            <v>521491323</v>
          </cell>
        </row>
        <row r="302">
          <cell r="A302" t="str">
            <v>Pacific Grove</v>
          </cell>
          <cell r="B302">
            <v>1425</v>
          </cell>
          <cell r="C302">
            <v>2022</v>
          </cell>
          <cell r="D302">
            <v>34154188</v>
          </cell>
          <cell r="E302">
            <v>6961644</v>
          </cell>
          <cell r="F302">
            <v>41115832</v>
          </cell>
        </row>
        <row r="303">
          <cell r="A303" t="str">
            <v>Pacifica</v>
          </cell>
          <cell r="B303">
            <v>1426</v>
          </cell>
          <cell r="C303">
            <v>2022</v>
          </cell>
          <cell r="D303">
            <v>51825006</v>
          </cell>
          <cell r="E303">
            <v>22329584</v>
          </cell>
          <cell r="F303">
            <v>74154590</v>
          </cell>
        </row>
        <row r="304">
          <cell r="A304" t="str">
            <v>Palm Desert</v>
          </cell>
          <cell r="B304">
            <v>1427</v>
          </cell>
          <cell r="C304">
            <v>2022</v>
          </cell>
          <cell r="D304">
            <v>124317988</v>
          </cell>
          <cell r="E304">
            <v>12309092</v>
          </cell>
          <cell r="F304">
            <v>136627080</v>
          </cell>
        </row>
        <row r="305">
          <cell r="A305" t="str">
            <v>Palm Springs</v>
          </cell>
          <cell r="B305">
            <v>1428</v>
          </cell>
          <cell r="C305">
            <v>2022</v>
          </cell>
          <cell r="D305">
            <v>225909056</v>
          </cell>
          <cell r="E305">
            <v>130771852</v>
          </cell>
          <cell r="F305">
            <v>356680908</v>
          </cell>
        </row>
        <row r="306">
          <cell r="A306" t="str">
            <v>Palmdale</v>
          </cell>
          <cell r="B306">
            <v>1429</v>
          </cell>
          <cell r="C306">
            <v>2022</v>
          </cell>
          <cell r="D306">
            <v>175669972</v>
          </cell>
          <cell r="E306">
            <v>3912028</v>
          </cell>
          <cell r="F306">
            <v>179582000</v>
          </cell>
        </row>
        <row r="307">
          <cell r="A307" t="str">
            <v>Palo Alto</v>
          </cell>
          <cell r="B307">
            <v>1430</v>
          </cell>
          <cell r="C307">
            <v>2022</v>
          </cell>
          <cell r="D307">
            <v>205301968</v>
          </cell>
          <cell r="E307">
            <v>453249560</v>
          </cell>
          <cell r="F307">
            <v>658551528</v>
          </cell>
        </row>
        <row r="308">
          <cell r="A308" t="str">
            <v>Palos Verdes Estates</v>
          </cell>
          <cell r="B308">
            <v>1431</v>
          </cell>
          <cell r="C308">
            <v>2022</v>
          </cell>
          <cell r="D308">
            <v>25696188</v>
          </cell>
          <cell r="E308">
            <v>74344</v>
          </cell>
          <cell r="F308">
            <v>25770532</v>
          </cell>
        </row>
        <row r="309">
          <cell r="A309" t="str">
            <v>Paradise</v>
          </cell>
          <cell r="B309">
            <v>1432</v>
          </cell>
          <cell r="C309">
            <v>2022</v>
          </cell>
          <cell r="D309">
            <v>21648834</v>
          </cell>
          <cell r="E309"/>
          <cell r="F309">
            <v>21648834</v>
          </cell>
        </row>
        <row r="310">
          <cell r="A310" t="str">
            <v>Paramount</v>
          </cell>
          <cell r="B310">
            <v>1433</v>
          </cell>
          <cell r="C310">
            <v>2022</v>
          </cell>
          <cell r="D310">
            <v>59347502</v>
          </cell>
          <cell r="E310">
            <v>8426467</v>
          </cell>
          <cell r="F310">
            <v>67773969</v>
          </cell>
        </row>
        <row r="311">
          <cell r="A311" t="str">
            <v>Parlier</v>
          </cell>
          <cell r="B311">
            <v>1434</v>
          </cell>
          <cell r="C311">
            <v>2022</v>
          </cell>
          <cell r="D311">
            <v>11288044</v>
          </cell>
          <cell r="E311">
            <v>5538603</v>
          </cell>
          <cell r="F311">
            <v>16826647</v>
          </cell>
        </row>
        <row r="312">
          <cell r="A312" t="str">
            <v>Pasadena</v>
          </cell>
          <cell r="B312">
            <v>1435</v>
          </cell>
          <cell r="C312">
            <v>2022</v>
          </cell>
          <cell r="D312">
            <v>398306291</v>
          </cell>
          <cell r="E312">
            <v>420249073</v>
          </cell>
          <cell r="F312">
            <v>818555364</v>
          </cell>
        </row>
        <row r="313">
          <cell r="A313" t="str">
            <v>Patterson</v>
          </cell>
          <cell r="B313">
            <v>1436</v>
          </cell>
          <cell r="C313">
            <v>2022</v>
          </cell>
          <cell r="D313">
            <v>39694840</v>
          </cell>
          <cell r="E313">
            <v>15531146</v>
          </cell>
          <cell r="F313">
            <v>55225986</v>
          </cell>
        </row>
        <row r="314">
          <cell r="A314" t="str">
            <v>Perris</v>
          </cell>
          <cell r="B314">
            <v>1437</v>
          </cell>
          <cell r="C314">
            <v>2022</v>
          </cell>
          <cell r="D314">
            <v>117399341</v>
          </cell>
          <cell r="E314">
            <v>6756767</v>
          </cell>
          <cell r="F314">
            <v>124156108</v>
          </cell>
        </row>
        <row r="315">
          <cell r="A315" t="str">
            <v>Petaluma</v>
          </cell>
          <cell r="B315">
            <v>1438</v>
          </cell>
          <cell r="C315">
            <v>2022</v>
          </cell>
          <cell r="D315">
            <v>88440211</v>
          </cell>
          <cell r="E315">
            <v>68096536</v>
          </cell>
          <cell r="F315">
            <v>156536747</v>
          </cell>
        </row>
        <row r="316">
          <cell r="A316" t="str">
            <v>Pico Rivera</v>
          </cell>
          <cell r="B316">
            <v>1439</v>
          </cell>
          <cell r="C316">
            <v>2022</v>
          </cell>
          <cell r="D316">
            <v>84789468</v>
          </cell>
          <cell r="E316">
            <v>32240675</v>
          </cell>
          <cell r="F316">
            <v>117030143</v>
          </cell>
        </row>
        <row r="317">
          <cell r="A317" t="str">
            <v>Piedmont</v>
          </cell>
          <cell r="B317">
            <v>1440</v>
          </cell>
          <cell r="C317">
            <v>2022</v>
          </cell>
          <cell r="D317">
            <v>38213545</v>
          </cell>
          <cell r="E317">
            <v>4274502</v>
          </cell>
          <cell r="F317">
            <v>42488047</v>
          </cell>
        </row>
        <row r="318">
          <cell r="A318" t="str">
            <v>Pinole</v>
          </cell>
          <cell r="B318">
            <v>1441</v>
          </cell>
          <cell r="C318">
            <v>2022</v>
          </cell>
          <cell r="D318">
            <v>26766388</v>
          </cell>
          <cell r="E318">
            <v>7641276</v>
          </cell>
          <cell r="F318">
            <v>34407664</v>
          </cell>
        </row>
        <row r="319">
          <cell r="A319" t="str">
            <v>Pismo Beach</v>
          </cell>
          <cell r="B319">
            <v>1442</v>
          </cell>
          <cell r="C319">
            <v>2022</v>
          </cell>
          <cell r="D319">
            <v>43851307</v>
          </cell>
          <cell r="E319">
            <v>16808886</v>
          </cell>
          <cell r="F319">
            <v>60660193</v>
          </cell>
        </row>
        <row r="320">
          <cell r="A320" t="str">
            <v>Pittsburg</v>
          </cell>
          <cell r="B320">
            <v>1443</v>
          </cell>
          <cell r="C320">
            <v>2022</v>
          </cell>
          <cell r="D320">
            <v>95654048</v>
          </cell>
          <cell r="E320">
            <v>57331208</v>
          </cell>
          <cell r="F320">
            <v>152985256</v>
          </cell>
        </row>
        <row r="321">
          <cell r="A321" t="str">
            <v>Placentia</v>
          </cell>
          <cell r="B321">
            <v>1444</v>
          </cell>
          <cell r="C321">
            <v>2022</v>
          </cell>
          <cell r="D321">
            <v>56430527</v>
          </cell>
          <cell r="E321">
            <v>7747159</v>
          </cell>
          <cell r="F321">
            <v>64177686</v>
          </cell>
        </row>
        <row r="322">
          <cell r="A322" t="str">
            <v>Placerville</v>
          </cell>
          <cell r="B322">
            <v>1445</v>
          </cell>
          <cell r="C322">
            <v>2022</v>
          </cell>
          <cell r="D322">
            <v>18912853</v>
          </cell>
          <cell r="E322">
            <v>11788699</v>
          </cell>
          <cell r="F322">
            <v>30701552</v>
          </cell>
        </row>
        <row r="323">
          <cell r="A323" t="str">
            <v>Pleasant Hill</v>
          </cell>
          <cell r="B323">
            <v>1446</v>
          </cell>
          <cell r="C323">
            <v>2022</v>
          </cell>
          <cell r="D323">
            <v>41428987</v>
          </cell>
          <cell r="E323">
            <v>400444</v>
          </cell>
          <cell r="F323">
            <v>41829431</v>
          </cell>
        </row>
        <row r="324">
          <cell r="A324" t="str">
            <v>Pleasanton</v>
          </cell>
          <cell r="B324">
            <v>1447</v>
          </cell>
          <cell r="C324">
            <v>2022</v>
          </cell>
          <cell r="D324">
            <v>147961641</v>
          </cell>
          <cell r="E324">
            <v>56283946</v>
          </cell>
          <cell r="F324">
            <v>204245587</v>
          </cell>
        </row>
        <row r="325">
          <cell r="A325" t="str">
            <v>Plymouth</v>
          </cell>
          <cell r="B325">
            <v>1448</v>
          </cell>
          <cell r="C325">
            <v>2022</v>
          </cell>
          <cell r="D325">
            <v>1696883</v>
          </cell>
          <cell r="E325">
            <v>476179</v>
          </cell>
          <cell r="F325">
            <v>2173062</v>
          </cell>
        </row>
        <row r="326">
          <cell r="A326" t="str">
            <v>Point Arena</v>
          </cell>
          <cell r="B326">
            <v>1449</v>
          </cell>
          <cell r="C326">
            <v>2022</v>
          </cell>
          <cell r="D326">
            <v>1854831</v>
          </cell>
          <cell r="E326">
            <v>438847</v>
          </cell>
          <cell r="F326">
            <v>2293678</v>
          </cell>
        </row>
        <row r="327">
          <cell r="A327" t="str">
            <v>Pomona</v>
          </cell>
          <cell r="B327">
            <v>1450</v>
          </cell>
          <cell r="C327">
            <v>2022</v>
          </cell>
          <cell r="D327">
            <v>204337605</v>
          </cell>
          <cell r="E327">
            <v>144798742</v>
          </cell>
          <cell r="F327">
            <v>349136347</v>
          </cell>
        </row>
        <row r="328">
          <cell r="A328" t="str">
            <v>Port Hueneme</v>
          </cell>
          <cell r="B328">
            <v>1451</v>
          </cell>
          <cell r="C328">
            <v>2022</v>
          </cell>
          <cell r="D328">
            <v>28351947</v>
          </cell>
          <cell r="E328">
            <v>25737729</v>
          </cell>
          <cell r="F328">
            <v>54089676</v>
          </cell>
        </row>
        <row r="329">
          <cell r="A329" t="str">
            <v>Porterville</v>
          </cell>
          <cell r="B329">
            <v>1452</v>
          </cell>
          <cell r="C329">
            <v>2022</v>
          </cell>
          <cell r="D329">
            <v>62674589</v>
          </cell>
          <cell r="E329">
            <v>44814417</v>
          </cell>
          <cell r="F329">
            <v>107489006</v>
          </cell>
        </row>
        <row r="330">
          <cell r="A330" t="str">
            <v>Portola</v>
          </cell>
          <cell r="B330">
            <v>1453</v>
          </cell>
          <cell r="C330">
            <v>2022</v>
          </cell>
          <cell r="D330">
            <v>1664635</v>
          </cell>
          <cell r="E330">
            <v>1993072</v>
          </cell>
          <cell r="F330">
            <v>3657707</v>
          </cell>
        </row>
        <row r="331">
          <cell r="A331" t="str">
            <v>Portola Valley</v>
          </cell>
          <cell r="B331">
            <v>1454</v>
          </cell>
          <cell r="C331">
            <v>2022</v>
          </cell>
          <cell r="D331">
            <v>8510635</v>
          </cell>
          <cell r="E331"/>
          <cell r="F331">
            <v>8510635</v>
          </cell>
        </row>
        <row r="332">
          <cell r="A332" t="str">
            <v>Poway</v>
          </cell>
          <cell r="B332">
            <v>1455</v>
          </cell>
          <cell r="C332">
            <v>2022</v>
          </cell>
          <cell r="D332">
            <v>72007932</v>
          </cell>
          <cell r="E332">
            <v>46799355</v>
          </cell>
          <cell r="F332">
            <v>118807287</v>
          </cell>
        </row>
        <row r="333">
          <cell r="A333" t="str">
            <v>Rancho Cordova</v>
          </cell>
          <cell r="B333">
            <v>8975</v>
          </cell>
          <cell r="C333">
            <v>2022</v>
          </cell>
          <cell r="D333">
            <v>139333302</v>
          </cell>
          <cell r="E333">
            <v>5181319</v>
          </cell>
          <cell r="F333">
            <v>144514621</v>
          </cell>
        </row>
        <row r="334">
          <cell r="A334" t="str">
            <v>Rancho Cucamonga</v>
          </cell>
          <cell r="B334">
            <v>1456</v>
          </cell>
          <cell r="C334">
            <v>2022</v>
          </cell>
          <cell r="D334">
            <v>254662217</v>
          </cell>
          <cell r="E334">
            <v>15928320</v>
          </cell>
          <cell r="F334">
            <v>270590537</v>
          </cell>
        </row>
        <row r="335">
          <cell r="A335" t="str">
            <v>Rancho Mirage</v>
          </cell>
          <cell r="B335">
            <v>1457</v>
          </cell>
          <cell r="C335">
            <v>2022</v>
          </cell>
          <cell r="D335">
            <v>54273481</v>
          </cell>
          <cell r="E335">
            <v>20173437</v>
          </cell>
          <cell r="F335">
            <v>74446918</v>
          </cell>
        </row>
        <row r="336">
          <cell r="A336" t="str">
            <v>Rancho Palos Verdes</v>
          </cell>
          <cell r="B336">
            <v>1458</v>
          </cell>
          <cell r="C336">
            <v>2022</v>
          </cell>
          <cell r="D336">
            <v>45385080</v>
          </cell>
          <cell r="E336">
            <v>288285</v>
          </cell>
          <cell r="F336">
            <v>45673365</v>
          </cell>
        </row>
        <row r="337">
          <cell r="A337" t="str">
            <v>Rancho Santa Margarita</v>
          </cell>
          <cell r="B337">
            <v>1459</v>
          </cell>
          <cell r="C337">
            <v>2022</v>
          </cell>
          <cell r="D337">
            <v>25931274</v>
          </cell>
          <cell r="E337"/>
          <cell r="F337">
            <v>25931274</v>
          </cell>
        </row>
        <row r="338">
          <cell r="A338" t="str">
            <v>Red Bluff</v>
          </cell>
          <cell r="B338">
            <v>1460</v>
          </cell>
          <cell r="C338">
            <v>2022</v>
          </cell>
          <cell r="D338">
            <v>19293619</v>
          </cell>
          <cell r="E338">
            <v>6689989</v>
          </cell>
          <cell r="F338">
            <v>25983608</v>
          </cell>
        </row>
        <row r="339">
          <cell r="A339" t="str">
            <v>Redding</v>
          </cell>
          <cell r="B339">
            <v>1461</v>
          </cell>
          <cell r="C339">
            <v>2022</v>
          </cell>
          <cell r="D339">
            <v>127547768</v>
          </cell>
          <cell r="E339">
            <v>329965043</v>
          </cell>
          <cell r="F339">
            <v>457512811</v>
          </cell>
        </row>
        <row r="340">
          <cell r="A340" t="str">
            <v>Redlands</v>
          </cell>
          <cell r="B340">
            <v>1462</v>
          </cell>
          <cell r="C340">
            <v>2022</v>
          </cell>
          <cell r="D340">
            <v>123057714</v>
          </cell>
          <cell r="E340">
            <v>126042025</v>
          </cell>
          <cell r="F340">
            <v>249099739</v>
          </cell>
        </row>
        <row r="341">
          <cell r="A341" t="str">
            <v>Redondo Beach</v>
          </cell>
          <cell r="B341">
            <v>1463</v>
          </cell>
          <cell r="C341">
            <v>2022</v>
          </cell>
          <cell r="D341">
            <v>130375637</v>
          </cell>
          <cell r="E341">
            <v>49539516</v>
          </cell>
          <cell r="F341">
            <v>179915153</v>
          </cell>
        </row>
        <row r="342">
          <cell r="A342" t="str">
            <v>Redwood City</v>
          </cell>
          <cell r="B342">
            <v>1464</v>
          </cell>
          <cell r="C342">
            <v>2022</v>
          </cell>
          <cell r="D342">
            <v>202874508</v>
          </cell>
          <cell r="E342">
            <v>134370978</v>
          </cell>
          <cell r="F342">
            <v>337245486</v>
          </cell>
        </row>
        <row r="343">
          <cell r="A343" t="str">
            <v>Reedley</v>
          </cell>
          <cell r="B343">
            <v>1465</v>
          </cell>
          <cell r="C343">
            <v>2022</v>
          </cell>
          <cell r="D343">
            <v>24962167</v>
          </cell>
          <cell r="E343">
            <v>13667639</v>
          </cell>
          <cell r="F343">
            <v>38629806</v>
          </cell>
        </row>
        <row r="344">
          <cell r="A344" t="str">
            <v>Rialto</v>
          </cell>
          <cell r="B344">
            <v>1466</v>
          </cell>
          <cell r="C344">
            <v>2022</v>
          </cell>
          <cell r="D344">
            <v>190815657</v>
          </cell>
          <cell r="E344">
            <v>56757002</v>
          </cell>
          <cell r="F344">
            <v>247572659</v>
          </cell>
        </row>
        <row r="345">
          <cell r="A345" t="str">
            <v>Richmond</v>
          </cell>
          <cell r="B345">
            <v>1467</v>
          </cell>
          <cell r="C345">
            <v>2022</v>
          </cell>
          <cell r="D345">
            <v>266949259</v>
          </cell>
          <cell r="E345">
            <v>68772438</v>
          </cell>
          <cell r="F345">
            <v>335721697</v>
          </cell>
        </row>
        <row r="346">
          <cell r="A346" t="str">
            <v>Ridgecrest</v>
          </cell>
          <cell r="B346">
            <v>1468</v>
          </cell>
          <cell r="C346">
            <v>2022</v>
          </cell>
          <cell r="D346">
            <v>24617551</v>
          </cell>
          <cell r="E346">
            <v>9915299</v>
          </cell>
          <cell r="F346">
            <v>34532850</v>
          </cell>
        </row>
        <row r="347">
          <cell r="A347" t="str">
            <v>Rio Dell</v>
          </cell>
          <cell r="B347">
            <v>1469</v>
          </cell>
          <cell r="C347">
            <v>2022</v>
          </cell>
          <cell r="D347">
            <v>3070671</v>
          </cell>
          <cell r="E347">
            <v>2583846</v>
          </cell>
          <cell r="F347">
            <v>5654517</v>
          </cell>
        </row>
        <row r="348">
          <cell r="A348" t="str">
            <v>Rio Vista</v>
          </cell>
          <cell r="B348">
            <v>1470</v>
          </cell>
          <cell r="C348">
            <v>2022</v>
          </cell>
          <cell r="D348">
            <v>14269283</v>
          </cell>
          <cell r="E348">
            <v>10045117</v>
          </cell>
          <cell r="F348">
            <v>24314400</v>
          </cell>
        </row>
        <row r="349">
          <cell r="A349" t="str">
            <v>Ripon</v>
          </cell>
          <cell r="B349">
            <v>1471</v>
          </cell>
          <cell r="C349">
            <v>2022</v>
          </cell>
          <cell r="D349">
            <v>21616477</v>
          </cell>
          <cell r="E349">
            <v>8722445</v>
          </cell>
          <cell r="F349">
            <v>30338922</v>
          </cell>
        </row>
        <row r="350">
          <cell r="A350" t="str">
            <v>Riverbank</v>
          </cell>
          <cell r="B350">
            <v>1472</v>
          </cell>
          <cell r="C350">
            <v>2022</v>
          </cell>
          <cell r="D350">
            <v>19514830</v>
          </cell>
          <cell r="E350">
            <v>8319867</v>
          </cell>
          <cell r="F350">
            <v>27834697</v>
          </cell>
        </row>
        <row r="351">
          <cell r="A351" t="str">
            <v>Riverside</v>
          </cell>
          <cell r="B351">
            <v>1473</v>
          </cell>
          <cell r="C351">
            <v>2022</v>
          </cell>
          <cell r="D351">
            <v>427148231</v>
          </cell>
          <cell r="E351">
            <v>631030490</v>
          </cell>
          <cell r="F351">
            <v>1058178721</v>
          </cell>
        </row>
        <row r="352">
          <cell r="A352" t="str">
            <v>Rocklin</v>
          </cell>
          <cell r="B352">
            <v>1474</v>
          </cell>
          <cell r="C352">
            <v>2022</v>
          </cell>
          <cell r="D352">
            <v>103062770</v>
          </cell>
          <cell r="E352">
            <v>6163936</v>
          </cell>
          <cell r="F352">
            <v>109226706</v>
          </cell>
        </row>
        <row r="353">
          <cell r="A353" t="str">
            <v>Rohnert Park</v>
          </cell>
          <cell r="B353">
            <v>1475</v>
          </cell>
          <cell r="C353">
            <v>2022</v>
          </cell>
          <cell r="D353">
            <v>88816375</v>
          </cell>
          <cell r="E353">
            <v>31187912</v>
          </cell>
          <cell r="F353">
            <v>120004287</v>
          </cell>
        </row>
        <row r="354">
          <cell r="A354" t="str">
            <v>Rolling Hills</v>
          </cell>
          <cell r="B354">
            <v>1476</v>
          </cell>
          <cell r="C354">
            <v>2022</v>
          </cell>
          <cell r="D354">
            <v>2934036</v>
          </cell>
          <cell r="E354">
            <v>675045</v>
          </cell>
          <cell r="F354">
            <v>3609081</v>
          </cell>
        </row>
        <row r="355">
          <cell r="A355" t="str">
            <v>Rolling Hills Estates</v>
          </cell>
          <cell r="B355">
            <v>1477</v>
          </cell>
          <cell r="C355">
            <v>2022</v>
          </cell>
          <cell r="D355">
            <v>11655839</v>
          </cell>
          <cell r="E355"/>
          <cell r="F355">
            <v>11655839</v>
          </cell>
        </row>
        <row r="356">
          <cell r="A356" t="str">
            <v>Rosemead</v>
          </cell>
          <cell r="B356">
            <v>1478</v>
          </cell>
          <cell r="C356">
            <v>2022</v>
          </cell>
          <cell r="D356">
            <v>37778885</v>
          </cell>
          <cell r="E356">
            <v>48632</v>
          </cell>
          <cell r="F356">
            <v>37827517</v>
          </cell>
        </row>
        <row r="357">
          <cell r="A357" t="str">
            <v>Roseville</v>
          </cell>
          <cell r="B357">
            <v>1479</v>
          </cell>
          <cell r="C357">
            <v>2022</v>
          </cell>
          <cell r="D357">
            <v>330447689</v>
          </cell>
          <cell r="E357">
            <v>367926204</v>
          </cell>
          <cell r="F357">
            <v>698373893</v>
          </cell>
        </row>
        <row r="358">
          <cell r="A358" t="str">
            <v>Ross</v>
          </cell>
          <cell r="B358">
            <v>1480</v>
          </cell>
          <cell r="C358">
            <v>2022</v>
          </cell>
          <cell r="D358">
            <v>11370690</v>
          </cell>
          <cell r="E358"/>
          <cell r="F358">
            <v>11370690</v>
          </cell>
        </row>
        <row r="359">
          <cell r="A359" t="str">
            <v>Sacramento</v>
          </cell>
          <cell r="B359">
            <v>1481</v>
          </cell>
          <cell r="C359">
            <v>2022</v>
          </cell>
          <cell r="D359">
            <v>1111146000</v>
          </cell>
          <cell r="E359">
            <v>435035000</v>
          </cell>
          <cell r="F359">
            <v>1546181000</v>
          </cell>
        </row>
        <row r="360">
          <cell r="A360" t="str">
            <v>Salinas</v>
          </cell>
          <cell r="B360">
            <v>1482</v>
          </cell>
          <cell r="C360">
            <v>2022</v>
          </cell>
          <cell r="D360">
            <v>214378707</v>
          </cell>
          <cell r="E360">
            <v>22753680</v>
          </cell>
          <cell r="F360">
            <v>237132387</v>
          </cell>
        </row>
        <row r="361">
          <cell r="A361" t="str">
            <v>San Anselmo</v>
          </cell>
          <cell r="B361">
            <v>1483</v>
          </cell>
          <cell r="C361">
            <v>2022</v>
          </cell>
          <cell r="D361">
            <v>28791061</v>
          </cell>
          <cell r="E361"/>
          <cell r="F361">
            <v>28791061</v>
          </cell>
        </row>
        <row r="362">
          <cell r="A362" t="str">
            <v>San Bernardino</v>
          </cell>
          <cell r="B362">
            <v>1484</v>
          </cell>
          <cell r="C362">
            <v>2022</v>
          </cell>
          <cell r="D362">
            <v>264895378</v>
          </cell>
          <cell r="E362">
            <v>110601460</v>
          </cell>
          <cell r="F362">
            <v>375496838</v>
          </cell>
        </row>
        <row r="363">
          <cell r="A363" t="str">
            <v>San Bruno</v>
          </cell>
          <cell r="B363">
            <v>1485</v>
          </cell>
          <cell r="C363">
            <v>2022</v>
          </cell>
          <cell r="D363">
            <v>83397442</v>
          </cell>
          <cell r="E363">
            <v>52879360</v>
          </cell>
          <cell r="F363">
            <v>136276802</v>
          </cell>
        </row>
        <row r="364">
          <cell r="A364" t="str">
            <v>San Buenaventura</v>
          </cell>
          <cell r="B364">
            <v>1486</v>
          </cell>
          <cell r="C364">
            <v>2022</v>
          </cell>
          <cell r="D364">
            <v>168105282</v>
          </cell>
          <cell r="E364">
            <v>96049251</v>
          </cell>
          <cell r="F364">
            <v>264154533</v>
          </cell>
        </row>
        <row r="365">
          <cell r="A365" t="str">
            <v>San Carlos</v>
          </cell>
          <cell r="B365">
            <v>1487</v>
          </cell>
          <cell r="C365">
            <v>2022</v>
          </cell>
          <cell r="D365">
            <v>68265159</v>
          </cell>
          <cell r="E365">
            <v>23588208</v>
          </cell>
          <cell r="F365">
            <v>91853367</v>
          </cell>
        </row>
        <row r="366">
          <cell r="A366" t="str">
            <v>San Clemente</v>
          </cell>
          <cell r="B366">
            <v>1488</v>
          </cell>
          <cell r="C366">
            <v>2022</v>
          </cell>
          <cell r="D366">
            <v>82746438</v>
          </cell>
          <cell r="E366">
            <v>50378702</v>
          </cell>
          <cell r="F366">
            <v>133125140</v>
          </cell>
        </row>
        <row r="367">
          <cell r="A367" t="str">
            <v>San Diego</v>
          </cell>
          <cell r="B367">
            <v>1489</v>
          </cell>
          <cell r="C367">
            <v>2022</v>
          </cell>
          <cell r="D367">
            <v>2674169441</v>
          </cell>
          <cell r="E367">
            <v>1446939329</v>
          </cell>
          <cell r="F367">
            <v>4121108770</v>
          </cell>
        </row>
        <row r="368">
          <cell r="A368" t="str">
            <v>San Dimas</v>
          </cell>
          <cell r="B368">
            <v>1490</v>
          </cell>
          <cell r="C368">
            <v>2022</v>
          </cell>
          <cell r="D368">
            <v>40306586</v>
          </cell>
          <cell r="E368"/>
          <cell r="F368">
            <v>40306586</v>
          </cell>
        </row>
        <row r="369">
          <cell r="A369" t="str">
            <v>San Fernando</v>
          </cell>
          <cell r="B369">
            <v>1491</v>
          </cell>
          <cell r="C369">
            <v>2022</v>
          </cell>
          <cell r="D369">
            <v>40972471</v>
          </cell>
          <cell r="E369">
            <v>12644014</v>
          </cell>
          <cell r="F369">
            <v>53616485</v>
          </cell>
        </row>
        <row r="370">
          <cell r="A370" t="str">
            <v>San Francisco</v>
          </cell>
          <cell r="B370">
            <v>1492</v>
          </cell>
          <cell r="C370">
            <v>2022</v>
          </cell>
          <cell r="D370">
            <v>8543835212</v>
          </cell>
          <cell r="E370">
            <v>4788438128</v>
          </cell>
          <cell r="F370">
            <v>13332273340</v>
          </cell>
        </row>
        <row r="371">
          <cell r="A371" t="str">
            <v>San Gabriel</v>
          </cell>
          <cell r="B371">
            <v>1493</v>
          </cell>
          <cell r="C371">
            <v>2022</v>
          </cell>
          <cell r="D371">
            <v>74482509</v>
          </cell>
          <cell r="E371">
            <v>6139790</v>
          </cell>
          <cell r="F371">
            <v>80622299</v>
          </cell>
        </row>
        <row r="372">
          <cell r="A372" t="str">
            <v>San Jacinto</v>
          </cell>
          <cell r="B372">
            <v>1494</v>
          </cell>
          <cell r="C372">
            <v>2022</v>
          </cell>
          <cell r="D372">
            <v>49068538</v>
          </cell>
          <cell r="E372">
            <v>24362001</v>
          </cell>
          <cell r="F372">
            <v>73430539</v>
          </cell>
        </row>
        <row r="373">
          <cell r="A373" t="str">
            <v>San Joaquin</v>
          </cell>
          <cell r="B373">
            <v>1495</v>
          </cell>
          <cell r="C373">
            <v>2022</v>
          </cell>
          <cell r="D373">
            <v>3843564</v>
          </cell>
          <cell r="E373">
            <v>1296765</v>
          </cell>
          <cell r="F373">
            <v>5140329</v>
          </cell>
        </row>
        <row r="374">
          <cell r="A374" t="str">
            <v>San Jose</v>
          </cell>
          <cell r="B374">
            <v>1496</v>
          </cell>
          <cell r="C374">
            <v>2022</v>
          </cell>
          <cell r="D374">
            <v>2141045763</v>
          </cell>
          <cell r="E374">
            <v>1095075413</v>
          </cell>
          <cell r="F374">
            <v>3236121176</v>
          </cell>
        </row>
        <row r="375">
          <cell r="A375" t="str">
            <v>San Juan Bautista</v>
          </cell>
          <cell r="B375">
            <v>1497</v>
          </cell>
          <cell r="C375">
            <v>2022</v>
          </cell>
          <cell r="D375">
            <v>3424768</v>
          </cell>
          <cell r="E375">
            <v>2358738</v>
          </cell>
          <cell r="F375">
            <v>5783506</v>
          </cell>
        </row>
        <row r="376">
          <cell r="A376" t="str">
            <v>San Juan Capistrano</v>
          </cell>
          <cell r="B376">
            <v>1498</v>
          </cell>
          <cell r="C376">
            <v>2022</v>
          </cell>
          <cell r="D376">
            <v>57181668</v>
          </cell>
          <cell r="E376">
            <v>19252846</v>
          </cell>
          <cell r="F376">
            <v>76434514</v>
          </cell>
        </row>
        <row r="377">
          <cell r="A377" t="str">
            <v>San Leandro</v>
          </cell>
          <cell r="B377">
            <v>1499</v>
          </cell>
          <cell r="C377">
            <v>2022</v>
          </cell>
          <cell r="D377">
            <v>156443747</v>
          </cell>
          <cell r="E377">
            <v>41489348</v>
          </cell>
          <cell r="F377">
            <v>197933095</v>
          </cell>
        </row>
        <row r="378">
          <cell r="A378" t="str">
            <v>San Luis Obispo</v>
          </cell>
          <cell r="B378">
            <v>1500</v>
          </cell>
          <cell r="C378">
            <v>2022</v>
          </cell>
          <cell r="D378">
            <v>117082014</v>
          </cell>
          <cell r="E378">
            <v>65549048</v>
          </cell>
          <cell r="F378">
            <v>182631062</v>
          </cell>
        </row>
        <row r="379">
          <cell r="A379" t="str">
            <v>San Marcos</v>
          </cell>
          <cell r="B379">
            <v>1501</v>
          </cell>
          <cell r="C379">
            <v>2022</v>
          </cell>
          <cell r="D379">
            <v>145447875</v>
          </cell>
          <cell r="E379">
            <v>1425648</v>
          </cell>
          <cell r="F379">
            <v>146873523</v>
          </cell>
        </row>
        <row r="380">
          <cell r="A380" t="str">
            <v>San Marino</v>
          </cell>
          <cell r="B380">
            <v>1502</v>
          </cell>
          <cell r="C380">
            <v>2022</v>
          </cell>
          <cell r="D380">
            <v>32595799</v>
          </cell>
          <cell r="E380">
            <v>534813</v>
          </cell>
          <cell r="F380">
            <v>33130612</v>
          </cell>
        </row>
        <row r="381">
          <cell r="A381" t="str">
            <v>San Mateo</v>
          </cell>
          <cell r="B381">
            <v>1503</v>
          </cell>
          <cell r="C381">
            <v>2022</v>
          </cell>
          <cell r="D381">
            <v>194842694</v>
          </cell>
          <cell r="E381">
            <v>123710296</v>
          </cell>
          <cell r="F381">
            <v>318552990</v>
          </cell>
        </row>
        <row r="382">
          <cell r="A382" t="str">
            <v>San Pablo</v>
          </cell>
          <cell r="B382">
            <v>1504</v>
          </cell>
          <cell r="C382">
            <v>2022</v>
          </cell>
          <cell r="D382">
            <v>71093970</v>
          </cell>
          <cell r="E382"/>
          <cell r="F382">
            <v>71093970</v>
          </cell>
        </row>
        <row r="383">
          <cell r="A383" t="str">
            <v>San Rafael</v>
          </cell>
          <cell r="B383">
            <v>1505</v>
          </cell>
          <cell r="C383">
            <v>2022</v>
          </cell>
          <cell r="D383">
            <v>147134914</v>
          </cell>
          <cell r="E383">
            <v>28753710</v>
          </cell>
          <cell r="F383">
            <v>175888624</v>
          </cell>
        </row>
        <row r="384">
          <cell r="A384" t="str">
            <v>San Ramon</v>
          </cell>
          <cell r="B384">
            <v>1506</v>
          </cell>
          <cell r="C384">
            <v>2022</v>
          </cell>
          <cell r="D384">
            <v>97174214</v>
          </cell>
          <cell r="E384">
            <v>14457985</v>
          </cell>
          <cell r="F384">
            <v>111632199</v>
          </cell>
        </row>
        <row r="385">
          <cell r="A385" t="str">
            <v>Sand City</v>
          </cell>
          <cell r="B385">
            <v>1507</v>
          </cell>
          <cell r="C385">
            <v>2022</v>
          </cell>
          <cell r="D385">
            <v>8698275</v>
          </cell>
          <cell r="E385"/>
          <cell r="F385">
            <v>8698275</v>
          </cell>
        </row>
        <row r="386">
          <cell r="A386" t="str">
            <v>Sanger</v>
          </cell>
          <cell r="B386">
            <v>1508</v>
          </cell>
          <cell r="C386">
            <v>2022</v>
          </cell>
          <cell r="D386">
            <v>27352672</v>
          </cell>
          <cell r="E386">
            <v>15024175</v>
          </cell>
          <cell r="F386">
            <v>42376847</v>
          </cell>
        </row>
        <row r="387">
          <cell r="A387" t="str">
            <v>Santa Ana</v>
          </cell>
          <cell r="B387">
            <v>1509</v>
          </cell>
          <cell r="C387">
            <v>2022</v>
          </cell>
          <cell r="D387">
            <v>555619780</v>
          </cell>
          <cell r="E387">
            <v>182003203</v>
          </cell>
          <cell r="F387">
            <v>737622983</v>
          </cell>
        </row>
        <row r="388">
          <cell r="A388" t="str">
            <v>Santa Barbara</v>
          </cell>
          <cell r="B388">
            <v>1510</v>
          </cell>
          <cell r="C388">
            <v>2022</v>
          </cell>
          <cell r="D388">
            <v>234401390</v>
          </cell>
          <cell r="E388">
            <v>242799295</v>
          </cell>
          <cell r="F388">
            <v>477200685</v>
          </cell>
        </row>
        <row r="389">
          <cell r="A389" t="str">
            <v>Santa Clara</v>
          </cell>
          <cell r="B389">
            <v>1511</v>
          </cell>
          <cell r="C389">
            <v>2022</v>
          </cell>
          <cell r="D389">
            <v>321789807</v>
          </cell>
          <cell r="E389">
            <v>926853479</v>
          </cell>
          <cell r="F389">
            <v>1248643286</v>
          </cell>
        </row>
        <row r="390">
          <cell r="A390" t="str">
            <v>Santa Clarita</v>
          </cell>
          <cell r="B390">
            <v>1512</v>
          </cell>
          <cell r="C390">
            <v>2022</v>
          </cell>
          <cell r="D390">
            <v>257052074</v>
          </cell>
          <cell r="E390">
            <v>24655160</v>
          </cell>
          <cell r="F390">
            <v>281707234</v>
          </cell>
        </row>
        <row r="391">
          <cell r="A391" t="str">
            <v>Santa Cruz</v>
          </cell>
          <cell r="B391">
            <v>1513</v>
          </cell>
          <cell r="C391">
            <v>2022</v>
          </cell>
          <cell r="D391">
            <v>160591314</v>
          </cell>
          <cell r="E391">
            <v>122364135</v>
          </cell>
          <cell r="F391">
            <v>282955449</v>
          </cell>
        </row>
        <row r="392">
          <cell r="A392" t="str">
            <v>Santa Fe Springs</v>
          </cell>
          <cell r="B392">
            <v>1514</v>
          </cell>
          <cell r="C392">
            <v>2022</v>
          </cell>
          <cell r="D392">
            <v>95257722</v>
          </cell>
          <cell r="E392">
            <v>15902441</v>
          </cell>
          <cell r="F392">
            <v>111160163</v>
          </cell>
        </row>
        <row r="393">
          <cell r="A393" t="str">
            <v>Santa Maria</v>
          </cell>
          <cell r="B393">
            <v>1515</v>
          </cell>
          <cell r="C393">
            <v>2022</v>
          </cell>
          <cell r="D393">
            <v>152134215</v>
          </cell>
          <cell r="E393">
            <v>115660938</v>
          </cell>
          <cell r="F393">
            <v>267795153</v>
          </cell>
        </row>
        <row r="394">
          <cell r="A394" t="str">
            <v>Santa Monica</v>
          </cell>
          <cell r="B394">
            <v>1516</v>
          </cell>
          <cell r="C394">
            <v>2022</v>
          </cell>
          <cell r="D394">
            <v>502486572</v>
          </cell>
          <cell r="E394">
            <v>286019438</v>
          </cell>
          <cell r="F394">
            <v>788506010</v>
          </cell>
        </row>
        <row r="395">
          <cell r="A395" t="str">
            <v>Santa Paula</v>
          </cell>
          <cell r="B395">
            <v>1517</v>
          </cell>
          <cell r="C395">
            <v>2022</v>
          </cell>
          <cell r="D395">
            <v>30173533</v>
          </cell>
          <cell r="E395">
            <v>23189503</v>
          </cell>
          <cell r="F395">
            <v>53363036</v>
          </cell>
        </row>
        <row r="396">
          <cell r="A396" t="str">
            <v>Santa Rosa</v>
          </cell>
          <cell r="B396">
            <v>1518</v>
          </cell>
          <cell r="C396">
            <v>2022</v>
          </cell>
          <cell r="D396">
            <v>237835678</v>
          </cell>
          <cell r="E396">
            <v>236519809</v>
          </cell>
          <cell r="F396">
            <v>474355487</v>
          </cell>
        </row>
        <row r="397">
          <cell r="A397" t="str">
            <v>Santee</v>
          </cell>
          <cell r="B397">
            <v>1519</v>
          </cell>
          <cell r="C397">
            <v>2022</v>
          </cell>
          <cell r="D397">
            <v>64600292</v>
          </cell>
          <cell r="E397"/>
          <cell r="F397">
            <v>64600292</v>
          </cell>
        </row>
        <row r="398">
          <cell r="A398" t="str">
            <v>Saratoga</v>
          </cell>
          <cell r="B398">
            <v>1520</v>
          </cell>
          <cell r="C398">
            <v>2022</v>
          </cell>
          <cell r="D398">
            <v>39603984</v>
          </cell>
          <cell r="E398">
            <v>3604956</v>
          </cell>
          <cell r="F398">
            <v>43208940</v>
          </cell>
        </row>
        <row r="399">
          <cell r="A399" t="str">
            <v>Sausalito</v>
          </cell>
          <cell r="B399">
            <v>1521</v>
          </cell>
          <cell r="C399">
            <v>2022</v>
          </cell>
          <cell r="D399">
            <v>24015763</v>
          </cell>
          <cell r="E399">
            <v>6910837</v>
          </cell>
          <cell r="F399">
            <v>30926600</v>
          </cell>
        </row>
        <row r="400">
          <cell r="A400" t="str">
            <v>Scotts Valley</v>
          </cell>
          <cell r="B400">
            <v>1522</v>
          </cell>
          <cell r="C400">
            <v>2022</v>
          </cell>
          <cell r="D400">
            <v>22679213</v>
          </cell>
          <cell r="E400">
            <v>3290336</v>
          </cell>
          <cell r="F400">
            <v>25969549</v>
          </cell>
        </row>
        <row r="401">
          <cell r="A401" t="str">
            <v>Seal Beach</v>
          </cell>
          <cell r="B401">
            <v>1523</v>
          </cell>
          <cell r="C401">
            <v>2022</v>
          </cell>
          <cell r="D401">
            <v>48980513</v>
          </cell>
          <cell r="E401">
            <v>8502032</v>
          </cell>
          <cell r="F401">
            <v>57482545</v>
          </cell>
        </row>
        <row r="402">
          <cell r="A402" t="str">
            <v>Seaside</v>
          </cell>
          <cell r="B402">
            <v>1524</v>
          </cell>
          <cell r="C402">
            <v>2022</v>
          </cell>
          <cell r="D402">
            <v>61367300</v>
          </cell>
          <cell r="E402">
            <v>6476853</v>
          </cell>
          <cell r="F402">
            <v>67844153</v>
          </cell>
        </row>
        <row r="403">
          <cell r="A403" t="str">
            <v>Sebastopol</v>
          </cell>
          <cell r="B403">
            <v>1525</v>
          </cell>
          <cell r="C403">
            <v>2022</v>
          </cell>
          <cell r="D403">
            <v>12471691</v>
          </cell>
          <cell r="E403">
            <v>6466190</v>
          </cell>
          <cell r="F403">
            <v>18937881</v>
          </cell>
        </row>
        <row r="404">
          <cell r="A404" t="str">
            <v>Selma</v>
          </cell>
          <cell r="B404">
            <v>1526</v>
          </cell>
          <cell r="C404">
            <v>2022</v>
          </cell>
          <cell r="D404">
            <v>27591553</v>
          </cell>
          <cell r="E404">
            <v>9696132</v>
          </cell>
          <cell r="F404">
            <v>37287685</v>
          </cell>
        </row>
        <row r="405">
          <cell r="A405" t="str">
            <v>Shafter</v>
          </cell>
          <cell r="B405">
            <v>1527</v>
          </cell>
          <cell r="C405">
            <v>2022</v>
          </cell>
          <cell r="D405">
            <v>42531113</v>
          </cell>
          <cell r="E405">
            <v>12418177</v>
          </cell>
          <cell r="F405">
            <v>54949290</v>
          </cell>
        </row>
        <row r="406">
          <cell r="A406" t="str">
            <v>Shasta Lake</v>
          </cell>
          <cell r="B406">
            <v>1528</v>
          </cell>
          <cell r="C406">
            <v>2022</v>
          </cell>
          <cell r="D406">
            <v>14722303</v>
          </cell>
          <cell r="E406">
            <v>37891675</v>
          </cell>
          <cell r="F406">
            <v>52613978</v>
          </cell>
        </row>
        <row r="407">
          <cell r="A407" t="str">
            <v>Sierra Madre</v>
          </cell>
          <cell r="B407">
            <v>1529</v>
          </cell>
          <cell r="C407">
            <v>2022</v>
          </cell>
          <cell r="D407">
            <v>18846536</v>
          </cell>
          <cell r="E407">
            <v>11479220</v>
          </cell>
          <cell r="F407">
            <v>30325756</v>
          </cell>
        </row>
        <row r="408">
          <cell r="A408" t="str">
            <v>Signal Hill</v>
          </cell>
          <cell r="B408">
            <v>1530</v>
          </cell>
          <cell r="C408">
            <v>2022</v>
          </cell>
          <cell r="D408">
            <v>36026772</v>
          </cell>
          <cell r="E408">
            <v>6902901</v>
          </cell>
          <cell r="F408">
            <v>42929673</v>
          </cell>
        </row>
        <row r="409">
          <cell r="A409" t="str">
            <v>Simi Valley</v>
          </cell>
          <cell r="B409">
            <v>1531</v>
          </cell>
          <cell r="C409">
            <v>2022</v>
          </cell>
          <cell r="D409">
            <v>106186180</v>
          </cell>
          <cell r="E409">
            <v>83532082</v>
          </cell>
          <cell r="F409">
            <v>189718262</v>
          </cell>
        </row>
        <row r="410">
          <cell r="A410" t="str">
            <v>Solana Beach</v>
          </cell>
          <cell r="B410">
            <v>1532</v>
          </cell>
          <cell r="C410">
            <v>2022</v>
          </cell>
          <cell r="D410">
            <v>30185599</v>
          </cell>
          <cell r="E410">
            <v>6385269</v>
          </cell>
          <cell r="F410">
            <v>36570868</v>
          </cell>
        </row>
        <row r="411">
          <cell r="A411" t="str">
            <v>Soledad</v>
          </cell>
          <cell r="B411">
            <v>1533</v>
          </cell>
          <cell r="C411">
            <v>2022</v>
          </cell>
          <cell r="D411">
            <v>21466712</v>
          </cell>
          <cell r="E411">
            <v>14511902</v>
          </cell>
          <cell r="F411">
            <v>35978614</v>
          </cell>
        </row>
        <row r="412">
          <cell r="A412" t="str">
            <v>Solvang</v>
          </cell>
          <cell r="B412">
            <v>1534</v>
          </cell>
          <cell r="C412">
            <v>2022</v>
          </cell>
          <cell r="D412">
            <v>13816262</v>
          </cell>
          <cell r="E412">
            <v>8474490</v>
          </cell>
          <cell r="F412">
            <v>22290752</v>
          </cell>
        </row>
        <row r="413">
          <cell r="A413" t="str">
            <v>Sonoma</v>
          </cell>
          <cell r="B413">
            <v>1535</v>
          </cell>
          <cell r="C413">
            <v>2022</v>
          </cell>
          <cell r="D413">
            <v>26089117</v>
          </cell>
          <cell r="E413">
            <v>7259800</v>
          </cell>
          <cell r="F413">
            <v>33348917</v>
          </cell>
        </row>
        <row r="414">
          <cell r="A414" t="str">
            <v>Sonora</v>
          </cell>
          <cell r="B414">
            <v>1536</v>
          </cell>
          <cell r="C414">
            <v>2022</v>
          </cell>
          <cell r="D414">
            <v>10626718</v>
          </cell>
          <cell r="E414"/>
          <cell r="F414">
            <v>10626718</v>
          </cell>
        </row>
        <row r="415">
          <cell r="A415" t="str">
            <v>South El Monte</v>
          </cell>
          <cell r="B415">
            <v>1537</v>
          </cell>
          <cell r="C415">
            <v>2022</v>
          </cell>
          <cell r="D415">
            <v>34456919</v>
          </cell>
          <cell r="E415"/>
          <cell r="F415">
            <v>34456919</v>
          </cell>
        </row>
        <row r="416">
          <cell r="A416" t="str">
            <v>South Gate</v>
          </cell>
          <cell r="B416">
            <v>1538</v>
          </cell>
          <cell r="C416">
            <v>2022</v>
          </cell>
          <cell r="D416">
            <v>101282858</v>
          </cell>
          <cell r="E416">
            <v>31259724</v>
          </cell>
          <cell r="F416">
            <v>132542582</v>
          </cell>
        </row>
        <row r="417">
          <cell r="A417" t="str">
            <v>South Lake Tahoe</v>
          </cell>
          <cell r="B417">
            <v>1539</v>
          </cell>
          <cell r="C417">
            <v>2022</v>
          </cell>
          <cell r="D417">
            <v>80481542</v>
          </cell>
          <cell r="E417">
            <v>7963161</v>
          </cell>
          <cell r="F417">
            <v>88444703</v>
          </cell>
        </row>
        <row r="418">
          <cell r="A418" t="str">
            <v>South Pasadena</v>
          </cell>
          <cell r="B418">
            <v>1540</v>
          </cell>
          <cell r="C418">
            <v>2022</v>
          </cell>
          <cell r="D418">
            <v>39700116</v>
          </cell>
          <cell r="E418">
            <v>28147787</v>
          </cell>
          <cell r="F418">
            <v>67847903</v>
          </cell>
        </row>
        <row r="419">
          <cell r="A419" t="str">
            <v>South San Francisco</v>
          </cell>
          <cell r="B419">
            <v>1541</v>
          </cell>
          <cell r="C419">
            <v>2022</v>
          </cell>
          <cell r="D419">
            <v>201770909</v>
          </cell>
          <cell r="E419">
            <v>56759529</v>
          </cell>
          <cell r="F419">
            <v>258530438</v>
          </cell>
        </row>
        <row r="420">
          <cell r="A420" t="str">
            <v>St. Helena</v>
          </cell>
          <cell r="B420">
            <v>1542</v>
          </cell>
          <cell r="C420">
            <v>2022</v>
          </cell>
          <cell r="D420">
            <v>25357874</v>
          </cell>
          <cell r="E420">
            <v>11816727</v>
          </cell>
          <cell r="F420">
            <v>37174601</v>
          </cell>
        </row>
        <row r="421">
          <cell r="A421" t="str">
            <v>Stanton</v>
          </cell>
          <cell r="B421">
            <v>1543</v>
          </cell>
          <cell r="C421">
            <v>2022</v>
          </cell>
          <cell r="D421">
            <v>35812053</v>
          </cell>
          <cell r="E421">
            <v>5117031</v>
          </cell>
          <cell r="F421">
            <v>40929084</v>
          </cell>
        </row>
        <row r="422">
          <cell r="A422" t="str">
            <v>Stockton</v>
          </cell>
          <cell r="B422">
            <v>1544</v>
          </cell>
          <cell r="C422">
            <v>2022</v>
          </cell>
          <cell r="D422">
            <v>509909515</v>
          </cell>
          <cell r="E422">
            <v>294169801</v>
          </cell>
          <cell r="F422">
            <v>804079316</v>
          </cell>
        </row>
        <row r="423">
          <cell r="A423" t="str">
            <v>Suisun City</v>
          </cell>
          <cell r="B423">
            <v>1545</v>
          </cell>
          <cell r="C423">
            <v>2022</v>
          </cell>
          <cell r="D423">
            <v>35180911</v>
          </cell>
          <cell r="E423">
            <v>6174673</v>
          </cell>
          <cell r="F423">
            <v>41355584</v>
          </cell>
        </row>
        <row r="424">
          <cell r="A424" t="str">
            <v>Sunnyvale</v>
          </cell>
          <cell r="B424">
            <v>1546</v>
          </cell>
          <cell r="C424">
            <v>2022</v>
          </cell>
          <cell r="D424">
            <v>340659979</v>
          </cell>
          <cell r="E424">
            <v>370963582</v>
          </cell>
          <cell r="F424">
            <v>711623561</v>
          </cell>
        </row>
        <row r="425">
          <cell r="A425" t="str">
            <v>Susanville</v>
          </cell>
          <cell r="B425">
            <v>1547</v>
          </cell>
          <cell r="C425">
            <v>2022</v>
          </cell>
          <cell r="D425">
            <v>11547004</v>
          </cell>
          <cell r="E425">
            <v>10843493</v>
          </cell>
          <cell r="F425">
            <v>22390497</v>
          </cell>
        </row>
        <row r="426">
          <cell r="A426" t="str">
            <v>Sutter Creek</v>
          </cell>
          <cell r="B426">
            <v>1548</v>
          </cell>
          <cell r="C426">
            <v>2022</v>
          </cell>
          <cell r="D426">
            <v>3098869</v>
          </cell>
          <cell r="E426">
            <v>2136383</v>
          </cell>
          <cell r="F426">
            <v>5235252</v>
          </cell>
        </row>
        <row r="427">
          <cell r="A427" t="str">
            <v>Taft</v>
          </cell>
          <cell r="B427">
            <v>1549</v>
          </cell>
          <cell r="C427">
            <v>2022</v>
          </cell>
          <cell r="D427">
            <v>10423302</v>
          </cell>
          <cell r="E427">
            <v>3599496</v>
          </cell>
          <cell r="F427">
            <v>14022798</v>
          </cell>
        </row>
        <row r="428">
          <cell r="A428" t="str">
            <v>Tehachapi</v>
          </cell>
          <cell r="B428">
            <v>1550</v>
          </cell>
          <cell r="C428">
            <v>2022</v>
          </cell>
          <cell r="D428">
            <v>15743173</v>
          </cell>
          <cell r="E428">
            <v>7914971</v>
          </cell>
          <cell r="F428">
            <v>23658144</v>
          </cell>
        </row>
        <row r="429">
          <cell r="A429" t="str">
            <v>Tehama</v>
          </cell>
          <cell r="B429">
            <v>1551</v>
          </cell>
          <cell r="C429">
            <v>2022</v>
          </cell>
          <cell r="D429">
            <v>381955</v>
          </cell>
          <cell r="E429">
            <v>145340</v>
          </cell>
          <cell r="F429">
            <v>527295</v>
          </cell>
        </row>
        <row r="430">
          <cell r="A430" t="str">
            <v>Temecula</v>
          </cell>
          <cell r="B430">
            <v>1552</v>
          </cell>
          <cell r="C430">
            <v>2022</v>
          </cell>
          <cell r="D430">
            <v>176767809</v>
          </cell>
          <cell r="E430">
            <v>8224594</v>
          </cell>
          <cell r="F430">
            <v>184992403</v>
          </cell>
        </row>
        <row r="431">
          <cell r="A431" t="str">
            <v>Temple City</v>
          </cell>
          <cell r="B431">
            <v>1553</v>
          </cell>
          <cell r="C431">
            <v>2022</v>
          </cell>
          <cell r="D431">
            <v>22528535</v>
          </cell>
          <cell r="E431"/>
          <cell r="F431">
            <v>22528535</v>
          </cell>
        </row>
        <row r="432">
          <cell r="A432" t="str">
            <v>Thousand Oaks</v>
          </cell>
          <cell r="B432">
            <v>1554</v>
          </cell>
          <cell r="C432">
            <v>2022</v>
          </cell>
          <cell r="D432">
            <v>124539602</v>
          </cell>
          <cell r="E432">
            <v>75345054</v>
          </cell>
          <cell r="F432">
            <v>199884656</v>
          </cell>
        </row>
        <row r="433">
          <cell r="A433" t="str">
            <v>Tiburon</v>
          </cell>
          <cell r="B433">
            <v>1555</v>
          </cell>
          <cell r="C433">
            <v>2022</v>
          </cell>
          <cell r="D433">
            <v>16736220</v>
          </cell>
          <cell r="E433"/>
          <cell r="F433">
            <v>16736220</v>
          </cell>
        </row>
        <row r="434">
          <cell r="A434" t="str">
            <v>Torrance</v>
          </cell>
          <cell r="B434">
            <v>1556</v>
          </cell>
          <cell r="C434">
            <v>2022</v>
          </cell>
          <cell r="D434">
            <v>303176537</v>
          </cell>
          <cell r="E434">
            <v>142404447</v>
          </cell>
          <cell r="F434">
            <v>445580984</v>
          </cell>
        </row>
        <row r="435">
          <cell r="A435" t="str">
            <v>Tracy</v>
          </cell>
          <cell r="B435">
            <v>1557</v>
          </cell>
          <cell r="C435">
            <v>2022</v>
          </cell>
          <cell r="D435">
            <v>214037498</v>
          </cell>
          <cell r="E435">
            <v>89274582</v>
          </cell>
          <cell r="F435">
            <v>303312080</v>
          </cell>
        </row>
        <row r="436">
          <cell r="A436" t="str">
            <v>Trinidad</v>
          </cell>
          <cell r="B436">
            <v>1558</v>
          </cell>
          <cell r="C436">
            <v>2022</v>
          </cell>
          <cell r="D436">
            <v>4168943</v>
          </cell>
          <cell r="E436">
            <v>375436</v>
          </cell>
          <cell r="F436">
            <v>4544379</v>
          </cell>
        </row>
        <row r="437">
          <cell r="A437" t="str">
            <v>Truckee</v>
          </cell>
          <cell r="B437">
            <v>1559</v>
          </cell>
          <cell r="C437">
            <v>2022</v>
          </cell>
          <cell r="D437">
            <v>51136158</v>
          </cell>
          <cell r="E437">
            <v>9581838</v>
          </cell>
          <cell r="F437">
            <v>60717996</v>
          </cell>
        </row>
        <row r="438">
          <cell r="A438" t="str">
            <v>Tulare</v>
          </cell>
          <cell r="B438">
            <v>1560</v>
          </cell>
          <cell r="C438">
            <v>2022</v>
          </cell>
          <cell r="D438">
            <v>70744480</v>
          </cell>
          <cell r="E438">
            <v>86758154</v>
          </cell>
          <cell r="F438">
            <v>157502634</v>
          </cell>
        </row>
        <row r="439">
          <cell r="A439" t="str">
            <v>Tulelake</v>
          </cell>
          <cell r="B439">
            <v>1561</v>
          </cell>
          <cell r="C439">
            <v>2022</v>
          </cell>
          <cell r="D439">
            <v>1276014</v>
          </cell>
          <cell r="E439">
            <v>731258</v>
          </cell>
          <cell r="F439">
            <v>2007272</v>
          </cell>
        </row>
        <row r="440">
          <cell r="A440" t="str">
            <v>Turlock</v>
          </cell>
          <cell r="B440">
            <v>1562</v>
          </cell>
          <cell r="C440">
            <v>2022</v>
          </cell>
          <cell r="D440">
            <v>96355201</v>
          </cell>
          <cell r="E440">
            <v>64856463</v>
          </cell>
          <cell r="F440">
            <v>161211664</v>
          </cell>
        </row>
        <row r="441">
          <cell r="A441" t="str">
            <v>Tustin</v>
          </cell>
          <cell r="B441">
            <v>1563</v>
          </cell>
          <cell r="C441">
            <v>2022</v>
          </cell>
          <cell r="D441">
            <v>158782430</v>
          </cell>
          <cell r="E441">
            <v>19937253</v>
          </cell>
          <cell r="F441">
            <v>178719683</v>
          </cell>
        </row>
        <row r="442">
          <cell r="A442" t="str">
            <v>Twentynine Palms</v>
          </cell>
          <cell r="B442">
            <v>1564</v>
          </cell>
          <cell r="C442">
            <v>2022</v>
          </cell>
          <cell r="D442">
            <v>24988322</v>
          </cell>
          <cell r="E442">
            <v>480655</v>
          </cell>
          <cell r="F442">
            <v>25468977</v>
          </cell>
        </row>
        <row r="443">
          <cell r="A443" t="str">
            <v>Ukiah</v>
          </cell>
          <cell r="B443">
            <v>1565</v>
          </cell>
          <cell r="C443">
            <v>2022</v>
          </cell>
          <cell r="D443">
            <v>33776849</v>
          </cell>
          <cell r="E443">
            <v>50848964</v>
          </cell>
          <cell r="F443">
            <v>84625813</v>
          </cell>
        </row>
        <row r="444">
          <cell r="A444" t="str">
            <v>Union City</v>
          </cell>
          <cell r="B444">
            <v>1566</v>
          </cell>
          <cell r="C444">
            <v>2022</v>
          </cell>
          <cell r="D444">
            <v>101179304</v>
          </cell>
          <cell r="E444">
            <v>11302772</v>
          </cell>
          <cell r="F444">
            <v>112482076</v>
          </cell>
        </row>
        <row r="445">
          <cell r="A445" t="str">
            <v>Upland</v>
          </cell>
          <cell r="B445">
            <v>1567</v>
          </cell>
          <cell r="C445">
            <v>2022</v>
          </cell>
          <cell r="D445">
            <v>62631652</v>
          </cell>
          <cell r="E445">
            <v>71932389</v>
          </cell>
          <cell r="F445">
            <v>134564041</v>
          </cell>
        </row>
        <row r="446">
          <cell r="A446" t="str">
            <v>Vacaville</v>
          </cell>
          <cell r="B446">
            <v>1568</v>
          </cell>
          <cell r="C446">
            <v>2022</v>
          </cell>
          <cell r="D446">
            <v>184454292</v>
          </cell>
          <cell r="E446">
            <v>69902388</v>
          </cell>
          <cell r="F446">
            <v>254356680</v>
          </cell>
        </row>
        <row r="447">
          <cell r="A447" t="str">
            <v>Vallejo</v>
          </cell>
          <cell r="B447">
            <v>1569</v>
          </cell>
          <cell r="C447">
            <v>2022</v>
          </cell>
          <cell r="D447">
            <v>182073781</v>
          </cell>
          <cell r="E447">
            <v>75322595</v>
          </cell>
          <cell r="F447">
            <v>257396376</v>
          </cell>
        </row>
        <row r="448">
          <cell r="A448" t="str">
            <v>Vernon</v>
          </cell>
          <cell r="B448">
            <v>1570</v>
          </cell>
          <cell r="C448">
            <v>2022</v>
          </cell>
          <cell r="D448">
            <v>69087604</v>
          </cell>
          <cell r="E448">
            <v>255176136</v>
          </cell>
          <cell r="F448">
            <v>324263740</v>
          </cell>
        </row>
        <row r="449">
          <cell r="A449" t="str">
            <v>Victorville</v>
          </cell>
          <cell r="B449">
            <v>1571</v>
          </cell>
          <cell r="C449">
            <v>2022</v>
          </cell>
          <cell r="D449">
            <v>167221519</v>
          </cell>
          <cell r="E449">
            <v>146795450</v>
          </cell>
          <cell r="F449">
            <v>314016969</v>
          </cell>
        </row>
        <row r="450">
          <cell r="A450" t="str">
            <v>Villa Park</v>
          </cell>
          <cell r="B450">
            <v>1572</v>
          </cell>
          <cell r="C450">
            <v>2022</v>
          </cell>
          <cell r="D450">
            <v>5942136</v>
          </cell>
          <cell r="E450"/>
          <cell r="F450">
            <v>5942136</v>
          </cell>
        </row>
        <row r="451">
          <cell r="A451" t="str">
            <v>Visalia</v>
          </cell>
          <cell r="B451">
            <v>1573</v>
          </cell>
          <cell r="C451">
            <v>2022</v>
          </cell>
          <cell r="D451">
            <v>163206284</v>
          </cell>
          <cell r="E451">
            <v>111107350</v>
          </cell>
          <cell r="F451">
            <v>274313634</v>
          </cell>
        </row>
        <row r="452">
          <cell r="A452" t="str">
            <v>Vista</v>
          </cell>
          <cell r="B452">
            <v>1574</v>
          </cell>
          <cell r="C452">
            <v>2022</v>
          </cell>
          <cell r="D452">
            <v>121933581</v>
          </cell>
          <cell r="E452">
            <v>48881102</v>
          </cell>
          <cell r="F452">
            <v>170814683</v>
          </cell>
        </row>
        <row r="453">
          <cell r="A453" t="str">
            <v>Walnut</v>
          </cell>
          <cell r="B453">
            <v>1575</v>
          </cell>
          <cell r="C453">
            <v>2022</v>
          </cell>
          <cell r="D453">
            <v>22334125</v>
          </cell>
          <cell r="E453"/>
          <cell r="F453">
            <v>22334125</v>
          </cell>
        </row>
        <row r="454">
          <cell r="A454" t="str">
            <v>Walnut Creek</v>
          </cell>
          <cell r="B454">
            <v>1576</v>
          </cell>
          <cell r="C454">
            <v>2022</v>
          </cell>
          <cell r="D454">
            <v>103868071</v>
          </cell>
          <cell r="E454">
            <v>17929573</v>
          </cell>
          <cell r="F454">
            <v>121797644</v>
          </cell>
        </row>
        <row r="455">
          <cell r="A455" t="str">
            <v>Wasco</v>
          </cell>
          <cell r="B455">
            <v>1577</v>
          </cell>
          <cell r="C455">
            <v>2022</v>
          </cell>
          <cell r="D455">
            <v>15254591</v>
          </cell>
          <cell r="E455">
            <v>10480934</v>
          </cell>
          <cell r="F455">
            <v>25735525</v>
          </cell>
        </row>
        <row r="456">
          <cell r="A456" t="str">
            <v>Waterford</v>
          </cell>
          <cell r="B456">
            <v>1578</v>
          </cell>
          <cell r="C456">
            <v>2022</v>
          </cell>
          <cell r="D456">
            <v>6084698</v>
          </cell>
          <cell r="E456">
            <v>4007534</v>
          </cell>
          <cell r="F456">
            <v>10092232</v>
          </cell>
        </row>
        <row r="457">
          <cell r="A457" t="str">
            <v>Watsonville</v>
          </cell>
          <cell r="B457">
            <v>1579</v>
          </cell>
          <cell r="C457">
            <v>2022</v>
          </cell>
          <cell r="D457">
            <v>72020848</v>
          </cell>
          <cell r="E457">
            <v>78124759</v>
          </cell>
          <cell r="F457">
            <v>150145607</v>
          </cell>
        </row>
        <row r="458">
          <cell r="A458" t="str">
            <v>Weed</v>
          </cell>
          <cell r="B458">
            <v>1580</v>
          </cell>
          <cell r="C458">
            <v>2022</v>
          </cell>
          <cell r="D458">
            <v>9788780</v>
          </cell>
          <cell r="E458">
            <v>2623011</v>
          </cell>
          <cell r="F458">
            <v>12411791</v>
          </cell>
        </row>
        <row r="459">
          <cell r="A459" t="str">
            <v>West Covina</v>
          </cell>
          <cell r="B459">
            <v>1581</v>
          </cell>
          <cell r="C459">
            <v>2022</v>
          </cell>
          <cell r="D459">
            <v>125667060</v>
          </cell>
          <cell r="E459">
            <v>6674181</v>
          </cell>
          <cell r="F459">
            <v>132341241</v>
          </cell>
        </row>
        <row r="460">
          <cell r="A460" t="str">
            <v>West Hollywood</v>
          </cell>
          <cell r="B460">
            <v>1582</v>
          </cell>
          <cell r="C460">
            <v>2022</v>
          </cell>
          <cell r="D460">
            <v>163643132</v>
          </cell>
          <cell r="E460">
            <v>4201039</v>
          </cell>
          <cell r="F460">
            <v>167844171</v>
          </cell>
        </row>
        <row r="461">
          <cell r="A461" t="str">
            <v>West Sacramento</v>
          </cell>
          <cell r="B461">
            <v>1583</v>
          </cell>
          <cell r="C461">
            <v>2022</v>
          </cell>
          <cell r="D461">
            <v>142867199</v>
          </cell>
          <cell r="E461">
            <v>47870911</v>
          </cell>
          <cell r="F461">
            <v>190738110</v>
          </cell>
        </row>
        <row r="462">
          <cell r="A462" t="str">
            <v>Westlake Village</v>
          </cell>
          <cell r="B462">
            <v>1584</v>
          </cell>
          <cell r="C462">
            <v>2022</v>
          </cell>
          <cell r="D462">
            <v>19562767</v>
          </cell>
          <cell r="E462"/>
          <cell r="F462">
            <v>19562767</v>
          </cell>
        </row>
        <row r="463">
          <cell r="A463" t="str">
            <v>Westminster</v>
          </cell>
          <cell r="B463">
            <v>1585</v>
          </cell>
          <cell r="C463">
            <v>2022</v>
          </cell>
          <cell r="D463">
            <v>83877060</v>
          </cell>
          <cell r="E463">
            <v>28728249</v>
          </cell>
          <cell r="F463">
            <v>112605309</v>
          </cell>
        </row>
        <row r="464">
          <cell r="A464" t="str">
            <v>Westmorland</v>
          </cell>
          <cell r="B464">
            <v>1586</v>
          </cell>
          <cell r="C464">
            <v>2022</v>
          </cell>
          <cell r="D464">
            <v>2124350</v>
          </cell>
          <cell r="E464">
            <v>1059579</v>
          </cell>
          <cell r="F464">
            <v>3183929</v>
          </cell>
        </row>
        <row r="465">
          <cell r="A465" t="str">
            <v>Wheatland</v>
          </cell>
          <cell r="B465">
            <v>1587</v>
          </cell>
          <cell r="C465">
            <v>2022</v>
          </cell>
          <cell r="D465">
            <v>6561333</v>
          </cell>
          <cell r="E465">
            <v>5018210</v>
          </cell>
          <cell r="F465">
            <v>11579543</v>
          </cell>
        </row>
        <row r="466">
          <cell r="A466" t="str">
            <v>Whittier</v>
          </cell>
          <cell r="B466">
            <v>1588</v>
          </cell>
          <cell r="C466">
            <v>2022</v>
          </cell>
          <cell r="D466">
            <v>110684455</v>
          </cell>
          <cell r="E466">
            <v>44432634</v>
          </cell>
          <cell r="F466">
            <v>155117089</v>
          </cell>
        </row>
        <row r="467">
          <cell r="A467" t="str">
            <v>Wildomar</v>
          </cell>
          <cell r="B467">
            <v>9995</v>
          </cell>
          <cell r="C467">
            <v>2022</v>
          </cell>
          <cell r="D467">
            <v>31775095</v>
          </cell>
          <cell r="E467"/>
          <cell r="F467">
            <v>31775095</v>
          </cell>
        </row>
        <row r="468">
          <cell r="A468" t="str">
            <v>Williams</v>
          </cell>
          <cell r="B468">
            <v>1589</v>
          </cell>
          <cell r="C468">
            <v>2022</v>
          </cell>
          <cell r="D468">
            <v>7517058</v>
          </cell>
          <cell r="E468">
            <v>6801096</v>
          </cell>
          <cell r="F468">
            <v>14318154</v>
          </cell>
        </row>
        <row r="469">
          <cell r="A469" t="str">
            <v>Willits</v>
          </cell>
          <cell r="B469">
            <v>1590</v>
          </cell>
          <cell r="C469">
            <v>2022</v>
          </cell>
          <cell r="D469">
            <v>8891668</v>
          </cell>
          <cell r="E469">
            <v>6328951</v>
          </cell>
          <cell r="F469">
            <v>15220619</v>
          </cell>
        </row>
        <row r="470">
          <cell r="A470" t="str">
            <v>Willows</v>
          </cell>
          <cell r="B470">
            <v>1591</v>
          </cell>
          <cell r="C470">
            <v>2022</v>
          </cell>
          <cell r="D470">
            <v>8954166</v>
          </cell>
          <cell r="E470">
            <v>1501596</v>
          </cell>
          <cell r="F470">
            <v>10455762</v>
          </cell>
        </row>
        <row r="471">
          <cell r="A471" t="str">
            <v>Windsor</v>
          </cell>
          <cell r="B471">
            <v>1592</v>
          </cell>
          <cell r="C471">
            <v>2022</v>
          </cell>
          <cell r="D471">
            <v>35634293</v>
          </cell>
          <cell r="E471">
            <v>17808602</v>
          </cell>
          <cell r="F471">
            <v>53442895</v>
          </cell>
        </row>
        <row r="472">
          <cell r="A472" t="str">
            <v>Winters</v>
          </cell>
          <cell r="B472">
            <v>1593</v>
          </cell>
          <cell r="C472">
            <v>2022</v>
          </cell>
          <cell r="D472">
            <v>10229462</v>
          </cell>
          <cell r="E472">
            <v>4923638</v>
          </cell>
          <cell r="F472">
            <v>15153100</v>
          </cell>
        </row>
        <row r="473">
          <cell r="A473" t="str">
            <v>Woodlake</v>
          </cell>
          <cell r="B473">
            <v>1594</v>
          </cell>
          <cell r="C473">
            <v>2022</v>
          </cell>
          <cell r="D473">
            <v>10911333</v>
          </cell>
          <cell r="E473">
            <v>3816197</v>
          </cell>
          <cell r="F473">
            <v>14727530</v>
          </cell>
        </row>
        <row r="474">
          <cell r="A474" t="str">
            <v>Woodland</v>
          </cell>
          <cell r="B474">
            <v>1595</v>
          </cell>
          <cell r="C474">
            <v>2022</v>
          </cell>
          <cell r="D474">
            <v>152074612</v>
          </cell>
          <cell r="E474">
            <v>67854427</v>
          </cell>
          <cell r="F474">
            <v>219929039</v>
          </cell>
        </row>
        <row r="475">
          <cell r="A475" t="str">
            <v>Woodside</v>
          </cell>
          <cell r="B475">
            <v>1596</v>
          </cell>
          <cell r="C475">
            <v>2022</v>
          </cell>
          <cell r="D475">
            <v>12456654</v>
          </cell>
          <cell r="E475">
            <v>689109</v>
          </cell>
          <cell r="F475">
            <v>13145763</v>
          </cell>
        </row>
        <row r="476">
          <cell r="A476" t="str">
            <v>Yorba Linda</v>
          </cell>
          <cell r="B476">
            <v>1597</v>
          </cell>
          <cell r="C476">
            <v>2022</v>
          </cell>
          <cell r="D476">
            <v>68778241</v>
          </cell>
          <cell r="E476">
            <v>9105269</v>
          </cell>
          <cell r="F476">
            <v>77883510</v>
          </cell>
        </row>
        <row r="477">
          <cell r="A477" t="str">
            <v>Yountville</v>
          </cell>
          <cell r="B477">
            <v>1598</v>
          </cell>
          <cell r="C477">
            <v>2022</v>
          </cell>
          <cell r="D477">
            <v>17383735</v>
          </cell>
          <cell r="E477">
            <v>3997552</v>
          </cell>
          <cell r="F477">
            <v>21381287</v>
          </cell>
        </row>
        <row r="478">
          <cell r="A478" t="str">
            <v>Yreka</v>
          </cell>
          <cell r="B478">
            <v>1599</v>
          </cell>
          <cell r="C478">
            <v>2022</v>
          </cell>
          <cell r="D478">
            <v>11269828</v>
          </cell>
          <cell r="E478">
            <v>6273033</v>
          </cell>
          <cell r="F478">
            <v>17542861</v>
          </cell>
        </row>
        <row r="479">
          <cell r="A479" t="str">
            <v>Yuba City</v>
          </cell>
          <cell r="B479">
            <v>1600</v>
          </cell>
          <cell r="C479">
            <v>2022</v>
          </cell>
          <cell r="D479">
            <v>61573253</v>
          </cell>
          <cell r="E479">
            <v>45709930</v>
          </cell>
          <cell r="F479">
            <v>107283183</v>
          </cell>
        </row>
        <row r="480">
          <cell r="A480" t="str">
            <v>Yucaipa</v>
          </cell>
          <cell r="B480">
            <v>1601</v>
          </cell>
          <cell r="C480">
            <v>2022</v>
          </cell>
          <cell r="D480">
            <v>49768883</v>
          </cell>
          <cell r="E480">
            <v>96175</v>
          </cell>
          <cell r="F480">
            <v>49865058</v>
          </cell>
        </row>
        <row r="481">
          <cell r="A481" t="str">
            <v>Yucca Valley</v>
          </cell>
          <cell r="B481">
            <v>1602</v>
          </cell>
          <cell r="C481">
            <v>2022</v>
          </cell>
          <cell r="D481">
            <v>30040321</v>
          </cell>
          <cell r="E481"/>
          <cell r="F481">
            <v>30040321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DDB01-EEB7-4C8B-9E2A-83E4EA55EA05}">
  <dimension ref="A1:X4351"/>
  <sheetViews>
    <sheetView zoomScaleNormal="100" workbookViewId="0">
      <pane ySplit="1" topLeftCell="A1676" activePane="bottomLeft" state="frozen"/>
      <selection pane="bottomLeft" activeCell="C1687" sqref="C1687"/>
    </sheetView>
  </sheetViews>
  <sheetFormatPr defaultColWidth="8.88671875" defaultRowHeight="14.4"/>
  <cols>
    <col min="1" max="1" width="5.109375" bestFit="1" customWidth="1"/>
    <col min="2" max="2" width="50.44140625" bestFit="1" customWidth="1"/>
    <col min="3" max="3" width="13.109375" bestFit="1" customWidth="1"/>
    <col min="4" max="4" width="9.33203125" bestFit="1" customWidth="1"/>
    <col min="5" max="5" width="11.109375" bestFit="1" customWidth="1"/>
    <col min="6" max="6" width="9.6640625" bestFit="1" customWidth="1"/>
    <col min="7" max="7" width="10.44140625" bestFit="1" customWidth="1"/>
    <col min="8" max="8" width="15" customWidth="1"/>
    <col min="9" max="9" width="15.44140625" customWidth="1"/>
    <col min="10" max="14" width="15" customWidth="1"/>
    <col min="15" max="15" width="12.88671875" customWidth="1"/>
    <col min="16" max="16" width="14" customWidth="1"/>
    <col min="17" max="17" width="15.44140625" customWidth="1"/>
    <col min="18" max="19" width="15" customWidth="1"/>
    <col min="20" max="20" width="20.44140625" customWidth="1"/>
    <col min="21" max="22" width="15" customWidth="1"/>
    <col min="23" max="23" width="27.88671875" customWidth="1"/>
    <col min="24" max="24" width="14.109375" customWidth="1"/>
  </cols>
  <sheetData>
    <row r="1" spans="1:24">
      <c r="A1" s="1" t="s">
        <v>56</v>
      </c>
      <c r="B1" s="1" t="s">
        <v>58</v>
      </c>
      <c r="C1" s="1" t="s">
        <v>59</v>
      </c>
      <c r="D1" s="1" t="s">
        <v>0</v>
      </c>
      <c r="E1" s="2" t="s">
        <v>1</v>
      </c>
      <c r="F1" s="2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4962</v>
      </c>
    </row>
    <row r="2" spans="1:24" ht="14.25" customHeight="1">
      <c r="A2">
        <f>Input2022!A2</f>
        <v>2022</v>
      </c>
      <c r="B2" t="str">
        <f>Input2022!B2</f>
        <v>ABC Unified School District</v>
      </c>
      <c r="C2" t="str">
        <f>Input2022!C2</f>
        <v>School District</v>
      </c>
      <c r="D2" t="str">
        <f>Input2022!D2</f>
        <v>06</v>
      </c>
      <c r="E2" t="str">
        <f>Input2022!E2</f>
        <v>037</v>
      </c>
      <c r="F2" t="str">
        <f>Input2022!F2</f>
        <v>01620</v>
      </c>
      <c r="G2" t="str">
        <f>Input2022!G2</f>
        <v>CA</v>
      </c>
      <c r="H2">
        <f>Input2022!H2*0.000001</f>
        <v>31.205667999999999</v>
      </c>
      <c r="I2">
        <f>Input2022!I2*0.000001</f>
        <v>-3.6111599999999999</v>
      </c>
      <c r="J2">
        <f>Input2022!J2*0.000001</f>
        <v>274.94319400000001</v>
      </c>
      <c r="K2">
        <f>Input2022!K2*0.000001</f>
        <v>104.92797499999999</v>
      </c>
      <c r="L2">
        <f>Input2022!L2*0.000001</f>
        <v>319.92501299999998</v>
      </c>
      <c r="M2">
        <f>Input2022!M2*0.000001</f>
        <v>293.007609</v>
      </c>
      <c r="N2">
        <f>Input2022!N2*0.000001</f>
        <v>0</v>
      </c>
      <c r="O2">
        <f>Input2022!O2*0.000001</f>
        <v>86.647268999999994</v>
      </c>
      <c r="P2">
        <f>Input2022!P2*0.000001</f>
        <v>30.825377</v>
      </c>
      <c r="Q2">
        <f>Input2022!Q2*0.000001</f>
        <v>-139.07791</v>
      </c>
      <c r="R2">
        <f>Input2022!R2*0.000001</f>
        <v>948.24150769230766</v>
      </c>
      <c r="S2">
        <f>Input2022!S2*0.000001</f>
        <v>809.16359769230769</v>
      </c>
      <c r="T2">
        <f>Input2022!T2*0.000001</f>
        <v>28.170445999999998</v>
      </c>
      <c r="U2">
        <f>Input2022!U2*0.000001</f>
        <v>0</v>
      </c>
      <c r="V2">
        <f>Input2022!V2*0.000001</f>
        <v>61.011741999999998</v>
      </c>
      <c r="W2">
        <f>Input2022!W2*0.000001</f>
        <v>-237.14267999999998</v>
      </c>
    </row>
    <row r="3" spans="1:24" ht="14.25" customHeight="1">
      <c r="A3">
        <f>Input2022!A3</f>
        <v>2022</v>
      </c>
      <c r="B3" t="str">
        <f>Input2022!B3</f>
        <v>Acalanes Union High School District</v>
      </c>
      <c r="C3" t="str">
        <f>Input2022!C3</f>
        <v>School District</v>
      </c>
      <c r="D3" t="str">
        <f>Input2022!D3</f>
        <v>06</v>
      </c>
      <c r="E3" t="str">
        <f>Input2022!E3</f>
        <v>013</v>
      </c>
      <c r="F3" t="str">
        <f>Input2022!F3</f>
        <v>01650</v>
      </c>
      <c r="G3" t="str">
        <f>Input2022!G3</f>
        <v>CA</v>
      </c>
      <c r="H3">
        <f>Input2022!H3*0.000001</f>
        <v>15.931353999999999</v>
      </c>
      <c r="I3">
        <f>Input2022!I3*0.000001</f>
        <v>-0.16960599999999998</v>
      </c>
      <c r="J3">
        <f>Input2022!J3*0.000001</f>
        <v>91.600492000000003</v>
      </c>
      <c r="K3">
        <f>Input2022!K3*0.000001</f>
        <v>200.195581</v>
      </c>
      <c r="L3">
        <f>Input2022!L3*0.000001</f>
        <v>112.31504699999999</v>
      </c>
      <c r="M3">
        <f>Input2022!M3*0.000001</f>
        <v>93.472827999999993</v>
      </c>
      <c r="N3">
        <f>Input2022!N3*0.000001</f>
        <v>0</v>
      </c>
      <c r="O3">
        <f>Input2022!O3*0.000001</f>
        <v>13.374134999999999</v>
      </c>
      <c r="P3">
        <f>Input2022!P3*0.000001</f>
        <v>1.2346679999999999</v>
      </c>
      <c r="Q3">
        <f>Input2022!Q3*0.000001</f>
        <v>-42.831133000000001</v>
      </c>
      <c r="R3">
        <f>Input2022!R3*0.000001</f>
        <v>300.17625016447369</v>
      </c>
      <c r="S3">
        <f>Input2022!S3*0.000001</f>
        <v>257.34511716447372</v>
      </c>
      <c r="T3">
        <f>Input2022!T3*0.000001</f>
        <v>9.0112639999999988</v>
      </c>
      <c r="U3">
        <f>Input2022!U3*0.000001</f>
        <v>6.7642369999999996</v>
      </c>
      <c r="V3">
        <f>Input2022!V3*0.000001</f>
        <v>13.826955</v>
      </c>
      <c r="W3">
        <f>Input2022!W3*0.000001</f>
        <v>-116.523161</v>
      </c>
    </row>
    <row r="4" spans="1:24" ht="14.25" customHeight="1">
      <c r="A4">
        <f>Input2022!A4</f>
        <v>2022</v>
      </c>
      <c r="B4" t="str">
        <f>Input2022!B4</f>
        <v>Acton-Agua Dulce Unified School District</v>
      </c>
      <c r="C4" t="str">
        <f>Input2022!C4</f>
        <v>School District</v>
      </c>
      <c r="D4" t="str">
        <f>Input2022!D4</f>
        <v>06</v>
      </c>
      <c r="E4" t="str">
        <f>Input2022!E4</f>
        <v>037</v>
      </c>
      <c r="F4" t="str">
        <f>Input2022!F4</f>
        <v>00001</v>
      </c>
      <c r="G4" t="str">
        <f>Input2022!G4</f>
        <v>CA</v>
      </c>
      <c r="H4">
        <f>Input2022!H4*0.000001</f>
        <v>12.325251</v>
      </c>
      <c r="I4">
        <f>Input2022!I4*0.000001</f>
        <v>0</v>
      </c>
      <c r="J4">
        <f>Input2022!J4*0.000001</f>
        <v>16.628819999999997</v>
      </c>
      <c r="K4">
        <f>Input2022!K4*0.000001</f>
        <v>17.322654999999997</v>
      </c>
      <c r="L4">
        <f>Input2022!L4*0.000001</f>
        <v>18.544065</v>
      </c>
      <c r="M4">
        <f>Input2022!M4*0.000001</f>
        <v>17.713926000000001</v>
      </c>
      <c r="N4">
        <f>Input2022!N4*0.000001</f>
        <v>0</v>
      </c>
      <c r="O4">
        <f>Input2022!O4*0.000001</f>
        <v>14.283678</v>
      </c>
      <c r="P4">
        <f>Input2022!P4*0.000001</f>
        <v>4.0831309999999998</v>
      </c>
      <c r="Q4">
        <f>Input2022!Q4*0.000001</f>
        <v>-7.131278</v>
      </c>
      <c r="R4">
        <f>Input2022!R4*0.000001</f>
        <v>49.201620559210532</v>
      </c>
      <c r="S4">
        <f>Input2022!S4*0.000001</f>
        <v>42.07034255921053</v>
      </c>
      <c r="T4">
        <f>Input2022!T4*0.000001</f>
        <v>1.2974059999999998</v>
      </c>
      <c r="U4">
        <f>Input2022!U4*0.000001</f>
        <v>0</v>
      </c>
      <c r="V4">
        <f>Input2022!V4*0.000001</f>
        <v>0.9000769999999999</v>
      </c>
      <c r="W4">
        <f>Input2022!W4*0.000001</f>
        <v>-6.6074649999999995</v>
      </c>
    </row>
    <row r="5" spans="1:24" ht="14.25" customHeight="1">
      <c r="A5">
        <f>Input2022!A5</f>
        <v>2022</v>
      </c>
      <c r="B5" t="str">
        <f>Input2022!B5</f>
        <v>Adelanto Elementary School District</v>
      </c>
      <c r="C5" t="str">
        <f>Input2022!C5</f>
        <v>School District</v>
      </c>
      <c r="D5" t="str">
        <f>Input2022!D5</f>
        <v>06</v>
      </c>
      <c r="E5" t="str">
        <f>Input2022!E5</f>
        <v>071</v>
      </c>
      <c r="F5" t="str">
        <f>Input2022!F5</f>
        <v>01710</v>
      </c>
      <c r="G5" t="str">
        <f>Input2022!G5</f>
        <v>CA</v>
      </c>
      <c r="H5">
        <f>Input2022!H5*0.000001</f>
        <v>17.623476</v>
      </c>
      <c r="I5">
        <f>Input2022!I5*0.000001</f>
        <v>-7.1022429999999996</v>
      </c>
      <c r="J5">
        <f>Input2022!J5*0.000001</f>
        <v>126.21733399999999</v>
      </c>
      <c r="K5">
        <f>Input2022!K5*0.000001</f>
        <v>8.6170860000000005</v>
      </c>
      <c r="L5">
        <f>Input2022!L5*0.000001</f>
        <v>141.64113899999998</v>
      </c>
      <c r="M5">
        <f>Input2022!M5*0.000001</f>
        <v>134.43059599999998</v>
      </c>
      <c r="N5">
        <f>Input2022!N5*0.000001</f>
        <v>0</v>
      </c>
      <c r="O5">
        <f>Input2022!O5*0.000001</f>
        <v>43.327619999999996</v>
      </c>
      <c r="P5">
        <f>Input2022!P5*0.000001</f>
        <v>28.221505999999998</v>
      </c>
      <c r="Q5">
        <f>Input2022!Q5*0.000001</f>
        <v>-54.423826999999996</v>
      </c>
      <c r="R5">
        <f>Input2022!R5*0.000001</f>
        <v>368.94918178137652</v>
      </c>
      <c r="S5">
        <f>Input2022!S5*0.000001</f>
        <v>314.52535478137651</v>
      </c>
      <c r="T5">
        <f>Input2022!T5*0.000001</f>
        <v>11.089183</v>
      </c>
      <c r="U5">
        <f>Input2022!U5*0.000001</f>
        <v>0</v>
      </c>
      <c r="V5">
        <f>Input2022!V5*0.000001</f>
        <v>20.668222999999998</v>
      </c>
      <c r="W5">
        <f>Input2022!W5*0.000001</f>
        <v>-81.100921999999997</v>
      </c>
    </row>
    <row r="6" spans="1:24" ht="14.25" customHeight="1">
      <c r="A6">
        <f>Input2022!A6</f>
        <v>2022</v>
      </c>
      <c r="B6" t="str">
        <f>Input2022!B6</f>
        <v>Agoura Hills</v>
      </c>
      <c r="C6" t="str">
        <f>Input2022!C6</f>
        <v>City</v>
      </c>
      <c r="D6" t="str">
        <f>Input2022!D6</f>
        <v>06</v>
      </c>
      <c r="E6" t="str">
        <f>Input2022!E6</f>
        <v>037</v>
      </c>
      <c r="F6" t="str">
        <f>Input2022!F6</f>
        <v>00394</v>
      </c>
      <c r="G6" t="str">
        <f>Input2022!G6</f>
        <v>CA</v>
      </c>
      <c r="H6">
        <f>Input2022!H6*0.000001</f>
        <v>14.295126</v>
      </c>
      <c r="I6">
        <f>Input2022!I6*0.000001</f>
        <v>-2.1860049999999998</v>
      </c>
      <c r="J6">
        <f>Input2022!J6*0.000001</f>
        <v>16.546685999999998</v>
      </c>
      <c r="K6">
        <f>Input2022!K6*0.000001</f>
        <v>12.017125999999999</v>
      </c>
      <c r="L6">
        <f>Input2022!L6*0.000001</f>
        <v>31.555294999999997</v>
      </c>
      <c r="M6">
        <f>Input2022!M6*0.000001</f>
        <v>21.372577</v>
      </c>
      <c r="N6">
        <f>Input2022!N6*0.000001</f>
        <v>0</v>
      </c>
      <c r="O6">
        <f>Input2022!O6*0.000001</f>
        <v>7.3909639999999994</v>
      </c>
      <c r="P6">
        <f>Input2022!P6*0.000001</f>
        <v>1.9299979999999999</v>
      </c>
      <c r="Q6">
        <f>Input2022!Q6*0.000001</f>
        <v>-2.6916180000000001</v>
      </c>
      <c r="R6">
        <f>Input2022!R6*0.000001</f>
        <v>23.005282051282052</v>
      </c>
      <c r="S6">
        <f>Input2022!S6*0.000001</f>
        <v>20.31366405128205</v>
      </c>
      <c r="T6">
        <f>Input2022!T6*0.000001</f>
        <v>0.742201</v>
      </c>
      <c r="U6">
        <f>Input2022!U6*0.000001</f>
        <v>2.890368</v>
      </c>
      <c r="V6">
        <f>Input2022!V6*0.000001</f>
        <v>2.7780629999999999</v>
      </c>
      <c r="W6">
        <f>Input2022!W6*0.000001</f>
        <v>43.637718999999997</v>
      </c>
    </row>
    <row r="7" spans="1:24" ht="14.25" customHeight="1">
      <c r="A7">
        <f>Input2022!A7</f>
        <v>2022</v>
      </c>
      <c r="B7" t="str">
        <f>Input2022!B7</f>
        <v>Alameda</v>
      </c>
      <c r="C7" t="str">
        <f>Input2022!C7</f>
        <v>City</v>
      </c>
      <c r="D7" t="str">
        <f>Input2022!D7</f>
        <v>06</v>
      </c>
      <c r="E7" t="str">
        <f>Input2022!E7</f>
        <v>001</v>
      </c>
      <c r="F7" t="str">
        <f>Input2022!F7</f>
        <v>00562</v>
      </c>
      <c r="G7" t="str">
        <f>Input2022!G7</f>
        <v>CA</v>
      </c>
      <c r="H7">
        <f>Input2022!H7*0.000001</f>
        <v>86.890182999999993</v>
      </c>
      <c r="I7">
        <f>Input2022!I7*0.000001</f>
        <v>-13.245823999999999</v>
      </c>
      <c r="J7">
        <f>Input2022!J7*0.000001</f>
        <v>99.059978000000001</v>
      </c>
      <c r="K7">
        <f>Input2022!K7*0.000001</f>
        <v>72.871314999999996</v>
      </c>
      <c r="L7">
        <f>Input2022!L7*0.000001</f>
        <v>264.30347499999999</v>
      </c>
      <c r="M7">
        <f>Input2022!M7*0.000001</f>
        <v>124.319019</v>
      </c>
      <c r="N7">
        <f>Input2022!N7*0.000001</f>
        <v>0</v>
      </c>
      <c r="O7">
        <f>Input2022!O7*0.000001</f>
        <v>84.739596999999989</v>
      </c>
      <c r="P7">
        <f>Input2022!P7*0.000001</f>
        <v>9.2311230000000002</v>
      </c>
      <c r="Q7">
        <f>Input2022!Q7*0.000001</f>
        <v>-200.14372799999998</v>
      </c>
      <c r="R7">
        <f>Input2022!R7*0.000001</f>
        <v>836.08794499999999</v>
      </c>
      <c r="S7">
        <f>Input2022!S7*0.000001</f>
        <v>635.94421699999998</v>
      </c>
      <c r="T7">
        <f>Input2022!T7*0.000001</f>
        <v>26.439636</v>
      </c>
      <c r="U7">
        <f>Input2022!U7*0.000001</f>
        <v>18.946784999999998</v>
      </c>
      <c r="V7">
        <f>Input2022!V7*0.000001</f>
        <v>105.76575699999999</v>
      </c>
      <c r="W7">
        <f>Input2022!W7*0.000001</f>
        <v>-141.64875899999998</v>
      </c>
    </row>
    <row r="8" spans="1:24" ht="14.25" customHeight="1">
      <c r="A8">
        <f>Input2022!A8</f>
        <v>2022</v>
      </c>
      <c r="B8" t="str">
        <f>Input2022!B8</f>
        <v>Alameda County</v>
      </c>
      <c r="C8" t="str">
        <f>Input2022!C8</f>
        <v>County</v>
      </c>
      <c r="D8" t="str">
        <f>Input2022!D8</f>
        <v>06</v>
      </c>
      <c r="E8" t="str">
        <f>Input2022!E8</f>
        <v>001</v>
      </c>
      <c r="F8" t="str">
        <f>Input2022!F8</f>
        <v>00000</v>
      </c>
      <c r="G8" t="str">
        <f>Input2022!G8</f>
        <v>CA</v>
      </c>
      <c r="H8">
        <f>Input2022!H8*0.000001</f>
        <v>1248.3229999999999</v>
      </c>
      <c r="I8">
        <f>Input2022!I8*0.000001</f>
        <v>-67.256</v>
      </c>
      <c r="J8">
        <f>Input2022!J8*0.000001</f>
        <v>2934.3710000000001</v>
      </c>
      <c r="K8">
        <f>Input2022!K8*0.000001</f>
        <v>1684.047</v>
      </c>
      <c r="L8">
        <f>Input2022!L8*0.000001</f>
        <v>3848.8559999999998</v>
      </c>
      <c r="M8">
        <f>Input2022!M8*0.000001</f>
        <v>3270.8719999999998</v>
      </c>
      <c r="N8">
        <f>Input2022!N8*0.000001</f>
        <v>0</v>
      </c>
      <c r="O8">
        <f>Input2022!O8*0.000001</f>
        <v>2182.462</v>
      </c>
      <c r="P8">
        <f>Input2022!P8*0.000001</f>
        <v>675.79899999999998</v>
      </c>
      <c r="Q8">
        <f>Input2022!Q8*0.000001</f>
        <v>-542.75400000000002</v>
      </c>
      <c r="R8">
        <f>Input2022!R8*0.000001</f>
        <v>7067.1802388272172</v>
      </c>
      <c r="S8">
        <f>Input2022!S8*0.000001</f>
        <v>6524.4272388272166</v>
      </c>
      <c r="T8">
        <f>Input2022!T8*0.000001</f>
        <v>235.98699999999999</v>
      </c>
      <c r="U8">
        <f>Input2022!U8*0.000001</f>
        <v>1285.6960846681925</v>
      </c>
      <c r="V8">
        <f>Input2022!V8*0.000001</f>
        <v>1029.7430846681925</v>
      </c>
      <c r="W8">
        <f>Input2022!W8*0.000001</f>
        <v>1206</v>
      </c>
    </row>
    <row r="9" spans="1:24" ht="14.25" customHeight="1">
      <c r="A9">
        <f>Input2022!A9</f>
        <v>2022</v>
      </c>
      <c r="B9" t="str">
        <f>Input2022!B9</f>
        <v>Alameda County Healthy Homes Department</v>
      </c>
      <c r="C9" t="str">
        <f>Input2022!C9</f>
        <v>Special District</v>
      </c>
      <c r="D9" t="str">
        <f>Input2022!D9</f>
        <v>06</v>
      </c>
      <c r="E9" t="str">
        <f>Input2022!E9</f>
        <v>001</v>
      </c>
      <c r="F9">
        <f>Input2022!F9</f>
        <v>99000</v>
      </c>
      <c r="G9" t="str">
        <f>Input2022!G9</f>
        <v>CA</v>
      </c>
      <c r="H9">
        <f>Input2022!H9*0.000001</f>
        <v>0</v>
      </c>
      <c r="I9">
        <f>Input2022!I9*0.000001</f>
        <v>-0.28386099999999997</v>
      </c>
      <c r="J9">
        <f>Input2022!J9*0.000001</f>
        <v>5.6147349999999996</v>
      </c>
      <c r="K9">
        <f>Input2022!K9*0.000001</f>
        <v>0.29050799999999999</v>
      </c>
      <c r="L9">
        <f>Input2022!L9*0.000001</f>
        <v>13.611986</v>
      </c>
      <c r="M9">
        <f>Input2022!M9*0.000001</f>
        <v>9.9567879999999995</v>
      </c>
      <c r="N9">
        <f>Input2022!N9*0.000001</f>
        <v>0</v>
      </c>
      <c r="O9">
        <f>Input2022!O9*0.000001</f>
        <v>6.1802199999999994</v>
      </c>
      <c r="P9">
        <f>Input2022!P9*0.000001</f>
        <v>0.61121099999999995</v>
      </c>
      <c r="Q9">
        <f>Input2022!Q9*0.000001</f>
        <v>0</v>
      </c>
      <c r="R9">
        <f>Input2022!R9*0.000001</f>
        <v>0</v>
      </c>
      <c r="S9">
        <f>Input2022!S9*0.000001</f>
        <v>0</v>
      </c>
      <c r="T9">
        <f>Input2022!T9*0.000001</f>
        <v>0</v>
      </c>
      <c r="U9">
        <f>Input2022!U9*0.000001</f>
        <v>0</v>
      </c>
      <c r="V9">
        <f>Input2022!V9*0.000001</f>
        <v>0</v>
      </c>
      <c r="W9">
        <f>Input2022!W9*0.000001</f>
        <v>1.5912689999999998</v>
      </c>
    </row>
    <row r="10" spans="1:24" ht="14.25" customHeight="1">
      <c r="A10">
        <f>Input2022!A10</f>
        <v>2022</v>
      </c>
      <c r="B10" t="str">
        <f>Input2022!B10</f>
        <v>Alameda County Housing and Community Development</v>
      </c>
      <c r="C10" t="str">
        <f>Input2022!C10</f>
        <v>Special District</v>
      </c>
      <c r="D10" t="str">
        <f>Input2022!D10</f>
        <v>06</v>
      </c>
      <c r="E10" t="str">
        <f>Input2022!E10</f>
        <v>001</v>
      </c>
      <c r="F10">
        <f>Input2022!F10</f>
        <v>99001</v>
      </c>
      <c r="G10" t="str">
        <f>Input2022!G10</f>
        <v>CA</v>
      </c>
      <c r="H10">
        <f>Input2022!H10*0.000001</f>
        <v>0.151753</v>
      </c>
      <c r="I10">
        <f>Input2022!I10*0.000001</f>
        <v>-2.5033999999999997E-2</v>
      </c>
      <c r="J10">
        <f>Input2022!J10*0.000001</f>
        <v>0.31661699999999998</v>
      </c>
      <c r="K10">
        <f>Input2022!K10*0.000001</f>
        <v>178.89142799999999</v>
      </c>
      <c r="L10">
        <f>Input2022!L10*0.000001</f>
        <v>218.407995</v>
      </c>
      <c r="M10">
        <f>Input2022!M10*0.000001</f>
        <v>0.32838200000000001</v>
      </c>
      <c r="N10">
        <f>Input2022!N10*0.000001</f>
        <v>0.183613</v>
      </c>
      <c r="O10">
        <f>Input2022!O10*0.000001</f>
        <v>0</v>
      </c>
      <c r="P10">
        <f>Input2022!P10*0.000001</f>
        <v>6.4264000000000002E-2</v>
      </c>
      <c r="Q10">
        <f>Input2022!Q10*0.000001</f>
        <v>0</v>
      </c>
      <c r="R10">
        <f>Input2022!R10*0.000001</f>
        <v>0</v>
      </c>
      <c r="S10">
        <f>Input2022!S10*0.000001</f>
        <v>0</v>
      </c>
      <c r="T10">
        <f>Input2022!T10*0.000001</f>
        <v>0</v>
      </c>
      <c r="U10">
        <f>Input2022!U10*0.000001</f>
        <v>0</v>
      </c>
      <c r="V10">
        <f>Input2022!V10*0.000001</f>
        <v>0</v>
      </c>
      <c r="W10">
        <f>Input2022!W10*0.000001</f>
        <v>1.5277539999999998</v>
      </c>
    </row>
    <row r="11" spans="1:24" ht="14.25" customHeight="1">
      <c r="A11">
        <f>Input2022!A11</f>
        <v>2022</v>
      </c>
      <c r="B11" t="str">
        <f>Input2022!B11</f>
        <v>Alameda County Office of Education</v>
      </c>
      <c r="C11" t="str">
        <f>Input2022!C11</f>
        <v>School District</v>
      </c>
      <c r="D11" t="str">
        <f>Input2022!D11</f>
        <v>06</v>
      </c>
      <c r="E11" t="str">
        <f>Input2022!E11</f>
        <v>001</v>
      </c>
      <c r="F11" t="str">
        <f>Input2022!F11</f>
        <v>91051</v>
      </c>
      <c r="G11" t="str">
        <f>Input2022!G11</f>
        <v>CA</v>
      </c>
      <c r="H11">
        <f>Input2022!H11*0.000001</f>
        <v>49.108700999999996</v>
      </c>
      <c r="I11">
        <f>Input2022!I11*0.000001</f>
        <v>0</v>
      </c>
      <c r="J11">
        <f>Input2022!J11*0.000001</f>
        <v>48.210155</v>
      </c>
      <c r="K11">
        <f>Input2022!K11*0.000001</f>
        <v>1.5835079999999999</v>
      </c>
      <c r="L11">
        <f>Input2022!L11*0.000001</f>
        <v>65.756090999999998</v>
      </c>
      <c r="M11">
        <f>Input2022!M11*0.000001</f>
        <v>52.736033999999997</v>
      </c>
      <c r="N11">
        <f>Input2022!N11*0.000001</f>
        <v>0</v>
      </c>
      <c r="O11">
        <f>Input2022!O11*0.000001</f>
        <v>58.819807999999995</v>
      </c>
      <c r="P11">
        <f>Input2022!P11*0.000001</f>
        <v>7.705667</v>
      </c>
      <c r="Q11">
        <f>Input2022!Q11*0.000001</f>
        <v>-28.241389999999999</v>
      </c>
      <c r="R11">
        <f>Input2022!R11*0.000001</f>
        <v>162.55219271255064</v>
      </c>
      <c r="S11">
        <f>Input2022!S11*0.000001</f>
        <v>134.31080271255064</v>
      </c>
      <c r="T11">
        <f>Input2022!T11*0.000001</f>
        <v>4.516038</v>
      </c>
      <c r="U11">
        <f>Input2022!U11*0.000001</f>
        <v>0</v>
      </c>
      <c r="V11">
        <f>Input2022!V11*0.000001</f>
        <v>9.8809379999999987</v>
      </c>
      <c r="W11">
        <f>Input2022!W11*0.000001</f>
        <v>6.8626429999999994</v>
      </c>
    </row>
    <row r="12" spans="1:24" ht="14.25" customHeight="1">
      <c r="A12">
        <f>Input2022!A12</f>
        <v>2022</v>
      </c>
      <c r="B12" t="str">
        <f>Input2022!B12</f>
        <v>Alameda County Transportation Commission</v>
      </c>
      <c r="C12" t="str">
        <f>Input2022!C12</f>
        <v>Special District</v>
      </c>
      <c r="D12" t="str">
        <f>Input2022!D12</f>
        <v>06</v>
      </c>
      <c r="E12" t="str">
        <f>Input2022!E12</f>
        <v>001</v>
      </c>
      <c r="F12">
        <f>Input2022!F12</f>
        <v>99002</v>
      </c>
      <c r="G12" t="str">
        <f>Input2022!G12</f>
        <v>CA</v>
      </c>
      <c r="H12">
        <f>Input2022!H12*0.000001</f>
        <v>107.34903899999999</v>
      </c>
      <c r="I12">
        <f>Input2022!I12*0.000001</f>
        <v>0</v>
      </c>
      <c r="J12">
        <f>Input2022!J12*0.000001</f>
        <v>8.4470939999999999</v>
      </c>
      <c r="K12">
        <f>Input2022!K12*0.000001</f>
        <v>16.361660999999998</v>
      </c>
      <c r="L12">
        <f>Input2022!L12*0.000001</f>
        <v>426.41027099999997</v>
      </c>
      <c r="M12">
        <f>Input2022!M12*0.000001</f>
        <v>20.463974999999998</v>
      </c>
      <c r="N12">
        <f>Input2022!N12*0.000001</f>
        <v>0</v>
      </c>
      <c r="O12">
        <f>Input2022!O12*0.000001</f>
        <v>103.82829199999999</v>
      </c>
      <c r="P12">
        <f>Input2022!P12*0.000001</f>
        <v>0.51257600000000003</v>
      </c>
      <c r="Q12">
        <f>Input2022!Q12*0.000001</f>
        <v>-2.5114589999999999</v>
      </c>
      <c r="R12">
        <f>Input2022!R12*0.000001</f>
        <v>26.408611987381715</v>
      </c>
      <c r="S12">
        <f>Input2022!S12*0.000001</f>
        <v>23.897152987381713</v>
      </c>
      <c r="T12">
        <f>Input2022!T12*0.000001</f>
        <v>1.473903</v>
      </c>
      <c r="U12">
        <f>Input2022!U12*0.000001</f>
        <v>4.7966999999999995</v>
      </c>
      <c r="V12">
        <f>Input2022!V12*0.000001</f>
        <v>4.3062589999999998</v>
      </c>
      <c r="W12">
        <f>Input2022!W12*0.000001</f>
        <v>86.414698000000001</v>
      </c>
    </row>
    <row r="13" spans="1:24" ht="14.25" customHeight="1">
      <c r="A13">
        <f>Input2022!A13</f>
        <v>2022</v>
      </c>
      <c r="B13" t="str">
        <f>Input2022!B13</f>
        <v>Alameda Unified School District</v>
      </c>
      <c r="C13" t="str">
        <f>Input2022!C13</f>
        <v>School District</v>
      </c>
      <c r="D13" t="str">
        <f>Input2022!D13</f>
        <v>06</v>
      </c>
      <c r="E13" t="str">
        <f>Input2022!E13</f>
        <v>001</v>
      </c>
      <c r="F13" t="str">
        <f>Input2022!F13</f>
        <v>01770</v>
      </c>
      <c r="G13" t="str">
        <f>Input2022!G13</f>
        <v>CA</v>
      </c>
      <c r="H13">
        <f>Input2022!H13*0.000001</f>
        <v>38.368265999999998</v>
      </c>
      <c r="I13">
        <f>Input2022!I13*0.000001</f>
        <v>-0.381803</v>
      </c>
      <c r="J13">
        <f>Input2022!J13*0.000001</f>
        <v>142.320708</v>
      </c>
      <c r="K13">
        <f>Input2022!K13*0.000001</f>
        <v>255.331288</v>
      </c>
      <c r="L13">
        <f>Input2022!L13*0.000001</f>
        <v>181.88856999999999</v>
      </c>
      <c r="M13">
        <f>Input2022!M13*0.000001</f>
        <v>148.05295799999999</v>
      </c>
      <c r="N13">
        <f>Input2022!N13*0.000001</f>
        <v>49.476017999999996</v>
      </c>
      <c r="O13">
        <f>Input2022!O13*0.000001</f>
        <v>0</v>
      </c>
      <c r="P13">
        <f>Input2022!P13*0.000001</f>
        <v>13.213059999999999</v>
      </c>
      <c r="Q13">
        <f>Input2022!Q13*0.000001</f>
        <v>-75.40181299999999</v>
      </c>
      <c r="R13">
        <f>Input2022!R13*0.000001</f>
        <v>506.47531578947377</v>
      </c>
      <c r="S13">
        <f>Input2022!S13*0.000001</f>
        <v>431.07350278947376</v>
      </c>
      <c r="T13">
        <f>Input2022!T13*0.000001</f>
        <v>14.231833999999999</v>
      </c>
      <c r="U13">
        <f>Input2022!U13*0.000001</f>
        <v>0</v>
      </c>
      <c r="V13">
        <f>Input2022!V13*0.000001</f>
        <v>15.379850999999999</v>
      </c>
      <c r="W13">
        <f>Input2022!W13*0.000001</f>
        <v>-56.655589999999997</v>
      </c>
    </row>
    <row r="14" spans="1:24" ht="14.25" customHeight="1">
      <c r="A14">
        <f>Input2022!A14</f>
        <v>2022</v>
      </c>
      <c r="B14" t="str">
        <f>Input2022!B14</f>
        <v>Albany</v>
      </c>
      <c r="C14" t="str">
        <f>Input2022!C14</f>
        <v>City</v>
      </c>
      <c r="D14" t="str">
        <f>Input2022!D14</f>
        <v>06</v>
      </c>
      <c r="E14" t="str">
        <f>Input2022!E14</f>
        <v>001</v>
      </c>
      <c r="F14" t="str">
        <f>Input2022!F14</f>
        <v>00674</v>
      </c>
      <c r="G14" t="str">
        <f>Input2022!G14</f>
        <v>CA</v>
      </c>
      <c r="H14">
        <f>Input2022!H14*0.000001</f>
        <v>10.39321</v>
      </c>
      <c r="I14">
        <f>Input2022!I14*0.000001</f>
        <v>-0.31963399999999997</v>
      </c>
      <c r="J14">
        <f>Input2022!J14*0.000001</f>
        <v>26.316388</v>
      </c>
      <c r="K14">
        <f>Input2022!K14*0.000001</f>
        <v>19.933351999999999</v>
      </c>
      <c r="L14">
        <f>Input2022!L14*0.000001</f>
        <v>42.402600999999997</v>
      </c>
      <c r="M14">
        <f>Input2022!M14*0.000001</f>
        <v>23.891883</v>
      </c>
      <c r="N14">
        <f>Input2022!N14*0.000001</f>
        <v>0</v>
      </c>
      <c r="O14">
        <f>Input2022!O14*0.000001</f>
        <v>13.80677</v>
      </c>
      <c r="P14">
        <f>Input2022!P14*0.000001</f>
        <v>4.5287689999999996</v>
      </c>
      <c r="Q14">
        <f>Input2022!Q14*0.000001</f>
        <v>-28.938889999999997</v>
      </c>
      <c r="R14">
        <f>Input2022!R14*0.000001</f>
        <v>146.34106967219921</v>
      </c>
      <c r="S14">
        <f>Input2022!S14*0.000001</f>
        <v>117.40217967219921</v>
      </c>
      <c r="T14">
        <f>Input2022!T14*0.000001</f>
        <v>5.5620370000000001</v>
      </c>
      <c r="U14">
        <f>Input2022!U14*0.000001</f>
        <v>0</v>
      </c>
      <c r="V14">
        <f>Input2022!V14*0.000001</f>
        <v>4.3942999999999994</v>
      </c>
      <c r="W14">
        <f>Input2022!W14*0.000001</f>
        <v>-23.324458999999997</v>
      </c>
    </row>
    <row r="15" spans="1:24" ht="14.25" customHeight="1">
      <c r="A15">
        <f>Input2022!A15</f>
        <v>2022</v>
      </c>
      <c r="B15" t="str">
        <f>Input2022!B15</f>
        <v>Albany Unified School District</v>
      </c>
      <c r="C15" t="str">
        <f>Input2022!C15</f>
        <v>School District</v>
      </c>
      <c r="D15" t="str">
        <f>Input2022!D15</f>
        <v>06</v>
      </c>
      <c r="E15" t="str">
        <f>Input2022!E15</f>
        <v>001</v>
      </c>
      <c r="F15" t="str">
        <f>Input2022!F15</f>
        <v>01860</v>
      </c>
      <c r="G15" t="str">
        <f>Input2022!G15</f>
        <v>CA</v>
      </c>
      <c r="H15">
        <f>Input2022!H15*0.000001</f>
        <v>7.5274519999999994</v>
      </c>
      <c r="I15">
        <f>Input2022!I15*0.000001</f>
        <v>-4.6106000000000001E-2</v>
      </c>
      <c r="J15">
        <f>Input2022!J15*0.000001</f>
        <v>54.893425999999998</v>
      </c>
      <c r="K15">
        <f>Input2022!K15*0.000001</f>
        <v>104.34455</v>
      </c>
      <c r="L15">
        <f>Input2022!L15*0.000001</f>
        <v>94.451909999999998</v>
      </c>
      <c r="M15">
        <f>Input2022!M15*0.000001</f>
        <v>53.336908000000001</v>
      </c>
      <c r="N15">
        <f>Input2022!N15*0.000001</f>
        <v>0</v>
      </c>
      <c r="O15">
        <f>Input2022!O15*0.000001</f>
        <v>11.703588999999999</v>
      </c>
      <c r="P15">
        <f>Input2022!P15*0.000001</f>
        <v>3.9936409999999998</v>
      </c>
      <c r="Q15">
        <f>Input2022!Q15*0.000001</f>
        <v>-26.548752999999998</v>
      </c>
      <c r="R15">
        <f>Input2022!R15*0.000001</f>
        <v>182.30345337171053</v>
      </c>
      <c r="S15">
        <f>Input2022!S15*0.000001</f>
        <v>155.75470037171053</v>
      </c>
      <c r="T15">
        <f>Input2022!T15*0.000001</f>
        <v>5.3946699999999996</v>
      </c>
      <c r="U15">
        <f>Input2022!U15*0.000001</f>
        <v>0</v>
      </c>
      <c r="V15">
        <f>Input2022!V15*0.000001</f>
        <v>23.413827999999999</v>
      </c>
      <c r="W15">
        <f>Input2022!W15*0.000001</f>
        <v>-55.090710999999999</v>
      </c>
    </row>
    <row r="16" spans="1:24" ht="14.25" customHeight="1">
      <c r="A16">
        <f>Input2022!A16</f>
        <v>2022</v>
      </c>
      <c r="B16" t="str">
        <f>Input2022!B16</f>
        <v>Alexander Valley Union School District</v>
      </c>
      <c r="C16" t="str">
        <f>Input2022!C16</f>
        <v>School District</v>
      </c>
      <c r="D16" t="str">
        <f>Input2022!D16</f>
        <v>06</v>
      </c>
      <c r="E16" t="str">
        <f>Input2022!E16</f>
        <v>097</v>
      </c>
      <c r="F16" t="str">
        <f>Input2022!F16</f>
        <v>01890</v>
      </c>
      <c r="G16" t="str">
        <f>Input2022!G16</f>
        <v>CA</v>
      </c>
      <c r="H16">
        <f>Input2022!H16*0.000001</f>
        <v>1.369847</v>
      </c>
      <c r="I16">
        <f>Input2022!I16*0.000001</f>
        <v>-0.25889099999999998</v>
      </c>
      <c r="J16">
        <f>Input2022!J16*0.000001</f>
        <v>2.7799779999999998</v>
      </c>
      <c r="K16">
        <f>Input2022!K16*0.000001</f>
        <v>5.8703690000000002</v>
      </c>
      <c r="L16">
        <f>Input2022!L16*0.000001</f>
        <v>3.3535649999999997</v>
      </c>
      <c r="M16">
        <f>Input2022!M16*0.000001</f>
        <v>2.5514989999999997</v>
      </c>
      <c r="N16">
        <f>Input2022!N16*0.000001</f>
        <v>0</v>
      </c>
      <c r="O16">
        <f>Input2022!O16*0.000001</f>
        <v>1.5637409999999998</v>
      </c>
      <c r="P16">
        <f>Input2022!P16*0.000001</f>
        <v>6.0155E-2</v>
      </c>
      <c r="Q16">
        <f>Input2022!Q16*0.000001</f>
        <v>-1.3268529999999998</v>
      </c>
      <c r="R16">
        <f>Input2022!R16*0.000001</f>
        <v>8.974253101045754</v>
      </c>
      <c r="S16">
        <f>Input2022!S16*0.000001</f>
        <v>7.6474001010457524</v>
      </c>
      <c r="T16">
        <f>Input2022!T16*0.000001</f>
        <v>0.246311</v>
      </c>
      <c r="U16">
        <f>Input2022!U16*0.000001</f>
        <v>0</v>
      </c>
      <c r="V16">
        <f>Input2022!V16*0.000001</f>
        <v>0.116619</v>
      </c>
      <c r="W16">
        <f>Input2022!W16*0.000001</f>
        <v>-0.36688399999999999</v>
      </c>
    </row>
    <row r="17" spans="1:23" ht="14.25" customHeight="1">
      <c r="A17">
        <f>Input2022!A17</f>
        <v>2022</v>
      </c>
      <c r="B17" t="str">
        <f>Input2022!B17</f>
        <v>Alhambra</v>
      </c>
      <c r="C17" t="str">
        <f>Input2022!C17</f>
        <v>City</v>
      </c>
      <c r="D17" t="str">
        <f>Input2022!D17</f>
        <v>06</v>
      </c>
      <c r="E17" t="str">
        <f>Input2022!E17</f>
        <v>037</v>
      </c>
      <c r="F17" t="str">
        <f>Input2022!F17</f>
        <v>00884</v>
      </c>
      <c r="G17" t="str">
        <f>Input2022!G17</f>
        <v>CA</v>
      </c>
      <c r="H17">
        <f>Input2022!H17*0.000001</f>
        <v>34.315874000000001</v>
      </c>
      <c r="I17">
        <f>Input2022!I17*0.000001</f>
        <v>-13.097989999999999</v>
      </c>
      <c r="J17">
        <f>Input2022!J17*0.000001</f>
        <v>72.076352</v>
      </c>
      <c r="K17">
        <f>Input2022!K17*0.000001</f>
        <v>32.579561999999996</v>
      </c>
      <c r="L17">
        <f>Input2022!L17*0.000001</f>
        <v>141.65302</v>
      </c>
      <c r="M17">
        <f>Input2022!M17*0.000001</f>
        <v>86.332875999999999</v>
      </c>
      <c r="N17">
        <f>Input2022!N17*0.000001</f>
        <v>0</v>
      </c>
      <c r="O17">
        <f>Input2022!O17*0.000001</f>
        <v>31.650454</v>
      </c>
      <c r="P17">
        <f>Input2022!P17*0.000001</f>
        <v>6.5488609999999996</v>
      </c>
      <c r="Q17">
        <f>Input2022!Q17*0.000001</f>
        <v>-97.746438999999995</v>
      </c>
      <c r="R17">
        <f>Input2022!R17*0.000001</f>
        <v>522.21970599999997</v>
      </c>
      <c r="S17">
        <f>Input2022!S17*0.000001</f>
        <v>424.47326699999996</v>
      </c>
      <c r="T17">
        <f>Input2022!T17*0.000001</f>
        <v>17.071614999999998</v>
      </c>
      <c r="U17">
        <f>Input2022!U17*0.000001</f>
        <v>0</v>
      </c>
      <c r="V17">
        <f>Input2022!V17*0.000001</f>
        <v>38.399926999999998</v>
      </c>
      <c r="W17">
        <f>Input2022!W17*0.000001</f>
        <v>-95.872755999999995</v>
      </c>
    </row>
    <row r="18" spans="1:23" ht="14.25" customHeight="1">
      <c r="A18">
        <f>Input2022!A18</f>
        <v>2022</v>
      </c>
      <c r="B18" t="str">
        <f>Input2022!B18</f>
        <v>Alhambra Unified School District</v>
      </c>
      <c r="C18" t="str">
        <f>Input2022!C18</f>
        <v>School District</v>
      </c>
      <c r="D18" t="str">
        <f>Input2022!D18</f>
        <v>06</v>
      </c>
      <c r="E18" t="str">
        <f>Input2022!E18</f>
        <v>037</v>
      </c>
      <c r="F18" t="str">
        <f>Input2022!F18</f>
        <v>00153</v>
      </c>
      <c r="G18" t="str">
        <f>Input2022!G18</f>
        <v>CA</v>
      </c>
      <c r="H18">
        <f>Input2022!H18*0.000001</f>
        <v>33.908360999999999</v>
      </c>
      <c r="I18">
        <f>Input2022!I18*0.000001</f>
        <v>-2.5809660000000001</v>
      </c>
      <c r="J18">
        <f>Input2022!J18*0.000001</f>
        <v>248.28065199999998</v>
      </c>
      <c r="K18">
        <f>Input2022!K18*0.000001</f>
        <v>207.40830499999998</v>
      </c>
      <c r="L18">
        <f>Input2022!L18*0.000001</f>
        <v>349.16767999999996</v>
      </c>
      <c r="M18">
        <f>Input2022!M18*0.000001</f>
        <v>253.09134999999998</v>
      </c>
      <c r="N18">
        <f>Input2022!N18*0.000001</f>
        <v>0</v>
      </c>
      <c r="O18">
        <f>Input2022!O18*0.000001</f>
        <v>63.678443999999999</v>
      </c>
      <c r="P18">
        <f>Input2022!P18*0.000001</f>
        <v>20.629711</v>
      </c>
      <c r="Q18">
        <f>Input2022!Q18*0.000001</f>
        <v>-117.21050199999999</v>
      </c>
      <c r="R18">
        <f>Input2022!R18*0.000001</f>
        <v>803.47244169407895</v>
      </c>
      <c r="S18">
        <f>Input2022!S18*0.000001</f>
        <v>686.26193969407905</v>
      </c>
      <c r="T18">
        <f>Input2022!T18*0.000001</f>
        <v>39.620407999999998</v>
      </c>
      <c r="U18">
        <f>Input2022!U18*0.000001</f>
        <v>47.352958000000001</v>
      </c>
      <c r="V18">
        <f>Input2022!V18*0.000001</f>
        <v>220.81864199999998</v>
      </c>
      <c r="W18">
        <f>Input2022!W18*0.000001</f>
        <v>-343.37818999999996</v>
      </c>
    </row>
    <row r="19" spans="1:23" ht="14.25" customHeight="1">
      <c r="A19">
        <f>Input2022!A19</f>
        <v>2022</v>
      </c>
      <c r="B19" t="str">
        <f>Input2022!B19</f>
        <v>Alisal Union School District</v>
      </c>
      <c r="C19" t="str">
        <f>Input2022!C19</f>
        <v>School District</v>
      </c>
      <c r="D19" t="str">
        <f>Input2022!D19</f>
        <v>06</v>
      </c>
      <c r="E19" t="str">
        <f>Input2022!E19</f>
        <v>053</v>
      </c>
      <c r="F19" t="str">
        <f>Input2022!F19</f>
        <v>01950</v>
      </c>
      <c r="G19" t="str">
        <f>Input2022!G19</f>
        <v>CA</v>
      </c>
      <c r="H19">
        <f>Input2022!H19*0.000001</f>
        <v>40.901851000000001</v>
      </c>
      <c r="I19">
        <f>Input2022!I19*0.000001</f>
        <v>-8.3756989999999991</v>
      </c>
      <c r="J19">
        <f>Input2022!J19*0.000001</f>
        <v>118.896609</v>
      </c>
      <c r="K19">
        <f>Input2022!K19*0.000001</f>
        <v>93.432273999999992</v>
      </c>
      <c r="L19">
        <f>Input2022!L19*0.000001</f>
        <v>156.848871</v>
      </c>
      <c r="M19">
        <f>Input2022!M19*0.000001</f>
        <v>145.650364</v>
      </c>
      <c r="N19">
        <f>Input2022!N19*0.000001</f>
        <v>0</v>
      </c>
      <c r="O19">
        <f>Input2022!O19*0.000001</f>
        <v>73.266740999999996</v>
      </c>
      <c r="P19">
        <f>Input2022!P19*0.000001</f>
        <v>29.881059999999998</v>
      </c>
      <c r="Q19">
        <f>Input2022!Q19*0.000001</f>
        <v>-54.467726999999996</v>
      </c>
      <c r="R19">
        <f>Input2022!R19*0.000001</f>
        <v>368.70408704453445</v>
      </c>
      <c r="S19">
        <f>Input2022!S19*0.000001</f>
        <v>314.23636004453442</v>
      </c>
      <c r="T19">
        <f>Input2022!T19*0.000001</f>
        <v>11.170997</v>
      </c>
      <c r="U19">
        <f>Input2022!U19*0.000001</f>
        <v>6.6168019761904757</v>
      </c>
      <c r="V19">
        <f>Input2022!V19*0.000001</f>
        <v>27.604965976190478</v>
      </c>
      <c r="W19">
        <f>Input2022!W19*0.000001</f>
        <v>-58.363133999999995</v>
      </c>
    </row>
    <row r="20" spans="1:23" ht="14.25" customHeight="1">
      <c r="A20">
        <f>Input2022!A20</f>
        <v>2022</v>
      </c>
      <c r="B20" t="str">
        <f>Input2022!B20</f>
        <v>Aliso Viejo</v>
      </c>
      <c r="C20" t="str">
        <f>Input2022!C20</f>
        <v>City</v>
      </c>
      <c r="D20" t="str">
        <f>Input2022!D20</f>
        <v>06</v>
      </c>
      <c r="E20" t="str">
        <f>Input2022!E20</f>
        <v>059</v>
      </c>
      <c r="F20" t="str">
        <f>Input2022!F20</f>
        <v>00947</v>
      </c>
      <c r="G20" t="str">
        <f>Input2022!G20</f>
        <v>CA</v>
      </c>
      <c r="H20">
        <f>Input2022!H20*0.000001</f>
        <v>30.498901</v>
      </c>
      <c r="I20">
        <f>Input2022!I20*0.000001</f>
        <v>-1.082257</v>
      </c>
      <c r="J20">
        <f>Input2022!J20*0.000001</f>
        <v>19.765000999999998</v>
      </c>
      <c r="K20">
        <f>Input2022!K20*0.000001</f>
        <v>12.631295</v>
      </c>
      <c r="L20">
        <f>Input2022!L20*0.000001</f>
        <v>31.197956999999999</v>
      </c>
      <c r="M20">
        <f>Input2022!M20*0.000001</f>
        <v>20.924377</v>
      </c>
      <c r="N20">
        <f>Input2022!N20*0.000001</f>
        <v>0</v>
      </c>
      <c r="O20">
        <f>Input2022!O20*0.000001</f>
        <v>29.72015</v>
      </c>
      <c r="P20">
        <f>Input2022!P20*0.000001</f>
        <v>1.98051</v>
      </c>
      <c r="Q20">
        <f>Input2022!Q20*0.000001</f>
        <v>-4.7869999999999996E-2</v>
      </c>
      <c r="R20">
        <f>Input2022!R20*0.000001</f>
        <v>8.3982456140350301</v>
      </c>
      <c r="S20">
        <f>Input2022!S20*0.000001</f>
        <v>8.3503756140350305</v>
      </c>
      <c r="T20">
        <f>Input2022!T20*0.000001</f>
        <v>0.31859899999999997</v>
      </c>
      <c r="U20">
        <f>Input2022!U20*0.000001</f>
        <v>0</v>
      </c>
      <c r="V20">
        <f>Input2022!V20*0.000001</f>
        <v>0.54497600000000002</v>
      </c>
      <c r="W20">
        <f>Input2022!W20*0.000001</f>
        <v>29.924477999999997</v>
      </c>
    </row>
    <row r="21" spans="1:23" ht="14.25" customHeight="1">
      <c r="A21">
        <f>Input2022!A21</f>
        <v>2022</v>
      </c>
      <c r="B21" t="str">
        <f>Input2022!B21</f>
        <v>Alpaugh Unified School District</v>
      </c>
      <c r="C21" t="str">
        <f>Input2022!C21</f>
        <v>School District</v>
      </c>
      <c r="D21" t="str">
        <f>Input2022!D21</f>
        <v>06</v>
      </c>
      <c r="E21" t="str">
        <f>Input2022!E21</f>
        <v>107</v>
      </c>
      <c r="F21" t="str">
        <f>Input2022!F21</f>
        <v>02010</v>
      </c>
      <c r="G21" t="str">
        <f>Input2022!G21</f>
        <v>CA</v>
      </c>
      <c r="H21">
        <f>Input2022!H21*0.000001</f>
        <v>2.323385</v>
      </c>
      <c r="I21">
        <f>Input2022!I21*0.000001</f>
        <v>-7.1327000000000002E-2</v>
      </c>
      <c r="J21">
        <f>Input2022!J21*0.000001</f>
        <v>6.9171990000000001</v>
      </c>
      <c r="K21">
        <f>Input2022!K21*0.000001</f>
        <v>1.442766</v>
      </c>
      <c r="L21">
        <f>Input2022!L21*0.000001</f>
        <v>7.9724429999999993</v>
      </c>
      <c r="M21">
        <f>Input2022!M21*0.000001</f>
        <v>7.6489949999999993</v>
      </c>
      <c r="N21">
        <f>Input2022!N21*0.000001</f>
        <v>3.8978389999999998</v>
      </c>
      <c r="O21">
        <f>Input2022!O21*0.000001</f>
        <v>0</v>
      </c>
      <c r="P21">
        <f>Input2022!P21*0.000001</f>
        <v>2.0923349999999998</v>
      </c>
      <c r="Q21">
        <f>Input2022!Q21*0.000001</f>
        <v>-2.5174110000000001</v>
      </c>
      <c r="R21">
        <f>Input2022!R21*0.000001</f>
        <v>16.413887775238223</v>
      </c>
      <c r="S21">
        <f>Input2022!S21*0.000001</f>
        <v>13.896476775238222</v>
      </c>
      <c r="T21">
        <f>Input2022!T21*0.000001</f>
        <v>0.49525399999999997</v>
      </c>
      <c r="U21">
        <f>Input2022!U21*0.000001</f>
        <v>0</v>
      </c>
      <c r="V21">
        <f>Input2022!V21*0.000001</f>
        <v>0</v>
      </c>
      <c r="W21">
        <f>Input2022!W21*0.000001</f>
        <v>-0.93126999999999993</v>
      </c>
    </row>
    <row r="22" spans="1:23" ht="14.25" customHeight="1">
      <c r="A22">
        <f>Input2022!A22</f>
        <v>2022</v>
      </c>
      <c r="B22" t="str">
        <f>Input2022!B22</f>
        <v>Alpine County</v>
      </c>
      <c r="C22" t="str">
        <f>Input2022!C22</f>
        <v>County</v>
      </c>
      <c r="D22" t="str">
        <f>Input2022!D22</f>
        <v>06</v>
      </c>
      <c r="E22" t="str">
        <f>Input2022!E22</f>
        <v>003</v>
      </c>
      <c r="F22" t="str">
        <f>Input2022!F22</f>
        <v>00000</v>
      </c>
      <c r="G22" t="str">
        <f>Input2022!G22</f>
        <v>CA</v>
      </c>
      <c r="H22">
        <f>Input2022!H22*0.000001</f>
        <v>4.6464609999999995</v>
      </c>
      <c r="I22">
        <f>Input2022!I22*0.000001</f>
        <v>-0.168097</v>
      </c>
      <c r="J22">
        <f>Input2022!J22*0.000001</f>
        <v>10.605449</v>
      </c>
      <c r="K22">
        <f>Input2022!K22*0.000001</f>
        <v>0.883687</v>
      </c>
      <c r="L22">
        <f>Input2022!L22*0.000001</f>
        <v>23.265245</v>
      </c>
      <c r="M22">
        <f>Input2022!M22*0.000001</f>
        <v>9.2546669999999995</v>
      </c>
      <c r="N22">
        <f>Input2022!N22*0.000001</f>
        <v>0</v>
      </c>
      <c r="O22">
        <f>Input2022!O22*0.000001</f>
        <v>7.7465099999999998</v>
      </c>
      <c r="P22">
        <f>Input2022!P22*0.000001</f>
        <v>0.50505699999999998</v>
      </c>
      <c r="Q22">
        <f>Input2022!Q22*0.000001</f>
        <v>-7.5859769999999997</v>
      </c>
      <c r="R22">
        <f>Input2022!R22*0.000001</f>
        <v>64.782040990606333</v>
      </c>
      <c r="S22">
        <f>Input2022!S22*0.000001</f>
        <v>57.196063990606326</v>
      </c>
      <c r="T22">
        <f>Input2022!T22*0.000001</f>
        <v>1.5567149999999998</v>
      </c>
      <c r="U22">
        <f>Input2022!U22*0.000001</f>
        <v>0.42450399999999999</v>
      </c>
      <c r="V22">
        <f>Input2022!V22*0.000001</f>
        <v>11.091376</v>
      </c>
      <c r="W22">
        <f>Input2022!W22*0.000001</f>
        <v>-17.980274999999999</v>
      </c>
    </row>
    <row r="23" spans="1:23" ht="14.25" customHeight="1">
      <c r="A23">
        <f>Input2022!A23</f>
        <v>2022</v>
      </c>
      <c r="B23" t="str">
        <f>Input2022!B23</f>
        <v>Alpine County Office of Education</v>
      </c>
      <c r="C23" t="str">
        <f>Input2022!C23</f>
        <v>School District</v>
      </c>
      <c r="D23" t="str">
        <f>Input2022!D23</f>
        <v>06</v>
      </c>
      <c r="E23" t="str">
        <f>Input2022!E23</f>
        <v>003</v>
      </c>
      <c r="F23" t="str">
        <f>Input2022!F23</f>
        <v>91058</v>
      </c>
      <c r="G23" t="str">
        <f>Input2022!G23</f>
        <v>CA</v>
      </c>
      <c r="H23">
        <f>Input2022!H23*0.000001</f>
        <v>0.79665199999999992</v>
      </c>
      <c r="I23">
        <f>Input2022!I23*0.000001</f>
        <v>-0.22387299999999999</v>
      </c>
      <c r="J23">
        <f>Input2022!J23*0.000001</f>
        <v>1.054557</v>
      </c>
      <c r="K23">
        <f>Input2022!K23*0.000001</f>
        <v>0</v>
      </c>
      <c r="L23">
        <f>Input2022!L23*0.000001</f>
        <v>1.7034739999999999</v>
      </c>
      <c r="M23">
        <f>Input2022!M23*0.000001</f>
        <v>1.1270819999999999</v>
      </c>
      <c r="N23">
        <f>Input2022!N23*0.000001</f>
        <v>0</v>
      </c>
      <c r="O23">
        <f>Input2022!O23*0.000001</f>
        <v>1.7042769999999998</v>
      </c>
      <c r="P23">
        <f>Input2022!P23*0.000001</f>
        <v>0.80597399999999997</v>
      </c>
      <c r="Q23">
        <f>Input2022!Q23*0.000001</f>
        <v>-0.70255800000000002</v>
      </c>
      <c r="R23">
        <f>Input2022!R23*0.000001</f>
        <v>3.6918444561219119</v>
      </c>
      <c r="S23">
        <f>Input2022!S23*0.000001</f>
        <v>2.9892864561219121</v>
      </c>
      <c r="T23">
        <f>Input2022!T23*0.000001</f>
        <v>0.12689</v>
      </c>
      <c r="U23">
        <f>Input2022!U23*0.000001</f>
        <v>0</v>
      </c>
      <c r="V23">
        <f>Input2022!V23*0.000001</f>
        <v>0</v>
      </c>
      <c r="W23">
        <f>Input2022!W23*0.000001</f>
        <v>-0.103197</v>
      </c>
    </row>
    <row r="24" spans="1:23" ht="14.25" customHeight="1">
      <c r="A24">
        <f>Input2022!A24</f>
        <v>2022</v>
      </c>
      <c r="B24" t="str">
        <f>Input2022!B24</f>
        <v>Alpine County Unified School District</v>
      </c>
      <c r="C24" t="str">
        <f>Input2022!C24</f>
        <v>School District</v>
      </c>
      <c r="D24" t="str">
        <f>Input2022!D24</f>
        <v>06</v>
      </c>
      <c r="E24" t="str">
        <f>Input2022!E24</f>
        <v>003</v>
      </c>
      <c r="F24" t="str">
        <f>Input2022!F24</f>
        <v>02070</v>
      </c>
      <c r="G24" t="str">
        <f>Input2022!G24</f>
        <v>CA</v>
      </c>
      <c r="H24">
        <f>Input2022!H24*0.000001</f>
        <v>3.2193799999999997</v>
      </c>
      <c r="I24">
        <f>Input2022!I24*0.000001</f>
        <v>-1.1996E-2</v>
      </c>
      <c r="J24">
        <f>Input2022!J24*0.000001</f>
        <v>4.1142820000000002</v>
      </c>
      <c r="K24">
        <f>Input2022!K24*0.000001</f>
        <v>4.6484169999999994</v>
      </c>
      <c r="L24">
        <f>Input2022!L24*0.000001</f>
        <v>4.3808579999999999</v>
      </c>
      <c r="M24">
        <f>Input2022!M24*0.000001</f>
        <v>3.8816859999999997</v>
      </c>
      <c r="N24">
        <f>Input2022!N24*0.000001</f>
        <v>0</v>
      </c>
      <c r="O24">
        <f>Input2022!O24*0.000001</f>
        <v>3.4582579999999998</v>
      </c>
      <c r="P24">
        <f>Input2022!P24*0.000001</f>
        <v>9.7610999999999989E-2</v>
      </c>
      <c r="Q24">
        <f>Input2022!Q24*0.000001</f>
        <v>-2.0039469999999997</v>
      </c>
      <c r="R24">
        <f>Input2022!R24*0.000001</f>
        <v>12.917390865088125</v>
      </c>
      <c r="S24">
        <f>Input2022!S24*0.000001</f>
        <v>10.913443865088125</v>
      </c>
      <c r="T24">
        <f>Input2022!T24*0.000001</f>
        <v>0.359348</v>
      </c>
      <c r="U24">
        <f>Input2022!U24*0.000001</f>
        <v>0</v>
      </c>
      <c r="V24">
        <f>Input2022!V24*0.000001</f>
        <v>0</v>
      </c>
      <c r="W24">
        <f>Input2022!W24*0.000001</f>
        <v>1.7991929999999998</v>
      </c>
    </row>
    <row r="25" spans="1:23" ht="14.25" customHeight="1">
      <c r="A25">
        <f>Input2022!A25</f>
        <v>2022</v>
      </c>
      <c r="B25" t="str">
        <f>Input2022!B25</f>
        <v>Alpine Union School District</v>
      </c>
      <c r="C25" t="str">
        <f>Input2022!C25</f>
        <v>School District</v>
      </c>
      <c r="D25" t="str">
        <f>Input2022!D25</f>
        <v>06</v>
      </c>
      <c r="E25" t="str">
        <f>Input2022!E25</f>
        <v>073</v>
      </c>
      <c r="F25" t="str">
        <f>Input2022!F25</f>
        <v>02100</v>
      </c>
      <c r="G25" t="str">
        <f>Input2022!G25</f>
        <v>CA</v>
      </c>
      <c r="H25">
        <f>Input2022!H25*0.000001</f>
        <v>2.9145049999999997</v>
      </c>
      <c r="I25">
        <f>Input2022!I25*0.000001</f>
        <v>-0.75</v>
      </c>
      <c r="J25">
        <f>Input2022!J25*0.000001</f>
        <v>19.510987999999998</v>
      </c>
      <c r="K25">
        <f>Input2022!K25*0.000001</f>
        <v>7.0014219999999998</v>
      </c>
      <c r="L25">
        <f>Input2022!L25*0.000001</f>
        <v>25.931622999999998</v>
      </c>
      <c r="M25">
        <f>Input2022!M25*0.000001</f>
        <v>20.301392999999997</v>
      </c>
      <c r="N25">
        <f>Input2022!N25*0.000001</f>
        <v>3.9908889999999997</v>
      </c>
      <c r="O25">
        <f>Input2022!O25*0.000001</f>
        <v>0</v>
      </c>
      <c r="P25">
        <f>Input2022!P25*0.000001</f>
        <v>3.4905709999999996</v>
      </c>
      <c r="Q25">
        <f>Input2022!Q25*0.000001</f>
        <v>-9.2208120000000005</v>
      </c>
      <c r="R25">
        <f>Input2022!R25*0.000001</f>
        <v>64.820411522566104</v>
      </c>
      <c r="S25">
        <f>Input2022!S25*0.000001</f>
        <v>55.599599522566109</v>
      </c>
      <c r="T25">
        <f>Input2022!T25*0.000001</f>
        <v>1.763274</v>
      </c>
      <c r="U25">
        <f>Input2022!U25*0.000001</f>
        <v>0</v>
      </c>
      <c r="V25">
        <f>Input2022!V25*0.000001</f>
        <v>3.1098509999999999</v>
      </c>
      <c r="W25">
        <f>Input2022!W25*0.000001</f>
        <v>-11.553369</v>
      </c>
    </row>
    <row r="26" spans="1:23" ht="14.25" customHeight="1">
      <c r="A26">
        <f>Input2022!A26</f>
        <v>2022</v>
      </c>
      <c r="B26" t="str">
        <f>Input2022!B26</f>
        <v>Alta Healthcare District</v>
      </c>
      <c r="C26" t="str">
        <f>Input2022!C26</f>
        <v>Special District</v>
      </c>
      <c r="D26" t="str">
        <f>Input2022!D26</f>
        <v>06</v>
      </c>
      <c r="E26" t="str">
        <f>Input2022!E26</f>
        <v>107</v>
      </c>
      <c r="F26">
        <f>Input2022!F26</f>
        <v>99003</v>
      </c>
      <c r="G26" t="str">
        <f>Input2022!G26</f>
        <v>CA</v>
      </c>
      <c r="H26">
        <f>Input2022!H26*0.000001</f>
        <v>1.1713769999999999</v>
      </c>
      <c r="I26">
        <f>Input2022!I26*0.000001</f>
        <v>0</v>
      </c>
      <c r="J26">
        <f>Input2022!J26*0.000001</f>
        <v>0.80274699999999999</v>
      </c>
      <c r="K26">
        <f>Input2022!K26*0.000001</f>
        <v>0</v>
      </c>
      <c r="L26">
        <f>Input2022!L26*0.000001</f>
        <v>0.50574699999999995</v>
      </c>
      <c r="M26">
        <f>Input2022!M26*0.000001</f>
        <v>0.50574699999999995</v>
      </c>
      <c r="N26">
        <f>Input2022!N26*0.000001</f>
        <v>0.35547499999999999</v>
      </c>
      <c r="O26">
        <f>Input2022!O26*0.000001</f>
        <v>0.80475699999999994</v>
      </c>
      <c r="P26">
        <f>Input2022!P26*0.000001</f>
        <v>1.5229999999999999E-2</v>
      </c>
      <c r="Q26">
        <f>Input2022!Q26*0.000001</f>
        <v>0</v>
      </c>
      <c r="R26">
        <f>Input2022!R26*0.000001</f>
        <v>0</v>
      </c>
      <c r="S26">
        <f>Input2022!S26*0.000001</f>
        <v>0</v>
      </c>
      <c r="T26">
        <f>Input2022!T26*0.000001</f>
        <v>0</v>
      </c>
      <c r="U26">
        <f>Input2022!U26*0.000001</f>
        <v>0</v>
      </c>
      <c r="V26">
        <f>Input2022!V26*0.000001</f>
        <v>0</v>
      </c>
      <c r="W26">
        <f>Input2022!W26*0.000001</f>
        <v>1.175435</v>
      </c>
    </row>
    <row r="27" spans="1:23" ht="14.25" customHeight="1">
      <c r="A27">
        <f>Input2022!A27</f>
        <v>2022</v>
      </c>
      <c r="B27" t="str">
        <f>Input2022!B27</f>
        <v>Alta Loma School District</v>
      </c>
      <c r="C27" t="str">
        <f>Input2022!C27</f>
        <v>School District</v>
      </c>
      <c r="D27" t="str">
        <f>Input2022!D27</f>
        <v>06</v>
      </c>
      <c r="E27" t="str">
        <f>Input2022!E27</f>
        <v>071</v>
      </c>
      <c r="F27" t="str">
        <f>Input2022!F27</f>
        <v>02160</v>
      </c>
      <c r="G27" t="str">
        <f>Input2022!G27</f>
        <v>CA</v>
      </c>
      <c r="H27">
        <f>Input2022!H27*0.000001</f>
        <v>18.430087</v>
      </c>
      <c r="I27">
        <f>Input2022!I27*0.000001</f>
        <v>-6</v>
      </c>
      <c r="J27">
        <f>Input2022!J27*0.000001</f>
        <v>70.382291999999993</v>
      </c>
      <c r="K27">
        <f>Input2022!K27*0.000001</f>
        <v>57.484314999999995</v>
      </c>
      <c r="L27">
        <f>Input2022!L27*0.000001</f>
        <v>86.375824999999992</v>
      </c>
      <c r="M27">
        <f>Input2022!M27*0.000001</f>
        <v>72.324551</v>
      </c>
      <c r="N27">
        <f>Input2022!N27*0.000001</f>
        <v>30.957058</v>
      </c>
      <c r="O27">
        <f>Input2022!O27*0.000001</f>
        <v>0</v>
      </c>
      <c r="P27">
        <f>Input2022!P27*0.000001</f>
        <v>10.858922999999999</v>
      </c>
      <c r="Q27">
        <f>Input2022!Q27*0.000001</f>
        <v>-34.992446999999999</v>
      </c>
      <c r="R27">
        <f>Input2022!R27*0.000001</f>
        <v>245.77441391868396</v>
      </c>
      <c r="S27">
        <f>Input2022!S27*0.000001</f>
        <v>210.78196691868396</v>
      </c>
      <c r="T27">
        <f>Input2022!T27*0.000001</f>
        <v>7.1083959999999999</v>
      </c>
      <c r="U27">
        <f>Input2022!U27*0.000001</f>
        <v>1.310864</v>
      </c>
      <c r="V27">
        <f>Input2022!V27*0.000001</f>
        <v>16.487935</v>
      </c>
      <c r="W27">
        <f>Input2022!W27*0.000001</f>
        <v>-44.071115999999996</v>
      </c>
    </row>
    <row r="28" spans="1:23" ht="14.25" customHeight="1">
      <c r="A28">
        <f>Input2022!A28</f>
        <v>2022</v>
      </c>
      <c r="B28" t="str">
        <f>Input2022!B28</f>
        <v>Alta Vista Elementary School District</v>
      </c>
      <c r="C28" t="str">
        <f>Input2022!C28</f>
        <v>School District</v>
      </c>
      <c r="D28" t="str">
        <f>Input2022!D28</f>
        <v>06</v>
      </c>
      <c r="E28" t="str">
        <f>Input2022!E28</f>
        <v>107</v>
      </c>
      <c r="F28" t="str">
        <f>Input2022!F28</f>
        <v>02220</v>
      </c>
      <c r="G28" t="str">
        <f>Input2022!G28</f>
        <v>CA</v>
      </c>
      <c r="H28">
        <f>Input2022!H28*0.000001</f>
        <v>2.324316</v>
      </c>
      <c r="I28">
        <f>Input2022!I28*0.000001</f>
        <v>0</v>
      </c>
      <c r="J28">
        <f>Input2022!J28*0.000001</f>
        <v>9.403236999999999</v>
      </c>
      <c r="K28">
        <f>Input2022!K28*0.000001</f>
        <v>2.2116999999999998E-2</v>
      </c>
      <c r="L28">
        <f>Input2022!L28*0.000001</f>
        <v>10.699213</v>
      </c>
      <c r="M28">
        <f>Input2022!M28*0.000001</f>
        <v>10.169442999999999</v>
      </c>
      <c r="N28">
        <f>Input2022!N28*0.000001</f>
        <v>4.281415</v>
      </c>
      <c r="O28">
        <f>Input2022!O28*0.000001</f>
        <v>0</v>
      </c>
      <c r="P28">
        <f>Input2022!P28*0.000001</f>
        <v>1.602001</v>
      </c>
      <c r="Q28">
        <f>Input2022!Q28*0.000001</f>
        <v>-4.1558510000000002</v>
      </c>
      <c r="R28">
        <f>Input2022!R28*0.000001</f>
        <v>28.092534280879082</v>
      </c>
      <c r="S28">
        <f>Input2022!S28*0.000001</f>
        <v>23.936683280879084</v>
      </c>
      <c r="T28">
        <f>Input2022!T28*0.000001</f>
        <v>0.780339</v>
      </c>
      <c r="U28">
        <f>Input2022!U28*0.000001</f>
        <v>0</v>
      </c>
      <c r="V28">
        <f>Input2022!V28*0.000001</f>
        <v>1.2495270000000001</v>
      </c>
      <c r="W28">
        <f>Input2022!W28*0.000001</f>
        <v>-4.6595240000000002</v>
      </c>
    </row>
    <row r="29" spans="1:23" ht="14.25" customHeight="1">
      <c r="A29">
        <f>Input2022!A29</f>
        <v>2022</v>
      </c>
      <c r="B29" t="str">
        <f>Input2022!B29</f>
        <v>Alum Rock Union Elementary School District</v>
      </c>
      <c r="C29" t="str">
        <f>Input2022!C29</f>
        <v>School District</v>
      </c>
      <c r="D29" t="str">
        <f>Input2022!D29</f>
        <v>06</v>
      </c>
      <c r="E29" t="str">
        <f>Input2022!E29</f>
        <v>085</v>
      </c>
      <c r="F29" t="str">
        <f>Input2022!F29</f>
        <v>02310</v>
      </c>
      <c r="G29" t="str">
        <f>Input2022!G29</f>
        <v>CA</v>
      </c>
      <c r="H29">
        <f>Input2022!H29*0.000001</f>
        <v>26.232229</v>
      </c>
      <c r="I29">
        <f>Input2022!I29*0.000001</f>
        <v>-0.25</v>
      </c>
      <c r="J29">
        <f>Input2022!J29*0.000001</f>
        <v>141.15951200000001</v>
      </c>
      <c r="K29">
        <f>Input2022!K29*0.000001</f>
        <v>98.844825</v>
      </c>
      <c r="L29">
        <f>Input2022!L29*0.000001</f>
        <v>167.96670899999998</v>
      </c>
      <c r="M29">
        <f>Input2022!M29*0.000001</f>
        <v>153.47913</v>
      </c>
      <c r="N29">
        <f>Input2022!N29*0.000001</f>
        <v>41.574883999999997</v>
      </c>
      <c r="O29">
        <f>Input2022!O29*0.000001</f>
        <v>0</v>
      </c>
      <c r="P29">
        <f>Input2022!P29*0.000001</f>
        <v>11.153407999999999</v>
      </c>
      <c r="Q29">
        <f>Input2022!Q29*0.000001</f>
        <v>-67.910043999999999</v>
      </c>
      <c r="R29">
        <f>Input2022!R29*0.000001</f>
        <v>446.52311509181533</v>
      </c>
      <c r="S29">
        <f>Input2022!S29*0.000001</f>
        <v>378.61307109181536</v>
      </c>
      <c r="T29">
        <f>Input2022!T29*0.000001</f>
        <v>13.901625999999998</v>
      </c>
      <c r="U29">
        <f>Input2022!U29*0.000001</f>
        <v>0</v>
      </c>
      <c r="V29">
        <f>Input2022!V29*0.000001</f>
        <v>0</v>
      </c>
      <c r="W29">
        <f>Input2022!W29*0.000001</f>
        <v>-84.556308000000001</v>
      </c>
    </row>
    <row r="30" spans="1:23" ht="14.25" customHeight="1">
      <c r="A30">
        <f>Input2022!A30</f>
        <v>2022</v>
      </c>
      <c r="B30" t="str">
        <f>Input2022!B30</f>
        <v>Alvord Unified School District</v>
      </c>
      <c r="C30" t="str">
        <f>Input2022!C30</f>
        <v>School District</v>
      </c>
      <c r="D30" t="str">
        <f>Input2022!D30</f>
        <v>06</v>
      </c>
      <c r="E30" t="str">
        <f>Input2022!E30</f>
        <v>065</v>
      </c>
      <c r="F30" t="str">
        <f>Input2022!F30</f>
        <v>02430</v>
      </c>
      <c r="G30" t="str">
        <f>Input2022!G30</f>
        <v>CA</v>
      </c>
      <c r="H30">
        <f>Input2022!H30*0.000001</f>
        <v>33.488942999999999</v>
      </c>
      <c r="I30">
        <f>Input2022!I30*0.000001</f>
        <v>-0.212675</v>
      </c>
      <c r="J30">
        <f>Input2022!J30*0.000001</f>
        <v>285.04272399999996</v>
      </c>
      <c r="K30">
        <f>Input2022!K30*0.000001</f>
        <v>294.02944600000001</v>
      </c>
      <c r="L30">
        <f>Input2022!L30*0.000001</f>
        <v>325.72919200000001</v>
      </c>
      <c r="M30">
        <f>Input2022!M30*0.000001</f>
        <v>302.79672799999997</v>
      </c>
      <c r="N30">
        <f>Input2022!N30*0.000001</f>
        <v>0</v>
      </c>
      <c r="O30">
        <f>Input2022!O30*0.000001</f>
        <v>36.713934000000002</v>
      </c>
      <c r="P30">
        <f>Input2022!P30*0.000001</f>
        <v>14.266268999999999</v>
      </c>
      <c r="Q30">
        <f>Input2022!Q30*0.000001</f>
        <v>-139.12268599999999</v>
      </c>
      <c r="R30">
        <f>Input2022!R30*0.000001</f>
        <v>919.4063227125506</v>
      </c>
      <c r="S30">
        <f>Input2022!S30*0.000001</f>
        <v>780.28363671255056</v>
      </c>
      <c r="T30">
        <f>Input2022!T30*0.000001</f>
        <v>26.662172999999999</v>
      </c>
      <c r="U30">
        <f>Input2022!U30*0.000001</f>
        <v>0</v>
      </c>
      <c r="V30">
        <f>Input2022!V30*0.000001</f>
        <v>49.094279</v>
      </c>
      <c r="W30">
        <f>Input2022!W30*0.000001</f>
        <v>-283.351384</v>
      </c>
    </row>
    <row r="31" spans="1:23" ht="14.25" customHeight="1">
      <c r="A31">
        <f>Input2022!A31</f>
        <v>2022</v>
      </c>
      <c r="B31" t="str">
        <f>Input2022!B31</f>
        <v>Amador County</v>
      </c>
      <c r="C31" t="str">
        <f>Input2022!C31</f>
        <v>County</v>
      </c>
      <c r="D31" t="str">
        <f>Input2022!D31</f>
        <v>06</v>
      </c>
      <c r="E31" t="str">
        <f>Input2022!E31</f>
        <v>005</v>
      </c>
      <c r="F31" t="str">
        <f>Input2022!F31</f>
        <v>00000</v>
      </c>
      <c r="G31" t="str">
        <f>Input2022!G31</f>
        <v>CA</v>
      </c>
      <c r="H31">
        <f>Input2022!H31*0.000001</f>
        <v>16.117131000000001</v>
      </c>
      <c r="I31">
        <f>Input2022!I31*0.000001</f>
        <v>-3.3777179999999998</v>
      </c>
      <c r="J31">
        <f>Input2022!J31*0.000001</f>
        <v>60.170733999999996</v>
      </c>
      <c r="K31">
        <f>Input2022!K31*0.000001</f>
        <v>23.275019999999998</v>
      </c>
      <c r="L31">
        <f>Input2022!L31*0.000001</f>
        <v>111.91842299999999</v>
      </c>
      <c r="M31">
        <f>Input2022!M31*0.000001</f>
        <v>61.617304999999995</v>
      </c>
      <c r="N31">
        <f>Input2022!N31*0.000001</f>
        <v>0</v>
      </c>
      <c r="O31">
        <f>Input2022!O31*0.000001</f>
        <v>46.019112</v>
      </c>
      <c r="P31">
        <f>Input2022!P31*0.000001</f>
        <v>8.3810459999999996</v>
      </c>
      <c r="Q31">
        <f>Input2022!Q31*0.000001</f>
        <v>-46.950364</v>
      </c>
      <c r="R31">
        <f>Input2022!R31*0.000001</f>
        <v>265.43345253781513</v>
      </c>
      <c r="S31">
        <f>Input2022!S31*0.000001</f>
        <v>218.48308853781515</v>
      </c>
      <c r="T31">
        <f>Input2022!T31*0.000001</f>
        <v>9.9120309999999989</v>
      </c>
      <c r="U31">
        <f>Input2022!U31*0.000001</f>
        <v>0.77054400000000001</v>
      </c>
      <c r="V31">
        <f>Input2022!V31*0.000001</f>
        <v>6.2504219999999995</v>
      </c>
      <c r="W31">
        <f>Input2022!W31*0.000001</f>
        <v>-45.886919999999996</v>
      </c>
    </row>
    <row r="32" spans="1:23" ht="14.25" customHeight="1">
      <c r="A32">
        <f>Input2022!A32</f>
        <v>2022</v>
      </c>
      <c r="B32" t="str">
        <f>Input2022!B32</f>
        <v>Amador County Office of Education</v>
      </c>
      <c r="C32" t="str">
        <f>Input2022!C32</f>
        <v>School District</v>
      </c>
      <c r="D32" t="str">
        <f>Input2022!D32</f>
        <v>06</v>
      </c>
      <c r="E32" t="str">
        <f>Input2022!E32</f>
        <v>005</v>
      </c>
      <c r="F32" t="str">
        <f>Input2022!F32</f>
        <v>91001</v>
      </c>
      <c r="G32" t="str">
        <f>Input2022!G32</f>
        <v>CA</v>
      </c>
      <c r="H32">
        <f>Input2022!H32*0.000001</f>
        <v>0.47144399999999997</v>
      </c>
      <c r="I32">
        <f>Input2022!I32*0.000001</f>
        <v>-7.4799999999999997E-3</v>
      </c>
      <c r="J32">
        <f>Input2022!J32*0.000001</f>
        <v>7.9607539999999997</v>
      </c>
      <c r="K32">
        <f>Input2022!K32*0.000001</f>
        <v>0.28605399999999997</v>
      </c>
      <c r="L32">
        <f>Input2022!L32*0.000001</f>
        <v>9.5709909999999994</v>
      </c>
      <c r="M32">
        <f>Input2022!M32*0.000001</f>
        <v>7.1426689999999997</v>
      </c>
      <c r="N32">
        <f>Input2022!N32*0.000001</f>
        <v>0</v>
      </c>
      <c r="O32">
        <f>Input2022!O32*0.000001</f>
        <v>0.85996600000000001</v>
      </c>
      <c r="P32">
        <f>Input2022!P32*0.000001</f>
        <v>0.59806099999999995</v>
      </c>
      <c r="Q32">
        <f>Input2022!Q32*0.000001</f>
        <v>-3.4358809999999997</v>
      </c>
      <c r="R32">
        <f>Input2022!R32*0.000001</f>
        <v>20.584146666666662</v>
      </c>
      <c r="S32">
        <f>Input2022!S32*0.000001</f>
        <v>17.148265666666664</v>
      </c>
      <c r="T32">
        <f>Input2022!T32*0.000001</f>
        <v>0.66036600000000001</v>
      </c>
      <c r="U32">
        <f>Input2022!U32*0.000001</f>
        <v>0</v>
      </c>
      <c r="V32">
        <f>Input2022!V32*0.000001</f>
        <v>6.5672999999999995E-2</v>
      </c>
      <c r="W32">
        <f>Input2022!W32*0.000001</f>
        <v>-9.3297749999999997</v>
      </c>
    </row>
    <row r="33" spans="1:23" ht="14.25" customHeight="1">
      <c r="A33">
        <f>Input2022!A33</f>
        <v>2022</v>
      </c>
      <c r="B33" t="str">
        <f>Input2022!B33</f>
        <v>Amador County Unified School District</v>
      </c>
      <c r="C33" t="str">
        <f>Input2022!C33</f>
        <v>School District</v>
      </c>
      <c r="D33" t="str">
        <f>Input2022!D33</f>
        <v>06</v>
      </c>
      <c r="E33" t="str">
        <f>Input2022!E33</f>
        <v>005</v>
      </c>
      <c r="F33" t="str">
        <f>Input2022!F33</f>
        <v>02450</v>
      </c>
      <c r="G33" t="str">
        <f>Input2022!G33</f>
        <v>CA</v>
      </c>
      <c r="H33">
        <f>Input2022!H33*0.000001</f>
        <v>4.7634119999999998</v>
      </c>
      <c r="I33">
        <f>Input2022!I33*0.000001</f>
        <v>0</v>
      </c>
      <c r="J33">
        <f>Input2022!J33*0.000001</f>
        <v>54.695038999999994</v>
      </c>
      <c r="K33">
        <f>Input2022!K33*0.000001</f>
        <v>11.173995</v>
      </c>
      <c r="L33">
        <f>Input2022!L33*0.000001</f>
        <v>58.083102999999994</v>
      </c>
      <c r="M33">
        <f>Input2022!M33*0.000001</f>
        <v>55.094980999999997</v>
      </c>
      <c r="N33">
        <f>Input2022!N33*0.000001</f>
        <v>0</v>
      </c>
      <c r="O33">
        <f>Input2022!O33*0.000001</f>
        <v>5.7126529999999995</v>
      </c>
      <c r="P33">
        <f>Input2022!P33*0.000001</f>
        <v>2.4973809999999999</v>
      </c>
      <c r="Q33">
        <f>Input2022!Q33*0.000001</f>
        <v>-22.511526</v>
      </c>
      <c r="R33">
        <f>Input2022!R33*0.000001</f>
        <v>152.92804372469635</v>
      </c>
      <c r="S33">
        <f>Input2022!S33*0.000001</f>
        <v>130.41651772469635</v>
      </c>
      <c r="T33">
        <f>Input2022!T33*0.000001</f>
        <v>3.0536469999999998</v>
      </c>
      <c r="U33">
        <f>Input2022!U33*0.000001</f>
        <v>0</v>
      </c>
      <c r="V33">
        <f>Input2022!V33*0.000001</f>
        <v>0</v>
      </c>
      <c r="W33">
        <f>Input2022!W33*0.000001</f>
        <v>-24.370303999999997</v>
      </c>
    </row>
    <row r="34" spans="1:23" ht="14.25" customHeight="1">
      <c r="A34">
        <f>Input2022!A34</f>
        <v>2022</v>
      </c>
      <c r="B34" t="str">
        <f>Input2022!B34</f>
        <v>Amador Tuolumne Community Action Agency</v>
      </c>
      <c r="C34" t="str">
        <f>Input2022!C34</f>
        <v>Special District</v>
      </c>
      <c r="D34" t="str">
        <f>Input2022!D34</f>
        <v>06</v>
      </c>
      <c r="E34" t="str">
        <f>Input2022!E34</f>
        <v>005</v>
      </c>
      <c r="F34">
        <f>Input2022!F34</f>
        <v>99004</v>
      </c>
      <c r="G34" t="str">
        <f>Input2022!G34</f>
        <v>CA</v>
      </c>
      <c r="H34">
        <f>Input2022!H34*0.000001</f>
        <v>0.76462799999999997</v>
      </c>
      <c r="I34">
        <f>Input2022!I34*0.000001</f>
        <v>0</v>
      </c>
      <c r="J34">
        <f>Input2022!J34*0.000001</f>
        <v>2.647E-2</v>
      </c>
      <c r="K34">
        <f>Input2022!K34*0.000001</f>
        <v>0.94367199999999996</v>
      </c>
      <c r="L34">
        <f>Input2022!L34*0.000001</f>
        <v>13.779719</v>
      </c>
      <c r="M34">
        <f>Input2022!M34*0.000001</f>
        <v>0.16773399999999999</v>
      </c>
      <c r="N34">
        <f>Input2022!N34*0.000001</f>
        <v>2.0740029999999998</v>
      </c>
      <c r="O34">
        <f>Input2022!O34*0.000001</f>
        <v>0</v>
      </c>
      <c r="P34">
        <f>Input2022!P34*0.000001</f>
        <v>5.8829999999999993E-3</v>
      </c>
      <c r="Q34">
        <f>Input2022!Q34*0.000001</f>
        <v>0</v>
      </c>
      <c r="R34">
        <f>Input2022!R34*0.000001</f>
        <v>0</v>
      </c>
      <c r="S34">
        <f>Input2022!S34*0.000001</f>
        <v>0</v>
      </c>
      <c r="T34">
        <f>Input2022!T34*0.000001</f>
        <v>0</v>
      </c>
      <c r="U34">
        <f>Input2022!U34*0.000001</f>
        <v>0</v>
      </c>
      <c r="V34">
        <f>Input2022!V34*0.000001</f>
        <v>0</v>
      </c>
      <c r="W34">
        <f>Input2022!W34*0.000001</f>
        <v>0</v>
      </c>
    </row>
    <row r="35" spans="1:23" ht="14.25" customHeight="1">
      <c r="A35">
        <f>Input2022!A35</f>
        <v>2022</v>
      </c>
      <c r="B35" t="str">
        <f>Input2022!B35</f>
        <v>American Canyon</v>
      </c>
      <c r="C35" t="str">
        <f>Input2022!C35</f>
        <v>City</v>
      </c>
      <c r="D35" t="str">
        <f>Input2022!D35</f>
        <v>06</v>
      </c>
      <c r="E35" t="str">
        <f>Input2022!E35</f>
        <v>055</v>
      </c>
      <c r="F35" t="str">
        <f>Input2022!F35</f>
        <v>01640</v>
      </c>
      <c r="G35" t="str">
        <f>Input2022!G35</f>
        <v>CA</v>
      </c>
      <c r="H35">
        <f>Input2022!H35*0.000001</f>
        <v>11.282862999999999</v>
      </c>
      <c r="I35">
        <f>Input2022!I35*0.000001</f>
        <v>-0.13538</v>
      </c>
      <c r="J35">
        <f>Input2022!J35*0.000001</f>
        <v>22.257082999999998</v>
      </c>
      <c r="K35">
        <f>Input2022!K35*0.000001</f>
        <v>10.183384</v>
      </c>
      <c r="L35">
        <f>Input2022!L35*0.000001</f>
        <v>52.092571999999997</v>
      </c>
      <c r="M35">
        <f>Input2022!M35*0.000001</f>
        <v>20.330652000000001</v>
      </c>
      <c r="N35">
        <f>Input2022!N35*0.000001</f>
        <v>0</v>
      </c>
      <c r="O35">
        <f>Input2022!O35*0.000001</f>
        <v>8.4236599999999999</v>
      </c>
      <c r="P35">
        <f>Input2022!P35*0.000001</f>
        <v>1.230604</v>
      </c>
      <c r="Q35">
        <f>Input2022!Q35*0.000001</f>
        <v>-9.079794999999999</v>
      </c>
      <c r="R35">
        <f>Input2022!R35*0.000001</f>
        <v>70.706079368558889</v>
      </c>
      <c r="S35">
        <f>Input2022!S35*0.000001</f>
        <v>61.626284368558899</v>
      </c>
      <c r="T35">
        <f>Input2022!T35*0.000001</f>
        <v>2.2652009999999998</v>
      </c>
      <c r="U35">
        <f>Input2022!U35*0.000001</f>
        <v>11.406787</v>
      </c>
      <c r="V35">
        <f>Input2022!V35*0.000001</f>
        <v>18.674122999999998</v>
      </c>
      <c r="W35">
        <f>Input2022!W35*0.000001</f>
        <v>18.607583999999999</v>
      </c>
    </row>
    <row r="36" spans="1:23" ht="14.25" customHeight="1">
      <c r="A36">
        <f>Input2022!A36</f>
        <v>2022</v>
      </c>
      <c r="B36" t="str">
        <f>Input2022!B36</f>
        <v>Anaheim</v>
      </c>
      <c r="C36" t="str">
        <f>Input2022!C36</f>
        <v>City</v>
      </c>
      <c r="D36" t="str">
        <f>Input2022!D36</f>
        <v>06</v>
      </c>
      <c r="E36" t="str">
        <f>Input2022!E36</f>
        <v>059</v>
      </c>
      <c r="F36" t="str">
        <f>Input2022!F36</f>
        <v>02000</v>
      </c>
      <c r="G36" t="str">
        <f>Input2022!G36</f>
        <v>CA</v>
      </c>
      <c r="H36">
        <f>Input2022!H36*0.000001</f>
        <v>166.39</v>
      </c>
      <c r="I36">
        <f>Input2022!I36*0.000001</f>
        <v>-113.76299999999999</v>
      </c>
      <c r="J36">
        <f>Input2022!J36*0.000001</f>
        <v>411.93199999999996</v>
      </c>
      <c r="K36">
        <f>Input2022!K36*0.000001</f>
        <v>2079.1799999999998</v>
      </c>
      <c r="L36">
        <f>Input2022!L36*0.000001</f>
        <v>1451.5809999999999</v>
      </c>
      <c r="M36">
        <f>Input2022!M36*0.000001</f>
        <v>535.70299999999997</v>
      </c>
      <c r="N36">
        <f>Input2022!N36*0.000001</f>
        <v>52.596999999999994</v>
      </c>
      <c r="O36">
        <f>Input2022!O36*0.000001</f>
        <v>141.96899999999999</v>
      </c>
      <c r="P36">
        <f>Input2022!P36*0.000001</f>
        <v>82.352999999999994</v>
      </c>
      <c r="Q36">
        <f>Input2022!Q36*0.000001</f>
        <v>-510.10599999999999</v>
      </c>
      <c r="R36">
        <f>Input2022!R36*0.000001</f>
        <v>2957.7419999999997</v>
      </c>
      <c r="S36">
        <f>Input2022!S36*0.000001</f>
        <v>2447.636</v>
      </c>
      <c r="T36">
        <f>Input2022!T36*0.000001</f>
        <v>98.717999999999989</v>
      </c>
      <c r="U36">
        <f>Input2022!U36*0.000001</f>
        <v>124.633</v>
      </c>
      <c r="V36">
        <f>Input2022!V36*0.000001</f>
        <v>231.78199999999998</v>
      </c>
      <c r="W36">
        <f>Input2022!W36*0.000001</f>
        <v>-478.90799999999996</v>
      </c>
    </row>
    <row r="37" spans="1:23" ht="14.25" customHeight="1">
      <c r="A37">
        <f>Input2022!A37</f>
        <v>2022</v>
      </c>
      <c r="B37" t="str">
        <f>Input2022!B37</f>
        <v>Anaheim Elementary School District</v>
      </c>
      <c r="C37" t="str">
        <f>Input2022!C37</f>
        <v>School District</v>
      </c>
      <c r="D37" t="str">
        <f>Input2022!D37</f>
        <v>06</v>
      </c>
      <c r="E37" t="str">
        <f>Input2022!E37</f>
        <v>059</v>
      </c>
      <c r="F37" t="str">
        <f>Input2022!F37</f>
        <v>02610</v>
      </c>
      <c r="G37" t="str">
        <f>Input2022!G37</f>
        <v>CA</v>
      </c>
      <c r="H37">
        <f>Input2022!H37*0.000001</f>
        <v>30.227846</v>
      </c>
      <c r="I37">
        <f>Input2022!I37*0.000001</f>
        <v>-0.47</v>
      </c>
      <c r="J37">
        <f>Input2022!J37*0.000001</f>
        <v>283.21446399999996</v>
      </c>
      <c r="K37">
        <f>Input2022!K37*0.000001</f>
        <v>285.79435699999999</v>
      </c>
      <c r="L37">
        <f>Input2022!L37*0.000001</f>
        <v>313.188016</v>
      </c>
      <c r="M37">
        <f>Input2022!M37*0.000001</f>
        <v>296.87799200000001</v>
      </c>
      <c r="N37">
        <f>Input2022!N37*0.000001</f>
        <v>0</v>
      </c>
      <c r="O37">
        <f>Input2022!O37*0.000001</f>
        <v>54.469352999999998</v>
      </c>
      <c r="P37">
        <f>Input2022!P37*0.000001</f>
        <v>28.560205999999997</v>
      </c>
      <c r="Q37">
        <f>Input2022!Q37*0.000001</f>
        <v>-135.491771</v>
      </c>
      <c r="R37">
        <f>Input2022!R37*0.000001</f>
        <v>926.27653947368424</v>
      </c>
      <c r="S37">
        <f>Input2022!S37*0.000001</f>
        <v>790.78476847368427</v>
      </c>
      <c r="T37">
        <f>Input2022!T37*0.000001</f>
        <v>28.200586999999999</v>
      </c>
      <c r="U37">
        <f>Input2022!U37*0.000001</f>
        <v>0</v>
      </c>
      <c r="V37">
        <f>Input2022!V37*0.000001</f>
        <v>76.412739999999999</v>
      </c>
      <c r="W37">
        <f>Input2022!W37*0.000001</f>
        <v>-264.50252799999998</v>
      </c>
    </row>
    <row r="38" spans="1:23" ht="14.25" customHeight="1">
      <c r="A38">
        <f>Input2022!A38</f>
        <v>2022</v>
      </c>
      <c r="B38" t="str">
        <f>Input2022!B38</f>
        <v>Anaheim Union High School District</v>
      </c>
      <c r="C38" t="str">
        <f>Input2022!C38</f>
        <v>School District</v>
      </c>
      <c r="D38" t="str">
        <f>Input2022!D38</f>
        <v>06</v>
      </c>
      <c r="E38" t="str">
        <f>Input2022!E38</f>
        <v>059</v>
      </c>
      <c r="F38" t="str">
        <f>Input2022!F38</f>
        <v>02630</v>
      </c>
      <c r="G38" t="str">
        <f>Input2022!G38</f>
        <v>CA</v>
      </c>
      <c r="H38">
        <f>Input2022!H38*0.000001</f>
        <v>131.997793</v>
      </c>
      <c r="I38">
        <f>Input2022!I38*0.000001</f>
        <v>-0.12451799999999999</v>
      </c>
      <c r="J38">
        <f>Input2022!J38*0.000001</f>
        <v>461.83015699999999</v>
      </c>
      <c r="K38">
        <f>Input2022!K38*0.000001</f>
        <v>312.87573099999997</v>
      </c>
      <c r="L38">
        <f>Input2022!L38*0.000001</f>
        <v>553.31928099999993</v>
      </c>
      <c r="M38">
        <f>Input2022!M38*0.000001</f>
        <v>489.89455099999998</v>
      </c>
      <c r="N38">
        <f>Input2022!N38*0.000001</f>
        <v>0</v>
      </c>
      <c r="O38">
        <f>Input2022!O38*0.000001</f>
        <v>175.35568699999999</v>
      </c>
      <c r="P38">
        <f>Input2022!P38*0.000001</f>
        <v>31.569312</v>
      </c>
      <c r="Q38">
        <f>Input2022!Q38*0.000001</f>
        <v>-230.06171999999998</v>
      </c>
      <c r="R38">
        <f>Input2022!R38*0.000001</f>
        <v>1508.7542644129555</v>
      </c>
      <c r="S38">
        <f>Input2022!S38*0.000001</f>
        <v>1278.6925444129554</v>
      </c>
      <c r="T38">
        <f>Input2022!T38*0.000001</f>
        <v>45.116158999999996</v>
      </c>
      <c r="U38">
        <f>Input2022!U38*0.000001</f>
        <v>0</v>
      </c>
      <c r="V38">
        <f>Input2022!V38*0.000001</f>
        <v>86.924959000000001</v>
      </c>
      <c r="W38">
        <f>Input2022!W38*0.000001</f>
        <v>-314.493381</v>
      </c>
    </row>
    <row r="39" spans="1:23" ht="14.25" customHeight="1">
      <c r="A39">
        <f>Input2022!A39</f>
        <v>2022</v>
      </c>
      <c r="B39" t="str">
        <f>Input2022!B39</f>
        <v>Anderson Union High School District</v>
      </c>
      <c r="C39" t="str">
        <f>Input2022!C39</f>
        <v>School District</v>
      </c>
      <c r="D39" t="str">
        <f>Input2022!D39</f>
        <v>06</v>
      </c>
      <c r="E39" t="str">
        <f>Input2022!E39</f>
        <v>089</v>
      </c>
      <c r="F39" t="str">
        <f>Input2022!F39</f>
        <v>02700</v>
      </c>
      <c r="G39" t="str">
        <f>Input2022!G39</f>
        <v>CA</v>
      </c>
      <c r="H39">
        <f>Input2022!H39*0.000001</f>
        <v>10.113522999999999</v>
      </c>
      <c r="I39">
        <f>Input2022!I39*0.000001</f>
        <v>0</v>
      </c>
      <c r="J39">
        <f>Input2022!J39*0.000001</f>
        <v>23.038943</v>
      </c>
      <c r="K39">
        <f>Input2022!K39*0.000001</f>
        <v>11.007341</v>
      </c>
      <c r="L39">
        <f>Input2022!L39*0.000001</f>
        <v>28.414524</v>
      </c>
      <c r="M39">
        <f>Input2022!M39*0.000001</f>
        <v>23.983083999999998</v>
      </c>
      <c r="N39">
        <f>Input2022!N39*0.000001</f>
        <v>0</v>
      </c>
      <c r="O39">
        <f>Input2022!O39*0.000001</f>
        <v>10.987869</v>
      </c>
      <c r="P39">
        <f>Input2022!P39*0.000001</f>
        <v>3.1443300000000001</v>
      </c>
      <c r="Q39">
        <f>Input2022!Q39*0.000001</f>
        <v>-10.883609</v>
      </c>
      <c r="R39">
        <f>Input2022!R39*0.000001</f>
        <v>74.648421463815794</v>
      </c>
      <c r="S39">
        <f>Input2022!S39*0.000001</f>
        <v>63.764812463815794</v>
      </c>
      <c r="T39">
        <f>Input2022!T39*0.000001</f>
        <v>2.1474189999999997</v>
      </c>
      <c r="U39">
        <f>Input2022!U39*0.000001</f>
        <v>0</v>
      </c>
      <c r="V39">
        <f>Input2022!V39*0.000001</f>
        <v>2.0539290000000001</v>
      </c>
      <c r="W39">
        <f>Input2022!W39*0.000001</f>
        <v>-7.0672600000000001</v>
      </c>
    </row>
    <row r="40" spans="1:23" ht="14.25" customHeight="1">
      <c r="A40">
        <f>Input2022!A40</f>
        <v>2022</v>
      </c>
      <c r="B40" t="str">
        <f>Input2022!B40</f>
        <v>Anderson Valley Unified School District</v>
      </c>
      <c r="C40" t="str">
        <f>Input2022!C40</f>
        <v>School District</v>
      </c>
      <c r="D40" t="str">
        <f>Input2022!D40</f>
        <v>06</v>
      </c>
      <c r="E40" t="str">
        <f>Input2022!E40</f>
        <v>045</v>
      </c>
      <c r="F40" t="str">
        <f>Input2022!F40</f>
        <v>02730</v>
      </c>
      <c r="G40" t="str">
        <f>Input2022!G40</f>
        <v>CA</v>
      </c>
      <c r="H40">
        <f>Input2022!H40*0.000001</f>
        <v>1.9112179999999999</v>
      </c>
      <c r="I40">
        <f>Input2022!I40*0.000001</f>
        <v>-8.4679999999999991E-2</v>
      </c>
      <c r="J40">
        <f>Input2022!J40*0.000001</f>
        <v>8.114986</v>
      </c>
      <c r="K40">
        <f>Input2022!K40*0.000001</f>
        <v>7.0254430000000001</v>
      </c>
      <c r="L40">
        <f>Input2022!L40*0.000001</f>
        <v>8.9127189999999992</v>
      </c>
      <c r="M40">
        <f>Input2022!M40*0.000001</f>
        <v>8.3477969999999999</v>
      </c>
      <c r="N40">
        <f>Input2022!N40*0.000001</f>
        <v>0</v>
      </c>
      <c r="O40">
        <f>Input2022!O40*0.000001</f>
        <v>3.4492569999999998</v>
      </c>
      <c r="P40">
        <f>Input2022!P40*0.000001</f>
        <v>0.67522300000000002</v>
      </c>
      <c r="Q40">
        <f>Input2022!Q40*0.000001</f>
        <v>-3.9808839999999996</v>
      </c>
      <c r="R40">
        <f>Input2022!R40*0.000001</f>
        <v>25.136797570850206</v>
      </c>
      <c r="S40">
        <f>Input2022!S40*0.000001</f>
        <v>21.155913570850206</v>
      </c>
      <c r="T40">
        <f>Input2022!T40*0.000001</f>
        <v>0.88114899999999996</v>
      </c>
      <c r="U40">
        <f>Input2022!U40*0.000001</f>
        <v>0</v>
      </c>
      <c r="V40">
        <f>Input2022!V40*0.000001</f>
        <v>0</v>
      </c>
      <c r="W40">
        <f>Input2022!W40*0.000001</f>
        <v>-4.7573409999999994</v>
      </c>
    </row>
    <row r="41" spans="1:23" ht="14.25" customHeight="1">
      <c r="A41">
        <f>Input2022!A41</f>
        <v>2022</v>
      </c>
      <c r="B41" t="str">
        <f>Input2022!B41</f>
        <v>Angels</v>
      </c>
      <c r="C41" t="str">
        <f>Input2022!C41</f>
        <v>City</v>
      </c>
      <c r="D41" t="str">
        <f>Input2022!D41</f>
        <v>06</v>
      </c>
      <c r="E41" t="str">
        <f>Input2022!E41</f>
        <v>009</v>
      </c>
      <c r="F41" t="str">
        <f>Input2022!F41</f>
        <v>02112</v>
      </c>
      <c r="G41" t="str">
        <f>Input2022!G41</f>
        <v>CA</v>
      </c>
      <c r="H41">
        <f>Input2022!H41*0.000001</f>
        <v>4.9841679999999995</v>
      </c>
      <c r="I41">
        <f>Input2022!I41*0.000001</f>
        <v>0</v>
      </c>
      <c r="J41">
        <f>Input2022!J41*0.000001</f>
        <v>4.7798039999999995</v>
      </c>
      <c r="K41">
        <f>Input2022!K41*0.000001</f>
        <v>2.81332</v>
      </c>
      <c r="L41">
        <f>Input2022!L41*0.000001</f>
        <v>14.901456999999999</v>
      </c>
      <c r="M41">
        <f>Input2022!M41*0.000001</f>
        <v>4.6785350000000001</v>
      </c>
      <c r="N41">
        <f>Input2022!N41*0.000001</f>
        <v>0</v>
      </c>
      <c r="O41">
        <f>Input2022!O41*0.000001</f>
        <v>3.0106389999999998</v>
      </c>
      <c r="P41">
        <f>Input2022!P41*0.000001</f>
        <v>0.49768399999999996</v>
      </c>
      <c r="Q41">
        <f>Input2022!Q41*0.000001</f>
        <v>-3.5926169999999997</v>
      </c>
      <c r="R41">
        <f>Input2022!R41*0.000001</f>
        <v>12.623071999999999</v>
      </c>
      <c r="S41">
        <f>Input2022!S41*0.000001</f>
        <v>9.0304539999999989</v>
      </c>
      <c r="T41">
        <f>Input2022!T41*0.000001</f>
        <v>0.76529700000000001</v>
      </c>
      <c r="U41">
        <f>Input2022!U41*0.000001</f>
        <v>0</v>
      </c>
      <c r="V41">
        <f>Input2022!V41*0.000001</f>
        <v>2.1293199999999999</v>
      </c>
      <c r="W41">
        <f>Input2022!W41*0.000001</f>
        <v>10.248137999999999</v>
      </c>
    </row>
    <row r="42" spans="1:23" ht="14.25" customHeight="1">
      <c r="A42">
        <f>Input2022!A42</f>
        <v>2022</v>
      </c>
      <c r="B42" t="str">
        <f>Input2022!B42</f>
        <v>Antelope Elementary School District</v>
      </c>
      <c r="C42" t="str">
        <f>Input2022!C42</f>
        <v>School District</v>
      </c>
      <c r="D42" t="str">
        <f>Input2022!D42</f>
        <v>06</v>
      </c>
      <c r="E42" t="str">
        <f>Input2022!E42</f>
        <v>089</v>
      </c>
      <c r="F42" t="str">
        <f>Input2022!F42</f>
        <v>02760</v>
      </c>
      <c r="G42" t="str">
        <f>Input2022!G42</f>
        <v>CA</v>
      </c>
      <c r="H42">
        <f>Input2022!H42*0.000001</f>
        <v>6.191147</v>
      </c>
      <c r="I42">
        <f>Input2022!I42*0.000001</f>
        <v>-4.9999999999999996E-2</v>
      </c>
      <c r="J42">
        <f>Input2022!J42*0.000001</f>
        <v>9.5341719999999999</v>
      </c>
      <c r="K42">
        <f>Input2022!K42*0.000001</f>
        <v>1.1450929999999999</v>
      </c>
      <c r="L42">
        <f>Input2022!L42*0.000001</f>
        <v>12.222838999999999</v>
      </c>
      <c r="M42">
        <f>Input2022!M42*0.000001</f>
        <v>10.428236</v>
      </c>
      <c r="N42">
        <f>Input2022!N42*0.000001</f>
        <v>0</v>
      </c>
      <c r="O42">
        <f>Input2022!O42*0.000001</f>
        <v>8.8742889999999992</v>
      </c>
      <c r="P42">
        <f>Input2022!P42*0.000001</f>
        <v>2.5756679999999998</v>
      </c>
      <c r="Q42">
        <f>Input2022!Q42*0.000001</f>
        <v>-5.1804429999999995</v>
      </c>
      <c r="R42">
        <f>Input2022!R42*0.000001</f>
        <v>35.089388973502587</v>
      </c>
      <c r="S42">
        <f>Input2022!S42*0.000001</f>
        <v>29.908945973502593</v>
      </c>
      <c r="T42">
        <f>Input2022!T42*0.000001</f>
        <v>1.042818</v>
      </c>
      <c r="U42">
        <f>Input2022!U42*0.000001</f>
        <v>0</v>
      </c>
      <c r="V42">
        <f>Input2022!V42*0.000001</f>
        <v>1.0746119999999999</v>
      </c>
      <c r="W42">
        <f>Input2022!W42*0.000001</f>
        <v>-0.99123099999999997</v>
      </c>
    </row>
    <row r="43" spans="1:23" ht="14.25" customHeight="1">
      <c r="A43">
        <f>Input2022!A43</f>
        <v>2022</v>
      </c>
      <c r="B43" t="str">
        <f>Input2022!B43</f>
        <v>Antelope Valley Union High School District</v>
      </c>
      <c r="C43" t="str">
        <f>Input2022!C43</f>
        <v>School District</v>
      </c>
      <c r="D43" t="str">
        <f>Input2022!D43</f>
        <v>06</v>
      </c>
      <c r="E43" t="str">
        <f>Input2022!E43</f>
        <v>037</v>
      </c>
      <c r="F43" t="str">
        <f>Input2022!F43</f>
        <v>02820</v>
      </c>
      <c r="G43" t="str">
        <f>Input2022!G43</f>
        <v>CA</v>
      </c>
      <c r="H43">
        <f>Input2022!H43*0.000001</f>
        <v>72.548495000000003</v>
      </c>
      <c r="I43">
        <f>Input2022!I43*0.000001</f>
        <v>-0.3</v>
      </c>
      <c r="J43">
        <f>Input2022!J43*0.000001</f>
        <v>346.10344499999997</v>
      </c>
      <c r="K43">
        <f>Input2022!K43*0.000001</f>
        <v>50.801195</v>
      </c>
      <c r="L43">
        <f>Input2022!L43*0.000001</f>
        <v>408.409717</v>
      </c>
      <c r="M43">
        <f>Input2022!M43*0.000001</f>
        <v>373.14312699999999</v>
      </c>
      <c r="N43">
        <f>Input2022!N43*0.000001</f>
        <v>0</v>
      </c>
      <c r="O43">
        <f>Input2022!O43*0.000001</f>
        <v>108.508484</v>
      </c>
      <c r="P43">
        <f>Input2022!P43*0.000001</f>
        <v>37.789577000000001</v>
      </c>
      <c r="Q43">
        <f>Input2022!Q43*0.000001</f>
        <v>-152.59009899999998</v>
      </c>
      <c r="R43">
        <f>Input2022!R43*0.000001</f>
        <v>1007.011601214575</v>
      </c>
      <c r="S43">
        <f>Input2022!S43*0.000001</f>
        <v>854.42150221457496</v>
      </c>
      <c r="T43">
        <f>Input2022!T43*0.000001</f>
        <v>31.276280999999997</v>
      </c>
      <c r="U43">
        <f>Input2022!U43*0.000001</f>
        <v>0</v>
      </c>
      <c r="V43">
        <f>Input2022!V43*0.000001</f>
        <v>88.947429999999997</v>
      </c>
      <c r="W43">
        <f>Input2022!W43*0.000001</f>
        <v>-228.99271199999998</v>
      </c>
    </row>
    <row r="44" spans="1:23" ht="14.25" customHeight="1">
      <c r="A44">
        <f>Input2022!A44</f>
        <v>2022</v>
      </c>
      <c r="B44" t="str">
        <f>Input2022!B44</f>
        <v>Antioch</v>
      </c>
      <c r="C44" t="str">
        <f>Input2022!C44</f>
        <v>City</v>
      </c>
      <c r="D44" t="str">
        <f>Input2022!D44</f>
        <v>06</v>
      </c>
      <c r="E44" t="str">
        <f>Input2022!E44</f>
        <v>013</v>
      </c>
      <c r="F44" t="str">
        <f>Input2022!F44</f>
        <v>02252</v>
      </c>
      <c r="G44" t="str">
        <f>Input2022!G44</f>
        <v>CA</v>
      </c>
      <c r="H44">
        <f>Input2022!H44*0.000001</f>
        <v>69.799995999999993</v>
      </c>
      <c r="I44">
        <f>Input2022!I44*0.000001</f>
        <v>-6.6352099999999998</v>
      </c>
      <c r="J44">
        <f>Input2022!J44*0.000001</f>
        <v>73.527605999999992</v>
      </c>
      <c r="K44">
        <f>Input2022!K44*0.000001</f>
        <v>21.490399999999998</v>
      </c>
      <c r="L44">
        <f>Input2022!L44*0.000001</f>
        <v>197.44538599999998</v>
      </c>
      <c r="M44">
        <f>Input2022!M44*0.000001</f>
        <v>88.602266</v>
      </c>
      <c r="N44">
        <f>Input2022!N44*0.000001</f>
        <v>0</v>
      </c>
      <c r="O44">
        <f>Input2022!O44*0.000001</f>
        <v>77.150954999999996</v>
      </c>
      <c r="P44">
        <f>Input2022!P44*0.000001</f>
        <v>17.548076999999999</v>
      </c>
      <c r="Q44">
        <f>Input2022!Q44*0.000001</f>
        <v>-81.393608999999998</v>
      </c>
      <c r="R44">
        <f>Input2022!R44*0.000001</f>
        <v>539.17442727839455</v>
      </c>
      <c r="S44">
        <f>Input2022!S44*0.000001</f>
        <v>457.78081827839458</v>
      </c>
      <c r="T44">
        <f>Input2022!T44*0.000001</f>
        <v>15.403913999999999</v>
      </c>
      <c r="U44">
        <f>Input2022!U44*0.000001</f>
        <v>20.303985999999998</v>
      </c>
      <c r="V44">
        <f>Input2022!V44*0.000001</f>
        <v>42.062860999999998</v>
      </c>
      <c r="W44">
        <f>Input2022!W44*0.000001</f>
        <v>65.712408999999994</v>
      </c>
    </row>
    <row r="45" spans="1:23" ht="14.25" customHeight="1">
      <c r="A45">
        <f>Input2022!A45</f>
        <v>2022</v>
      </c>
      <c r="B45" t="str">
        <f>Input2022!B45</f>
        <v>Antioch Unified School District</v>
      </c>
      <c r="C45" t="str">
        <f>Input2022!C45</f>
        <v>School District</v>
      </c>
      <c r="D45" t="str">
        <f>Input2022!D45</f>
        <v>06</v>
      </c>
      <c r="E45" t="str">
        <f>Input2022!E45</f>
        <v>013</v>
      </c>
      <c r="F45" t="str">
        <f>Input2022!F45</f>
        <v>02850</v>
      </c>
      <c r="G45" t="str">
        <f>Input2022!G45</f>
        <v>CA</v>
      </c>
      <c r="H45">
        <f>Input2022!H45*0.000001</f>
        <v>39.390657999999995</v>
      </c>
      <c r="I45">
        <f>Input2022!I45*0.000001</f>
        <v>-1.45</v>
      </c>
      <c r="J45">
        <f>Input2022!J45*0.000001</f>
        <v>226.12676499999998</v>
      </c>
      <c r="K45">
        <f>Input2022!K45*0.000001</f>
        <v>126.53102799999999</v>
      </c>
      <c r="L45">
        <f>Input2022!L45*0.000001</f>
        <v>259.14215899999999</v>
      </c>
      <c r="M45">
        <f>Input2022!M45*0.000001</f>
        <v>239.55058399999999</v>
      </c>
      <c r="N45">
        <f>Input2022!N45*0.000001</f>
        <v>60.098323999999998</v>
      </c>
      <c r="O45">
        <f>Input2022!O45*0.000001</f>
        <v>0.80888799999999994</v>
      </c>
      <c r="P45">
        <f>Input2022!P45*0.000001</f>
        <v>25.492832999999997</v>
      </c>
      <c r="Q45">
        <f>Input2022!Q45*0.000001</f>
        <v>-97.402000000000001</v>
      </c>
      <c r="R45">
        <f>Input2022!R45*0.000001</f>
        <v>656.9882047070239</v>
      </c>
      <c r="S45">
        <f>Input2022!S45*0.000001</f>
        <v>559.58620470702397</v>
      </c>
      <c r="T45">
        <f>Input2022!T45*0.000001</f>
        <v>22.129542999999998</v>
      </c>
      <c r="U45">
        <f>Input2022!U45*0.000001</f>
        <v>0</v>
      </c>
      <c r="V45">
        <f>Input2022!V45*0.000001</f>
        <v>51.885388999999996</v>
      </c>
      <c r="W45">
        <f>Input2022!W45*0.000001</f>
        <v>-160.327111</v>
      </c>
    </row>
    <row r="46" spans="1:23" ht="14.25" customHeight="1">
      <c r="A46">
        <f>Input2022!A46</f>
        <v>2022</v>
      </c>
      <c r="B46" t="str">
        <f>Input2022!B46</f>
        <v>Apple Valley Unified School District</v>
      </c>
      <c r="C46" t="str">
        <f>Input2022!C46</f>
        <v>School District</v>
      </c>
      <c r="D46" t="str">
        <f>Input2022!D46</f>
        <v>06</v>
      </c>
      <c r="E46" t="str">
        <f>Input2022!E46</f>
        <v>071</v>
      </c>
      <c r="F46" t="str">
        <f>Input2022!F46</f>
        <v>00017</v>
      </c>
      <c r="G46" t="str">
        <f>Input2022!G46</f>
        <v>CA</v>
      </c>
      <c r="H46">
        <f>Input2022!H46*0.000001</f>
        <v>23.152674999999999</v>
      </c>
      <c r="I46">
        <f>Input2022!I46*0.000001</f>
        <v>-3.508095</v>
      </c>
      <c r="J46">
        <f>Input2022!J46*0.000001</f>
        <v>188.27516299999999</v>
      </c>
      <c r="K46">
        <f>Input2022!K46*0.000001</f>
        <v>40.426288999999997</v>
      </c>
      <c r="L46">
        <f>Input2022!L46*0.000001</f>
        <v>208.90992899999998</v>
      </c>
      <c r="M46">
        <f>Input2022!M46*0.000001</f>
        <v>203.86170099999998</v>
      </c>
      <c r="N46">
        <f>Input2022!N46*0.000001</f>
        <v>0</v>
      </c>
      <c r="O46">
        <f>Input2022!O46*0.000001</f>
        <v>63.672522999999998</v>
      </c>
      <c r="P46">
        <f>Input2022!P46*0.000001</f>
        <v>43.170608999999999</v>
      </c>
      <c r="Q46">
        <f>Input2022!Q46*0.000001</f>
        <v>-91.377473999999992</v>
      </c>
      <c r="R46">
        <f>Input2022!R46*0.000001</f>
        <v>610.23531260000004</v>
      </c>
      <c r="S46">
        <f>Input2022!S46*0.000001</f>
        <v>518.85783860000004</v>
      </c>
      <c r="T46">
        <f>Input2022!T46*0.000001</f>
        <v>17.76416</v>
      </c>
      <c r="U46">
        <f>Input2022!U46*0.000001</f>
        <v>-5.5659999999999998E-3</v>
      </c>
      <c r="V46">
        <f>Input2022!V46*0.000001</f>
        <v>12.312991999999999</v>
      </c>
      <c r="W46">
        <f>Input2022!W46*0.000001</f>
        <v>-110.427054</v>
      </c>
    </row>
    <row r="47" spans="1:23" ht="14.25" customHeight="1">
      <c r="A47">
        <f>Input2022!A47</f>
        <v>2022</v>
      </c>
      <c r="B47" t="str">
        <f>Input2022!B47</f>
        <v>Arcadia</v>
      </c>
      <c r="C47" t="str">
        <f>Input2022!C47</f>
        <v>City</v>
      </c>
      <c r="D47" t="str">
        <f>Input2022!D47</f>
        <v>06</v>
      </c>
      <c r="E47" t="str">
        <f>Input2022!E47</f>
        <v>037</v>
      </c>
      <c r="F47" t="str">
        <f>Input2022!F47</f>
        <v>02462</v>
      </c>
      <c r="G47" t="str">
        <f>Input2022!G47</f>
        <v>CA</v>
      </c>
      <c r="H47">
        <f>Input2022!H47*0.000001</f>
        <v>47.465948999999995</v>
      </c>
      <c r="I47">
        <f>Input2022!I47*0.000001</f>
        <v>-8.8842489999999987</v>
      </c>
      <c r="J47">
        <f>Input2022!J47*0.000001</f>
        <v>62.576746</v>
      </c>
      <c r="K47">
        <f>Input2022!K47*0.000001</f>
        <v>98.800285000000002</v>
      </c>
      <c r="L47">
        <f>Input2022!L47*0.000001</f>
        <v>120.039311</v>
      </c>
      <c r="M47">
        <f>Input2022!M47*0.000001</f>
        <v>86.895487000000003</v>
      </c>
      <c r="N47">
        <f>Input2022!N47*0.000001</f>
        <v>0</v>
      </c>
      <c r="O47">
        <f>Input2022!O47*0.000001</f>
        <v>46.227194999999995</v>
      </c>
      <c r="P47">
        <f>Input2022!P47*0.000001</f>
        <v>7.7137649999999995</v>
      </c>
      <c r="Q47">
        <f>Input2022!Q47*0.000001</f>
        <v>-4.6438090000000001</v>
      </c>
      <c r="R47">
        <f>Input2022!R47*0.000001</f>
        <v>457.72117499999996</v>
      </c>
      <c r="S47">
        <f>Input2022!S47*0.000001</f>
        <v>453.07736599999998</v>
      </c>
      <c r="T47">
        <f>Input2022!T47*0.000001</f>
        <v>9.5922229999999988</v>
      </c>
      <c r="U47">
        <f>Input2022!U47*0.000001</f>
        <v>8.0157439999999998</v>
      </c>
      <c r="V47">
        <f>Input2022!V47*0.000001</f>
        <v>20.258420999999998</v>
      </c>
      <c r="W47">
        <f>Input2022!W47*0.000001</f>
        <v>-67.365487999999999</v>
      </c>
    </row>
    <row r="48" spans="1:23" ht="14.25" customHeight="1">
      <c r="A48">
        <f>Input2022!A48</f>
        <v>2022</v>
      </c>
      <c r="B48" t="str">
        <f>Input2022!B48</f>
        <v>Arcadia Unified School District</v>
      </c>
      <c r="C48" t="str">
        <f>Input2022!C48</f>
        <v>School District</v>
      </c>
      <c r="D48" t="str">
        <f>Input2022!D48</f>
        <v>06</v>
      </c>
      <c r="E48" t="str">
        <f>Input2022!E48</f>
        <v>037</v>
      </c>
      <c r="F48" t="str">
        <f>Input2022!F48</f>
        <v>02970</v>
      </c>
      <c r="G48" t="str">
        <f>Input2022!G48</f>
        <v>CA</v>
      </c>
      <c r="H48">
        <f>Input2022!H48*0.000001</f>
        <v>34.295409999999997</v>
      </c>
      <c r="I48">
        <f>Input2022!I48*0.000001</f>
        <v>-1.815035</v>
      </c>
      <c r="J48">
        <f>Input2022!J48*0.000001</f>
        <v>127.588184</v>
      </c>
      <c r="K48">
        <f>Input2022!K48*0.000001</f>
        <v>254.34381399999998</v>
      </c>
      <c r="L48">
        <f>Input2022!L48*0.000001</f>
        <v>139.21090799999999</v>
      </c>
      <c r="M48">
        <f>Input2022!M48*0.000001</f>
        <v>133.24953499999998</v>
      </c>
      <c r="N48">
        <f>Input2022!N48*0.000001</f>
        <v>0</v>
      </c>
      <c r="O48">
        <f>Input2022!O48*0.000001</f>
        <v>66.950327000000001</v>
      </c>
      <c r="P48">
        <f>Input2022!P48*0.000001</f>
        <v>127.588184</v>
      </c>
      <c r="Q48">
        <f>Input2022!Q48*0.000001</f>
        <v>-66.474806999999998</v>
      </c>
      <c r="R48">
        <f>Input2022!R48*0.000001</f>
        <v>461.28284569999994</v>
      </c>
      <c r="S48">
        <f>Input2022!S48*0.000001</f>
        <v>394.8080387</v>
      </c>
      <c r="T48">
        <f>Input2022!T48*0.000001</f>
        <v>13.803898</v>
      </c>
      <c r="U48">
        <f>Input2022!U48*0.000001</f>
        <v>-4.7959999999999999E-3</v>
      </c>
      <c r="V48">
        <f>Input2022!V48*0.000001</f>
        <v>19.554563999999999</v>
      </c>
      <c r="W48">
        <f>Input2022!W48*0.000001</f>
        <v>-74.374037000000001</v>
      </c>
    </row>
    <row r="49" spans="1:23" ht="14.25" customHeight="1">
      <c r="A49">
        <f>Input2022!A49</f>
        <v>2022</v>
      </c>
      <c r="B49" t="str">
        <f>Input2022!B49</f>
        <v>Arcata</v>
      </c>
      <c r="C49" t="str">
        <f>Input2022!C49</f>
        <v>City</v>
      </c>
      <c r="D49" t="str">
        <f>Input2022!D49</f>
        <v>06</v>
      </c>
      <c r="E49" t="str">
        <f>Input2022!E49</f>
        <v>023</v>
      </c>
      <c r="F49" t="str">
        <f>Input2022!F49</f>
        <v>02476</v>
      </c>
      <c r="G49" t="str">
        <f>Input2022!G49</f>
        <v>CA</v>
      </c>
      <c r="H49">
        <f>Input2022!H49*0.000001</f>
        <v>14.818928</v>
      </c>
      <c r="I49">
        <f>Input2022!I49*0.000001</f>
        <v>-0.68992399999999998</v>
      </c>
      <c r="J49">
        <f>Input2022!J49*0.000001</f>
        <v>13.939325</v>
      </c>
      <c r="K49">
        <f>Input2022!K49*0.000001</f>
        <v>3.2354759999999998</v>
      </c>
      <c r="L49">
        <f>Input2022!L49*0.000001</f>
        <v>36.655994999999997</v>
      </c>
      <c r="M49">
        <f>Input2022!M49*0.000001</f>
        <v>16.904378999999999</v>
      </c>
      <c r="N49">
        <f>Input2022!N49*0.000001</f>
        <v>0</v>
      </c>
      <c r="O49">
        <f>Input2022!O49*0.000001</f>
        <v>15.060744</v>
      </c>
      <c r="P49">
        <f>Input2022!P49*0.000001</f>
        <v>3.7650769999999998</v>
      </c>
      <c r="Q49">
        <f>Input2022!Q49*0.000001</f>
        <v>-14.873441999999999</v>
      </c>
      <c r="R49">
        <f>Input2022!R49*0.000001</f>
        <v>90.956200751111624</v>
      </c>
      <c r="S49">
        <f>Input2022!S49*0.000001</f>
        <v>76.082758751111626</v>
      </c>
      <c r="T49">
        <f>Input2022!T49*0.000001</f>
        <v>0.78983499999999995</v>
      </c>
      <c r="U49">
        <f>Input2022!U49*0.000001</f>
        <v>0.574291</v>
      </c>
      <c r="V49">
        <f>Input2022!V49*0.000001</f>
        <v>6.0269309999999994</v>
      </c>
      <c r="W49">
        <f>Input2022!W49*0.000001</f>
        <v>47.946877999999998</v>
      </c>
    </row>
    <row r="50" spans="1:23" ht="14.25" customHeight="1">
      <c r="A50">
        <f>Input2022!A50</f>
        <v>2022</v>
      </c>
      <c r="B50" t="str">
        <f>Input2022!B50</f>
        <v>Arcata Elementary School District</v>
      </c>
      <c r="C50" t="str">
        <f>Input2022!C50</f>
        <v>School District</v>
      </c>
      <c r="D50" t="str">
        <f>Input2022!D50</f>
        <v>06</v>
      </c>
      <c r="E50" t="str">
        <f>Input2022!E50</f>
        <v>023</v>
      </c>
      <c r="F50" t="str">
        <f>Input2022!F50</f>
        <v>03000</v>
      </c>
      <c r="G50" t="str">
        <f>Input2022!G50</f>
        <v>CA</v>
      </c>
      <c r="H50">
        <f>Input2022!H50*0.000001</f>
        <v>3.6464919999999998</v>
      </c>
      <c r="I50">
        <f>Input2022!I50*0.000001</f>
        <v>-4.4999999999999997E-3</v>
      </c>
      <c r="J50">
        <f>Input2022!J50*0.000001</f>
        <v>9.0078199999999988</v>
      </c>
      <c r="K50">
        <f>Input2022!K50*0.000001</f>
        <v>11.32931</v>
      </c>
      <c r="L50">
        <f>Input2022!L50*0.000001</f>
        <v>20.895696999999998</v>
      </c>
      <c r="M50">
        <f>Input2022!M50*0.000001</f>
        <v>9.9444099999999995</v>
      </c>
      <c r="N50">
        <f>Input2022!N50*0.000001</f>
        <v>4.6300279999999994</v>
      </c>
      <c r="O50">
        <f>Input2022!O50*0.000001</f>
        <v>0</v>
      </c>
      <c r="P50">
        <f>Input2022!P50*0.000001</f>
        <v>1.0265059999999999</v>
      </c>
      <c r="Q50">
        <f>Input2022!Q50*0.000001</f>
        <v>-7.3648929999999995</v>
      </c>
      <c r="R50">
        <f>Input2022!R50*0.000001</f>
        <v>49.409729909999996</v>
      </c>
      <c r="S50">
        <f>Input2022!S50*0.000001</f>
        <v>42.044836909999994</v>
      </c>
      <c r="T50">
        <f>Input2022!T50*0.000001</f>
        <v>1.4071609999999999</v>
      </c>
      <c r="U50">
        <f>Input2022!U50*0.000001</f>
        <v>0</v>
      </c>
      <c r="V50">
        <f>Input2022!V50*0.000001</f>
        <v>3.5733809999999999</v>
      </c>
      <c r="W50">
        <f>Input2022!W50*0.000001</f>
        <v>-5.1833</v>
      </c>
    </row>
    <row r="51" spans="1:23" ht="14.25" customHeight="1">
      <c r="A51">
        <f>Input2022!A51</f>
        <v>2022</v>
      </c>
      <c r="B51" t="str">
        <f>Input2022!B51</f>
        <v>Armona Union Elementary School District</v>
      </c>
      <c r="C51" t="str">
        <f>Input2022!C51</f>
        <v>School District</v>
      </c>
      <c r="D51" t="str">
        <f>Input2022!D51</f>
        <v>06</v>
      </c>
      <c r="E51" t="str">
        <f>Input2022!E51</f>
        <v>031</v>
      </c>
      <c r="F51" t="str">
        <f>Input2022!F51</f>
        <v>03180</v>
      </c>
      <c r="G51" t="str">
        <f>Input2022!G51</f>
        <v>CA</v>
      </c>
      <c r="H51">
        <f>Input2022!H51*0.000001</f>
        <v>19.391393000000001</v>
      </c>
      <c r="I51">
        <f>Input2022!I51*0.000001</f>
        <v>0</v>
      </c>
      <c r="J51">
        <f>Input2022!J51*0.000001</f>
        <v>11.837638999999999</v>
      </c>
      <c r="K51">
        <f>Input2022!K51*0.000001</f>
        <v>8.4697899999999997</v>
      </c>
      <c r="L51">
        <f>Input2022!L51*0.000001</f>
        <v>20.046479999999999</v>
      </c>
      <c r="M51">
        <f>Input2022!M51*0.000001</f>
        <v>14.951919</v>
      </c>
      <c r="N51">
        <f>Input2022!N51*0.000001</f>
        <v>0</v>
      </c>
      <c r="O51">
        <f>Input2022!O51*0.000001</f>
        <v>20.837327999999999</v>
      </c>
      <c r="P51">
        <f>Input2022!P51*0.000001</f>
        <v>1.024778</v>
      </c>
      <c r="Q51">
        <f>Input2022!Q51*0.000001</f>
        <v>-7.3417159999999999</v>
      </c>
      <c r="R51">
        <f>Input2022!R51*0.000001</f>
        <v>44.097604109999999</v>
      </c>
      <c r="S51">
        <f>Input2022!S51*0.000001</f>
        <v>36.755888110000001</v>
      </c>
      <c r="T51">
        <f>Input2022!T51*0.000001</f>
        <v>1.4450429999999999</v>
      </c>
      <c r="U51">
        <f>Input2022!U51*0.000001</f>
        <v>-4.4999999999999999E-4</v>
      </c>
      <c r="V51">
        <f>Input2022!V51*0.000001</f>
        <v>2.3967679999999998</v>
      </c>
      <c r="W51">
        <f>Input2022!W51*0.000001</f>
        <v>7.6455319999999993</v>
      </c>
    </row>
    <row r="52" spans="1:23" ht="14.25" customHeight="1">
      <c r="A52">
        <f>Input2022!A52</f>
        <v>2022</v>
      </c>
      <c r="B52" t="str">
        <f>Input2022!B52</f>
        <v>Aromas-San Juan Unified School District</v>
      </c>
      <c r="C52" t="str">
        <f>Input2022!C52</f>
        <v>School District</v>
      </c>
      <c r="D52" t="str">
        <f>Input2022!D52</f>
        <v>06</v>
      </c>
      <c r="E52" t="str">
        <f>Input2022!E52</f>
        <v>053</v>
      </c>
      <c r="F52" t="str">
        <f>Input2022!F52</f>
        <v>91136</v>
      </c>
      <c r="G52" t="str">
        <f>Input2022!G52</f>
        <v>CA</v>
      </c>
      <c r="H52">
        <f>Input2022!H52*0.000001</f>
        <v>5.3170199999999994</v>
      </c>
      <c r="I52">
        <f>Input2022!I52*0.000001</f>
        <v>-1.0040469999999999</v>
      </c>
      <c r="J52">
        <f>Input2022!J52*0.000001</f>
        <v>14.774927</v>
      </c>
      <c r="K52">
        <f>Input2022!K52*0.000001</f>
        <v>25.612379999999998</v>
      </c>
      <c r="L52">
        <f>Input2022!L52*0.000001</f>
        <v>19.893219999999999</v>
      </c>
      <c r="M52">
        <f>Input2022!M52*0.000001</f>
        <v>17.287689999999998</v>
      </c>
      <c r="N52">
        <f>Input2022!N52*0.000001</f>
        <v>0</v>
      </c>
      <c r="O52">
        <f>Input2022!O52*0.000001</f>
        <v>9.5652549999999987</v>
      </c>
      <c r="P52">
        <f>Input2022!P52*0.000001</f>
        <v>2.8975469999999999</v>
      </c>
      <c r="Q52">
        <f>Input2022!Q52*0.000001</f>
        <v>-7.1048819999999999</v>
      </c>
      <c r="R52">
        <f>Input2022!R52*0.000001</f>
        <v>46.365313359999995</v>
      </c>
      <c r="S52">
        <f>Input2022!S52*0.000001</f>
        <v>39.260431359999998</v>
      </c>
      <c r="T52">
        <f>Input2022!T52*0.000001</f>
        <v>1.372541</v>
      </c>
      <c r="U52">
        <f>Input2022!U52*0.000001</f>
        <v>0.74959199999999993</v>
      </c>
      <c r="V52">
        <f>Input2022!V52*0.000001</f>
        <v>1.230437</v>
      </c>
      <c r="W52">
        <f>Input2022!W52*0.000001</f>
        <v>-14.315968999999999</v>
      </c>
    </row>
    <row r="53" spans="1:23" ht="14.25" customHeight="1">
      <c r="A53">
        <f>Input2022!A53</f>
        <v>2022</v>
      </c>
      <c r="B53" t="str">
        <f>Input2022!B53</f>
        <v>Arroyo Grande</v>
      </c>
      <c r="C53" t="str">
        <f>Input2022!C53</f>
        <v>City</v>
      </c>
      <c r="D53" t="str">
        <f>Input2022!D53</f>
        <v>06</v>
      </c>
      <c r="E53" t="str">
        <f>Input2022!E53</f>
        <v>079</v>
      </c>
      <c r="F53" t="str">
        <f>Input2022!F53</f>
        <v>02868</v>
      </c>
      <c r="G53" t="str">
        <f>Input2022!G53</f>
        <v>CA</v>
      </c>
      <c r="H53">
        <f>Input2022!H53*0.000001</f>
        <v>17.764941999999998</v>
      </c>
      <c r="I53">
        <f>Input2022!I53*0.000001</f>
        <v>-2.1497600000000001</v>
      </c>
      <c r="J53">
        <f>Input2022!J53*0.000001</f>
        <v>18.371791999999999</v>
      </c>
      <c r="K53">
        <f>Input2022!K53*0.000001</f>
        <v>2.0095079999999998</v>
      </c>
      <c r="L53">
        <f>Input2022!L53*0.000001</f>
        <v>33.342982999999997</v>
      </c>
      <c r="M53">
        <f>Input2022!M53*0.000001</f>
        <v>21.422056999999999</v>
      </c>
      <c r="N53">
        <f>Input2022!N53*0.000001</f>
        <v>0</v>
      </c>
      <c r="O53">
        <f>Input2022!O53*0.000001</f>
        <v>17.202200999999999</v>
      </c>
      <c r="P53">
        <f>Input2022!P53*0.000001</f>
        <v>2.8421349999999999</v>
      </c>
      <c r="Q53">
        <f>Input2022!Q53*0.000001</f>
        <v>-9.1490980000000004</v>
      </c>
      <c r="R53">
        <f>Input2022!R53*0.000001</f>
        <v>78.130640478223754</v>
      </c>
      <c r="S53">
        <f>Input2022!S53*0.000001</f>
        <v>68.981542478223759</v>
      </c>
      <c r="T53">
        <f>Input2022!T53*0.000001</f>
        <v>2.5245439999999997</v>
      </c>
      <c r="U53">
        <f>Input2022!U53*0.000001</f>
        <v>0</v>
      </c>
      <c r="V53">
        <f>Input2022!V53*0.000001</f>
        <v>5.553839</v>
      </c>
      <c r="W53">
        <f>Input2022!W53*0.000001</f>
        <v>6.4679259999999994</v>
      </c>
    </row>
    <row r="54" spans="1:23" ht="14.25" customHeight="1">
      <c r="A54">
        <f>Input2022!A54</f>
        <v>2022</v>
      </c>
      <c r="B54" t="str">
        <f>Input2022!B54</f>
        <v>Artesia</v>
      </c>
      <c r="C54" t="str">
        <f>Input2022!C54</f>
        <v>City</v>
      </c>
      <c r="D54" t="str">
        <f>Input2022!D54</f>
        <v>06</v>
      </c>
      <c r="E54" t="str">
        <f>Input2022!E54</f>
        <v>037</v>
      </c>
      <c r="F54" t="str">
        <f>Input2022!F54</f>
        <v>02896</v>
      </c>
      <c r="G54" t="str">
        <f>Input2022!G54</f>
        <v>CA</v>
      </c>
      <c r="H54">
        <f>Input2022!H54*0.000001</f>
        <v>11.681889</v>
      </c>
      <c r="I54">
        <f>Input2022!I54*0.000001</f>
        <v>-6.0238E-2</v>
      </c>
      <c r="J54">
        <f>Input2022!J54*0.000001</f>
        <v>10.582132</v>
      </c>
      <c r="K54">
        <f>Input2022!K54*0.000001</f>
        <v>0.18004199999999998</v>
      </c>
      <c r="L54">
        <f>Input2022!L54*0.000001</f>
        <v>21.1051</v>
      </c>
      <c r="M54">
        <f>Input2022!M54*0.000001</f>
        <v>11.297374</v>
      </c>
      <c r="N54">
        <f>Input2022!N54*0.000001</f>
        <v>0</v>
      </c>
      <c r="O54">
        <f>Input2022!O54*0.000001</f>
        <v>10.368948</v>
      </c>
      <c r="P54">
        <f>Input2022!P54*0.000001</f>
        <v>2.3284409999999998</v>
      </c>
      <c r="Q54">
        <f>Input2022!Q54*0.000001</f>
        <v>-2.1240129999999997</v>
      </c>
      <c r="R54">
        <f>Input2022!R54*0.000001</f>
        <v>16.273140999999999</v>
      </c>
      <c r="S54">
        <f>Input2022!S54*0.000001</f>
        <v>14.149127999999999</v>
      </c>
      <c r="T54">
        <f>Input2022!T54*0.000001</f>
        <v>0.31872600000000001</v>
      </c>
      <c r="U54">
        <f>Input2022!U54*0.000001</f>
        <v>0</v>
      </c>
      <c r="V54">
        <f>Input2022!V54*0.000001</f>
        <v>6.7602669999999998</v>
      </c>
      <c r="W54">
        <f>Input2022!W54*0.000001</f>
        <v>3.0744609999999999</v>
      </c>
    </row>
    <row r="55" spans="1:23" ht="14.25" customHeight="1">
      <c r="A55">
        <f>Input2022!A55</f>
        <v>2022</v>
      </c>
      <c r="B55" t="str">
        <f>Input2022!B55</f>
        <v>Arvin</v>
      </c>
      <c r="C55" t="str">
        <f>Input2022!C55</f>
        <v>City</v>
      </c>
      <c r="D55" t="str">
        <f>Input2022!D55</f>
        <v>06</v>
      </c>
      <c r="E55" t="str">
        <f>Input2022!E55</f>
        <v>029</v>
      </c>
      <c r="F55" t="str">
        <f>Input2022!F55</f>
        <v>02924</v>
      </c>
      <c r="G55" t="str">
        <f>Input2022!G55</f>
        <v>CA</v>
      </c>
      <c r="H55">
        <f>Input2022!H55*0.000001</f>
        <v>2.6960280000000001</v>
      </c>
      <c r="I55">
        <f>Input2022!I55*0.000001</f>
        <v>-6.93E-2</v>
      </c>
      <c r="J55">
        <f>Input2022!J55*0.000001</f>
        <v>7.5762159999999996</v>
      </c>
      <c r="K55">
        <f>Input2022!K55*0.000001</f>
        <v>7.1867069999999993</v>
      </c>
      <c r="L55">
        <f>Input2022!L55*0.000001</f>
        <v>16.649162</v>
      </c>
      <c r="M55">
        <f>Input2022!M55*0.000001</f>
        <v>8.1985899999999994</v>
      </c>
      <c r="N55">
        <f>Input2022!N55*0.000001</f>
        <v>0</v>
      </c>
      <c r="O55">
        <f>Input2022!O55*0.000001</f>
        <v>2.2367539999999999</v>
      </c>
      <c r="P55">
        <f>Input2022!P55*0.000001</f>
        <v>0.915412</v>
      </c>
      <c r="Q55">
        <f>Input2022!Q55*0.000001</f>
        <v>-1.6979769999999998</v>
      </c>
      <c r="R55">
        <f>Input2022!R55*0.000001</f>
        <v>14.799923</v>
      </c>
      <c r="S55">
        <f>Input2022!S55*0.000001</f>
        <v>13.101946</v>
      </c>
      <c r="T55">
        <f>Input2022!T55*0.000001</f>
        <v>0.57787899999999992</v>
      </c>
      <c r="U55">
        <f>Input2022!U55*0.000001</f>
        <v>0</v>
      </c>
      <c r="V55">
        <f>Input2022!V55*0.000001</f>
        <v>0</v>
      </c>
      <c r="W55">
        <f>Input2022!W55*0.000001</f>
        <v>3.7143039999999998</v>
      </c>
    </row>
    <row r="56" spans="1:23" ht="14.25" customHeight="1">
      <c r="A56">
        <f>Input2022!A56</f>
        <v>2022</v>
      </c>
      <c r="B56" t="str">
        <f>Input2022!B56</f>
        <v>Arvin Union School District</v>
      </c>
      <c r="C56" t="str">
        <f>Input2022!C56</f>
        <v>School District</v>
      </c>
      <c r="D56" t="str">
        <f>Input2022!D56</f>
        <v>06</v>
      </c>
      <c r="E56" t="str">
        <f>Input2022!E56</f>
        <v>029</v>
      </c>
      <c r="F56" t="str">
        <f>Input2022!F56</f>
        <v>03270</v>
      </c>
      <c r="G56" t="str">
        <f>Input2022!G56</f>
        <v>CA</v>
      </c>
      <c r="H56">
        <f>Input2022!H56*0.000001</f>
        <v>10.766992</v>
      </c>
      <c r="I56">
        <f>Input2022!I56*0.000001</f>
        <v>0</v>
      </c>
      <c r="J56">
        <f>Input2022!J56*0.000001</f>
        <v>57.939141999999997</v>
      </c>
      <c r="K56">
        <f>Input2022!K56*0.000001</f>
        <v>34.762129000000002</v>
      </c>
      <c r="L56">
        <f>Input2022!L56*0.000001</f>
        <v>66.741562000000002</v>
      </c>
      <c r="M56">
        <f>Input2022!M56*0.000001</f>
        <v>59.418219999999998</v>
      </c>
      <c r="N56">
        <f>Input2022!N56*0.000001</f>
        <v>16.162617999999998</v>
      </c>
      <c r="O56">
        <f>Input2022!O56*0.000001</f>
        <v>0.88898599999999994</v>
      </c>
      <c r="P56">
        <f>Input2022!P56*0.000001</f>
        <v>10.827907</v>
      </c>
      <c r="Q56">
        <f>Input2022!Q56*0.000001</f>
        <v>-21.260327</v>
      </c>
      <c r="R56">
        <f>Input2022!R56*0.000001</f>
        <v>151.56087209999998</v>
      </c>
      <c r="S56">
        <f>Input2022!S56*0.000001</f>
        <v>130.30054509999999</v>
      </c>
      <c r="T56">
        <f>Input2022!T56*0.000001</f>
        <v>4.4797159999999998</v>
      </c>
      <c r="U56">
        <f>Input2022!U56*0.000001</f>
        <v>0</v>
      </c>
      <c r="V56">
        <f>Input2022!V56*0.000001</f>
        <v>34.288176</v>
      </c>
      <c r="W56">
        <f>Input2022!W56*0.000001</f>
        <v>-51.285634999999999</v>
      </c>
    </row>
    <row r="57" spans="1:23" ht="14.25" customHeight="1">
      <c r="A57">
        <f>Input2022!A57</f>
        <v>2022</v>
      </c>
      <c r="B57" t="str">
        <f>Input2022!B57</f>
        <v>Association of Monterey Bay Area Governments</v>
      </c>
      <c r="C57" t="str">
        <f>Input2022!C57</f>
        <v>Special District</v>
      </c>
      <c r="D57" t="str">
        <f>Input2022!D57</f>
        <v>06</v>
      </c>
      <c r="E57" t="str">
        <f>Input2022!E57</f>
        <v>053</v>
      </c>
      <c r="F57">
        <f>Input2022!F57</f>
        <v>99005</v>
      </c>
      <c r="G57" t="str">
        <f>Input2022!G57</f>
        <v>CA</v>
      </c>
      <c r="H57">
        <f>Input2022!H57*0.000001</f>
        <v>1.230005</v>
      </c>
      <c r="I57">
        <f>Input2022!I57*0.000001</f>
        <v>0</v>
      </c>
      <c r="J57">
        <f>Input2022!J57*0.000001</f>
        <v>5.06135</v>
      </c>
      <c r="K57">
        <f>Input2022!K57*0.000001</f>
        <v>6.7584999999999992E-2</v>
      </c>
      <c r="L57">
        <f>Input2022!L57*0.000001</f>
        <v>5.2145799999999998</v>
      </c>
      <c r="M57">
        <f>Input2022!M57*0.000001</f>
        <v>5.1268199999999995</v>
      </c>
      <c r="N57">
        <f>Input2022!N57*0.000001</f>
        <v>2.409297</v>
      </c>
      <c r="O57">
        <f>Input2022!O57*0.000001</f>
        <v>0</v>
      </c>
      <c r="P57">
        <f>Input2022!P57*0.000001</f>
        <v>1.6976309999999999</v>
      </c>
      <c r="Q57">
        <f>Input2022!Q57*0.000001</f>
        <v>-1.0823119999999999</v>
      </c>
      <c r="R57">
        <f>Input2022!R57*0.000001</f>
        <v>11.380778128286018</v>
      </c>
      <c r="S57">
        <f>Input2022!S57*0.000001</f>
        <v>10.298466128286018</v>
      </c>
      <c r="T57">
        <f>Input2022!T57*0.000001</f>
        <v>0.34351599999999999</v>
      </c>
      <c r="U57">
        <f>Input2022!U57*0.000001</f>
        <v>0.92665199999999992</v>
      </c>
      <c r="V57">
        <f>Input2022!V57*0.000001</f>
        <v>0.66269800000000001</v>
      </c>
      <c r="W57">
        <f>Input2022!W57*0.000001</f>
        <v>-0.18317</v>
      </c>
    </row>
    <row r="58" spans="1:23" ht="14.25" customHeight="1">
      <c r="A58">
        <f>Input2022!A58</f>
        <v>2022</v>
      </c>
      <c r="B58" t="str">
        <f>Input2022!B58</f>
        <v>Atascadero</v>
      </c>
      <c r="C58" t="str">
        <f>Input2022!C58</f>
        <v>City</v>
      </c>
      <c r="D58" t="str">
        <f>Input2022!D58</f>
        <v>06</v>
      </c>
      <c r="E58" t="str">
        <f>Input2022!E58</f>
        <v>079</v>
      </c>
      <c r="F58" t="str">
        <f>Input2022!F58</f>
        <v>03064</v>
      </c>
      <c r="G58" t="str">
        <f>Input2022!G58</f>
        <v>CA</v>
      </c>
      <c r="H58">
        <f>Input2022!H58*0.000001</f>
        <v>24.730060999999999</v>
      </c>
      <c r="I58">
        <f>Input2022!I58*0.000001</f>
        <v>-0.212033</v>
      </c>
      <c r="J58">
        <f>Input2022!J58*0.000001</f>
        <v>30.986044</v>
      </c>
      <c r="K58">
        <f>Input2022!K58*0.000001</f>
        <v>15.770176999999999</v>
      </c>
      <c r="L58">
        <f>Input2022!L58*0.000001</f>
        <v>47.666106999999997</v>
      </c>
      <c r="M58">
        <f>Input2022!M58*0.000001</f>
        <v>38.490823999999996</v>
      </c>
      <c r="N58">
        <f>Input2022!N58*0.000001</f>
        <v>0</v>
      </c>
      <c r="O58">
        <f>Input2022!O58*0.000001</f>
        <v>23.415662999999999</v>
      </c>
      <c r="P58">
        <f>Input2022!P58*0.000001</f>
        <v>2.2422459999999997</v>
      </c>
      <c r="Q58">
        <f>Input2022!Q58*0.000001</f>
        <v>-18.759198999999999</v>
      </c>
      <c r="R58">
        <f>Input2022!R58*0.000001</f>
        <v>160.1981127241674</v>
      </c>
      <c r="S58">
        <f>Input2022!S58*0.000001</f>
        <v>141.43891372416741</v>
      </c>
      <c r="T58">
        <f>Input2022!T58*0.000001</f>
        <v>4.2365819999999994</v>
      </c>
      <c r="U58">
        <f>Input2022!U58*0.000001</f>
        <v>0</v>
      </c>
      <c r="V58">
        <f>Input2022!V58*0.000001</f>
        <v>0.23361999999999999</v>
      </c>
      <c r="W58">
        <f>Input2022!W58*0.000001</f>
        <v>15.514044</v>
      </c>
    </row>
    <row r="59" spans="1:23" ht="14.25" customHeight="1">
      <c r="A59">
        <f>Input2022!A59</f>
        <v>2022</v>
      </c>
      <c r="B59" t="str">
        <f>Input2022!B59</f>
        <v>Atascadero Unified School District</v>
      </c>
      <c r="C59" t="str">
        <f>Input2022!C59</f>
        <v>School District</v>
      </c>
      <c r="D59" t="str">
        <f>Input2022!D59</f>
        <v>06</v>
      </c>
      <c r="E59" t="str">
        <f>Input2022!E59</f>
        <v>079</v>
      </c>
      <c r="F59" t="str">
        <f>Input2022!F59</f>
        <v>03300</v>
      </c>
      <c r="G59" t="str">
        <f>Input2022!G59</f>
        <v>CA</v>
      </c>
      <c r="H59">
        <f>Input2022!H59*0.000001</f>
        <v>12.551568</v>
      </c>
      <c r="I59">
        <f>Input2022!I59*0.000001</f>
        <v>0</v>
      </c>
      <c r="J59">
        <f>Input2022!J59*0.000001</f>
        <v>57.18094</v>
      </c>
      <c r="K59">
        <f>Input2022!K59*0.000001</f>
        <v>104.39701199999999</v>
      </c>
      <c r="L59">
        <f>Input2022!L59*0.000001</f>
        <v>71.303854000000001</v>
      </c>
      <c r="M59">
        <f>Input2022!M59*0.000001</f>
        <v>59.861533999999999</v>
      </c>
      <c r="N59">
        <f>Input2022!N59*0.000001</f>
        <v>0</v>
      </c>
      <c r="O59">
        <f>Input2022!O59*0.000001</f>
        <v>19.235170999999998</v>
      </c>
      <c r="P59">
        <f>Input2022!P59*0.000001</f>
        <v>5.3005569999999995</v>
      </c>
      <c r="Q59">
        <f>Input2022!Q59*0.000001</f>
        <v>-30.576599999999999</v>
      </c>
      <c r="R59">
        <f>Input2022!R59*0.000001</f>
        <v>202.44766149999998</v>
      </c>
      <c r="S59">
        <f>Input2022!S59*0.000001</f>
        <v>171.8710615</v>
      </c>
      <c r="T59">
        <f>Input2022!T59*0.000001</f>
        <v>5.8948669999999996</v>
      </c>
      <c r="U59">
        <f>Input2022!U59*0.000001</f>
        <v>-1.787E-3</v>
      </c>
      <c r="V59">
        <f>Input2022!V59*0.000001</f>
        <v>3.4572979999999998</v>
      </c>
      <c r="W59">
        <f>Input2022!W59*0.000001</f>
        <v>-20.071320999999998</v>
      </c>
    </row>
    <row r="60" spans="1:23" ht="14.25" customHeight="1">
      <c r="A60">
        <f>Input2022!A60</f>
        <v>2022</v>
      </c>
      <c r="B60" t="str">
        <f>Input2022!B60</f>
        <v>Atwater</v>
      </c>
      <c r="C60" t="str">
        <f>Input2022!C60</f>
        <v>City</v>
      </c>
      <c r="D60" t="str">
        <f>Input2022!D60</f>
        <v>06</v>
      </c>
      <c r="E60" t="str">
        <f>Input2022!E60</f>
        <v>047</v>
      </c>
      <c r="F60" t="str">
        <f>Input2022!F60</f>
        <v>03162</v>
      </c>
      <c r="G60" t="str">
        <f>Input2022!G60</f>
        <v>CA</v>
      </c>
      <c r="H60">
        <f>Input2022!H60*0.000001</f>
        <v>12.371506999999999</v>
      </c>
      <c r="I60">
        <f>Input2022!I60*0.000001</f>
        <v>-0.97861999999999993</v>
      </c>
      <c r="J60">
        <f>Input2022!J60*0.000001</f>
        <v>13.536351999999999</v>
      </c>
      <c r="K60">
        <f>Input2022!K60*0.000001</f>
        <v>69.552883999999992</v>
      </c>
      <c r="L60">
        <f>Input2022!L60*0.000001</f>
        <v>51.465517999999996</v>
      </c>
      <c r="M60">
        <f>Input2022!M60*0.000001</f>
        <v>19.158491999999999</v>
      </c>
      <c r="N60">
        <f>Input2022!N60*0.000001</f>
        <v>0</v>
      </c>
      <c r="O60">
        <f>Input2022!O60*0.000001</f>
        <v>12.372893999999999</v>
      </c>
      <c r="P60">
        <f>Input2022!P60*0.000001</f>
        <v>1.5695329999999998</v>
      </c>
      <c r="Q60">
        <f>Input2022!Q60*0.000001</f>
        <v>-18.401457999999998</v>
      </c>
      <c r="R60">
        <f>Input2022!R60*0.000001</f>
        <v>18.401457999999998</v>
      </c>
      <c r="S60">
        <f>Input2022!S60*0.000001</f>
        <v>0</v>
      </c>
      <c r="T60">
        <f>Input2022!T60*0.000001</f>
        <v>3.7153389999999997</v>
      </c>
      <c r="U60">
        <f>Input2022!U60*0.000001</f>
        <v>0.22634299999999999</v>
      </c>
      <c r="V60">
        <f>Input2022!V60*0.000001</f>
        <v>24.086475999999998</v>
      </c>
      <c r="W60">
        <f>Input2022!W60*0.000001</f>
        <v>28.615181</v>
      </c>
    </row>
    <row r="61" spans="1:23" ht="14.25" customHeight="1">
      <c r="A61">
        <f>Input2022!A61</f>
        <v>2022</v>
      </c>
      <c r="B61" t="str">
        <f>Input2022!B61</f>
        <v>Atwater Elementary School District</v>
      </c>
      <c r="C61" t="str">
        <f>Input2022!C61</f>
        <v>School District</v>
      </c>
      <c r="D61" t="str">
        <f>Input2022!D61</f>
        <v>06</v>
      </c>
      <c r="E61" t="str">
        <f>Input2022!E61</f>
        <v>047</v>
      </c>
      <c r="F61" t="str">
        <f>Input2022!F61</f>
        <v>03420</v>
      </c>
      <c r="G61" t="str">
        <f>Input2022!G61</f>
        <v>CA</v>
      </c>
      <c r="H61">
        <f>Input2022!H61*0.000001</f>
        <v>29.749935999999998</v>
      </c>
      <c r="I61">
        <f>Input2022!I61*0.000001</f>
        <v>-5.3207300000000002</v>
      </c>
      <c r="J61">
        <f>Input2022!J61*0.000001</f>
        <v>67.001836999999995</v>
      </c>
      <c r="K61">
        <f>Input2022!K61*0.000001</f>
        <v>32.381302999999996</v>
      </c>
      <c r="L61">
        <f>Input2022!L61*0.000001</f>
        <v>89.11668499999999</v>
      </c>
      <c r="M61">
        <f>Input2022!M61*0.000001</f>
        <v>78.325113000000002</v>
      </c>
      <c r="N61">
        <f>Input2022!N61*0.000001</f>
        <v>0</v>
      </c>
      <c r="O61">
        <f>Input2022!O61*0.000001</f>
        <v>41.362062999999999</v>
      </c>
      <c r="P61">
        <f>Input2022!P61*0.000001</f>
        <v>32.381302999999996</v>
      </c>
      <c r="Q61">
        <f>Input2022!Q61*0.000001</f>
        <v>-31.260867999999999</v>
      </c>
      <c r="R61">
        <f>Input2022!R61*0.000001</f>
        <v>213.45869309999998</v>
      </c>
      <c r="S61">
        <f>Input2022!S61*0.000001</f>
        <v>182.19782509999999</v>
      </c>
      <c r="T61">
        <f>Input2022!T61*0.000001</f>
        <v>6.8503349999999994</v>
      </c>
      <c r="U61">
        <f>Input2022!U61*0.000001</f>
        <v>2.8847700000000001</v>
      </c>
      <c r="V61">
        <f>Input2022!V61*0.000001</f>
        <v>8.1955150000000003</v>
      </c>
      <c r="W61">
        <f>Input2022!W61*0.000001</f>
        <v>3.802708</v>
      </c>
    </row>
    <row r="62" spans="1:23" ht="14.25" customHeight="1">
      <c r="A62">
        <f>Input2022!A62</f>
        <v>2022</v>
      </c>
      <c r="B62" t="str">
        <f>Input2022!B62</f>
        <v>Auburn</v>
      </c>
      <c r="C62" t="str">
        <f>Input2022!C62</f>
        <v>City</v>
      </c>
      <c r="D62" t="str">
        <f>Input2022!D62</f>
        <v>06</v>
      </c>
      <c r="E62" t="str">
        <f>Input2022!E62</f>
        <v>061</v>
      </c>
      <c r="F62" t="str">
        <f>Input2022!F62</f>
        <v>03204</v>
      </c>
      <c r="G62" t="str">
        <f>Input2022!G62</f>
        <v>CA</v>
      </c>
      <c r="H62">
        <f>Input2022!H62*0.000001</f>
        <v>7.9690579999999995</v>
      </c>
      <c r="I62">
        <f>Input2022!I62*0.000001</f>
        <v>-0.5</v>
      </c>
      <c r="J62">
        <f>Input2022!J62*0.000001</f>
        <v>15.354016</v>
      </c>
      <c r="K62">
        <f>Input2022!K62*0.000001</f>
        <v>33.496851999999997</v>
      </c>
      <c r="L62">
        <f>Input2022!L62*0.000001</f>
        <v>27.281568</v>
      </c>
      <c r="M62">
        <f>Input2022!M62*0.000001</f>
        <v>16.834772999999998</v>
      </c>
      <c r="N62">
        <f>Input2022!N62*0.000001</f>
        <v>0</v>
      </c>
      <c r="O62">
        <f>Input2022!O62*0.000001</f>
        <v>8.7622609999999987</v>
      </c>
      <c r="P62">
        <f>Input2022!P62*0.000001</f>
        <v>5.1527389999999995</v>
      </c>
      <c r="Q62">
        <f>Input2022!Q62*0.000001</f>
        <v>7.651281</v>
      </c>
      <c r="R62">
        <f>Input2022!R62*0.000001</f>
        <v>-65.395564102564094</v>
      </c>
      <c r="S62">
        <f>Input2022!S62*0.000001</f>
        <v>-57.744283102564104</v>
      </c>
      <c r="T62">
        <f>Input2022!T62*0.000001</f>
        <v>1.1334519999999999</v>
      </c>
      <c r="U62">
        <f>Input2022!U62*0.000001</f>
        <v>0</v>
      </c>
      <c r="V62">
        <f>Input2022!V62*0.000001</f>
        <v>1.6500969999999999</v>
      </c>
      <c r="W62">
        <f>Input2022!W62*0.000001</f>
        <v>4.72403</v>
      </c>
    </row>
    <row r="63" spans="1:23" ht="14.25" customHeight="1">
      <c r="A63">
        <f>Input2022!A63</f>
        <v>2022</v>
      </c>
      <c r="B63" t="str">
        <f>Input2022!B63</f>
        <v>Avalon</v>
      </c>
      <c r="C63" t="str">
        <f>Input2022!C63</f>
        <v>City</v>
      </c>
      <c r="D63" t="str">
        <f>Input2022!D63</f>
        <v>06</v>
      </c>
      <c r="E63" t="str">
        <f>Input2022!E63</f>
        <v>037</v>
      </c>
      <c r="F63" t="str">
        <f>Input2022!F63</f>
        <v>03274</v>
      </c>
      <c r="G63" t="str">
        <f>Input2022!G63</f>
        <v>CA</v>
      </c>
      <c r="H63">
        <f>Input2022!H63*0.000001</f>
        <v>12.259252999999999</v>
      </c>
      <c r="I63">
        <f>Input2022!I63*0.000001</f>
        <v>-0.18576599999999999</v>
      </c>
      <c r="J63">
        <f>Input2022!J63*0.000001</f>
        <v>10.412996999999999</v>
      </c>
      <c r="K63">
        <f>Input2022!K63*0.000001</f>
        <v>5.6252719999999998</v>
      </c>
      <c r="L63">
        <f>Input2022!L63*0.000001</f>
        <v>33.662678999999997</v>
      </c>
      <c r="M63">
        <f>Input2022!M63*0.000001</f>
        <v>16.386441999999999</v>
      </c>
      <c r="N63">
        <f>Input2022!N63*0.000001</f>
        <v>0</v>
      </c>
      <c r="O63">
        <f>Input2022!O63*0.000001</f>
        <v>10.600985999999999</v>
      </c>
      <c r="P63">
        <f>Input2022!P63*0.000001</f>
        <v>1.251104</v>
      </c>
      <c r="Q63">
        <f>Input2022!Q63*0.000001</f>
        <v>-6.393745</v>
      </c>
      <c r="R63">
        <f>Input2022!R63*0.000001</f>
        <v>50.74751612436215</v>
      </c>
      <c r="S63">
        <f>Input2022!S63*0.000001</f>
        <v>44.353771124362154</v>
      </c>
      <c r="T63">
        <f>Input2022!T63*0.000001</f>
        <v>0.87845200000000001</v>
      </c>
      <c r="U63">
        <f>Input2022!U63*0.000001</f>
        <v>0.33077299999999998</v>
      </c>
      <c r="V63">
        <f>Input2022!V63*0.000001</f>
        <v>10.13772</v>
      </c>
      <c r="W63">
        <f>Input2022!W63*0.000001</f>
        <v>-5.2585749999999996</v>
      </c>
    </row>
    <row r="64" spans="1:23" ht="14.25" customHeight="1">
      <c r="A64">
        <f>Input2022!A64</f>
        <v>2022</v>
      </c>
      <c r="B64" t="str">
        <f>Input2022!B64</f>
        <v>Azusa</v>
      </c>
      <c r="C64" t="str">
        <f>Input2022!C64</f>
        <v>City</v>
      </c>
      <c r="D64" t="str">
        <f>Input2022!D64</f>
        <v>06</v>
      </c>
      <c r="E64" t="str">
        <f>Input2022!E64</f>
        <v>037</v>
      </c>
      <c r="F64" t="str">
        <f>Input2022!F64</f>
        <v>03386</v>
      </c>
      <c r="G64" t="str">
        <f>Input2022!G64</f>
        <v>CA</v>
      </c>
      <c r="H64">
        <f>Input2022!H64*0.000001</f>
        <v>47.250931999999999</v>
      </c>
      <c r="I64">
        <f>Input2022!I64*0.000001</f>
        <v>-4.8012100000000002</v>
      </c>
      <c r="J64">
        <f>Input2022!J64*0.000001</f>
        <v>45.402018999999996</v>
      </c>
      <c r="K64">
        <f>Input2022!K64*0.000001</f>
        <v>122.43364299999999</v>
      </c>
      <c r="L64">
        <f>Input2022!L64*0.000001</f>
        <v>152.11853099999999</v>
      </c>
      <c r="M64">
        <f>Input2022!M64*0.000001</f>
        <v>52.671789999999994</v>
      </c>
      <c r="N64">
        <f>Input2022!N64*0.000001</f>
        <v>0</v>
      </c>
      <c r="O64">
        <f>Input2022!O64*0.000001</f>
        <v>40.828474999999997</v>
      </c>
      <c r="P64">
        <f>Input2022!P64*0.000001</f>
        <v>3.73088</v>
      </c>
      <c r="Q64">
        <f>Input2022!Q64*0.000001</f>
        <v>42.095262999999996</v>
      </c>
      <c r="R64">
        <f>Input2022!R64*0.000001</f>
        <v>2.3159619803586304</v>
      </c>
      <c r="S64">
        <f>Input2022!S64*0.000001</f>
        <v>44.411224980358625</v>
      </c>
      <c r="T64">
        <f>Input2022!T64*0.000001</f>
        <v>4.2651319999999995</v>
      </c>
      <c r="U64">
        <f>Input2022!U64*0.000001</f>
        <v>0</v>
      </c>
      <c r="V64">
        <f>Input2022!V64*0.000001</f>
        <v>49.614939999999997</v>
      </c>
      <c r="W64">
        <f>Input2022!W64*0.000001</f>
        <v>1.4450429999999999</v>
      </c>
    </row>
    <row r="65" spans="1:23" ht="14.25" customHeight="1">
      <c r="A65">
        <f>Input2022!A65</f>
        <v>2022</v>
      </c>
      <c r="B65" t="str">
        <f>Input2022!B65</f>
        <v>Azusa Unified School District</v>
      </c>
      <c r="C65" t="str">
        <f>Input2022!C65</f>
        <v>School District</v>
      </c>
      <c r="D65" t="str">
        <f>Input2022!D65</f>
        <v>06</v>
      </c>
      <c r="E65" t="str">
        <f>Input2022!E65</f>
        <v>037</v>
      </c>
      <c r="F65" t="str">
        <f>Input2022!F65</f>
        <v>03600</v>
      </c>
      <c r="G65" t="str">
        <f>Input2022!G65</f>
        <v>CA</v>
      </c>
      <c r="H65">
        <f>Input2022!H65*0.000001</f>
        <v>19.409319999999997</v>
      </c>
      <c r="I65">
        <f>Input2022!I65*0.000001</f>
        <v>-0.64233899999999999</v>
      </c>
      <c r="J65">
        <f>Input2022!J65*0.000001</f>
        <v>123.33579399999999</v>
      </c>
      <c r="K65">
        <f>Input2022!K65*0.000001</f>
        <v>191.599729</v>
      </c>
      <c r="L65">
        <f>Input2022!L65*0.000001</f>
        <v>154.84608299999999</v>
      </c>
      <c r="M65">
        <f>Input2022!M65*0.000001</f>
        <v>129.24577199999999</v>
      </c>
      <c r="N65">
        <f>Input2022!N65*0.000001</f>
        <v>0</v>
      </c>
      <c r="O65">
        <f>Input2022!O65*0.000001</f>
        <v>41.626570999999998</v>
      </c>
      <c r="P65">
        <f>Input2022!P65*0.000001</f>
        <v>21.993666999999999</v>
      </c>
      <c r="Q65">
        <f>Input2022!Q65*0.000001</f>
        <v>-59.709963999999999</v>
      </c>
      <c r="R65">
        <f>Input2022!R65*0.000001</f>
        <v>399.41040889174985</v>
      </c>
      <c r="S65">
        <f>Input2022!S65*0.000001</f>
        <v>339.70044489174984</v>
      </c>
      <c r="T65">
        <f>Input2022!T65*0.000001</f>
        <v>16.701176</v>
      </c>
      <c r="U65">
        <f>Input2022!U65*0.000001</f>
        <v>-3.8899999999999998E-3</v>
      </c>
      <c r="V65">
        <f>Input2022!V65*0.000001</f>
        <v>17.363409000000001</v>
      </c>
      <c r="W65">
        <f>Input2022!W65*0.000001</f>
        <v>-44.144306999999998</v>
      </c>
    </row>
    <row r="66" spans="1:23" ht="14.25" customHeight="1">
      <c r="A66">
        <f>Input2022!A66</f>
        <v>2022</v>
      </c>
      <c r="B66" t="str">
        <f>Input2022!B66</f>
        <v>Bakersfield</v>
      </c>
      <c r="C66" t="str">
        <f>Input2022!C66</f>
        <v>City</v>
      </c>
      <c r="D66" t="str">
        <f>Input2022!D66</f>
        <v>06</v>
      </c>
      <c r="E66" t="str">
        <f>Input2022!E66</f>
        <v>029</v>
      </c>
      <c r="F66" t="str">
        <f>Input2022!F66</f>
        <v>03526</v>
      </c>
      <c r="G66" t="str">
        <f>Input2022!G66</f>
        <v>CA</v>
      </c>
      <c r="H66">
        <f>Input2022!H66*0.000001</f>
        <v>128.342837</v>
      </c>
      <c r="I66">
        <f>Input2022!I66*0.000001</f>
        <v>-65.456161999999992</v>
      </c>
      <c r="J66">
        <f>Input2022!J66*0.000001</f>
        <v>288.591185</v>
      </c>
      <c r="K66">
        <f>Input2022!K66*0.000001</f>
        <v>209.97977599999999</v>
      </c>
      <c r="L66">
        <f>Input2022!L66*0.000001</f>
        <v>678.33368799999994</v>
      </c>
      <c r="M66">
        <f>Input2022!M66*0.000001</f>
        <v>354.44863599999996</v>
      </c>
      <c r="N66">
        <f>Input2022!N66*0.000001</f>
        <v>0</v>
      </c>
      <c r="O66">
        <f>Input2022!O66*0.000001</f>
        <v>89.708574999999996</v>
      </c>
      <c r="P66">
        <f>Input2022!P66*0.000001</f>
        <v>17.319633</v>
      </c>
      <c r="Q66">
        <f>Input2022!Q66*0.000001</f>
        <v>-315.292531</v>
      </c>
      <c r="R66">
        <f>Input2022!R66*0.000001</f>
        <v>1534.669083</v>
      </c>
      <c r="S66">
        <f>Input2022!S66*0.000001</f>
        <v>1219.3765519999999</v>
      </c>
      <c r="T66">
        <f>Input2022!T66*0.000001</f>
        <v>50.162408999999997</v>
      </c>
      <c r="U66">
        <f>Input2022!U66*0.000001</f>
        <v>92.259962999999999</v>
      </c>
      <c r="V66">
        <f>Input2022!V66*0.000001</f>
        <v>107.84678599999999</v>
      </c>
      <c r="W66">
        <f>Input2022!W66*0.000001</f>
        <v>67.205714</v>
      </c>
    </row>
    <row r="67" spans="1:23" ht="14.25" customHeight="1">
      <c r="A67">
        <f>Input2022!A67</f>
        <v>2022</v>
      </c>
      <c r="B67" t="str">
        <f>Input2022!B67</f>
        <v>Bakersfield City School District</v>
      </c>
      <c r="C67" t="str">
        <f>Input2022!C67</f>
        <v>School District</v>
      </c>
      <c r="D67" t="str">
        <f>Input2022!D67</f>
        <v>06</v>
      </c>
      <c r="E67" t="str">
        <f>Input2022!E67</f>
        <v>029</v>
      </c>
      <c r="F67" t="str">
        <f>Input2022!F67</f>
        <v>03630</v>
      </c>
      <c r="G67" t="str">
        <f>Input2022!G67</f>
        <v>CA</v>
      </c>
      <c r="H67">
        <f>Input2022!H67*0.000001</f>
        <v>117.73627999999999</v>
      </c>
      <c r="I67">
        <f>Input2022!I67*0.000001</f>
        <v>0</v>
      </c>
      <c r="J67">
        <f>Input2022!J67*0.000001</f>
        <v>499.99368999999996</v>
      </c>
      <c r="K67">
        <f>Input2022!K67*0.000001</f>
        <v>163.87312699999998</v>
      </c>
      <c r="L67">
        <f>Input2022!L67*0.000001</f>
        <v>568.26069199999995</v>
      </c>
      <c r="M67">
        <f>Input2022!M67*0.000001</f>
        <v>545.42861399999992</v>
      </c>
      <c r="N67">
        <f>Input2022!N67*0.000001</f>
        <v>0</v>
      </c>
      <c r="O67">
        <f>Input2022!O67*0.000001</f>
        <v>173.79280900000001</v>
      </c>
      <c r="P67">
        <f>Input2022!P67*0.000001</f>
        <v>57.111328999999998</v>
      </c>
      <c r="Q67">
        <f>Input2022!Q67*0.000001</f>
        <v>-232.87886399999999</v>
      </c>
      <c r="R67">
        <f>Input2022!R67*0.000001</f>
        <v>1548.61698</v>
      </c>
      <c r="S67">
        <f>Input2022!S67*0.000001</f>
        <v>1315.738116</v>
      </c>
      <c r="T67">
        <f>Input2022!T67*0.000001</f>
        <v>48.423876999999997</v>
      </c>
      <c r="U67">
        <f>Input2022!U67*0.000001</f>
        <v>-1.3901E-2</v>
      </c>
      <c r="V67">
        <f>Input2022!V67*0.000001</f>
        <v>110.286625</v>
      </c>
      <c r="W67">
        <f>Input2022!W67*0.000001</f>
        <v>-317.47009700000001</v>
      </c>
    </row>
    <row r="68" spans="1:23" ht="14.25" customHeight="1">
      <c r="A68">
        <f>Input2022!A68</f>
        <v>2022</v>
      </c>
      <c r="B68" t="str">
        <f>Input2022!B68</f>
        <v>Baldwin Park</v>
      </c>
      <c r="C68" t="str">
        <f>Input2022!C68</f>
        <v>City</v>
      </c>
      <c r="D68" t="str">
        <f>Input2022!D68</f>
        <v>06</v>
      </c>
      <c r="E68" t="str">
        <f>Input2022!E68</f>
        <v>037</v>
      </c>
      <c r="F68" t="str">
        <f>Input2022!F68</f>
        <v>03666</v>
      </c>
      <c r="G68" t="str">
        <f>Input2022!G68</f>
        <v>CA</v>
      </c>
      <c r="H68">
        <f>Input2022!H68*0.000001</f>
        <v>19.090446</v>
      </c>
      <c r="I68">
        <f>Input2022!I68*0.000001</f>
        <v>-2.5419130000000001</v>
      </c>
      <c r="J68">
        <f>Input2022!J68*0.000001</f>
        <v>32.068936000000001</v>
      </c>
      <c r="K68">
        <f>Input2022!K68*0.000001</f>
        <v>73.135873000000004</v>
      </c>
      <c r="L68">
        <f>Input2022!L68*0.000001</f>
        <v>78.390501999999998</v>
      </c>
      <c r="M68">
        <f>Input2022!M68*0.000001</f>
        <v>35.792713999999997</v>
      </c>
      <c r="N68">
        <f>Input2022!N68*0.000001</f>
        <v>0</v>
      </c>
      <c r="O68">
        <f>Input2022!O68*0.000001</f>
        <v>18.691188999999998</v>
      </c>
      <c r="P68">
        <f>Input2022!P68*0.000001</f>
        <v>3.5587929999999997</v>
      </c>
      <c r="Q68">
        <f>Input2022!Q68*0.000001</f>
        <v>24.685686</v>
      </c>
      <c r="R68">
        <f>Input2022!R68*0.000001</f>
        <v>225.14130900000012</v>
      </c>
      <c r="S68">
        <f>Input2022!S68*0.000001</f>
        <v>249.82699500000007</v>
      </c>
      <c r="T68">
        <f>Input2022!T68*0.000001</f>
        <v>2.4286439999999998</v>
      </c>
      <c r="U68">
        <f>Input2022!U68*0.000001</f>
        <v>0</v>
      </c>
      <c r="V68">
        <f>Input2022!V68*0.000001</f>
        <v>50.385915999999995</v>
      </c>
      <c r="W68">
        <f>Input2022!W68*0.000001</f>
        <v>-35.798741999999997</v>
      </c>
    </row>
    <row r="69" spans="1:23" ht="14.25" customHeight="1">
      <c r="A69">
        <f>Input2022!A69</f>
        <v>2022</v>
      </c>
      <c r="B69" t="str">
        <f>Input2022!B69</f>
        <v>Baldwin Park Unified School District</v>
      </c>
      <c r="C69" t="str">
        <f>Input2022!C69</f>
        <v>School District</v>
      </c>
      <c r="D69" t="str">
        <f>Input2022!D69</f>
        <v>06</v>
      </c>
      <c r="E69" t="str">
        <f>Input2022!E69</f>
        <v>037</v>
      </c>
      <c r="F69" t="str">
        <f>Input2022!F69</f>
        <v>03690</v>
      </c>
      <c r="G69" t="str">
        <f>Input2022!G69</f>
        <v>CA</v>
      </c>
      <c r="H69">
        <f>Input2022!H69*0.000001</f>
        <v>69.053251000000003</v>
      </c>
      <c r="I69">
        <f>Input2022!I69*0.000001</f>
        <v>-7.3195709999999998</v>
      </c>
      <c r="J69">
        <f>Input2022!J69*0.000001</f>
        <v>196.71336099999999</v>
      </c>
      <c r="K69">
        <f>Input2022!K69*0.000001</f>
        <v>187.499324</v>
      </c>
      <c r="L69">
        <f>Input2022!L69*0.000001</f>
        <v>267.19159099999996</v>
      </c>
      <c r="M69">
        <f>Input2022!M69*0.000001</f>
        <v>221.61342099999999</v>
      </c>
      <c r="N69">
        <f>Input2022!N69*0.000001</f>
        <v>0</v>
      </c>
      <c r="O69">
        <f>Input2022!O69*0.000001</f>
        <v>85.501272999999998</v>
      </c>
      <c r="P69">
        <f>Input2022!P69*0.000001</f>
        <v>22.447775</v>
      </c>
      <c r="Q69">
        <f>Input2022!Q69*0.000001</f>
        <v>-116.962914</v>
      </c>
      <c r="R69">
        <f>Input2022!R69*0.000001</f>
        <v>762.73414326315788</v>
      </c>
      <c r="S69">
        <f>Input2022!S69*0.000001</f>
        <v>645.77122926315792</v>
      </c>
      <c r="T69">
        <f>Input2022!T69*0.000001</f>
        <v>23.065822000000001</v>
      </c>
      <c r="U69">
        <f>Input2022!U69*0.000001</f>
        <v>-6.5415634920634918E-3</v>
      </c>
      <c r="V69">
        <f>Input2022!V69*0.000001</f>
        <v>35.734175436507932</v>
      </c>
      <c r="W69">
        <f>Input2022!W69*0.000001</f>
        <v>-151.042754</v>
      </c>
    </row>
    <row r="70" spans="1:23" ht="14.25" customHeight="1">
      <c r="A70">
        <f>Input2022!A70</f>
        <v>2022</v>
      </c>
      <c r="B70" t="str">
        <f>Input2022!B70</f>
        <v>Ballico-Cressey Elementary School District</v>
      </c>
      <c r="C70" t="str">
        <f>Input2022!C70</f>
        <v>School District</v>
      </c>
      <c r="D70" t="str">
        <f>Input2022!D70</f>
        <v>06</v>
      </c>
      <c r="E70" t="str">
        <f>Input2022!E70</f>
        <v>047</v>
      </c>
      <c r="F70" t="str">
        <f>Input2022!F70</f>
        <v>03750</v>
      </c>
      <c r="G70" t="str">
        <f>Input2022!G70</f>
        <v>CA</v>
      </c>
      <c r="H70">
        <f>Input2022!H70*0.000001</f>
        <v>2.624457</v>
      </c>
      <c r="I70">
        <f>Input2022!I70*0.000001</f>
        <v>-0.65572699999999995</v>
      </c>
      <c r="J70">
        <f>Input2022!J70*0.000001</f>
        <v>1.6204069999999999</v>
      </c>
      <c r="K70">
        <f>Input2022!K70*0.000001</f>
        <v>6.1995999999999993</v>
      </c>
      <c r="L70">
        <f>Input2022!L70*0.000001</f>
        <v>5.9125629999999996</v>
      </c>
      <c r="M70">
        <f>Input2022!M70*0.000001</f>
        <v>2.2943229999999999</v>
      </c>
      <c r="N70">
        <f>Input2022!N70*0.000001</f>
        <v>3.070881</v>
      </c>
      <c r="O70">
        <f>Input2022!O70*0.000001</f>
        <v>0</v>
      </c>
      <c r="P70">
        <f>Input2022!P70*0.000001</f>
        <v>1.099108</v>
      </c>
      <c r="Q70">
        <f>Input2022!Q70*0.000001</f>
        <v>-2.4478949999999999</v>
      </c>
      <c r="R70">
        <f>Input2022!R70*0.000001</f>
        <v>16.639658117710212</v>
      </c>
      <c r="S70">
        <f>Input2022!S70*0.000001</f>
        <v>14.191763117710213</v>
      </c>
      <c r="T70">
        <f>Input2022!T70*0.000001</f>
        <v>0.48160899999999995</v>
      </c>
      <c r="U70">
        <f>Input2022!U70*0.000001</f>
        <v>0</v>
      </c>
      <c r="V70">
        <f>Input2022!V70*0.000001</f>
        <v>0</v>
      </c>
      <c r="W70">
        <f>Input2022!W70*0.000001</f>
        <v>1.053709</v>
      </c>
    </row>
    <row r="71" spans="1:23" ht="14.25" customHeight="1">
      <c r="A71">
        <f>Input2022!A71</f>
        <v>2022</v>
      </c>
      <c r="B71" t="str">
        <f>Input2022!B71</f>
        <v>Banning</v>
      </c>
      <c r="C71" t="str">
        <f>Input2022!C71</f>
        <v>City</v>
      </c>
      <c r="D71" t="str">
        <f>Input2022!D71</f>
        <v>06</v>
      </c>
      <c r="E71" t="str">
        <f>Input2022!E71</f>
        <v>065</v>
      </c>
      <c r="F71" t="str">
        <f>Input2022!F71</f>
        <v>03820</v>
      </c>
      <c r="G71" t="str">
        <f>Input2022!G71</f>
        <v>CA</v>
      </c>
      <c r="H71">
        <f>Input2022!H71*0.000001</f>
        <v>9.7907829999999993</v>
      </c>
      <c r="I71">
        <f>Input2022!I71*0.000001</f>
        <v>-0.47158899999999998</v>
      </c>
      <c r="J71">
        <f>Input2022!J71*0.000001</f>
        <v>24.410868999999998</v>
      </c>
      <c r="K71">
        <f>Input2022!K71*0.000001</f>
        <v>50.866126999999999</v>
      </c>
      <c r="L71">
        <f>Input2022!L71*0.000001</f>
        <v>90.035006999999993</v>
      </c>
      <c r="M71">
        <f>Input2022!M71*0.000001</f>
        <v>23.780629999999999</v>
      </c>
      <c r="N71">
        <f>Input2022!N71*0.000001</f>
        <v>0</v>
      </c>
      <c r="O71">
        <f>Input2022!O71*0.000001</f>
        <v>6.8282999999999996</v>
      </c>
      <c r="P71">
        <f>Input2022!P71*0.000001</f>
        <v>5.3813559999999994</v>
      </c>
      <c r="Q71">
        <f>Input2022!Q71*0.000001</f>
        <v>-30.522247</v>
      </c>
      <c r="R71">
        <f>Input2022!R71*0.000001</f>
        <v>145.71928204115227</v>
      </c>
      <c r="S71">
        <f>Input2022!S71*0.000001</f>
        <v>115.19703504115226</v>
      </c>
      <c r="T71">
        <f>Input2022!T71*0.000001</f>
        <v>5.4111989999999999</v>
      </c>
      <c r="U71">
        <f>Input2022!U71*0.000001</f>
        <v>0</v>
      </c>
      <c r="V71">
        <f>Input2022!V71*0.000001</f>
        <v>1.0683229999999999</v>
      </c>
      <c r="W71">
        <f>Input2022!W71*0.000001</f>
        <v>41.615220000000001</v>
      </c>
    </row>
    <row r="72" spans="1:23" ht="14.25" customHeight="1">
      <c r="A72">
        <f>Input2022!A72</f>
        <v>2022</v>
      </c>
      <c r="B72" t="str">
        <f>Input2022!B72</f>
        <v>Banning Unified School District</v>
      </c>
      <c r="C72" t="str">
        <f>Input2022!C72</f>
        <v>School District</v>
      </c>
      <c r="D72" t="str">
        <f>Input2022!D72</f>
        <v>06</v>
      </c>
      <c r="E72" t="str">
        <f>Input2022!E72</f>
        <v>065</v>
      </c>
      <c r="F72" t="str">
        <f>Input2022!F72</f>
        <v>03840</v>
      </c>
      <c r="G72" t="str">
        <f>Input2022!G72</f>
        <v>CA</v>
      </c>
      <c r="H72">
        <f>Input2022!H72*0.000001</f>
        <v>18.786505999999999</v>
      </c>
      <c r="I72">
        <f>Input2022!I72*0.000001</f>
        <v>-1.2775999999999998</v>
      </c>
      <c r="J72">
        <f>Input2022!J72*0.000001</f>
        <v>75.485017999999997</v>
      </c>
      <c r="K72">
        <f>Input2022!K72*0.000001</f>
        <v>72.708330000000004</v>
      </c>
      <c r="L72">
        <f>Input2022!L72*0.000001</f>
        <v>92.654324000000003</v>
      </c>
      <c r="M72">
        <f>Input2022!M72*0.000001</f>
        <v>85.724125999999998</v>
      </c>
      <c r="N72">
        <f>Input2022!N72*0.000001</f>
        <v>0</v>
      </c>
      <c r="O72">
        <f>Input2022!O72*0.000001</f>
        <v>22.702003999999999</v>
      </c>
      <c r="P72">
        <f>Input2022!P72*0.000001</f>
        <v>7.8819539999999995</v>
      </c>
      <c r="Q72">
        <f>Input2022!Q72*0.000001</f>
        <v>-32.805548999999999</v>
      </c>
      <c r="R72">
        <f>Input2022!R72*0.000001</f>
        <v>220.09198421052633</v>
      </c>
      <c r="S72">
        <f>Input2022!S72*0.000001</f>
        <v>187.28643521052635</v>
      </c>
      <c r="T72">
        <f>Input2022!T72*0.000001</f>
        <v>6.732075</v>
      </c>
      <c r="U72">
        <f>Input2022!U72*0.000001</f>
        <v>-2.0416507936507938E-3</v>
      </c>
      <c r="V72">
        <f>Input2022!V72*0.000001</f>
        <v>11.818794349206348</v>
      </c>
      <c r="W72">
        <f>Input2022!W72*0.000001</f>
        <v>-38.998984</v>
      </c>
    </row>
    <row r="73" spans="1:23" ht="14.25" customHeight="1">
      <c r="A73">
        <f>Input2022!A73</f>
        <v>2022</v>
      </c>
      <c r="B73" t="str">
        <f>Input2022!B73</f>
        <v>Banta Elementary School District</v>
      </c>
      <c r="C73" t="str">
        <f>Input2022!C73</f>
        <v>School District</v>
      </c>
      <c r="D73" t="str">
        <f>Input2022!D73</f>
        <v>06</v>
      </c>
      <c r="E73" t="str">
        <f>Input2022!E73</f>
        <v>077</v>
      </c>
      <c r="F73" t="str">
        <f>Input2022!F73</f>
        <v>03870</v>
      </c>
      <c r="G73" t="str">
        <f>Input2022!G73</f>
        <v>CA</v>
      </c>
      <c r="H73">
        <f>Input2022!H73*0.000001</f>
        <v>1.48871</v>
      </c>
      <c r="I73">
        <f>Input2022!I73*0.000001</f>
        <v>0</v>
      </c>
      <c r="J73">
        <f>Input2022!J73*0.000001</f>
        <v>6.0406319999999996</v>
      </c>
      <c r="K73">
        <f>Input2022!K73*0.000001</f>
        <v>3.5799999999999996</v>
      </c>
      <c r="L73">
        <f>Input2022!L73*0.000001</f>
        <v>12.511267</v>
      </c>
      <c r="M73">
        <f>Input2022!M73*0.000001</f>
        <v>6.1590319999999998</v>
      </c>
      <c r="N73">
        <f>Input2022!N73*0.000001</f>
        <v>0</v>
      </c>
      <c r="O73">
        <f>Input2022!O73*0.000001</f>
        <v>2.400296</v>
      </c>
      <c r="P73">
        <f>Input2022!P73*0.000001</f>
        <v>1.6904219999999999</v>
      </c>
      <c r="Q73">
        <f>Input2022!Q73*0.000001</f>
        <v>-2.4342889999999997</v>
      </c>
      <c r="R73">
        <f>Input2022!R73*0.000001</f>
        <v>15.944837006578947</v>
      </c>
      <c r="S73">
        <f>Input2022!S73*0.000001</f>
        <v>13.510548006578947</v>
      </c>
      <c r="T73">
        <f>Input2022!T73*0.000001</f>
        <v>0.53807199999999999</v>
      </c>
      <c r="U73">
        <f>Input2022!U73*0.000001</f>
        <v>0</v>
      </c>
      <c r="V73">
        <f>Input2022!V73*0.000001</f>
        <v>0.50440299999999993</v>
      </c>
      <c r="W73">
        <f>Input2022!W73*0.000001</f>
        <v>-1.7965559999999998</v>
      </c>
    </row>
    <row r="74" spans="1:23" ht="14.25" customHeight="1">
      <c r="A74">
        <f>Input2022!A74</f>
        <v>2022</v>
      </c>
      <c r="B74" t="str">
        <f>Input2022!B74</f>
        <v>Barstow</v>
      </c>
      <c r="C74" t="str">
        <f>Input2022!C74</f>
        <v>City</v>
      </c>
      <c r="D74" t="str">
        <f>Input2022!D74</f>
        <v>06</v>
      </c>
      <c r="E74" t="str">
        <f>Input2022!E74</f>
        <v>071</v>
      </c>
      <c r="F74" t="str">
        <f>Input2022!F74</f>
        <v>04030</v>
      </c>
      <c r="G74" t="str">
        <f>Input2022!G74</f>
        <v>CA</v>
      </c>
      <c r="H74">
        <f>Input2022!H74*0.000001</f>
        <v>16.676114999999999</v>
      </c>
      <c r="I74">
        <f>Input2022!I74*0.000001</f>
        <v>-3.8625409999999998</v>
      </c>
      <c r="J74">
        <f>Input2022!J74*0.000001</f>
        <v>42.549925999999999</v>
      </c>
      <c r="K74">
        <f>Input2022!K74*0.000001</f>
        <v>38.179946000000001</v>
      </c>
      <c r="L74">
        <f>Input2022!L74*0.000001</f>
        <v>57.967281999999997</v>
      </c>
      <c r="M74">
        <f>Input2022!M74*0.000001</f>
        <v>32.206424999999996</v>
      </c>
      <c r="N74">
        <f>Input2022!N74*0.000001</f>
        <v>0</v>
      </c>
      <c r="O74">
        <f>Input2022!O74*0.000001</f>
        <v>9.827852</v>
      </c>
      <c r="P74">
        <f>Input2022!P74*0.000001</f>
        <v>2.4746410000000001</v>
      </c>
      <c r="Q74">
        <f>Input2022!Q74*0.000001</f>
        <v>-23.298583999999998</v>
      </c>
      <c r="R74">
        <f>Input2022!R74*0.000001</f>
        <v>192.8567316670258</v>
      </c>
      <c r="S74">
        <f>Input2022!S74*0.000001</f>
        <v>169.55814766702579</v>
      </c>
      <c r="T74">
        <f>Input2022!T74*0.000001</f>
        <v>5.7851469999999994</v>
      </c>
      <c r="U74">
        <f>Input2022!U74*0.000001</f>
        <v>2.080721</v>
      </c>
      <c r="V74">
        <f>Input2022!V74*0.000001</f>
        <v>25.152925</v>
      </c>
      <c r="W74">
        <f>Input2022!W74*0.000001</f>
        <v>-51.825511999999996</v>
      </c>
    </row>
    <row r="75" spans="1:23" ht="14.25" customHeight="1">
      <c r="A75">
        <f>Input2022!A75</f>
        <v>2022</v>
      </c>
      <c r="B75" t="str">
        <f>Input2022!B75</f>
        <v>Barstow Unified School District</v>
      </c>
      <c r="C75" t="str">
        <f>Input2022!C75</f>
        <v>School District</v>
      </c>
      <c r="D75" t="str">
        <f>Input2022!D75</f>
        <v>06</v>
      </c>
      <c r="E75" t="str">
        <f>Input2022!E75</f>
        <v>071</v>
      </c>
      <c r="F75" t="str">
        <f>Input2022!F75</f>
        <v>04020</v>
      </c>
      <c r="G75" t="str">
        <f>Input2022!G75</f>
        <v>CA</v>
      </c>
      <c r="H75">
        <f>Input2022!H75*0.000001</f>
        <v>27.651948999999998</v>
      </c>
      <c r="I75">
        <f>Input2022!I75*0.000001</f>
        <v>-2</v>
      </c>
      <c r="J75">
        <f>Input2022!J75*0.000001</f>
        <v>85.454500999999993</v>
      </c>
      <c r="K75">
        <f>Input2022!K75*0.000001</f>
        <v>60.211362999999999</v>
      </c>
      <c r="L75">
        <f>Input2022!L75*0.000001</f>
        <v>101.55230999999999</v>
      </c>
      <c r="M75">
        <f>Input2022!M75*0.000001</f>
        <v>91.169353999999998</v>
      </c>
      <c r="N75">
        <f>Input2022!N75*0.000001</f>
        <v>0</v>
      </c>
      <c r="O75">
        <f>Input2022!O75*0.000001</f>
        <v>54.480269999999997</v>
      </c>
      <c r="P75">
        <f>Input2022!P75*0.000001</f>
        <v>23.168803999999998</v>
      </c>
      <c r="Q75">
        <f>Input2022!Q75*0.000001</f>
        <v>-37.604118999999997</v>
      </c>
      <c r="R75">
        <f>Input2022!R75*0.000001</f>
        <v>253.89863256578948</v>
      </c>
      <c r="S75">
        <f>Input2022!S75*0.000001</f>
        <v>216.29451356578949</v>
      </c>
      <c r="T75">
        <f>Input2022!T75*0.000001</f>
        <v>7.5362359999999997</v>
      </c>
      <c r="U75">
        <f>Input2022!U75*0.000001</f>
        <v>0</v>
      </c>
      <c r="V75">
        <f>Input2022!V75*0.000001</f>
        <v>0</v>
      </c>
      <c r="W75">
        <f>Input2022!W75*0.000001</f>
        <v>-30.277161999999997</v>
      </c>
    </row>
    <row r="76" spans="1:23" ht="14.25" customHeight="1">
      <c r="A76">
        <f>Input2022!A76</f>
        <v>2022</v>
      </c>
      <c r="B76" t="str">
        <f>Input2022!B76</f>
        <v>Bass Lake Joint Union Elementary School District</v>
      </c>
      <c r="C76" t="str">
        <f>Input2022!C76</f>
        <v>School District</v>
      </c>
      <c r="D76" t="str">
        <f>Input2022!D76</f>
        <v>06</v>
      </c>
      <c r="E76" t="str">
        <f>Input2022!E76</f>
        <v>039</v>
      </c>
      <c r="F76" t="str">
        <f>Input2022!F76</f>
        <v>04080</v>
      </c>
      <c r="G76" t="str">
        <f>Input2022!G76</f>
        <v>CA</v>
      </c>
      <c r="H76">
        <f>Input2022!H76*0.000001</f>
        <v>1.2623</v>
      </c>
      <c r="I76">
        <f>Input2022!I76*0.000001</f>
        <v>-0.04</v>
      </c>
      <c r="J76">
        <f>Input2022!J76*0.000001</f>
        <v>13.181427999999999</v>
      </c>
      <c r="K76">
        <f>Input2022!K76*0.000001</f>
        <v>17.492355</v>
      </c>
      <c r="L76">
        <f>Input2022!L76*0.000001</f>
        <v>14.458409</v>
      </c>
      <c r="M76">
        <f>Input2022!M76*0.000001</f>
        <v>13.153504999999999</v>
      </c>
      <c r="N76">
        <f>Input2022!N76*0.000001</f>
        <v>3.125813</v>
      </c>
      <c r="O76">
        <f>Input2022!O76*0.000001</f>
        <v>0</v>
      </c>
      <c r="P76">
        <f>Input2022!P76*0.000001</f>
        <v>1.8969509999999998</v>
      </c>
      <c r="Q76">
        <f>Input2022!Q76*0.000001</f>
        <v>-5.2655829999999995</v>
      </c>
      <c r="R76">
        <f>Input2022!R76*0.000001</f>
        <v>34.876117767222404</v>
      </c>
      <c r="S76">
        <f>Input2022!S76*0.000001</f>
        <v>29.610534767222401</v>
      </c>
      <c r="T76">
        <f>Input2022!T76*0.000001</f>
        <v>1.180293</v>
      </c>
      <c r="U76">
        <f>Input2022!U76*0.000001</f>
        <v>1.121413</v>
      </c>
      <c r="V76">
        <f>Input2022!V76*0.000001</f>
        <v>0.66030299999999997</v>
      </c>
      <c r="W76">
        <f>Input2022!W76*0.000001</f>
        <v>-13.436254</v>
      </c>
    </row>
    <row r="77" spans="1:23" ht="14.25" customHeight="1">
      <c r="A77">
        <f>Input2022!A77</f>
        <v>2022</v>
      </c>
      <c r="B77" t="str">
        <f>Input2022!B77</f>
        <v>Bassett Unified School District</v>
      </c>
      <c r="C77" t="str">
        <f>Input2022!C77</f>
        <v>School District</v>
      </c>
      <c r="D77" t="str">
        <f>Input2022!D77</f>
        <v>06</v>
      </c>
      <c r="E77" t="str">
        <f>Input2022!E77</f>
        <v>037</v>
      </c>
      <c r="F77" t="str">
        <f>Input2022!F77</f>
        <v>04110</v>
      </c>
      <c r="G77" t="str">
        <f>Input2022!G77</f>
        <v>CA</v>
      </c>
      <c r="H77">
        <f>Input2022!H77*0.000001</f>
        <v>23.473568</v>
      </c>
      <c r="I77">
        <f>Input2022!I77*0.000001</f>
        <v>0</v>
      </c>
      <c r="J77">
        <f>Input2022!J77*0.000001</f>
        <v>47.467268999999995</v>
      </c>
      <c r="K77">
        <f>Input2022!K77*0.000001</f>
        <v>68.701737999999992</v>
      </c>
      <c r="L77">
        <f>Input2022!L77*0.000001</f>
        <v>70.765565999999993</v>
      </c>
      <c r="M77">
        <f>Input2022!M77*0.000001</f>
        <v>58.600437999999997</v>
      </c>
      <c r="N77">
        <f>Input2022!N77*0.000001</f>
        <v>0</v>
      </c>
      <c r="O77">
        <f>Input2022!O77*0.000001</f>
        <v>32.633876000000001</v>
      </c>
      <c r="P77">
        <f>Input2022!P77*0.000001</f>
        <v>6.7124489999999994</v>
      </c>
      <c r="Q77">
        <f>Input2022!Q77*0.000001</f>
        <v>-28.517502</v>
      </c>
      <c r="R77">
        <f>Input2022!R77*0.000001</f>
        <v>182.87873291902832</v>
      </c>
      <c r="S77">
        <f>Input2022!S77*0.000001</f>
        <v>154.36123091902834</v>
      </c>
      <c r="T77">
        <f>Input2022!T77*0.000001</f>
        <v>5.2335139999999996</v>
      </c>
      <c r="U77">
        <f>Input2022!U77*0.000001</f>
        <v>-1.5739365079365079E-3</v>
      </c>
      <c r="V77">
        <f>Input2022!V77*0.000001</f>
        <v>5.5334200634920636</v>
      </c>
      <c r="W77">
        <f>Input2022!W77*0.000001</f>
        <v>-42.723877999999999</v>
      </c>
    </row>
    <row r="78" spans="1:23" ht="14.25" customHeight="1">
      <c r="A78">
        <f>Input2022!A78</f>
        <v>2022</v>
      </c>
      <c r="B78" t="str">
        <f>Input2022!B78</f>
        <v>Bay Area Air Quality Management District</v>
      </c>
      <c r="C78" t="str">
        <f>Input2022!C78</f>
        <v>Special District</v>
      </c>
      <c r="D78" t="str">
        <f>Input2022!D78</f>
        <v>06</v>
      </c>
      <c r="E78" t="str">
        <f>Input2022!E78</f>
        <v>075</v>
      </c>
      <c r="F78">
        <f>Input2022!F78</f>
        <v>99006</v>
      </c>
      <c r="G78" t="str">
        <f>Input2022!G78</f>
        <v>CA</v>
      </c>
      <c r="H78">
        <f>Input2022!H78*0.000001</f>
        <v>98.696315999999996</v>
      </c>
      <c r="I78">
        <f>Input2022!I78*0.000001</f>
        <v>0</v>
      </c>
      <c r="J78">
        <f>Input2022!J78*0.000001</f>
        <v>112.388155</v>
      </c>
      <c r="K78">
        <f>Input2022!K78*0.000001</f>
        <v>20.574334</v>
      </c>
      <c r="L78">
        <f>Input2022!L78*0.000001</f>
        <v>178.243628</v>
      </c>
      <c r="M78">
        <f>Input2022!M78*0.000001</f>
        <v>118.082943</v>
      </c>
      <c r="N78">
        <f>Input2022!N78*0.000001</f>
        <v>104.465368</v>
      </c>
      <c r="O78">
        <f>Input2022!O78*0.000001</f>
        <v>0</v>
      </c>
      <c r="P78">
        <f>Input2022!P78*0.000001</f>
        <v>14.916789</v>
      </c>
      <c r="Q78">
        <f>Input2022!Q78*0.000001</f>
        <v>-52.874817999999998</v>
      </c>
      <c r="R78">
        <f>Input2022!R78*0.000001</f>
        <v>366.97587999999996</v>
      </c>
      <c r="S78">
        <f>Input2022!S78*0.000001</f>
        <v>314.10106200000001</v>
      </c>
      <c r="T78">
        <f>Input2022!T78*0.000001</f>
        <v>11.786249</v>
      </c>
      <c r="U78">
        <f>Input2022!U78*0.000001</f>
        <v>75.085460999999995</v>
      </c>
      <c r="V78">
        <f>Input2022!V78*0.000001</f>
        <v>72.637394</v>
      </c>
      <c r="W78">
        <f>Input2022!W78*0.000001</f>
        <v>25.420866999999998</v>
      </c>
    </row>
    <row r="79" spans="1:23" ht="14.25" customHeight="1">
      <c r="A79">
        <f>Input2022!A79</f>
        <v>2022</v>
      </c>
      <c r="B79" t="str">
        <f>Input2022!B79</f>
        <v>Bayshore Elementary School District</v>
      </c>
      <c r="C79" t="str">
        <f>Input2022!C79</f>
        <v>School District</v>
      </c>
      <c r="D79" t="str">
        <f>Input2022!D79</f>
        <v>06</v>
      </c>
      <c r="E79" t="str">
        <f>Input2022!E79</f>
        <v>081</v>
      </c>
      <c r="F79" t="str">
        <f>Input2022!F79</f>
        <v>04200</v>
      </c>
      <c r="G79" t="str">
        <f>Input2022!G79</f>
        <v>CA</v>
      </c>
      <c r="H79">
        <f>Input2022!H79*0.000001</f>
        <v>0.80011899999999991</v>
      </c>
      <c r="I79">
        <f>Input2022!I79*0.000001</f>
        <v>-1.4822999999999999E-2</v>
      </c>
      <c r="J79">
        <f>Input2022!J79*0.000001</f>
        <v>5.9651809999999994</v>
      </c>
      <c r="K79">
        <f>Input2022!K79*0.000001</f>
        <v>9.3460000000000001</v>
      </c>
      <c r="L79">
        <f>Input2022!L79*0.000001</f>
        <v>7.9889999999999999</v>
      </c>
      <c r="M79">
        <f>Input2022!M79*0.000001</f>
        <v>6.5423159999999996</v>
      </c>
      <c r="N79">
        <f>Input2022!N79*0.000001</f>
        <v>1.3896539999999999</v>
      </c>
      <c r="O79">
        <f>Input2022!O79*0.000001</f>
        <v>0</v>
      </c>
      <c r="P79">
        <f>Input2022!P79*0.000001</f>
        <v>0.43262799999999996</v>
      </c>
      <c r="Q79">
        <f>Input2022!Q79*0.000001</f>
        <v>-2.8479999999999999</v>
      </c>
      <c r="R79">
        <f>Input2022!R79*0.000001</f>
        <v>19.641295546558702</v>
      </c>
      <c r="S79">
        <f>Input2022!S79*0.000001</f>
        <v>16.793295546558703</v>
      </c>
      <c r="T79">
        <f>Input2022!T79*0.000001</f>
        <v>0.61899999999999999</v>
      </c>
      <c r="U79">
        <f>Input2022!U79*0.000001</f>
        <v>0</v>
      </c>
      <c r="V79">
        <f>Input2022!V79*0.000001</f>
        <v>0.49</v>
      </c>
      <c r="W79">
        <f>Input2022!W79*0.000001</f>
        <v>-4.0609999999999999</v>
      </c>
    </row>
    <row r="80" spans="1:23" ht="14.25" customHeight="1">
      <c r="A80">
        <f>Input2022!A80</f>
        <v>2022</v>
      </c>
      <c r="B80" t="str">
        <f>Input2022!B80</f>
        <v>Beach Cities Health District</v>
      </c>
      <c r="C80" t="str">
        <f>Input2022!C80</f>
        <v>Special District</v>
      </c>
      <c r="D80" t="str">
        <f>Input2022!D80</f>
        <v>06</v>
      </c>
      <c r="E80" t="str">
        <f>Input2022!E80</f>
        <v>037</v>
      </c>
      <c r="F80">
        <f>Input2022!F80</f>
        <v>99007</v>
      </c>
      <c r="G80" t="str">
        <f>Input2022!G80</f>
        <v>CA</v>
      </c>
      <c r="H80">
        <f>Input2022!H80*0.000001</f>
        <v>15.442131999999999</v>
      </c>
      <c r="I80">
        <f>Input2022!I80*0.000001</f>
        <v>0</v>
      </c>
      <c r="J80">
        <f>Input2022!J80*0.000001</f>
        <v>17.051171</v>
      </c>
      <c r="K80">
        <f>Input2022!K80*0.000001</f>
        <v>1.622387</v>
      </c>
      <c r="L80">
        <f>Input2022!L80*0.000001</f>
        <v>13.289204</v>
      </c>
      <c r="M80">
        <f>Input2022!M80*0.000001</f>
        <v>13.316766999999999</v>
      </c>
      <c r="N80">
        <f>Input2022!N80*0.000001</f>
        <v>0</v>
      </c>
      <c r="O80">
        <f>Input2022!O80*0.000001</f>
        <v>29.740161999999998</v>
      </c>
      <c r="P80">
        <f>Input2022!P80*0.000001</f>
        <v>1.647365</v>
      </c>
      <c r="Q80">
        <f>Input2022!Q80*0.000001</f>
        <v>-1.319472</v>
      </c>
      <c r="R80">
        <f>Input2022!R80*0.000001</f>
        <v>1.4335511319807652</v>
      </c>
      <c r="S80">
        <f>Input2022!S80*0.000001</f>
        <v>0.11407913198076533</v>
      </c>
      <c r="T80">
        <f>Input2022!T80*0.000001</f>
        <v>0.36030899999999999</v>
      </c>
      <c r="U80">
        <f>Input2022!U80*0.000001</f>
        <v>0.711561</v>
      </c>
      <c r="V80">
        <f>Input2022!V80*0.000001</f>
        <v>0.614209</v>
      </c>
      <c r="W80">
        <f>Input2022!W80*0.000001</f>
        <v>28.434702999999999</v>
      </c>
    </row>
    <row r="81" spans="1:23" ht="14.25" customHeight="1">
      <c r="A81">
        <f>Input2022!A81</f>
        <v>2022</v>
      </c>
      <c r="B81" t="str">
        <f>Input2022!B81</f>
        <v>Bear Valley Unified School District</v>
      </c>
      <c r="C81" t="str">
        <f>Input2022!C81</f>
        <v>School District</v>
      </c>
      <c r="D81" t="str">
        <f>Input2022!D81</f>
        <v>06</v>
      </c>
      <c r="E81" t="str">
        <f>Input2022!E81</f>
        <v>071</v>
      </c>
      <c r="F81" t="str">
        <f>Input2022!F81</f>
        <v>04230</v>
      </c>
      <c r="G81" t="str">
        <f>Input2022!G81</f>
        <v>CA</v>
      </c>
      <c r="H81">
        <f>Input2022!H81*0.000001</f>
        <v>5.4767199999999994</v>
      </c>
      <c r="I81">
        <f>Input2022!I81*0.000001</f>
        <v>-2.234839</v>
      </c>
      <c r="J81">
        <f>Input2022!J81*0.000001</f>
        <v>30.697212999999998</v>
      </c>
      <c r="K81">
        <f>Input2022!K81*0.000001</f>
        <v>16.120490999999998</v>
      </c>
      <c r="L81">
        <f>Input2022!L81*0.000001</f>
        <v>36.622535999999997</v>
      </c>
      <c r="M81">
        <f>Input2022!M81*0.000001</f>
        <v>34.968865000000001</v>
      </c>
      <c r="N81">
        <f>Input2022!N81*0.000001</f>
        <v>0</v>
      </c>
      <c r="O81">
        <f>Input2022!O81*0.000001</f>
        <v>10.431322</v>
      </c>
      <c r="P81">
        <f>Input2022!P81*0.000001</f>
        <v>4.895607</v>
      </c>
      <c r="Q81">
        <f>Input2022!Q81*0.000001</f>
        <v>-15.536574999999999</v>
      </c>
      <c r="R81">
        <f>Input2022!R81*0.000001</f>
        <v>105.27342550607287</v>
      </c>
      <c r="S81">
        <f>Input2022!S81*0.000001</f>
        <v>89.736850506072869</v>
      </c>
      <c r="T81">
        <f>Input2022!T81*0.000001</f>
        <v>3.159653</v>
      </c>
      <c r="U81">
        <f>Input2022!U81*0.000001</f>
        <v>-1.0116349206349205E-3</v>
      </c>
      <c r="V81">
        <f>Input2022!V81*0.000001</f>
        <v>3.9900953650793651</v>
      </c>
      <c r="W81">
        <f>Input2022!W81*0.000001</f>
        <v>-19.642139</v>
      </c>
    </row>
    <row r="82" spans="1:23" ht="14.25" customHeight="1">
      <c r="A82">
        <f>Input2022!A82</f>
        <v>2022</v>
      </c>
      <c r="B82" t="str">
        <f>Input2022!B82</f>
        <v>Beardsley Elementary School District</v>
      </c>
      <c r="C82" t="str">
        <f>Input2022!C82</f>
        <v>School District</v>
      </c>
      <c r="D82" t="str">
        <f>Input2022!D82</f>
        <v>06</v>
      </c>
      <c r="E82" t="str">
        <f>Input2022!E82</f>
        <v>029</v>
      </c>
      <c r="F82" t="str">
        <f>Input2022!F82</f>
        <v>04260</v>
      </c>
      <c r="G82" t="str">
        <f>Input2022!G82</f>
        <v>CA</v>
      </c>
      <c r="H82">
        <f>Input2022!H82*0.000001</f>
        <v>14.543816</v>
      </c>
      <c r="I82">
        <f>Input2022!I82*0.000001</f>
        <v>0</v>
      </c>
      <c r="J82">
        <f>Input2022!J82*0.000001</f>
        <v>34.376075</v>
      </c>
      <c r="K82">
        <f>Input2022!K82*0.000001</f>
        <v>22.327030000000001</v>
      </c>
      <c r="L82">
        <f>Input2022!L82*0.000001</f>
        <v>43.291772999999999</v>
      </c>
      <c r="M82">
        <f>Input2022!M82*0.000001</f>
        <v>38.328870999999999</v>
      </c>
      <c r="N82">
        <f>Input2022!N82*0.000001</f>
        <v>17.063939999999999</v>
      </c>
      <c r="O82">
        <f>Input2022!O82*0.000001</f>
        <v>0</v>
      </c>
      <c r="P82">
        <f>Input2022!P82*0.000001</f>
        <v>4.1962359999999999</v>
      </c>
      <c r="Q82">
        <f>Input2022!Q82*0.000001</f>
        <v>-13.336603999999999</v>
      </c>
      <c r="R82">
        <f>Input2022!R82*0.000001</f>
        <v>86.194930105014109</v>
      </c>
      <c r="S82">
        <f>Input2022!S82*0.000001</f>
        <v>72.858326105014115</v>
      </c>
      <c r="T82">
        <f>Input2022!T82*0.000001</f>
        <v>2.9879879999999996</v>
      </c>
      <c r="U82">
        <f>Input2022!U82*0.000001</f>
        <v>0</v>
      </c>
      <c r="V82">
        <f>Input2022!V82*0.000001</f>
        <v>6.8582419999999997</v>
      </c>
      <c r="W82">
        <f>Input2022!W82*0.000001</f>
        <v>-8.5247700000000002</v>
      </c>
    </row>
    <row r="83" spans="1:23" ht="14.25" customHeight="1">
      <c r="A83">
        <f>Input2022!A83</f>
        <v>2022</v>
      </c>
      <c r="B83" t="str">
        <f>Input2022!B83</f>
        <v>Beaumont</v>
      </c>
      <c r="C83" t="str">
        <f>Input2022!C83</f>
        <v>City</v>
      </c>
      <c r="D83" t="str">
        <f>Input2022!D83</f>
        <v>06</v>
      </c>
      <c r="E83" t="str">
        <f>Input2022!E83</f>
        <v>065</v>
      </c>
      <c r="F83" t="str">
        <f>Input2022!F83</f>
        <v xml:space="preserve">04758        </v>
      </c>
      <c r="G83" t="str">
        <f>Input2022!G83</f>
        <v>CA</v>
      </c>
      <c r="H83">
        <f>Input2022!H83*0.000001</f>
        <v>43.268034999999998</v>
      </c>
      <c r="I83">
        <f>Input2022!I83*0.000001</f>
        <v>-0.111272</v>
      </c>
      <c r="J83">
        <f>Input2022!J83*0.000001</f>
        <v>37.552375999999995</v>
      </c>
      <c r="K83">
        <f>Input2022!K83*0.000001</f>
        <v>159.71459400000001</v>
      </c>
      <c r="L83">
        <f>Input2022!L83*0.000001</f>
        <v>103.41443099999999</v>
      </c>
      <c r="M83">
        <f>Input2022!M83*0.000001</f>
        <v>51.231165999999995</v>
      </c>
      <c r="N83">
        <f>Input2022!N83*0.000001</f>
        <v>0</v>
      </c>
      <c r="O83">
        <f>Input2022!O83*0.000001</f>
        <v>47.106141000000001</v>
      </c>
      <c r="P83">
        <f>Input2022!P83*0.000001</f>
        <v>8.1786159999999999</v>
      </c>
      <c r="Q83">
        <f>Input2022!Q83*0.000001</f>
        <v>-9.6466909999999988</v>
      </c>
      <c r="R83">
        <f>Input2022!R83*0.000001</f>
        <v>92.513807999999997</v>
      </c>
      <c r="S83">
        <f>Input2022!S83*0.000001</f>
        <v>82.867116999999993</v>
      </c>
      <c r="T83">
        <f>Input2022!T83*0.000001</f>
        <v>3.5888359999999997</v>
      </c>
      <c r="U83">
        <f>Input2022!U83*0.000001</f>
        <v>0</v>
      </c>
      <c r="V83">
        <f>Input2022!V83*0.000001</f>
        <v>0</v>
      </c>
      <c r="W83">
        <f>Input2022!W83*0.000001</f>
        <v>50.375403999999996</v>
      </c>
    </row>
    <row r="84" spans="1:23" ht="14.25" customHeight="1">
      <c r="A84">
        <f>Input2022!A84</f>
        <v>2022</v>
      </c>
      <c r="B84" t="str">
        <f>Input2022!B84</f>
        <v>Beaumont Unified School District</v>
      </c>
      <c r="C84" t="str">
        <f>Input2022!C84</f>
        <v>School District</v>
      </c>
      <c r="D84" t="str">
        <f>Input2022!D84</f>
        <v>06</v>
      </c>
      <c r="E84" t="str">
        <f>Input2022!E84</f>
        <v>065</v>
      </c>
      <c r="F84" t="str">
        <f>Input2022!F84</f>
        <v>04290</v>
      </c>
      <c r="G84" t="str">
        <f>Input2022!G84</f>
        <v>CA</v>
      </c>
      <c r="H84">
        <f>Input2022!H84*0.000001</f>
        <v>56.580707999999994</v>
      </c>
      <c r="I84">
        <f>Input2022!I84*0.000001</f>
        <v>-0.516988</v>
      </c>
      <c r="J84">
        <f>Input2022!J84*0.000001</f>
        <v>138.25639899999999</v>
      </c>
      <c r="K84">
        <f>Input2022!K84*0.000001</f>
        <v>142.29923299999999</v>
      </c>
      <c r="L84">
        <f>Input2022!L84*0.000001</f>
        <v>200.45447199999998</v>
      </c>
      <c r="M84">
        <f>Input2022!M84*0.000001</f>
        <v>152.81965700000001</v>
      </c>
      <c r="N84">
        <f>Input2022!N84*0.000001</f>
        <v>0</v>
      </c>
      <c r="O84">
        <f>Input2022!O84*0.000001</f>
        <v>64.763779999999997</v>
      </c>
      <c r="P84">
        <f>Input2022!P84*0.000001</f>
        <v>8.0184879999999996</v>
      </c>
      <c r="Q84">
        <f>Input2022!Q84*0.000001</f>
        <v>-64.376875999999996</v>
      </c>
      <c r="R84">
        <f>Input2022!R84*0.000001</f>
        <v>440.62952388663967</v>
      </c>
      <c r="S84">
        <f>Input2022!S84*0.000001</f>
        <v>376.25264788663969</v>
      </c>
      <c r="T84">
        <f>Input2022!T84*0.000001</f>
        <v>13.808259</v>
      </c>
      <c r="U84">
        <f>Input2022!U84*0.000001</f>
        <v>1.0959908968253969</v>
      </c>
      <c r="V84">
        <f>Input2022!V84*0.000001</f>
        <v>13.641658896825398</v>
      </c>
      <c r="W84">
        <f>Input2022!W84*0.000001</f>
        <v>-50.750816999999998</v>
      </c>
    </row>
    <row r="85" spans="1:23" ht="14.25" customHeight="1">
      <c r="A85">
        <f>Input2022!A85</f>
        <v>2022</v>
      </c>
      <c r="B85" t="str">
        <f>Input2022!B85</f>
        <v>Bell</v>
      </c>
      <c r="C85" t="str">
        <f>Input2022!C85</f>
        <v>City</v>
      </c>
      <c r="D85" t="str">
        <f>Input2022!D85</f>
        <v>06</v>
      </c>
      <c r="E85" t="str">
        <f>Input2022!E85</f>
        <v>037</v>
      </c>
      <c r="F85" t="str">
        <f>Input2022!F85</f>
        <v>04870</v>
      </c>
      <c r="G85" t="str">
        <f>Input2022!G85</f>
        <v>CA</v>
      </c>
      <c r="H85">
        <f>Input2022!H85*0.000001</f>
        <v>18.152832999999998</v>
      </c>
      <c r="I85">
        <f>Input2022!I85*0.000001</f>
        <v>0</v>
      </c>
      <c r="J85">
        <f>Input2022!J85*0.000001</f>
        <v>17.568930999999999</v>
      </c>
      <c r="K85">
        <f>Input2022!K85*0.000001</f>
        <v>44.078952999999998</v>
      </c>
      <c r="L85">
        <f>Input2022!L85*0.000001</f>
        <v>35.096035000000001</v>
      </c>
      <c r="M85">
        <f>Input2022!M85*0.000001</f>
        <v>17.029902</v>
      </c>
      <c r="N85">
        <f>Input2022!N85*0.000001</f>
        <v>0</v>
      </c>
      <c r="O85">
        <f>Input2022!O85*0.000001</f>
        <v>17.920089999999998</v>
      </c>
      <c r="P85">
        <f>Input2022!P85*0.000001</f>
        <v>1.7595289999999999</v>
      </c>
      <c r="Q85">
        <f>Input2022!Q85*0.000001</f>
        <v>-28.970628999999999</v>
      </c>
      <c r="R85">
        <f>Input2022!R85*0.000001</f>
        <v>128.32256699999999</v>
      </c>
      <c r="S85">
        <f>Input2022!S85*0.000001</f>
        <v>99.35193799999999</v>
      </c>
      <c r="T85">
        <f>Input2022!T85*0.000001</f>
        <v>4.1847690000000002</v>
      </c>
      <c r="U85">
        <f>Input2022!U85*0.000001</f>
        <v>0</v>
      </c>
      <c r="V85">
        <f>Input2022!V85*0.000001</f>
        <v>13.202807999999999</v>
      </c>
      <c r="W85">
        <f>Input2022!W85*0.000001</f>
        <v>-66.363595000000004</v>
      </c>
    </row>
    <row r="86" spans="1:23" ht="14.25" customHeight="1">
      <c r="A86">
        <f>Input2022!A86</f>
        <v>2022</v>
      </c>
      <c r="B86" t="str">
        <f>Input2022!B86</f>
        <v>Bell Gardens</v>
      </c>
      <c r="C86" t="str">
        <f>Input2022!C86</f>
        <v>City</v>
      </c>
      <c r="D86" t="str">
        <f>Input2022!D86</f>
        <v>06</v>
      </c>
      <c r="E86" t="str">
        <f>Input2022!E86</f>
        <v>037</v>
      </c>
      <c r="F86" t="str">
        <f>Input2022!F86</f>
        <v>04996</v>
      </c>
      <c r="G86" t="str">
        <f>Input2022!G86</f>
        <v>CA</v>
      </c>
      <c r="H86">
        <f>Input2022!H86*0.000001</f>
        <v>25.059763</v>
      </c>
      <c r="I86">
        <f>Input2022!I86*0.000001</f>
        <v>-1.2476559999999999</v>
      </c>
      <c r="J86">
        <f>Input2022!J86*0.000001</f>
        <v>34.060367999999997</v>
      </c>
      <c r="K86">
        <f>Input2022!K86*0.000001</f>
        <v>9.4887540000000001</v>
      </c>
      <c r="L86">
        <f>Input2022!L86*0.000001</f>
        <v>60.394081999999997</v>
      </c>
      <c r="M86">
        <f>Input2022!M86*0.000001</f>
        <v>43.028763999999995</v>
      </c>
      <c r="N86">
        <f>Input2022!N86*0.000001</f>
        <v>0</v>
      </c>
      <c r="O86">
        <f>Input2022!O86*0.000001</f>
        <v>18.141282</v>
      </c>
      <c r="P86">
        <f>Input2022!P86*0.000001</f>
        <v>1.3531009999999999</v>
      </c>
      <c r="Q86">
        <f>Input2022!Q86*0.000001</f>
        <v>-27.836354</v>
      </c>
      <c r="R86">
        <f>Input2022!R86*0.000001</f>
        <v>139.94608923866889</v>
      </c>
      <c r="S86">
        <f>Input2022!S86*0.000001</f>
        <v>112.10973523866889</v>
      </c>
      <c r="T86">
        <f>Input2022!T86*0.000001</f>
        <v>4.4798929999999997</v>
      </c>
      <c r="U86">
        <f>Input2022!U86*0.000001</f>
        <v>1.437619</v>
      </c>
      <c r="V86">
        <f>Input2022!V86*0.000001</f>
        <v>63.023336999999998</v>
      </c>
      <c r="W86">
        <f>Input2022!W86*0.000001</f>
        <v>-55.40737</v>
      </c>
    </row>
    <row r="87" spans="1:23" ht="14.25" customHeight="1">
      <c r="A87">
        <f>Input2022!A87</f>
        <v>2022</v>
      </c>
      <c r="B87" t="str">
        <f>Input2022!B87</f>
        <v>Bella Vista Elementary School District</v>
      </c>
      <c r="C87" t="str">
        <f>Input2022!C87</f>
        <v>School District</v>
      </c>
      <c r="D87" t="str">
        <f>Input2022!D87</f>
        <v>06</v>
      </c>
      <c r="E87" t="str">
        <f>Input2022!E87</f>
        <v>089</v>
      </c>
      <c r="F87" t="str">
        <f>Input2022!F87</f>
        <v>04350</v>
      </c>
      <c r="G87" t="str">
        <f>Input2022!G87</f>
        <v>CA</v>
      </c>
      <c r="H87">
        <f>Input2022!H87*0.000001</f>
        <v>1.7843099999999998</v>
      </c>
      <c r="I87">
        <f>Input2022!I87*0.000001</f>
        <v>0</v>
      </c>
      <c r="J87">
        <f>Input2022!J87*0.000001</f>
        <v>5.0612689999999994</v>
      </c>
      <c r="K87">
        <f>Input2022!K87*0.000001</f>
        <v>1.865E-2</v>
      </c>
      <c r="L87">
        <f>Input2022!L87*0.000001</f>
        <v>5.8033060000000001</v>
      </c>
      <c r="M87">
        <f>Input2022!M87*0.000001</f>
        <v>5.4250449999999999</v>
      </c>
      <c r="N87">
        <f>Input2022!N87*0.000001</f>
        <v>0</v>
      </c>
      <c r="O87">
        <f>Input2022!O87*0.000001</f>
        <v>1.9067419999999999</v>
      </c>
      <c r="P87">
        <f>Input2022!P87*0.000001</f>
        <v>0.43836199999999997</v>
      </c>
      <c r="Q87">
        <f>Input2022!Q87*0.000001</f>
        <v>-2.1806510000000001</v>
      </c>
      <c r="R87">
        <f>Input2022!R87*0.000001</f>
        <v>14.701437651821863</v>
      </c>
      <c r="S87">
        <f>Input2022!S87*0.000001</f>
        <v>12.520786651821862</v>
      </c>
      <c r="T87">
        <f>Input2022!T87*0.000001</f>
        <v>0.471912</v>
      </c>
      <c r="U87">
        <f>Input2022!U87*0.000001</f>
        <v>-1.3878571428571431E-4</v>
      </c>
      <c r="V87">
        <f>Input2022!V87*0.000001</f>
        <v>3.1977214285714282E-2</v>
      </c>
      <c r="W87">
        <f>Input2022!W87*0.000001</f>
        <v>-1.009576</v>
      </c>
    </row>
    <row r="88" spans="1:23" ht="14.25" customHeight="1">
      <c r="A88">
        <f>Input2022!A88</f>
        <v>2022</v>
      </c>
      <c r="B88" t="str">
        <f>Input2022!B88</f>
        <v>Bellevue Union School District</v>
      </c>
      <c r="C88" t="str">
        <f>Input2022!C88</f>
        <v>School District</v>
      </c>
      <c r="D88" t="str">
        <f>Input2022!D88</f>
        <v>06</v>
      </c>
      <c r="E88" t="str">
        <f>Input2022!E88</f>
        <v>097</v>
      </c>
      <c r="F88" t="str">
        <f>Input2022!F88</f>
        <v>04380</v>
      </c>
      <c r="G88" t="str">
        <f>Input2022!G88</f>
        <v>CA</v>
      </c>
      <c r="H88">
        <f>Input2022!H88*0.000001</f>
        <v>5.1157550000000001</v>
      </c>
      <c r="I88">
        <f>Input2022!I88*0.000001</f>
        <v>0</v>
      </c>
      <c r="J88">
        <f>Input2022!J88*0.000001</f>
        <v>25.931927999999999</v>
      </c>
      <c r="K88">
        <f>Input2022!K88*0.000001</f>
        <v>53.317409999999995</v>
      </c>
      <c r="L88">
        <f>Input2022!L88*0.000001</f>
        <v>36.076416999999999</v>
      </c>
      <c r="M88">
        <f>Input2022!M88*0.000001</f>
        <v>27.971444999999999</v>
      </c>
      <c r="N88">
        <f>Input2022!N88*0.000001</f>
        <v>0</v>
      </c>
      <c r="O88">
        <f>Input2022!O88*0.000001</f>
        <v>8.547820999999999</v>
      </c>
      <c r="P88">
        <f>Input2022!P88*0.000001</f>
        <v>1.9543819999999998</v>
      </c>
      <c r="Q88">
        <f>Input2022!Q88*0.000001</f>
        <v>-11.498272</v>
      </c>
      <c r="R88">
        <f>Input2022!R88*0.000001</f>
        <v>77.7830203125</v>
      </c>
      <c r="S88">
        <f>Input2022!S88*0.000001</f>
        <v>66.2847483125</v>
      </c>
      <c r="T88">
        <f>Input2022!T88*0.000001</f>
        <v>2.183427</v>
      </c>
      <c r="U88">
        <f>Input2022!U88*0.000001</f>
        <v>0</v>
      </c>
      <c r="V88">
        <f>Input2022!V88*0.000001</f>
        <v>0</v>
      </c>
      <c r="W88">
        <f>Input2022!W88*0.000001</f>
        <v>-16.746569000000001</v>
      </c>
    </row>
    <row r="89" spans="1:23" ht="14.25" customHeight="1">
      <c r="A89">
        <f>Input2022!A89</f>
        <v>2022</v>
      </c>
      <c r="B89" t="str">
        <f>Input2022!B89</f>
        <v>Bellflower</v>
      </c>
      <c r="C89" t="str">
        <f>Input2022!C89</f>
        <v>City</v>
      </c>
      <c r="D89" t="str">
        <f>Input2022!D89</f>
        <v>06</v>
      </c>
      <c r="E89" t="str">
        <f>Input2022!E89</f>
        <v>037</v>
      </c>
      <c r="F89" t="str">
        <f>Input2022!F89</f>
        <v>04982</v>
      </c>
      <c r="G89" t="str">
        <f>Input2022!G89</f>
        <v>CA</v>
      </c>
      <c r="H89">
        <f>Input2022!H89*0.000001</f>
        <v>30.917124999999999</v>
      </c>
      <c r="I89">
        <f>Input2022!I89*0.000001</f>
        <v>-12.11641</v>
      </c>
      <c r="J89">
        <f>Input2022!J89*0.000001</f>
        <v>34.175848000000002</v>
      </c>
      <c r="K89">
        <f>Input2022!K89*0.000001</f>
        <v>29.875788999999997</v>
      </c>
      <c r="L89">
        <f>Input2022!L89*0.000001</f>
        <v>69.611519999999999</v>
      </c>
      <c r="M89">
        <f>Input2022!M89*0.000001</f>
        <v>44.196366999999995</v>
      </c>
      <c r="N89">
        <f>Input2022!N89*0.000001</f>
        <v>0</v>
      </c>
      <c r="O89">
        <f>Input2022!O89*0.000001</f>
        <v>30.450948</v>
      </c>
      <c r="P89">
        <f>Input2022!P89*0.000001</f>
        <v>5.8079729999999996</v>
      </c>
      <c r="Q89">
        <f>Input2022!Q89*0.000001</f>
        <v>-6.9160969999999997</v>
      </c>
      <c r="R89">
        <f>Input2022!R89*0.000001</f>
        <v>67.474117073170703</v>
      </c>
      <c r="S89">
        <f>Input2022!S89*0.000001</f>
        <v>60.558020073170702</v>
      </c>
      <c r="T89">
        <f>Input2022!T89*0.000001</f>
        <v>1.8137509999999999</v>
      </c>
      <c r="U89">
        <f>Input2022!U89*0.000001</f>
        <v>8.8252389999999998</v>
      </c>
      <c r="V89">
        <f>Input2022!V89*0.000001</f>
        <v>11.396231999999999</v>
      </c>
      <c r="W89">
        <f>Input2022!W89*0.000001</f>
        <v>37.723447</v>
      </c>
    </row>
    <row r="90" spans="1:23" ht="14.25" customHeight="1">
      <c r="A90">
        <f>Input2022!A90</f>
        <v>2022</v>
      </c>
      <c r="B90" t="str">
        <f>Input2022!B90</f>
        <v>Bellflower Unified School District</v>
      </c>
      <c r="C90" t="str">
        <f>Input2022!C90</f>
        <v>School District</v>
      </c>
      <c r="D90" t="str">
        <f>Input2022!D90</f>
        <v>06</v>
      </c>
      <c r="E90" t="str">
        <f>Input2022!E90</f>
        <v>037</v>
      </c>
      <c r="F90" t="str">
        <f>Input2022!F90</f>
        <v>04440</v>
      </c>
      <c r="G90" t="str">
        <f>Input2022!G90</f>
        <v>CA</v>
      </c>
      <c r="H90">
        <f>Input2022!H90*0.000001</f>
        <v>88.47564899999999</v>
      </c>
      <c r="I90">
        <f>Input2022!I90*0.000001</f>
        <v>0</v>
      </c>
      <c r="J90">
        <f>Input2022!J90*0.000001</f>
        <v>168.95288099999999</v>
      </c>
      <c r="K90">
        <f>Input2022!K90*0.000001</f>
        <v>79.099716000000001</v>
      </c>
      <c r="L90">
        <f>Input2022!L90*0.000001</f>
        <v>213.04255599999999</v>
      </c>
      <c r="M90">
        <f>Input2022!M90*0.000001</f>
        <v>178.44631099999998</v>
      </c>
      <c r="N90">
        <f>Input2022!N90*0.000001</f>
        <v>0</v>
      </c>
      <c r="O90">
        <f>Input2022!O90*0.000001</f>
        <v>118.288094</v>
      </c>
      <c r="P90">
        <f>Input2022!P90*0.000001</f>
        <v>26.589679</v>
      </c>
      <c r="Q90">
        <f>Input2022!Q90*0.000001</f>
        <v>-71.37071499999999</v>
      </c>
      <c r="R90">
        <f>Input2022!R90*0.000001</f>
        <v>492.46384655870446</v>
      </c>
      <c r="S90">
        <f>Input2022!S90*0.000001</f>
        <v>421.0931315587045</v>
      </c>
      <c r="T90">
        <f>Input2022!T90*0.000001</f>
        <v>14.637354</v>
      </c>
      <c r="U90">
        <f>Input2022!U90*0.000001</f>
        <v>19.920366174603174</v>
      </c>
      <c r="V90">
        <f>Input2022!V90*0.000001</f>
        <v>14.245861174603174</v>
      </c>
      <c r="W90">
        <f>Input2022!W90*0.000001</f>
        <v>-14.091901</v>
      </c>
    </row>
    <row r="91" spans="1:23" ht="14.25" customHeight="1">
      <c r="A91">
        <f>Input2022!A91</f>
        <v>2022</v>
      </c>
      <c r="B91" t="str">
        <f>Input2022!B91</f>
        <v>Belmont</v>
      </c>
      <c r="C91" t="str">
        <f>Input2022!C91</f>
        <v>City</v>
      </c>
      <c r="D91" t="str">
        <f>Input2022!D91</f>
        <v>06</v>
      </c>
      <c r="E91" t="str">
        <f>Input2022!E91</f>
        <v>081</v>
      </c>
      <c r="F91" t="str">
        <f>Input2022!F91</f>
        <v>05108</v>
      </c>
      <c r="G91" t="str">
        <f>Input2022!G91</f>
        <v>CA</v>
      </c>
      <c r="H91">
        <f>Input2022!H91*0.000001</f>
        <v>20.574859</v>
      </c>
      <c r="I91">
        <f>Input2022!I91*0.000001</f>
        <v>-3.3446789999999997</v>
      </c>
      <c r="J91">
        <f>Input2022!J91*0.000001</f>
        <v>23.331965999999998</v>
      </c>
      <c r="K91">
        <f>Input2022!K91*0.000001</f>
        <v>77.206704999999999</v>
      </c>
      <c r="L91">
        <f>Input2022!L91*0.000001</f>
        <v>84.061323999999999</v>
      </c>
      <c r="M91">
        <f>Input2022!M91*0.000001</f>
        <v>30.478769999999997</v>
      </c>
      <c r="N91">
        <f>Input2022!N91*0.000001</f>
        <v>0</v>
      </c>
      <c r="O91">
        <f>Input2022!O91*0.000001</f>
        <v>20.538667</v>
      </c>
      <c r="P91">
        <f>Input2022!P91*0.000001</f>
        <v>2.1971569999999998</v>
      </c>
      <c r="Q91">
        <f>Input2022!Q91*0.000001</f>
        <v>-24.262488999999999</v>
      </c>
      <c r="R91">
        <f>Input2022!R91*0.000001</f>
        <v>207.19461144321096</v>
      </c>
      <c r="S91">
        <f>Input2022!S91*0.000001</f>
        <v>182.93212244321094</v>
      </c>
      <c r="T91">
        <f>Input2022!T91*0.000001</f>
        <v>5.5785269999999993</v>
      </c>
      <c r="U91">
        <f>Input2022!U91*0.000001</f>
        <v>11.756392</v>
      </c>
      <c r="V91">
        <f>Input2022!V91*0.000001</f>
        <v>16.586991999999999</v>
      </c>
      <c r="W91">
        <f>Input2022!W91*0.000001</f>
        <v>32.284298999999997</v>
      </c>
    </row>
    <row r="92" spans="1:23" ht="14.25" customHeight="1">
      <c r="A92">
        <f>Input2022!A92</f>
        <v>2022</v>
      </c>
      <c r="B92" t="str">
        <f>Input2022!B92</f>
        <v>Belmont Redwood Shores School District</v>
      </c>
      <c r="C92" t="str">
        <f>Input2022!C92</f>
        <v>School District</v>
      </c>
      <c r="D92" t="str">
        <f>Input2022!D92</f>
        <v>06</v>
      </c>
      <c r="E92" t="str">
        <f>Input2022!E92</f>
        <v>081</v>
      </c>
      <c r="F92" t="str">
        <f>Input2022!F92</f>
        <v>04530</v>
      </c>
      <c r="G92" t="str">
        <f>Input2022!G92</f>
        <v>CA</v>
      </c>
      <c r="H92">
        <f>Input2022!H92*0.000001</f>
        <v>12.703940999999999</v>
      </c>
      <c r="I92">
        <f>Input2022!I92*0.000001</f>
        <v>0</v>
      </c>
      <c r="J92">
        <f>Input2022!J92*0.000001</f>
        <v>53.816522999999997</v>
      </c>
      <c r="K92">
        <f>Input2022!K92*0.000001</f>
        <v>175.900758</v>
      </c>
      <c r="L92">
        <f>Input2022!L92*0.000001</f>
        <v>65.151980999999992</v>
      </c>
      <c r="M92">
        <f>Input2022!M92*0.000001</f>
        <v>56.001570999999998</v>
      </c>
      <c r="N92">
        <f>Input2022!N92*0.000001</f>
        <v>0</v>
      </c>
      <c r="O92">
        <f>Input2022!O92*0.000001</f>
        <v>18.424662999999999</v>
      </c>
      <c r="P92">
        <f>Input2022!P92*0.000001</f>
        <v>5.1858259999999996</v>
      </c>
      <c r="Q92">
        <f>Input2022!Q92*0.000001</f>
        <v>-29.085861999999999</v>
      </c>
      <c r="R92">
        <f>Input2022!R92*0.000001</f>
        <v>153.08348421052634</v>
      </c>
      <c r="S92">
        <f>Input2022!S92*0.000001</f>
        <v>123.99762221052634</v>
      </c>
      <c r="T92">
        <f>Input2022!T92*0.000001</f>
        <v>5.6229499999999994</v>
      </c>
      <c r="U92">
        <f>Input2022!U92*0.000001</f>
        <v>-2.1180238095238097E-3</v>
      </c>
      <c r="V92">
        <f>Input2022!V92*0.000001</f>
        <v>4.8865719761904751</v>
      </c>
      <c r="W92">
        <f>Input2022!W92*0.000001</f>
        <v>-19.496182999999998</v>
      </c>
    </row>
    <row r="93" spans="1:23" ht="14.25" customHeight="1">
      <c r="A93">
        <f>Input2022!A93</f>
        <v>2022</v>
      </c>
      <c r="B93" t="str">
        <f>Input2022!B93</f>
        <v>Belvedere</v>
      </c>
      <c r="C93" t="str">
        <f>Input2022!C93</f>
        <v>City</v>
      </c>
      <c r="D93" t="str">
        <f>Input2022!D93</f>
        <v>06</v>
      </c>
      <c r="E93" t="str">
        <f>Input2022!E93</f>
        <v>041</v>
      </c>
      <c r="F93" t="str">
        <f>Input2022!F93</f>
        <v>05164</v>
      </c>
      <c r="G93" t="str">
        <f>Input2022!G93</f>
        <v>CA</v>
      </c>
      <c r="H93">
        <f>Input2022!H93*0.000001</f>
        <v>3.6251789999999997</v>
      </c>
      <c r="I93">
        <f>Input2022!I93*0.000001</f>
        <v>-3.239376</v>
      </c>
      <c r="J93">
        <f>Input2022!J93*0.000001</f>
        <v>5.9890559999999997</v>
      </c>
      <c r="K93">
        <f>Input2022!K93*0.000001</f>
        <v>2.0536529999999997</v>
      </c>
      <c r="L93">
        <f>Input2022!L93*0.000001</f>
        <v>10.312550999999999</v>
      </c>
      <c r="M93">
        <f>Input2022!M93*0.000001</f>
        <v>8.4900699999999993</v>
      </c>
      <c r="N93">
        <f>Input2022!N93*0.000001</f>
        <v>0</v>
      </c>
      <c r="O93">
        <f>Input2022!O93*0.000001</f>
        <v>6.2172209999999994</v>
      </c>
      <c r="P93">
        <f>Input2022!P93*0.000001</f>
        <v>1.2616969999999998</v>
      </c>
      <c r="Q93">
        <f>Input2022!Q93*0.000001</f>
        <v>1.819655</v>
      </c>
      <c r="R93">
        <f>Input2022!R93*0.000001</f>
        <v>-15.813092999999999</v>
      </c>
      <c r="S93">
        <f>Input2022!S93*0.000001</f>
        <v>-13.993437999999999</v>
      </c>
      <c r="T93">
        <f>Input2022!T93*0.000001</f>
        <v>0.27735499999999996</v>
      </c>
      <c r="U93">
        <f>Input2022!U93*0.000001</f>
        <v>0</v>
      </c>
      <c r="V93">
        <f>Input2022!V93*0.000001</f>
        <v>1.6141969999999999</v>
      </c>
      <c r="W93">
        <f>Input2022!W93*0.000001</f>
        <v>6.1022239999999996</v>
      </c>
    </row>
    <row r="94" spans="1:23" ht="14.25" customHeight="1">
      <c r="A94">
        <f>Input2022!A94</f>
        <v>2022</v>
      </c>
      <c r="B94" t="str">
        <f>Input2022!B94</f>
        <v>Benicia</v>
      </c>
      <c r="C94" t="str">
        <f>Input2022!C94</f>
        <v>City</v>
      </c>
      <c r="D94" t="str">
        <f>Input2022!D94</f>
        <v>06</v>
      </c>
      <c r="E94" t="str">
        <f>Input2022!E94</f>
        <v>095</v>
      </c>
      <c r="F94" t="str">
        <f>Input2022!F94</f>
        <v>05290</v>
      </c>
      <c r="G94" t="str">
        <f>Input2022!G94</f>
        <v>CA</v>
      </c>
      <c r="H94">
        <f>Input2022!H94*0.000001</f>
        <v>25.799875999999998</v>
      </c>
      <c r="I94">
        <f>Input2022!I94*0.000001</f>
        <v>-11.866209999999999</v>
      </c>
      <c r="J94">
        <f>Input2022!J94*0.000001</f>
        <v>47.993358000000001</v>
      </c>
      <c r="K94">
        <f>Input2022!K94*0.000001</f>
        <v>33.544277000000001</v>
      </c>
      <c r="L94">
        <f>Input2022!L94*0.000001</f>
        <v>86.728831</v>
      </c>
      <c r="M94">
        <f>Input2022!M94*0.000001</f>
        <v>57.489981999999998</v>
      </c>
      <c r="N94">
        <f>Input2022!N94*0.000001</f>
        <v>5.1064159999999994</v>
      </c>
      <c r="O94">
        <f>Input2022!O94*0.000001</f>
        <v>19.876888999999998</v>
      </c>
      <c r="P94">
        <f>Input2022!P94*0.000001</f>
        <v>2.710194</v>
      </c>
      <c r="Q94">
        <f>Input2022!Q94*0.000001</f>
        <v>-48.373411999999995</v>
      </c>
      <c r="R94">
        <f>Input2022!R94*0.000001</f>
        <v>346.33457948319636</v>
      </c>
      <c r="S94">
        <f>Input2022!S94*0.000001</f>
        <v>297.96116748319639</v>
      </c>
      <c r="T94">
        <f>Input2022!T94*0.000001</f>
        <v>9.2745599999999992</v>
      </c>
      <c r="U94">
        <f>Input2022!U94*0.000001</f>
        <v>0</v>
      </c>
      <c r="V94">
        <f>Input2022!V94*0.000001</f>
        <v>3.747865</v>
      </c>
      <c r="W94">
        <f>Input2022!W94*0.000001</f>
        <v>11.559930999999999</v>
      </c>
    </row>
    <row r="95" spans="1:23" ht="14.25" customHeight="1">
      <c r="A95">
        <f>Input2022!A95</f>
        <v>2022</v>
      </c>
      <c r="B95" t="str">
        <f>Input2022!B95</f>
        <v>Benicia Unified School District</v>
      </c>
      <c r="C95" t="str">
        <f>Input2022!C95</f>
        <v>School District</v>
      </c>
      <c r="D95" t="str">
        <f>Input2022!D95</f>
        <v>06</v>
      </c>
      <c r="E95" t="str">
        <f>Input2022!E95</f>
        <v>095</v>
      </c>
      <c r="F95" t="str">
        <f>Input2022!F95</f>
        <v>04620</v>
      </c>
      <c r="G95" t="str">
        <f>Input2022!G95</f>
        <v>CA</v>
      </c>
      <c r="H95">
        <f>Input2022!H95*0.000001</f>
        <v>10.351661999999999</v>
      </c>
      <c r="I95">
        <f>Input2022!I95*0.000001</f>
        <v>-2.605753</v>
      </c>
      <c r="J95">
        <f>Input2022!J95*0.000001</f>
        <v>55.811875000000001</v>
      </c>
      <c r="K95">
        <f>Input2022!K95*0.000001</f>
        <v>74.139995999999996</v>
      </c>
      <c r="L95">
        <f>Input2022!L95*0.000001</f>
        <v>80.952620999999994</v>
      </c>
      <c r="M95">
        <f>Input2022!M95*0.000001</f>
        <v>57.101416999999998</v>
      </c>
      <c r="N95">
        <f>Input2022!N95*0.000001</f>
        <v>14.606427999999999</v>
      </c>
      <c r="O95">
        <f>Input2022!O95*0.000001</f>
        <v>0</v>
      </c>
      <c r="P95">
        <f>Input2022!P95*0.000001</f>
        <v>4.1715330000000002</v>
      </c>
      <c r="Q95">
        <f>Input2022!Q95*0.000001</f>
        <v>-29.955717</v>
      </c>
      <c r="R95">
        <f>Input2022!R95*0.000001</f>
        <v>204.5699655619681</v>
      </c>
      <c r="S95">
        <f>Input2022!S95*0.000001</f>
        <v>174.61424856196811</v>
      </c>
      <c r="T95">
        <f>Input2022!T95*0.000001</f>
        <v>5.834975</v>
      </c>
      <c r="U95">
        <f>Input2022!U95*0.000001</f>
        <v>0</v>
      </c>
      <c r="V95">
        <f>Input2022!V95*0.000001</f>
        <v>6.4367239999999999</v>
      </c>
      <c r="W95">
        <f>Input2022!W95*0.000001</f>
        <v>-36.998536999999999</v>
      </c>
    </row>
    <row r="96" spans="1:23" ht="14.25" customHeight="1">
      <c r="A96">
        <f>Input2022!A96</f>
        <v>2022</v>
      </c>
      <c r="B96" t="str">
        <f>Input2022!B96</f>
        <v>Bennett Valley Union School District</v>
      </c>
      <c r="C96" t="str">
        <f>Input2022!C96</f>
        <v>School District</v>
      </c>
      <c r="D96" t="str">
        <f>Input2022!D96</f>
        <v>06</v>
      </c>
      <c r="E96" t="str">
        <f>Input2022!E96</f>
        <v>097</v>
      </c>
      <c r="F96" t="str">
        <f>Input2022!F96</f>
        <v>04650</v>
      </c>
      <c r="G96" t="str">
        <f>Input2022!G96</f>
        <v>CA</v>
      </c>
      <c r="H96">
        <f>Input2022!H96*0.000001</f>
        <v>0.52458099999999996</v>
      </c>
      <c r="I96">
        <f>Input2022!I96*0.000001</f>
        <v>-4.0399999999999998E-2</v>
      </c>
      <c r="J96">
        <f>Input2022!J96*0.000001</f>
        <v>12.712061</v>
      </c>
      <c r="K96">
        <f>Input2022!K96*0.000001</f>
        <v>12.987864999999999</v>
      </c>
      <c r="L96">
        <f>Input2022!L96*0.000001</f>
        <v>13.353499999999999</v>
      </c>
      <c r="M96">
        <f>Input2022!M96*0.000001</f>
        <v>12.345148999999999</v>
      </c>
      <c r="N96">
        <f>Input2022!N96*0.000001</f>
        <v>0</v>
      </c>
      <c r="O96">
        <f>Input2022!O96*0.000001</f>
        <v>0.975522</v>
      </c>
      <c r="P96">
        <f>Input2022!P96*0.000001</f>
        <v>0.75839199999999996</v>
      </c>
      <c r="Q96">
        <f>Input2022!Q96*0.000001</f>
        <v>-5.9999989999999999</v>
      </c>
      <c r="R96">
        <f>Input2022!R96*0.000001</f>
        <v>16.21994611624643</v>
      </c>
      <c r="S96">
        <f>Input2022!S96*0.000001</f>
        <v>10.219947116246432</v>
      </c>
      <c r="T96">
        <f>Input2022!T96*0.000001</f>
        <v>1.2337009999999999</v>
      </c>
      <c r="U96">
        <f>Input2022!U96*0.000001</f>
        <v>0</v>
      </c>
      <c r="V96">
        <f>Input2022!V96*0.000001</f>
        <v>0</v>
      </c>
      <c r="W96">
        <f>Input2022!W96*0.000001</f>
        <v>-7.9982629999999997</v>
      </c>
    </row>
    <row r="97" spans="1:23" ht="14.25" customHeight="1">
      <c r="A97">
        <f>Input2022!A97</f>
        <v>2022</v>
      </c>
      <c r="B97" t="str">
        <f>Input2022!B97</f>
        <v>Berkeley</v>
      </c>
      <c r="C97" t="str">
        <f>Input2022!C97</f>
        <v>City</v>
      </c>
      <c r="D97" t="str">
        <f>Input2022!D97</f>
        <v>06</v>
      </c>
      <c r="E97" t="str">
        <f>Input2022!E97</f>
        <v>001</v>
      </c>
      <c r="F97" t="str">
        <f>Input2022!F97</f>
        <v>06000</v>
      </c>
      <c r="G97" t="str">
        <f>Input2022!G97</f>
        <v>CA</v>
      </c>
      <c r="H97">
        <f>Input2022!H97*0.000001</f>
        <v>134.22548699999999</v>
      </c>
      <c r="I97">
        <f>Input2022!I97*0.000001</f>
        <v>-22.965734999999999</v>
      </c>
      <c r="J97">
        <f>Input2022!J97*0.000001</f>
        <v>200.826851</v>
      </c>
      <c r="K97">
        <f>Input2022!K97*0.000001</f>
        <v>338.315158</v>
      </c>
      <c r="L97">
        <f>Input2022!L97*0.000001</f>
        <v>576.15073499999994</v>
      </c>
      <c r="M97">
        <f>Input2022!M97*0.000001</f>
        <v>232.59453299999998</v>
      </c>
      <c r="N97">
        <f>Input2022!N97*0.000001</f>
        <v>0</v>
      </c>
      <c r="O97">
        <f>Input2022!O97*0.000001</f>
        <v>171.95543799999999</v>
      </c>
      <c r="P97">
        <f>Input2022!P97*0.000001</f>
        <v>68.962074999999999</v>
      </c>
      <c r="Q97">
        <f>Input2022!Q97*0.000001</f>
        <v>-442.470461</v>
      </c>
      <c r="R97">
        <f>Input2022!R97*0.000001</f>
        <v>1974.170987</v>
      </c>
      <c r="S97">
        <f>Input2022!S97*0.000001</f>
        <v>1531.7005259999999</v>
      </c>
      <c r="T97">
        <f>Input2022!T97*0.000001</f>
        <v>55.876715999999995</v>
      </c>
      <c r="U97">
        <f>Input2022!U97*0.000001</f>
        <v>43.631959999999999</v>
      </c>
      <c r="V97">
        <f>Input2022!V97*0.000001</f>
        <v>123.87596699999999</v>
      </c>
      <c r="W97">
        <f>Input2022!W97*0.000001</f>
        <v>-440.18833999999998</v>
      </c>
    </row>
    <row r="98" spans="1:23" ht="14.25" customHeight="1">
      <c r="A98">
        <f>Input2022!A98</f>
        <v>2022</v>
      </c>
      <c r="B98" t="str">
        <f>Input2022!B98</f>
        <v>Berkeley Unified School District</v>
      </c>
      <c r="C98" t="str">
        <f>Input2022!C98</f>
        <v>School District</v>
      </c>
      <c r="D98" t="str">
        <f>Input2022!D98</f>
        <v>06</v>
      </c>
      <c r="E98" t="str">
        <f>Input2022!E98</f>
        <v>001</v>
      </c>
      <c r="F98" t="str">
        <f>Input2022!F98</f>
        <v>04740</v>
      </c>
      <c r="G98" t="str">
        <f>Input2022!G98</f>
        <v>CA</v>
      </c>
      <c r="H98">
        <f>Input2022!H98*0.000001</f>
        <v>33.072938000000001</v>
      </c>
      <c r="I98">
        <f>Input2022!I98*0.000001</f>
        <v>-0.123608</v>
      </c>
      <c r="J98">
        <f>Input2022!J98*0.000001</f>
        <v>193.855558</v>
      </c>
      <c r="K98">
        <f>Input2022!K98*0.000001</f>
        <v>318.42562199999998</v>
      </c>
      <c r="L98">
        <f>Input2022!L98*0.000001</f>
        <v>246.76307</v>
      </c>
      <c r="M98">
        <f>Input2022!M98*0.000001</f>
        <v>195.888677</v>
      </c>
      <c r="N98">
        <f>Input2022!N98*0.000001</f>
        <v>46.093221999999997</v>
      </c>
      <c r="O98">
        <f>Input2022!O98*0.000001</f>
        <v>0</v>
      </c>
      <c r="P98">
        <f>Input2022!P98*0.000001</f>
        <v>21.296952999999998</v>
      </c>
      <c r="Q98">
        <f>Input2022!Q98*0.000001</f>
        <v>-95.080999999999989</v>
      </c>
      <c r="R98">
        <f>Input2022!R98*0.000001</f>
        <v>628.20422632138786</v>
      </c>
      <c r="S98">
        <f>Input2022!S98*0.000001</f>
        <v>533.12322632138785</v>
      </c>
      <c r="T98">
        <f>Input2022!T98*0.000001</f>
        <v>19.360838999999999</v>
      </c>
      <c r="U98">
        <f>Input2022!U98*0.000001</f>
        <v>0</v>
      </c>
      <c r="V98">
        <f>Input2022!V98*0.000001</f>
        <v>43.441446999999997</v>
      </c>
      <c r="W98">
        <f>Input2022!W98*0.000001</f>
        <v>-143.33164099999999</v>
      </c>
    </row>
    <row r="99" spans="1:23" ht="14.25" customHeight="1">
      <c r="A99">
        <f>Input2022!A99</f>
        <v>2022</v>
      </c>
      <c r="B99" t="str">
        <f>Input2022!B99</f>
        <v>Berryessa Union School District</v>
      </c>
      <c r="C99" t="str">
        <f>Input2022!C99</f>
        <v>School District</v>
      </c>
      <c r="D99" t="str">
        <f>Input2022!D99</f>
        <v>06</v>
      </c>
      <c r="E99" t="str">
        <f>Input2022!E99</f>
        <v>085</v>
      </c>
      <c r="F99" t="str">
        <f>Input2022!F99</f>
        <v>04800</v>
      </c>
      <c r="G99" t="str">
        <f>Input2022!G99</f>
        <v>CA</v>
      </c>
      <c r="H99">
        <f>Input2022!H99*0.000001</f>
        <v>8.9894230000000004</v>
      </c>
      <c r="I99">
        <f>Input2022!I99*0.000001</f>
        <v>-0.51208900000000002</v>
      </c>
      <c r="J99">
        <f>Input2022!J99*0.000001</f>
        <v>92.580455000000001</v>
      </c>
      <c r="K99">
        <f>Input2022!K99*0.000001</f>
        <v>136.164537</v>
      </c>
      <c r="L99">
        <f>Input2022!L99*0.000001</f>
        <v>94.152169999999998</v>
      </c>
      <c r="M99">
        <f>Input2022!M99*0.000001</f>
        <v>88.802330999999995</v>
      </c>
      <c r="N99">
        <f>Input2022!N99*0.000001</f>
        <v>0</v>
      </c>
      <c r="O99">
        <f>Input2022!O99*0.000001</f>
        <v>11.176933999999999</v>
      </c>
      <c r="P99">
        <f>Input2022!P99*0.000001</f>
        <v>3.1029100000000001</v>
      </c>
      <c r="Q99">
        <f>Input2022!Q99*0.000001</f>
        <v>-47.725499999999997</v>
      </c>
      <c r="R99">
        <f>Input2022!R99*0.000001</f>
        <v>326.96261538461539</v>
      </c>
      <c r="S99">
        <f>Input2022!S99*0.000001</f>
        <v>279.23711538461544</v>
      </c>
      <c r="T99">
        <f>Input2022!T99*0.000001</f>
        <v>9.3259799999999995</v>
      </c>
      <c r="U99">
        <f>Input2022!U99*0.000001</f>
        <v>-3.2619999999999997E-3</v>
      </c>
      <c r="V99">
        <f>Input2022!V99*0.000001</f>
        <v>53.767522</v>
      </c>
      <c r="W99">
        <f>Input2022!W99*0.000001</f>
        <v>-122.49587899999999</v>
      </c>
    </row>
    <row r="100" spans="1:23" ht="14.25" customHeight="1">
      <c r="A100">
        <f>Input2022!A100</f>
        <v>2022</v>
      </c>
      <c r="B100" t="str">
        <f>Input2022!B100</f>
        <v>Beverly Hills</v>
      </c>
      <c r="C100" t="str">
        <f>Input2022!C100</f>
        <v>City</v>
      </c>
      <c r="D100" t="str">
        <f>Input2022!D100</f>
        <v>06</v>
      </c>
      <c r="E100" t="str">
        <f>Input2022!E100</f>
        <v>037</v>
      </c>
      <c r="F100" t="str">
        <f>Input2022!F100</f>
        <v xml:space="preserve">06308        </v>
      </c>
      <c r="G100" t="str">
        <f>Input2022!G100</f>
        <v>CA</v>
      </c>
      <c r="H100">
        <f>Input2022!H100*0.000001</f>
        <v>200.996329</v>
      </c>
      <c r="I100">
        <f>Input2022!I100*0.000001</f>
        <v>-36.070017</v>
      </c>
      <c r="J100">
        <f>Input2022!J100*0.000001</f>
        <v>252.551096</v>
      </c>
      <c r="K100">
        <f>Input2022!K100*0.000001</f>
        <v>196.210373</v>
      </c>
      <c r="L100">
        <f>Input2022!L100*0.000001</f>
        <v>439.848928</v>
      </c>
      <c r="M100">
        <f>Input2022!M100*0.000001</f>
        <v>299.12281100000001</v>
      </c>
      <c r="N100">
        <f>Input2022!N100*0.000001</f>
        <v>0</v>
      </c>
      <c r="O100">
        <f>Input2022!O100*0.000001</f>
        <v>221.10742199999999</v>
      </c>
      <c r="P100">
        <f>Input2022!P100*0.000001</f>
        <v>26.262716999999999</v>
      </c>
      <c r="Q100">
        <f>Input2022!Q100*0.000001</f>
        <v>-151.55171999999999</v>
      </c>
      <c r="R100">
        <f>Input2022!R100*0.000001</f>
        <v>1003.072194</v>
      </c>
      <c r="S100">
        <f>Input2022!S100*0.000001</f>
        <v>851.52047399999992</v>
      </c>
      <c r="T100">
        <f>Input2022!T100*0.000001</f>
        <v>35.231355999999998</v>
      </c>
      <c r="U100">
        <f>Input2022!U100*0.000001</f>
        <v>79.618402000000003</v>
      </c>
      <c r="V100">
        <f>Input2022!V100*0.000001</f>
        <v>93.358423000000002</v>
      </c>
      <c r="W100">
        <f>Input2022!W100*0.000001</f>
        <v>402.43964799999998</v>
      </c>
    </row>
    <row r="101" spans="1:23" ht="14.25" customHeight="1">
      <c r="A101">
        <f>Input2022!A101</f>
        <v>2022</v>
      </c>
      <c r="B101" t="str">
        <f>Input2022!B101</f>
        <v>Beverly Hills Unified School District</v>
      </c>
      <c r="C101" t="str">
        <f>Input2022!C101</f>
        <v>School District</v>
      </c>
      <c r="D101" t="str">
        <f>Input2022!D101</f>
        <v>06</v>
      </c>
      <c r="E101" t="str">
        <f>Input2022!E101</f>
        <v>037</v>
      </c>
      <c r="F101" t="str">
        <f>Input2022!F101</f>
        <v>04830</v>
      </c>
      <c r="G101" t="str">
        <f>Input2022!G101</f>
        <v>CA</v>
      </c>
      <c r="H101">
        <f>Input2022!H101*0.000001</f>
        <v>28.907677999999997</v>
      </c>
      <c r="I101">
        <f>Input2022!I101*0.000001</f>
        <v>0</v>
      </c>
      <c r="J101">
        <f>Input2022!J101*0.000001</f>
        <v>85.176952</v>
      </c>
      <c r="K101">
        <f>Input2022!K101*0.000001</f>
        <v>771.58622400000002</v>
      </c>
      <c r="L101">
        <f>Input2022!L101*0.000001</f>
        <v>113.064122</v>
      </c>
      <c r="M101">
        <f>Input2022!M101*0.000001</f>
        <v>89.035888</v>
      </c>
      <c r="N101">
        <f>Input2022!N101*0.000001</f>
        <v>0</v>
      </c>
      <c r="O101">
        <f>Input2022!O101*0.000001</f>
        <v>36.904567</v>
      </c>
      <c r="P101">
        <f>Input2022!P101*0.000001</f>
        <v>11.324437999999999</v>
      </c>
      <c r="Q101">
        <f>Input2022!Q101*0.000001</f>
        <v>-42.776266999999997</v>
      </c>
      <c r="R101">
        <f>Input2022!R101*0.000001</f>
        <v>334.1895859375</v>
      </c>
      <c r="S101">
        <f>Input2022!S101*0.000001</f>
        <v>291.41331893749998</v>
      </c>
      <c r="T101">
        <f>Input2022!T101*0.000001</f>
        <v>8.373189</v>
      </c>
      <c r="U101">
        <f>Input2022!U101*0.000001</f>
        <v>4.4335374523809525</v>
      </c>
      <c r="V101">
        <f>Input2022!V101*0.000001</f>
        <v>20.340739452380951</v>
      </c>
      <c r="W101">
        <f>Input2022!W101*0.000001</f>
        <v>-145.45079999999999</v>
      </c>
    </row>
    <row r="102" spans="1:23" ht="14.25" customHeight="1">
      <c r="A102">
        <f>Input2022!A102</f>
        <v>2022</v>
      </c>
      <c r="B102" t="str">
        <f>Input2022!B102</f>
        <v>Big Bear Lake</v>
      </c>
      <c r="C102" t="str">
        <f>Input2022!C102</f>
        <v>City</v>
      </c>
      <c r="D102" t="str">
        <f>Input2022!D102</f>
        <v>06</v>
      </c>
      <c r="E102" t="str">
        <f>Input2022!E102</f>
        <v>071</v>
      </c>
      <c r="F102" t="str">
        <f>Input2022!F102</f>
        <v>06434</v>
      </c>
      <c r="G102" t="str">
        <f>Input2022!G102</f>
        <v>CA</v>
      </c>
      <c r="H102">
        <f>Input2022!H102*0.000001</f>
        <v>17.360830999999997</v>
      </c>
      <c r="I102">
        <f>Input2022!I102*0.000001</f>
        <v>-1.144665</v>
      </c>
      <c r="J102">
        <f>Input2022!J102*0.000001</f>
        <v>15.849321999999999</v>
      </c>
      <c r="K102">
        <f>Input2022!K102*0.000001</f>
        <v>22.614138999999998</v>
      </c>
      <c r="L102">
        <f>Input2022!L102*0.000001</f>
        <v>66.633127000000002</v>
      </c>
      <c r="M102">
        <f>Input2022!M102*0.000001</f>
        <v>22.041453000000001</v>
      </c>
      <c r="N102">
        <f>Input2022!N102*0.000001</f>
        <v>0</v>
      </c>
      <c r="O102">
        <f>Input2022!O102*0.000001</f>
        <v>14.379572999999999</v>
      </c>
      <c r="P102">
        <f>Input2022!P102*0.000001</f>
        <v>0.86581799999999998</v>
      </c>
      <c r="Q102">
        <f>Input2022!Q102*0.000001</f>
        <v>-8.6395039999999987</v>
      </c>
      <c r="R102">
        <f>Input2022!R102*0.000001</f>
        <v>91.928404508513083</v>
      </c>
      <c r="S102">
        <f>Input2022!S102*0.000001</f>
        <v>83.288900508513095</v>
      </c>
      <c r="T102">
        <f>Input2022!T102*0.000001</f>
        <v>3.2771749999999997</v>
      </c>
      <c r="U102">
        <f>Input2022!U102*0.000001</f>
        <v>0</v>
      </c>
      <c r="V102">
        <f>Input2022!V102*0.000001</f>
        <v>0</v>
      </c>
      <c r="W102">
        <f>Input2022!W102*0.000001</f>
        <v>16.186897999999999</v>
      </c>
    </row>
    <row r="103" spans="1:23" ht="14.25" customHeight="1">
      <c r="A103">
        <f>Input2022!A103</f>
        <v>2022</v>
      </c>
      <c r="B103" t="str">
        <f>Input2022!B103</f>
        <v>Big Creek Elementary School District</v>
      </c>
      <c r="C103" t="str">
        <f>Input2022!C103</f>
        <v>School District</v>
      </c>
      <c r="D103" t="str">
        <f>Input2022!D103</f>
        <v>06</v>
      </c>
      <c r="E103" t="str">
        <f>Input2022!E103</f>
        <v>019</v>
      </c>
      <c r="F103" t="str">
        <f>Input2022!F103</f>
        <v>04860</v>
      </c>
      <c r="G103" t="str">
        <f>Input2022!G103</f>
        <v>CA</v>
      </c>
      <c r="H103">
        <f>Input2022!H103*0.000001</f>
        <v>1.605656</v>
      </c>
      <c r="I103">
        <f>Input2022!I103*0.000001</f>
        <v>-7.2999999999999995E-2</v>
      </c>
      <c r="J103">
        <f>Input2022!J103*0.000001</f>
        <v>1.7649489999999999</v>
      </c>
      <c r="K103">
        <f>Input2022!K103*0.000001</f>
        <v>1.3389579999999999</v>
      </c>
      <c r="L103">
        <f>Input2022!L103*0.000001</f>
        <v>1.7392259999999999</v>
      </c>
      <c r="M103">
        <f>Input2022!M103*0.000001</f>
        <v>1.5877159999999999</v>
      </c>
      <c r="N103">
        <f>Input2022!N103*0.000001</f>
        <v>2.2341530000000001</v>
      </c>
      <c r="O103">
        <f>Input2022!O103*0.000001</f>
        <v>0</v>
      </c>
      <c r="P103">
        <f>Input2022!P103*0.000001</f>
        <v>0.173876</v>
      </c>
      <c r="Q103">
        <f>Input2022!Q103*0.000001</f>
        <v>-0.75785599999999997</v>
      </c>
      <c r="R103">
        <f>Input2022!R103*0.000001</f>
        <v>4.7082612020067849</v>
      </c>
      <c r="S103">
        <f>Input2022!S103*0.000001</f>
        <v>3.950405202006785</v>
      </c>
      <c r="T103">
        <f>Input2022!T103*0.000001</f>
        <v>0.14110799999999998</v>
      </c>
      <c r="U103">
        <f>Input2022!U103*0.000001</f>
        <v>0</v>
      </c>
      <c r="V103">
        <f>Input2022!V103*0.000001</f>
        <v>0</v>
      </c>
      <c r="W103">
        <f>Input2022!W103*0.000001</f>
        <v>0.63273299999999999</v>
      </c>
    </row>
    <row r="104" spans="1:23" ht="14.25" customHeight="1">
      <c r="A104">
        <f>Input2022!A104</f>
        <v>2022</v>
      </c>
      <c r="B104" t="str">
        <f>Input2022!B104</f>
        <v>Big Pine Unified School District</v>
      </c>
      <c r="C104" t="str">
        <f>Input2022!C104</f>
        <v>School District</v>
      </c>
      <c r="D104" t="str">
        <f>Input2022!D104</f>
        <v>06</v>
      </c>
      <c r="E104" t="str">
        <f>Input2022!E104</f>
        <v>027</v>
      </c>
      <c r="F104" t="str">
        <f>Input2022!F104</f>
        <v>04950</v>
      </c>
      <c r="G104" t="str">
        <f>Input2022!G104</f>
        <v>CA</v>
      </c>
      <c r="H104">
        <f>Input2022!H104*0.000001</f>
        <v>2.5501149999999999</v>
      </c>
      <c r="I104">
        <f>Input2022!I104*0.000001</f>
        <v>-0.104751</v>
      </c>
      <c r="J104">
        <f>Input2022!J104*0.000001</f>
        <v>4.3891489999999997</v>
      </c>
      <c r="K104">
        <f>Input2022!K104*0.000001</f>
        <v>4.2347149999999996</v>
      </c>
      <c r="L104">
        <f>Input2022!L104*0.000001</f>
        <v>5.3023569999999998</v>
      </c>
      <c r="M104">
        <f>Input2022!M104*0.000001</f>
        <v>5.033328</v>
      </c>
      <c r="N104">
        <f>Input2022!N104*0.000001</f>
        <v>0</v>
      </c>
      <c r="O104">
        <f>Input2022!O104*0.000001</f>
        <v>2.7832529999999998</v>
      </c>
      <c r="P104">
        <f>Input2022!P104*0.000001</f>
        <v>0.30835399999999996</v>
      </c>
      <c r="Q104">
        <f>Input2022!Q104*0.000001</f>
        <v>-1.7892709999999998</v>
      </c>
      <c r="R104">
        <f>Input2022!R104*0.000001</f>
        <v>12.045611740890688</v>
      </c>
      <c r="S104">
        <f>Input2022!S104*0.000001</f>
        <v>10.256340740890689</v>
      </c>
      <c r="T104">
        <f>Input2022!T104*0.000001</f>
        <v>0.37229000000000001</v>
      </c>
      <c r="U104">
        <f>Input2022!U104*0.000001</f>
        <v>0.51766986507936508</v>
      </c>
      <c r="V104">
        <f>Input2022!V104*0.000001</f>
        <v>0.34277086507936505</v>
      </c>
      <c r="W104">
        <f>Input2022!W104*0.000001</f>
        <v>-1.3780969999999999</v>
      </c>
    </row>
    <row r="105" spans="1:23" ht="14.25" customHeight="1">
      <c r="A105">
        <f>Input2022!A105</f>
        <v>2022</v>
      </c>
      <c r="B105" t="str">
        <f>Input2022!B105</f>
        <v>Biggs</v>
      </c>
      <c r="C105" t="str">
        <f>Input2022!C105</f>
        <v>City</v>
      </c>
      <c r="D105" t="str">
        <f>Input2022!D105</f>
        <v>06</v>
      </c>
      <c r="E105" t="str">
        <f>Input2022!E105</f>
        <v>007</v>
      </c>
      <c r="F105" t="str">
        <f>Input2022!F105</f>
        <v>06560</v>
      </c>
      <c r="G105" t="str">
        <f>Input2022!G105</f>
        <v>CA</v>
      </c>
      <c r="H105">
        <f>Input2022!H105*0.000001</f>
        <v>1.0703719999999999</v>
      </c>
      <c r="I105">
        <f>Input2022!I105*0.000001</f>
        <v>0</v>
      </c>
      <c r="J105">
        <f>Input2022!J105*0.000001</f>
        <v>1.067507</v>
      </c>
      <c r="K105">
        <f>Input2022!K105*0.000001</f>
        <v>5.1653339999999996</v>
      </c>
      <c r="L105">
        <f>Input2022!L105*0.000001</f>
        <v>5.7519179999999999</v>
      </c>
      <c r="M105">
        <f>Input2022!M105*0.000001</f>
        <v>0.80869599999999997</v>
      </c>
      <c r="N105">
        <f>Input2022!N105*0.000001</f>
        <v>0</v>
      </c>
      <c r="O105">
        <f>Input2022!O105*0.000001</f>
        <v>0.87678</v>
      </c>
      <c r="P105">
        <f>Input2022!P105*0.000001</f>
        <v>2.4485999999999997E-2</v>
      </c>
      <c r="Q105">
        <f>Input2022!Q105*0.000001</f>
        <v>-0.43099999999999999</v>
      </c>
      <c r="R105">
        <f>Input2022!R105*0.000001</f>
        <v>4.0723079999999996</v>
      </c>
      <c r="S105">
        <f>Input2022!S105*0.000001</f>
        <v>3.641308</v>
      </c>
      <c r="T105">
        <f>Input2022!T105*0.000001</f>
        <v>0.106596</v>
      </c>
      <c r="U105">
        <f>Input2022!U105*0.000001</f>
        <v>0</v>
      </c>
      <c r="V105">
        <f>Input2022!V105*0.000001</f>
        <v>0.14799999999999999</v>
      </c>
      <c r="W105">
        <f>Input2022!W105*0.000001</f>
        <v>2.7270239999999997</v>
      </c>
    </row>
    <row r="106" spans="1:23" ht="14.25" customHeight="1">
      <c r="A106">
        <f>Input2022!A106</f>
        <v>2022</v>
      </c>
      <c r="B106" t="str">
        <f>Input2022!B106</f>
        <v>Biggs Unified School District</v>
      </c>
      <c r="C106" t="str">
        <f>Input2022!C106</f>
        <v>School District</v>
      </c>
      <c r="D106" t="str">
        <f>Input2022!D106</f>
        <v>06</v>
      </c>
      <c r="E106" t="str">
        <f>Input2022!E106</f>
        <v>007</v>
      </c>
      <c r="F106" t="str">
        <f>Input2022!F106</f>
        <v>05040</v>
      </c>
      <c r="G106" t="str">
        <f>Input2022!G106</f>
        <v>CA</v>
      </c>
      <c r="H106">
        <f>Input2022!H106*0.000001</f>
        <v>3.6662279999999998</v>
      </c>
      <c r="I106">
        <f>Input2022!I106*0.000001</f>
        <v>-3.9641999999999997E-2</v>
      </c>
      <c r="J106">
        <f>Input2022!J106*0.000001</f>
        <v>8.2819120000000002</v>
      </c>
      <c r="K106">
        <f>Input2022!K106*0.000001</f>
        <v>0.26888000000000001</v>
      </c>
      <c r="L106">
        <f>Input2022!L106*0.000001</f>
        <v>9.2735760000000003</v>
      </c>
      <c r="M106">
        <f>Input2022!M106*0.000001</f>
        <v>9.0774860000000004</v>
      </c>
      <c r="N106">
        <f>Input2022!N106*0.000001</f>
        <v>0</v>
      </c>
      <c r="O106">
        <f>Input2022!O106*0.000001</f>
        <v>5.4785659999999998</v>
      </c>
      <c r="P106">
        <f>Input2022!P106*0.000001</f>
        <v>1.1614679999999999</v>
      </c>
      <c r="Q106">
        <f>Input2022!Q106*0.000001</f>
        <v>-4.1384499999999997</v>
      </c>
      <c r="R106">
        <f>Input2022!R106*0.000001</f>
        <v>27.695939884868423</v>
      </c>
      <c r="S106">
        <f>Input2022!S106*0.000001</f>
        <v>23.557489884868424</v>
      </c>
      <c r="T106">
        <f>Input2022!T106*0.000001</f>
        <v>0.79350799999999999</v>
      </c>
      <c r="U106">
        <f>Input2022!U106*0.000001</f>
        <v>0</v>
      </c>
      <c r="V106">
        <f>Input2022!V106*0.000001</f>
        <v>2.00163</v>
      </c>
      <c r="W106">
        <f>Input2022!W106*0.000001</f>
        <v>-5.0638439999999996</v>
      </c>
    </row>
    <row r="107" spans="1:23" ht="14.25" customHeight="1">
      <c r="A107">
        <f>Input2022!A107</f>
        <v>2022</v>
      </c>
      <c r="B107" t="str">
        <f>Input2022!B107</f>
        <v>Bishop</v>
      </c>
      <c r="C107" t="str">
        <f>Input2022!C107</f>
        <v>City</v>
      </c>
      <c r="D107" t="str">
        <f>Input2022!D107</f>
        <v>06</v>
      </c>
      <c r="E107" t="str">
        <f>Input2022!E107</f>
        <v>027</v>
      </c>
      <c r="F107" t="str">
        <f>Input2022!F107</f>
        <v>06798</v>
      </c>
      <c r="G107" t="str">
        <f>Input2022!G107</f>
        <v>CA</v>
      </c>
      <c r="H107">
        <f>Input2022!H107*0.000001</f>
        <v>8.5109569999999994</v>
      </c>
      <c r="I107">
        <f>Input2022!I107*0.000001</f>
        <v>0</v>
      </c>
      <c r="J107">
        <f>Input2022!J107*0.000001</f>
        <v>8.3873449999999998</v>
      </c>
      <c r="K107">
        <f>Input2022!K107*0.000001</f>
        <v>0.311975</v>
      </c>
      <c r="L107">
        <f>Input2022!L107*0.000001</f>
        <v>15.577364999999999</v>
      </c>
      <c r="M107">
        <f>Input2022!M107*0.000001</f>
        <v>11.553545</v>
      </c>
      <c r="N107">
        <f>Input2022!N107*0.000001</f>
        <v>0</v>
      </c>
      <c r="O107">
        <f>Input2022!O107*0.000001</f>
        <v>6.814832</v>
      </c>
      <c r="P107">
        <f>Input2022!P107*0.000001</f>
        <v>0.443826</v>
      </c>
      <c r="Q107">
        <f>Input2022!Q107*0.000001</f>
        <v>-9.3251609999999996</v>
      </c>
      <c r="R107">
        <f>Input2022!R107*0.000001</f>
        <v>27.111591885225412</v>
      </c>
      <c r="S107">
        <f>Input2022!S107*0.000001</f>
        <v>17.78643088522541</v>
      </c>
      <c r="T107">
        <f>Input2022!T107*0.000001</f>
        <v>1.485749</v>
      </c>
      <c r="U107">
        <f>Input2022!U107*0.000001</f>
        <v>4.5010389999999996</v>
      </c>
      <c r="V107">
        <f>Input2022!V107*0.000001</f>
        <v>10.208914999999999</v>
      </c>
      <c r="W107">
        <f>Input2022!W107*0.000001</f>
        <v>3.2355929999999997</v>
      </c>
    </row>
    <row r="108" spans="1:23" ht="14.25" customHeight="1">
      <c r="A108">
        <f>Input2022!A108</f>
        <v>2022</v>
      </c>
      <c r="B108" t="str">
        <f>Input2022!B108</f>
        <v>Bishop Unified School District</v>
      </c>
      <c r="C108" t="str">
        <f>Input2022!C108</f>
        <v>School District</v>
      </c>
      <c r="D108" t="str">
        <f>Input2022!D108</f>
        <v>06</v>
      </c>
      <c r="E108" t="str">
        <f>Input2022!E108</f>
        <v>027</v>
      </c>
      <c r="F108" t="str">
        <f>Input2022!F108</f>
        <v>01409</v>
      </c>
      <c r="G108" t="str">
        <f>Input2022!G108</f>
        <v>CA</v>
      </c>
      <c r="H108">
        <f>Input2022!H108*0.000001</f>
        <v>6.3503020000000001</v>
      </c>
      <c r="I108">
        <f>Input2022!I108*0.000001</f>
        <v>-1.0999999999999999</v>
      </c>
      <c r="J108">
        <f>Input2022!J108*0.000001</f>
        <v>27.607157999999998</v>
      </c>
      <c r="K108">
        <f>Input2022!K108*0.000001</f>
        <v>6.0669369999999994</v>
      </c>
      <c r="L108">
        <f>Input2022!L108*0.000001</f>
        <v>30.650566999999999</v>
      </c>
      <c r="M108">
        <f>Input2022!M108*0.000001</f>
        <v>29.306304999999998</v>
      </c>
      <c r="N108">
        <f>Input2022!N108*0.000001</f>
        <v>0</v>
      </c>
      <c r="O108">
        <f>Input2022!O108*0.000001</f>
        <v>7.8810929999999999</v>
      </c>
      <c r="P108">
        <f>Input2022!P108*0.000001</f>
        <v>6.6713119999999995</v>
      </c>
      <c r="Q108">
        <f>Input2022!Q108*0.000001</f>
        <v>-13.725245999999999</v>
      </c>
      <c r="R108">
        <f>Input2022!R108*0.000001</f>
        <v>91.372178137651829</v>
      </c>
      <c r="S108">
        <f>Input2022!S108*0.000001</f>
        <v>77.646932137651831</v>
      </c>
      <c r="T108">
        <f>Input2022!T108*0.000001</f>
        <v>2.814648</v>
      </c>
      <c r="U108">
        <f>Input2022!U108*0.000001</f>
        <v>1.317272380952381</v>
      </c>
      <c r="V108">
        <f>Input2022!V108*0.000001</f>
        <v>6.1619413809523804</v>
      </c>
      <c r="W108">
        <f>Input2022!W108*0.000001</f>
        <v>-18.972446999999999</v>
      </c>
    </row>
    <row r="109" spans="1:23" ht="14.25" customHeight="1">
      <c r="A109">
        <f>Input2022!A109</f>
        <v>2022</v>
      </c>
      <c r="B109" t="str">
        <f>Input2022!B109</f>
        <v>Black Butte Union Elementary School District</v>
      </c>
      <c r="C109" t="str">
        <f>Input2022!C109</f>
        <v>School District</v>
      </c>
      <c r="D109" t="str">
        <f>Input2022!D109</f>
        <v>06</v>
      </c>
      <c r="E109" t="str">
        <f>Input2022!E109</f>
        <v>089</v>
      </c>
      <c r="F109" t="str">
        <f>Input2022!F109</f>
        <v>05220</v>
      </c>
      <c r="G109" t="str">
        <f>Input2022!G109</f>
        <v>CA</v>
      </c>
      <c r="H109">
        <f>Input2022!H109*0.000001</f>
        <v>1.3138809999999999</v>
      </c>
      <c r="I109">
        <f>Input2022!I109*0.000001</f>
        <v>-4.6741999999999999E-2</v>
      </c>
      <c r="J109">
        <f>Input2022!J109*0.000001</f>
        <v>3.7083390000000001</v>
      </c>
      <c r="K109">
        <f>Input2022!K109*0.000001</f>
        <v>3.9266869999999998</v>
      </c>
      <c r="L109">
        <f>Input2022!L109*0.000001</f>
        <v>5.1551269999999993</v>
      </c>
      <c r="M109">
        <f>Input2022!M109*0.000001</f>
        <v>3.9170509999999998</v>
      </c>
      <c r="N109">
        <f>Input2022!N109*0.000001</f>
        <v>0</v>
      </c>
      <c r="O109">
        <f>Input2022!O109*0.000001</f>
        <v>1.450623</v>
      </c>
      <c r="P109">
        <f>Input2022!P109*0.000001</f>
        <v>1.2287349999999999</v>
      </c>
      <c r="Q109">
        <f>Input2022!Q109*0.000001</f>
        <v>-1.446202</v>
      </c>
      <c r="R109">
        <f>Input2022!R109*0.000001</f>
        <v>9.8634502024291493</v>
      </c>
      <c r="S109">
        <f>Input2022!S109*0.000001</f>
        <v>8.4172482024291497</v>
      </c>
      <c r="T109">
        <f>Input2022!T109*0.000001</f>
        <v>0.32857799999999998</v>
      </c>
      <c r="U109">
        <f>Input2022!U109*0.000001</f>
        <v>-9.692857142857143E-5</v>
      </c>
      <c r="V109">
        <f>Input2022!V109*0.000001</f>
        <v>8.2830071428571433E-2</v>
      </c>
      <c r="W109">
        <f>Input2022!W109*0.000001</f>
        <v>0.27424499999999996</v>
      </c>
    </row>
    <row r="110" spans="1:23" ht="14.25" customHeight="1">
      <c r="A110">
        <f>Input2022!A110</f>
        <v>2022</v>
      </c>
      <c r="B110" t="str">
        <f>Input2022!B110</f>
        <v>Black Gold CooperativeLibrary System</v>
      </c>
      <c r="C110" t="str">
        <f>Input2022!C110</f>
        <v>Special District</v>
      </c>
      <c r="D110" t="str">
        <f>Input2022!D110</f>
        <v>06</v>
      </c>
      <c r="E110" t="str">
        <f>Input2022!E110</f>
        <v>079</v>
      </c>
      <c r="F110">
        <f>Input2022!F110</f>
        <v>99008</v>
      </c>
      <c r="G110" t="str">
        <f>Input2022!G110</f>
        <v>CA</v>
      </c>
      <c r="H110">
        <f>Input2022!H110*0.000001</f>
        <v>1.267118</v>
      </c>
      <c r="I110">
        <f>Input2022!I110*0.000001</f>
        <v>0</v>
      </c>
      <c r="J110">
        <f>Input2022!J110*0.000001</f>
        <v>2.1529910000000001</v>
      </c>
      <c r="K110">
        <f>Input2022!K110*0.000001</f>
        <v>9.114499999999999E-2</v>
      </c>
      <c r="L110">
        <f>Input2022!L110*0.000001</f>
        <v>2.0041729999999998</v>
      </c>
      <c r="M110">
        <f>Input2022!M110*0.000001</f>
        <v>2.0041729999999998</v>
      </c>
      <c r="N110">
        <f>Input2022!N110*0.000001</f>
        <v>0</v>
      </c>
      <c r="O110">
        <f>Input2022!O110*0.000001</f>
        <v>1.3163229999999999</v>
      </c>
      <c r="P110">
        <f>Input2022!P110*0.000001</f>
        <v>0.43740299999999999</v>
      </c>
      <c r="Q110">
        <f>Input2022!Q110*0.000001</f>
        <v>-0.14289199999999999</v>
      </c>
      <c r="R110">
        <f>Input2022!R110*0.000001</f>
        <v>1.2202561912894963</v>
      </c>
      <c r="S110">
        <f>Input2022!S110*0.000001</f>
        <v>1.0773641912894962</v>
      </c>
      <c r="T110">
        <f>Input2022!T110*0.000001</f>
        <v>9.085E-2</v>
      </c>
      <c r="U110">
        <f>Input2022!U110*0.000001</f>
        <v>0</v>
      </c>
      <c r="V110">
        <f>Input2022!V110*0.000001</f>
        <v>0.47030099999999997</v>
      </c>
      <c r="W110">
        <f>Input2022!W110*0.000001</f>
        <v>0.85530899999999999</v>
      </c>
    </row>
    <row r="111" spans="1:23" ht="14.25" customHeight="1">
      <c r="A111">
        <f>Input2022!A111</f>
        <v>2022</v>
      </c>
      <c r="B111" t="str">
        <f>Input2022!B111</f>
        <v>Black Oak Mine Unified School District</v>
      </c>
      <c r="C111" t="str">
        <f>Input2022!C111</f>
        <v>School District</v>
      </c>
      <c r="D111" t="str">
        <f>Input2022!D111</f>
        <v>06</v>
      </c>
      <c r="E111" t="str">
        <f>Input2022!E111</f>
        <v>017</v>
      </c>
      <c r="F111" t="str">
        <f>Input2022!F111</f>
        <v>05240</v>
      </c>
      <c r="G111" t="str">
        <f>Input2022!G111</f>
        <v>CA</v>
      </c>
      <c r="H111">
        <f>Input2022!H111*0.000001</f>
        <v>2.805323</v>
      </c>
      <c r="I111">
        <f>Input2022!I111*0.000001</f>
        <v>0</v>
      </c>
      <c r="J111">
        <f>Input2022!J111*0.000001</f>
        <v>18.747591</v>
      </c>
      <c r="K111">
        <f>Input2022!K111*0.000001</f>
        <v>4.929557</v>
      </c>
      <c r="L111">
        <f>Input2022!L111*0.000001</f>
        <v>19.456851999999998</v>
      </c>
      <c r="M111">
        <f>Input2022!M111*0.000001</f>
        <v>18.404561999999999</v>
      </c>
      <c r="N111">
        <f>Input2022!N111*0.000001</f>
        <v>0</v>
      </c>
      <c r="O111">
        <f>Input2022!O111*0.000001</f>
        <v>2.1757740000000001</v>
      </c>
      <c r="P111">
        <f>Input2022!P111*0.000001</f>
        <v>0.53365499999999999</v>
      </c>
      <c r="Q111">
        <f>Input2022!Q111*0.000001</f>
        <v>-8.0840389999999989</v>
      </c>
      <c r="R111">
        <f>Input2022!R111*0.000001</f>
        <v>53.269813404605266</v>
      </c>
      <c r="S111">
        <f>Input2022!S111*0.000001</f>
        <v>45.185774404605269</v>
      </c>
      <c r="T111">
        <f>Input2022!T111*0.000001</f>
        <v>1.651254</v>
      </c>
      <c r="U111">
        <f>Input2022!U111*0.000001</f>
        <v>0</v>
      </c>
      <c r="V111">
        <f>Input2022!V111*0.000001</f>
        <v>0</v>
      </c>
      <c r="W111">
        <f>Input2022!W111*0.000001</f>
        <v>-8.1029229999999988</v>
      </c>
    </row>
    <row r="112" spans="1:23" ht="14.25" customHeight="1">
      <c r="A112">
        <f>Input2022!A112</f>
        <v>2022</v>
      </c>
      <c r="B112" t="str">
        <f>Input2022!B112</f>
        <v>Blue Lake Union School District</v>
      </c>
      <c r="C112" t="str">
        <f>Input2022!C112</f>
        <v>School District</v>
      </c>
      <c r="D112" t="str">
        <f>Input2022!D112</f>
        <v>06</v>
      </c>
      <c r="E112" t="str">
        <f>Input2022!E112</f>
        <v>023</v>
      </c>
      <c r="F112" t="str">
        <f>Input2022!F112</f>
        <v>05400</v>
      </c>
      <c r="G112" t="str">
        <f>Input2022!G112</f>
        <v>CA</v>
      </c>
      <c r="H112">
        <f>Input2022!H112*0.000001</f>
        <v>1.098306</v>
      </c>
      <c r="I112">
        <f>Input2022!I112*0.000001</f>
        <v>-1.4241999999999999E-2</v>
      </c>
      <c r="J112">
        <f>Input2022!J112*0.000001</f>
        <v>2.6981679999999999</v>
      </c>
      <c r="K112">
        <f>Input2022!K112*0.000001</f>
        <v>2.3241909999999999</v>
      </c>
      <c r="L112">
        <f>Input2022!L112*0.000001</f>
        <v>3.300843</v>
      </c>
      <c r="M112">
        <f>Input2022!M112*0.000001</f>
        <v>3.0075749999999997</v>
      </c>
      <c r="N112">
        <f>Input2022!N112*0.000001</f>
        <v>1.2594099999999999</v>
      </c>
      <c r="O112">
        <f>Input2022!O112*0.000001</f>
        <v>0</v>
      </c>
      <c r="P112">
        <f>Input2022!P112*0.000001</f>
        <v>0.176847</v>
      </c>
      <c r="Q112">
        <f>Input2022!Q112*0.000001</f>
        <v>-1.4731049999999999</v>
      </c>
      <c r="R112">
        <f>Input2022!R112*0.000001</f>
        <v>9.5060120906991408</v>
      </c>
      <c r="S112">
        <f>Input2022!S112*0.000001</f>
        <v>8.0329070906991422</v>
      </c>
      <c r="T112">
        <f>Input2022!T112*0.000001</f>
        <v>0.269791</v>
      </c>
      <c r="U112">
        <f>Input2022!U112*0.000001</f>
        <v>0</v>
      </c>
      <c r="V112">
        <f>Input2022!V112*0.000001</f>
        <v>0.378581</v>
      </c>
      <c r="W112">
        <f>Input2022!W112*0.000001</f>
        <v>-0.33691699999999997</v>
      </c>
    </row>
    <row r="113" spans="1:23" ht="14.25" customHeight="1">
      <c r="A113">
        <f>Input2022!A113</f>
        <v>2022</v>
      </c>
      <c r="B113" t="str">
        <f>Input2022!B113</f>
        <v>Blythe</v>
      </c>
      <c r="C113" t="str">
        <f>Input2022!C113</f>
        <v>City</v>
      </c>
      <c r="D113" t="str">
        <f>Input2022!D113</f>
        <v>06</v>
      </c>
      <c r="E113" t="str">
        <f>Input2022!E113</f>
        <v>065</v>
      </c>
      <c r="F113" t="str">
        <f>Input2022!F113</f>
        <v>07218</v>
      </c>
      <c r="G113" t="str">
        <f>Input2022!G113</f>
        <v>CA</v>
      </c>
      <c r="H113">
        <f>Input2022!H113*0.000001</f>
        <v>5.707268</v>
      </c>
      <c r="I113">
        <f>Input2022!I113*0.000001</f>
        <v>-3.356786</v>
      </c>
      <c r="J113">
        <f>Input2022!J113*0.000001</f>
        <v>9.6709160000000001</v>
      </c>
      <c r="K113">
        <f>Input2022!K113*0.000001</f>
        <v>13.860474999999999</v>
      </c>
      <c r="L113">
        <f>Input2022!L113*0.000001</f>
        <v>24.684791000000001</v>
      </c>
      <c r="M113">
        <f>Input2022!M113*0.000001</f>
        <v>13.888299999999999</v>
      </c>
      <c r="N113">
        <f>Input2022!N113*0.000001</f>
        <v>0</v>
      </c>
      <c r="O113">
        <f>Input2022!O113*0.000001</f>
        <v>5.6624819999999998</v>
      </c>
      <c r="P113">
        <f>Input2022!P113*0.000001</f>
        <v>1.8889969999999998</v>
      </c>
      <c r="Q113">
        <f>Input2022!Q113*0.000001</f>
        <v>-15.312688999999999</v>
      </c>
      <c r="R113">
        <f>Input2022!R113*0.000001</f>
        <v>73.161438127090292</v>
      </c>
      <c r="S113">
        <f>Input2022!S113*0.000001</f>
        <v>57.848749127090286</v>
      </c>
      <c r="T113">
        <f>Input2022!T113*0.000001</f>
        <v>2.311369</v>
      </c>
      <c r="U113">
        <f>Input2022!U113*0.000001</f>
        <v>0</v>
      </c>
      <c r="V113">
        <f>Input2022!V113*0.000001</f>
        <v>11.285924999999999</v>
      </c>
      <c r="W113">
        <f>Input2022!W113*0.000001</f>
        <v>-21.315017999999998</v>
      </c>
    </row>
    <row r="114" spans="1:23" ht="14.25" customHeight="1">
      <c r="A114">
        <f>Input2022!A114</f>
        <v>2022</v>
      </c>
      <c r="B114" t="str">
        <f>Input2022!B114</f>
        <v>Bonita Unified School District</v>
      </c>
      <c r="C114" t="str">
        <f>Input2022!C114</f>
        <v>School District</v>
      </c>
      <c r="D114" t="str">
        <f>Input2022!D114</f>
        <v>06</v>
      </c>
      <c r="E114" t="str">
        <f>Input2022!E114</f>
        <v>037</v>
      </c>
      <c r="F114" t="str">
        <f>Input2022!F114</f>
        <v>05610</v>
      </c>
      <c r="G114" t="str">
        <f>Input2022!G114</f>
        <v>CA</v>
      </c>
      <c r="H114">
        <f>Input2022!H114*0.000001</f>
        <v>30.090816</v>
      </c>
      <c r="I114">
        <f>Input2022!I114*0.000001</f>
        <v>0</v>
      </c>
      <c r="J114">
        <f>Input2022!J114*0.000001</f>
        <v>130.723116</v>
      </c>
      <c r="K114">
        <f>Input2022!K114*0.000001</f>
        <v>126.91751499999999</v>
      </c>
      <c r="L114">
        <f>Input2022!L114*0.000001</f>
        <v>144.85434599999999</v>
      </c>
      <c r="M114">
        <f>Input2022!M114*0.000001</f>
        <v>136.61192800000001</v>
      </c>
      <c r="N114">
        <f>Input2022!N114*0.000001</f>
        <v>0</v>
      </c>
      <c r="O114">
        <f>Input2022!O114*0.000001</f>
        <v>41.795732000000001</v>
      </c>
      <c r="P114">
        <f>Input2022!P114*0.000001</f>
        <v>7.2008349999999997</v>
      </c>
      <c r="Q114">
        <f>Input2022!Q114*0.000001</f>
        <v>-70.079602999999992</v>
      </c>
      <c r="R114">
        <f>Input2022!R114*0.000001</f>
        <v>475.76816558704451</v>
      </c>
      <c r="S114">
        <f>Input2022!S114*0.000001</f>
        <v>405.68856258704454</v>
      </c>
      <c r="T114">
        <f>Input2022!T114*0.000001</f>
        <v>13.939223999999999</v>
      </c>
      <c r="U114">
        <f>Input2022!U114*0.000001</f>
        <v>-4.6026666666666664E-3</v>
      </c>
      <c r="V114">
        <f>Input2022!V114*0.000001</f>
        <v>25.085065333333333</v>
      </c>
      <c r="W114">
        <f>Input2022!W114*0.000001</f>
        <v>-91.925930999999991</v>
      </c>
    </row>
    <row r="115" spans="1:23" ht="14.25" customHeight="1">
      <c r="A115">
        <f>Input2022!A115</f>
        <v>2022</v>
      </c>
      <c r="B115" t="str">
        <f>Input2022!B115</f>
        <v>Bonny Doon Union Elementary School District</v>
      </c>
      <c r="C115" t="str">
        <f>Input2022!C115</f>
        <v>School District</v>
      </c>
      <c r="D115" t="str">
        <f>Input2022!D115</f>
        <v>06</v>
      </c>
      <c r="E115" t="str">
        <f>Input2022!E115</f>
        <v>087</v>
      </c>
      <c r="F115" t="str">
        <f>Input2022!F115</f>
        <v>05640</v>
      </c>
      <c r="G115" t="str">
        <f>Input2022!G115</f>
        <v>CA</v>
      </c>
      <c r="H115">
        <f>Input2022!H115*0.000001</f>
        <v>2.1172930000000001</v>
      </c>
      <c r="I115">
        <f>Input2022!I115*0.000001</f>
        <v>0</v>
      </c>
      <c r="J115">
        <f>Input2022!J115*0.000001</f>
        <v>3.0415410000000001</v>
      </c>
      <c r="K115">
        <f>Input2022!K115*0.000001</f>
        <v>0</v>
      </c>
      <c r="L115">
        <f>Input2022!L115*0.000001</f>
        <v>3.0801049999999996</v>
      </c>
      <c r="M115">
        <f>Input2022!M115*0.000001</f>
        <v>3.0709719999999998</v>
      </c>
      <c r="N115">
        <f>Input2022!N115*0.000001</f>
        <v>2.2673269999999999</v>
      </c>
      <c r="O115">
        <f>Input2022!O115*0.000001</f>
        <v>0</v>
      </c>
      <c r="P115">
        <f>Input2022!P115*0.000001</f>
        <v>0.19778199999999999</v>
      </c>
      <c r="Q115">
        <f>Input2022!Q115*0.000001</f>
        <v>-1.109653</v>
      </c>
      <c r="R115">
        <f>Input2022!R115*0.000001</f>
        <v>7.5538109311740884</v>
      </c>
      <c r="S115">
        <f>Input2022!S115*0.000001</f>
        <v>6.4441579311740886</v>
      </c>
      <c r="T115">
        <f>Input2022!T115*0.000001</f>
        <v>0.218025</v>
      </c>
      <c r="U115">
        <f>Input2022!U115*0.000001</f>
        <v>0</v>
      </c>
      <c r="V115">
        <f>Input2022!V115*0.000001</f>
        <v>0.25395000000000001</v>
      </c>
      <c r="W115">
        <f>Input2022!W115*0.000001</f>
        <v>-9.7582000000000002E-2</v>
      </c>
    </row>
    <row r="116" spans="1:23" ht="14.25" customHeight="1">
      <c r="A116">
        <f>Input2022!A116</f>
        <v>2022</v>
      </c>
      <c r="B116" t="str">
        <f>Input2022!B116</f>
        <v>Bonsall Unified School District</v>
      </c>
      <c r="C116" t="str">
        <f>Input2022!C116</f>
        <v>School District</v>
      </c>
      <c r="D116" t="str">
        <f>Input2022!D116</f>
        <v>06</v>
      </c>
      <c r="E116" t="str">
        <f>Input2022!E116</f>
        <v>073</v>
      </c>
      <c r="F116" t="str">
        <f>Input2022!F116</f>
        <v>01426</v>
      </c>
      <c r="G116" t="str">
        <f>Input2022!G116</f>
        <v>CA</v>
      </c>
      <c r="H116">
        <f>Input2022!H116*0.000001</f>
        <v>8.789026999999999</v>
      </c>
      <c r="I116">
        <f>Input2022!I116*0.000001</f>
        <v>-0.28620099999999998</v>
      </c>
      <c r="J116">
        <f>Input2022!J116*0.000001</f>
        <v>28.736740999999999</v>
      </c>
      <c r="K116">
        <f>Input2022!K116*0.000001</f>
        <v>28.441023999999999</v>
      </c>
      <c r="L116">
        <f>Input2022!L116*0.000001</f>
        <v>36.295556999999995</v>
      </c>
      <c r="M116">
        <f>Input2022!M116*0.000001</f>
        <v>31.552969999999998</v>
      </c>
      <c r="N116">
        <f>Input2022!N116*0.000001</f>
        <v>9.513636</v>
      </c>
      <c r="O116">
        <f>Input2022!O116*0.000001</f>
        <v>0</v>
      </c>
      <c r="P116">
        <f>Input2022!P116*0.000001</f>
        <v>2.0605249999999997</v>
      </c>
      <c r="Q116">
        <f>Input2022!Q116*0.000001</f>
        <v>-13.707072</v>
      </c>
      <c r="R116">
        <f>Input2022!R116*0.000001</f>
        <v>56.896239214761934</v>
      </c>
      <c r="S116">
        <f>Input2022!S116*0.000001</f>
        <v>43.18916721476193</v>
      </c>
      <c r="T116">
        <f>Input2022!T116*0.000001</f>
        <v>2.8985289999999999</v>
      </c>
      <c r="U116">
        <f>Input2022!U116*0.000001</f>
        <v>0</v>
      </c>
      <c r="V116">
        <f>Input2022!V116*0.000001</f>
        <v>4.1952119999999997</v>
      </c>
      <c r="W116">
        <f>Input2022!W116*0.000001</f>
        <v>-19.310371</v>
      </c>
    </row>
    <row r="117" spans="1:23" ht="14.25" customHeight="1">
      <c r="A117">
        <f>Input2022!A117</f>
        <v>2022</v>
      </c>
      <c r="B117" t="str">
        <f>Input2022!B117</f>
        <v>Borrego Springs Unified School District</v>
      </c>
      <c r="C117" t="str">
        <f>Input2022!C117</f>
        <v>School District</v>
      </c>
      <c r="D117" t="str">
        <f>Input2022!D117</f>
        <v>06</v>
      </c>
      <c r="E117" t="str">
        <f>Input2022!E117</f>
        <v>073</v>
      </c>
      <c r="F117" t="str">
        <f>Input2022!F117</f>
        <v>05700</v>
      </c>
      <c r="G117" t="str">
        <f>Input2022!G117</f>
        <v>CA</v>
      </c>
      <c r="H117">
        <f>Input2022!H117*0.000001</f>
        <v>2.9716559999999999</v>
      </c>
      <c r="I117">
        <f>Input2022!I117*0.000001</f>
        <v>-1.5118999999999999E-2</v>
      </c>
      <c r="J117">
        <f>Input2022!J117*0.000001</f>
        <v>7.4940679999999995</v>
      </c>
      <c r="K117">
        <f>Input2022!K117*0.000001</f>
        <v>9.2826819999999994</v>
      </c>
      <c r="L117">
        <f>Input2022!L117*0.000001</f>
        <v>8.4894680000000005</v>
      </c>
      <c r="M117">
        <f>Input2022!M117*0.000001</f>
        <v>7.7836149999999993</v>
      </c>
      <c r="N117">
        <f>Input2022!N117*0.000001</f>
        <v>4.6031449999999996</v>
      </c>
      <c r="O117">
        <f>Input2022!O117*0.000001</f>
        <v>0</v>
      </c>
      <c r="P117">
        <f>Input2022!P117*0.000001</f>
        <v>2.0484709999999997</v>
      </c>
      <c r="Q117">
        <f>Input2022!Q117*0.000001</f>
        <v>-3.6534469999999999</v>
      </c>
      <c r="R117">
        <f>Input2022!R117*0.000001</f>
        <v>22.796426205772782</v>
      </c>
      <c r="S117">
        <f>Input2022!S117*0.000001</f>
        <v>19.142979205772782</v>
      </c>
      <c r="T117">
        <f>Input2022!T117*0.000001</f>
        <v>0.73888299999999996</v>
      </c>
      <c r="U117">
        <f>Input2022!U117*0.000001</f>
        <v>0</v>
      </c>
      <c r="V117">
        <f>Input2022!V117*0.000001</f>
        <v>0.776833</v>
      </c>
      <c r="W117">
        <f>Input2022!W117*0.000001</f>
        <v>-7.8124259999999994</v>
      </c>
    </row>
    <row r="118" spans="1:23" ht="14.25" customHeight="1">
      <c r="A118">
        <f>Input2022!A118</f>
        <v>2022</v>
      </c>
      <c r="B118" t="str">
        <f>Input2022!B118</f>
        <v>Boulder Creek Fire Protection District</v>
      </c>
      <c r="C118" t="str">
        <f>Input2022!C118</f>
        <v>Special District</v>
      </c>
      <c r="D118" t="str">
        <f>Input2022!D118</f>
        <v>06</v>
      </c>
      <c r="E118" t="str">
        <f>Input2022!E118</f>
        <v>087</v>
      </c>
      <c r="F118">
        <f>Input2022!F118</f>
        <v>99009</v>
      </c>
      <c r="G118" t="str">
        <f>Input2022!G118</f>
        <v>CA</v>
      </c>
      <c r="H118">
        <f>Input2022!H118*0.000001</f>
        <v>2.63348</v>
      </c>
      <c r="I118">
        <f>Input2022!I118*0.000001</f>
        <v>0</v>
      </c>
      <c r="J118">
        <f>Input2022!J118*0.000001</f>
        <v>1.3562719999999999</v>
      </c>
      <c r="K118">
        <f>Input2022!K118*0.000001</f>
        <v>0</v>
      </c>
      <c r="L118">
        <f>Input2022!L118*0.000001</f>
        <v>2.4599189999999997</v>
      </c>
      <c r="M118">
        <f>Input2022!M118*0.000001</f>
        <v>2.28186</v>
      </c>
      <c r="N118">
        <f>Input2022!N118*0.000001</f>
        <v>2.655932</v>
      </c>
      <c r="O118">
        <f>Input2022!O118*0.000001</f>
        <v>0</v>
      </c>
      <c r="P118">
        <f>Input2022!P118*0.000001</f>
        <v>2.2352E-2</v>
      </c>
      <c r="Q118">
        <f>Input2022!Q118*0.000001</f>
        <v>-5.7186000000000001E-2</v>
      </c>
      <c r="R118">
        <f>Input2022!R118*0.000001</f>
        <v>5.7186000000000001E-2</v>
      </c>
      <c r="S118">
        <f>Input2022!S118*0.000001</f>
        <v>0</v>
      </c>
      <c r="T118">
        <f>Input2022!T118*0.000001</f>
        <v>0</v>
      </c>
      <c r="U118">
        <f>Input2022!U118*0.000001</f>
        <v>0</v>
      </c>
      <c r="V118">
        <f>Input2022!V118*0.000001</f>
        <v>0.22598799999999999</v>
      </c>
      <c r="W118">
        <f>Input2022!W118*0.000001</f>
        <v>2.3884620000000001</v>
      </c>
    </row>
    <row r="119" spans="1:23" ht="14.25" customHeight="1">
      <c r="A119">
        <f>Input2022!A119</f>
        <v>2022</v>
      </c>
      <c r="B119" t="str">
        <f>Input2022!B119</f>
        <v>Bradbury</v>
      </c>
      <c r="C119" t="str">
        <f>Input2022!C119</f>
        <v>City</v>
      </c>
      <c r="D119" t="str">
        <f>Input2022!D119</f>
        <v>06</v>
      </c>
      <c r="E119" t="str">
        <f>Input2022!E119</f>
        <v>037</v>
      </c>
      <c r="F119" t="str">
        <f>Input2022!F119</f>
        <v>07946</v>
      </c>
      <c r="G119" t="str">
        <f>Input2022!G119</f>
        <v>CA</v>
      </c>
      <c r="H119">
        <f>Input2022!H119*0.000001</f>
        <v>4.1610699999999996</v>
      </c>
      <c r="I119">
        <f>Input2022!I119*0.000001</f>
        <v>0</v>
      </c>
      <c r="J119">
        <f>Input2022!J119*0.000001</f>
        <v>1.061588</v>
      </c>
      <c r="K119">
        <f>Input2022!K119*0.000001</f>
        <v>0</v>
      </c>
      <c r="L119">
        <f>Input2022!L119*0.000001</f>
        <v>1.7348859999999999</v>
      </c>
      <c r="M119">
        <f>Input2022!M119*0.000001</f>
        <v>1.398331</v>
      </c>
      <c r="N119">
        <f>Input2022!N119*0.000001</f>
        <v>0</v>
      </c>
      <c r="O119">
        <f>Input2022!O119*0.000001</f>
        <v>4.1783419999999998</v>
      </c>
      <c r="P119">
        <f>Input2022!P119*0.000001</f>
        <v>8.1716999999999998E-2</v>
      </c>
      <c r="Q119">
        <f>Input2022!Q119*0.000001</f>
        <v>3.2128999999999998E-2</v>
      </c>
      <c r="R119">
        <f>Input2022!R119*0.000001</f>
        <v>1.2599607843137215</v>
      </c>
      <c r="S119">
        <f>Input2022!S119*0.000001</f>
        <v>1.2920897843137216</v>
      </c>
      <c r="T119">
        <f>Input2022!T119*0.000001</f>
        <v>3.0102999999999998E-2</v>
      </c>
      <c r="U119">
        <f>Input2022!U119*0.000001</f>
        <v>0</v>
      </c>
      <c r="V119">
        <f>Input2022!V119*0.000001</f>
        <v>0</v>
      </c>
      <c r="W119">
        <f>Input2022!W119*0.000001</f>
        <v>4.9759950000000002</v>
      </c>
    </row>
    <row r="120" spans="1:23" ht="14.25" customHeight="1">
      <c r="A120">
        <f>Input2022!A120</f>
        <v>2022</v>
      </c>
      <c r="B120" t="str">
        <f>Input2022!B120</f>
        <v>Bradley Union School District</v>
      </c>
      <c r="C120" t="str">
        <f>Input2022!C120</f>
        <v>School District</v>
      </c>
      <c r="D120" t="str">
        <f>Input2022!D120</f>
        <v>06</v>
      </c>
      <c r="E120" t="str">
        <f>Input2022!E120</f>
        <v>053</v>
      </c>
      <c r="F120" t="str">
        <f>Input2022!F120</f>
        <v>05730</v>
      </c>
      <c r="G120" t="str">
        <f>Input2022!G120</f>
        <v>CA</v>
      </c>
      <c r="H120">
        <f>Input2022!H120*0.000001</f>
        <v>0.59754699999999994</v>
      </c>
      <c r="I120">
        <f>Input2022!I120*0.000001</f>
        <v>0</v>
      </c>
      <c r="J120">
        <f>Input2022!J120*0.000001</f>
        <v>0.99778199999999995</v>
      </c>
      <c r="K120">
        <f>Input2022!K120*0.000001</f>
        <v>1.644039</v>
      </c>
      <c r="L120">
        <f>Input2022!L120*0.000001</f>
        <v>1.2502139999999999</v>
      </c>
      <c r="M120">
        <f>Input2022!M120*0.000001</f>
        <v>1.18709</v>
      </c>
      <c r="N120">
        <f>Input2022!N120*0.000001</f>
        <v>0</v>
      </c>
      <c r="O120">
        <f>Input2022!O120*0.000001</f>
        <v>0.75651899999999994</v>
      </c>
      <c r="P120">
        <f>Input2022!P120*0.000001</f>
        <v>0.127442</v>
      </c>
      <c r="Q120">
        <f>Input2022!Q120*0.000001</f>
        <v>-0.426759</v>
      </c>
      <c r="R120">
        <f>Input2022!R120*0.000001</f>
        <v>1.4885269829683696</v>
      </c>
      <c r="S120">
        <f>Input2022!S120*0.000001</f>
        <v>1.0617679829683697</v>
      </c>
      <c r="T120">
        <f>Input2022!T120*0.000001</f>
        <v>9.2318999999999998E-2</v>
      </c>
      <c r="U120">
        <f>Input2022!U120*0.000001</f>
        <v>0</v>
      </c>
      <c r="V120">
        <f>Input2022!V120*0.000001</f>
        <v>0</v>
      </c>
      <c r="W120">
        <f>Input2022!W120*0.000001</f>
        <v>-0.64868799999999993</v>
      </c>
    </row>
    <row r="121" spans="1:23" ht="14.25" customHeight="1">
      <c r="A121">
        <f>Input2022!A121</f>
        <v>2022</v>
      </c>
      <c r="B121" t="str">
        <f>Input2022!B121</f>
        <v>Brawley</v>
      </c>
      <c r="C121" t="str">
        <f>Input2022!C121</f>
        <v>City</v>
      </c>
      <c r="D121" t="str">
        <f>Input2022!D121</f>
        <v>06</v>
      </c>
      <c r="E121" t="str">
        <f>Input2022!E121</f>
        <v>065</v>
      </c>
      <c r="F121" t="str">
        <f>Input2022!F121</f>
        <v>08058</v>
      </c>
      <c r="G121" t="str">
        <f>Input2022!G121</f>
        <v>CA</v>
      </c>
      <c r="H121">
        <f>Input2022!H121*0.000001</f>
        <v>5.4506990000000002</v>
      </c>
      <c r="I121">
        <f>Input2022!I121*0.000001</f>
        <v>0</v>
      </c>
      <c r="J121">
        <f>Input2022!J121*0.000001</f>
        <v>16.401205999999998</v>
      </c>
      <c r="K121">
        <f>Input2022!K121*0.000001</f>
        <v>19.895071999999999</v>
      </c>
      <c r="L121">
        <f>Input2022!L121*0.000001</f>
        <v>42.056942999999997</v>
      </c>
      <c r="M121">
        <f>Input2022!M121*0.000001</f>
        <v>17.592150999999998</v>
      </c>
      <c r="N121">
        <f>Input2022!N121*0.000001</f>
        <v>0</v>
      </c>
      <c r="O121">
        <f>Input2022!O121*0.000001</f>
        <v>5.1039680000000001</v>
      </c>
      <c r="P121">
        <f>Input2022!P121*0.000001</f>
        <v>1.280321</v>
      </c>
      <c r="Q121">
        <f>Input2022!Q121*0.000001</f>
        <v>2.2291979999999998</v>
      </c>
      <c r="R121">
        <f>Input2022!R121*0.000001</f>
        <v>98.450074000000001</v>
      </c>
      <c r="S121">
        <f>Input2022!S121*0.000001</f>
        <v>100.679272</v>
      </c>
      <c r="T121">
        <f>Input2022!T121*0.000001</f>
        <v>1.599504</v>
      </c>
      <c r="U121">
        <f>Input2022!U121*0.000001</f>
        <v>0</v>
      </c>
      <c r="V121">
        <f>Input2022!V121*0.000001</f>
        <v>4.7013579999999999</v>
      </c>
      <c r="W121">
        <f>Input2022!W121*0.000001</f>
        <v>24.750321</v>
      </c>
    </row>
    <row r="122" spans="1:23" ht="14.25" customHeight="1">
      <c r="A122">
        <f>Input2022!A122</f>
        <v>2022</v>
      </c>
      <c r="B122" t="str">
        <f>Input2022!B122</f>
        <v>Brawley Elementary School District</v>
      </c>
      <c r="C122" t="str">
        <f>Input2022!C122</f>
        <v>School District</v>
      </c>
      <c r="D122" t="str">
        <f>Input2022!D122</f>
        <v>06</v>
      </c>
      <c r="E122" t="str">
        <f>Input2022!E122</f>
        <v>025</v>
      </c>
      <c r="F122" t="str">
        <f>Input2022!F122</f>
        <v>05790</v>
      </c>
      <c r="G122" t="str">
        <f>Input2022!G122</f>
        <v>CA</v>
      </c>
      <c r="H122">
        <f>Input2022!H122*0.000001</f>
        <v>20.595659999999999</v>
      </c>
      <c r="I122">
        <f>Input2022!I122*0.000001</f>
        <v>-4.9570999999999997E-2</v>
      </c>
      <c r="J122">
        <f>Input2022!J122*0.000001</f>
        <v>57.026948999999995</v>
      </c>
      <c r="K122">
        <f>Input2022!K122*0.000001</f>
        <v>14.802126999999999</v>
      </c>
      <c r="L122">
        <f>Input2022!L122*0.000001</f>
        <v>66.623544999999993</v>
      </c>
      <c r="M122">
        <f>Input2022!M122*0.000001</f>
        <v>64.279730000000001</v>
      </c>
      <c r="N122">
        <f>Input2022!N122*0.000001</f>
        <v>30.674443999999998</v>
      </c>
      <c r="O122">
        <f>Input2022!O122*0.000001</f>
        <v>0</v>
      </c>
      <c r="P122">
        <f>Input2022!P122*0.000001</f>
        <v>6.7619679999999995</v>
      </c>
      <c r="Q122">
        <f>Input2022!Q122*0.000001</f>
        <v>-29.342238999999999</v>
      </c>
      <c r="R122">
        <f>Input2022!R122*0.000001</f>
        <v>200.22813534204047</v>
      </c>
      <c r="S122">
        <f>Input2022!S122*0.000001</f>
        <v>170.88589634204047</v>
      </c>
      <c r="T122">
        <f>Input2022!T122*0.000001</f>
        <v>6.1101409999999996</v>
      </c>
      <c r="U122">
        <f>Input2022!U122*0.000001</f>
        <v>0</v>
      </c>
      <c r="V122">
        <f>Input2022!V122*0.000001</f>
        <v>16.836773000000001</v>
      </c>
      <c r="W122">
        <f>Input2022!W122*0.000001</f>
        <v>-37.444728999999995</v>
      </c>
    </row>
    <row r="123" spans="1:23" ht="14.25" customHeight="1">
      <c r="A123">
        <f>Input2022!A123</f>
        <v>2022</v>
      </c>
      <c r="B123" t="str">
        <f>Input2022!B123</f>
        <v>Brawley Union High School District</v>
      </c>
      <c r="C123" t="str">
        <f>Input2022!C123</f>
        <v>School District</v>
      </c>
      <c r="D123" t="str">
        <f>Input2022!D123</f>
        <v>06</v>
      </c>
      <c r="E123" t="str">
        <f>Input2022!E123</f>
        <v>025</v>
      </c>
      <c r="F123" t="str">
        <f>Input2022!F123</f>
        <v>05820</v>
      </c>
      <c r="G123" t="str">
        <f>Input2022!G123</f>
        <v>CA</v>
      </c>
      <c r="H123">
        <f>Input2022!H123*0.000001</f>
        <v>11.336461999999999</v>
      </c>
      <c r="I123">
        <f>Input2022!I123*0.000001</f>
        <v>-0.20799999999999999</v>
      </c>
      <c r="J123">
        <f>Input2022!J123*0.000001</f>
        <v>35.412213999999999</v>
      </c>
      <c r="K123">
        <f>Input2022!K123*0.000001</f>
        <v>11.916008</v>
      </c>
      <c r="L123">
        <f>Input2022!L123*0.000001</f>
        <v>38.479880000000001</v>
      </c>
      <c r="M123">
        <f>Input2022!M123*0.000001</f>
        <v>36.317340000000002</v>
      </c>
      <c r="N123">
        <f>Input2022!N123*0.000001</f>
        <v>12.56367</v>
      </c>
      <c r="O123">
        <f>Input2022!O123*0.000001</f>
        <v>0</v>
      </c>
      <c r="P123">
        <f>Input2022!P123*0.000001</f>
        <v>3.0965729999999998</v>
      </c>
      <c r="Q123">
        <f>Input2022!Q123*0.000001</f>
        <v>-13.741638</v>
      </c>
      <c r="R123">
        <f>Input2022!R123*0.000001</f>
        <v>94.707678736138192</v>
      </c>
      <c r="S123">
        <f>Input2022!S123*0.000001</f>
        <v>80.966040736138197</v>
      </c>
      <c r="T123">
        <f>Input2022!T123*0.000001</f>
        <v>3.0533090000000001</v>
      </c>
      <c r="U123">
        <f>Input2022!U123*0.000001</f>
        <v>0</v>
      </c>
      <c r="V123">
        <f>Input2022!V123*0.000001</f>
        <v>4.4331670000000001</v>
      </c>
      <c r="W123">
        <f>Input2022!W123*0.000001</f>
        <v>-17.526683999999999</v>
      </c>
    </row>
    <row r="124" spans="1:23" ht="14.25" customHeight="1">
      <c r="A124">
        <f>Input2022!A124</f>
        <v>2022</v>
      </c>
      <c r="B124" t="str">
        <f>Input2022!B124</f>
        <v>Brea</v>
      </c>
      <c r="C124" t="str">
        <f>Input2022!C124</f>
        <v>City</v>
      </c>
      <c r="D124" t="str">
        <f>Input2022!D124</f>
        <v>06</v>
      </c>
      <c r="E124" t="str">
        <f>Input2022!E124</f>
        <v>059</v>
      </c>
      <c r="F124" t="str">
        <f>Input2022!F124</f>
        <v>08100</v>
      </c>
      <c r="G124" t="str">
        <f>Input2022!G124</f>
        <v>CA</v>
      </c>
      <c r="H124">
        <f>Input2022!H124*0.000001</f>
        <v>38.658428000000001</v>
      </c>
      <c r="I124">
        <f>Input2022!I124*0.000001</f>
        <v>-2.8989229999999999</v>
      </c>
      <c r="J124">
        <f>Input2022!J124*0.000001</f>
        <v>66.272785999999996</v>
      </c>
      <c r="K124">
        <f>Input2022!K124*0.000001</f>
        <v>50.136235999999997</v>
      </c>
      <c r="L124">
        <f>Input2022!L124*0.000001</f>
        <v>105.77780199999999</v>
      </c>
      <c r="M124">
        <f>Input2022!M124*0.000001</f>
        <v>63.047820999999999</v>
      </c>
      <c r="N124">
        <f>Input2022!N124*0.000001</f>
        <v>0</v>
      </c>
      <c r="O124">
        <f>Input2022!O124*0.000001</f>
        <v>46.044182999999997</v>
      </c>
      <c r="P124">
        <f>Input2022!P124*0.000001</f>
        <v>4.4275459999999995</v>
      </c>
      <c r="Q124">
        <f>Input2022!Q124*0.000001</f>
        <v>-97.261534999999995</v>
      </c>
      <c r="R124">
        <f>Input2022!R124*0.000001</f>
        <v>711.49014422778191</v>
      </c>
      <c r="S124">
        <f>Input2022!S124*0.000001</f>
        <v>614.22860922778182</v>
      </c>
      <c r="T124">
        <f>Input2022!T124*0.000001</f>
        <v>13.908455</v>
      </c>
      <c r="U124">
        <f>Input2022!U124*0.000001</f>
        <v>0</v>
      </c>
      <c r="V124">
        <f>Input2022!V124*0.000001</f>
        <v>29.180581</v>
      </c>
      <c r="W124">
        <f>Input2022!W124*0.000001</f>
        <v>5.9517069999999999</v>
      </c>
    </row>
    <row r="125" spans="1:23" ht="14.25" customHeight="1">
      <c r="A125">
        <f>Input2022!A125</f>
        <v>2022</v>
      </c>
      <c r="B125" t="str">
        <f>Input2022!B125</f>
        <v>Brea Olinda Unified School District</v>
      </c>
      <c r="C125" t="str">
        <f>Input2022!C125</f>
        <v>School District</v>
      </c>
      <c r="D125" t="str">
        <f>Input2022!D125</f>
        <v>06</v>
      </c>
      <c r="E125" t="str">
        <f>Input2022!E125</f>
        <v>059</v>
      </c>
      <c r="F125" t="str">
        <f>Input2022!F125</f>
        <v>05880</v>
      </c>
      <c r="G125" t="str">
        <f>Input2022!G125</f>
        <v>CA</v>
      </c>
      <c r="H125">
        <f>Input2022!H125*0.000001</f>
        <v>21.402428999999998</v>
      </c>
      <c r="I125">
        <f>Input2022!I125*0.000001</f>
        <v>0</v>
      </c>
      <c r="J125">
        <f>Input2022!J125*0.000001</f>
        <v>80.144632000000001</v>
      </c>
      <c r="K125">
        <f>Input2022!K125*0.000001</f>
        <v>26.894620999999997</v>
      </c>
      <c r="L125">
        <f>Input2022!L125*0.000001</f>
        <v>92.593874</v>
      </c>
      <c r="M125">
        <f>Input2022!M125*0.000001</f>
        <v>80.892741000000001</v>
      </c>
      <c r="N125">
        <f>Input2022!N125*0.000001</f>
        <v>23.578488999999998</v>
      </c>
      <c r="O125">
        <f>Input2022!O125*0.000001</f>
        <v>0</v>
      </c>
      <c r="P125">
        <f>Input2022!P125*0.000001</f>
        <v>4.8995649999999999</v>
      </c>
      <c r="Q125">
        <f>Input2022!Q125*0.000001</f>
        <v>-38.645747</v>
      </c>
      <c r="R125">
        <f>Input2022!R125*0.000001</f>
        <v>263.09337287449392</v>
      </c>
      <c r="S125">
        <f>Input2022!S125*0.000001</f>
        <v>224.44762587449392</v>
      </c>
      <c r="T125">
        <f>Input2022!T125*0.000001</f>
        <v>8.2197199999999988</v>
      </c>
      <c r="U125">
        <f>Input2022!U125*0.000001</f>
        <v>0</v>
      </c>
      <c r="V125">
        <f>Input2022!V125*0.000001</f>
        <v>8.3894299999999991</v>
      </c>
      <c r="W125">
        <f>Input2022!W125*0.000001</f>
        <v>-12.303110999999999</v>
      </c>
    </row>
    <row r="126" spans="1:23" ht="14.25" customHeight="1">
      <c r="A126">
        <f>Input2022!A126</f>
        <v>2022</v>
      </c>
      <c r="B126" t="str">
        <f>Input2022!B126</f>
        <v>Brentwood</v>
      </c>
      <c r="C126" t="str">
        <f>Input2022!C126</f>
        <v>City</v>
      </c>
      <c r="D126" t="str">
        <f>Input2022!D126</f>
        <v>06</v>
      </c>
      <c r="E126" t="str">
        <f>Input2022!E126</f>
        <v>013</v>
      </c>
      <c r="F126" t="str">
        <f>Input2022!F126</f>
        <v>08142</v>
      </c>
      <c r="G126" t="str">
        <f>Input2022!G126</f>
        <v>CA</v>
      </c>
      <c r="H126">
        <f>Input2022!H126*0.000001</f>
        <v>31.497669999999999</v>
      </c>
      <c r="I126">
        <f>Input2022!I126*0.000001</f>
        <v>-5.7194389999999995</v>
      </c>
      <c r="J126">
        <f>Input2022!J126*0.000001</f>
        <v>58.218914999999996</v>
      </c>
      <c r="K126">
        <f>Input2022!K126*0.000001</f>
        <v>138.722241</v>
      </c>
      <c r="L126">
        <f>Input2022!L126*0.000001</f>
        <v>175.825738</v>
      </c>
      <c r="M126">
        <f>Input2022!M126*0.000001</f>
        <v>53.170316999999997</v>
      </c>
      <c r="N126">
        <f>Input2022!N126*0.000001</f>
        <v>0</v>
      </c>
      <c r="O126">
        <f>Input2022!O126*0.000001</f>
        <v>34.139525999999996</v>
      </c>
      <c r="P126">
        <f>Input2022!P126*0.000001</f>
        <v>5.492483</v>
      </c>
      <c r="Q126">
        <f>Input2022!Q126*0.000001</f>
        <v>-14.417275</v>
      </c>
      <c r="R126">
        <f>Input2022!R126*0.000001</f>
        <v>213.17934220836892</v>
      </c>
      <c r="S126">
        <f>Input2022!S126*0.000001</f>
        <v>198.7620672083689</v>
      </c>
      <c r="T126">
        <f>Input2022!T126*0.000001</f>
        <v>7.835998</v>
      </c>
      <c r="U126">
        <f>Input2022!U126*0.000001</f>
        <v>25.167407999999998</v>
      </c>
      <c r="V126">
        <f>Input2022!V126*0.000001</f>
        <v>49.100471999999996</v>
      </c>
      <c r="W126">
        <f>Input2022!W126*0.000001</f>
        <v>127.325829</v>
      </c>
    </row>
    <row r="127" spans="1:23" ht="14.25" customHeight="1">
      <c r="A127">
        <f>Input2022!A127</f>
        <v>2022</v>
      </c>
      <c r="B127" t="str">
        <f>Input2022!B127</f>
        <v>Brentwood Union School District</v>
      </c>
      <c r="C127" t="str">
        <f>Input2022!C127</f>
        <v>School District</v>
      </c>
      <c r="D127" t="str">
        <f>Input2022!D127</f>
        <v>06</v>
      </c>
      <c r="E127" t="str">
        <f>Input2022!E127</f>
        <v>013</v>
      </c>
      <c r="F127" t="str">
        <f>Input2022!F127</f>
        <v>05910</v>
      </c>
      <c r="G127" t="str">
        <f>Input2022!G127</f>
        <v>CA</v>
      </c>
      <c r="H127">
        <f>Input2022!H127*0.000001</f>
        <v>9.1049749999999996</v>
      </c>
      <c r="I127">
        <f>Input2022!I127*0.000001</f>
        <v>0</v>
      </c>
      <c r="J127">
        <f>Input2022!J127*0.000001</f>
        <v>115.106517</v>
      </c>
      <c r="K127">
        <f>Input2022!K127*0.000001</f>
        <v>57.818507999999994</v>
      </c>
      <c r="L127">
        <f>Input2022!L127*0.000001</f>
        <v>129.690482</v>
      </c>
      <c r="M127">
        <f>Input2022!M127*0.000001</f>
        <v>113.106427</v>
      </c>
      <c r="N127">
        <f>Input2022!N127*0.000001</f>
        <v>16.719771999999999</v>
      </c>
      <c r="O127">
        <f>Input2022!O127*0.000001</f>
        <v>0.79762</v>
      </c>
      <c r="P127">
        <f>Input2022!P127*0.000001</f>
        <v>7.9297169999999992</v>
      </c>
      <c r="Q127">
        <f>Input2022!Q127*0.000001</f>
        <v>-58.799568000000001</v>
      </c>
      <c r="R127">
        <f>Input2022!R127*0.000001</f>
        <v>414.77748650000001</v>
      </c>
      <c r="S127">
        <f>Input2022!S127*0.000001</f>
        <v>355.97791849999999</v>
      </c>
      <c r="T127">
        <f>Input2022!T127*0.000001</f>
        <v>11.863000999999999</v>
      </c>
      <c r="U127">
        <f>Input2022!U127*0.000001</f>
        <v>0</v>
      </c>
      <c r="V127">
        <f>Input2022!V127*0.000001</f>
        <v>11.443491999999999</v>
      </c>
      <c r="W127">
        <f>Input2022!W127*0.000001</f>
        <v>-70.913426999999999</v>
      </c>
    </row>
    <row r="128" spans="1:23" ht="14.25" customHeight="1">
      <c r="A128">
        <f>Input2022!A128</f>
        <v>2022</v>
      </c>
      <c r="B128" t="str">
        <f>Input2022!B128</f>
        <v>Bret Harte Union High School District</v>
      </c>
      <c r="C128" t="str">
        <f>Input2022!C128</f>
        <v>School District</v>
      </c>
      <c r="D128" t="str">
        <f>Input2022!D128</f>
        <v>06</v>
      </c>
      <c r="E128" t="str">
        <f>Input2022!E128</f>
        <v>009</v>
      </c>
      <c r="F128" t="str">
        <f>Input2022!F128</f>
        <v>05940</v>
      </c>
      <c r="G128" t="str">
        <f>Input2022!G128</f>
        <v>CA</v>
      </c>
      <c r="H128">
        <f>Input2022!H128*0.000001</f>
        <v>5.3039509999999996</v>
      </c>
      <c r="I128">
        <f>Input2022!I128*0.000001</f>
        <v>-4.7952999999999996E-2</v>
      </c>
      <c r="J128">
        <f>Input2022!J128*0.000001</f>
        <v>13.042012</v>
      </c>
      <c r="K128">
        <f>Input2022!K128*0.000001</f>
        <v>18.116209999999999</v>
      </c>
      <c r="L128">
        <f>Input2022!L128*0.000001</f>
        <v>15.590593</v>
      </c>
      <c r="M128">
        <f>Input2022!M128*0.000001</f>
        <v>14.128967999999999</v>
      </c>
      <c r="N128">
        <f>Input2022!N128*0.000001</f>
        <v>0</v>
      </c>
      <c r="O128">
        <f>Input2022!O128*0.000001</f>
        <v>6.0471879999999993</v>
      </c>
      <c r="P128">
        <f>Input2022!P128*0.000001</f>
        <v>0.85329699999999997</v>
      </c>
      <c r="Q128">
        <f>Input2022!Q128*0.000001</f>
        <v>-6.4981839999999993</v>
      </c>
      <c r="R128">
        <f>Input2022!R128*0.000001</f>
        <v>42.526276923076928</v>
      </c>
      <c r="S128">
        <f>Input2022!S128*0.000001</f>
        <v>36.028092923076926</v>
      </c>
      <c r="T128">
        <f>Input2022!T128*0.000001</f>
        <v>1.272853</v>
      </c>
      <c r="U128">
        <f>Input2022!U128*0.000001</f>
        <v>0</v>
      </c>
      <c r="V128">
        <f>Input2022!V128*0.000001</f>
        <v>1.9325839999999999</v>
      </c>
      <c r="W128">
        <f>Input2022!W128*0.000001</f>
        <v>-6.3421560000000001</v>
      </c>
    </row>
    <row r="129" spans="1:23" ht="14.25" customHeight="1">
      <c r="A129">
        <f>Input2022!A129</f>
        <v>2022</v>
      </c>
      <c r="B129" t="str">
        <f>Input2022!B129</f>
        <v>Briggs Elementary School District</v>
      </c>
      <c r="C129" t="str">
        <f>Input2022!C129</f>
        <v>School District</v>
      </c>
      <c r="D129" t="str">
        <f>Input2022!D129</f>
        <v>06</v>
      </c>
      <c r="E129" t="str">
        <f>Input2022!E129</f>
        <v>111</v>
      </c>
      <c r="F129" t="str">
        <f>Input2022!F129</f>
        <v>06030</v>
      </c>
      <c r="G129" t="str">
        <f>Input2022!G129</f>
        <v>CA</v>
      </c>
      <c r="H129">
        <f>Input2022!H129*0.000001</f>
        <v>3.7081039999999996</v>
      </c>
      <c r="I129">
        <f>Input2022!I129*0.000001</f>
        <v>-2.5373999999999997E-2</v>
      </c>
      <c r="J129">
        <f>Input2022!J129*0.000001</f>
        <v>7.4201779999999999</v>
      </c>
      <c r="K129">
        <f>Input2022!K129*0.000001</f>
        <v>5.6803780000000001</v>
      </c>
      <c r="L129">
        <f>Input2022!L129*0.000001</f>
        <v>8.1101569999999992</v>
      </c>
      <c r="M129">
        <f>Input2022!M129*0.000001</f>
        <v>7.757136</v>
      </c>
      <c r="N129">
        <f>Input2022!N129*0.000001</f>
        <v>5.2311379999999996</v>
      </c>
      <c r="O129">
        <f>Input2022!O129*0.000001</f>
        <v>0</v>
      </c>
      <c r="P129">
        <f>Input2022!P129*0.000001</f>
        <v>1.58422</v>
      </c>
      <c r="Q129">
        <f>Input2022!Q129*0.000001</f>
        <v>-3.0810549999999997</v>
      </c>
      <c r="R129">
        <f>Input2022!R129*0.000001</f>
        <v>20.63790890688259</v>
      </c>
      <c r="S129">
        <f>Input2022!S129*0.000001</f>
        <v>17.556853906882591</v>
      </c>
      <c r="T129">
        <f>Input2022!T129*0.000001</f>
        <v>0.67110799999999993</v>
      </c>
      <c r="U129">
        <f>Input2022!U129*0.000001</f>
        <v>0</v>
      </c>
      <c r="V129">
        <f>Input2022!V129*0.000001</f>
        <v>0</v>
      </c>
      <c r="W129">
        <f>Input2022!W129*0.000001</f>
        <v>-0.68756799999999996</v>
      </c>
    </row>
    <row r="130" spans="1:23" ht="14.25" customHeight="1">
      <c r="A130">
        <f>Input2022!A130</f>
        <v>2022</v>
      </c>
      <c r="B130" t="str">
        <f>Input2022!B130</f>
        <v>Brisbane</v>
      </c>
      <c r="C130" t="str">
        <f>Input2022!C130</f>
        <v>City</v>
      </c>
      <c r="D130" t="str">
        <f>Input2022!D130</f>
        <v>06</v>
      </c>
      <c r="E130" t="str">
        <f>Input2022!E130</f>
        <v>081</v>
      </c>
      <c r="F130" t="str">
        <f>Input2022!F130</f>
        <v>08310</v>
      </c>
      <c r="G130" t="str">
        <f>Input2022!G130</f>
        <v>CA</v>
      </c>
      <c r="H130">
        <f>Input2022!H130*0.000001</f>
        <v>10.223182999999999</v>
      </c>
      <c r="I130">
        <f>Input2022!I130*0.000001</f>
        <v>-2.1637469999999999</v>
      </c>
      <c r="J130">
        <f>Input2022!J130*0.000001</f>
        <v>27.899902999999998</v>
      </c>
      <c r="K130">
        <f>Input2022!K130*0.000001</f>
        <v>22.231100999999999</v>
      </c>
      <c r="L130">
        <f>Input2022!L130*0.000001</f>
        <v>33.293610999999999</v>
      </c>
      <c r="M130">
        <f>Input2022!M130*0.000001</f>
        <v>23.211199000000001</v>
      </c>
      <c r="N130">
        <f>Input2022!N130*0.000001</f>
        <v>0</v>
      </c>
      <c r="O130">
        <f>Input2022!O130*0.000001</f>
        <v>7.9210729999999998</v>
      </c>
      <c r="P130">
        <f>Input2022!P130*0.000001</f>
        <v>2.9115500000000001</v>
      </c>
      <c r="Q130">
        <f>Input2022!Q130*0.000001</f>
        <v>-16.388672</v>
      </c>
      <c r="R130">
        <f>Input2022!R130*0.000001</f>
        <v>20.490016861280523</v>
      </c>
      <c r="S130">
        <f>Input2022!S130*0.000001</f>
        <v>4.1013448612805252</v>
      </c>
      <c r="T130">
        <f>Input2022!T130*0.000001</f>
        <v>3.2460039999999997</v>
      </c>
      <c r="U130">
        <f>Input2022!U130*0.000001</f>
        <v>4.0390730000000001</v>
      </c>
      <c r="V130">
        <f>Input2022!V130*0.000001</f>
        <v>8.0659390000000002</v>
      </c>
      <c r="W130">
        <f>Input2022!W130*0.000001</f>
        <v>-8.4323789999999992</v>
      </c>
    </row>
    <row r="131" spans="1:23" ht="14.25" customHeight="1">
      <c r="A131">
        <f>Input2022!A131</f>
        <v>2022</v>
      </c>
      <c r="B131" t="str">
        <f>Input2022!B131</f>
        <v>Brisbane School District</v>
      </c>
      <c r="C131" t="str">
        <f>Input2022!C131</f>
        <v>School District</v>
      </c>
      <c r="D131" t="str">
        <f>Input2022!D131</f>
        <v>06</v>
      </c>
      <c r="E131" t="str">
        <f>Input2022!E131</f>
        <v>081</v>
      </c>
      <c r="F131" t="str">
        <f>Input2022!F131</f>
        <v>06060</v>
      </c>
      <c r="G131" t="str">
        <f>Input2022!G131</f>
        <v>CA</v>
      </c>
      <c r="H131">
        <f>Input2022!H131*0.000001</f>
        <v>6.8535369999999993</v>
      </c>
      <c r="I131">
        <f>Input2022!I131*0.000001</f>
        <v>-0.16999999999999998</v>
      </c>
      <c r="J131">
        <f>Input2022!J131*0.000001</f>
        <v>10.191267999999999</v>
      </c>
      <c r="K131">
        <f>Input2022!K131*0.000001</f>
        <v>33.278999999999996</v>
      </c>
      <c r="L131">
        <f>Input2022!L131*0.000001</f>
        <v>13.882</v>
      </c>
      <c r="M131">
        <f>Input2022!M131*0.000001</f>
        <v>11.522641</v>
      </c>
      <c r="N131">
        <f>Input2022!N131*0.000001</f>
        <v>8.5160640000000001</v>
      </c>
      <c r="O131">
        <f>Input2022!O131*0.000001</f>
        <v>0</v>
      </c>
      <c r="P131">
        <f>Input2022!P131*0.000001</f>
        <v>1.16523</v>
      </c>
      <c r="Q131">
        <f>Input2022!Q131*0.000001</f>
        <v>-5.415</v>
      </c>
      <c r="R131">
        <f>Input2022!R131*0.000001</f>
        <v>36.246558704453435</v>
      </c>
      <c r="S131">
        <f>Input2022!S131*0.000001</f>
        <v>30.831558704453442</v>
      </c>
      <c r="T131">
        <f>Input2022!T131*0.000001</f>
        <v>1.02</v>
      </c>
      <c r="U131">
        <f>Input2022!U131*0.000001</f>
        <v>0</v>
      </c>
      <c r="V131">
        <f>Input2022!V131*0.000001</f>
        <v>1.593</v>
      </c>
      <c r="W131">
        <f>Input2022!W131*0.000001</f>
        <v>-17.795999999999999</v>
      </c>
    </row>
    <row r="132" spans="1:23" ht="14.25" customHeight="1">
      <c r="A132">
        <f>Input2022!A132</f>
        <v>2022</v>
      </c>
      <c r="B132" t="str">
        <f>Input2022!B132</f>
        <v>Brittan Elementary School District</v>
      </c>
      <c r="C132" t="str">
        <f>Input2022!C132</f>
        <v>School District</v>
      </c>
      <c r="D132" t="str">
        <f>Input2022!D132</f>
        <v>06</v>
      </c>
      <c r="E132" t="str">
        <f>Input2022!E132</f>
        <v>101</v>
      </c>
      <c r="F132" t="str">
        <f>Input2022!F132</f>
        <v>06090</v>
      </c>
      <c r="G132" t="str">
        <f>Input2022!G132</f>
        <v>CA</v>
      </c>
      <c r="H132">
        <f>Input2022!H132*0.000001</f>
        <v>1.2897099999999999</v>
      </c>
      <c r="I132">
        <f>Input2022!I132*0.000001</f>
        <v>0</v>
      </c>
      <c r="J132">
        <f>Input2022!J132*0.000001</f>
        <v>5.1265429999999999</v>
      </c>
      <c r="K132">
        <f>Input2022!K132*0.000001</f>
        <v>4.4517340000000001</v>
      </c>
      <c r="L132">
        <f>Input2022!L132*0.000001</f>
        <v>5.719614</v>
      </c>
      <c r="M132">
        <f>Input2022!M132*0.000001</f>
        <v>5.2448119999999996</v>
      </c>
      <c r="N132">
        <f>Input2022!N132*0.000001</f>
        <v>0</v>
      </c>
      <c r="O132">
        <f>Input2022!O132*0.000001</f>
        <v>2.0819799999999997</v>
      </c>
      <c r="P132">
        <f>Input2022!P132*0.000001</f>
        <v>0.50817499999999993</v>
      </c>
      <c r="Q132">
        <f>Input2022!Q132*0.000001</f>
        <v>-2.3115920000000001</v>
      </c>
      <c r="R132">
        <f>Input2022!R132*0.000001</f>
        <v>15.875002429149799</v>
      </c>
      <c r="S132">
        <f>Input2022!S132*0.000001</f>
        <v>13.563410429149798</v>
      </c>
      <c r="T132">
        <f>Input2022!T132*0.000001</f>
        <v>0.464891</v>
      </c>
      <c r="U132">
        <f>Input2022!U132*0.000001</f>
        <v>0</v>
      </c>
      <c r="V132">
        <f>Input2022!V132*0.000001</f>
        <v>0</v>
      </c>
      <c r="W132">
        <f>Input2022!W132*0.000001</f>
        <v>-2.6410459999999998</v>
      </c>
    </row>
    <row r="133" spans="1:23" ht="14.25" customHeight="1">
      <c r="A133">
        <f>Input2022!A133</f>
        <v>2022</v>
      </c>
      <c r="B133" t="str">
        <f>Input2022!B133</f>
        <v>Buckeye Union School District</v>
      </c>
      <c r="C133" t="str">
        <f>Input2022!C133</f>
        <v>School District</v>
      </c>
      <c r="D133" t="str">
        <f>Input2022!D133</f>
        <v>06</v>
      </c>
      <c r="E133" t="str">
        <f>Input2022!E133</f>
        <v>017</v>
      </c>
      <c r="F133" t="str">
        <f>Input2022!F133</f>
        <v>06270</v>
      </c>
      <c r="G133" t="str">
        <f>Input2022!G133</f>
        <v>CA</v>
      </c>
      <c r="H133">
        <f>Input2022!H133*0.000001</f>
        <v>8.0702429999999996</v>
      </c>
      <c r="I133">
        <f>Input2022!I133*0.000001</f>
        <v>-8.5129999999999997E-3</v>
      </c>
      <c r="J133">
        <f>Input2022!J133*0.000001</f>
        <v>50.168562999999999</v>
      </c>
      <c r="K133">
        <f>Input2022!K133*0.000001</f>
        <v>31.486521</v>
      </c>
      <c r="L133">
        <f>Input2022!L133*0.000001</f>
        <v>68.473845999999995</v>
      </c>
      <c r="M133">
        <f>Input2022!M133*0.000001</f>
        <v>50.874801999999995</v>
      </c>
      <c r="N133">
        <f>Input2022!N133*0.000001</f>
        <v>12.760067999999999</v>
      </c>
      <c r="O133">
        <f>Input2022!O133*0.000001</f>
        <v>0</v>
      </c>
      <c r="P133">
        <f>Input2022!P133*0.000001</f>
        <v>3.500178</v>
      </c>
      <c r="Q133">
        <f>Input2022!Q133*0.000001</f>
        <v>-25.768611</v>
      </c>
      <c r="R133">
        <f>Input2022!R133*0.000001</f>
        <v>176.73579106197076</v>
      </c>
      <c r="S133">
        <f>Input2022!S133*0.000001</f>
        <v>150.96718006197077</v>
      </c>
      <c r="T133">
        <f>Input2022!T133*0.000001</f>
        <v>5.6475929999999996</v>
      </c>
      <c r="U133">
        <f>Input2022!U133*0.000001</f>
        <v>0</v>
      </c>
      <c r="V133">
        <f>Input2022!V133*0.000001</f>
        <v>0</v>
      </c>
      <c r="W133">
        <f>Input2022!W133*0.000001</f>
        <v>-28.348768999999997</v>
      </c>
    </row>
    <row r="134" spans="1:23" ht="14.25" customHeight="1">
      <c r="A134">
        <f>Input2022!A134</f>
        <v>2022</v>
      </c>
      <c r="B134" t="str">
        <f>Input2022!B134</f>
        <v>Buellton</v>
      </c>
      <c r="C134" t="str">
        <f>Input2022!C134</f>
        <v>City</v>
      </c>
      <c r="D134" t="str">
        <f>Input2022!D134</f>
        <v>06</v>
      </c>
      <c r="E134" t="str">
        <f>Input2022!E134</f>
        <v>083</v>
      </c>
      <c r="F134" t="str">
        <f>Input2022!F134</f>
        <v xml:space="preserve">08758	</v>
      </c>
      <c r="G134" t="str">
        <f>Input2022!G134</f>
        <v>CA</v>
      </c>
      <c r="H134">
        <f>Input2022!H134*0.000001</f>
        <v>11.754863</v>
      </c>
      <c r="I134">
        <f>Input2022!I134*0.000001</f>
        <v>-0.98084099999999996</v>
      </c>
      <c r="J134">
        <f>Input2022!J134*0.000001</f>
        <v>7.7228429999999992</v>
      </c>
      <c r="K134">
        <f>Input2022!K134*0.000001</f>
        <v>4.1780650000000001</v>
      </c>
      <c r="L134">
        <f>Input2022!L134*0.000001</f>
        <v>15.513371999999999</v>
      </c>
      <c r="M134">
        <f>Input2022!M134*0.000001</f>
        <v>10.952769</v>
      </c>
      <c r="N134">
        <f>Input2022!N134*0.000001</f>
        <v>0</v>
      </c>
      <c r="O134">
        <f>Input2022!O134*0.000001</f>
        <v>11.315731</v>
      </c>
      <c r="P134">
        <f>Input2022!P134*0.000001</f>
        <v>0.93958599999999992</v>
      </c>
      <c r="Q134">
        <f>Input2022!Q134*0.000001</f>
        <v>-1.2522990000000001</v>
      </c>
      <c r="R134">
        <f>Input2022!R134*0.000001</f>
        <v>10.694269999999999</v>
      </c>
      <c r="S134">
        <f>Input2022!S134*0.000001</f>
        <v>9.4419709999999988</v>
      </c>
      <c r="T134">
        <f>Input2022!T134*0.000001</f>
        <v>0.35312499999999997</v>
      </c>
      <c r="U134">
        <f>Input2022!U134*0.000001</f>
        <v>0</v>
      </c>
      <c r="V134">
        <f>Input2022!V134*0.000001</f>
        <v>3.1262279999999998</v>
      </c>
      <c r="W134">
        <f>Input2022!W134*0.000001</f>
        <v>14.771832999999999</v>
      </c>
    </row>
    <row r="135" spans="1:23" ht="14.25" customHeight="1">
      <c r="A135">
        <f>Input2022!A135</f>
        <v>2022</v>
      </c>
      <c r="B135" t="str">
        <f>Input2022!B135</f>
        <v>Buellton Union School District</v>
      </c>
      <c r="C135" t="str">
        <f>Input2022!C135</f>
        <v>School District</v>
      </c>
      <c r="D135" t="str">
        <f>Input2022!D135</f>
        <v>06</v>
      </c>
      <c r="E135" t="str">
        <f>Input2022!E135</f>
        <v>083</v>
      </c>
      <c r="F135" t="str">
        <f>Input2022!F135</f>
        <v>06330</v>
      </c>
      <c r="G135" t="str">
        <f>Input2022!G135</f>
        <v>CA</v>
      </c>
      <c r="H135">
        <f>Input2022!H135*0.000001</f>
        <v>2.9925850000000001</v>
      </c>
      <c r="I135">
        <f>Input2022!I135*0.000001</f>
        <v>-0.121487</v>
      </c>
      <c r="J135">
        <f>Input2022!J135*0.000001</f>
        <v>13.541791</v>
      </c>
      <c r="K135">
        <f>Input2022!K135*0.000001</f>
        <v>8.8994319999999991</v>
      </c>
      <c r="L135">
        <f>Input2022!L135*0.000001</f>
        <v>15.620913999999999</v>
      </c>
      <c r="M135">
        <f>Input2022!M135*0.000001</f>
        <v>14.754036999999999</v>
      </c>
      <c r="N135">
        <f>Input2022!N135*0.000001</f>
        <v>0</v>
      </c>
      <c r="O135">
        <f>Input2022!O135*0.000001</f>
        <v>3.6252789999999999</v>
      </c>
      <c r="P135">
        <f>Input2022!P135*0.000001</f>
        <v>0.72751199999999994</v>
      </c>
      <c r="Q135">
        <f>Input2022!Q135*0.000001</f>
        <v>-7.49817</v>
      </c>
      <c r="R135">
        <f>Input2022!R135*0.000001</f>
        <v>50.0743044534413</v>
      </c>
      <c r="S135">
        <f>Input2022!S135*0.000001</f>
        <v>42.576134453441298</v>
      </c>
      <c r="T135">
        <f>Input2022!T135*0.000001</f>
        <v>1.3805189999999998</v>
      </c>
      <c r="U135">
        <f>Input2022!U135*0.000001</f>
        <v>-4.57E-4</v>
      </c>
      <c r="V135">
        <f>Input2022!V135*0.000001</f>
        <v>5.7089000000000001E-2</v>
      </c>
      <c r="W135">
        <f>Input2022!W135*0.000001</f>
        <v>-10.734885</v>
      </c>
    </row>
    <row r="136" spans="1:23" ht="14.25" customHeight="1">
      <c r="A136">
        <f>Input2022!A136</f>
        <v>2022</v>
      </c>
      <c r="B136" t="str">
        <f>Input2022!B136</f>
        <v>Buena Park</v>
      </c>
      <c r="C136" t="str">
        <f>Input2022!C136</f>
        <v>City</v>
      </c>
      <c r="D136" t="str">
        <f>Input2022!D136</f>
        <v>06</v>
      </c>
      <c r="E136" t="str">
        <f>Input2022!E136</f>
        <v>059</v>
      </c>
      <c r="F136" t="str">
        <f>Input2022!F136</f>
        <v>08786</v>
      </c>
      <c r="G136" t="str">
        <f>Input2022!G136</f>
        <v>CA</v>
      </c>
      <c r="H136">
        <f>Input2022!H136*0.000001</f>
        <v>50.410758999999999</v>
      </c>
      <c r="I136">
        <f>Input2022!I136*0.000001</f>
        <v>-1.066891</v>
      </c>
      <c r="J136">
        <f>Input2022!J136*0.000001</f>
        <v>73.151630999999995</v>
      </c>
      <c r="K136">
        <f>Input2022!K136*0.000001</f>
        <v>113.72037499999999</v>
      </c>
      <c r="L136">
        <f>Input2022!L136*0.000001</f>
        <v>122.972939</v>
      </c>
      <c r="M136">
        <f>Input2022!M136*0.000001</f>
        <v>91.258417999999992</v>
      </c>
      <c r="N136">
        <f>Input2022!N136*0.000001</f>
        <v>7.4258459999999999</v>
      </c>
      <c r="O136">
        <f>Input2022!O136*0.000001</f>
        <v>46.538258999999996</v>
      </c>
      <c r="P136">
        <f>Input2022!P136*0.000001</f>
        <v>7.0310299999999994</v>
      </c>
      <c r="Q136">
        <f>Input2022!Q136*0.000001</f>
        <v>-82.68766699999999</v>
      </c>
      <c r="R136">
        <f>Input2022!R136*0.000001</f>
        <v>406.79190499999999</v>
      </c>
      <c r="S136">
        <f>Input2022!S136*0.000001</f>
        <v>324.10423900000001</v>
      </c>
      <c r="T136">
        <f>Input2022!T136*0.000001</f>
        <v>12.608264</v>
      </c>
      <c r="U136">
        <f>Input2022!U136*0.000001</f>
        <v>3.0052099999999999</v>
      </c>
      <c r="V136">
        <f>Input2022!V136*0.000001</f>
        <v>7.4830039999999993</v>
      </c>
      <c r="W136">
        <f>Input2022!W136*0.000001</f>
        <v>-2.9346519999999998</v>
      </c>
    </row>
    <row r="137" spans="1:23" ht="14.25" customHeight="1">
      <c r="A137">
        <f>Input2022!A137</f>
        <v>2022</v>
      </c>
      <c r="B137" t="str">
        <f>Input2022!B137</f>
        <v>Buena Park School District</v>
      </c>
      <c r="C137" t="str">
        <f>Input2022!C137</f>
        <v>School District</v>
      </c>
      <c r="D137" t="str">
        <f>Input2022!D137</f>
        <v>06</v>
      </c>
      <c r="E137" t="str">
        <f>Input2022!E137</f>
        <v>059</v>
      </c>
      <c r="F137" t="str">
        <f>Input2022!F137</f>
        <v>06360</v>
      </c>
      <c r="G137" t="str">
        <f>Input2022!G137</f>
        <v>CA</v>
      </c>
      <c r="H137">
        <f>Input2022!H137*0.000001</f>
        <v>12.887872999999999</v>
      </c>
      <c r="I137">
        <f>Input2022!I137*0.000001</f>
        <v>0</v>
      </c>
      <c r="J137">
        <f>Input2022!J137*0.000001</f>
        <v>64.961404999999999</v>
      </c>
      <c r="K137">
        <f>Input2022!K137*0.000001</f>
        <v>58.739658999999996</v>
      </c>
      <c r="L137">
        <f>Input2022!L137*0.000001</f>
        <v>89.863429999999994</v>
      </c>
      <c r="M137">
        <f>Input2022!M137*0.000001</f>
        <v>71.545766</v>
      </c>
      <c r="N137">
        <f>Input2022!N137*0.000001</f>
        <v>0</v>
      </c>
      <c r="O137">
        <f>Input2022!O137*0.000001</f>
        <v>18.436143999999999</v>
      </c>
      <c r="P137">
        <f>Input2022!P137*0.000001</f>
        <v>5.6711149999999995</v>
      </c>
      <c r="Q137">
        <f>Input2022!Q137*0.000001</f>
        <v>-30.758346999999997</v>
      </c>
      <c r="R137">
        <f>Input2022!R137*0.000001</f>
        <v>213.27264893092106</v>
      </c>
      <c r="S137">
        <f>Input2022!S137*0.000001</f>
        <v>182.51430193092108</v>
      </c>
      <c r="T137">
        <f>Input2022!T137*0.000001</f>
        <v>6.3463599999999998</v>
      </c>
      <c r="U137">
        <f>Input2022!U137*0.000001</f>
        <v>0</v>
      </c>
      <c r="V137">
        <f>Input2022!V137*0.000001</f>
        <v>8.2879179999999995</v>
      </c>
      <c r="W137">
        <f>Input2022!W137*0.000001</f>
        <v>-45.024591999999998</v>
      </c>
    </row>
    <row r="138" spans="1:23" ht="14.25" customHeight="1">
      <c r="A138">
        <f>Input2022!A138</f>
        <v>2022</v>
      </c>
      <c r="B138" t="str">
        <f>Input2022!B138</f>
        <v>Burbank</v>
      </c>
      <c r="C138" t="str">
        <f>Input2022!C138</f>
        <v>City</v>
      </c>
      <c r="D138" t="str">
        <f>Input2022!D138</f>
        <v>06</v>
      </c>
      <c r="E138" t="str">
        <f>Input2022!E138</f>
        <v>037</v>
      </c>
      <c r="F138" t="str">
        <f>Input2022!F138</f>
        <v>08954</v>
      </c>
      <c r="G138" t="str">
        <f>Input2022!G138</f>
        <v>CA</v>
      </c>
      <c r="H138">
        <f>Input2022!H138*0.000001</f>
        <v>117.482</v>
      </c>
      <c r="I138">
        <f>Input2022!I138*0.000001</f>
        <v>-6</v>
      </c>
      <c r="J138">
        <f>Input2022!J138*0.000001</f>
        <v>179.226</v>
      </c>
      <c r="K138">
        <f>Input2022!K138*0.000001</f>
        <v>189.67999999999998</v>
      </c>
      <c r="L138">
        <f>Input2022!L138*0.000001</f>
        <v>514.06899999999996</v>
      </c>
      <c r="M138">
        <f>Input2022!M138*0.000001</f>
        <v>201.70499999999998</v>
      </c>
      <c r="N138">
        <f>Input2022!N138*0.000001</f>
        <v>9.7929999999999993</v>
      </c>
      <c r="O138">
        <f>Input2022!O138*0.000001</f>
        <v>129.375</v>
      </c>
      <c r="P138">
        <f>Input2022!P138*0.000001</f>
        <v>31.521999999999998</v>
      </c>
      <c r="Q138">
        <f>Input2022!Q138*0.000001</f>
        <v>-186.846</v>
      </c>
      <c r="R138">
        <f>Input2022!R138*0.000001</f>
        <v>1603.808</v>
      </c>
      <c r="S138">
        <f>Input2022!S138*0.000001</f>
        <v>1416.962</v>
      </c>
      <c r="T138">
        <f>Input2022!T138*0.000001</f>
        <v>35.656610000000001</v>
      </c>
      <c r="U138">
        <f>Input2022!U138*0.000001</f>
        <v>60.753999999999998</v>
      </c>
      <c r="V138">
        <f>Input2022!V138*0.000001</f>
        <v>71.912999999999997</v>
      </c>
      <c r="W138">
        <f>Input2022!W138*0.000001</f>
        <v>139.26900000000001</v>
      </c>
    </row>
    <row r="139" spans="1:23" ht="14.25" customHeight="1">
      <c r="A139">
        <f>Input2022!A139</f>
        <v>2022</v>
      </c>
      <c r="B139" t="str">
        <f>Input2022!B139</f>
        <v>Burbank Unified School District</v>
      </c>
      <c r="C139" t="str">
        <f>Input2022!C139</f>
        <v>School District</v>
      </c>
      <c r="D139" t="str">
        <f>Input2022!D139</f>
        <v>06</v>
      </c>
      <c r="E139" t="str">
        <f>Input2022!E139</f>
        <v>037</v>
      </c>
      <c r="F139" t="str">
        <f>Input2022!F139</f>
        <v>06450</v>
      </c>
      <c r="G139" t="str">
        <f>Input2022!G139</f>
        <v>CA</v>
      </c>
      <c r="H139">
        <f>Input2022!H139*0.000001</f>
        <v>20.588471999999999</v>
      </c>
      <c r="I139">
        <f>Input2022!I139*0.000001</f>
        <v>-0.54542499999999994</v>
      </c>
      <c r="J139">
        <f>Input2022!J139*0.000001</f>
        <v>204.51746799999998</v>
      </c>
      <c r="K139">
        <f>Input2022!K139*0.000001</f>
        <v>183.02949899999999</v>
      </c>
      <c r="L139">
        <f>Input2022!L139*0.000001</f>
        <v>238.172483</v>
      </c>
      <c r="M139">
        <f>Input2022!M139*0.000001</f>
        <v>211.97785099999999</v>
      </c>
      <c r="N139">
        <f>Input2022!N139*0.000001</f>
        <v>40.999480999999996</v>
      </c>
      <c r="O139">
        <f>Input2022!O139*0.000001</f>
        <v>0</v>
      </c>
      <c r="P139">
        <f>Input2022!P139*0.000001</f>
        <v>27.465018999999998</v>
      </c>
      <c r="Q139">
        <f>Input2022!Q139*0.000001</f>
        <v>-103.070161</v>
      </c>
      <c r="R139">
        <f>Input2022!R139*0.000001</f>
        <v>687.28946275303645</v>
      </c>
      <c r="S139">
        <f>Input2022!S139*0.000001</f>
        <v>584.21930175303646</v>
      </c>
      <c r="T139">
        <f>Input2022!T139*0.000001</f>
        <v>21.024214000000001</v>
      </c>
      <c r="U139">
        <f>Input2022!U139*0.000001</f>
        <v>2.8642089999999998</v>
      </c>
      <c r="V139">
        <f>Input2022!V139*0.000001</f>
        <v>71.183442999999997</v>
      </c>
      <c r="W139">
        <f>Input2022!W139*0.000001</f>
        <v>-215.62801999999999</v>
      </c>
    </row>
    <row r="140" spans="1:23" ht="14.25" customHeight="1">
      <c r="A140">
        <f>Input2022!A140</f>
        <v>2022</v>
      </c>
      <c r="B140" t="str">
        <f>Input2022!B140</f>
        <v>Burlingame</v>
      </c>
      <c r="C140" t="str">
        <f>Input2022!C140</f>
        <v>City</v>
      </c>
      <c r="D140" t="str">
        <f>Input2022!D140</f>
        <v>06</v>
      </c>
      <c r="E140" t="str">
        <f>Input2022!E140</f>
        <v>081</v>
      </c>
      <c r="F140" t="str">
        <f>Input2022!F140</f>
        <v>09066</v>
      </c>
      <c r="G140" t="str">
        <f>Input2022!G140</f>
        <v>CA</v>
      </c>
      <c r="H140">
        <f>Input2022!H140*0.000001</f>
        <v>32.032344999999999</v>
      </c>
      <c r="I140">
        <f>Input2022!I140*0.000001</f>
        <v>-6.9480079999999997</v>
      </c>
      <c r="J140">
        <f>Input2022!J140*0.000001</f>
        <v>62.719501999999999</v>
      </c>
      <c r="K140">
        <f>Input2022!K140*0.000001</f>
        <v>124.48112999999999</v>
      </c>
      <c r="L140">
        <f>Input2022!L140*0.000001</f>
        <v>142.90132299999999</v>
      </c>
      <c r="M140">
        <f>Input2022!M140*0.000001</f>
        <v>69.994539000000003</v>
      </c>
      <c r="N140">
        <f>Input2022!N140*0.000001</f>
        <v>0</v>
      </c>
      <c r="O140">
        <f>Input2022!O140*0.000001</f>
        <v>41.696208999999996</v>
      </c>
      <c r="P140">
        <f>Input2022!P140*0.000001</f>
        <v>6.6887299999999996</v>
      </c>
      <c r="Q140">
        <f>Input2022!Q140*0.000001</f>
        <v>-47.864177999999995</v>
      </c>
      <c r="R140">
        <f>Input2022!R140*0.000001</f>
        <v>195.38995542164884</v>
      </c>
      <c r="S140">
        <f>Input2022!S140*0.000001</f>
        <v>147.52577742164883</v>
      </c>
      <c r="T140">
        <f>Input2022!T140*0.000001</f>
        <v>9.0052099999999999</v>
      </c>
      <c r="U140">
        <f>Input2022!U140*0.000001</f>
        <v>30.297705999999998</v>
      </c>
      <c r="V140">
        <f>Input2022!V140*0.000001</f>
        <v>44.481390999999995</v>
      </c>
      <c r="W140">
        <f>Input2022!W140*0.000001</f>
        <v>53.039248000000001</v>
      </c>
    </row>
    <row r="141" spans="1:23" ht="14.25" customHeight="1">
      <c r="A141">
        <f>Input2022!A141</f>
        <v>2022</v>
      </c>
      <c r="B141" t="str">
        <f>Input2022!B141</f>
        <v>Burlingame School District</v>
      </c>
      <c r="C141" t="str">
        <f>Input2022!C141</f>
        <v>School District</v>
      </c>
      <c r="D141" t="str">
        <f>Input2022!D141</f>
        <v>06</v>
      </c>
      <c r="E141" t="str">
        <f>Input2022!E141</f>
        <v>081</v>
      </c>
      <c r="F141" t="str">
        <f>Input2022!F141</f>
        <v>06480</v>
      </c>
      <c r="G141" t="str">
        <f>Input2022!G141</f>
        <v>CA</v>
      </c>
      <c r="H141">
        <f>Input2022!H141*0.000001</f>
        <v>11.651797</v>
      </c>
      <c r="I141">
        <f>Input2022!I141*0.000001</f>
        <v>-4.3</v>
      </c>
      <c r="J141">
        <f>Input2022!J141*0.000001</f>
        <v>42.806914999999996</v>
      </c>
      <c r="K141">
        <f>Input2022!K141*0.000001</f>
        <v>171.372501</v>
      </c>
      <c r="L141">
        <f>Input2022!L141*0.000001</f>
        <v>57.109113000000001</v>
      </c>
      <c r="M141">
        <f>Input2022!M141*0.000001</f>
        <v>44.190214999999995</v>
      </c>
      <c r="N141">
        <f>Input2022!N141*0.000001</f>
        <v>0</v>
      </c>
      <c r="O141">
        <f>Input2022!O141*0.000001</f>
        <v>17.638021999999999</v>
      </c>
      <c r="P141">
        <f>Input2022!P141*0.000001</f>
        <v>4.8997419999999998</v>
      </c>
      <c r="Q141">
        <f>Input2022!Q141*0.000001</f>
        <v>-22.599847999999998</v>
      </c>
      <c r="R141">
        <f>Input2022!R141*0.000001</f>
        <v>158.7741718869469</v>
      </c>
      <c r="S141">
        <f>Input2022!S141*0.000001</f>
        <v>136.17432388694692</v>
      </c>
      <c r="T141">
        <f>Input2022!T141*0.000001</f>
        <v>4.3773749999999998</v>
      </c>
      <c r="U141">
        <f>Input2022!U141*0.000001</f>
        <v>0</v>
      </c>
      <c r="V141">
        <f>Input2022!V141*0.000001</f>
        <v>10.786768</v>
      </c>
      <c r="W141">
        <f>Input2022!W141*0.000001</f>
        <v>-25.116591</v>
      </c>
    </row>
    <row r="142" spans="1:23" ht="14.25" customHeight="1">
      <c r="A142">
        <f>Input2022!A142</f>
        <v>2022</v>
      </c>
      <c r="B142" t="str">
        <f>Input2022!B142</f>
        <v>Burton School District</v>
      </c>
      <c r="C142" t="str">
        <f>Input2022!C142</f>
        <v>School District</v>
      </c>
      <c r="D142" t="str">
        <f>Input2022!D142</f>
        <v>06</v>
      </c>
      <c r="E142" t="str">
        <f>Input2022!E142</f>
        <v>107</v>
      </c>
      <c r="F142" t="str">
        <f>Input2022!F142</f>
        <v>06570</v>
      </c>
      <c r="G142" t="str">
        <f>Input2022!G142</f>
        <v>CA</v>
      </c>
      <c r="H142">
        <f>Input2022!H142*0.000001</f>
        <v>18.862185</v>
      </c>
      <c r="I142">
        <f>Input2022!I142*0.000001</f>
        <v>0</v>
      </c>
      <c r="J142">
        <f>Input2022!J142*0.000001</f>
        <v>70.916613999999996</v>
      </c>
      <c r="K142">
        <f>Input2022!K142*0.000001</f>
        <v>10.556714999999999</v>
      </c>
      <c r="L142">
        <f>Input2022!L142*0.000001</f>
        <v>77.133478999999994</v>
      </c>
      <c r="M142">
        <f>Input2022!M142*0.000001</f>
        <v>73.07149299999999</v>
      </c>
      <c r="N142">
        <f>Input2022!N142*0.000001</f>
        <v>0</v>
      </c>
      <c r="O142">
        <f>Input2022!O142*0.000001</f>
        <v>27.798100999999999</v>
      </c>
      <c r="P142">
        <f>Input2022!P142*0.000001</f>
        <v>10.365145</v>
      </c>
      <c r="Q142">
        <f>Input2022!Q142*0.000001</f>
        <v>-33.345948999999997</v>
      </c>
      <c r="R142">
        <f>Input2022!R142*0.000001</f>
        <v>221.70400850202432</v>
      </c>
      <c r="S142">
        <f>Input2022!S142*0.000001</f>
        <v>188.3580595020243</v>
      </c>
      <c r="T142">
        <f>Input2022!T142*0.000001</f>
        <v>7.0778270000000001</v>
      </c>
      <c r="U142">
        <f>Input2022!U142*0.000001</f>
        <v>0.71578372294415227</v>
      </c>
      <c r="V142">
        <f>Input2022!V142*0.000001</f>
        <v>2.8094077229441523</v>
      </c>
      <c r="W142">
        <f>Input2022!W142*0.000001</f>
        <v>-27.065604</v>
      </c>
    </row>
    <row r="143" spans="1:23" ht="14.25" customHeight="1">
      <c r="A143">
        <f>Input2022!A143</f>
        <v>2022</v>
      </c>
      <c r="B143" t="str">
        <f>Input2022!B143</f>
        <v>Butte County</v>
      </c>
      <c r="C143" t="str">
        <f>Input2022!C143</f>
        <v>County</v>
      </c>
      <c r="D143" t="str">
        <f>Input2022!D143</f>
        <v>06</v>
      </c>
      <c r="E143" t="str">
        <f>Input2022!E143</f>
        <v>007</v>
      </c>
      <c r="F143" t="str">
        <f>Input2022!F143</f>
        <v>00000</v>
      </c>
      <c r="G143" t="str">
        <f>Input2022!G143</f>
        <v>CA</v>
      </c>
      <c r="H143">
        <f>Input2022!H143*0.000001</f>
        <v>62.017053999999995</v>
      </c>
      <c r="I143">
        <f>Input2022!I143*0.000001</f>
        <v>-19.178255</v>
      </c>
      <c r="J143">
        <f>Input2022!J143*0.000001</f>
        <v>182.74204499999999</v>
      </c>
      <c r="K143">
        <f>Input2022!K143*0.000001</f>
        <v>153.44728499999999</v>
      </c>
      <c r="L143">
        <f>Input2022!L143*0.000001</f>
        <v>508.90995099999998</v>
      </c>
      <c r="M143">
        <f>Input2022!M143*0.000001</f>
        <v>197.91456399999998</v>
      </c>
      <c r="N143">
        <f>Input2022!N143*0.000001</f>
        <v>22.793880999999999</v>
      </c>
      <c r="O143">
        <f>Input2022!O143*0.000001</f>
        <v>126.06273399999999</v>
      </c>
      <c r="P143">
        <f>Input2022!P143*0.000001</f>
        <v>60.719885999999995</v>
      </c>
      <c r="Q143">
        <f>Input2022!Q143*0.000001</f>
        <v>-182.04097999999999</v>
      </c>
      <c r="R143">
        <f>Input2022!R143*0.000001</f>
        <v>1056.1812729999999</v>
      </c>
      <c r="S143">
        <f>Input2022!S143*0.000001</f>
        <v>874.14029299999993</v>
      </c>
      <c r="T143">
        <f>Input2022!T143*0.000001</f>
        <v>37.025767000000002</v>
      </c>
      <c r="U143">
        <f>Input2022!U143*0.000001</f>
        <v>9.8321329999999989</v>
      </c>
      <c r="V143">
        <f>Input2022!V143*0.000001</f>
        <v>60.112306999999994</v>
      </c>
      <c r="W143">
        <f>Input2022!W143*0.000001</f>
        <v>52.084592000000001</v>
      </c>
    </row>
    <row r="144" spans="1:23" ht="14.25" customHeight="1">
      <c r="A144">
        <f>Input2022!A144</f>
        <v>2022</v>
      </c>
      <c r="B144" t="str">
        <f>Input2022!B144</f>
        <v>Butte County Association of Governments</v>
      </c>
      <c r="C144" t="str">
        <f>Input2022!C144</f>
        <v>Special District</v>
      </c>
      <c r="D144" t="str">
        <f>Input2022!D144</f>
        <v>06</v>
      </c>
      <c r="E144" t="str">
        <f>Input2022!E144</f>
        <v>007</v>
      </c>
      <c r="F144">
        <f>Input2022!F144</f>
        <v>99010</v>
      </c>
      <c r="G144" t="str">
        <f>Input2022!G144</f>
        <v>CA</v>
      </c>
      <c r="H144">
        <f>Input2022!H144*0.000001</f>
        <v>0.338648</v>
      </c>
      <c r="I144">
        <f>Input2022!I144*0.000001</f>
        <v>0</v>
      </c>
      <c r="J144">
        <f>Input2022!J144*0.000001</f>
        <v>5.6776459999999993</v>
      </c>
      <c r="K144">
        <f>Input2022!K144*0.000001</f>
        <v>5.0522999999999998E-2</v>
      </c>
      <c r="L144">
        <f>Input2022!L144*0.000001</f>
        <v>31.481311999999999</v>
      </c>
      <c r="M144">
        <f>Input2022!M144*0.000001</f>
        <v>4.6549389999999997</v>
      </c>
      <c r="N144">
        <f>Input2022!N144*0.000001</f>
        <v>0</v>
      </c>
      <c r="O144">
        <f>Input2022!O144*0.000001</f>
        <v>0.26963899999999996</v>
      </c>
      <c r="P144">
        <f>Input2022!P144*0.000001</f>
        <v>0.68194899999999992</v>
      </c>
      <c r="Q144">
        <f>Input2022!Q144*0.000001</f>
        <v>-0.35631299999999999</v>
      </c>
      <c r="R144">
        <f>Input2022!R144*0.000001</f>
        <v>5.719309791332261</v>
      </c>
      <c r="S144">
        <f>Input2022!S144*0.000001</f>
        <v>5.3629967913322618</v>
      </c>
      <c r="T144">
        <f>Input2022!T144*0.000001</f>
        <v>0.18859899999999999</v>
      </c>
      <c r="U144">
        <f>Input2022!U144*0.000001</f>
        <v>0.26085999999999998</v>
      </c>
      <c r="V144">
        <f>Input2022!V144*0.000001</f>
        <v>0.49992899999999996</v>
      </c>
      <c r="W144">
        <f>Input2022!W144*0.000001</f>
        <v>15.432473999999999</v>
      </c>
    </row>
    <row r="145" spans="1:23" ht="14.25" customHeight="1">
      <c r="A145">
        <f>Input2022!A145</f>
        <v>2022</v>
      </c>
      <c r="B145" t="str">
        <f>Input2022!B145</f>
        <v>Butte County Office of Education</v>
      </c>
      <c r="C145" t="str">
        <f>Input2022!C145</f>
        <v>School District</v>
      </c>
      <c r="D145" t="str">
        <f>Input2022!D145</f>
        <v>06</v>
      </c>
      <c r="E145" t="str">
        <f>Input2022!E145</f>
        <v>007</v>
      </c>
      <c r="F145" t="str">
        <f>Input2022!F145</f>
        <v>91002</v>
      </c>
      <c r="G145" t="str">
        <f>Input2022!G145</f>
        <v>CA</v>
      </c>
      <c r="H145">
        <f>Input2022!H145*0.000001</f>
        <v>20.341082</v>
      </c>
      <c r="I145">
        <f>Input2022!I145*0.000001</f>
        <v>0</v>
      </c>
      <c r="J145">
        <f>Input2022!J145*0.000001</f>
        <v>96.273600000000002</v>
      </c>
      <c r="K145">
        <f>Input2022!K145*0.000001</f>
        <v>1.7623419999999999</v>
      </c>
      <c r="L145">
        <f>Input2022!L145*0.000001</f>
        <v>126.571708</v>
      </c>
      <c r="M145">
        <f>Input2022!M145*0.000001</f>
        <v>98.591382999999993</v>
      </c>
      <c r="N145">
        <f>Input2022!N145*0.000001</f>
        <v>0</v>
      </c>
      <c r="O145">
        <f>Input2022!O145*0.000001</f>
        <v>25.762879999999999</v>
      </c>
      <c r="P145">
        <f>Input2022!P145*0.000001</f>
        <v>17.341438999999998</v>
      </c>
      <c r="Q145">
        <f>Input2022!Q145*0.000001</f>
        <v>-38.974592000000001</v>
      </c>
      <c r="R145">
        <f>Input2022!R145*0.000001</f>
        <v>231.92230040485831</v>
      </c>
      <c r="S145">
        <f>Input2022!S145*0.000001</f>
        <v>192.9477084048583</v>
      </c>
      <c r="T145">
        <f>Input2022!T145*0.000001</f>
        <v>6.9676989999999996</v>
      </c>
      <c r="U145">
        <f>Input2022!U145*0.000001</f>
        <v>-1.1532857142857143E-3</v>
      </c>
      <c r="V145">
        <f>Input2022!V145*0.000001</f>
        <v>5.1479397142857142</v>
      </c>
      <c r="W145">
        <f>Input2022!W145*0.000001</f>
        <v>-30.267415999999997</v>
      </c>
    </row>
    <row r="146" spans="1:23" ht="14.25" customHeight="1">
      <c r="A146">
        <f>Input2022!A146</f>
        <v>2022</v>
      </c>
      <c r="B146" t="str">
        <f>Input2022!B146</f>
        <v>Buttonwillow Union School District</v>
      </c>
      <c r="C146" t="str">
        <f>Input2022!C146</f>
        <v>School District</v>
      </c>
      <c r="D146" t="str">
        <f>Input2022!D146</f>
        <v>06</v>
      </c>
      <c r="E146" t="str">
        <f>Input2022!E146</f>
        <v>029</v>
      </c>
      <c r="F146" t="str">
        <f>Input2022!F146</f>
        <v>06720</v>
      </c>
      <c r="G146" t="str">
        <f>Input2022!G146</f>
        <v>CA</v>
      </c>
      <c r="H146">
        <f>Input2022!H146*0.000001</f>
        <v>1.7667219999999999</v>
      </c>
      <c r="I146">
        <f>Input2022!I146*0.000001</f>
        <v>0</v>
      </c>
      <c r="J146">
        <f>Input2022!J146*0.000001</f>
        <v>5.8913489999999999</v>
      </c>
      <c r="K146">
        <f>Input2022!K146*0.000001</f>
        <v>4.1700270000000002</v>
      </c>
      <c r="L146">
        <f>Input2022!L146*0.000001</f>
        <v>8.0332469999999994</v>
      </c>
      <c r="M146">
        <f>Input2022!M146*0.000001</f>
        <v>6.5566740000000001</v>
      </c>
      <c r="N146">
        <f>Input2022!N146*0.000001</f>
        <v>2.229314</v>
      </c>
      <c r="O146">
        <f>Input2022!O146*0.000001</f>
        <v>0</v>
      </c>
      <c r="P146">
        <f>Input2022!P146*0.000001</f>
        <v>0.67819799999999997</v>
      </c>
      <c r="Q146">
        <f>Input2022!Q146*0.000001</f>
        <v>-2.437856</v>
      </c>
      <c r="R146">
        <f>Input2022!R146*0.000001</f>
        <v>17.990981649122801</v>
      </c>
      <c r="S146">
        <f>Input2022!S146*0.000001</f>
        <v>15.5531256491228</v>
      </c>
      <c r="T146">
        <f>Input2022!T146*0.000001</f>
        <v>0.50625999999999993</v>
      </c>
      <c r="U146">
        <f>Input2022!U146*0.000001</f>
        <v>0</v>
      </c>
      <c r="V146">
        <f>Input2022!V146*0.000001</f>
        <v>0.64536399999999994</v>
      </c>
      <c r="W146">
        <f>Input2022!W146*0.000001</f>
        <v>-1.9952859999999999</v>
      </c>
    </row>
    <row r="147" spans="1:23" ht="14.25" customHeight="1">
      <c r="A147">
        <f>Input2022!A147</f>
        <v>2022</v>
      </c>
      <c r="B147" t="str">
        <f>Input2022!B147</f>
        <v>Byron Union School District</v>
      </c>
      <c r="C147" t="str">
        <f>Input2022!C147</f>
        <v>School District</v>
      </c>
      <c r="D147" t="str">
        <f>Input2022!D147</f>
        <v>06</v>
      </c>
      <c r="E147" t="str">
        <f>Input2022!E147</f>
        <v>013</v>
      </c>
      <c r="F147" t="str">
        <f>Input2022!F147</f>
        <v>06750</v>
      </c>
      <c r="G147" t="str">
        <f>Input2022!G147</f>
        <v>CA</v>
      </c>
      <c r="H147">
        <f>Input2022!H147*0.000001</f>
        <v>2.0618029999999998</v>
      </c>
      <c r="I147">
        <f>Input2022!I147*0.000001</f>
        <v>0</v>
      </c>
      <c r="J147">
        <f>Input2022!J147*0.000001</f>
        <v>18.357839999999999</v>
      </c>
      <c r="K147">
        <f>Input2022!K147*0.000001</f>
        <v>21.211632999999999</v>
      </c>
      <c r="L147">
        <f>Input2022!L147*0.000001</f>
        <v>19.283414999999998</v>
      </c>
      <c r="M147">
        <f>Input2022!M147*0.000001</f>
        <v>18.510259999999999</v>
      </c>
      <c r="N147">
        <f>Input2022!N147*0.000001</f>
        <v>0</v>
      </c>
      <c r="O147">
        <f>Input2022!O147*0.000001</f>
        <v>3.9805059999999997</v>
      </c>
      <c r="P147">
        <f>Input2022!P147*0.000001</f>
        <v>2.8365559999999999</v>
      </c>
      <c r="Q147">
        <f>Input2022!Q147*0.000001</f>
        <v>-7.7564319999999993</v>
      </c>
      <c r="R147">
        <f>Input2022!R147*0.000001</f>
        <v>54.356180016447368</v>
      </c>
      <c r="S147">
        <f>Input2022!S147*0.000001</f>
        <v>46.599748016447371</v>
      </c>
      <c r="T147">
        <f>Input2022!T147*0.000001</f>
        <v>1.713525</v>
      </c>
      <c r="U147">
        <f>Input2022!U147*0.000001</f>
        <v>0</v>
      </c>
      <c r="V147">
        <f>Input2022!V147*0.000001</f>
        <v>0</v>
      </c>
      <c r="W147">
        <f>Input2022!W147*0.000001</f>
        <v>-14.708658</v>
      </c>
    </row>
    <row r="148" spans="1:23" ht="14.25" customHeight="1">
      <c r="A148">
        <f>Input2022!A148</f>
        <v>2022</v>
      </c>
      <c r="B148" t="str">
        <f>Input2022!B148</f>
        <v>Cabrillo Unified School District</v>
      </c>
      <c r="C148" t="str">
        <f>Input2022!C148</f>
        <v>School District</v>
      </c>
      <c r="D148" t="str">
        <f>Input2022!D148</f>
        <v>06</v>
      </c>
      <c r="E148" t="str">
        <f>Input2022!E148</f>
        <v>081</v>
      </c>
      <c r="F148" t="str">
        <f>Input2022!F148</f>
        <v>06780</v>
      </c>
      <c r="G148" t="str">
        <f>Input2022!G148</f>
        <v>CA</v>
      </c>
      <c r="H148">
        <f>Input2022!H148*0.000001</f>
        <v>1.3879219999999999</v>
      </c>
      <c r="I148">
        <f>Input2022!I148*0.000001</f>
        <v>-0.32999999999999996</v>
      </c>
      <c r="J148">
        <f>Input2022!J148*0.000001</f>
        <v>46.125913999999995</v>
      </c>
      <c r="K148">
        <f>Input2022!K148*0.000001</f>
        <v>127.66196699999999</v>
      </c>
      <c r="L148">
        <f>Input2022!L148*0.000001</f>
        <v>50.170103999999995</v>
      </c>
      <c r="M148">
        <f>Input2022!M148*0.000001</f>
        <v>43.188648000000001</v>
      </c>
      <c r="N148">
        <f>Input2022!N148*0.000001</f>
        <v>0.25770399999999999</v>
      </c>
      <c r="O148">
        <f>Input2022!O148*0.000001</f>
        <v>4.7600280000000001</v>
      </c>
      <c r="P148">
        <f>Input2022!P148*0.000001</f>
        <v>3.8066259999999996</v>
      </c>
      <c r="Q148">
        <f>Input2022!Q148*0.000001</f>
        <v>-21.876529999999999</v>
      </c>
      <c r="R148">
        <f>Input2022!R148*0.000001</f>
        <v>148.23819994519167</v>
      </c>
      <c r="S148">
        <f>Input2022!S148*0.000001</f>
        <v>126.36166994519166</v>
      </c>
      <c r="T148">
        <f>Input2022!T148*0.000001</f>
        <v>4.5048379999999995</v>
      </c>
      <c r="U148">
        <f>Input2022!U148*0.000001</f>
        <v>0</v>
      </c>
      <c r="V148">
        <f>Input2022!V148*0.000001</f>
        <v>0</v>
      </c>
      <c r="W148">
        <f>Input2022!W148*0.000001</f>
        <v>-38.512538999999997</v>
      </c>
    </row>
    <row r="149" spans="1:23" ht="14.25" customHeight="1">
      <c r="A149">
        <f>Input2022!A149</f>
        <v>2022</v>
      </c>
      <c r="B149" t="str">
        <f>Input2022!B149</f>
        <v>Cajon Valley Union School District</v>
      </c>
      <c r="C149" t="str">
        <f>Input2022!C149</f>
        <v>School District</v>
      </c>
      <c r="D149" t="str">
        <f>Input2022!D149</f>
        <v>06</v>
      </c>
      <c r="E149" t="str">
        <f>Input2022!E149</f>
        <v>073</v>
      </c>
      <c r="F149" t="str">
        <f>Input2022!F149</f>
        <v>06810</v>
      </c>
      <c r="G149" t="str">
        <f>Input2022!G149</f>
        <v>CA</v>
      </c>
      <c r="H149">
        <f>Input2022!H149*0.000001</f>
        <v>61.377939999999995</v>
      </c>
      <c r="I149">
        <f>Input2022!I149*0.000001</f>
        <v>-6.5</v>
      </c>
      <c r="J149">
        <f>Input2022!J149*0.000001</f>
        <v>237.97945799999999</v>
      </c>
      <c r="K149">
        <f>Input2022!K149*0.000001</f>
        <v>182.32499099999998</v>
      </c>
      <c r="L149">
        <f>Input2022!L149*0.000001</f>
        <v>284.40268199999997</v>
      </c>
      <c r="M149">
        <f>Input2022!M149*0.000001</f>
        <v>254.802605</v>
      </c>
      <c r="N149">
        <f>Input2022!N149*0.000001</f>
        <v>0</v>
      </c>
      <c r="O149">
        <f>Input2022!O149*0.000001</f>
        <v>88.925023999999993</v>
      </c>
      <c r="P149">
        <f>Input2022!P149*0.000001</f>
        <v>27.325246</v>
      </c>
      <c r="Q149">
        <f>Input2022!Q149*0.000001</f>
        <v>-128.84753599999999</v>
      </c>
      <c r="R149">
        <f>Input2022!R149*0.000001</f>
        <v>866.62930098684217</v>
      </c>
      <c r="S149">
        <f>Input2022!S149*0.000001</f>
        <v>737.78176498684218</v>
      </c>
      <c r="T149">
        <f>Input2022!T149*0.000001</f>
        <v>25.583379999999998</v>
      </c>
      <c r="U149">
        <f>Input2022!U149*0.000001</f>
        <v>0</v>
      </c>
      <c r="V149">
        <f>Input2022!V149*0.000001</f>
        <v>58.045700999999994</v>
      </c>
      <c r="W149">
        <f>Input2022!W149*0.000001</f>
        <v>-170.34582899999998</v>
      </c>
    </row>
    <row r="150" spans="1:23" ht="14.25" customHeight="1">
      <c r="A150">
        <f>Input2022!A150</f>
        <v>2022</v>
      </c>
      <c r="B150" t="str">
        <f>Input2022!B150</f>
        <v>Calabasas</v>
      </c>
      <c r="C150" t="str">
        <f>Input2022!C150</f>
        <v>City</v>
      </c>
      <c r="D150" t="str">
        <f>Input2022!D150</f>
        <v>06</v>
      </c>
      <c r="E150" t="str">
        <f>Input2022!E150</f>
        <v>037</v>
      </c>
      <c r="F150" t="str">
        <f>Input2022!F150</f>
        <v xml:space="preserve">09598        </v>
      </c>
      <c r="G150" t="str">
        <f>Input2022!G150</f>
        <v>CA</v>
      </c>
      <c r="H150">
        <f>Input2022!H150*0.000001</f>
        <v>20.379597</v>
      </c>
      <c r="I150">
        <f>Input2022!I150*0.000001</f>
        <v>-1.8899329999999999</v>
      </c>
      <c r="J150">
        <f>Input2022!J150*0.000001</f>
        <v>21.902995000000001</v>
      </c>
      <c r="K150">
        <f>Input2022!K150*0.000001</f>
        <v>36.595835999999998</v>
      </c>
      <c r="L150">
        <f>Input2022!L150*0.000001</f>
        <v>45.869386999999996</v>
      </c>
      <c r="M150">
        <f>Input2022!M150*0.000001</f>
        <v>24.308647999999998</v>
      </c>
      <c r="N150">
        <f>Input2022!N150*0.000001</f>
        <v>0</v>
      </c>
      <c r="O150">
        <f>Input2022!O150*0.000001</f>
        <v>12.108936</v>
      </c>
      <c r="P150">
        <f>Input2022!P150*0.000001</f>
        <v>1.4047289999999999</v>
      </c>
      <c r="Q150">
        <f>Input2022!Q150*0.000001</f>
        <v>-3.1512829999999998</v>
      </c>
      <c r="R150">
        <f>Input2022!R150*0.000001</f>
        <v>26.911041999999998</v>
      </c>
      <c r="S150">
        <f>Input2022!S150*0.000001</f>
        <v>23.759758999999999</v>
      </c>
      <c r="T150">
        <f>Input2022!T150*0.000001</f>
        <v>1.178569</v>
      </c>
      <c r="U150">
        <f>Input2022!U150*0.000001</f>
        <v>0</v>
      </c>
      <c r="V150">
        <f>Input2022!V150*0.000001</f>
        <v>6.7963439999999995</v>
      </c>
      <c r="W150">
        <f>Input2022!W150*0.000001</f>
        <v>12.977162</v>
      </c>
    </row>
    <row r="151" spans="1:23" ht="14.25" customHeight="1">
      <c r="A151">
        <f>Input2022!A151</f>
        <v>2022</v>
      </c>
      <c r="B151" t="str">
        <f>Input2022!B151</f>
        <v>Calaveras County</v>
      </c>
      <c r="C151" t="str">
        <f>Input2022!C151</f>
        <v>County</v>
      </c>
      <c r="D151" t="str">
        <f>Input2022!D151</f>
        <v>06</v>
      </c>
      <c r="E151" t="str">
        <f>Input2022!E151</f>
        <v>009</v>
      </c>
      <c r="F151" t="str">
        <f>Input2022!F151</f>
        <v>00000</v>
      </c>
      <c r="G151" t="str">
        <f>Input2022!G151</f>
        <v>CA</v>
      </c>
      <c r="H151">
        <f>Input2022!H151*0.000001</f>
        <v>33.102396999999996</v>
      </c>
      <c r="I151">
        <f>Input2022!I151*0.000001</f>
        <v>-8.365295999999999</v>
      </c>
      <c r="J151">
        <f>Input2022!J151*0.000001</f>
        <v>62.597645999999997</v>
      </c>
      <c r="K151">
        <f>Input2022!K151*0.000001</f>
        <v>51.358848999999999</v>
      </c>
      <c r="L151">
        <f>Input2022!L151*0.000001</f>
        <v>132.79348400000001</v>
      </c>
      <c r="M151">
        <f>Input2022!M151*0.000001</f>
        <v>67.59951199999999</v>
      </c>
      <c r="N151">
        <f>Input2022!N151*0.000001</f>
        <v>1.3095219999999999</v>
      </c>
      <c r="O151">
        <f>Input2022!O151*0.000001</f>
        <v>46.951070999999999</v>
      </c>
      <c r="P151">
        <f>Input2022!P151*0.000001</f>
        <v>12.020280999999999</v>
      </c>
      <c r="Q151">
        <f>Input2022!Q151*0.000001</f>
        <v>-48.357979999999998</v>
      </c>
      <c r="R151">
        <f>Input2022!R151*0.000001</f>
        <v>243.23693051785713</v>
      </c>
      <c r="S151">
        <f>Input2022!S151*0.000001</f>
        <v>194.87895051785713</v>
      </c>
      <c r="T151">
        <f>Input2022!T151*0.000001</f>
        <v>9.6682799999999993</v>
      </c>
      <c r="U151">
        <f>Input2022!U151*0.000001</f>
        <v>0</v>
      </c>
      <c r="V151">
        <f>Input2022!V151*0.000001</f>
        <v>1.2051190000000001</v>
      </c>
      <c r="W151">
        <f>Input2022!W151*0.000001</f>
        <v>-37.602426000000001</v>
      </c>
    </row>
    <row r="152" spans="1:23" ht="14.25" customHeight="1">
      <c r="A152">
        <f>Input2022!A152</f>
        <v>2022</v>
      </c>
      <c r="B152" t="str">
        <f>Input2022!B152</f>
        <v>Calaveras County Office of Education</v>
      </c>
      <c r="C152" t="str">
        <f>Input2022!C152</f>
        <v>School District</v>
      </c>
      <c r="D152" t="str">
        <f>Input2022!D152</f>
        <v>06</v>
      </c>
      <c r="E152" t="str">
        <f>Input2022!E152</f>
        <v>009</v>
      </c>
      <c r="F152" t="str">
        <f>Input2022!F152</f>
        <v>91003</v>
      </c>
      <c r="G152" t="str">
        <f>Input2022!G152</f>
        <v>CA</v>
      </c>
      <c r="H152">
        <f>Input2022!H152*0.000001</f>
        <v>3.0341739999999997</v>
      </c>
      <c r="I152">
        <f>Input2022!I152*0.000001</f>
        <v>-4.9999999999999996E-2</v>
      </c>
      <c r="J152">
        <f>Input2022!J152*0.000001</f>
        <v>14.892519</v>
      </c>
      <c r="K152">
        <f>Input2022!K152*0.000001</f>
        <v>5.1757999999999998E-2</v>
      </c>
      <c r="L152">
        <f>Input2022!L152*0.000001</f>
        <v>21.757725000000001</v>
      </c>
      <c r="M152">
        <f>Input2022!M152*0.000001</f>
        <v>16.013681999999999</v>
      </c>
      <c r="N152">
        <f>Input2022!N152*0.000001</f>
        <v>0</v>
      </c>
      <c r="O152">
        <f>Input2022!O152*0.000001</f>
        <v>3.529668</v>
      </c>
      <c r="P152">
        <f>Input2022!P152*0.000001</f>
        <v>0.63203299999999996</v>
      </c>
      <c r="Q152">
        <f>Input2022!Q152*0.000001</f>
        <v>-9.5632619999999999</v>
      </c>
      <c r="R152">
        <f>Input2022!R152*0.000001</f>
        <v>59.504944129999998</v>
      </c>
      <c r="S152">
        <f>Input2022!S152*0.000001</f>
        <v>49.941682130000004</v>
      </c>
      <c r="T152">
        <f>Input2022!T152*0.000001</f>
        <v>1.8796849999999998</v>
      </c>
      <c r="U152">
        <f>Input2022!U152*0.000001</f>
        <v>0</v>
      </c>
      <c r="V152">
        <f>Input2022!V152*0.000001</f>
        <v>1.0163439999999999</v>
      </c>
      <c r="W152">
        <f>Input2022!W152*0.000001</f>
        <v>-9.5993399999999998</v>
      </c>
    </row>
    <row r="153" spans="1:23" ht="14.25" customHeight="1">
      <c r="A153">
        <f>Input2022!A153</f>
        <v>2022</v>
      </c>
      <c r="B153" t="str">
        <f>Input2022!B153</f>
        <v>Calexico</v>
      </c>
      <c r="C153" t="str">
        <f>Input2022!C153</f>
        <v>City</v>
      </c>
      <c r="D153" t="str">
        <f>Input2022!D153</f>
        <v>06</v>
      </c>
      <c r="E153" t="str">
        <f>Input2022!E153</f>
        <v>025</v>
      </c>
      <c r="F153" t="str">
        <f>Input2022!F153</f>
        <v>09710</v>
      </c>
      <c r="G153" t="str">
        <f>Input2022!G153</f>
        <v>CA</v>
      </c>
      <c r="H153">
        <f>Input2022!H153*0.000001</f>
        <v>2.8702969999999999</v>
      </c>
      <c r="I153">
        <f>Input2022!I153*0.000001</f>
        <v>-1.516548</v>
      </c>
      <c r="J153">
        <f>Input2022!J153*0.000001</f>
        <v>18.240907999999997</v>
      </c>
      <c r="K153">
        <f>Input2022!K153*0.000001</f>
        <v>50.965761999999998</v>
      </c>
      <c r="L153">
        <f>Input2022!L153*0.000001</f>
        <v>54.307519999999997</v>
      </c>
      <c r="M153">
        <f>Input2022!M153*0.000001</f>
        <v>20.695014999999998</v>
      </c>
      <c r="N153">
        <f>Input2022!N153*0.000001</f>
        <v>0</v>
      </c>
      <c r="O153">
        <f>Input2022!O153*0.000001</f>
        <v>1.688178</v>
      </c>
      <c r="P153">
        <f>Input2022!P153*0.000001</f>
        <v>0.89364699999999997</v>
      </c>
      <c r="Q153">
        <f>Input2022!Q153*0.000001</f>
        <v>-18.366529</v>
      </c>
      <c r="R153">
        <f>Input2022!R153*0.000001</f>
        <v>117.25513699999999</v>
      </c>
      <c r="S153">
        <f>Input2022!S153*0.000001</f>
        <v>98.888607999999991</v>
      </c>
      <c r="T153">
        <f>Input2022!T153*0.000001</f>
        <v>3.354422</v>
      </c>
      <c r="U153">
        <f>Input2022!U153*0.000001</f>
        <v>0</v>
      </c>
      <c r="V153">
        <f>Input2022!V153*0.000001</f>
        <v>23.973201</v>
      </c>
      <c r="W153">
        <f>Input2022!W153*0.000001</f>
        <v>-20.515816999999998</v>
      </c>
    </row>
    <row r="154" spans="1:23" ht="14.25" customHeight="1">
      <c r="A154">
        <f>Input2022!A154</f>
        <v>2022</v>
      </c>
      <c r="B154" t="str">
        <f>Input2022!B154</f>
        <v>Calexico Unified School District</v>
      </c>
      <c r="C154" t="str">
        <f>Input2022!C154</f>
        <v>School District</v>
      </c>
      <c r="D154" t="str">
        <f>Input2022!D154</f>
        <v>06</v>
      </c>
      <c r="E154" t="str">
        <f>Input2022!E154</f>
        <v>025</v>
      </c>
      <c r="F154" t="str">
        <f>Input2022!F154</f>
        <v>06900</v>
      </c>
      <c r="G154" t="str">
        <f>Input2022!G154</f>
        <v>CA</v>
      </c>
      <c r="H154">
        <f>Input2022!H154*0.000001</f>
        <v>31.637469999999997</v>
      </c>
      <c r="I154">
        <f>Input2022!I154*0.000001</f>
        <v>0</v>
      </c>
      <c r="J154">
        <f>Input2022!J154*0.000001</f>
        <v>165.814742</v>
      </c>
      <c r="K154">
        <f>Input2022!K154*0.000001</f>
        <v>120.84972499999999</v>
      </c>
      <c r="L154">
        <f>Input2022!L154*0.000001</f>
        <v>179.398392</v>
      </c>
      <c r="M154">
        <f>Input2022!M154*0.000001</f>
        <v>168.13197299999999</v>
      </c>
      <c r="N154">
        <f>Input2022!N154*0.000001</f>
        <v>44.867844999999996</v>
      </c>
      <c r="O154">
        <f>Input2022!O154*0.000001</f>
        <v>0</v>
      </c>
      <c r="P154">
        <f>Input2022!P154*0.000001</f>
        <v>21.584834999999998</v>
      </c>
      <c r="Q154">
        <f>Input2022!Q154*0.000001</f>
        <v>-55.771645999999997</v>
      </c>
      <c r="R154">
        <f>Input2022!R154*0.000001</f>
        <v>377.42716079999997</v>
      </c>
      <c r="S154">
        <f>Input2022!S154*0.000001</f>
        <v>321.65551479999999</v>
      </c>
      <c r="T154">
        <f>Input2022!T154*0.000001</f>
        <v>13.914733</v>
      </c>
      <c r="U154">
        <f>Input2022!U154*0.000001</f>
        <v>0</v>
      </c>
      <c r="V154">
        <f>Input2022!V154*0.000001</f>
        <v>50.056115999999996</v>
      </c>
      <c r="W154">
        <f>Input2022!W154*0.000001</f>
        <v>-143.85530499999999</v>
      </c>
    </row>
    <row r="155" spans="1:23" ht="14.25" customHeight="1">
      <c r="A155">
        <f>Input2022!A155</f>
        <v>2022</v>
      </c>
      <c r="B155" t="str">
        <f>Input2022!B155</f>
        <v>California City</v>
      </c>
      <c r="C155" t="str">
        <f>Input2022!C155</f>
        <v>City</v>
      </c>
      <c r="D155" t="str">
        <f>Input2022!D155</f>
        <v>06</v>
      </c>
      <c r="E155" t="str">
        <f>Input2022!E155</f>
        <v>029</v>
      </c>
      <c r="F155" t="str">
        <f>Input2022!F155</f>
        <v>09780</v>
      </c>
      <c r="G155" t="str">
        <f>Input2022!G155</f>
        <v>CA</v>
      </c>
      <c r="H155">
        <f>Input2022!H155*0.000001</f>
        <v>11.798275</v>
      </c>
      <c r="I155">
        <f>Input2022!I155*0.000001</f>
        <v>-6.6888000000000003E-2</v>
      </c>
      <c r="J155">
        <f>Input2022!J155*0.000001</f>
        <v>6.4141309999999994</v>
      </c>
      <c r="K155">
        <f>Input2022!K155*0.000001</f>
        <v>1.587993</v>
      </c>
      <c r="L155">
        <f>Input2022!L155*0.000001</f>
        <v>24.080287999999999</v>
      </c>
      <c r="M155">
        <f>Input2022!M155*0.000001</f>
        <v>10.904121</v>
      </c>
      <c r="N155">
        <f>Input2022!N155*0.000001</f>
        <v>0</v>
      </c>
      <c r="O155">
        <f>Input2022!O155*0.000001</f>
        <v>6.7511239999999999</v>
      </c>
      <c r="P155">
        <f>Input2022!P155*0.000001</f>
        <v>1.934072</v>
      </c>
      <c r="Q155">
        <f>Input2022!Q155*0.000001</f>
        <v>-9.4740859999999998</v>
      </c>
      <c r="R155">
        <f>Input2022!R155*0.000001</f>
        <v>58.554301606922103</v>
      </c>
      <c r="S155">
        <f>Input2022!S155*0.000001</f>
        <v>49.080215606922103</v>
      </c>
      <c r="T155">
        <f>Input2022!T155*0.000001</f>
        <v>2.1296569999999999</v>
      </c>
      <c r="U155">
        <f>Input2022!U155*0.000001</f>
        <v>0</v>
      </c>
      <c r="V155">
        <f>Input2022!V155*0.000001</f>
        <v>0</v>
      </c>
      <c r="W155">
        <f>Input2022!W155*0.000001</f>
        <v>10.287274999999999</v>
      </c>
    </row>
    <row r="156" spans="1:23" ht="14.25" customHeight="1">
      <c r="A156">
        <f>Input2022!A156</f>
        <v>2022</v>
      </c>
      <c r="B156" t="str">
        <f>Input2022!B156</f>
        <v>California Residential Mitigation Program</v>
      </c>
      <c r="C156" t="str">
        <f>Input2022!C156</f>
        <v>Special District</v>
      </c>
      <c r="D156" t="str">
        <f>Input2022!D156</f>
        <v>06</v>
      </c>
      <c r="E156" t="str">
        <f>Input2022!E156</f>
        <v>067</v>
      </c>
      <c r="F156">
        <f>Input2022!F156</f>
        <v>99011</v>
      </c>
      <c r="G156" t="str">
        <f>Input2022!G156</f>
        <v>CA</v>
      </c>
      <c r="H156">
        <f>Input2022!H156*0.000001</f>
        <v>2.1036869999999999</v>
      </c>
      <c r="I156">
        <f>Input2022!I156*0.000001</f>
        <v>0</v>
      </c>
      <c r="J156">
        <f>Input2022!J156*0.000001</f>
        <v>8.6997929999999997</v>
      </c>
      <c r="K156">
        <f>Input2022!K156*0.000001</f>
        <v>0</v>
      </c>
      <c r="L156">
        <f>Input2022!L156*0.000001</f>
        <v>10.15598</v>
      </c>
      <c r="M156">
        <f>Input2022!M156*0.000001</f>
        <v>6.2634939999999997</v>
      </c>
      <c r="N156">
        <f>Input2022!N156*0.000001</f>
        <v>0</v>
      </c>
      <c r="O156">
        <f>Input2022!O156*0.000001</f>
        <v>1.315696</v>
      </c>
      <c r="P156">
        <f>Input2022!P156*0.000001</f>
        <v>0.16724899999999998</v>
      </c>
      <c r="Q156">
        <f>Input2022!Q156*0.000001</f>
        <v>0</v>
      </c>
      <c r="R156">
        <f>Input2022!R156*0.000001</f>
        <v>0</v>
      </c>
      <c r="S156">
        <f>Input2022!S156*0.000001</f>
        <v>0</v>
      </c>
      <c r="T156">
        <f>Input2022!T156*0.000001</f>
        <v>0</v>
      </c>
      <c r="U156">
        <f>Input2022!U156*0.000001</f>
        <v>0</v>
      </c>
      <c r="V156">
        <f>Input2022!V156*0.000001</f>
        <v>0</v>
      </c>
      <c r="W156">
        <f>Input2022!W156*0.000001</f>
        <v>6.9135269999999993</v>
      </c>
    </row>
    <row r="157" spans="1:23" ht="14.25" customHeight="1">
      <c r="A157">
        <f>Input2022!A157</f>
        <v>2022</v>
      </c>
      <c r="B157" t="str">
        <f>Input2022!B157</f>
        <v>California Tribal T.A.N.F. Partnership</v>
      </c>
      <c r="C157" t="str">
        <f>Input2022!C157</f>
        <v>Special District</v>
      </c>
      <c r="D157" t="str">
        <f>Input2022!D157</f>
        <v>06</v>
      </c>
      <c r="E157" t="str">
        <f>Input2022!E157</f>
        <v>115</v>
      </c>
      <c r="F157">
        <f>Input2022!F157</f>
        <v>99012</v>
      </c>
      <c r="G157" t="str">
        <f>Input2022!G157</f>
        <v>CA</v>
      </c>
      <c r="H157">
        <f>Input2022!H157*0.000001</f>
        <v>0.86624099999999993</v>
      </c>
      <c r="I157">
        <f>Input2022!I157*0.000001</f>
        <v>0</v>
      </c>
      <c r="J157">
        <f>Input2022!J157*0.000001</f>
        <v>15.384281</v>
      </c>
      <c r="K157">
        <f>Input2022!K157*0.000001</f>
        <v>0.77758099999999997</v>
      </c>
      <c r="L157">
        <f>Input2022!L157*0.000001</f>
        <v>15.391290999999999</v>
      </c>
      <c r="M157">
        <f>Input2022!M157*0.000001</f>
        <v>15.391290999999999</v>
      </c>
      <c r="N157">
        <f>Input2022!N157*0.000001</f>
        <v>0.23072799999999999</v>
      </c>
      <c r="O157">
        <f>Input2022!O157*0.000001</f>
        <v>5.2996999999999996E-2</v>
      </c>
      <c r="P157">
        <f>Input2022!P157*0.000001</f>
        <v>0.268044</v>
      </c>
      <c r="Q157">
        <f>Input2022!Q157*0.000001</f>
        <v>0</v>
      </c>
      <c r="R157">
        <f>Input2022!R157*0.000001</f>
        <v>0</v>
      </c>
      <c r="S157">
        <f>Input2022!S157*0.000001</f>
        <v>0</v>
      </c>
      <c r="T157">
        <f>Input2022!T157*0.000001</f>
        <v>0</v>
      </c>
      <c r="U157">
        <f>Input2022!U157*0.000001</f>
        <v>0</v>
      </c>
      <c r="V157">
        <f>Input2022!V157*0.000001</f>
        <v>0</v>
      </c>
      <c r="W157">
        <f>Input2022!W157*0.000001</f>
        <v>0.81148199999999993</v>
      </c>
    </row>
    <row r="158" spans="1:23" ht="14.25" customHeight="1">
      <c r="A158">
        <f>Input2022!A158</f>
        <v>2022</v>
      </c>
      <c r="B158" t="str">
        <f>Input2022!B158</f>
        <v>Calimesa</v>
      </c>
      <c r="C158" t="str">
        <f>Input2022!C158</f>
        <v>City</v>
      </c>
      <c r="D158" t="str">
        <f>Input2022!D158</f>
        <v>06</v>
      </c>
      <c r="E158" t="str">
        <f>Input2022!E158</f>
        <v>065</v>
      </c>
      <c r="F158" t="str">
        <f>Input2022!F158</f>
        <v>09864</v>
      </c>
      <c r="G158" t="str">
        <f>Input2022!G158</f>
        <v>CA</v>
      </c>
      <c r="H158">
        <f>Input2022!H158*0.000001</f>
        <v>8.7268369999999997</v>
      </c>
      <c r="I158">
        <f>Input2022!I158*0.000001</f>
        <v>-9.1849E-2</v>
      </c>
      <c r="J158">
        <f>Input2022!J158*0.000001</f>
        <v>7.484909</v>
      </c>
      <c r="K158">
        <f>Input2022!K158*0.000001</f>
        <v>0.47709099999999999</v>
      </c>
      <c r="L158">
        <f>Input2022!L158*0.000001</f>
        <v>12.867146</v>
      </c>
      <c r="M158">
        <f>Input2022!M158*0.000001</f>
        <v>8.9049839999999989</v>
      </c>
      <c r="N158">
        <f>Input2022!N158*0.000001</f>
        <v>0</v>
      </c>
      <c r="O158">
        <f>Input2022!O158*0.000001</f>
        <v>11.027424</v>
      </c>
      <c r="P158">
        <f>Input2022!P158*0.000001</f>
        <v>3.0535109999999999</v>
      </c>
      <c r="Q158">
        <f>Input2022!Q158*0.000001</f>
        <v>-0.44533999999999996</v>
      </c>
      <c r="R158">
        <f>Input2022!R158*0.000001</f>
        <v>3.8030742954739543</v>
      </c>
      <c r="S158">
        <f>Input2022!S158*0.000001</f>
        <v>3.3577342954739544</v>
      </c>
      <c r="T158">
        <f>Input2022!T158*0.000001</f>
        <v>0.15686700000000001</v>
      </c>
      <c r="U158">
        <f>Input2022!U158*0.000001</f>
        <v>0</v>
      </c>
      <c r="V158">
        <f>Input2022!V158*0.000001</f>
        <v>0</v>
      </c>
      <c r="W158">
        <f>Input2022!W158*0.000001</f>
        <v>7.8922059999999998</v>
      </c>
    </row>
    <row r="159" spans="1:23" ht="14.25" customHeight="1">
      <c r="A159">
        <f>Input2022!A159</f>
        <v>2022</v>
      </c>
      <c r="B159" t="str">
        <f>Input2022!B159</f>
        <v>Calipatria Unified School District</v>
      </c>
      <c r="C159" t="str">
        <f>Input2022!C159</f>
        <v>School District</v>
      </c>
      <c r="D159" t="str">
        <f>Input2022!D159</f>
        <v>06</v>
      </c>
      <c r="E159" t="str">
        <f>Input2022!E159</f>
        <v>025</v>
      </c>
      <c r="F159" t="str">
        <f>Input2022!F159</f>
        <v>06990</v>
      </c>
      <c r="G159" t="str">
        <f>Input2022!G159</f>
        <v>CA</v>
      </c>
      <c r="H159">
        <f>Input2022!H159*0.000001</f>
        <v>3.368125</v>
      </c>
      <c r="I159">
        <f>Input2022!I159*0.000001</f>
        <v>0</v>
      </c>
      <c r="J159">
        <f>Input2022!J159*0.000001</f>
        <v>18.864425999999998</v>
      </c>
      <c r="K159">
        <f>Input2022!K159*0.000001</f>
        <v>19.509709000000001</v>
      </c>
      <c r="L159">
        <f>Input2022!L159*0.000001</f>
        <v>23.744779999999999</v>
      </c>
      <c r="M159">
        <f>Input2022!M159*0.000001</f>
        <v>20.287668999999998</v>
      </c>
      <c r="N159">
        <f>Input2022!N159*0.000001</f>
        <v>6.1413509999999993</v>
      </c>
      <c r="O159">
        <f>Input2022!O159*0.000001</f>
        <v>0</v>
      </c>
      <c r="P159">
        <f>Input2022!P159*0.000001</f>
        <v>2.0958419999999998</v>
      </c>
      <c r="Q159">
        <f>Input2022!Q159*0.000001</f>
        <v>-9.0393349999999995</v>
      </c>
      <c r="R159">
        <f>Input2022!R159*0.000001</f>
        <v>60.913252619999994</v>
      </c>
      <c r="S159">
        <f>Input2022!S159*0.000001</f>
        <v>51.873917619999993</v>
      </c>
      <c r="T159">
        <f>Input2022!T159*0.000001</f>
        <v>1.8157619999999999</v>
      </c>
      <c r="U159">
        <f>Input2022!U159*0.000001</f>
        <v>0</v>
      </c>
      <c r="V159">
        <f>Input2022!V159*0.000001</f>
        <v>0.96597899999999992</v>
      </c>
      <c r="W159">
        <f>Input2022!W159*0.000001</f>
        <v>-9.4562109999999997</v>
      </c>
    </row>
    <row r="160" spans="1:23" ht="14.25" customHeight="1">
      <c r="A160">
        <f>Input2022!A160</f>
        <v>2022</v>
      </c>
      <c r="B160" t="str">
        <f>Input2022!B160</f>
        <v>Calistoga</v>
      </c>
      <c r="C160" t="str">
        <f>Input2022!C160</f>
        <v>City</v>
      </c>
      <c r="D160" t="str">
        <f>Input2022!D160</f>
        <v>06</v>
      </c>
      <c r="E160" t="str">
        <f>Input2022!E160</f>
        <v>055</v>
      </c>
      <c r="F160" t="str">
        <f>Input2022!F160</f>
        <v>09892</v>
      </c>
      <c r="G160" t="str">
        <f>Input2022!G160</f>
        <v>CA</v>
      </c>
      <c r="H160">
        <f>Input2022!H160*0.000001</f>
        <v>13.325037</v>
      </c>
      <c r="I160">
        <f>Input2022!I160*0.000001</f>
        <v>-0.61356299999999997</v>
      </c>
      <c r="J160">
        <f>Input2022!J160*0.000001</f>
        <v>12.932279999999999</v>
      </c>
      <c r="K160">
        <f>Input2022!K160*0.000001</f>
        <v>11.334527999999999</v>
      </c>
      <c r="L160">
        <f>Input2022!L160*0.000001</f>
        <v>30.635607999999998</v>
      </c>
      <c r="M160">
        <f>Input2022!M160*0.000001</f>
        <v>19.094839999999998</v>
      </c>
      <c r="N160">
        <f>Input2022!N160*0.000001</f>
        <v>0</v>
      </c>
      <c r="O160">
        <f>Input2022!O160*0.000001</f>
        <v>11.133975999999999</v>
      </c>
      <c r="P160">
        <f>Input2022!P160*0.000001</f>
        <v>0.28737399999999996</v>
      </c>
      <c r="Q160">
        <f>Input2022!Q160*0.000001</f>
        <v>-4.907457</v>
      </c>
      <c r="R160">
        <f>Input2022!R160*0.000001</f>
        <v>41.90825789923143</v>
      </c>
      <c r="S160">
        <f>Input2022!S160*0.000001</f>
        <v>37.000800899231429</v>
      </c>
      <c r="T160">
        <f>Input2022!T160*0.000001</f>
        <v>1.441093</v>
      </c>
      <c r="U160">
        <f>Input2022!U160*0.000001</f>
        <v>0</v>
      </c>
      <c r="V160">
        <f>Input2022!V160*0.000001</f>
        <v>2.9737450000000001</v>
      </c>
      <c r="W160">
        <f>Input2022!W160*0.000001</f>
        <v>4.9252479999999998</v>
      </c>
    </row>
    <row r="161" spans="1:23" ht="14.25" customHeight="1">
      <c r="A161">
        <f>Input2022!A161</f>
        <v>2022</v>
      </c>
      <c r="B161" t="str">
        <f>Input2022!B161</f>
        <v>Calistoga Joint Unified School District</v>
      </c>
      <c r="C161" t="str">
        <f>Input2022!C161</f>
        <v>School District</v>
      </c>
      <c r="D161" t="str">
        <f>Input2022!D161</f>
        <v>06</v>
      </c>
      <c r="E161" t="str">
        <f>Input2022!E161</f>
        <v>055</v>
      </c>
      <c r="F161" t="str">
        <f>Input2022!F161</f>
        <v>07020</v>
      </c>
      <c r="G161" t="str">
        <f>Input2022!G161</f>
        <v>CA</v>
      </c>
      <c r="H161">
        <f>Input2022!H161*0.000001</f>
        <v>7.5077179999999997</v>
      </c>
      <c r="I161">
        <f>Input2022!I161*0.000001</f>
        <v>-0.281171</v>
      </c>
      <c r="J161">
        <f>Input2022!J161*0.000001</f>
        <v>20.574123</v>
      </c>
      <c r="K161">
        <f>Input2022!K161*0.000001</f>
        <v>34.947035999999997</v>
      </c>
      <c r="L161">
        <f>Input2022!L161*0.000001</f>
        <v>21.550148</v>
      </c>
      <c r="M161">
        <f>Input2022!M161*0.000001</f>
        <v>21.377115</v>
      </c>
      <c r="N161">
        <f>Input2022!N161*0.000001</f>
        <v>0</v>
      </c>
      <c r="O161">
        <f>Input2022!O161*0.000001</f>
        <v>9.4828949999999992</v>
      </c>
      <c r="P161">
        <f>Input2022!P161*0.000001</f>
        <v>1.057688</v>
      </c>
      <c r="Q161">
        <f>Input2022!Q161*0.000001</f>
        <v>-10.584185999999999</v>
      </c>
      <c r="R161">
        <f>Input2022!R161*0.000001</f>
        <v>72.3036472</v>
      </c>
      <c r="S161">
        <f>Input2022!S161*0.000001</f>
        <v>61.719461199999998</v>
      </c>
      <c r="T161">
        <f>Input2022!T161*0.000001</f>
        <v>2.1886479999999997</v>
      </c>
      <c r="U161">
        <f>Input2022!U161*0.000001</f>
        <v>1.4177739999999999</v>
      </c>
      <c r="V161">
        <f>Input2022!V161*0.000001</f>
        <v>0.78057500000000002</v>
      </c>
      <c r="W161">
        <f>Input2022!W161*0.000001</f>
        <v>-5.8751289999999994</v>
      </c>
    </row>
    <row r="162" spans="1:23" ht="14.25" customHeight="1">
      <c r="A162">
        <f>Input2022!A162</f>
        <v>2022</v>
      </c>
      <c r="B162" t="str">
        <f>Input2022!B162</f>
        <v>CalSAWS Consortium JPA</v>
      </c>
      <c r="C162" t="str">
        <f>Input2022!C162</f>
        <v>Special District</v>
      </c>
      <c r="D162" t="str">
        <f>Input2022!D162</f>
        <v>06</v>
      </c>
      <c r="E162" t="str">
        <f>Input2022!E162</f>
        <v>071</v>
      </c>
      <c r="F162">
        <f>Input2022!F162</f>
        <v>99013</v>
      </c>
      <c r="G162" t="str">
        <f>Input2022!G162</f>
        <v>CA</v>
      </c>
      <c r="H162">
        <f>Input2022!H162*0.000001</f>
        <v>0</v>
      </c>
      <c r="I162">
        <f>Input2022!I162*0.000001</f>
        <v>0</v>
      </c>
      <c r="J162">
        <f>Input2022!J162*0.000001</f>
        <v>427.381418</v>
      </c>
      <c r="K162">
        <f>Input2022!K162*0.000001</f>
        <v>1.043118</v>
      </c>
      <c r="L162">
        <f>Input2022!L162*0.000001</f>
        <v>427.23123299999997</v>
      </c>
      <c r="M162">
        <f>Input2022!M162*0.000001</f>
        <v>426.18811499999998</v>
      </c>
      <c r="N162">
        <f>Input2022!N162*0.000001</f>
        <v>16.548400000000001</v>
      </c>
      <c r="O162">
        <f>Input2022!O162*0.000001</f>
        <v>0</v>
      </c>
      <c r="P162">
        <f>Input2022!P162*0.000001</f>
        <v>52.720960999999996</v>
      </c>
      <c r="Q162">
        <f>Input2022!Q162*0.000001</f>
        <v>0</v>
      </c>
      <c r="R162">
        <f>Input2022!R162*0.000001</f>
        <v>0</v>
      </c>
      <c r="S162">
        <f>Input2022!S162*0.000001</f>
        <v>0</v>
      </c>
      <c r="T162">
        <f>Input2022!T162*0.000001</f>
        <v>0</v>
      </c>
      <c r="U162">
        <f>Input2022!U162*0.000001</f>
        <v>0</v>
      </c>
      <c r="V162">
        <f>Input2022!V162*0.000001</f>
        <v>0</v>
      </c>
      <c r="W162">
        <f>Input2022!W162*0.000001</f>
        <v>6.5895619999999999</v>
      </c>
    </row>
    <row r="163" spans="1:23" ht="14.25" customHeight="1">
      <c r="A163">
        <f>Input2022!A163</f>
        <v>2022</v>
      </c>
      <c r="B163" t="str">
        <f>Input2022!B163</f>
        <v>Calwa Recreation and Park District</v>
      </c>
      <c r="C163" t="str">
        <f>Input2022!C163</f>
        <v>Special District</v>
      </c>
      <c r="D163" t="str">
        <f>Input2022!D163</f>
        <v>06</v>
      </c>
      <c r="E163" t="str">
        <f>Input2022!E163</f>
        <v>019</v>
      </c>
      <c r="F163" t="str">
        <f>Input2022!F163</f>
        <v>99100</v>
      </c>
      <c r="G163" t="str">
        <f>Input2022!G163</f>
        <v>CA</v>
      </c>
      <c r="H163">
        <f>Input2022!H163*0.000001</f>
        <v>0.74414899999999995</v>
      </c>
      <c r="I163">
        <f>Input2022!I163*0.000001</f>
        <v>0</v>
      </c>
      <c r="J163">
        <f>Input2022!J163*0.000001</f>
        <v>0.40607199999999999</v>
      </c>
      <c r="K163">
        <f>Input2022!K163*0.000001</f>
        <v>9.0562999999999991E-2</v>
      </c>
      <c r="L163">
        <f>Input2022!L163*0.000001</f>
        <v>0.789659</v>
      </c>
      <c r="M163">
        <f>Input2022!M163*0.000001</f>
        <v>0.789659</v>
      </c>
      <c r="N163">
        <f>Input2022!N163*0.000001</f>
        <v>0.8468</v>
      </c>
      <c r="O163">
        <f>Input2022!O163*0.000001</f>
        <v>0</v>
      </c>
      <c r="P163">
        <f>Input2022!P163*0.000001</f>
        <v>1.6466999999999999E-2</v>
      </c>
      <c r="Q163">
        <f>Input2022!Q163*0.000001</f>
        <v>0</v>
      </c>
      <c r="R163">
        <f>Input2022!R163*0.000001</f>
        <v>0</v>
      </c>
      <c r="S163">
        <f>Input2022!S163*0.000001</f>
        <v>0</v>
      </c>
      <c r="T163">
        <f>Input2022!T163*0.000001</f>
        <v>0</v>
      </c>
      <c r="U163">
        <f>Input2022!U163*0.000001</f>
        <v>0</v>
      </c>
      <c r="V163">
        <f>Input2022!V163*0.000001</f>
        <v>0</v>
      </c>
      <c r="W163">
        <f>Input2022!W163*0.000001</f>
        <v>0.74414899999999995</v>
      </c>
    </row>
    <row r="164" spans="1:23" ht="14.25" customHeight="1">
      <c r="A164">
        <f>Input2022!A164</f>
        <v>2022</v>
      </c>
      <c r="B164" t="str">
        <f>Input2022!B164</f>
        <v>Camarillo</v>
      </c>
      <c r="C164" t="str">
        <f>Input2022!C164</f>
        <v>City</v>
      </c>
      <c r="D164" t="str">
        <f>Input2022!D164</f>
        <v>06</v>
      </c>
      <c r="E164" t="str">
        <f>Input2022!E164</f>
        <v>111</v>
      </c>
      <c r="F164">
        <f>Input2022!F164</f>
        <v>10046</v>
      </c>
      <c r="G164" t="str">
        <f>Input2022!G164</f>
        <v>CA</v>
      </c>
      <c r="H164">
        <f>Input2022!H164*0.000001</f>
        <v>72.940297999999999</v>
      </c>
      <c r="I164">
        <f>Input2022!I164*0.000001</f>
        <v>-3.2350689999999998</v>
      </c>
      <c r="J164">
        <f>Input2022!J164*0.000001</f>
        <v>37.393955999999996</v>
      </c>
      <c r="K164">
        <f>Input2022!K164*0.000001</f>
        <v>30.295469999999998</v>
      </c>
      <c r="L164">
        <f>Input2022!L164*0.000001</f>
        <v>104.22977</v>
      </c>
      <c r="M164">
        <f>Input2022!M164*0.000001</f>
        <v>46.669627999999996</v>
      </c>
      <c r="N164">
        <f>Input2022!N164*0.000001</f>
        <v>0</v>
      </c>
      <c r="O164">
        <f>Input2022!O164*0.000001</f>
        <v>90.416795999999991</v>
      </c>
      <c r="P164">
        <f>Input2022!P164*0.000001</f>
        <v>10.08217</v>
      </c>
      <c r="Q164">
        <f>Input2022!Q164*0.000001</f>
        <v>-16.662362999999999</v>
      </c>
      <c r="R164">
        <f>Input2022!R164*0.000001</f>
        <v>126.43983899999999</v>
      </c>
      <c r="S164">
        <f>Input2022!S164*0.000001</f>
        <v>109.77747599999999</v>
      </c>
      <c r="T164">
        <f>Input2022!T164*0.000001</f>
        <v>4.0321309999999997</v>
      </c>
      <c r="U164">
        <f>Input2022!U164*0.000001</f>
        <v>5.7419219999999997</v>
      </c>
      <c r="V164">
        <f>Input2022!V164*0.000001</f>
        <v>6.2777729999999998</v>
      </c>
      <c r="W164">
        <f>Input2022!W164*0.000001</f>
        <v>149.38940499999998</v>
      </c>
    </row>
    <row r="165" spans="1:23" ht="14.25" customHeight="1">
      <c r="A165">
        <f>Input2022!A165</f>
        <v>2022</v>
      </c>
      <c r="B165" t="str">
        <f>Input2022!B165</f>
        <v>Cambrian School District</v>
      </c>
      <c r="C165" t="str">
        <f>Input2022!C165</f>
        <v>School District</v>
      </c>
      <c r="D165" t="str">
        <f>Input2022!D165</f>
        <v>06</v>
      </c>
      <c r="E165" t="str">
        <f>Input2022!E165</f>
        <v>085</v>
      </c>
      <c r="F165" t="str">
        <f>Input2022!F165</f>
        <v>07140</v>
      </c>
      <c r="G165" t="str">
        <f>Input2022!G165</f>
        <v>CA</v>
      </c>
      <c r="H165">
        <f>Input2022!H165*0.000001</f>
        <v>6.013744</v>
      </c>
      <c r="I165">
        <f>Input2022!I165*0.000001</f>
        <v>0</v>
      </c>
      <c r="J165">
        <f>Input2022!J165*0.000001</f>
        <v>41.294332999999995</v>
      </c>
      <c r="K165">
        <f>Input2022!K165*0.000001</f>
        <v>65.876266999999999</v>
      </c>
      <c r="L165">
        <f>Input2022!L165*0.000001</f>
        <v>54.127195999999998</v>
      </c>
      <c r="M165">
        <f>Input2022!M165*0.000001</f>
        <v>40.640706999999999</v>
      </c>
      <c r="N165">
        <f>Input2022!N165*0.000001</f>
        <v>0</v>
      </c>
      <c r="O165">
        <f>Input2022!O165*0.000001</f>
        <v>9.7651679999999992</v>
      </c>
      <c r="P165">
        <f>Input2022!P165*0.000001</f>
        <v>2.777746</v>
      </c>
      <c r="Q165">
        <f>Input2022!Q165*0.000001</f>
        <v>-20.354043000000001</v>
      </c>
      <c r="R165">
        <f>Input2022!R165*0.000001</f>
        <v>71.217189519999991</v>
      </c>
      <c r="S165">
        <f>Input2022!S165*0.000001</f>
        <v>50.863146520000001</v>
      </c>
      <c r="T165">
        <f>Input2022!T165*0.000001</f>
        <v>4.0520749999999994</v>
      </c>
      <c r="U165">
        <f>Input2022!U165*0.000001</f>
        <v>0</v>
      </c>
      <c r="V165">
        <f>Input2022!V165*0.000001</f>
        <v>0</v>
      </c>
      <c r="W165">
        <f>Input2022!W165*0.000001</f>
        <v>-26.928867999999998</v>
      </c>
    </row>
    <row r="166" spans="1:23" ht="14.25" customHeight="1">
      <c r="A166">
        <f>Input2022!A166</f>
        <v>2022</v>
      </c>
      <c r="B166" t="str">
        <f>Input2022!B166</f>
        <v>Camino Union Elementary School District</v>
      </c>
      <c r="C166" t="str">
        <f>Input2022!C166</f>
        <v>School District</v>
      </c>
      <c r="D166" t="str">
        <f>Input2022!D166</f>
        <v>06</v>
      </c>
      <c r="E166" t="str">
        <f>Input2022!E166</f>
        <v>017</v>
      </c>
      <c r="F166" t="str">
        <f>Input2022!F166</f>
        <v>07170</v>
      </c>
      <c r="G166" t="str">
        <f>Input2022!G166</f>
        <v>CA</v>
      </c>
      <c r="H166">
        <f>Input2022!H166*0.000001</f>
        <v>2.0831770000000001</v>
      </c>
      <c r="I166">
        <f>Input2022!I166*0.000001</f>
        <v>0</v>
      </c>
      <c r="J166">
        <f>Input2022!J166*0.000001</f>
        <v>5.4764729999999995</v>
      </c>
      <c r="K166">
        <f>Input2022!K166*0.000001</f>
        <v>3.7272419999999999</v>
      </c>
      <c r="L166">
        <f>Input2022!L166*0.000001</f>
        <v>6.5694869999999996</v>
      </c>
      <c r="M166">
        <f>Input2022!M166*0.000001</f>
        <v>6.4065300000000001</v>
      </c>
      <c r="N166">
        <f>Input2022!N166*0.000001</f>
        <v>2.0828609999999999</v>
      </c>
      <c r="O166">
        <f>Input2022!O166*0.000001</f>
        <v>0</v>
      </c>
      <c r="P166">
        <f>Input2022!P166*0.000001</f>
        <v>0.323046</v>
      </c>
      <c r="Q166">
        <f>Input2022!Q166*0.000001</f>
        <v>-2.4678009999999997</v>
      </c>
      <c r="R166">
        <f>Input2022!R166*0.000001</f>
        <v>16.719857894736844</v>
      </c>
      <c r="S166">
        <f>Input2022!S166*0.000001</f>
        <v>14.252056894736842</v>
      </c>
      <c r="T166">
        <f>Input2022!T166*0.000001</f>
        <v>0.531586</v>
      </c>
      <c r="U166">
        <f>Input2022!U166*0.000001</f>
        <v>0</v>
      </c>
      <c r="V166">
        <f>Input2022!V166*0.000001</f>
        <v>0.446189</v>
      </c>
      <c r="W166">
        <f>Input2022!W166*0.000001</f>
        <v>-3.5223619999999998</v>
      </c>
    </row>
    <row r="167" spans="1:23" ht="14.25" customHeight="1">
      <c r="A167">
        <f>Input2022!A167</f>
        <v>2022</v>
      </c>
      <c r="B167" t="str">
        <f>Input2022!B167</f>
        <v>Campbell</v>
      </c>
      <c r="C167" t="str">
        <f>Input2022!C167</f>
        <v>City</v>
      </c>
      <c r="D167" t="str">
        <f>Input2022!D167</f>
        <v>06</v>
      </c>
      <c r="E167" t="str">
        <f>Input2022!E167</f>
        <v>085</v>
      </c>
      <c r="F167">
        <f>Input2022!F167</f>
        <v>10345</v>
      </c>
      <c r="G167" t="str">
        <f>Input2022!G167</f>
        <v>CA</v>
      </c>
      <c r="H167">
        <f>Input2022!H167*0.000001</f>
        <v>21.926790999999998</v>
      </c>
      <c r="I167">
        <f>Input2022!I167*0.000001</f>
        <v>-4.2630949999999999</v>
      </c>
      <c r="J167">
        <f>Input2022!J167*0.000001</f>
        <v>52.025368999999998</v>
      </c>
      <c r="K167">
        <f>Input2022!K167*0.000001</f>
        <v>67.281981000000002</v>
      </c>
      <c r="L167">
        <f>Input2022!L167*0.000001</f>
        <v>72.528362999999999</v>
      </c>
      <c r="M167">
        <f>Input2022!M167*0.000001</f>
        <v>56.432379999999995</v>
      </c>
      <c r="N167">
        <f>Input2022!N167*0.000001</f>
        <v>0</v>
      </c>
      <c r="O167">
        <f>Input2022!O167*0.000001</f>
        <v>21.131589999999999</v>
      </c>
      <c r="P167">
        <f>Input2022!P167*0.000001</f>
        <v>7.1829839999999994</v>
      </c>
      <c r="Q167">
        <f>Input2022!Q167*0.000001</f>
        <v>-38.137999999999998</v>
      </c>
      <c r="R167">
        <f>Input2022!R167*0.000001</f>
        <v>235.28210285096705</v>
      </c>
      <c r="S167">
        <f>Input2022!S167*0.000001</f>
        <v>197.14410285096704</v>
      </c>
      <c r="T167">
        <f>Input2022!T167*0.000001</f>
        <v>9.2142090000000003</v>
      </c>
      <c r="U167">
        <f>Input2022!U167*0.000001</f>
        <v>6.6053249999999997</v>
      </c>
      <c r="V167">
        <f>Input2022!V167*0.000001</f>
        <v>11.272371999999999</v>
      </c>
      <c r="W167">
        <f>Input2022!W167*0.000001</f>
        <v>-32.155839999999998</v>
      </c>
    </row>
    <row r="168" spans="1:23" ht="14.25" customHeight="1">
      <c r="A168">
        <f>Input2022!A168</f>
        <v>2022</v>
      </c>
      <c r="B168" t="str">
        <f>Input2022!B168</f>
        <v>Campbell Union High School District</v>
      </c>
      <c r="C168" t="str">
        <f>Input2022!C168</f>
        <v>School District</v>
      </c>
      <c r="D168" t="str">
        <f>Input2022!D168</f>
        <v>06</v>
      </c>
      <c r="E168" t="str">
        <f>Input2022!E168</f>
        <v>085</v>
      </c>
      <c r="F168" t="str">
        <f>Input2022!F168</f>
        <v>07230</v>
      </c>
      <c r="G168" t="str">
        <f>Input2022!G168</f>
        <v>CA</v>
      </c>
      <c r="H168">
        <f>Input2022!H168*0.000001</f>
        <v>37.835324999999997</v>
      </c>
      <c r="I168">
        <f>Input2022!I168*0.000001</f>
        <v>0</v>
      </c>
      <c r="J168">
        <f>Input2022!J168*0.000001</f>
        <v>131.497983</v>
      </c>
      <c r="K168">
        <f>Input2022!K168*0.000001</f>
        <v>377.23486099999997</v>
      </c>
      <c r="L168">
        <f>Input2022!L168*0.000001</f>
        <v>208.17580699999999</v>
      </c>
      <c r="M168">
        <f>Input2022!M168*0.000001</f>
        <v>140.52122499999999</v>
      </c>
      <c r="N168">
        <f>Input2022!N168*0.000001</f>
        <v>0</v>
      </c>
      <c r="O168">
        <f>Input2022!O168*0.000001</f>
        <v>55.981072999999995</v>
      </c>
      <c r="P168">
        <f>Input2022!P168*0.000001</f>
        <v>6.0270789999999996</v>
      </c>
      <c r="Q168">
        <f>Input2022!Q168*0.000001</f>
        <v>-59.678965999999996</v>
      </c>
      <c r="R168">
        <f>Input2022!R168*0.000001</f>
        <v>411.52243805668019</v>
      </c>
      <c r="S168">
        <f>Input2022!S168*0.000001</f>
        <v>351.84347205668018</v>
      </c>
      <c r="T168">
        <f>Input2022!T168*0.000001</f>
        <v>9.6553749999999994</v>
      </c>
      <c r="U168">
        <f>Input2022!U168*0.000001</f>
        <v>2.2159262697655939</v>
      </c>
      <c r="V168">
        <f>Input2022!V168*0.000001</f>
        <v>16.056412269765591</v>
      </c>
      <c r="W168">
        <f>Input2022!W168*0.000001</f>
        <v>-49.098217999999996</v>
      </c>
    </row>
    <row r="169" spans="1:23" ht="14.25" customHeight="1">
      <c r="A169">
        <f>Input2022!A169</f>
        <v>2022</v>
      </c>
      <c r="B169" t="str">
        <f>Input2022!B169</f>
        <v>Campbell Union School District</v>
      </c>
      <c r="C169" t="str">
        <f>Input2022!C169</f>
        <v>School District</v>
      </c>
      <c r="D169" t="str">
        <f>Input2022!D169</f>
        <v>06</v>
      </c>
      <c r="E169" t="str">
        <f>Input2022!E169</f>
        <v>085</v>
      </c>
      <c r="F169" t="str">
        <f>Input2022!F169</f>
        <v>07200</v>
      </c>
      <c r="G169" t="str">
        <f>Input2022!G169</f>
        <v>CA</v>
      </c>
      <c r="H169">
        <f>Input2022!H169*0.000001</f>
        <v>29.209329</v>
      </c>
      <c r="I169">
        <f>Input2022!I169*0.000001</f>
        <v>-0.6</v>
      </c>
      <c r="J169">
        <f>Input2022!J169*0.000001</f>
        <v>99.657229000000001</v>
      </c>
      <c r="K169">
        <f>Input2022!K169*0.000001</f>
        <v>245.26209</v>
      </c>
      <c r="L169">
        <f>Input2022!L169*0.000001</f>
        <v>144.18245099999999</v>
      </c>
      <c r="M169">
        <f>Input2022!M169*0.000001</f>
        <v>109.225568</v>
      </c>
      <c r="N169">
        <f>Input2022!N169*0.000001</f>
        <v>0</v>
      </c>
      <c r="O169">
        <f>Input2022!O169*0.000001</f>
        <v>40.768780999999997</v>
      </c>
      <c r="P169">
        <f>Input2022!P169*0.000001</f>
        <v>8.0748680000000004</v>
      </c>
      <c r="Q169">
        <f>Input2022!Q169*0.000001</f>
        <v>-58.008668999999998</v>
      </c>
      <c r="R169">
        <f>Input2022!R169*0.000001</f>
        <v>386.79800040485833</v>
      </c>
      <c r="S169">
        <f>Input2022!S169*0.000001</f>
        <v>328.78933140485833</v>
      </c>
      <c r="T169">
        <f>Input2022!T169*0.000001</f>
        <v>11.471774999999999</v>
      </c>
      <c r="U169">
        <f>Input2022!U169*0.000001</f>
        <v>11.310794999999999</v>
      </c>
      <c r="V169">
        <f>Input2022!V169*0.000001</f>
        <v>18.492065999999998</v>
      </c>
      <c r="W169">
        <f>Input2022!W169*0.000001</f>
        <v>-63.887045999999998</v>
      </c>
    </row>
    <row r="170" spans="1:23" ht="14.25" customHeight="1">
      <c r="A170">
        <f>Input2022!A170</f>
        <v>2022</v>
      </c>
      <c r="B170" t="str">
        <f>Input2022!B170</f>
        <v>Canyon Lake</v>
      </c>
      <c r="C170" t="str">
        <f>Input2022!C170</f>
        <v>City</v>
      </c>
      <c r="D170" t="str">
        <f>Input2022!D170</f>
        <v>06</v>
      </c>
      <c r="E170" t="str">
        <f>Input2022!E170</f>
        <v>065</v>
      </c>
      <c r="F170" t="str">
        <f>Input2022!F170</f>
        <v>10928</v>
      </c>
      <c r="G170" t="str">
        <f>Input2022!G170</f>
        <v>CA</v>
      </c>
      <c r="H170">
        <f>Input2022!H170*0.000001</f>
        <v>4.9692449999999999</v>
      </c>
      <c r="I170">
        <f>Input2022!I170*0.000001</f>
        <v>-0.32641599999999998</v>
      </c>
      <c r="J170">
        <f>Input2022!J170*0.000001</f>
        <v>8.0497069999999997</v>
      </c>
      <c r="K170">
        <f>Input2022!K170*0.000001</f>
        <v>0.84425799999999995</v>
      </c>
      <c r="L170">
        <f>Input2022!L170*0.000001</f>
        <v>9.047383</v>
      </c>
      <c r="M170">
        <f>Input2022!M170*0.000001</f>
        <v>7.3665189999999994</v>
      </c>
      <c r="N170">
        <f>Input2022!N170*0.000001</f>
        <v>0</v>
      </c>
      <c r="O170">
        <f>Input2022!O170*0.000001</f>
        <v>5.4693480000000001</v>
      </c>
      <c r="P170">
        <f>Input2022!P170*0.000001</f>
        <v>1.2356209999999999</v>
      </c>
      <c r="Q170">
        <f>Input2022!Q170*0.000001</f>
        <v>-0.25292100000000001</v>
      </c>
      <c r="R170">
        <f>Input2022!R170*0.000001</f>
        <v>1.994645</v>
      </c>
      <c r="S170">
        <f>Input2022!S170*0.000001</f>
        <v>1.7417239999999998</v>
      </c>
      <c r="T170">
        <f>Input2022!T170*0.000001</f>
        <v>0.10191499999999999</v>
      </c>
      <c r="U170">
        <f>Input2022!U170*0.000001</f>
        <v>0</v>
      </c>
      <c r="V170">
        <f>Input2022!V170*0.000001</f>
        <v>0.43712099999999998</v>
      </c>
      <c r="W170">
        <f>Input2022!W170*0.000001</f>
        <v>4.8386990000000001</v>
      </c>
    </row>
    <row r="171" spans="1:23" ht="14.25" customHeight="1">
      <c r="A171">
        <f>Input2022!A171</f>
        <v>2022</v>
      </c>
      <c r="B171" t="str">
        <f>Input2022!B171</f>
        <v>Capistrano Unified School District</v>
      </c>
      <c r="C171" t="str">
        <f>Input2022!C171</f>
        <v>School District</v>
      </c>
      <c r="D171" t="str">
        <f>Input2022!D171</f>
        <v>06</v>
      </c>
      <c r="E171" t="str">
        <f>Input2022!E171</f>
        <v>059</v>
      </c>
      <c r="F171" t="str">
        <f>Input2022!F171</f>
        <v>07440</v>
      </c>
      <c r="G171" t="str">
        <f>Input2022!G171</f>
        <v>CA</v>
      </c>
      <c r="H171">
        <f>Input2022!H171*0.000001</f>
        <v>71.196550000000002</v>
      </c>
      <c r="I171">
        <f>Input2022!I171*0.000001</f>
        <v>0</v>
      </c>
      <c r="J171">
        <f>Input2022!J171*0.000001</f>
        <v>588.75693799999999</v>
      </c>
      <c r="K171">
        <f>Input2022!K171*0.000001</f>
        <v>61.793124999999996</v>
      </c>
      <c r="L171">
        <f>Input2022!L171*0.000001</f>
        <v>606.20432199999993</v>
      </c>
      <c r="M171">
        <f>Input2022!M171*0.000001</f>
        <v>591.46194400000002</v>
      </c>
      <c r="N171">
        <f>Input2022!N171*0.000001</f>
        <v>0</v>
      </c>
      <c r="O171">
        <f>Input2022!O171*0.000001</f>
        <v>107.957093</v>
      </c>
      <c r="P171">
        <f>Input2022!P171*0.000001</f>
        <v>47.660070999999995</v>
      </c>
      <c r="Q171">
        <f>Input2022!Q171*0.000001</f>
        <v>-297.827136</v>
      </c>
      <c r="R171">
        <f>Input2022!R171*0.000001</f>
        <v>2016.2529164210528</v>
      </c>
      <c r="S171">
        <f>Input2022!S171*0.000001</f>
        <v>1718.4257804210529</v>
      </c>
      <c r="T171">
        <f>Input2022!T171*0.000001</f>
        <v>59.92559</v>
      </c>
      <c r="U171">
        <f>Input2022!U171*0.000001</f>
        <v>0</v>
      </c>
      <c r="V171">
        <f>Input2022!V171*0.000001</f>
        <v>112.64052799999999</v>
      </c>
      <c r="W171">
        <f>Input2022!W171*0.000001</f>
        <v>-475.71837299999999</v>
      </c>
    </row>
    <row r="172" spans="1:23" ht="14.25" customHeight="1">
      <c r="A172">
        <f>Input2022!A172</f>
        <v>2022</v>
      </c>
      <c r="B172" t="str">
        <f>Input2022!B172</f>
        <v>Capitola</v>
      </c>
      <c r="C172" t="str">
        <f>Input2022!C172</f>
        <v>City</v>
      </c>
      <c r="D172" t="str">
        <f>Input2022!D172</f>
        <v>06</v>
      </c>
      <c r="E172" t="str">
        <f>Input2022!E172</f>
        <v>087</v>
      </c>
      <c r="F172">
        <f>Input2022!F172</f>
        <v>11040</v>
      </c>
      <c r="G172" t="str">
        <f>Input2022!G172</f>
        <v>CA</v>
      </c>
      <c r="H172">
        <f>Input2022!H172*0.000001</f>
        <v>10.961637999999999</v>
      </c>
      <c r="I172">
        <f>Input2022!I172*0.000001</f>
        <v>-3.1883429999999997</v>
      </c>
      <c r="J172">
        <f>Input2022!J172*0.000001</f>
        <v>15.910051999999999</v>
      </c>
      <c r="K172">
        <f>Input2022!K172*0.000001</f>
        <v>2.102643</v>
      </c>
      <c r="L172">
        <f>Input2022!L172*0.000001</f>
        <v>21.780269000000001</v>
      </c>
      <c r="M172">
        <f>Input2022!M172*0.000001</f>
        <v>18.886547</v>
      </c>
      <c r="N172">
        <f>Input2022!N172*0.000001</f>
        <v>0</v>
      </c>
      <c r="O172">
        <f>Input2022!O172*0.000001</f>
        <v>9.6017969999999995</v>
      </c>
      <c r="P172">
        <f>Input2022!P172*0.000001</f>
        <v>1.278985</v>
      </c>
      <c r="Q172">
        <f>Input2022!Q172*0.000001</f>
        <v>-17.108187000000001</v>
      </c>
      <c r="R172">
        <f>Input2022!R172*0.000001</f>
        <v>152.67608743126476</v>
      </c>
      <c r="S172">
        <f>Input2022!S172*0.000001</f>
        <v>135.56790043126475</v>
      </c>
      <c r="T172">
        <f>Input2022!T172*0.000001</f>
        <v>2.6852799999999997</v>
      </c>
      <c r="U172">
        <f>Input2022!U172*0.000001</f>
        <v>0.55737300000000001</v>
      </c>
      <c r="V172">
        <f>Input2022!V172*0.000001</f>
        <v>2.1996880000000001</v>
      </c>
      <c r="W172">
        <f>Input2022!W172*0.000001</f>
        <v>-11.571349999999999</v>
      </c>
    </row>
    <row r="173" spans="1:23" ht="14.25" customHeight="1">
      <c r="A173">
        <f>Input2022!A173</f>
        <v>2022</v>
      </c>
      <c r="B173" t="str">
        <f>Input2022!B173</f>
        <v>Cardiff School District</v>
      </c>
      <c r="C173" t="str">
        <f>Input2022!C173</f>
        <v>School District</v>
      </c>
      <c r="D173" t="str">
        <f>Input2022!D173</f>
        <v>06</v>
      </c>
      <c r="E173" t="str">
        <f>Input2022!E173</f>
        <v>073</v>
      </c>
      <c r="F173" t="str">
        <f>Input2022!F173</f>
        <v>07470</v>
      </c>
      <c r="G173" t="str">
        <f>Input2022!G173</f>
        <v>CA</v>
      </c>
      <c r="H173">
        <f>Input2022!H173*0.000001</f>
        <v>1.04752</v>
      </c>
      <c r="I173">
        <f>Input2022!I173*0.000001</f>
        <v>-0.56499999999999995</v>
      </c>
      <c r="J173">
        <f>Input2022!J173*0.000001</f>
        <v>12.318424</v>
      </c>
      <c r="K173">
        <f>Input2022!K173*0.000001</f>
        <v>29.079191999999999</v>
      </c>
      <c r="L173">
        <f>Input2022!L173*0.000001</f>
        <v>15.395508999999999</v>
      </c>
      <c r="M173">
        <f>Input2022!M173*0.000001</f>
        <v>12.909720999999999</v>
      </c>
      <c r="N173">
        <f>Input2022!N173*0.000001</f>
        <v>2.7588369999999998</v>
      </c>
      <c r="O173">
        <f>Input2022!O173*0.000001</f>
        <v>0</v>
      </c>
      <c r="P173">
        <f>Input2022!P173*0.000001</f>
        <v>1.507787</v>
      </c>
      <c r="Q173">
        <f>Input2022!Q173*0.000001</f>
        <v>-5.8760009999999996</v>
      </c>
      <c r="R173">
        <f>Input2022!R173*0.000001</f>
        <v>40.521426409146983</v>
      </c>
      <c r="S173">
        <f>Input2022!S173*0.000001</f>
        <v>34.645425409146988</v>
      </c>
      <c r="T173">
        <f>Input2022!T173*0.000001</f>
        <v>1.362487</v>
      </c>
      <c r="U173">
        <f>Input2022!U173*0.000001</f>
        <v>0</v>
      </c>
      <c r="V173">
        <f>Input2022!V173*0.000001</f>
        <v>1.2625469999999999</v>
      </c>
      <c r="W173">
        <f>Input2022!W173*0.000001</f>
        <v>-8.0335260000000002</v>
      </c>
    </row>
    <row r="174" spans="1:23" ht="14.25" customHeight="1">
      <c r="A174">
        <f>Input2022!A174</f>
        <v>2022</v>
      </c>
      <c r="B174" t="str">
        <f>Input2022!B174</f>
        <v>Carlsbad</v>
      </c>
      <c r="C174" t="str">
        <f>Input2022!C174</f>
        <v>City</v>
      </c>
      <c r="D174" t="str">
        <f>Input2022!D174</f>
        <v>06</v>
      </c>
      <c r="E174" t="str">
        <f>Input2022!E174</f>
        <v>073</v>
      </c>
      <c r="F174">
        <f>Input2022!F174</f>
        <v>11194</v>
      </c>
      <c r="G174" t="str">
        <f>Input2022!G174</f>
        <v>CA</v>
      </c>
      <c r="H174">
        <f>Input2022!H174*0.000001</f>
        <v>159.92717099999999</v>
      </c>
      <c r="I174">
        <f>Input2022!I174*0.000001</f>
        <v>-26.927803999999998</v>
      </c>
      <c r="J174">
        <f>Input2022!J174*0.000001</f>
        <v>166.46855499999998</v>
      </c>
      <c r="K174">
        <f>Input2022!K174*0.000001</f>
        <v>10.765437</v>
      </c>
      <c r="L174">
        <f>Input2022!L174*0.000001</f>
        <v>288.64825400000001</v>
      </c>
      <c r="M174">
        <f>Input2022!M174*0.000001</f>
        <v>195.67928699999999</v>
      </c>
      <c r="N174">
        <f>Input2022!N174*0.000001</f>
        <v>0</v>
      </c>
      <c r="O174">
        <f>Input2022!O174*0.000001</f>
        <v>158.549691</v>
      </c>
      <c r="P174">
        <f>Input2022!P174*0.000001</f>
        <v>16.027051999999998</v>
      </c>
      <c r="Q174">
        <f>Input2022!Q174*0.000001</f>
        <v>-77.623125999999999</v>
      </c>
      <c r="R174">
        <f>Input2022!R174*0.000001</f>
        <v>790.52480300000002</v>
      </c>
      <c r="S174">
        <f>Input2022!S174*0.000001</f>
        <v>712.90167699999995</v>
      </c>
      <c r="T174">
        <f>Input2022!T174*0.000001</f>
        <v>21.430700999999999</v>
      </c>
      <c r="U174">
        <f>Input2022!U174*0.000001</f>
        <v>20.443852</v>
      </c>
      <c r="V174">
        <f>Input2022!V174*0.000001</f>
        <v>19.761187</v>
      </c>
      <c r="W174">
        <f>Input2022!W174*0.000001</f>
        <v>415.39879199999996</v>
      </c>
    </row>
    <row r="175" spans="1:23" ht="14.25" customHeight="1">
      <c r="A175">
        <f>Input2022!A175</f>
        <v>2022</v>
      </c>
      <c r="B175" t="str">
        <f>Input2022!B175</f>
        <v>Carlsbad Unified School District</v>
      </c>
      <c r="C175" t="str">
        <f>Input2022!C175</f>
        <v>School District</v>
      </c>
      <c r="D175" t="str">
        <f>Input2022!D175</f>
        <v>06</v>
      </c>
      <c r="E175" t="str">
        <f>Input2022!E175</f>
        <v>073</v>
      </c>
      <c r="F175" t="str">
        <f>Input2022!F175</f>
        <v>07500</v>
      </c>
      <c r="G175" t="str">
        <f>Input2022!G175</f>
        <v>CA</v>
      </c>
      <c r="H175">
        <f>Input2022!H175*0.000001</f>
        <v>19.821200999999999</v>
      </c>
      <c r="I175">
        <f>Input2022!I175*0.000001</f>
        <v>0</v>
      </c>
      <c r="J175">
        <f>Input2022!J175*0.000001</f>
        <v>145.58626799999999</v>
      </c>
      <c r="K175">
        <f>Input2022!K175*0.000001</f>
        <v>448.68480899999997</v>
      </c>
      <c r="L175">
        <f>Input2022!L175*0.000001</f>
        <v>172.32723799999999</v>
      </c>
      <c r="M175">
        <f>Input2022!M175*0.000001</f>
        <v>145.310371</v>
      </c>
      <c r="N175">
        <f>Input2022!N175*0.000001</f>
        <v>0</v>
      </c>
      <c r="O175">
        <f>Input2022!O175*0.000001</f>
        <v>31.148600999999999</v>
      </c>
      <c r="P175">
        <f>Input2022!P175*0.000001</f>
        <v>9.5814389999999996</v>
      </c>
      <c r="Q175">
        <f>Input2022!Q175*0.000001</f>
        <v>-71.811966999999996</v>
      </c>
      <c r="R175">
        <f>Input2022!R175*0.000001</f>
        <v>502.76287976973686</v>
      </c>
      <c r="S175">
        <f>Input2022!S175*0.000001</f>
        <v>430.95091276973687</v>
      </c>
      <c r="T175">
        <f>Input2022!T175*0.000001</f>
        <v>14.234582999999999</v>
      </c>
      <c r="U175">
        <f>Input2022!U175*0.000001</f>
        <v>0</v>
      </c>
      <c r="V175">
        <f>Input2022!V175*0.000001</f>
        <v>22.416726000000001</v>
      </c>
      <c r="W175">
        <f>Input2022!W175*0.000001</f>
        <v>-195.182998</v>
      </c>
    </row>
    <row r="176" spans="1:23" ht="14.25" customHeight="1">
      <c r="A176">
        <f>Input2022!A176</f>
        <v>2022</v>
      </c>
      <c r="B176" t="str">
        <f>Input2022!B176</f>
        <v>Carmel By the Sea</v>
      </c>
      <c r="C176" t="str">
        <f>Input2022!C176</f>
        <v>City</v>
      </c>
      <c r="D176" t="str">
        <f>Input2022!D176</f>
        <v>06</v>
      </c>
      <c r="E176" t="str">
        <f>Input2022!E176</f>
        <v>053</v>
      </c>
      <c r="F176" t="str">
        <f>Input2022!F176</f>
        <v>11250</v>
      </c>
      <c r="G176" t="str">
        <f>Input2022!G176</f>
        <v>CA</v>
      </c>
      <c r="H176">
        <f>Input2022!H176*0.000001</f>
        <v>16.726659999999999</v>
      </c>
      <c r="I176">
        <f>Input2022!I176*0.000001</f>
        <v>-1.4329099999999999</v>
      </c>
      <c r="J176">
        <f>Input2022!J176*0.000001</f>
        <v>20.763407000000001</v>
      </c>
      <c r="K176">
        <f>Input2022!K176*0.000001</f>
        <v>5.5062039999999994</v>
      </c>
      <c r="L176">
        <f>Input2022!L176*0.000001</f>
        <v>31.153925999999998</v>
      </c>
      <c r="M176">
        <f>Input2022!M176*0.000001</f>
        <v>24.175910999999999</v>
      </c>
      <c r="N176">
        <f>Input2022!N176*0.000001</f>
        <v>0</v>
      </c>
      <c r="O176">
        <f>Input2022!O176*0.000001</f>
        <v>17.502665</v>
      </c>
      <c r="P176">
        <f>Input2022!P176*0.000001</f>
        <v>1.8136999999999999</v>
      </c>
      <c r="Q176">
        <f>Input2022!Q176*0.000001</f>
        <v>-15.965384999999999</v>
      </c>
      <c r="R176">
        <f>Input2022!R176*0.000001</f>
        <v>86.066765498652288</v>
      </c>
      <c r="S176">
        <f>Input2022!S176*0.000001</f>
        <v>70.10138049865229</v>
      </c>
      <c r="T176">
        <f>Input2022!T176*0.000001</f>
        <v>2.3784579999999997</v>
      </c>
      <c r="U176">
        <f>Input2022!U176*0.000001</f>
        <v>0</v>
      </c>
      <c r="V176">
        <f>Input2022!V176*0.000001</f>
        <v>3.6371369999999996</v>
      </c>
      <c r="W176">
        <f>Input2022!W176*0.000001</f>
        <v>-8.1558519999999994</v>
      </c>
    </row>
    <row r="177" spans="1:23" ht="14.25" customHeight="1">
      <c r="A177">
        <f>Input2022!A177</f>
        <v>2022</v>
      </c>
      <c r="B177" t="str">
        <f>Input2022!B177</f>
        <v>Carmel Unified School District</v>
      </c>
      <c r="C177" t="str">
        <f>Input2022!C177</f>
        <v>School District</v>
      </c>
      <c r="D177" t="str">
        <f>Input2022!D177</f>
        <v>06</v>
      </c>
      <c r="E177" t="str">
        <f>Input2022!E177</f>
        <v>053</v>
      </c>
      <c r="F177" t="str">
        <f>Input2022!F177</f>
        <v>07530</v>
      </c>
      <c r="G177" t="str">
        <f>Input2022!G177</f>
        <v>CA</v>
      </c>
      <c r="H177">
        <f>Input2022!H177*0.000001</f>
        <v>26.238678</v>
      </c>
      <c r="I177">
        <f>Input2022!I177*0.000001</f>
        <v>-4.0942460000000001</v>
      </c>
      <c r="J177">
        <f>Input2022!J177*0.000001</f>
        <v>70.175935999999993</v>
      </c>
      <c r="K177">
        <f>Input2022!K177*0.000001</f>
        <v>23.319018999999997</v>
      </c>
      <c r="L177">
        <f>Input2022!L177*0.000001</f>
        <v>79.470388999999997</v>
      </c>
      <c r="M177">
        <f>Input2022!M177*0.000001</f>
        <v>73.526652999999996</v>
      </c>
      <c r="N177">
        <f>Input2022!N177*0.000001</f>
        <v>28.867802999999999</v>
      </c>
      <c r="O177">
        <f>Input2022!O177*0.000001</f>
        <v>0</v>
      </c>
      <c r="P177">
        <f>Input2022!P177*0.000001</f>
        <v>3.0628119999999996</v>
      </c>
      <c r="Q177">
        <f>Input2022!Q177*0.000001</f>
        <v>-35.249119999999998</v>
      </c>
      <c r="R177">
        <f>Input2022!R177*0.000001</f>
        <v>236.37272874493925</v>
      </c>
      <c r="S177">
        <f>Input2022!S177*0.000001</f>
        <v>201.12360874493925</v>
      </c>
      <c r="T177">
        <f>Input2022!T177*0.000001</f>
        <v>7.5272699999999997</v>
      </c>
      <c r="U177">
        <f>Input2022!U177*0.000001</f>
        <v>-2.5267063492063493E-3</v>
      </c>
      <c r="V177">
        <f>Input2022!V177*0.000001</f>
        <v>11.525851293650792</v>
      </c>
      <c r="W177">
        <f>Input2022!W177*0.000001</f>
        <v>-33.723267</v>
      </c>
    </row>
    <row r="178" spans="1:23" ht="14.25" customHeight="1">
      <c r="A178">
        <f>Input2022!A178</f>
        <v>2022</v>
      </c>
      <c r="B178" t="str">
        <f>Input2022!B178</f>
        <v>Carpinteria</v>
      </c>
      <c r="C178" t="str">
        <f>Input2022!C178</f>
        <v>City</v>
      </c>
      <c r="D178" t="str">
        <f>Input2022!D178</f>
        <v>06</v>
      </c>
      <c r="E178" t="str">
        <f>Input2022!E178</f>
        <v>083</v>
      </c>
      <c r="F178">
        <f>Input2022!F178</f>
        <v>11446</v>
      </c>
      <c r="G178" t="str">
        <f>Input2022!G178</f>
        <v>CA</v>
      </c>
      <c r="H178">
        <f>Input2022!H178*0.000001</f>
        <v>14.261787</v>
      </c>
      <c r="I178">
        <f>Input2022!I178*0.000001</f>
        <v>-2.9945969999999997</v>
      </c>
      <c r="J178">
        <f>Input2022!J178*0.000001</f>
        <v>11.418816</v>
      </c>
      <c r="K178">
        <f>Input2022!K178*0.000001</f>
        <v>0.110984</v>
      </c>
      <c r="L178">
        <f>Input2022!L178*0.000001</f>
        <v>22.283061999999997</v>
      </c>
      <c r="M178">
        <f>Input2022!M178*0.000001</f>
        <v>17.517157999999998</v>
      </c>
      <c r="N178">
        <f>Input2022!N178*0.000001</f>
        <v>0</v>
      </c>
      <c r="O178">
        <f>Input2022!O178*0.000001</f>
        <v>14.145150999999998</v>
      </c>
      <c r="P178">
        <f>Input2022!P178*0.000001</f>
        <v>1.2816829999999999</v>
      </c>
      <c r="Q178">
        <f>Input2022!Q178*0.000001</f>
        <v>-5.6159910000000002</v>
      </c>
      <c r="R178">
        <f>Input2022!R178*0.000001</f>
        <v>47.958932536293773</v>
      </c>
      <c r="S178">
        <f>Input2022!S178*0.000001</f>
        <v>42.342941536293772</v>
      </c>
      <c r="T178">
        <f>Input2022!T178*0.000001</f>
        <v>0.89266199999999996</v>
      </c>
      <c r="U178">
        <f>Input2022!U178*0.000001</f>
        <v>0</v>
      </c>
      <c r="V178">
        <f>Input2022!V178*0.000001</f>
        <v>1.792862</v>
      </c>
      <c r="W178">
        <f>Input2022!W178*0.000001</f>
        <v>5.1677580000000001</v>
      </c>
    </row>
    <row r="179" spans="1:23" ht="14.25" customHeight="1">
      <c r="A179">
        <f>Input2022!A179</f>
        <v>2022</v>
      </c>
      <c r="B179" t="str">
        <f>Input2022!B179</f>
        <v>Carpinteria Unified School District</v>
      </c>
      <c r="C179" t="str">
        <f>Input2022!C179</f>
        <v>School District</v>
      </c>
      <c r="D179" t="str">
        <f>Input2022!D179</f>
        <v>06</v>
      </c>
      <c r="E179" t="str">
        <f>Input2022!E179</f>
        <v>083</v>
      </c>
      <c r="F179" t="str">
        <f>Input2022!F179</f>
        <v>07560</v>
      </c>
      <c r="G179" t="str">
        <f>Input2022!G179</f>
        <v>CA</v>
      </c>
      <c r="H179">
        <f>Input2022!H179*0.000001</f>
        <v>3.117143</v>
      </c>
      <c r="I179">
        <f>Input2022!I179*0.000001</f>
        <v>-9.9999999999999992E-2</v>
      </c>
      <c r="J179">
        <f>Input2022!J179*0.000001</f>
        <v>36.247112999999999</v>
      </c>
      <c r="K179">
        <f>Input2022!K179*0.000001</f>
        <v>89.265096</v>
      </c>
      <c r="L179">
        <f>Input2022!L179*0.000001</f>
        <v>45.652445</v>
      </c>
      <c r="M179">
        <f>Input2022!M179*0.000001</f>
        <v>38.282871</v>
      </c>
      <c r="N179">
        <f>Input2022!N179*0.000001</f>
        <v>0</v>
      </c>
      <c r="O179">
        <f>Input2022!O179*0.000001</f>
        <v>5.7924280000000001</v>
      </c>
      <c r="P179">
        <f>Input2022!P179*0.000001</f>
        <v>1.3173279999999998</v>
      </c>
      <c r="Q179">
        <f>Input2022!Q179*0.000001</f>
        <v>-17.524847999999999</v>
      </c>
      <c r="R179">
        <f>Input2022!R179*0.000001</f>
        <v>116.91995781250002</v>
      </c>
      <c r="S179">
        <f>Input2022!S179*0.000001</f>
        <v>99.39510981250001</v>
      </c>
      <c r="T179">
        <f>Input2022!T179*0.000001</f>
        <v>3.4266389999999998</v>
      </c>
      <c r="U179">
        <f>Input2022!U179*0.000001</f>
        <v>0</v>
      </c>
      <c r="V179">
        <f>Input2022!V179*0.000001</f>
        <v>3.6718519999999999</v>
      </c>
      <c r="W179">
        <f>Input2022!W179*0.000001</f>
        <v>-23.600107999999999</v>
      </c>
    </row>
    <row r="180" spans="1:23" ht="14.25" customHeight="1">
      <c r="A180">
        <f>Input2022!A180</f>
        <v>2022</v>
      </c>
      <c r="B180" t="str">
        <f>Input2022!B180</f>
        <v>Carson</v>
      </c>
      <c r="C180" t="str">
        <f>Input2022!C180</f>
        <v>City</v>
      </c>
      <c r="D180" t="str">
        <f>Input2022!D180</f>
        <v>06</v>
      </c>
      <c r="E180" t="str">
        <f>Input2022!E180</f>
        <v>037</v>
      </c>
      <c r="F180">
        <f>Input2022!F180</f>
        <v>11530</v>
      </c>
      <c r="G180" t="str">
        <f>Input2022!G180</f>
        <v>CA</v>
      </c>
      <c r="H180">
        <f>Input2022!H180*0.000001</f>
        <v>104.831322</v>
      </c>
      <c r="I180">
        <f>Input2022!I180*0.000001</f>
        <v>-0.25574199999999997</v>
      </c>
      <c r="J180">
        <f>Input2022!J180*0.000001</f>
        <v>88.032478999999995</v>
      </c>
      <c r="K180">
        <f>Input2022!K180*0.000001</f>
        <v>138.057613</v>
      </c>
      <c r="L180">
        <f>Input2022!L180*0.000001</f>
        <v>179.43094299999998</v>
      </c>
      <c r="M180">
        <f>Input2022!M180*0.000001</f>
        <v>129.37625800000001</v>
      </c>
      <c r="N180">
        <f>Input2022!N180*0.000001</f>
        <v>0</v>
      </c>
      <c r="O180">
        <f>Input2022!O180*0.000001</f>
        <v>106.14658</v>
      </c>
      <c r="P180">
        <f>Input2022!P180*0.000001</f>
        <v>11.760157</v>
      </c>
      <c r="Q180">
        <f>Input2022!Q180*0.000001</f>
        <v>47.133572000000001</v>
      </c>
      <c r="R180">
        <f>Input2022!R180*0.000001</f>
        <v>321.925161</v>
      </c>
      <c r="S180">
        <f>Input2022!S180*0.000001</f>
        <v>369.05873299999996</v>
      </c>
      <c r="T180">
        <f>Input2022!T180*0.000001</f>
        <v>4.8319849999999995</v>
      </c>
      <c r="U180">
        <f>Input2022!U180*0.000001</f>
        <v>25.270068999999999</v>
      </c>
      <c r="V180">
        <f>Input2022!V180*0.000001</f>
        <v>48.231395999999997</v>
      </c>
      <c r="W180">
        <f>Input2022!W180*0.000001</f>
        <v>-55.879321999999995</v>
      </c>
    </row>
    <row r="181" spans="1:23" ht="14.25" customHeight="1">
      <c r="A181">
        <f>Input2022!A181</f>
        <v>2022</v>
      </c>
      <c r="B181" t="str">
        <f>Input2022!B181</f>
        <v>Caruthers Unified School District</v>
      </c>
      <c r="C181" t="str">
        <f>Input2022!C181</f>
        <v>School District</v>
      </c>
      <c r="D181" t="str">
        <f>Input2022!D181</f>
        <v>06</v>
      </c>
      <c r="E181" t="str">
        <f>Input2022!E181</f>
        <v>019</v>
      </c>
      <c r="F181" t="str">
        <f>Input2022!F181</f>
        <v>00067</v>
      </c>
      <c r="G181" t="str">
        <f>Input2022!G181</f>
        <v>CA</v>
      </c>
      <c r="H181">
        <f>Input2022!H181*0.000001</f>
        <v>9.5451689999999996</v>
      </c>
      <c r="I181">
        <f>Input2022!I181*0.000001</f>
        <v>-0.25713999999999998</v>
      </c>
      <c r="J181">
        <f>Input2022!J181*0.000001</f>
        <v>27.245248999999998</v>
      </c>
      <c r="K181">
        <f>Input2022!K181*0.000001</f>
        <v>22.777798999999998</v>
      </c>
      <c r="L181">
        <f>Input2022!L181*0.000001</f>
        <v>34.104028</v>
      </c>
      <c r="M181">
        <f>Input2022!M181*0.000001</f>
        <v>28.857257999999998</v>
      </c>
      <c r="N181">
        <f>Input2022!N181*0.000001</f>
        <v>12.941301999999999</v>
      </c>
      <c r="O181">
        <f>Input2022!O181*0.000001</f>
        <v>0</v>
      </c>
      <c r="P181">
        <f>Input2022!P181*0.000001</f>
        <v>3.081909</v>
      </c>
      <c r="Q181">
        <f>Input2022!Q181*0.000001</f>
        <v>-10.574622</v>
      </c>
      <c r="R181">
        <f>Input2022!R181*0.000001</f>
        <v>72.807180344262292</v>
      </c>
      <c r="S181">
        <f>Input2022!S181*0.000001</f>
        <v>62.232558344262301</v>
      </c>
      <c r="T181">
        <f>Input2022!T181*0.000001</f>
        <v>2.1901549999999999</v>
      </c>
      <c r="U181">
        <f>Input2022!U181*0.000001</f>
        <v>0</v>
      </c>
      <c r="V181">
        <f>Input2022!V181*0.000001</f>
        <v>3.0371989999999998</v>
      </c>
      <c r="W181">
        <f>Input2022!W181*0.000001</f>
        <v>-9.7546769999999992</v>
      </c>
    </row>
    <row r="182" spans="1:23" ht="14.25" customHeight="1">
      <c r="A182">
        <f>Input2022!A182</f>
        <v>2022</v>
      </c>
      <c r="B182" t="str">
        <f>Input2022!B182</f>
        <v>Cascade Union Elementary School District</v>
      </c>
      <c r="C182" t="str">
        <f>Input2022!C182</f>
        <v>School District</v>
      </c>
      <c r="D182" t="str">
        <f>Input2022!D182</f>
        <v>06</v>
      </c>
      <c r="E182" t="str">
        <f>Input2022!E182</f>
        <v>089</v>
      </c>
      <c r="F182" t="str">
        <f>Input2022!F182</f>
        <v>07680</v>
      </c>
      <c r="G182" t="str">
        <f>Input2022!G182</f>
        <v>CA</v>
      </c>
      <c r="H182">
        <f>Input2022!H182*0.000001</f>
        <v>4.2717499999999999</v>
      </c>
      <c r="I182">
        <f>Input2022!I182*0.000001</f>
        <v>-3.6917999999999999E-2</v>
      </c>
      <c r="J182">
        <f>Input2022!J182*0.000001</f>
        <v>21.063970999999999</v>
      </c>
      <c r="K182">
        <f>Input2022!K182*0.000001</f>
        <v>18.364039999999999</v>
      </c>
      <c r="L182">
        <f>Input2022!L182*0.000001</f>
        <v>22.012957999999998</v>
      </c>
      <c r="M182">
        <f>Input2022!M182*0.000001</f>
        <v>20.417942</v>
      </c>
      <c r="N182">
        <f>Input2022!N182*0.000001</f>
        <v>0</v>
      </c>
      <c r="O182">
        <f>Input2022!O182*0.000001</f>
        <v>4.5051990000000002</v>
      </c>
      <c r="P182">
        <f>Input2022!P182*0.000001</f>
        <v>2.3046509999999998</v>
      </c>
      <c r="Q182">
        <f>Input2022!Q182*0.000001</f>
        <v>-9.3343679999999996</v>
      </c>
      <c r="R182">
        <f>Input2022!R182*0.000001</f>
        <v>60.246774899999998</v>
      </c>
      <c r="S182">
        <f>Input2022!S182*0.000001</f>
        <v>50.912406899999993</v>
      </c>
      <c r="T182">
        <f>Input2022!T182*0.000001</f>
        <v>1.620123</v>
      </c>
      <c r="U182">
        <f>Input2022!U182*0.000001</f>
        <v>-4.7899999999999999E-4</v>
      </c>
      <c r="V182">
        <f>Input2022!V182*0.000001</f>
        <v>0.38586799999999999</v>
      </c>
      <c r="W182">
        <f>Input2022!W182*0.000001</f>
        <v>-9.2687139999999992</v>
      </c>
    </row>
    <row r="183" spans="1:23" ht="14.25" customHeight="1">
      <c r="A183">
        <f>Input2022!A183</f>
        <v>2022</v>
      </c>
      <c r="B183" t="str">
        <f>Input2022!B183</f>
        <v>Castaic Union School District</v>
      </c>
      <c r="C183" t="str">
        <f>Input2022!C183</f>
        <v>School District</v>
      </c>
      <c r="D183" t="str">
        <f>Input2022!D183</f>
        <v>06</v>
      </c>
      <c r="E183" t="str">
        <f>Input2022!E183</f>
        <v>037</v>
      </c>
      <c r="F183" t="str">
        <f>Input2022!F183</f>
        <v>07740</v>
      </c>
      <c r="G183" t="str">
        <f>Input2022!G183</f>
        <v>CA</v>
      </c>
      <c r="H183">
        <f>Input2022!H183*0.000001</f>
        <v>6.2176539999999996</v>
      </c>
      <c r="I183">
        <f>Input2022!I183*0.000001</f>
        <v>0</v>
      </c>
      <c r="J183">
        <f>Input2022!J183*0.000001</f>
        <v>25.671298</v>
      </c>
      <c r="K183">
        <f>Input2022!K183*0.000001</f>
        <v>28.623344999999997</v>
      </c>
      <c r="L183">
        <f>Input2022!L183*0.000001</f>
        <v>27.906611999999999</v>
      </c>
      <c r="M183">
        <f>Input2022!M183*0.000001</f>
        <v>25.589983</v>
      </c>
      <c r="N183">
        <f>Input2022!N183*0.000001</f>
        <v>0</v>
      </c>
      <c r="O183">
        <f>Input2022!O183*0.000001</f>
        <v>7.6485689999999993</v>
      </c>
      <c r="P183">
        <f>Input2022!P183*0.000001</f>
        <v>1.2660359999999999</v>
      </c>
      <c r="Q183">
        <f>Input2022!Q183*0.000001</f>
        <v>-12.081674999999999</v>
      </c>
      <c r="R183">
        <f>Input2022!R183*0.000001</f>
        <v>82.184656275303638</v>
      </c>
      <c r="S183">
        <f>Input2022!S183*0.000001</f>
        <v>70.102981275303648</v>
      </c>
      <c r="T183">
        <f>Input2022!T183*0.000001</f>
        <v>2.5083379999999997</v>
      </c>
      <c r="U183">
        <f>Input2022!U183*0.000001</f>
        <v>-8.0049206349206347E-4</v>
      </c>
      <c r="V183">
        <f>Input2022!V183*0.000001</f>
        <v>7.1293425079365074</v>
      </c>
      <c r="W183">
        <f>Input2022!W183*0.000001</f>
        <v>-18.161788999999999</v>
      </c>
    </row>
    <row r="184" spans="1:23" ht="14.25" customHeight="1">
      <c r="A184">
        <f>Input2022!A184</f>
        <v>2022</v>
      </c>
      <c r="B184" t="str">
        <f>Input2022!B184</f>
        <v>Castro Valley Unified School District</v>
      </c>
      <c r="C184" t="str">
        <f>Input2022!C184</f>
        <v>School District</v>
      </c>
      <c r="D184" t="str">
        <f>Input2022!D184</f>
        <v>06</v>
      </c>
      <c r="E184" t="str">
        <f>Input2022!E184</f>
        <v>001</v>
      </c>
      <c r="F184" t="str">
        <f>Input2022!F184</f>
        <v>07800</v>
      </c>
      <c r="G184" t="str">
        <f>Input2022!G184</f>
        <v>CA</v>
      </c>
      <c r="H184">
        <f>Input2022!H184*0.000001</f>
        <v>8.3832100000000001</v>
      </c>
      <c r="I184">
        <f>Input2022!I184*0.000001</f>
        <v>-0.399173</v>
      </c>
      <c r="J184">
        <f>Input2022!J184*0.000001</f>
        <v>117.04921399999999</v>
      </c>
      <c r="K184">
        <f>Input2022!K184*0.000001</f>
        <v>158.11315299999998</v>
      </c>
      <c r="L184">
        <f>Input2022!L184*0.000001</f>
        <v>174.05293</v>
      </c>
      <c r="M184">
        <f>Input2022!M184*0.000001</f>
        <v>122.15595099999999</v>
      </c>
      <c r="N184">
        <f>Input2022!N184*0.000001</f>
        <v>0</v>
      </c>
      <c r="O184">
        <f>Input2022!O184*0.000001</f>
        <v>19.578244999999999</v>
      </c>
      <c r="P184">
        <f>Input2022!P184*0.000001</f>
        <v>6.1039589999999997</v>
      </c>
      <c r="Q184">
        <f>Input2022!Q184*0.000001</f>
        <v>-63.671949999999995</v>
      </c>
      <c r="R184">
        <f>Input2022!R184*0.000001</f>
        <v>437.86879109311741</v>
      </c>
      <c r="S184">
        <f>Input2022!S184*0.000001</f>
        <v>374.19684109311737</v>
      </c>
      <c r="T184">
        <f>Input2022!T184*0.000001</f>
        <v>12.880329</v>
      </c>
      <c r="U184">
        <f>Input2022!U184*0.000001</f>
        <v>-4.4229682539682529E-3</v>
      </c>
      <c r="V184">
        <f>Input2022!V184*0.000001</f>
        <v>3.1418150317460314</v>
      </c>
      <c r="W184">
        <f>Input2022!W184*0.000001</f>
        <v>-84.468001000000001</v>
      </c>
    </row>
    <row r="185" spans="1:23" ht="14.25" customHeight="1">
      <c r="A185">
        <f>Input2022!A185</f>
        <v>2022</v>
      </c>
      <c r="B185" t="str">
        <f>Input2022!B185</f>
        <v>Cathedral</v>
      </c>
      <c r="C185" t="str">
        <f>Input2022!C185</f>
        <v>City</v>
      </c>
      <c r="D185" t="str">
        <f>Input2022!D185</f>
        <v>06</v>
      </c>
      <c r="E185" t="str">
        <f>Input2022!E185</f>
        <v>065</v>
      </c>
      <c r="F185">
        <f>Input2022!F185</f>
        <v>12048</v>
      </c>
      <c r="G185" t="str">
        <f>Input2022!G185</f>
        <v>CA</v>
      </c>
      <c r="H185">
        <f>Input2022!H185*0.000001</f>
        <v>36.043496999999995</v>
      </c>
      <c r="I185">
        <f>Input2022!I185*0.000001</f>
        <v>-0.92201599999999995</v>
      </c>
      <c r="J185">
        <f>Input2022!J185*0.000001</f>
        <v>55.057148999999995</v>
      </c>
      <c r="K185">
        <f>Input2022!K185*0.000001</f>
        <v>91.121014000000002</v>
      </c>
      <c r="L185">
        <f>Input2022!L185*0.000001</f>
        <v>86.750513999999995</v>
      </c>
      <c r="M185">
        <f>Input2022!M185*0.000001</f>
        <v>61.555748999999999</v>
      </c>
      <c r="N185">
        <f>Input2022!N185*0.000001</f>
        <v>0</v>
      </c>
      <c r="O185">
        <f>Input2022!O185*0.000001</f>
        <v>48.604118</v>
      </c>
      <c r="P185">
        <f>Input2022!P185*0.000001</f>
        <v>18.223597999999999</v>
      </c>
      <c r="Q185">
        <f>Input2022!Q185*0.000001</f>
        <v>-14.926038</v>
      </c>
      <c r="R185">
        <f>Input2022!R185*0.000001</f>
        <v>213.24146998765031</v>
      </c>
      <c r="S185">
        <f>Input2022!S185*0.000001</f>
        <v>198.3154319876503</v>
      </c>
      <c r="T185">
        <f>Input2022!T185*0.000001</f>
        <v>33.647911000000001</v>
      </c>
      <c r="U185">
        <f>Input2022!U185*0.000001</f>
        <v>0</v>
      </c>
      <c r="V185">
        <f>Input2022!V185*0.000001</f>
        <v>89.770353</v>
      </c>
      <c r="W185">
        <f>Input2022!W185*0.000001</f>
        <v>-103.494012</v>
      </c>
    </row>
    <row r="186" spans="1:23" ht="14.25" customHeight="1">
      <c r="A186">
        <f>Input2022!A186</f>
        <v>2022</v>
      </c>
      <c r="B186" t="str">
        <f>Input2022!B186</f>
        <v>Cayucos Elementary School District</v>
      </c>
      <c r="C186" t="str">
        <f>Input2022!C186</f>
        <v>School District</v>
      </c>
      <c r="D186" t="str">
        <f>Input2022!D186</f>
        <v>06</v>
      </c>
      <c r="E186" t="str">
        <f>Input2022!E186</f>
        <v>079</v>
      </c>
      <c r="F186" t="str">
        <f>Input2022!F186</f>
        <v>07840</v>
      </c>
      <c r="G186" t="str">
        <f>Input2022!G186</f>
        <v>CA</v>
      </c>
      <c r="H186">
        <f>Input2022!H186*0.000001</f>
        <v>1.133397</v>
      </c>
      <c r="I186">
        <f>Input2022!I186*0.000001</f>
        <v>-0.62301299999999993</v>
      </c>
      <c r="J186">
        <f>Input2022!J186*0.000001</f>
        <v>4.3762989999999995</v>
      </c>
      <c r="K186">
        <f>Input2022!K186*0.000001</f>
        <v>8.1251110000000004</v>
      </c>
      <c r="L186">
        <f>Input2022!L186*0.000001</f>
        <v>5.35243</v>
      </c>
      <c r="M186">
        <f>Input2022!M186*0.000001</f>
        <v>4.9364330000000001</v>
      </c>
      <c r="N186">
        <f>Input2022!N186*0.000001</f>
        <v>1.561931</v>
      </c>
      <c r="O186">
        <f>Input2022!O186*0.000001</f>
        <v>0</v>
      </c>
      <c r="P186">
        <f>Input2022!P186*0.000001</f>
        <v>0.46354699999999999</v>
      </c>
      <c r="Q186">
        <f>Input2022!Q186*0.000001</f>
        <v>-2.1084069999999997</v>
      </c>
      <c r="R186">
        <f>Input2022!R186*0.000001</f>
        <v>14.429441785058527</v>
      </c>
      <c r="S186">
        <f>Input2022!S186*0.000001</f>
        <v>12.321034785058528</v>
      </c>
      <c r="T186">
        <f>Input2022!T186*0.000001</f>
        <v>0.40551199999999998</v>
      </c>
      <c r="U186">
        <f>Input2022!U186*0.000001</f>
        <v>0</v>
      </c>
      <c r="V186">
        <f>Input2022!V186*0.000001</f>
        <v>0.51849099999999992</v>
      </c>
      <c r="W186">
        <f>Input2022!W186*0.000001</f>
        <v>-1.8686699999999998</v>
      </c>
    </row>
    <row r="187" spans="1:23" ht="14.25" customHeight="1">
      <c r="A187">
        <f>Input2022!A187</f>
        <v>2022</v>
      </c>
      <c r="B187" t="str">
        <f>Input2022!B187</f>
        <v>Center Joint Unified School District</v>
      </c>
      <c r="C187" t="str">
        <f>Input2022!C187</f>
        <v>School District</v>
      </c>
      <c r="D187" t="str">
        <f>Input2022!D187</f>
        <v>06</v>
      </c>
      <c r="E187" t="str">
        <f>Input2022!E187</f>
        <v>061</v>
      </c>
      <c r="F187" t="str">
        <f>Input2022!F187</f>
        <v>07900</v>
      </c>
      <c r="G187" t="str">
        <f>Input2022!G187</f>
        <v>CA</v>
      </c>
      <c r="H187">
        <f>Input2022!H187*0.000001</f>
        <v>17.500900999999999</v>
      </c>
      <c r="I187">
        <f>Input2022!I187*0.000001</f>
        <v>0</v>
      </c>
      <c r="J187">
        <f>Input2022!J187*0.000001</f>
        <v>63.916120999999997</v>
      </c>
      <c r="K187">
        <f>Input2022!K187*0.000001</f>
        <v>103.43276299999999</v>
      </c>
      <c r="L187">
        <f>Input2022!L187*0.000001</f>
        <v>87.071508999999992</v>
      </c>
      <c r="M187">
        <f>Input2022!M187*0.000001</f>
        <v>67.41494999999999</v>
      </c>
      <c r="N187">
        <f>Input2022!N187*0.000001</f>
        <v>21.001528</v>
      </c>
      <c r="O187">
        <f>Input2022!O187*0.000001</f>
        <v>0</v>
      </c>
      <c r="P187">
        <f>Input2022!P187*0.000001</f>
        <v>5.4417479999999996</v>
      </c>
      <c r="Q187">
        <f>Input2022!Q187*0.000001</f>
        <v>-25.718</v>
      </c>
      <c r="R187">
        <f>Input2022!R187*0.000001</f>
        <v>173.11617350818852</v>
      </c>
      <c r="S187">
        <f>Input2022!S187*0.000001</f>
        <v>147.39817350818853</v>
      </c>
      <c r="T187">
        <f>Input2022!T187*0.000001</f>
        <v>5.97417</v>
      </c>
      <c r="U187">
        <f>Input2022!U187*0.000001</f>
        <v>0.552458</v>
      </c>
      <c r="V187">
        <f>Input2022!V187*0.000001</f>
        <v>5.7529620000000001</v>
      </c>
      <c r="W187">
        <f>Input2022!W187*0.000001</f>
        <v>-35.764348999999996</v>
      </c>
    </row>
    <row r="188" spans="1:23" ht="14.25" customHeight="1">
      <c r="A188">
        <f>Input2022!A188</f>
        <v>2022</v>
      </c>
      <c r="B188" t="str">
        <f>Input2022!B188</f>
        <v>Centinela Valley Union High School District</v>
      </c>
      <c r="C188" t="str">
        <f>Input2022!C188</f>
        <v>School District</v>
      </c>
      <c r="D188" t="str">
        <f>Input2022!D188</f>
        <v>06</v>
      </c>
      <c r="E188" t="str">
        <f>Input2022!E188</f>
        <v>037</v>
      </c>
      <c r="F188" t="str">
        <f>Input2022!F188</f>
        <v>07920</v>
      </c>
      <c r="G188" t="str">
        <f>Input2022!G188</f>
        <v>CA</v>
      </c>
      <c r="H188">
        <f>Input2022!H188*0.000001</f>
        <v>15.761111</v>
      </c>
      <c r="I188">
        <f>Input2022!I188*0.000001</f>
        <v>0</v>
      </c>
      <c r="J188">
        <f>Input2022!J188*0.000001</f>
        <v>116.58575499999999</v>
      </c>
      <c r="K188">
        <f>Input2022!K188*0.000001</f>
        <v>457.69401199999999</v>
      </c>
      <c r="L188">
        <f>Input2022!L188*0.000001</f>
        <v>195.994764</v>
      </c>
      <c r="M188">
        <f>Input2022!M188*0.000001</f>
        <v>107.157703</v>
      </c>
      <c r="N188">
        <f>Input2022!N188*0.000001</f>
        <v>22.302163999999998</v>
      </c>
      <c r="O188">
        <f>Input2022!O188*0.000001</f>
        <v>0</v>
      </c>
      <c r="P188">
        <f>Input2022!P188*0.000001</f>
        <v>12.329146999999999</v>
      </c>
      <c r="Q188">
        <f>Input2022!Q188*0.000001</f>
        <v>-56.363225999999997</v>
      </c>
      <c r="R188">
        <f>Input2022!R188*0.000001</f>
        <v>376.01082753036439</v>
      </c>
      <c r="S188">
        <f>Input2022!S188*0.000001</f>
        <v>319.6476015303644</v>
      </c>
      <c r="T188">
        <f>Input2022!T188*0.000001</f>
        <v>11.863313999999999</v>
      </c>
      <c r="U188">
        <f>Input2022!U188*0.000001</f>
        <v>0</v>
      </c>
      <c r="V188">
        <f>Input2022!V188*0.000001</f>
        <v>55.107135999999997</v>
      </c>
      <c r="W188">
        <f>Input2022!W188*0.000001</f>
        <v>-89.908962000000002</v>
      </c>
    </row>
    <row r="189" spans="1:23" ht="14.25" customHeight="1">
      <c r="A189">
        <f>Input2022!A189</f>
        <v>2022</v>
      </c>
      <c r="B189" t="str">
        <f>Input2022!B189</f>
        <v>Central School District</v>
      </c>
      <c r="C189" t="str">
        <f>Input2022!C189</f>
        <v>School District</v>
      </c>
      <c r="D189" t="str">
        <f>Input2022!D189</f>
        <v>06</v>
      </c>
      <c r="E189" t="str">
        <f>Input2022!E189</f>
        <v>071</v>
      </c>
      <c r="F189" t="str">
        <f>Input2022!F189</f>
        <v>07950</v>
      </c>
      <c r="G189" t="str">
        <f>Input2022!G189</f>
        <v>CA</v>
      </c>
      <c r="H189">
        <f>Input2022!H189*0.000001</f>
        <v>13.745058</v>
      </c>
      <c r="I189">
        <f>Input2022!I189*0.000001</f>
        <v>0</v>
      </c>
      <c r="J189">
        <f>Input2022!J189*0.000001</f>
        <v>58.09798</v>
      </c>
      <c r="K189">
        <f>Input2022!K189*0.000001</f>
        <v>79.145686999999995</v>
      </c>
      <c r="L189">
        <f>Input2022!L189*0.000001</f>
        <v>66.488607999999999</v>
      </c>
      <c r="M189">
        <f>Input2022!M189*0.000001</f>
        <v>61.830185</v>
      </c>
      <c r="N189">
        <f>Input2022!N189*0.000001</f>
        <v>0</v>
      </c>
      <c r="O189">
        <f>Input2022!O189*0.000001</f>
        <v>23.120518000000001</v>
      </c>
      <c r="P189">
        <f>Input2022!P189*0.000001</f>
        <v>8.2981540000000003</v>
      </c>
      <c r="Q189">
        <f>Input2022!Q189*0.000001</f>
        <v>-26.144629999999999</v>
      </c>
      <c r="R189">
        <f>Input2022!R189*0.000001</f>
        <v>182.2150842105263</v>
      </c>
      <c r="S189">
        <f>Input2022!S189*0.000001</f>
        <v>156.07045421052632</v>
      </c>
      <c r="T189">
        <f>Input2022!T189*0.000001</f>
        <v>5.677047</v>
      </c>
      <c r="U189">
        <f>Input2022!U189*0.000001</f>
        <v>-1.9202936507936507E-3</v>
      </c>
      <c r="V189">
        <f>Input2022!V189*0.000001</f>
        <v>10.393526706349206</v>
      </c>
      <c r="W189">
        <f>Input2022!W189*0.000001</f>
        <v>-34.676442999999999</v>
      </c>
    </row>
    <row r="190" spans="1:23" ht="14.25" customHeight="1">
      <c r="A190">
        <f>Input2022!A190</f>
        <v>2022</v>
      </c>
      <c r="B190" t="str">
        <f>Input2022!B190</f>
        <v>Central Unified School District</v>
      </c>
      <c r="C190" t="str">
        <f>Input2022!C190</f>
        <v>School District</v>
      </c>
      <c r="D190" t="str">
        <f>Input2022!D190</f>
        <v>06</v>
      </c>
      <c r="E190" t="str">
        <f>Input2022!E190</f>
        <v>019</v>
      </c>
      <c r="F190" t="str">
        <f>Input2022!F190</f>
        <v>07970</v>
      </c>
      <c r="G190" t="str">
        <f>Input2022!G190</f>
        <v>CA</v>
      </c>
      <c r="H190">
        <f>Input2022!H190*0.000001</f>
        <v>56.734328999999995</v>
      </c>
      <c r="I190">
        <f>Input2022!I190*0.000001</f>
        <v>-0.21557199999999999</v>
      </c>
      <c r="J190">
        <f>Input2022!J190*0.000001</f>
        <v>225.690765</v>
      </c>
      <c r="K190">
        <f>Input2022!K190*0.000001</f>
        <v>333.63113899999996</v>
      </c>
      <c r="L190">
        <f>Input2022!L190*0.000001</f>
        <v>305.46940000000001</v>
      </c>
      <c r="M190">
        <f>Input2022!M190*0.000001</f>
        <v>232.29170099999999</v>
      </c>
      <c r="N190">
        <f>Input2022!N190*0.000001</f>
        <v>77.358093999999994</v>
      </c>
      <c r="O190">
        <f>Input2022!O190*0.000001</f>
        <v>0</v>
      </c>
      <c r="P190">
        <f>Input2022!P190*0.000001</f>
        <v>22.322506999999998</v>
      </c>
      <c r="Q190">
        <f>Input2022!Q190*0.000001</f>
        <v>-89.082999999999998</v>
      </c>
      <c r="R190">
        <f>Input2022!R190*0.000001</f>
        <v>607.0943865843692</v>
      </c>
      <c r="S190">
        <f>Input2022!S190*0.000001</f>
        <v>518.01138658436912</v>
      </c>
      <c r="T190">
        <f>Input2022!T190*0.000001</f>
        <v>20.564337999999999</v>
      </c>
      <c r="U190">
        <f>Input2022!U190*0.000001</f>
        <v>0</v>
      </c>
      <c r="V190">
        <f>Input2022!V190*0.000001</f>
        <v>43.504289</v>
      </c>
      <c r="W190">
        <f>Input2022!W190*0.000001</f>
        <v>-119.51695599999999</v>
      </c>
    </row>
    <row r="191" spans="1:23" ht="14.25" customHeight="1">
      <c r="A191">
        <f>Input2022!A191</f>
        <v>2022</v>
      </c>
      <c r="B191" t="str">
        <f>Input2022!B191</f>
        <v>Central Union High School District</v>
      </c>
      <c r="C191" t="str">
        <f>Input2022!C191</f>
        <v>School District</v>
      </c>
      <c r="D191" t="str">
        <f>Input2022!D191</f>
        <v>06</v>
      </c>
      <c r="E191" t="str">
        <f>Input2022!E191</f>
        <v>025</v>
      </c>
      <c r="F191" t="str">
        <f>Input2022!F191</f>
        <v>08010</v>
      </c>
      <c r="G191" t="str">
        <f>Input2022!G191</f>
        <v>CA</v>
      </c>
      <c r="H191">
        <f>Input2022!H191*0.000001</f>
        <v>17.850887999999998</v>
      </c>
      <c r="I191">
        <f>Input2022!I191*0.000001</f>
        <v>0</v>
      </c>
      <c r="J191">
        <f>Input2022!J191*0.000001</f>
        <v>67.734414000000001</v>
      </c>
      <c r="K191">
        <f>Input2022!K191*0.000001</f>
        <v>32.645097</v>
      </c>
      <c r="L191">
        <f>Input2022!L191*0.000001</f>
        <v>76.031852999999998</v>
      </c>
      <c r="M191">
        <f>Input2022!M191*0.000001</f>
        <v>69.421716000000004</v>
      </c>
      <c r="N191">
        <f>Input2022!N191*0.000001</f>
        <v>25.264071999999999</v>
      </c>
      <c r="O191">
        <f>Input2022!O191*0.000001</f>
        <v>0</v>
      </c>
      <c r="P191">
        <f>Input2022!P191*0.000001</f>
        <v>5.404382</v>
      </c>
      <c r="Q191">
        <f>Input2022!Q191*0.000001</f>
        <v>-30.577688999999999</v>
      </c>
      <c r="R191">
        <f>Input2022!R191*0.000001</f>
        <v>210.01848606188241</v>
      </c>
      <c r="S191">
        <f>Input2022!S191*0.000001</f>
        <v>179.44079706188242</v>
      </c>
      <c r="T191">
        <f>Input2022!T191*0.000001</f>
        <v>6.4550289999999997</v>
      </c>
      <c r="U191">
        <f>Input2022!U191*0.000001</f>
        <v>0</v>
      </c>
      <c r="V191">
        <f>Input2022!V191*0.000001</f>
        <v>15.266404</v>
      </c>
      <c r="W191">
        <f>Input2022!W191*0.000001</f>
        <v>-36.171971999999997</v>
      </c>
    </row>
    <row r="192" spans="1:23" ht="14.25" customHeight="1">
      <c r="A192">
        <f>Input2022!A192</f>
        <v>2022</v>
      </c>
      <c r="B192" t="str">
        <f>Input2022!B192</f>
        <v>Central Union School District</v>
      </c>
      <c r="C192" t="str">
        <f>Input2022!C192</f>
        <v>School District</v>
      </c>
      <c r="D192" t="str">
        <f>Input2022!D192</f>
        <v>06</v>
      </c>
      <c r="E192" t="str">
        <f>Input2022!E192</f>
        <v>031</v>
      </c>
      <c r="F192" t="str">
        <f>Input2022!F192</f>
        <v>07980</v>
      </c>
      <c r="G192" t="str">
        <f>Input2022!G192</f>
        <v>CA</v>
      </c>
      <c r="H192">
        <f>Input2022!H192*0.000001</f>
        <v>18.341422999999999</v>
      </c>
      <c r="I192">
        <f>Input2022!I192*0.000001</f>
        <v>-1.2868649999999999</v>
      </c>
      <c r="J192">
        <f>Input2022!J192*0.000001</f>
        <v>29.712457999999998</v>
      </c>
      <c r="K192">
        <f>Input2022!K192*0.000001</f>
        <v>0</v>
      </c>
      <c r="L192">
        <f>Input2022!L192*0.000001</f>
        <v>33.858457999999999</v>
      </c>
      <c r="M192">
        <f>Input2022!M192*0.000001</f>
        <v>32.793745000000001</v>
      </c>
      <c r="N192">
        <f>Input2022!N192*0.000001</f>
        <v>21.460505999999999</v>
      </c>
      <c r="O192">
        <f>Input2022!O192*0.000001</f>
        <v>0</v>
      </c>
      <c r="P192">
        <f>Input2022!P192*0.000001</f>
        <v>1.8595699999999999</v>
      </c>
      <c r="Q192">
        <f>Input2022!Q192*0.000001</f>
        <v>-14.808116999999999</v>
      </c>
      <c r="R192">
        <f>Input2022!R192*0.000001</f>
        <v>100.99478744939272</v>
      </c>
      <c r="S192">
        <f>Input2022!S192*0.000001</f>
        <v>86.186670449392722</v>
      </c>
      <c r="T192">
        <f>Input2022!T192*0.000001</f>
        <v>3.0292079999999997</v>
      </c>
      <c r="U192">
        <f>Input2022!U192*0.000001</f>
        <v>0</v>
      </c>
      <c r="V192">
        <f>Input2022!V192*0.000001</f>
        <v>4.5301819999999999</v>
      </c>
      <c r="W192">
        <f>Input2022!W192*0.000001</f>
        <v>-7.029134</v>
      </c>
    </row>
    <row r="193" spans="1:23" ht="14.25" customHeight="1">
      <c r="A193">
        <f>Input2022!A193</f>
        <v>2022</v>
      </c>
      <c r="B193" t="str">
        <f>Input2022!B193</f>
        <v>Centralia School District</v>
      </c>
      <c r="C193" t="str">
        <f>Input2022!C193</f>
        <v>School District</v>
      </c>
      <c r="D193" t="str">
        <f>Input2022!D193</f>
        <v>06</v>
      </c>
      <c r="E193" t="str">
        <f>Input2022!E193</f>
        <v>059</v>
      </c>
      <c r="F193" t="str">
        <f>Input2022!F193</f>
        <v>08070</v>
      </c>
      <c r="G193" t="str">
        <f>Input2022!G193</f>
        <v>CA</v>
      </c>
      <c r="H193">
        <f>Input2022!H193*0.000001</f>
        <v>12.040932</v>
      </c>
      <c r="I193">
        <f>Input2022!I193*0.000001</f>
        <v>-0.22478799999999999</v>
      </c>
      <c r="J193">
        <f>Input2022!J193*0.000001</f>
        <v>62.032495999999995</v>
      </c>
      <c r="K193">
        <f>Input2022!K193*0.000001</f>
        <v>40.803767000000001</v>
      </c>
      <c r="L193">
        <f>Input2022!L193*0.000001</f>
        <v>74.774355999999997</v>
      </c>
      <c r="M193">
        <f>Input2022!M193*0.000001</f>
        <v>62.911991</v>
      </c>
      <c r="N193">
        <f>Input2022!N193*0.000001</f>
        <v>0</v>
      </c>
      <c r="O193">
        <f>Input2022!O193*0.000001</f>
        <v>15.756152999999999</v>
      </c>
      <c r="P193">
        <f>Input2022!P193*0.000001</f>
        <v>7.0525169999999999</v>
      </c>
      <c r="Q193">
        <f>Input2022!Q193*0.000001</f>
        <v>-31.026212999999998</v>
      </c>
      <c r="R193">
        <f>Input2022!R193*0.000001</f>
        <v>208.35135910931174</v>
      </c>
      <c r="S193">
        <f>Input2022!S193*0.000001</f>
        <v>177.32514610931176</v>
      </c>
      <c r="T193">
        <f>Input2022!T193*0.000001</f>
        <v>6.401402</v>
      </c>
      <c r="U193">
        <f>Input2022!U193*0.000001</f>
        <v>0</v>
      </c>
      <c r="V193">
        <f>Input2022!V193*0.000001</f>
        <v>9.134841999999999</v>
      </c>
      <c r="W193">
        <f>Input2022!W193*0.000001</f>
        <v>-33.11139</v>
      </c>
    </row>
    <row r="194" spans="1:23" ht="14.25" customHeight="1">
      <c r="A194">
        <f>Input2022!A194</f>
        <v>2022</v>
      </c>
      <c r="B194" t="str">
        <f>Input2022!B194</f>
        <v>Ceres</v>
      </c>
      <c r="C194" t="str">
        <f>Input2022!C194</f>
        <v>City</v>
      </c>
      <c r="D194" t="str">
        <f>Input2022!D194</f>
        <v>06</v>
      </c>
      <c r="E194" t="str">
        <f>Input2022!E194</f>
        <v>099</v>
      </c>
      <c r="F194">
        <f>Input2022!F194</f>
        <v>12524</v>
      </c>
      <c r="G194" t="str">
        <f>Input2022!G194</f>
        <v>CA</v>
      </c>
      <c r="H194">
        <f>Input2022!H194*0.000001</f>
        <v>7.627796</v>
      </c>
      <c r="I194">
        <f>Input2022!I194*0.000001</f>
        <v>-0.316853</v>
      </c>
      <c r="J194">
        <f>Input2022!J194*0.000001</f>
        <v>25.233799999999999</v>
      </c>
      <c r="K194">
        <f>Input2022!K194*0.000001</f>
        <v>31.428664999999999</v>
      </c>
      <c r="L194">
        <f>Input2022!L194*0.000001</f>
        <v>88.595767999999993</v>
      </c>
      <c r="M194">
        <f>Input2022!M194*0.000001</f>
        <v>23.949608999999999</v>
      </c>
      <c r="N194">
        <f>Input2022!N194*0.000001</f>
        <v>0</v>
      </c>
      <c r="O194">
        <f>Input2022!O194*0.000001</f>
        <v>6.1468629999999997</v>
      </c>
      <c r="P194">
        <f>Input2022!P194*0.000001</f>
        <v>7.4819499999999994</v>
      </c>
      <c r="Q194">
        <f>Input2022!Q194*0.000001</f>
        <v>-22.240485</v>
      </c>
      <c r="R194">
        <f>Input2022!R194*0.000001</f>
        <v>164.74433333333332</v>
      </c>
      <c r="S194">
        <f>Input2022!S194*0.000001</f>
        <v>142.50384833333331</v>
      </c>
      <c r="T194">
        <f>Input2022!T194*0.000001</f>
        <v>5.2179950000000002</v>
      </c>
      <c r="U194">
        <f>Input2022!U194*0.000001</f>
        <v>0</v>
      </c>
      <c r="V194">
        <f>Input2022!V194*0.000001</f>
        <v>0</v>
      </c>
      <c r="W194">
        <f>Input2022!W194*0.000001</f>
        <v>35.754263000000002</v>
      </c>
    </row>
    <row r="195" spans="1:23" ht="14.25" customHeight="1">
      <c r="A195">
        <f>Input2022!A195</f>
        <v>2022</v>
      </c>
      <c r="B195" t="str">
        <f>Input2022!B195</f>
        <v>Ceres Unified School District</v>
      </c>
      <c r="C195" t="str">
        <f>Input2022!C195</f>
        <v>School District</v>
      </c>
      <c r="D195" t="str">
        <f>Input2022!D195</f>
        <v>06</v>
      </c>
      <c r="E195" t="str">
        <f>Input2022!E195</f>
        <v>099</v>
      </c>
      <c r="F195" t="str">
        <f>Input2022!F195</f>
        <v>08130</v>
      </c>
      <c r="G195" t="str">
        <f>Input2022!G195</f>
        <v>CA</v>
      </c>
      <c r="H195">
        <f>Input2022!H195*0.000001</f>
        <v>53.382331999999998</v>
      </c>
      <c r="I195">
        <f>Input2022!I195*0.000001</f>
        <v>-1.603988</v>
      </c>
      <c r="J195">
        <f>Input2022!J195*0.000001</f>
        <v>217.19652299999998</v>
      </c>
      <c r="K195">
        <f>Input2022!K195*0.000001</f>
        <v>110.67917</v>
      </c>
      <c r="L195">
        <f>Input2022!L195*0.000001</f>
        <v>255.66458899999998</v>
      </c>
      <c r="M195">
        <f>Input2022!M195*0.000001</f>
        <v>231.12309999999999</v>
      </c>
      <c r="N195">
        <f>Input2022!N195*0.000001</f>
        <v>0</v>
      </c>
      <c r="O195">
        <f>Input2022!O195*0.000001</f>
        <v>86.370516999999992</v>
      </c>
      <c r="P195">
        <f>Input2022!P195*0.000001</f>
        <v>37.971367000000001</v>
      </c>
      <c r="Q195">
        <f>Input2022!Q195*0.000001</f>
        <v>-112.40268399999999</v>
      </c>
      <c r="R195">
        <f>Input2022!R195*0.000001</f>
        <v>750.3148437246964</v>
      </c>
      <c r="S195">
        <f>Input2022!S195*0.000001</f>
        <v>637.91215972469638</v>
      </c>
      <c r="T195">
        <f>Input2022!T195*0.000001</f>
        <v>23.784317999999999</v>
      </c>
      <c r="U195">
        <f>Input2022!U195*0.000001</f>
        <v>0</v>
      </c>
      <c r="V195">
        <f>Input2022!V195*0.000001</f>
        <v>26.989303</v>
      </c>
      <c r="W195">
        <f>Input2022!W195*0.000001</f>
        <v>-109.637856</v>
      </c>
    </row>
    <row r="196" spans="1:23" ht="14.25" customHeight="1">
      <c r="A196">
        <f>Input2022!A196</f>
        <v>2022</v>
      </c>
      <c r="B196" t="str">
        <f>Input2022!B196</f>
        <v>Cerritos</v>
      </c>
      <c r="C196" t="str">
        <f>Input2022!C196</f>
        <v>City</v>
      </c>
      <c r="D196" t="str">
        <f>Input2022!D196</f>
        <v>06</v>
      </c>
      <c r="E196" t="str">
        <f>Input2022!E196</f>
        <v>037</v>
      </c>
      <c r="F196">
        <f>Input2022!F196</f>
        <v>12552</v>
      </c>
      <c r="G196" t="str">
        <f>Input2022!G196</f>
        <v>CA</v>
      </c>
      <c r="H196">
        <f>Input2022!H196*0.000001</f>
        <v>107.783885</v>
      </c>
      <c r="I196">
        <f>Input2022!I196*0.000001</f>
        <v>-11.461565</v>
      </c>
      <c r="J196">
        <f>Input2022!J196*0.000001</f>
        <v>54.545614</v>
      </c>
      <c r="K196">
        <f>Input2022!K196*0.000001</f>
        <v>11.39152</v>
      </c>
      <c r="L196">
        <f>Input2022!L196*0.000001</f>
        <v>121.30453999999999</v>
      </c>
      <c r="M196">
        <f>Input2022!M196*0.000001</f>
        <v>84.277679999999989</v>
      </c>
      <c r="N196">
        <f>Input2022!N196*0.000001</f>
        <v>0</v>
      </c>
      <c r="O196">
        <f>Input2022!O196*0.000001</f>
        <v>105.96551199999999</v>
      </c>
      <c r="P196">
        <f>Input2022!P196*0.000001</f>
        <v>8.0644379999999991</v>
      </c>
      <c r="Q196">
        <f>Input2022!Q196*0.000001</f>
        <v>-41.958431999999995</v>
      </c>
      <c r="R196">
        <f>Input2022!R196*0.000001</f>
        <v>277.69149599999997</v>
      </c>
      <c r="S196">
        <f>Input2022!S196*0.000001</f>
        <v>235.73306399999998</v>
      </c>
      <c r="T196">
        <f>Input2022!T196*0.000001</f>
        <v>9.518934999999999</v>
      </c>
      <c r="U196">
        <f>Input2022!U196*0.000001</f>
        <v>63.982104999999997</v>
      </c>
      <c r="V196">
        <f>Input2022!V196*0.000001</f>
        <v>45.560004999999997</v>
      </c>
      <c r="W196">
        <f>Input2022!W196*0.000001</f>
        <v>95.215665999999999</v>
      </c>
    </row>
    <row r="197" spans="1:23" ht="14.25" customHeight="1">
      <c r="A197">
        <f>Input2022!A197</f>
        <v>2022</v>
      </c>
      <c r="B197" t="str">
        <f>Input2022!B197</f>
        <v>Chaffey Joint Union High School District</v>
      </c>
      <c r="C197" t="str">
        <f>Input2022!C197</f>
        <v>School District</v>
      </c>
      <c r="D197" t="str">
        <f>Input2022!D197</f>
        <v>06</v>
      </c>
      <c r="E197" t="str">
        <f>Input2022!E197</f>
        <v>037</v>
      </c>
      <c r="F197" t="str">
        <f>Input2022!F197</f>
        <v>08160</v>
      </c>
      <c r="G197" t="str">
        <f>Input2022!G197</f>
        <v>CA</v>
      </c>
      <c r="H197">
        <f>Input2022!H197*0.000001</f>
        <v>50.82161</v>
      </c>
      <c r="I197">
        <f>Input2022!I197*0.000001</f>
        <v>0</v>
      </c>
      <c r="J197">
        <f>Input2022!J197*0.000001</f>
        <v>357.92942399999998</v>
      </c>
      <c r="K197">
        <f>Input2022!K197*0.000001</f>
        <v>550.13193899999999</v>
      </c>
      <c r="L197">
        <f>Input2022!L197*0.000001</f>
        <v>424.56312199999996</v>
      </c>
      <c r="M197">
        <f>Input2022!M197*0.000001</f>
        <v>382.18840399999999</v>
      </c>
      <c r="N197">
        <f>Input2022!N197*0.000001</f>
        <v>0</v>
      </c>
      <c r="O197">
        <f>Input2022!O197*0.000001</f>
        <v>113.44291899999999</v>
      </c>
      <c r="P197">
        <f>Input2022!P197*0.000001</f>
        <v>41.131571999999998</v>
      </c>
      <c r="Q197">
        <f>Input2022!Q197*0.000001</f>
        <v>-169.49606499999999</v>
      </c>
      <c r="R197">
        <f>Input2022!R197*0.000001</f>
        <v>1156.1802684210527</v>
      </c>
      <c r="S197">
        <f>Input2022!S197*0.000001</f>
        <v>986.68420342105264</v>
      </c>
      <c r="T197">
        <f>Input2022!T197*0.000001</f>
        <v>35.560766000000001</v>
      </c>
      <c r="U197">
        <f>Input2022!U197*0.000001</f>
        <v>0</v>
      </c>
      <c r="V197">
        <f>Input2022!V197*0.000001</f>
        <v>289.99303499999996</v>
      </c>
      <c r="W197">
        <f>Input2022!W197*0.000001</f>
        <v>-439.03435999999999</v>
      </c>
    </row>
    <row r="198" spans="1:23" ht="14.25" customHeight="1">
      <c r="A198">
        <f>Input2022!A198</f>
        <v>2022</v>
      </c>
      <c r="B198" t="str">
        <f>Input2022!B198</f>
        <v>Charter Oak Unified School District</v>
      </c>
      <c r="C198" t="str">
        <f>Input2022!C198</f>
        <v>School District</v>
      </c>
      <c r="D198" t="str">
        <f>Input2022!D198</f>
        <v>06</v>
      </c>
      <c r="E198" t="str">
        <f>Input2022!E198</f>
        <v>037</v>
      </c>
      <c r="F198" t="str">
        <f>Input2022!F198</f>
        <v>08190</v>
      </c>
      <c r="G198" t="str">
        <f>Input2022!G198</f>
        <v>CA</v>
      </c>
      <c r="H198">
        <f>Input2022!H198*0.000001</f>
        <v>10.783966999999999</v>
      </c>
      <c r="I198">
        <f>Input2022!I198*0.000001</f>
        <v>0</v>
      </c>
      <c r="J198">
        <f>Input2022!J198*0.000001</f>
        <v>69.131748000000002</v>
      </c>
      <c r="K198">
        <f>Input2022!K198*0.000001</f>
        <v>63.618714999999995</v>
      </c>
      <c r="L198">
        <f>Input2022!L198*0.000001</f>
        <v>76.086901999999995</v>
      </c>
      <c r="M198">
        <f>Input2022!M198*0.000001</f>
        <v>72.321970999999991</v>
      </c>
      <c r="N198">
        <f>Input2022!N198*0.000001</f>
        <v>0</v>
      </c>
      <c r="O198">
        <f>Input2022!O198*0.000001</f>
        <v>12.988771999999999</v>
      </c>
      <c r="P198">
        <f>Input2022!P198*0.000001</f>
        <v>5.926355</v>
      </c>
      <c r="Q198">
        <f>Input2022!Q198*0.000001</f>
        <v>-32.133277999999997</v>
      </c>
      <c r="R198">
        <f>Input2022!R198*0.000001</f>
        <v>219.46194736842108</v>
      </c>
      <c r="S198">
        <f>Input2022!S198*0.000001</f>
        <v>187.32866936842106</v>
      </c>
      <c r="T198">
        <f>Input2022!T198*0.000001</f>
        <v>6.4781249999999995</v>
      </c>
      <c r="U198">
        <f>Input2022!U198*0.000001</f>
        <v>0</v>
      </c>
      <c r="V198">
        <f>Input2022!V198*0.000001</f>
        <v>17.064709000000001</v>
      </c>
      <c r="W198">
        <f>Input2022!W198*0.000001</f>
        <v>-46.899963999999997</v>
      </c>
    </row>
    <row r="199" spans="1:23" ht="14.25" customHeight="1">
      <c r="A199">
        <f>Input2022!A199</f>
        <v>2022</v>
      </c>
      <c r="B199" t="str">
        <f>Input2022!B199</f>
        <v>Chatom Union Elementary School District</v>
      </c>
      <c r="C199" t="str">
        <f>Input2022!C199</f>
        <v>School District</v>
      </c>
      <c r="D199" t="str">
        <f>Input2022!D199</f>
        <v>06</v>
      </c>
      <c r="E199" t="str">
        <f>Input2022!E199</f>
        <v>099</v>
      </c>
      <c r="F199" t="str">
        <f>Input2022!F199</f>
        <v>08250</v>
      </c>
      <c r="G199" t="str">
        <f>Input2022!G199</f>
        <v>CA</v>
      </c>
      <c r="H199">
        <f>Input2022!H199*0.000001</f>
        <v>4.3801839999999999</v>
      </c>
      <c r="I199">
        <f>Input2022!I199*0.000001</f>
        <v>-4.3629999999999995E-2</v>
      </c>
      <c r="J199">
        <f>Input2022!J199*0.000001</f>
        <v>7.9947759999999999</v>
      </c>
      <c r="K199">
        <f>Input2022!K199*0.000001</f>
        <v>5.9599069999999994</v>
      </c>
      <c r="L199">
        <f>Input2022!L199*0.000001</f>
        <v>10.317727999999999</v>
      </c>
      <c r="M199">
        <f>Input2022!M199*0.000001</f>
        <v>8.725954999999999</v>
      </c>
      <c r="N199">
        <f>Input2022!N199*0.000001</f>
        <v>0</v>
      </c>
      <c r="O199">
        <f>Input2022!O199*0.000001</f>
        <v>5.7696839999999998</v>
      </c>
      <c r="P199">
        <f>Input2022!P199*0.000001</f>
        <v>2.7348309999999998</v>
      </c>
      <c r="Q199">
        <f>Input2022!Q199*0.000001</f>
        <v>-4.0157189999999998</v>
      </c>
      <c r="R199">
        <f>Input2022!R199*0.000001</f>
        <v>26.295083805668018</v>
      </c>
      <c r="S199">
        <f>Input2022!S199*0.000001</f>
        <v>22.279364805668017</v>
      </c>
      <c r="T199">
        <f>Input2022!T199*0.000001</f>
        <v>0.76008100000000001</v>
      </c>
      <c r="U199">
        <f>Input2022!U199*0.000001</f>
        <v>0</v>
      </c>
      <c r="V199">
        <f>Input2022!V199*0.000001</f>
        <v>0.78542599999999996</v>
      </c>
      <c r="W199">
        <f>Input2022!W199*0.000001</f>
        <v>-2.3251789999999999</v>
      </c>
    </row>
    <row r="200" spans="1:23" ht="14.25" customHeight="1">
      <c r="A200">
        <f>Input2022!A200</f>
        <v>2022</v>
      </c>
      <c r="B200" t="str">
        <f>Input2022!B200</f>
        <v>Chawanakee Unified School District</v>
      </c>
      <c r="C200" t="str">
        <f>Input2022!C200</f>
        <v>School District</v>
      </c>
      <c r="D200" t="str">
        <f>Input2022!D200</f>
        <v>06</v>
      </c>
      <c r="E200" t="str">
        <f>Input2022!E200</f>
        <v>039</v>
      </c>
      <c r="F200" t="str">
        <f>Input2022!F200</f>
        <v>00116</v>
      </c>
      <c r="G200" t="str">
        <f>Input2022!G200</f>
        <v>CA</v>
      </c>
      <c r="H200">
        <f>Input2022!H200*0.000001</f>
        <v>2.3998559999999998</v>
      </c>
      <c r="I200">
        <f>Input2022!I200*0.000001</f>
        <v>-0.14088599999999998</v>
      </c>
      <c r="J200">
        <f>Input2022!J200*0.000001</f>
        <v>14.9719</v>
      </c>
      <c r="K200">
        <f>Input2022!K200*0.000001</f>
        <v>16.005334999999999</v>
      </c>
      <c r="L200">
        <f>Input2022!L200*0.000001</f>
        <v>25.425798999999998</v>
      </c>
      <c r="M200">
        <f>Input2022!M200*0.000001</f>
        <v>15.119816</v>
      </c>
      <c r="N200">
        <f>Input2022!N200*0.000001</f>
        <v>5.2964899999999995</v>
      </c>
      <c r="O200">
        <f>Input2022!O200*0.000001</f>
        <v>0</v>
      </c>
      <c r="P200">
        <f>Input2022!P200*0.000001</f>
        <v>3.339985</v>
      </c>
      <c r="Q200">
        <f>Input2022!Q200*0.000001</f>
        <v>-9.9304030000000001</v>
      </c>
      <c r="R200">
        <f>Input2022!R200*0.000001</f>
        <v>62.265460999999995</v>
      </c>
      <c r="S200">
        <f>Input2022!S200*0.000001</f>
        <v>52.335057999999997</v>
      </c>
      <c r="T200">
        <f>Input2022!T200*0.000001</f>
        <v>1.933846</v>
      </c>
      <c r="U200">
        <f>Input2022!U200*0.000001</f>
        <v>0</v>
      </c>
      <c r="V200">
        <f>Input2022!V200*0.000001</f>
        <v>0.87871999999999995</v>
      </c>
      <c r="W200">
        <f>Input2022!W200*0.000001</f>
        <v>-9.437303</v>
      </c>
    </row>
    <row r="201" spans="1:23" ht="14.25" customHeight="1">
      <c r="A201">
        <f>Input2022!A201</f>
        <v>2022</v>
      </c>
      <c r="B201" t="str">
        <f>Input2022!B201</f>
        <v>Chicago Park Elementary School District</v>
      </c>
      <c r="C201" t="str">
        <f>Input2022!C201</f>
        <v>School District</v>
      </c>
      <c r="D201" t="str">
        <f>Input2022!D201</f>
        <v>06</v>
      </c>
      <c r="E201" t="str">
        <f>Input2022!E201</f>
        <v>057</v>
      </c>
      <c r="F201" t="str">
        <f>Input2022!F201</f>
        <v xml:space="preserve">08340 </v>
      </c>
      <c r="G201" t="str">
        <f>Input2022!G201</f>
        <v>CA</v>
      </c>
      <c r="H201">
        <f>Input2022!H201*0.000001</f>
        <v>1.1401409999999998</v>
      </c>
      <c r="I201">
        <f>Input2022!I201*0.000001</f>
        <v>0</v>
      </c>
      <c r="J201">
        <f>Input2022!J201*0.000001</f>
        <v>2.035819</v>
      </c>
      <c r="K201">
        <f>Input2022!K201*0.000001</f>
        <v>0</v>
      </c>
      <c r="L201">
        <f>Input2022!L201*0.000001</f>
        <v>2.0898119999999998</v>
      </c>
      <c r="M201">
        <f>Input2022!M201*0.000001</f>
        <v>2.158077</v>
      </c>
      <c r="N201">
        <f>Input2022!N201*0.000001</f>
        <v>2.2955329999999998</v>
      </c>
      <c r="O201">
        <f>Input2022!O201*0.000001</f>
        <v>0</v>
      </c>
      <c r="P201">
        <f>Input2022!P201*0.000001</f>
        <v>1.1868570000000001</v>
      </c>
      <c r="Q201">
        <f>Input2022!Q201*0.000001</f>
        <v>-0.86437399999999998</v>
      </c>
      <c r="R201">
        <f>Input2022!R201*0.000001</f>
        <v>5.8889060728744944</v>
      </c>
      <c r="S201">
        <f>Input2022!S201*0.000001</f>
        <v>5.0245320728744947</v>
      </c>
      <c r="T201">
        <f>Input2022!T201*0.000001</f>
        <v>0.19304199999999999</v>
      </c>
      <c r="U201">
        <f>Input2022!U201*0.000001</f>
        <v>0</v>
      </c>
      <c r="V201">
        <f>Input2022!V201*0.000001</f>
        <v>0</v>
      </c>
      <c r="W201">
        <f>Input2022!W201*0.000001</f>
        <v>-0.20927999999999999</v>
      </c>
    </row>
    <row r="202" spans="1:23" ht="14.25" customHeight="1">
      <c r="A202">
        <f>Input2022!A202</f>
        <v>2023</v>
      </c>
      <c r="B202" t="str">
        <f>Input2022!B202</f>
        <v>Chicago Park Elementary School District</v>
      </c>
      <c r="C202" t="str">
        <f>Input2022!C202</f>
        <v>School District</v>
      </c>
      <c r="D202" t="str">
        <f>Input2022!D202</f>
        <v>06</v>
      </c>
      <c r="E202" t="str">
        <f>Input2022!E202</f>
        <v>057</v>
      </c>
      <c r="F202" t="str">
        <f>Input2022!F202</f>
        <v>08340</v>
      </c>
      <c r="G202" t="str">
        <f>Input2022!G202</f>
        <v>CA</v>
      </c>
      <c r="H202">
        <f>Input2022!H202*0.000001</f>
        <v>1.434509</v>
      </c>
      <c r="I202">
        <f>Input2022!I202*0.000001</f>
        <v>0</v>
      </c>
      <c r="J202">
        <f>Input2022!J202*0.000001</f>
        <v>2.4630369999999999</v>
      </c>
      <c r="K202">
        <f>Input2022!K202*0.000001</f>
        <v>1.6895999999999998E-2</v>
      </c>
      <c r="L202">
        <f>Input2022!L202*0.000001</f>
        <v>3.1334559999999998</v>
      </c>
      <c r="M202">
        <f>Input2022!M202*0.000001</f>
        <v>2.9542099999999998</v>
      </c>
      <c r="N202">
        <f>Input2022!N202*0.000001</f>
        <v>4.2974069999999998</v>
      </c>
      <c r="O202">
        <f>Input2022!O202*0.000001</f>
        <v>0</v>
      </c>
      <c r="P202">
        <f>Input2022!P202*0.000001</f>
        <v>2.5459079999999998</v>
      </c>
      <c r="Q202">
        <f>Input2022!Q202*0.000001</f>
        <v>-1.539096</v>
      </c>
      <c r="R202">
        <f>Input2022!R202*0.000001</f>
        <v>6.9511399999999997</v>
      </c>
      <c r="S202">
        <f>Input2022!S202*0.000001</f>
        <v>5.4120439999999999</v>
      </c>
      <c r="T202">
        <f>Input2022!T202*0.000001</f>
        <v>0.23784899999999998</v>
      </c>
      <c r="U202">
        <f>Input2022!U202*0.000001</f>
        <v>0</v>
      </c>
      <c r="V202">
        <f>Input2022!V202*0.000001</f>
        <v>0</v>
      </c>
      <c r="W202">
        <f>Input2022!W202*0.000001</f>
        <v>0.28529599999999999</v>
      </c>
    </row>
    <row r="203" spans="1:23" ht="14.25" customHeight="1">
      <c r="A203">
        <f>Input2022!A203</f>
        <v>2022</v>
      </c>
      <c r="B203" t="str">
        <f>Input2022!B203</f>
        <v>Chico Unified School District</v>
      </c>
      <c r="C203" t="str">
        <f>Input2022!C203</f>
        <v>School District</v>
      </c>
      <c r="D203" t="str">
        <f>Input2022!D203</f>
        <v>06</v>
      </c>
      <c r="E203" t="str">
        <f>Input2022!E203</f>
        <v>007</v>
      </c>
      <c r="F203" t="str">
        <f>Input2022!F203</f>
        <v>08370</v>
      </c>
      <c r="G203" t="str">
        <f>Input2022!G203</f>
        <v>CA</v>
      </c>
      <c r="H203">
        <f>Input2022!H203*0.000001</f>
        <v>35.897486000000001</v>
      </c>
      <c r="I203">
        <f>Input2022!I203*0.000001</f>
        <v>0</v>
      </c>
      <c r="J203">
        <f>Input2022!J203*0.000001</f>
        <v>173.35402299999998</v>
      </c>
      <c r="K203">
        <f>Input2022!K203*0.000001</f>
        <v>211.75052499999998</v>
      </c>
      <c r="L203">
        <f>Input2022!L203*0.000001</f>
        <v>230.68233099999998</v>
      </c>
      <c r="M203">
        <f>Input2022!M203*0.000001</f>
        <v>179.01961699999998</v>
      </c>
      <c r="N203">
        <f>Input2022!N203*0.000001</f>
        <v>0</v>
      </c>
      <c r="O203">
        <f>Input2022!O203*0.000001</f>
        <v>59.814496999999996</v>
      </c>
      <c r="P203">
        <f>Input2022!P203*0.000001</f>
        <v>20.444504999999999</v>
      </c>
      <c r="Q203">
        <f>Input2022!Q203*0.000001</f>
        <v>-85.723305999999994</v>
      </c>
      <c r="R203">
        <f>Input2022!R203*0.000001</f>
        <v>578.80966000000001</v>
      </c>
      <c r="S203">
        <f>Input2022!S203*0.000001</f>
        <v>493.08635399999997</v>
      </c>
      <c r="T203">
        <f>Input2022!T203*0.000001</f>
        <v>16.997707999999999</v>
      </c>
      <c r="U203">
        <f>Input2022!U203*0.000001</f>
        <v>0</v>
      </c>
      <c r="V203">
        <f>Input2022!V203*0.000001</f>
        <v>36.134515</v>
      </c>
      <c r="W203">
        <f>Input2022!W203*0.000001</f>
        <v>-162.645242</v>
      </c>
    </row>
    <row r="204" spans="1:23" ht="14.25" customHeight="1">
      <c r="A204">
        <f>Input2022!A204</f>
        <v>2022</v>
      </c>
      <c r="B204" t="str">
        <f>Input2022!B204</f>
        <v>Chino</v>
      </c>
      <c r="C204" t="str">
        <f>Input2022!C204</f>
        <v>City</v>
      </c>
      <c r="D204" t="str">
        <f>Input2022!D204</f>
        <v>06</v>
      </c>
      <c r="E204" t="str">
        <f>Input2022!E204</f>
        <v>071</v>
      </c>
      <c r="F204">
        <f>Input2022!F204</f>
        <v>13210</v>
      </c>
      <c r="G204" t="str">
        <f>Input2022!G204</f>
        <v>CA</v>
      </c>
      <c r="H204">
        <f>Input2022!H204*0.000001</f>
        <v>13.541338</v>
      </c>
      <c r="I204">
        <f>Input2022!I204*0.000001</f>
        <v>-21.007878999999999</v>
      </c>
      <c r="J204">
        <f>Input2022!J204*0.000001</f>
        <v>76.390596000000002</v>
      </c>
      <c r="K204">
        <f>Input2022!K204*0.000001</f>
        <v>17.866099999999999</v>
      </c>
      <c r="L204">
        <f>Input2022!L204*0.000001</f>
        <v>242.348974</v>
      </c>
      <c r="M204">
        <f>Input2022!M204*0.000001</f>
        <v>105.401095</v>
      </c>
      <c r="N204">
        <f>Input2022!N204*0.000001</f>
        <v>0</v>
      </c>
      <c r="O204">
        <f>Input2022!O204*0.000001</f>
        <v>12.695454</v>
      </c>
      <c r="P204">
        <f>Input2022!P204*0.000001</f>
        <v>8.9585849999999994</v>
      </c>
      <c r="Q204">
        <f>Input2022!Q204*0.000001</f>
        <v>15.725458999999999</v>
      </c>
      <c r="R204">
        <f>Input2022!R204*0.000001</f>
        <v>208.67537823136979</v>
      </c>
      <c r="S204">
        <f>Input2022!S204*0.000001</f>
        <v>224.40083723136979</v>
      </c>
      <c r="T204">
        <f>Input2022!T204*0.000001</f>
        <v>6.771744</v>
      </c>
      <c r="U204">
        <f>Input2022!U204*0.000001</f>
        <v>0</v>
      </c>
      <c r="V204">
        <f>Input2022!V204*0.000001</f>
        <v>21.551721999999998</v>
      </c>
      <c r="W204">
        <f>Input2022!W204*0.000001</f>
        <v>68.049560999999997</v>
      </c>
    </row>
    <row r="205" spans="1:23" ht="14.25" customHeight="1">
      <c r="A205">
        <f>Input2022!A205</f>
        <v>2022</v>
      </c>
      <c r="B205" t="str">
        <f>Input2022!B205</f>
        <v>Chino Hills</v>
      </c>
      <c r="C205" t="str">
        <f>Input2022!C205</f>
        <v>City</v>
      </c>
      <c r="D205" t="str">
        <f>Input2022!D205</f>
        <v>06</v>
      </c>
      <c r="E205" t="str">
        <f>Input2022!E205</f>
        <v>071</v>
      </c>
      <c r="F205">
        <f>Input2022!F205</f>
        <v>13214</v>
      </c>
      <c r="G205" t="str">
        <f>Input2022!G205</f>
        <v>CA</v>
      </c>
      <c r="H205">
        <f>Input2022!H205*0.000001</f>
        <v>46.182427999999994</v>
      </c>
      <c r="I205">
        <f>Input2022!I205*0.000001</f>
        <v>-1.9105259999999999</v>
      </c>
      <c r="J205">
        <f>Input2022!J205*0.000001</f>
        <v>45.800993999999996</v>
      </c>
      <c r="K205">
        <f>Input2022!K205*0.000001</f>
        <v>14.456909</v>
      </c>
      <c r="L205">
        <f>Input2022!L205*0.000001</f>
        <v>106.742904</v>
      </c>
      <c r="M205">
        <f>Input2022!M205*0.000001</f>
        <v>48.106049999999996</v>
      </c>
      <c r="N205">
        <f>Input2022!N205*0.000001</f>
        <v>0</v>
      </c>
      <c r="O205">
        <f>Input2022!O205*0.000001</f>
        <v>52.052461000000001</v>
      </c>
      <c r="P205">
        <f>Input2022!P205*0.000001</f>
        <v>3.7222619999999997</v>
      </c>
      <c r="Q205">
        <f>Input2022!Q205*0.000001</f>
        <v>-14.590736</v>
      </c>
      <c r="R205">
        <f>Input2022!R205*0.000001</f>
        <v>165.61561861521005</v>
      </c>
      <c r="S205">
        <f>Input2022!S205*0.000001</f>
        <v>151.02488261521006</v>
      </c>
      <c r="T205">
        <f>Input2022!T205*0.000001</f>
        <v>5.7233209999999994</v>
      </c>
      <c r="U205">
        <f>Input2022!U205*0.000001</f>
        <v>0</v>
      </c>
      <c r="V205">
        <f>Input2022!V205*0.000001</f>
        <v>4.1426539999999994</v>
      </c>
      <c r="W205">
        <f>Input2022!W205*0.000001</f>
        <v>154.05184399999999</v>
      </c>
    </row>
    <row r="206" spans="1:23" ht="14.25" customHeight="1">
      <c r="A206">
        <f>Input2022!A206</f>
        <v>2022</v>
      </c>
      <c r="B206" t="str">
        <f>Input2022!B206</f>
        <v>Chino Valley Unified School District</v>
      </c>
      <c r="C206" t="str">
        <f>Input2022!C206</f>
        <v>School District</v>
      </c>
      <c r="D206" t="str">
        <f>Input2022!D206</f>
        <v>06</v>
      </c>
      <c r="E206" t="str">
        <f>Input2022!E206</f>
        <v>071</v>
      </c>
      <c r="F206" t="str">
        <f>Input2022!F206</f>
        <v>08460</v>
      </c>
      <c r="G206" t="str">
        <f>Input2022!G206</f>
        <v>CA</v>
      </c>
      <c r="H206">
        <f>Input2022!H206*0.000001</f>
        <v>103.764556</v>
      </c>
      <c r="I206">
        <f>Input2022!I206*0.000001</f>
        <v>-2.6097999999999999</v>
      </c>
      <c r="J206">
        <f>Input2022!J206*0.000001</f>
        <v>360.42604399999999</v>
      </c>
      <c r="K206">
        <f>Input2022!K206*0.000001</f>
        <v>722.37067100000002</v>
      </c>
      <c r="L206">
        <f>Input2022!L206*0.000001</f>
        <v>411.96707899999996</v>
      </c>
      <c r="M206">
        <f>Input2022!M206*0.000001</f>
        <v>366.70752199999998</v>
      </c>
      <c r="N206">
        <f>Input2022!N206*0.000001</f>
        <v>0</v>
      </c>
      <c r="O206">
        <f>Input2022!O206*0.000001</f>
        <v>135.15502000000001</v>
      </c>
      <c r="P206">
        <f>Input2022!P206*0.000001</f>
        <v>44.455227999999998</v>
      </c>
      <c r="Q206">
        <f>Input2022!Q206*0.000001</f>
        <v>-174.186982</v>
      </c>
      <c r="R206">
        <f>Input2022!R206*0.000001</f>
        <v>1198.631159</v>
      </c>
      <c r="S206">
        <f>Input2022!S206*0.000001</f>
        <v>1024.4441769999999</v>
      </c>
      <c r="T206">
        <f>Input2022!T206*0.000001</f>
        <v>35.826824999999999</v>
      </c>
      <c r="U206">
        <f>Input2022!U206*0.000001</f>
        <v>-1.2131999999999999E-2</v>
      </c>
      <c r="V206">
        <f>Input2022!V206*0.000001</f>
        <v>52.807148999999995</v>
      </c>
      <c r="W206">
        <f>Input2022!W206*0.000001</f>
        <v>-189.55521399999998</v>
      </c>
    </row>
    <row r="207" spans="1:23" ht="14.25" customHeight="1">
      <c r="A207">
        <f>Input2022!A207</f>
        <v>2022</v>
      </c>
      <c r="B207" t="str">
        <f>Input2022!B207</f>
        <v>Chowchilla</v>
      </c>
      <c r="C207" t="str">
        <f>Input2022!C207</f>
        <v>City</v>
      </c>
      <c r="D207" t="str">
        <f>Input2022!D207</f>
        <v>06</v>
      </c>
      <c r="E207" t="str">
        <f>Input2022!E207</f>
        <v>039</v>
      </c>
      <c r="F207">
        <f>Input2022!F207</f>
        <v>13294</v>
      </c>
      <c r="G207" t="str">
        <f>Input2022!G207</f>
        <v>CA</v>
      </c>
      <c r="H207">
        <f>Input2022!H207*0.000001</f>
        <v>12.043932</v>
      </c>
      <c r="I207">
        <f>Input2022!I207*0.000001</f>
        <v>-1.330651</v>
      </c>
      <c r="J207">
        <f>Input2022!J207*0.000001</f>
        <v>8.2189579999999989</v>
      </c>
      <c r="K207">
        <f>Input2022!K207*0.000001</f>
        <v>40.515830999999999</v>
      </c>
      <c r="L207">
        <f>Input2022!L207*0.000001</f>
        <v>28.410532</v>
      </c>
      <c r="M207">
        <f>Input2022!M207*0.000001</f>
        <v>13.880633</v>
      </c>
      <c r="N207">
        <f>Input2022!N207*0.000001</f>
        <v>0</v>
      </c>
      <c r="O207">
        <f>Input2022!O207*0.000001</f>
        <v>8.8968379999999989</v>
      </c>
      <c r="P207">
        <f>Input2022!P207*0.000001</f>
        <v>0.77987799999999996</v>
      </c>
      <c r="Q207">
        <f>Input2022!Q207*0.000001</f>
        <v>4.2813919999999994</v>
      </c>
      <c r="R207">
        <f>Input2022!R207*0.000001</f>
        <v>39.605846438482857</v>
      </c>
      <c r="S207">
        <f>Input2022!S207*0.000001</f>
        <v>43.887238438482854</v>
      </c>
      <c r="T207">
        <f>Input2022!T207*0.000001</f>
        <v>0.678921</v>
      </c>
      <c r="U207">
        <f>Input2022!U207*0.000001</f>
        <v>0</v>
      </c>
      <c r="V207">
        <f>Input2022!V207*0.000001</f>
        <v>0</v>
      </c>
      <c r="W207">
        <f>Input2022!W207*0.000001</f>
        <v>1.5540129999999999</v>
      </c>
    </row>
    <row r="208" spans="1:23" ht="14.25" customHeight="1">
      <c r="A208">
        <f>Input2022!A208</f>
        <v>2022</v>
      </c>
      <c r="B208" t="str">
        <f>Input2022!B208</f>
        <v>Chowchilla Elementary School District</v>
      </c>
      <c r="C208" t="str">
        <f>Input2022!C208</f>
        <v>School District</v>
      </c>
      <c r="D208" t="str">
        <f>Input2022!D208</f>
        <v>06</v>
      </c>
      <c r="E208" t="str">
        <f>Input2022!E208</f>
        <v>039</v>
      </c>
      <c r="F208" t="str">
        <f>Input2022!F208</f>
        <v>08520</v>
      </c>
      <c r="G208" t="str">
        <f>Input2022!G208</f>
        <v>CA</v>
      </c>
      <c r="H208">
        <f>Input2022!H208*0.000001</f>
        <v>12.955898999999999</v>
      </c>
      <c r="I208">
        <f>Input2022!I208*0.000001</f>
        <v>-1.05</v>
      </c>
      <c r="J208">
        <f>Input2022!J208*0.000001</f>
        <v>31.168793999999998</v>
      </c>
      <c r="K208">
        <f>Input2022!K208*0.000001</f>
        <v>13.863608999999999</v>
      </c>
      <c r="L208">
        <f>Input2022!L208*0.000001</f>
        <v>34.236498999999995</v>
      </c>
      <c r="M208">
        <f>Input2022!M208*0.000001</f>
        <v>32.991836999999997</v>
      </c>
      <c r="N208">
        <f>Input2022!N208*0.000001</f>
        <v>0.01</v>
      </c>
      <c r="O208">
        <f>Input2022!O208*0.000001</f>
        <v>24.338113</v>
      </c>
      <c r="P208">
        <f>Input2022!P208*0.000001</f>
        <v>8.4601449999999989</v>
      </c>
      <c r="Q208">
        <f>Input2022!Q208*0.000001</f>
        <v>-14.741757</v>
      </c>
      <c r="R208">
        <f>Input2022!R208*0.000001</f>
        <v>101.95144140000001</v>
      </c>
      <c r="S208">
        <f>Input2022!S208*0.000001</f>
        <v>87.2096844</v>
      </c>
      <c r="T208">
        <f>Input2022!T208*0.000001</f>
        <v>3.0276809999999998</v>
      </c>
      <c r="U208">
        <f>Input2022!U208*0.000001</f>
        <v>0</v>
      </c>
      <c r="V208">
        <f>Input2022!V208*0.000001</f>
        <v>2.0418889999999998</v>
      </c>
      <c r="W208">
        <f>Input2022!W208*0.000001</f>
        <v>-1.0716139999999998</v>
      </c>
    </row>
    <row r="209" spans="1:23" ht="14.25" customHeight="1">
      <c r="A209">
        <f>Input2022!A209</f>
        <v>2022</v>
      </c>
      <c r="B209" t="str">
        <f>Input2022!B209</f>
        <v>Chowchilla Union High School District</v>
      </c>
      <c r="C209" t="str">
        <f>Input2022!C209</f>
        <v>School District</v>
      </c>
      <c r="D209" t="str">
        <f>Input2022!D209</f>
        <v>06</v>
      </c>
      <c r="E209" t="str">
        <f>Input2022!E209</f>
        <v>039</v>
      </c>
      <c r="F209" t="str">
        <f>Input2022!F209</f>
        <v>08550</v>
      </c>
      <c r="G209" t="str">
        <f>Input2022!G209</f>
        <v>CA</v>
      </c>
      <c r="H209">
        <f>Input2022!H209*0.000001</f>
        <v>7.1663920000000001</v>
      </c>
      <c r="I209">
        <f>Input2022!I209*0.000001</f>
        <v>-0.396393</v>
      </c>
      <c r="J209">
        <f>Input2022!J209*0.000001</f>
        <v>17.072316000000001</v>
      </c>
      <c r="K209">
        <f>Input2022!K209*0.000001</f>
        <v>7.2645789999999995</v>
      </c>
      <c r="L209">
        <f>Input2022!L209*0.000001</f>
        <v>23.497747999999998</v>
      </c>
      <c r="M209">
        <f>Input2022!M209*0.000001</f>
        <v>20.972089</v>
      </c>
      <c r="N209">
        <f>Input2022!N209*0.000001</f>
        <v>9.1042279999999991</v>
      </c>
      <c r="O209">
        <f>Input2022!O209*0.000001</f>
        <v>0</v>
      </c>
      <c r="P209">
        <f>Input2022!P209*0.000001</f>
        <v>3.2053919999999998</v>
      </c>
      <c r="Q209">
        <f>Input2022!Q209*0.000001</f>
        <v>-6.630147</v>
      </c>
      <c r="R209">
        <f>Input2022!R209*0.000001</f>
        <v>43.4998206</v>
      </c>
      <c r="S209">
        <f>Input2022!S209*0.000001</f>
        <v>36.869673599999999</v>
      </c>
      <c r="T209">
        <f>Input2022!T209*0.000001</f>
        <v>1.4467179999999999</v>
      </c>
      <c r="U209">
        <f>Input2022!U209*0.000001</f>
        <v>0</v>
      </c>
      <c r="V209">
        <f>Input2022!V209*0.000001</f>
        <v>1.316764</v>
      </c>
      <c r="W209">
        <f>Input2022!W209*0.000001</f>
        <v>-4.068352</v>
      </c>
    </row>
    <row r="210" spans="1:23" ht="14.25" customHeight="1">
      <c r="A210">
        <f>Input2022!A210</f>
        <v>2022</v>
      </c>
      <c r="B210" t="str">
        <f>Input2022!B210</f>
        <v>Chualar Union Elementary School District</v>
      </c>
      <c r="C210" t="str">
        <f>Input2022!C210</f>
        <v>School District</v>
      </c>
      <c r="D210" t="str">
        <f>Input2022!D210</f>
        <v>06</v>
      </c>
      <c r="E210" t="str">
        <f>Input2022!E210</f>
        <v>053</v>
      </c>
      <c r="F210" t="str">
        <f>Input2022!F210</f>
        <v>08580</v>
      </c>
      <c r="G210" t="str">
        <f>Input2022!G210</f>
        <v>CA</v>
      </c>
      <c r="H210">
        <f>Input2022!H210*0.000001</f>
        <v>2.2158180000000001</v>
      </c>
      <c r="I210">
        <f>Input2022!I210*0.000001</f>
        <v>-6.7715999999999998E-2</v>
      </c>
      <c r="J210">
        <f>Input2022!J210*0.000001</f>
        <v>5.1556519999999999</v>
      </c>
      <c r="K210">
        <f>Input2022!K210*0.000001</f>
        <v>3.1802429999999999</v>
      </c>
      <c r="L210">
        <f>Input2022!L210*0.000001</f>
        <v>5.4656509999999994</v>
      </c>
      <c r="M210">
        <f>Input2022!M210*0.000001</f>
        <v>5.2283379999999999</v>
      </c>
      <c r="N210">
        <f>Input2022!N210*0.000001</f>
        <v>0</v>
      </c>
      <c r="O210">
        <f>Input2022!O210*0.000001</f>
        <v>3.2464329999999997</v>
      </c>
      <c r="P210">
        <f>Input2022!P210*0.000001</f>
        <v>1.076376</v>
      </c>
      <c r="Q210">
        <f>Input2022!Q210*0.000001</f>
        <v>-2.1061969999999999</v>
      </c>
      <c r="R210">
        <f>Input2022!R210*0.000001</f>
        <v>13.603214720394737</v>
      </c>
      <c r="S210">
        <f>Input2022!S210*0.000001</f>
        <v>11.497017720394737</v>
      </c>
      <c r="T210">
        <f>Input2022!T210*0.000001</f>
        <v>0.42505799999999999</v>
      </c>
      <c r="U210">
        <f>Input2022!U210*0.000001</f>
        <v>0</v>
      </c>
      <c r="V210">
        <f>Input2022!V210*0.000001</f>
        <v>0.80982500000000002</v>
      </c>
      <c r="W210">
        <f>Input2022!W210*0.000001</f>
        <v>-1.7868579999999998</v>
      </c>
    </row>
    <row r="211" spans="1:23" ht="14.25" customHeight="1">
      <c r="A211">
        <f>Input2022!A211</f>
        <v>2022</v>
      </c>
      <c r="B211" t="str">
        <f>Input2022!B211</f>
        <v>Chula Vista</v>
      </c>
      <c r="C211" t="str">
        <f>Input2022!C211</f>
        <v>City</v>
      </c>
      <c r="D211" t="str">
        <f>Input2022!D211</f>
        <v>06</v>
      </c>
      <c r="E211" t="str">
        <f>Input2022!E211</f>
        <v>073</v>
      </c>
      <c r="F211">
        <f>Input2022!F211</f>
        <v>13392</v>
      </c>
      <c r="G211" t="str">
        <f>Input2022!G211</f>
        <v>CA</v>
      </c>
      <c r="H211">
        <f>Input2022!H211*0.000001</f>
        <v>118.98163</v>
      </c>
      <c r="I211">
        <f>Input2022!I211*0.000001</f>
        <v>-28.397241999999999</v>
      </c>
      <c r="J211">
        <f>Input2022!J211*0.000001</f>
        <v>204.74562899999998</v>
      </c>
      <c r="K211">
        <f>Input2022!K211*0.000001</f>
        <v>505.10879799999998</v>
      </c>
      <c r="L211">
        <f>Input2022!L211*0.000001</f>
        <v>485.911541</v>
      </c>
      <c r="M211">
        <f>Input2022!M211*0.000001</f>
        <v>229.976237</v>
      </c>
      <c r="N211">
        <f>Input2022!N211*0.000001</f>
        <v>0</v>
      </c>
      <c r="O211">
        <f>Input2022!O211*0.000001</f>
        <v>124.51997</v>
      </c>
      <c r="P211">
        <f>Input2022!P211*0.000001</f>
        <v>18.887729999999998</v>
      </c>
      <c r="Q211">
        <f>Input2022!Q211*0.000001</f>
        <v>160.773888</v>
      </c>
      <c r="R211">
        <f>Input2022!R211*0.000001</f>
        <v>1203.8270989999999</v>
      </c>
      <c r="S211">
        <f>Input2022!S211*0.000001</f>
        <v>1364.600987</v>
      </c>
      <c r="T211">
        <f>Input2022!T211*0.000001</f>
        <v>14.711589</v>
      </c>
      <c r="U211">
        <f>Input2022!U211*0.000001</f>
        <v>0</v>
      </c>
      <c r="V211">
        <f>Input2022!V211*0.000001</f>
        <v>27.450132</v>
      </c>
      <c r="W211">
        <f>Input2022!W211*0.000001</f>
        <v>26.523053999999998</v>
      </c>
    </row>
    <row r="212" spans="1:23" ht="14.25" customHeight="1">
      <c r="A212">
        <f>Input2022!A212</f>
        <v>2022</v>
      </c>
      <c r="B212" t="str">
        <f>Input2022!B212</f>
        <v>Chula Vista Elementary School District</v>
      </c>
      <c r="C212" t="str">
        <f>Input2022!C212</f>
        <v>School District</v>
      </c>
      <c r="D212" t="str">
        <f>Input2022!D212</f>
        <v>06</v>
      </c>
      <c r="E212" t="str">
        <f>Input2022!E212</f>
        <v>073</v>
      </c>
      <c r="F212" t="str">
        <f>Input2022!F212</f>
        <v>08610</v>
      </c>
      <c r="G212" t="str">
        <f>Input2022!G212</f>
        <v>CA</v>
      </c>
      <c r="H212">
        <f>Input2022!H212*0.000001</f>
        <v>55.183930999999994</v>
      </c>
      <c r="I212">
        <f>Input2022!I212*0.000001</f>
        <v>0</v>
      </c>
      <c r="J212">
        <f>Input2022!J212*0.000001</f>
        <v>326.26416799999998</v>
      </c>
      <c r="K212">
        <f>Input2022!K212*0.000001</f>
        <v>394.173248</v>
      </c>
      <c r="L212">
        <f>Input2022!L212*0.000001</f>
        <v>477.52445799999998</v>
      </c>
      <c r="M212">
        <f>Input2022!M212*0.000001</f>
        <v>346.80987699999997</v>
      </c>
      <c r="N212">
        <f>Input2022!N212*0.000001</f>
        <v>69.339240000000004</v>
      </c>
      <c r="O212">
        <f>Input2022!O212*0.000001</f>
        <v>0</v>
      </c>
      <c r="P212">
        <f>Input2022!P212*0.000001</f>
        <v>18.848468</v>
      </c>
      <c r="Q212">
        <f>Input2022!Q212*0.000001</f>
        <v>-197.499043</v>
      </c>
      <c r="R212">
        <f>Input2022!R212*0.000001</f>
        <v>1355.802003</v>
      </c>
      <c r="S212">
        <f>Input2022!S212*0.000001</f>
        <v>1158.30296</v>
      </c>
      <c r="T212">
        <f>Input2022!T212*0.000001</f>
        <v>41.761438999999996</v>
      </c>
      <c r="U212">
        <f>Input2022!U212*0.000001</f>
        <v>16.025614000000001</v>
      </c>
      <c r="V212">
        <f>Input2022!V212*0.000001</f>
        <v>65.336433</v>
      </c>
      <c r="W212">
        <f>Input2022!W212*0.000001</f>
        <v>-281.19529499999999</v>
      </c>
    </row>
    <row r="213" spans="1:23" ht="14.25" customHeight="1">
      <c r="A213">
        <f>Input2022!A213</f>
        <v>2022</v>
      </c>
      <c r="B213" t="str">
        <f>Input2022!B213</f>
        <v>Cienega Union Elementary School District</v>
      </c>
      <c r="C213" t="str">
        <f>Input2022!C213</f>
        <v>School District</v>
      </c>
      <c r="D213" t="str">
        <f>Input2022!D213</f>
        <v>06</v>
      </c>
      <c r="E213" t="str">
        <f>Input2022!E213</f>
        <v>069</v>
      </c>
      <c r="F213" t="str">
        <f>Input2022!F213</f>
        <v>08640</v>
      </c>
      <c r="G213" t="str">
        <f>Input2022!G213</f>
        <v>CA</v>
      </c>
      <c r="H213">
        <f>Input2022!H213*0.000001</f>
        <v>0.47736399999999996</v>
      </c>
      <c r="I213">
        <f>Input2022!I213*0.000001</f>
        <v>0</v>
      </c>
      <c r="J213">
        <f>Input2022!J213*0.000001</f>
        <v>0.44134999999999996</v>
      </c>
      <c r="K213">
        <f>Input2022!K213*0.000001</f>
        <v>0</v>
      </c>
      <c r="L213">
        <f>Input2022!L213*0.000001</f>
        <v>0.54338299999999995</v>
      </c>
      <c r="M213">
        <f>Input2022!M213*0.000001</f>
        <v>0.54565600000000003</v>
      </c>
      <c r="N213">
        <f>Input2022!N213*0.000001</f>
        <v>0</v>
      </c>
      <c r="O213">
        <f>Input2022!O213*0.000001</f>
        <v>0.57782499999999992</v>
      </c>
      <c r="P213">
        <f>Input2022!P213*0.000001</f>
        <v>6.3935999999999993E-2</v>
      </c>
      <c r="Q213">
        <f>Input2022!Q213*0.000001</f>
        <v>-0.185666</v>
      </c>
      <c r="R213">
        <f>Input2022!R213*0.000001</f>
        <v>1.1914696356275305</v>
      </c>
      <c r="S213">
        <f>Input2022!S213*0.000001</f>
        <v>1.0058036356275304</v>
      </c>
      <c r="T213">
        <f>Input2022!T213*0.000001</f>
        <v>3.4763999999999996E-2</v>
      </c>
      <c r="U213">
        <f>Input2022!U213*0.000001</f>
        <v>0</v>
      </c>
      <c r="V213">
        <f>Input2022!V213*0.000001</f>
        <v>0</v>
      </c>
      <c r="W213">
        <f>Input2022!W213*0.000001</f>
        <v>0.48639699999999997</v>
      </c>
    </row>
    <row r="214" spans="1:23" ht="14.25" customHeight="1">
      <c r="A214">
        <f>Input2022!A214</f>
        <v>2022</v>
      </c>
      <c r="B214" t="str">
        <f>Input2022!B214</f>
        <v>Cinnabar Elementary School District</v>
      </c>
      <c r="C214" t="str">
        <f>Input2022!C214</f>
        <v>School District</v>
      </c>
      <c r="D214" t="str">
        <f>Input2022!D214</f>
        <v>06</v>
      </c>
      <c r="E214" t="str">
        <f>Input2022!E214</f>
        <v>097</v>
      </c>
      <c r="F214" t="str">
        <f>Input2022!F214</f>
        <v>08700</v>
      </c>
      <c r="G214" t="str">
        <f>Input2022!G214</f>
        <v>CA</v>
      </c>
      <c r="H214">
        <f>Input2022!H214*0.000001</f>
        <v>1.254696</v>
      </c>
      <c r="I214">
        <f>Input2022!I214*0.000001</f>
        <v>-0.82623499999999994</v>
      </c>
      <c r="J214">
        <f>Input2022!J214*0.000001</f>
        <v>3.6902079999999997</v>
      </c>
      <c r="K214">
        <f>Input2022!K214*0.000001</f>
        <v>2.407327</v>
      </c>
      <c r="L214">
        <f>Input2022!L214*0.000001</f>
        <v>5.0297349999999996</v>
      </c>
      <c r="M214">
        <f>Input2022!M214*0.000001</f>
        <v>4.9181780000000002</v>
      </c>
      <c r="N214">
        <f>Input2022!N214*0.000001</f>
        <v>0</v>
      </c>
      <c r="O214">
        <f>Input2022!O214*0.000001</f>
        <v>2.8445809999999998</v>
      </c>
      <c r="P214">
        <f>Input2022!P214*0.000001</f>
        <v>1.3612569999999999</v>
      </c>
      <c r="Q214">
        <f>Input2022!Q214*0.000001</f>
        <v>-1.8671479999999998</v>
      </c>
      <c r="R214">
        <f>Input2022!R214*0.000001</f>
        <v>12.660701233552633</v>
      </c>
      <c r="S214">
        <f>Input2022!S214*0.000001</f>
        <v>10.793553233552633</v>
      </c>
      <c r="T214">
        <f>Input2022!T214*0.000001</f>
        <v>0.31606699999999999</v>
      </c>
      <c r="U214">
        <f>Input2022!U214*0.000001</f>
        <v>0</v>
      </c>
      <c r="V214">
        <f>Input2022!V214*0.000001</f>
        <v>0</v>
      </c>
      <c r="W214">
        <f>Input2022!W214*0.000001</f>
        <v>-1.3907719999999999</v>
      </c>
    </row>
    <row r="215" spans="1:23" ht="14.25" customHeight="1">
      <c r="A215">
        <f>Input2022!A215</f>
        <v>2022</v>
      </c>
      <c r="B215" t="str">
        <f>Input2022!B215</f>
        <v>Citrus Heights</v>
      </c>
      <c r="C215" t="str">
        <f>Input2022!C215</f>
        <v>City</v>
      </c>
      <c r="D215" t="str">
        <f>Input2022!D215</f>
        <v>06</v>
      </c>
      <c r="E215" t="str">
        <f>Input2022!E215</f>
        <v>067</v>
      </c>
      <c r="F215">
        <f>Input2022!F215</f>
        <v>13588</v>
      </c>
      <c r="G215" t="str">
        <f>Input2022!G215</f>
        <v>CA</v>
      </c>
      <c r="H215">
        <f>Input2022!H215*0.000001</f>
        <v>11.867531999999999</v>
      </c>
      <c r="I215">
        <f>Input2022!I215*0.000001</f>
        <v>-0.47699999999999998</v>
      </c>
      <c r="J215">
        <f>Input2022!J215*0.000001</f>
        <v>35.028425999999996</v>
      </c>
      <c r="K215">
        <f>Input2022!K215*0.000001</f>
        <v>2.165343</v>
      </c>
      <c r="L215">
        <f>Input2022!L215*0.000001</f>
        <v>59.299251999999996</v>
      </c>
      <c r="M215">
        <f>Input2022!M215*0.000001</f>
        <v>38.451557999999999</v>
      </c>
      <c r="N215">
        <f>Input2022!N215*0.000001</f>
        <v>0</v>
      </c>
      <c r="O215">
        <f>Input2022!O215*0.000001</f>
        <v>24.300659</v>
      </c>
      <c r="P215">
        <f>Input2022!P215*0.000001</f>
        <v>16.673573999999999</v>
      </c>
      <c r="Q215">
        <f>Input2022!Q215*0.000001</f>
        <v>-6.2023389999999994</v>
      </c>
      <c r="R215">
        <f>Input2022!R215*0.000001</f>
        <v>52.966174210076865</v>
      </c>
      <c r="S215">
        <f>Input2022!S215*0.000001</f>
        <v>46.76383521007687</v>
      </c>
      <c r="T215">
        <f>Input2022!T215*0.000001</f>
        <v>3.5481409999999998</v>
      </c>
      <c r="U215">
        <f>Input2022!U215*0.000001</f>
        <v>3.334352</v>
      </c>
      <c r="V215">
        <f>Input2022!V215*0.000001</f>
        <v>3.2262589999999998</v>
      </c>
      <c r="W215">
        <f>Input2022!W215*0.000001</f>
        <v>5.4498679999999995</v>
      </c>
    </row>
    <row r="216" spans="1:23" ht="14.25" customHeight="1">
      <c r="A216">
        <f>Input2022!A216</f>
        <v>2022</v>
      </c>
      <c r="B216" t="str">
        <f>Input2022!B216</f>
        <v>San Francisco</v>
      </c>
      <c r="C216" t="str">
        <f>Input2022!C216</f>
        <v>City</v>
      </c>
      <c r="D216" t="str">
        <f>Input2022!D216</f>
        <v>06</v>
      </c>
      <c r="E216" t="str">
        <f>Input2022!E216</f>
        <v>075</v>
      </c>
      <c r="F216" t="str">
        <f>Input2022!F216</f>
        <v>67000</v>
      </c>
      <c r="G216" t="str">
        <f>Input2022!G216</f>
        <v>CA</v>
      </c>
      <c r="H216">
        <f>Input2022!H216*0.000001</f>
        <v>2786.47</v>
      </c>
      <c r="I216">
        <f>Input2022!I216*0.000001</f>
        <v>-1209.383</v>
      </c>
      <c r="J216">
        <f>Input2022!J216*0.000001</f>
        <v>5006.5459999999994</v>
      </c>
      <c r="K216">
        <f>Input2022!K216*0.000001</f>
        <v>23449.621999999999</v>
      </c>
      <c r="L216">
        <f>Input2022!L216*0.000001</f>
        <v>13374.940999999999</v>
      </c>
      <c r="M216">
        <f>Input2022!M216*0.000001</f>
        <v>6324.9479999999994</v>
      </c>
      <c r="N216">
        <f>Input2022!N216*0.000001</f>
        <v>0</v>
      </c>
      <c r="O216">
        <f>Input2022!O216*0.000001</f>
        <v>3845.056</v>
      </c>
      <c r="P216">
        <f>Input2022!P216*0.000001</f>
        <v>1499.355</v>
      </c>
      <c r="Q216">
        <f>Input2022!Q216*0.000001</f>
        <v>2104.1669999999999</v>
      </c>
      <c r="R216">
        <f>Input2022!R216*0.000001</f>
        <v>32993.431255999996</v>
      </c>
      <c r="S216">
        <f>Input2022!S216*0.000001</f>
        <v>35097.598255999997</v>
      </c>
      <c r="T216">
        <f>Input2022!T216*0.000001</f>
        <v>780.01400000000001</v>
      </c>
      <c r="U216">
        <f>Input2022!U216*0.000001</f>
        <v>718.77800000000002</v>
      </c>
      <c r="V216">
        <f>Input2022!V216*0.000001</f>
        <v>4398.4619999999995</v>
      </c>
      <c r="W216">
        <f>Input2022!W216*0.000001</f>
        <v>-1909.6229999999998</v>
      </c>
    </row>
    <row r="217" spans="1:23" ht="14.25" customHeight="1">
      <c r="A217">
        <f>Input2022!A217</f>
        <v>2022</v>
      </c>
      <c r="B217" t="str">
        <f>Input2022!B217</f>
        <v>Claremont</v>
      </c>
      <c r="C217" t="str">
        <f>Input2022!C217</f>
        <v>City</v>
      </c>
      <c r="D217" t="str">
        <f>Input2022!D217</f>
        <v>06</v>
      </c>
      <c r="E217" t="str">
        <f>Input2022!E217</f>
        <v>037</v>
      </c>
      <c r="F217" t="str">
        <f>Input2022!F217</f>
        <v>13756</v>
      </c>
      <c r="G217" t="str">
        <f>Input2022!G217</f>
        <v>CA</v>
      </c>
      <c r="H217">
        <f>Input2022!H217*0.000001</f>
        <v>13.902234999999999</v>
      </c>
      <c r="I217">
        <f>Input2022!I217*0.000001</f>
        <v>-1.5431409999999999</v>
      </c>
      <c r="J217">
        <f>Input2022!J217*0.000001</f>
        <v>28.075476999999999</v>
      </c>
      <c r="K217">
        <f>Input2022!K217*0.000001</f>
        <v>21.509193</v>
      </c>
      <c r="L217">
        <f>Input2022!L217*0.000001</f>
        <v>55.746525999999996</v>
      </c>
      <c r="M217">
        <f>Input2022!M217*0.000001</f>
        <v>32.891567999999999</v>
      </c>
      <c r="N217">
        <f>Input2022!N217*0.000001</f>
        <v>0</v>
      </c>
      <c r="O217">
        <f>Input2022!O217*0.000001</f>
        <v>12.81714</v>
      </c>
      <c r="P217">
        <f>Input2022!P217*0.000001</f>
        <v>3.3291040000000001</v>
      </c>
      <c r="Q217">
        <f>Input2022!Q217*0.000001</f>
        <v>-35.398409999999998</v>
      </c>
      <c r="R217">
        <f>Input2022!R217*0.000001</f>
        <v>189.623966</v>
      </c>
      <c r="S217">
        <f>Input2022!S217*0.000001</f>
        <v>154.22555599999998</v>
      </c>
      <c r="T217">
        <f>Input2022!T217*0.000001</f>
        <v>7.4226029999999996</v>
      </c>
      <c r="U217">
        <f>Input2022!U217*0.000001</f>
        <v>0</v>
      </c>
      <c r="V217">
        <f>Input2022!V217*0.000001</f>
        <v>2.1172279999999999</v>
      </c>
      <c r="W217">
        <f>Input2022!W217*0.000001</f>
        <v>-29.963460999999999</v>
      </c>
    </row>
    <row r="218" spans="1:23" ht="14.25" customHeight="1">
      <c r="A218">
        <f>Input2022!A218</f>
        <v>2022</v>
      </c>
      <c r="B218" t="str">
        <f>Input2022!B218</f>
        <v>Claremont Unified School District</v>
      </c>
      <c r="C218" t="str">
        <f>Input2022!C218</f>
        <v>School District</v>
      </c>
      <c r="D218" t="str">
        <f>Input2022!D218</f>
        <v>06</v>
      </c>
      <c r="E218" t="str">
        <f>Input2022!E218</f>
        <v>037</v>
      </c>
      <c r="F218" t="str">
        <f>Input2022!F218</f>
        <v>08760</v>
      </c>
      <c r="G218" t="str">
        <f>Input2022!G218</f>
        <v>CA</v>
      </c>
      <c r="H218">
        <f>Input2022!H218*0.000001</f>
        <v>12.061361</v>
      </c>
      <c r="I218">
        <f>Input2022!I218*0.000001</f>
        <v>-1.296268</v>
      </c>
      <c r="J218">
        <f>Input2022!J218*0.000001</f>
        <v>89.641153000000003</v>
      </c>
      <c r="K218">
        <f>Input2022!K218*0.000001</f>
        <v>76.734971999999999</v>
      </c>
      <c r="L218">
        <f>Input2022!L218*0.000001</f>
        <v>105.59449099999999</v>
      </c>
      <c r="M218">
        <f>Input2022!M218*0.000001</f>
        <v>90.342879999999994</v>
      </c>
      <c r="N218">
        <f>Input2022!N218*0.000001</f>
        <v>0</v>
      </c>
      <c r="O218">
        <f>Input2022!O218*0.000001</f>
        <v>18.115818999999998</v>
      </c>
      <c r="P218">
        <f>Input2022!P218*0.000001</f>
        <v>8.5677219999999998</v>
      </c>
      <c r="Q218">
        <f>Input2022!Q218*0.000001</f>
        <v>-48.301283999999995</v>
      </c>
      <c r="R218">
        <f>Input2022!R218*0.000001</f>
        <v>326.41737089999998</v>
      </c>
      <c r="S218">
        <f>Input2022!S218*0.000001</f>
        <v>278.11608689999997</v>
      </c>
      <c r="T218">
        <f>Input2022!T218*0.000001</f>
        <v>9.8236849999999993</v>
      </c>
      <c r="U218">
        <f>Input2022!U218*0.000001</f>
        <v>-3.1079999999999997E-3</v>
      </c>
      <c r="V218">
        <f>Input2022!V218*0.000001</f>
        <v>21.876321999999998</v>
      </c>
      <c r="W218">
        <f>Input2022!W218*0.000001</f>
        <v>-76.288195999999999</v>
      </c>
    </row>
    <row r="219" spans="1:23" ht="14.25" customHeight="1">
      <c r="A219">
        <f>Input2022!A219</f>
        <v>2022</v>
      </c>
      <c r="B219" t="str">
        <f>Input2022!B219</f>
        <v>Clay Joint Elementary School District</v>
      </c>
      <c r="C219" t="str">
        <f>Input2022!C219</f>
        <v>School District</v>
      </c>
      <c r="D219" t="str">
        <f>Input2022!D219</f>
        <v>06</v>
      </c>
      <c r="E219" t="str">
        <f>Input2022!E219</f>
        <v>019</v>
      </c>
      <c r="F219" t="str">
        <f>Input2022!F219</f>
        <v>08850</v>
      </c>
      <c r="G219" t="str">
        <f>Input2022!G219</f>
        <v>CA</v>
      </c>
      <c r="H219">
        <f>Input2022!H219*0.000001</f>
        <v>2.0891289999999998</v>
      </c>
      <c r="I219">
        <f>Input2022!I219*0.000001</f>
        <v>0</v>
      </c>
      <c r="J219">
        <f>Input2022!J219*0.000001</f>
        <v>2.7719139999999998</v>
      </c>
      <c r="K219">
        <f>Input2022!K219*0.000001</f>
        <v>1.8668999999999998E-2</v>
      </c>
      <c r="L219">
        <f>Input2022!L219*0.000001</f>
        <v>7.0493579999999998</v>
      </c>
      <c r="M219">
        <f>Input2022!M219*0.000001</f>
        <v>2.9979079999999998</v>
      </c>
      <c r="N219">
        <f>Input2022!N219*0.000001</f>
        <v>2.24064</v>
      </c>
      <c r="O219">
        <f>Input2022!O219*0.000001</f>
        <v>0</v>
      </c>
      <c r="P219">
        <f>Input2022!P219*0.000001</f>
        <v>0.22292899999999999</v>
      </c>
      <c r="Q219">
        <f>Input2022!Q219*0.000001</f>
        <v>-1.1603399999999999</v>
      </c>
      <c r="R219">
        <f>Input2022!R219*0.000001</f>
        <v>7.9155477072742624</v>
      </c>
      <c r="S219">
        <f>Input2022!S219*0.000001</f>
        <v>6.7552077072742627</v>
      </c>
      <c r="T219">
        <f>Input2022!T219*0.000001</f>
        <v>0.26813500000000001</v>
      </c>
      <c r="U219">
        <f>Input2022!U219*0.000001</f>
        <v>0</v>
      </c>
      <c r="V219">
        <f>Input2022!V219*0.000001</f>
        <v>0</v>
      </c>
      <c r="W219">
        <f>Input2022!W219*0.000001</f>
        <v>0.36568600000000001</v>
      </c>
    </row>
    <row r="220" spans="1:23" ht="14.25" customHeight="1">
      <c r="A220">
        <f>Input2022!A220</f>
        <v>2022</v>
      </c>
      <c r="B220" t="str">
        <f>Input2022!B220</f>
        <v>Clayton</v>
      </c>
      <c r="C220" t="str">
        <f>Input2022!C220</f>
        <v>City</v>
      </c>
      <c r="D220" t="str">
        <f>Input2022!D220</f>
        <v>06</v>
      </c>
      <c r="E220" t="str">
        <f>Input2022!E220</f>
        <v>013</v>
      </c>
      <c r="F220">
        <f>Input2022!F220</f>
        <v>13882</v>
      </c>
      <c r="G220" t="str">
        <f>Input2022!G220</f>
        <v>CA</v>
      </c>
      <c r="H220">
        <f>Input2022!H220*0.000001</f>
        <v>6.2398859999999994</v>
      </c>
      <c r="I220">
        <f>Input2022!I220*0.000001</f>
        <v>0</v>
      </c>
      <c r="J220">
        <f>Input2022!J220*0.000001</f>
        <v>6.2460939999999994</v>
      </c>
      <c r="K220">
        <f>Input2022!K220*0.000001</f>
        <v>0.32828499999999999</v>
      </c>
      <c r="L220">
        <f>Input2022!L220*0.000001</f>
        <v>9.3597039999999989</v>
      </c>
      <c r="M220">
        <f>Input2022!M220*0.000001</f>
        <v>4.8978769999999994</v>
      </c>
      <c r="N220">
        <f>Input2022!N220*0.000001</f>
        <v>0</v>
      </c>
      <c r="O220">
        <f>Input2022!O220*0.000001</f>
        <v>5.9858799999999999</v>
      </c>
      <c r="P220">
        <f>Input2022!P220*0.000001</f>
        <v>0.157166</v>
      </c>
      <c r="Q220">
        <f>Input2022!Q220*0.000001</f>
        <v>-2.7597389999999997</v>
      </c>
      <c r="R220">
        <f>Input2022!R220*0.000001</f>
        <v>23.447230246389118</v>
      </c>
      <c r="S220">
        <f>Input2022!S220*0.000001</f>
        <v>20.687491246389119</v>
      </c>
      <c r="T220">
        <f>Input2022!T220*0.000001</f>
        <v>0.58486499999999997</v>
      </c>
      <c r="U220">
        <f>Input2022!U220*0.000001</f>
        <v>0</v>
      </c>
      <c r="V220">
        <f>Input2022!V220*0.000001</f>
        <v>0.57831500000000002</v>
      </c>
      <c r="W220">
        <f>Input2022!W220*0.000001</f>
        <v>5.7444179999999996</v>
      </c>
    </row>
    <row r="221" spans="1:23" ht="14.25" customHeight="1">
      <c r="A221">
        <f>Input2022!A221</f>
        <v>2022</v>
      </c>
      <c r="B221" t="str">
        <f>Input2022!B221</f>
        <v>Clear Creek Elementary School District</v>
      </c>
      <c r="C221" t="str">
        <f>Input2022!C221</f>
        <v>School District</v>
      </c>
      <c r="D221" t="str">
        <f>Input2022!D221</f>
        <v>06</v>
      </c>
      <c r="E221" t="str">
        <f>Input2022!E221</f>
        <v>057</v>
      </c>
      <c r="F221" t="str">
        <f>Input2022!F221</f>
        <v>08880</v>
      </c>
      <c r="G221" t="str">
        <f>Input2022!G221</f>
        <v>CA</v>
      </c>
      <c r="H221">
        <f>Input2022!H221*0.000001</f>
        <v>1.0411550000000001</v>
      </c>
      <c r="I221">
        <f>Input2022!I221*0.000001</f>
        <v>0</v>
      </c>
      <c r="J221">
        <f>Input2022!J221*0.000001</f>
        <v>2.0374749999999997</v>
      </c>
      <c r="K221">
        <f>Input2022!K221*0.000001</f>
        <v>1.102E-2</v>
      </c>
      <c r="L221">
        <f>Input2022!L221*0.000001</f>
        <v>2.357259</v>
      </c>
      <c r="M221">
        <f>Input2022!M221*0.000001</f>
        <v>2.3092159999999997</v>
      </c>
      <c r="N221">
        <f>Input2022!N221*0.000001</f>
        <v>1.503217</v>
      </c>
      <c r="O221">
        <f>Input2022!O221*0.000001</f>
        <v>0</v>
      </c>
      <c r="P221">
        <f>Input2022!P221*0.000001</f>
        <v>0.23396</v>
      </c>
      <c r="Q221">
        <f>Input2022!Q221*0.000001</f>
        <v>-0.99439599999999995</v>
      </c>
      <c r="R221">
        <f>Input2022!R221*0.000001</f>
        <v>3.5513474074074072</v>
      </c>
      <c r="S221">
        <f>Input2022!S221*0.000001</f>
        <v>2.5569514074074071</v>
      </c>
      <c r="T221">
        <f>Input2022!T221*0.000001</f>
        <v>0.20962599999999998</v>
      </c>
      <c r="U221">
        <f>Input2022!U221*0.000001</f>
        <v>0</v>
      </c>
      <c r="V221">
        <f>Input2022!V221*0.000001</f>
        <v>0</v>
      </c>
      <c r="W221">
        <f>Input2022!W221*0.000001</f>
        <v>-0.27732599999999996</v>
      </c>
    </row>
    <row r="222" spans="1:23" ht="14.25" customHeight="1">
      <c r="A222">
        <f>Input2022!A222</f>
        <v>2022</v>
      </c>
      <c r="B222" t="str">
        <f>Input2022!B222</f>
        <v>Clearlake</v>
      </c>
      <c r="C222" t="str">
        <f>Input2022!C222</f>
        <v>City</v>
      </c>
      <c r="D222" t="str">
        <f>Input2022!D222</f>
        <v>06</v>
      </c>
      <c r="E222" t="str">
        <f>Input2022!E222</f>
        <v>033</v>
      </c>
      <c r="F222" t="str">
        <f>Input2022!F222</f>
        <v>13945</v>
      </c>
      <c r="G222" t="str">
        <f>Input2022!G222</f>
        <v>CA</v>
      </c>
      <c r="H222">
        <f>Input2022!H222*0.000001</f>
        <v>13.606076</v>
      </c>
      <c r="I222">
        <f>Input2022!I222*0.000001</f>
        <v>-5.0332119999999998</v>
      </c>
      <c r="J222">
        <f>Input2022!J222*0.000001</f>
        <v>8.0130649999999992</v>
      </c>
      <c r="K222">
        <f>Input2022!K222*0.000001</f>
        <v>14.809673</v>
      </c>
      <c r="L222">
        <f>Input2022!L222*0.000001</f>
        <v>24.886969000000001</v>
      </c>
      <c r="M222">
        <f>Input2022!M222*0.000001</f>
        <v>11.249779</v>
      </c>
      <c r="N222">
        <f>Input2022!N222*0.000001</f>
        <v>0</v>
      </c>
      <c r="O222">
        <f>Input2022!O222*0.000001</f>
        <v>8.3383190000000003</v>
      </c>
      <c r="P222">
        <f>Input2022!P222*0.000001</f>
        <v>0.58929399999999998</v>
      </c>
      <c r="Q222">
        <f>Input2022!Q222*0.000001</f>
        <v>-4.2271799999999997</v>
      </c>
      <c r="R222">
        <f>Input2022!R222*0.000001</f>
        <v>30.900438999999999</v>
      </c>
      <c r="S222">
        <f>Input2022!S222*0.000001</f>
        <v>26.673258999999998</v>
      </c>
      <c r="T222">
        <f>Input2022!T222*0.000001</f>
        <v>1.0709919999999999</v>
      </c>
      <c r="U222">
        <f>Input2022!U222*0.000001</f>
        <v>0</v>
      </c>
      <c r="V222">
        <f>Input2022!V222*0.000001</f>
        <v>0</v>
      </c>
      <c r="W222">
        <f>Input2022!W222*0.000001</f>
        <v>-5.6393759999999995</v>
      </c>
    </row>
    <row r="223" spans="1:23" ht="14.25" customHeight="1">
      <c r="A223">
        <f>Input2022!A223</f>
        <v>2022</v>
      </c>
      <c r="B223" t="str">
        <f>Input2022!B223</f>
        <v>Cloverdale</v>
      </c>
      <c r="C223" t="str">
        <f>Input2022!C223</f>
        <v>City</v>
      </c>
      <c r="D223" t="str">
        <f>Input2022!D223</f>
        <v>06</v>
      </c>
      <c r="E223" t="str">
        <f>Input2022!E223</f>
        <v>097</v>
      </c>
      <c r="F223">
        <f>Input2022!F223</f>
        <v>14190</v>
      </c>
      <c r="G223" t="str">
        <f>Input2022!G223</f>
        <v>CA</v>
      </c>
      <c r="H223">
        <f>Input2022!H223*0.000001</f>
        <v>7.8722079999999997</v>
      </c>
      <c r="I223">
        <f>Input2022!I223*0.000001</f>
        <v>-0.22028599999999998</v>
      </c>
      <c r="J223">
        <f>Input2022!J223*0.000001</f>
        <v>7.7362419999999998</v>
      </c>
      <c r="K223">
        <f>Input2022!K223*0.000001</f>
        <v>4.7870629999999998</v>
      </c>
      <c r="L223">
        <f>Input2022!L223*0.000001</f>
        <v>16.648177</v>
      </c>
      <c r="M223">
        <f>Input2022!M223*0.000001</f>
        <v>7.4374629999999993</v>
      </c>
      <c r="N223">
        <f>Input2022!N223*0.000001</f>
        <v>0</v>
      </c>
      <c r="O223">
        <f>Input2022!O223*0.000001</f>
        <v>7.6466059999999993</v>
      </c>
      <c r="P223">
        <f>Input2022!P223*0.000001</f>
        <v>0.88242799999999999</v>
      </c>
      <c r="Q223">
        <f>Input2022!Q223*0.000001</f>
        <v>-6.773066</v>
      </c>
      <c r="R223">
        <f>Input2022!R223*0.000001</f>
        <v>57.840016999999996</v>
      </c>
      <c r="S223">
        <f>Input2022!S223*0.000001</f>
        <v>51.066950999999996</v>
      </c>
      <c r="T223">
        <f>Input2022!T223*0.000001</f>
        <v>1.486721</v>
      </c>
      <c r="U223">
        <f>Input2022!U223*0.000001</f>
        <v>0</v>
      </c>
      <c r="V223">
        <f>Input2022!V223*0.000001</f>
        <v>2.6935639999999998</v>
      </c>
      <c r="W223">
        <f>Input2022!W223*0.000001</f>
        <v>-2.032715</v>
      </c>
    </row>
    <row r="224" spans="1:23" ht="14.25" customHeight="1">
      <c r="A224">
        <f>Input2022!A224</f>
        <v>2022</v>
      </c>
      <c r="B224" t="str">
        <f>Input2022!B224</f>
        <v>Cloverdale Unified School District</v>
      </c>
      <c r="C224" t="str">
        <f>Input2022!C224</f>
        <v>School District</v>
      </c>
      <c r="D224" t="str">
        <f>Input2022!D224</f>
        <v>06</v>
      </c>
      <c r="E224" t="str">
        <f>Input2022!E224</f>
        <v>097</v>
      </c>
      <c r="F224" t="str">
        <f>Input2022!F224</f>
        <v>08970</v>
      </c>
      <c r="G224" t="str">
        <f>Input2022!G224</f>
        <v>CA</v>
      </c>
      <c r="H224">
        <f>Input2022!H224*0.000001</f>
        <v>3.9206119999999998</v>
      </c>
      <c r="I224">
        <f>Input2022!I224*0.000001</f>
        <v>0</v>
      </c>
      <c r="J224">
        <f>Input2022!J224*0.000001</f>
        <v>18.395422999999997</v>
      </c>
      <c r="K224">
        <f>Input2022!K224*0.000001</f>
        <v>65.50304899999999</v>
      </c>
      <c r="L224">
        <f>Input2022!L224*0.000001</f>
        <v>23.191102999999998</v>
      </c>
      <c r="M224">
        <f>Input2022!M224*0.000001</f>
        <v>19.399808999999998</v>
      </c>
      <c r="N224">
        <f>Input2022!N224*0.000001</f>
        <v>0</v>
      </c>
      <c r="O224">
        <f>Input2022!O224*0.000001</f>
        <v>5.9397989999999998</v>
      </c>
      <c r="P224">
        <f>Input2022!P224*0.000001</f>
        <v>1.7389539999999999</v>
      </c>
      <c r="Q224">
        <f>Input2022!Q224*0.000001</f>
        <v>-9.4216999999999995</v>
      </c>
      <c r="R224">
        <f>Input2022!R224*0.000001</f>
        <v>63.670261679999996</v>
      </c>
      <c r="S224">
        <f>Input2022!S224*0.000001</f>
        <v>54.248561679999995</v>
      </c>
      <c r="T224">
        <f>Input2022!T224*0.000001</f>
        <v>1.790238</v>
      </c>
      <c r="U224">
        <f>Input2022!U224*0.000001</f>
        <v>0</v>
      </c>
      <c r="V224">
        <f>Input2022!V224*0.000001</f>
        <v>8.950799999999999E-2</v>
      </c>
      <c r="W224">
        <f>Input2022!W224*0.000001</f>
        <v>-10.968644999999999</v>
      </c>
    </row>
    <row r="225" spans="1:23" ht="14.25" customHeight="1">
      <c r="A225">
        <f>Input2022!A225</f>
        <v>2022</v>
      </c>
      <c r="B225" t="str">
        <f>Input2022!B225</f>
        <v>Clovis</v>
      </c>
      <c r="C225" t="str">
        <f>Input2022!C225</f>
        <v>City</v>
      </c>
      <c r="D225" t="str">
        <f>Input2022!D225</f>
        <v>06</v>
      </c>
      <c r="E225" t="str">
        <f>Input2022!E225</f>
        <v>019</v>
      </c>
      <c r="F225">
        <f>Input2022!F225</f>
        <v>14218</v>
      </c>
      <c r="G225" t="str">
        <f>Input2022!G225</f>
        <v>CA</v>
      </c>
      <c r="H225">
        <f>Input2022!H225*0.000001</f>
        <v>29.259020999999997</v>
      </c>
      <c r="I225">
        <f>Input2022!I225*0.000001</f>
        <v>-8.8652999999999995</v>
      </c>
      <c r="J225">
        <f>Input2022!J225*0.000001</f>
        <v>83.964314000000002</v>
      </c>
      <c r="K225">
        <f>Input2022!K225*0.000001</f>
        <v>138.29313299999998</v>
      </c>
      <c r="L225">
        <f>Input2022!L225*0.000001</f>
        <v>235.68218299999998</v>
      </c>
      <c r="M225">
        <f>Input2022!M225*0.000001</f>
        <v>104.550884</v>
      </c>
      <c r="N225">
        <f>Input2022!N225*0.000001</f>
        <v>0</v>
      </c>
      <c r="O225">
        <f>Input2022!O225*0.000001</f>
        <v>32.381403999999996</v>
      </c>
      <c r="P225">
        <f>Input2022!P225*0.000001</f>
        <v>4.9090660000000002</v>
      </c>
      <c r="Q225">
        <f>Input2022!Q225*0.000001</f>
        <v>-106.69964499999999</v>
      </c>
      <c r="R225">
        <f>Input2022!R225*0.000001</f>
        <v>497.42227399999996</v>
      </c>
      <c r="S225">
        <f>Input2022!S225*0.000001</f>
        <v>390.72262899999998</v>
      </c>
      <c r="T225">
        <f>Input2022!T225*0.000001</f>
        <v>15.552425999999999</v>
      </c>
      <c r="U225">
        <f>Input2022!U225*0.000001</f>
        <v>0</v>
      </c>
      <c r="V225">
        <f>Input2022!V225*0.000001</f>
        <v>0</v>
      </c>
      <c r="W225">
        <f>Input2022!W225*0.000001</f>
        <v>95.340775999999991</v>
      </c>
    </row>
    <row r="226" spans="1:23" ht="14.25" customHeight="1">
      <c r="A226">
        <f>Input2022!A226</f>
        <v>2022</v>
      </c>
      <c r="B226" t="str">
        <f>Input2022!B226</f>
        <v>Clovis Unified School District</v>
      </c>
      <c r="C226" t="str">
        <f>Input2022!C226</f>
        <v>School District</v>
      </c>
      <c r="D226" t="str">
        <f>Input2022!D226</f>
        <v>06</v>
      </c>
      <c r="E226" t="str">
        <f>Input2022!E226</f>
        <v>019</v>
      </c>
      <c r="F226" t="str">
        <f>Input2022!F226</f>
        <v>09030</v>
      </c>
      <c r="G226" t="str">
        <f>Input2022!G226</f>
        <v>CA</v>
      </c>
      <c r="H226">
        <f>Input2022!H226*0.000001</f>
        <v>133.98651999999998</v>
      </c>
      <c r="I226">
        <f>Input2022!I226*0.000001</f>
        <v>-12.950749999999999</v>
      </c>
      <c r="J226">
        <f>Input2022!J226*0.000001</f>
        <v>556.63795700000003</v>
      </c>
      <c r="K226">
        <f>Input2022!K226*0.000001</f>
        <v>573.34428800000001</v>
      </c>
      <c r="L226">
        <f>Input2022!L226*0.000001</f>
        <v>690.05324899999994</v>
      </c>
      <c r="M226">
        <f>Input2022!M226*0.000001</f>
        <v>570.25375599999995</v>
      </c>
      <c r="N226">
        <f>Input2022!N226*0.000001</f>
        <v>0</v>
      </c>
      <c r="O226">
        <f>Input2022!O226*0.000001</f>
        <v>179.96082799999999</v>
      </c>
      <c r="P226">
        <f>Input2022!P226*0.000001</f>
        <v>49.410422999999994</v>
      </c>
      <c r="Q226">
        <f>Input2022!Q226*0.000001</f>
        <v>-283.150826</v>
      </c>
      <c r="R226">
        <f>Input2022!R226*0.000001</f>
        <v>1898.6008259999999</v>
      </c>
      <c r="S226">
        <f>Input2022!S226*0.000001</f>
        <v>1615.4499999999998</v>
      </c>
      <c r="T226">
        <f>Input2022!T226*0.000001</f>
        <v>57.358204999999998</v>
      </c>
      <c r="U226">
        <f>Input2022!U226*0.000001</f>
        <v>-1.7576999999999999E-2</v>
      </c>
      <c r="V226">
        <f>Input2022!V226*0.000001</f>
        <v>369.70650599999999</v>
      </c>
      <c r="W226">
        <f>Input2022!W226*0.000001</f>
        <v>-752.56972199999996</v>
      </c>
    </row>
    <row r="227" spans="1:23" ht="14.25" customHeight="1">
      <c r="A227">
        <f>Input2022!A227</f>
        <v>2022</v>
      </c>
      <c r="B227" t="str">
        <f>Input2022!B227</f>
        <v>Coachella</v>
      </c>
      <c r="C227" t="str">
        <f>Input2022!C227</f>
        <v>City</v>
      </c>
      <c r="D227" t="str">
        <f>Input2022!D227</f>
        <v>06</v>
      </c>
      <c r="E227" t="str">
        <f>Input2022!E227</f>
        <v>065</v>
      </c>
      <c r="F227">
        <f>Input2022!F227</f>
        <v>14260</v>
      </c>
      <c r="G227" t="str">
        <f>Input2022!G227</f>
        <v>CA</v>
      </c>
      <c r="H227">
        <f>Input2022!H227*0.000001</f>
        <v>24.161065999999998</v>
      </c>
      <c r="I227">
        <f>Input2022!I227*0.000001</f>
        <v>-3.112101</v>
      </c>
      <c r="J227">
        <f>Input2022!J227*0.000001</f>
        <v>23.761800999999998</v>
      </c>
      <c r="K227">
        <f>Input2022!K227*0.000001</f>
        <v>58.66771</v>
      </c>
      <c r="L227">
        <f>Input2022!L227*0.000001</f>
        <v>64.719127</v>
      </c>
      <c r="M227">
        <f>Input2022!M227*0.000001</f>
        <v>29.812616999999999</v>
      </c>
      <c r="N227">
        <f>Input2022!N227*0.000001</f>
        <v>0</v>
      </c>
      <c r="O227">
        <f>Input2022!O227*0.000001</f>
        <v>15.841541999999999</v>
      </c>
      <c r="P227">
        <f>Input2022!P227*0.000001</f>
        <v>3.5855589999999999</v>
      </c>
      <c r="Q227">
        <f>Input2022!Q227*0.000001</f>
        <v>10.016883</v>
      </c>
      <c r="R227">
        <f>Input2022!R227*0.000001</f>
        <v>69.381485999999995</v>
      </c>
      <c r="S227">
        <f>Input2022!S227*0.000001</f>
        <v>79.398369000000002</v>
      </c>
      <c r="T227">
        <f>Input2022!T227*0.000001</f>
        <v>0.66427199999999997</v>
      </c>
      <c r="U227">
        <f>Input2022!U227*0.000001</f>
        <v>0</v>
      </c>
      <c r="V227">
        <f>Input2022!V227*0.000001</f>
        <v>3.98563</v>
      </c>
      <c r="W227">
        <f>Input2022!W227*0.000001</f>
        <v>29.289404999999999</v>
      </c>
    </row>
    <row r="228" spans="1:23" ht="14.25" customHeight="1">
      <c r="A228">
        <f>Input2022!A228</f>
        <v>2022</v>
      </c>
      <c r="B228" t="str">
        <f>Input2022!B228</f>
        <v>Coachella Valley Association of Governments</v>
      </c>
      <c r="C228" t="str">
        <f>Input2022!C228</f>
        <v>Special District</v>
      </c>
      <c r="D228" t="str">
        <f>Input2022!D228</f>
        <v>06</v>
      </c>
      <c r="E228" t="str">
        <f>Input2022!E228</f>
        <v>065</v>
      </c>
      <c r="F228">
        <f>Input2022!F228</f>
        <v>99014</v>
      </c>
      <c r="G228" t="str">
        <f>Input2022!G228</f>
        <v>CA</v>
      </c>
      <c r="H228">
        <f>Input2022!H228*0.000001</f>
        <v>1.914933</v>
      </c>
      <c r="I228">
        <f>Input2022!I228*0.000001</f>
        <v>0</v>
      </c>
      <c r="J228">
        <f>Input2022!J228*0.000001</f>
        <v>0.22681099999999998</v>
      </c>
      <c r="K228">
        <f>Input2022!K228*0.000001</f>
        <v>15.504035</v>
      </c>
      <c r="L228">
        <f>Input2022!L228*0.000001</f>
        <v>56.659864999999996</v>
      </c>
      <c r="M228">
        <f>Input2022!M228*0.000001</f>
        <v>0.49142399999999997</v>
      </c>
      <c r="N228">
        <f>Input2022!N228*0.000001</f>
        <v>0</v>
      </c>
      <c r="O228">
        <f>Input2022!O228*0.000001</f>
        <v>1.21058</v>
      </c>
      <c r="P228">
        <f>Input2022!P228*0.000001</f>
        <v>2.9748E-2</v>
      </c>
      <c r="Q228">
        <f>Input2022!Q228*0.000001</f>
        <v>5.5245999999999996E-2</v>
      </c>
      <c r="R228">
        <f>Input2022!R228*0.000001</f>
        <v>-0.58092534174553123</v>
      </c>
      <c r="S228">
        <f>Input2022!S228*0.000001</f>
        <v>-0.52567934174553133</v>
      </c>
      <c r="T228">
        <f>Input2022!T228*0.000001</f>
        <v>0.39788099999999998</v>
      </c>
      <c r="U228">
        <f>Input2022!U228*0.000001</f>
        <v>0</v>
      </c>
      <c r="V228">
        <f>Input2022!V228*0.000001</f>
        <v>0</v>
      </c>
      <c r="W228">
        <f>Input2022!W228*0.000001</f>
        <v>0.39788099999999998</v>
      </c>
    </row>
    <row r="229" spans="1:23" ht="14.25" customHeight="1">
      <c r="A229">
        <f>Input2022!A229</f>
        <v>2022</v>
      </c>
      <c r="B229" t="str">
        <f>Input2022!B229</f>
        <v>Coachella Valley Unified School District</v>
      </c>
      <c r="C229" t="str">
        <f>Input2022!C229</f>
        <v>School District</v>
      </c>
      <c r="D229" t="str">
        <f>Input2022!D229</f>
        <v>06</v>
      </c>
      <c r="E229" t="str">
        <f>Input2022!E229</f>
        <v>025</v>
      </c>
      <c r="F229" t="str">
        <f>Input2022!F229</f>
        <v>09070</v>
      </c>
      <c r="G229" t="str">
        <f>Input2022!G229</f>
        <v>CA</v>
      </c>
      <c r="H229">
        <f>Input2022!H229*0.000001</f>
        <v>42.471336999999998</v>
      </c>
      <c r="I229">
        <f>Input2022!I229*0.000001</f>
        <v>-0.39999999999999997</v>
      </c>
      <c r="J229">
        <f>Input2022!J229*0.000001</f>
        <v>290.62772100000001</v>
      </c>
      <c r="K229">
        <f>Input2022!K229*0.000001</f>
        <v>310.34430399999997</v>
      </c>
      <c r="L229">
        <f>Input2022!L229*0.000001</f>
        <v>357.10540900000001</v>
      </c>
      <c r="M229">
        <f>Input2022!M229*0.000001</f>
        <v>312.96293199999997</v>
      </c>
      <c r="N229">
        <f>Input2022!N229*0.000001</f>
        <v>0</v>
      </c>
      <c r="O229">
        <f>Input2022!O229*0.000001</f>
        <v>79.228234</v>
      </c>
      <c r="P229">
        <f>Input2022!P229*0.000001</f>
        <v>30.867808999999998</v>
      </c>
      <c r="Q229">
        <f>Input2022!Q229*0.000001</f>
        <v>-138.02110999999999</v>
      </c>
      <c r="R229">
        <f>Input2022!R229*0.000001</f>
        <v>921.13889470000004</v>
      </c>
      <c r="S229">
        <f>Input2022!S229*0.000001</f>
        <v>783.11778470000002</v>
      </c>
      <c r="T229">
        <f>Input2022!T229*0.000001</f>
        <v>29.314814999999999</v>
      </c>
      <c r="U229">
        <f>Input2022!U229*0.000001</f>
        <v>-8.3809999999999996E-3</v>
      </c>
      <c r="V229">
        <f>Input2022!V229*0.000001</f>
        <v>80.552128999999994</v>
      </c>
      <c r="W229">
        <f>Input2022!W229*0.000001</f>
        <v>-271.83787100000001</v>
      </c>
    </row>
    <row r="230" spans="1:23" ht="14.25" customHeight="1">
      <c r="A230">
        <f>Input2022!A230</f>
        <v>2022</v>
      </c>
      <c r="B230" t="str">
        <f>Input2022!B230</f>
        <v>Coalinga</v>
      </c>
      <c r="C230" t="str">
        <f>Input2022!C230</f>
        <v>City</v>
      </c>
      <c r="D230" t="str">
        <f>Input2022!D230</f>
        <v>06</v>
      </c>
      <c r="E230" t="str">
        <f>Input2022!E230</f>
        <v>019</v>
      </c>
      <c r="F230" t="str">
        <f>Input2022!F230</f>
        <v>14274</v>
      </c>
      <c r="G230" t="str">
        <f>Input2022!G230</f>
        <v>CA</v>
      </c>
      <c r="H230">
        <f>Input2022!H230*0.000001</f>
        <v>11.912583</v>
      </c>
      <c r="I230">
        <f>Input2022!I230*0.000001</f>
        <v>-0.247443</v>
      </c>
      <c r="J230">
        <f>Input2022!J230*0.000001</f>
        <v>14.371018999999999</v>
      </c>
      <c r="K230">
        <f>Input2022!K230*0.000001</f>
        <v>23.503847</v>
      </c>
      <c r="L230">
        <f>Input2022!L230*0.000001</f>
        <v>36.914045999999999</v>
      </c>
      <c r="M230">
        <f>Input2022!M230*0.000001</f>
        <v>16.226102000000001</v>
      </c>
      <c r="N230">
        <f>Input2022!N230*0.000001</f>
        <v>0</v>
      </c>
      <c r="O230">
        <f>Input2022!O230*0.000001</f>
        <v>13.472341999999999</v>
      </c>
      <c r="P230">
        <f>Input2022!P230*0.000001</f>
        <v>0.73234599999999994</v>
      </c>
      <c r="Q230">
        <f>Input2022!Q230*0.000001</f>
        <v>0.79311799999999999</v>
      </c>
      <c r="R230">
        <f>Input2022!R230*0.000001</f>
        <v>8.6464205816554891</v>
      </c>
      <c r="S230">
        <f>Input2022!S230*0.000001</f>
        <v>9.4395385816554889</v>
      </c>
      <c r="T230">
        <f>Input2022!T230*0.000001</f>
        <v>0.68041499999999999</v>
      </c>
      <c r="U230">
        <f>Input2022!U230*0.000001</f>
        <v>0</v>
      </c>
      <c r="V230">
        <f>Input2022!V230*0.000001</f>
        <v>0</v>
      </c>
      <c r="W230">
        <f>Input2022!W230*0.000001</f>
        <v>20.535809999999998</v>
      </c>
    </row>
    <row r="231" spans="1:23" ht="14.25" customHeight="1">
      <c r="A231">
        <f>Input2022!A231</f>
        <v>2022</v>
      </c>
      <c r="B231" t="str">
        <f>Input2022!B231</f>
        <v>Coalinga Huron Unified School District</v>
      </c>
      <c r="C231" t="str">
        <f>Input2022!C231</f>
        <v>School District</v>
      </c>
      <c r="D231" t="str">
        <f>Input2022!D231</f>
        <v>06</v>
      </c>
      <c r="E231" t="str">
        <f>Input2022!E231</f>
        <v>019</v>
      </c>
      <c r="F231" t="str">
        <f>Input2022!F231</f>
        <v>09120</v>
      </c>
      <c r="G231" t="str">
        <f>Input2022!G231</f>
        <v>CA</v>
      </c>
      <c r="H231">
        <f>Input2022!H231*0.000001</f>
        <v>25.214835999999998</v>
      </c>
      <c r="I231">
        <f>Input2022!I231*0.000001</f>
        <v>-0.69037899999999996</v>
      </c>
      <c r="J231">
        <f>Input2022!J231*0.000001</f>
        <v>67.191716</v>
      </c>
      <c r="K231">
        <f>Input2022!K231*0.000001</f>
        <v>54.593999999999994</v>
      </c>
      <c r="L231">
        <f>Input2022!L231*0.000001</f>
        <v>103.449</v>
      </c>
      <c r="M231">
        <f>Input2022!M231*0.000001</f>
        <v>78.006787000000003</v>
      </c>
      <c r="N231">
        <f>Input2022!N231*0.000001</f>
        <v>0</v>
      </c>
      <c r="O231">
        <f>Input2022!O231*0.000001</f>
        <v>36.583644999999997</v>
      </c>
      <c r="P231">
        <f>Input2022!P231*0.000001</f>
        <v>8.9943480000000005</v>
      </c>
      <c r="Q231">
        <f>Input2022!Q231*0.000001</f>
        <v>-29.99</v>
      </c>
      <c r="R231">
        <f>Input2022!R231*0.000001</f>
        <v>201.4161943</v>
      </c>
      <c r="S231">
        <f>Input2022!S231*0.000001</f>
        <v>171.42619429999999</v>
      </c>
      <c r="T231">
        <f>Input2022!T231*0.000001</f>
        <v>6.3729999999999993</v>
      </c>
      <c r="U231">
        <f>Input2022!U231*0.000001</f>
        <v>1.3932220009805785E-4</v>
      </c>
      <c r="V231">
        <f>Input2022!V231*0.000001</f>
        <v>6.9691393222000979</v>
      </c>
      <c r="W231">
        <f>Input2022!W231*0.000001</f>
        <v>-31.209999999999997</v>
      </c>
    </row>
    <row r="232" spans="1:23" ht="14.25" customHeight="1">
      <c r="A232">
        <f>Input2022!A232</f>
        <v>2022</v>
      </c>
      <c r="B232" t="str">
        <f>Input2022!B232</f>
        <v>Coast Unified School District</v>
      </c>
      <c r="C232" t="str">
        <f>Input2022!C232</f>
        <v>School District</v>
      </c>
      <c r="D232" t="str">
        <f>Input2022!D232</f>
        <v>06</v>
      </c>
      <c r="E232" t="str">
        <f>Input2022!E232</f>
        <v>079</v>
      </c>
      <c r="F232" t="str">
        <f>Input2022!F232</f>
        <v>00049</v>
      </c>
      <c r="G232" t="str">
        <f>Input2022!G232</f>
        <v>CA</v>
      </c>
      <c r="H232">
        <f>Input2022!H232*0.000001</f>
        <v>3.2741189999999998</v>
      </c>
      <c r="I232">
        <f>Input2022!I232*0.000001</f>
        <v>-6.8755999999999998E-2</v>
      </c>
      <c r="J232">
        <f>Input2022!J232*0.000001</f>
        <v>15.619653999999999</v>
      </c>
      <c r="K232">
        <f>Input2022!K232*0.000001</f>
        <v>10.809754999999999</v>
      </c>
      <c r="L232">
        <f>Input2022!L232*0.000001</f>
        <v>16.662630999999998</v>
      </c>
      <c r="M232">
        <f>Input2022!M232*0.000001</f>
        <v>15.456954</v>
      </c>
      <c r="N232">
        <f>Input2022!N232*0.000001</f>
        <v>4.9445860000000001</v>
      </c>
      <c r="O232">
        <f>Input2022!O232*0.000001</f>
        <v>0</v>
      </c>
      <c r="P232">
        <f>Input2022!P232*0.000001</f>
        <v>1.322381</v>
      </c>
      <c r="Q232">
        <f>Input2022!Q232*0.000001</f>
        <v>-6.9448279999999993</v>
      </c>
      <c r="R232">
        <f>Input2022!R232*0.000001</f>
        <v>45.574028727941595</v>
      </c>
      <c r="S232">
        <f>Input2022!S232*0.000001</f>
        <v>38.629200727941594</v>
      </c>
      <c r="T232">
        <f>Input2022!T232*0.000001</f>
        <v>1.331269</v>
      </c>
      <c r="U232">
        <f>Input2022!U232*0.000001</f>
        <v>0</v>
      </c>
      <c r="V232">
        <f>Input2022!V232*0.000001</f>
        <v>4.5312999999999999E-2</v>
      </c>
      <c r="W232">
        <f>Input2022!W232*0.000001</f>
        <v>-6.3870979999999999</v>
      </c>
    </row>
    <row r="233" spans="1:23" ht="14.25" customHeight="1">
      <c r="A233">
        <f>Input2022!A233</f>
        <v>2022</v>
      </c>
      <c r="B233" t="str">
        <f>Input2022!B233</f>
        <v>Coffee Creek Elementary School District</v>
      </c>
      <c r="C233" t="str">
        <f>Input2022!C233</f>
        <v>School District</v>
      </c>
      <c r="D233" t="str">
        <f>Input2022!D233</f>
        <v>06</v>
      </c>
      <c r="E233" t="str">
        <f>Input2022!E233</f>
        <v>105</v>
      </c>
      <c r="F233" t="str">
        <f>Input2022!F233</f>
        <v>09240</v>
      </c>
      <c r="G233" t="str">
        <f>Input2022!G233</f>
        <v>CA</v>
      </c>
      <c r="H233">
        <f>Input2022!H233*0.000001</f>
        <v>0.164155</v>
      </c>
      <c r="I233">
        <f>Input2022!I233*0.000001</f>
        <v>0</v>
      </c>
      <c r="J233">
        <f>Input2022!J233*0.000001</f>
        <v>0.26075100000000001</v>
      </c>
      <c r="K233">
        <f>Input2022!K233*0.000001</f>
        <v>0</v>
      </c>
      <c r="L233">
        <f>Input2022!L233*0.000001</f>
        <v>0.31353700000000001</v>
      </c>
      <c r="M233">
        <f>Input2022!M233*0.000001</f>
        <v>0.32227499999999998</v>
      </c>
      <c r="N233">
        <f>Input2022!N233*0.000001</f>
        <v>0</v>
      </c>
      <c r="O233">
        <f>Input2022!O233*0.000001</f>
        <v>0.235067</v>
      </c>
      <c r="P233">
        <f>Input2022!P233*0.000001</f>
        <v>1.9476999999999998E-2</v>
      </c>
      <c r="Q233">
        <f>Input2022!Q233*0.000001</f>
        <v>-6.6420999999999994E-2</v>
      </c>
      <c r="R233">
        <f>Input2022!R233*0.000001</f>
        <v>0.47390566801619433</v>
      </c>
      <c r="S233">
        <f>Input2022!S233*0.000001</f>
        <v>0.40748466801619437</v>
      </c>
      <c r="T233">
        <f>Input2022!T233*0.000001</f>
        <v>1.3182999999999999E-2</v>
      </c>
      <c r="U233">
        <f>Input2022!U233*0.000001</f>
        <v>0</v>
      </c>
      <c r="V233">
        <f>Input2022!V233*0.000001</f>
        <v>0</v>
      </c>
      <c r="W233">
        <f>Input2022!W233*0.000001</f>
        <v>-1.6695999999999999E-2</v>
      </c>
    </row>
    <row r="234" spans="1:23" ht="14.25" customHeight="1">
      <c r="A234">
        <f>Input2022!A234</f>
        <v>2022</v>
      </c>
      <c r="B234" t="str">
        <f>Input2022!B234</f>
        <v>Cold Spring Elementary School District</v>
      </c>
      <c r="C234" t="str">
        <f>Input2022!C234</f>
        <v>School District</v>
      </c>
      <c r="D234" t="str">
        <f>Input2022!D234</f>
        <v>06</v>
      </c>
      <c r="E234" t="str">
        <f>Input2022!E234</f>
        <v>083</v>
      </c>
      <c r="F234" t="str">
        <f>Input2022!F234</f>
        <v>09270</v>
      </c>
      <c r="G234" t="str">
        <f>Input2022!G234</f>
        <v>CA</v>
      </c>
      <c r="H234">
        <f>Input2022!H234*0.000001</f>
        <v>1.919206</v>
      </c>
      <c r="I234">
        <f>Input2022!I234*0.000001</f>
        <v>-0.02</v>
      </c>
      <c r="J234">
        <f>Input2022!J234*0.000001</f>
        <v>4.956645</v>
      </c>
      <c r="K234">
        <f>Input2022!K234*0.000001</f>
        <v>4.1081060000000003</v>
      </c>
      <c r="L234">
        <f>Input2022!L234*0.000001</f>
        <v>5.0743849999999995</v>
      </c>
      <c r="M234">
        <f>Input2022!M234*0.000001</f>
        <v>4.9660969999999995</v>
      </c>
      <c r="N234">
        <f>Input2022!N234*0.000001</f>
        <v>2.0875490000000001</v>
      </c>
      <c r="O234">
        <f>Input2022!O234*0.000001</f>
        <v>0</v>
      </c>
      <c r="P234">
        <f>Input2022!P234*0.000001</f>
        <v>0.270646</v>
      </c>
      <c r="Q234">
        <f>Input2022!Q234*0.000001</f>
        <v>-2.099259</v>
      </c>
      <c r="R234">
        <f>Input2022!R234*0.000001</f>
        <v>14.929655931932501</v>
      </c>
      <c r="S234">
        <f>Input2022!S234*0.000001</f>
        <v>12.830396931932501</v>
      </c>
      <c r="T234">
        <f>Input2022!T234*0.000001</f>
        <v>0.44527099999999997</v>
      </c>
      <c r="U234">
        <f>Input2022!U234*0.000001</f>
        <v>0</v>
      </c>
      <c r="V234">
        <f>Input2022!V234*0.000001</f>
        <v>0.12110699999999999</v>
      </c>
      <c r="W234">
        <f>Input2022!W234*0.000001</f>
        <v>-7.9759999999999998E-2</v>
      </c>
    </row>
    <row r="235" spans="1:23" ht="14.25" customHeight="1">
      <c r="A235">
        <f>Input2022!A235</f>
        <v>2022</v>
      </c>
      <c r="B235" t="str">
        <f>Input2022!B235</f>
        <v>Colfax</v>
      </c>
      <c r="C235" t="str">
        <f>Input2022!C235</f>
        <v>City</v>
      </c>
      <c r="D235" t="str">
        <f>Input2022!D235</f>
        <v>06</v>
      </c>
      <c r="E235" t="str">
        <f>Input2022!E235</f>
        <v>061</v>
      </c>
      <c r="F235">
        <f>Input2022!F235</f>
        <v>14498</v>
      </c>
      <c r="G235" t="str">
        <f>Input2022!G235</f>
        <v>CA</v>
      </c>
      <c r="H235">
        <f>Input2022!H235*0.000001</f>
        <v>3.774273</v>
      </c>
      <c r="I235">
        <f>Input2022!I235*0.000001</f>
        <v>-1.08E-4</v>
      </c>
      <c r="J235">
        <f>Input2022!J235*0.000001</f>
        <v>2.173362</v>
      </c>
      <c r="K235">
        <f>Input2022!K235*0.000001</f>
        <v>6.8704979999999995</v>
      </c>
      <c r="L235">
        <f>Input2022!L235*0.000001</f>
        <v>6.8627579999999995</v>
      </c>
      <c r="M235">
        <f>Input2022!M235*0.000001</f>
        <v>2.822155</v>
      </c>
      <c r="N235">
        <f>Input2022!N235*0.000001</f>
        <v>0</v>
      </c>
      <c r="O235">
        <f>Input2022!O235*0.000001</f>
        <v>4.2953279999999996</v>
      </c>
      <c r="P235">
        <f>Input2022!P235*0.000001</f>
        <v>0.31205499999999997</v>
      </c>
      <c r="Q235">
        <f>Input2022!Q235*0.000001</f>
        <v>3.8899999999999998E-3</v>
      </c>
      <c r="R235">
        <f>Input2022!R235*0.000001</f>
        <v>1.254839</v>
      </c>
      <c r="S235">
        <f>Input2022!S235*0.000001</f>
        <v>1.258729</v>
      </c>
      <c r="T235">
        <f>Input2022!T235*0.000001</f>
        <v>6.4453999999999997E-2</v>
      </c>
      <c r="U235">
        <f>Input2022!U235*0.000001</f>
        <v>0</v>
      </c>
      <c r="V235">
        <f>Input2022!V235*0.000001</f>
        <v>0</v>
      </c>
      <c r="W235">
        <f>Input2022!W235*0.000001</f>
        <v>6.6209159999999994</v>
      </c>
    </row>
    <row r="236" spans="1:23" ht="14.25" customHeight="1">
      <c r="A236">
        <f>Input2022!A236</f>
        <v>2022</v>
      </c>
      <c r="B236" t="str">
        <f>Input2022!B236</f>
        <v>Colfax Elementary School District</v>
      </c>
      <c r="C236" t="str">
        <f>Input2022!C236</f>
        <v>School District</v>
      </c>
      <c r="D236" t="str">
        <f>Input2022!D236</f>
        <v>06</v>
      </c>
      <c r="E236" t="str">
        <f>Input2022!E236</f>
        <v>061</v>
      </c>
      <c r="F236" t="str">
        <f>Input2022!F236</f>
        <v>09300</v>
      </c>
      <c r="G236" t="str">
        <f>Input2022!G236</f>
        <v>CA</v>
      </c>
      <c r="H236">
        <f>Input2022!H236*0.000001</f>
        <v>0.98123299999999991</v>
      </c>
      <c r="I236">
        <f>Input2022!I236*0.000001</f>
        <v>0</v>
      </c>
      <c r="J236">
        <f>Input2022!J236*0.000001</f>
        <v>5.7588299999999997</v>
      </c>
      <c r="K236">
        <f>Input2022!K236*0.000001</f>
        <v>0</v>
      </c>
      <c r="L236">
        <f>Input2022!L236*0.000001</f>
        <v>5.8511739999999994</v>
      </c>
      <c r="M236">
        <f>Input2022!M236*0.000001</f>
        <v>5.8128319999999993</v>
      </c>
      <c r="N236">
        <f>Input2022!N236*0.000001</f>
        <v>0</v>
      </c>
      <c r="O236">
        <f>Input2022!O236*0.000001</f>
        <v>1.0154079999999999</v>
      </c>
      <c r="P236">
        <f>Input2022!P236*0.000001</f>
        <v>0.61596699999999993</v>
      </c>
      <c r="Q236">
        <f>Input2022!Q236*0.000001</f>
        <v>-2.0658879999999997</v>
      </c>
      <c r="R236">
        <f>Input2022!R236*0.000001</f>
        <v>14.492132277869146</v>
      </c>
      <c r="S236">
        <f>Input2022!S236*0.000001</f>
        <v>12.426244277869145</v>
      </c>
      <c r="T236">
        <f>Input2022!T236*0.000001</f>
        <v>0.462198</v>
      </c>
      <c r="U236">
        <f>Input2022!U236*0.000001</f>
        <v>0</v>
      </c>
      <c r="V236">
        <f>Input2022!V236*0.000001</f>
        <v>1.307652</v>
      </c>
      <c r="W236">
        <f>Input2022!W236*0.000001</f>
        <v>-3.7552649999999996</v>
      </c>
    </row>
    <row r="237" spans="1:23" ht="14.25" customHeight="1">
      <c r="A237">
        <f>Input2022!A237</f>
        <v>2022</v>
      </c>
      <c r="B237" t="str">
        <f>Input2022!B237</f>
        <v>College School District</v>
      </c>
      <c r="C237" t="str">
        <f>Input2022!C237</f>
        <v>School District</v>
      </c>
      <c r="D237" t="str">
        <f>Input2022!D237</f>
        <v>06</v>
      </c>
      <c r="E237" t="str">
        <f>Input2022!E237</f>
        <v>083</v>
      </c>
      <c r="F237" t="str">
        <f>Input2022!F237</f>
        <v>09330</v>
      </c>
      <c r="G237" t="str">
        <f>Input2022!G237</f>
        <v>CA</v>
      </c>
      <c r="H237">
        <f>Input2022!H237*0.000001</f>
        <v>3.2629630000000001</v>
      </c>
      <c r="I237">
        <f>Input2022!I237*0.000001</f>
        <v>-8.2623000000000002E-2</v>
      </c>
      <c r="J237">
        <f>Input2022!J237*0.000001</f>
        <v>5.7817659999999993</v>
      </c>
      <c r="K237">
        <f>Input2022!K237*0.000001</f>
        <v>11.103657</v>
      </c>
      <c r="L237">
        <f>Input2022!L237*0.000001</f>
        <v>7.0675239999999997</v>
      </c>
      <c r="M237">
        <f>Input2022!M237*0.000001</f>
        <v>6.5013920000000001</v>
      </c>
      <c r="N237">
        <f>Input2022!N237*0.000001</f>
        <v>3.3488069999999999</v>
      </c>
      <c r="O237">
        <f>Input2022!O237*0.000001</f>
        <v>0</v>
      </c>
      <c r="P237">
        <f>Input2022!P237*0.000001</f>
        <v>0.30983499999999997</v>
      </c>
      <c r="Q237">
        <f>Input2022!Q237*0.000001</f>
        <v>-2.647932</v>
      </c>
      <c r="R237">
        <f>Input2022!R237*0.000001</f>
        <v>18.756545974690383</v>
      </c>
      <c r="S237">
        <f>Input2022!S237*0.000001</f>
        <v>16.108613974690385</v>
      </c>
      <c r="T237">
        <f>Input2022!T237*0.000001</f>
        <v>0.593418</v>
      </c>
      <c r="U237">
        <f>Input2022!U237*0.000001</f>
        <v>0</v>
      </c>
      <c r="V237">
        <f>Input2022!V237*0.000001</f>
        <v>4.5312999999999999E-2</v>
      </c>
      <c r="W237">
        <f>Input2022!W237*0.000001</f>
        <v>-4.7842500000000001</v>
      </c>
    </row>
    <row r="238" spans="1:23" ht="14.25" customHeight="1">
      <c r="A238">
        <f>Input2022!A238</f>
        <v>2022</v>
      </c>
      <c r="B238" t="str">
        <f>Input2022!B238</f>
        <v>Colma</v>
      </c>
      <c r="C238" t="str">
        <f>Input2022!C238</f>
        <v>Town</v>
      </c>
      <c r="D238" t="str">
        <f>Input2022!D238</f>
        <v>06</v>
      </c>
      <c r="E238" t="str">
        <f>Input2022!E238</f>
        <v>081</v>
      </c>
      <c r="F238" t="str">
        <f>Input2022!F238</f>
        <v>14736</v>
      </c>
      <c r="G238" t="str">
        <f>Input2022!G238</f>
        <v>CA</v>
      </c>
      <c r="H238">
        <f>Input2022!H238*0.000001</f>
        <v>27.479723999999997</v>
      </c>
      <c r="I238">
        <f>Input2022!I238*0.000001</f>
        <v>-1.3084639999999998</v>
      </c>
      <c r="J238">
        <f>Input2022!J238*0.000001</f>
        <v>15.361744999999999</v>
      </c>
      <c r="K238">
        <f>Input2022!K238*0.000001</f>
        <v>5.6868289999999995</v>
      </c>
      <c r="L238">
        <f>Input2022!L238*0.000001</f>
        <v>20.049965</v>
      </c>
      <c r="M238">
        <f>Input2022!M238*0.000001</f>
        <v>18.569047999999999</v>
      </c>
      <c r="N238">
        <f>Input2022!N238*0.000001</f>
        <v>0</v>
      </c>
      <c r="O238">
        <f>Input2022!O238*0.000001</f>
        <v>35.633590999999996</v>
      </c>
      <c r="P238">
        <f>Input2022!P238*0.000001</f>
        <v>1.2854859999999999</v>
      </c>
      <c r="Q238">
        <f>Input2022!Q238*0.000001</f>
        <v>-5.1336079999999997</v>
      </c>
      <c r="R238">
        <f>Input2022!R238*0.000001</f>
        <v>19.126595501663314</v>
      </c>
      <c r="S238">
        <f>Input2022!S238*0.000001</f>
        <v>13.992987501663315</v>
      </c>
      <c r="T238">
        <f>Input2022!T238*0.000001</f>
        <v>1.7749929999999998</v>
      </c>
      <c r="U238">
        <f>Input2022!U238*0.000001</f>
        <v>5.7122339999999996</v>
      </c>
      <c r="V238">
        <f>Input2022!V238*0.000001</f>
        <v>16.773253</v>
      </c>
      <c r="W238">
        <f>Input2022!W238*0.000001</f>
        <v>13.526615999999999</v>
      </c>
    </row>
    <row r="239" spans="1:23" ht="14.25" customHeight="1">
      <c r="A239">
        <f>Input2022!A239</f>
        <v>2022</v>
      </c>
      <c r="B239" t="str">
        <f>Input2022!B239</f>
        <v>Colton</v>
      </c>
      <c r="C239" t="str">
        <f>Input2022!C239</f>
        <v>City</v>
      </c>
      <c r="D239" t="str">
        <f>Input2022!D239</f>
        <v>06</v>
      </c>
      <c r="E239" t="str">
        <f>Input2022!E239</f>
        <v>071</v>
      </c>
      <c r="F239">
        <f>Input2022!F239</f>
        <v>14890</v>
      </c>
      <c r="G239" t="str">
        <f>Input2022!G239</f>
        <v>CA</v>
      </c>
      <c r="H239">
        <f>Input2022!H239*0.000001</f>
        <v>41.375734999999999</v>
      </c>
      <c r="I239">
        <f>Input2022!I239*0.000001</f>
        <v>-2.4089640000000001</v>
      </c>
      <c r="J239">
        <f>Input2022!J239*0.000001</f>
        <v>44.767136000000001</v>
      </c>
      <c r="K239">
        <f>Input2022!K239*0.000001</f>
        <v>75.230924000000002</v>
      </c>
      <c r="L239">
        <f>Input2022!L239*0.000001</f>
        <v>137.286768</v>
      </c>
      <c r="M239">
        <f>Input2022!M239*0.000001</f>
        <v>40.421765000000001</v>
      </c>
      <c r="N239">
        <f>Input2022!N239*0.000001</f>
        <v>0</v>
      </c>
      <c r="O239">
        <f>Input2022!O239*0.000001</f>
        <v>40.277794999999998</v>
      </c>
      <c r="P239">
        <f>Input2022!P239*0.000001</f>
        <v>3.4038019999999998</v>
      </c>
      <c r="Q239">
        <f>Input2022!Q239*0.000001</f>
        <v>-74.023381999999998</v>
      </c>
      <c r="R239">
        <f>Input2022!R239*0.000001</f>
        <v>375.49435629007633</v>
      </c>
      <c r="S239">
        <f>Input2022!S239*0.000001</f>
        <v>301.4709742900763</v>
      </c>
      <c r="T239">
        <f>Input2022!T239*0.000001</f>
        <v>11.688637</v>
      </c>
      <c r="U239">
        <f>Input2022!U239*0.000001</f>
        <v>0</v>
      </c>
      <c r="V239">
        <f>Input2022!V239*0.000001</f>
        <v>50.637465999999996</v>
      </c>
      <c r="W239">
        <f>Input2022!W239*0.000001</f>
        <v>-19.077610999999997</v>
      </c>
    </row>
    <row r="240" spans="1:23" ht="14.25" customHeight="1">
      <c r="A240">
        <f>Input2022!A240</f>
        <v>2022</v>
      </c>
      <c r="B240" t="str">
        <f>Input2022!B240</f>
        <v>Colton Joint Unified School District</v>
      </c>
      <c r="C240" t="str">
        <f>Input2022!C240</f>
        <v>School District</v>
      </c>
      <c r="D240" t="str">
        <f>Input2022!D240</f>
        <v>06</v>
      </c>
      <c r="E240" t="str">
        <f>Input2022!E240</f>
        <v>065</v>
      </c>
      <c r="F240" t="str">
        <f>Input2022!F240</f>
        <v>09390</v>
      </c>
      <c r="G240" t="str">
        <f>Input2022!G240</f>
        <v>CA</v>
      </c>
      <c r="H240">
        <f>Input2022!H240*0.000001</f>
        <v>53.518332999999998</v>
      </c>
      <c r="I240">
        <f>Input2022!I240*0.000001</f>
        <v>-3.494024</v>
      </c>
      <c r="J240">
        <f>Input2022!J240*0.000001</f>
        <v>326.715352</v>
      </c>
      <c r="K240">
        <f>Input2022!K240*0.000001</f>
        <v>248.807818</v>
      </c>
      <c r="L240">
        <f>Input2022!L240*0.000001</f>
        <v>376.13218999999998</v>
      </c>
      <c r="M240">
        <f>Input2022!M240*0.000001</f>
        <v>339.41545099999996</v>
      </c>
      <c r="N240">
        <f>Input2022!N240*0.000001</f>
        <v>0</v>
      </c>
      <c r="O240">
        <f>Input2022!O240*0.000001</f>
        <v>122.043453</v>
      </c>
      <c r="P240">
        <f>Input2022!P240*0.000001</f>
        <v>57.562098999999996</v>
      </c>
      <c r="Q240">
        <f>Input2022!Q240*0.000001</f>
        <v>-160.10173599999999</v>
      </c>
      <c r="R240">
        <f>Input2022!R240*0.000001</f>
        <v>1079.257901214575</v>
      </c>
      <c r="S240">
        <f>Input2022!S240*0.000001</f>
        <v>919.15616521457503</v>
      </c>
      <c r="T240">
        <f>Input2022!T240*0.000001</f>
        <v>30.886026999999999</v>
      </c>
      <c r="U240">
        <f>Input2022!U240*0.000001</f>
        <v>0</v>
      </c>
      <c r="V240">
        <f>Input2022!V240*0.000001</f>
        <v>79.371094999999997</v>
      </c>
      <c r="W240">
        <f>Input2022!W240*0.000001</f>
        <v>-279.69247100000001</v>
      </c>
    </row>
    <row r="241" spans="1:23" ht="14.25" customHeight="1">
      <c r="A241">
        <f>Input2022!A241</f>
        <v>2022</v>
      </c>
      <c r="B241" t="str">
        <f>Input2022!B241</f>
        <v>Columbia Elementary School District</v>
      </c>
      <c r="C241" t="str">
        <f>Input2022!C241</f>
        <v>School District</v>
      </c>
      <c r="D241" t="str">
        <f>Input2022!D241</f>
        <v>06</v>
      </c>
      <c r="E241" t="str">
        <f>Input2022!E241</f>
        <v>089</v>
      </c>
      <c r="F241" t="str">
        <f>Input2022!F241</f>
        <v>09450</v>
      </c>
      <c r="G241" t="str">
        <f>Input2022!G241</f>
        <v>CA</v>
      </c>
      <c r="H241">
        <f>Input2022!H241*0.000001</f>
        <v>2.4998959999999997</v>
      </c>
      <c r="I241">
        <f>Input2022!I241*0.000001</f>
        <v>0</v>
      </c>
      <c r="J241">
        <f>Input2022!J241*0.000001</f>
        <v>12.158253999999999</v>
      </c>
      <c r="K241">
        <f>Input2022!K241*0.000001</f>
        <v>8.4162569999999999</v>
      </c>
      <c r="L241">
        <f>Input2022!L241*0.000001</f>
        <v>14.402014999999999</v>
      </c>
      <c r="M241">
        <f>Input2022!M241*0.000001</f>
        <v>12.606800999999999</v>
      </c>
      <c r="N241">
        <f>Input2022!N241*0.000001</f>
        <v>0</v>
      </c>
      <c r="O241">
        <f>Input2022!O241*0.000001</f>
        <v>3.7704109999999997</v>
      </c>
      <c r="P241">
        <f>Input2022!P241*0.000001</f>
        <v>1.740016</v>
      </c>
      <c r="Q241">
        <f>Input2022!Q241*0.000001</f>
        <v>-5.8777849999999994</v>
      </c>
      <c r="R241">
        <f>Input2022!R241*0.000001</f>
        <v>38.582909719999996</v>
      </c>
      <c r="S241">
        <f>Input2022!S241*0.000001</f>
        <v>32.705124720000001</v>
      </c>
      <c r="T241">
        <f>Input2022!T241*0.000001</f>
        <v>0.96451199999999992</v>
      </c>
      <c r="U241">
        <f>Input2022!U241*0.000001</f>
        <v>-3.2916666669999999E-4</v>
      </c>
      <c r="V241">
        <f>Input2022!V241*0.000001</f>
        <v>0.390235</v>
      </c>
      <c r="W241">
        <f>Input2022!W241*0.000001</f>
        <v>-3.9579299999999997</v>
      </c>
    </row>
    <row r="242" spans="1:23" ht="14.25" customHeight="1">
      <c r="A242">
        <f>Input2022!A242</f>
        <v>2022</v>
      </c>
      <c r="B242" t="str">
        <f>Input2022!B242</f>
        <v>Columbia Union School District</v>
      </c>
      <c r="C242" t="str">
        <f>Input2022!C242</f>
        <v>School District</v>
      </c>
      <c r="D242" t="str">
        <f>Input2022!D242</f>
        <v>06</v>
      </c>
      <c r="E242" t="str">
        <f>Input2022!E242</f>
        <v>109</v>
      </c>
      <c r="F242" t="str">
        <f>Input2022!F242</f>
        <v>09480</v>
      </c>
      <c r="G242" t="str">
        <f>Input2022!G242</f>
        <v>CA</v>
      </c>
      <c r="H242">
        <f>Input2022!H242*0.000001</f>
        <v>2.637918</v>
      </c>
      <c r="I242">
        <f>Input2022!I242*0.000001</f>
        <v>-2.0999999999999998E-2</v>
      </c>
      <c r="J242">
        <f>Input2022!J242*0.000001</f>
        <v>5.8384749999999999</v>
      </c>
      <c r="K242">
        <f>Input2022!K242*0.000001</f>
        <v>5.0057700000000001</v>
      </c>
      <c r="L242">
        <f>Input2022!L242*0.000001</f>
        <v>6.3755179999999996</v>
      </c>
      <c r="M242">
        <f>Input2022!M242*0.000001</f>
        <v>5.8175159999999995</v>
      </c>
      <c r="N242">
        <f>Input2022!N242*0.000001</f>
        <v>0</v>
      </c>
      <c r="O242">
        <f>Input2022!O242*0.000001</f>
        <v>3.0768719999999998</v>
      </c>
      <c r="P242">
        <f>Input2022!P242*0.000001</f>
        <v>0.42449699999999996</v>
      </c>
      <c r="Q242">
        <f>Input2022!Q242*0.000001</f>
        <v>-2.8104929999999997</v>
      </c>
      <c r="R242">
        <f>Input2022!R242*0.000001</f>
        <v>18.675013539999998</v>
      </c>
      <c r="S242">
        <f>Input2022!S242*0.000001</f>
        <v>15.864520539999999</v>
      </c>
      <c r="T242">
        <f>Input2022!T242*0.000001</f>
        <v>0.59159200000000001</v>
      </c>
      <c r="U242">
        <f>Input2022!U242*0.000001</f>
        <v>0</v>
      </c>
      <c r="V242">
        <f>Input2022!V242*0.000001</f>
        <v>0</v>
      </c>
      <c r="W242">
        <f>Input2022!W242*0.000001</f>
        <v>-0.99759599999999993</v>
      </c>
    </row>
    <row r="243" spans="1:23" ht="14.25" customHeight="1">
      <c r="A243">
        <f>Input2022!A243</f>
        <v>2022</v>
      </c>
      <c r="B243" t="str">
        <f>Input2022!B243</f>
        <v>Columbine Elementary School District</v>
      </c>
      <c r="C243" t="str">
        <f>Input2022!C243</f>
        <v>School District</v>
      </c>
      <c r="D243" t="str">
        <f>Input2022!D243</f>
        <v>06</v>
      </c>
      <c r="E243" t="str">
        <f>Input2022!E243</f>
        <v>107</v>
      </c>
      <c r="F243" t="str">
        <f>Input2022!F243</f>
        <v>09510</v>
      </c>
      <c r="G243" t="str">
        <f>Input2022!G243</f>
        <v>CA</v>
      </c>
      <c r="H243">
        <f>Input2022!H243*0.000001</f>
        <v>1.9564839999999999</v>
      </c>
      <c r="I243">
        <f>Input2022!I243*0.000001</f>
        <v>0</v>
      </c>
      <c r="J243">
        <f>Input2022!J243*0.000001</f>
        <v>2.026465</v>
      </c>
      <c r="K243">
        <f>Input2022!K243*0.000001</f>
        <v>0.11251799999999999</v>
      </c>
      <c r="L243">
        <f>Input2022!L243*0.000001</f>
        <v>2.3344749999999999</v>
      </c>
      <c r="M243">
        <f>Input2022!M243*0.000001</f>
        <v>2.223687</v>
      </c>
      <c r="N243">
        <f>Input2022!N243*0.000001</f>
        <v>2.5112679999999998</v>
      </c>
      <c r="O243">
        <f>Input2022!O243*0.000001</f>
        <v>0</v>
      </c>
      <c r="P243">
        <f>Input2022!P243*0.000001</f>
        <v>0.38408699999999996</v>
      </c>
      <c r="Q243">
        <f>Input2022!Q243*0.000001</f>
        <v>-1.1890939999999999</v>
      </c>
      <c r="R243">
        <f>Input2022!R243*0.000001</f>
        <v>8.4767430299140845</v>
      </c>
      <c r="S243">
        <f>Input2022!S243*0.000001</f>
        <v>7.2876490299140846</v>
      </c>
      <c r="T243">
        <f>Input2022!T243*0.000001</f>
        <v>0.20816599999999999</v>
      </c>
      <c r="U243">
        <f>Input2022!U243*0.000001</f>
        <v>0</v>
      </c>
      <c r="V243">
        <f>Input2022!V243*0.000001</f>
        <v>0</v>
      </c>
      <c r="W243">
        <f>Input2022!W243*0.000001</f>
        <v>0.30804199999999998</v>
      </c>
    </row>
    <row r="244" spans="1:23" ht="14.25" customHeight="1">
      <c r="A244">
        <f>Input2022!A244</f>
        <v>2022</v>
      </c>
      <c r="B244" t="str">
        <f>Input2022!B244</f>
        <v>Colusa</v>
      </c>
      <c r="C244" t="str">
        <f>Input2022!C244</f>
        <v>City</v>
      </c>
      <c r="D244" t="str">
        <f>Input2022!D244</f>
        <v>06</v>
      </c>
      <c r="E244" t="str">
        <f>Input2022!E244</f>
        <v>011</v>
      </c>
      <c r="F244">
        <f>Input2022!F244</f>
        <v>14946</v>
      </c>
      <c r="G244" t="str">
        <f>Input2022!G244</f>
        <v>CA</v>
      </c>
      <c r="H244">
        <f>Input2022!H244*0.000001</f>
        <v>3.3729879999999999</v>
      </c>
      <c r="I244">
        <f>Input2022!I244*0.000001</f>
        <v>0</v>
      </c>
      <c r="J244">
        <f>Input2022!J244*0.000001</f>
        <v>4.5102009999999995</v>
      </c>
      <c r="K244">
        <f>Input2022!K244*0.000001</f>
        <v>18.981708999999999</v>
      </c>
      <c r="L244">
        <f>Input2022!L244*0.000001</f>
        <v>11.445836999999999</v>
      </c>
      <c r="M244">
        <f>Input2022!M244*0.000001</f>
        <v>4.7620849999999999</v>
      </c>
      <c r="N244">
        <f>Input2022!N244*0.000001</f>
        <v>0</v>
      </c>
      <c r="O244">
        <f>Input2022!O244*0.000001</f>
        <v>3.1235139999999997</v>
      </c>
      <c r="P244">
        <f>Input2022!P244*0.000001</f>
        <v>0.45338200000000001</v>
      </c>
      <c r="Q244">
        <f>Input2022!Q244*0.000001</f>
        <v>-5.1313779999999998</v>
      </c>
      <c r="R244">
        <f>Input2022!R244*0.000001</f>
        <v>26.065412520954318</v>
      </c>
      <c r="S244">
        <f>Input2022!S244*0.000001</f>
        <v>20.934034520954317</v>
      </c>
      <c r="T244">
        <f>Input2022!T244*0.000001</f>
        <v>0.277061</v>
      </c>
      <c r="U244">
        <f>Input2022!U244*0.000001</f>
        <v>2.4511559999999997</v>
      </c>
      <c r="V244">
        <f>Input2022!V244*0.000001</f>
        <v>3.0355149999999997</v>
      </c>
      <c r="W244">
        <f>Input2022!W244*0.000001</f>
        <v>-2.4295679999999997</v>
      </c>
    </row>
    <row r="245" spans="1:23" ht="14.25" customHeight="1">
      <c r="A245">
        <f>Input2022!A245</f>
        <v>2022</v>
      </c>
      <c r="B245" t="str">
        <f>Input2022!B245</f>
        <v>Colusa County</v>
      </c>
      <c r="C245" t="str">
        <f>Input2022!C245</f>
        <v>County</v>
      </c>
      <c r="D245" t="str">
        <f>Input2022!D245</f>
        <v>06</v>
      </c>
      <c r="E245" t="str">
        <f>Input2022!E245</f>
        <v>011</v>
      </c>
      <c r="F245" t="str">
        <f>Input2022!F245</f>
        <v>00000</v>
      </c>
      <c r="G245" t="str">
        <f>Input2022!G245</f>
        <v>CA</v>
      </c>
      <c r="H245">
        <f>Input2022!H245*0.000001</f>
        <v>9.0035329999999991</v>
      </c>
      <c r="I245">
        <f>Input2022!I245*0.000001</f>
        <v>-5.2018469999999999</v>
      </c>
      <c r="J245">
        <f>Input2022!J245*0.000001</f>
        <v>29.949760999999999</v>
      </c>
      <c r="K245">
        <f>Input2022!K245*0.000001</f>
        <v>8.8684719999999988</v>
      </c>
      <c r="L245">
        <f>Input2022!L245*0.000001</f>
        <v>76.076244000000003</v>
      </c>
      <c r="M245">
        <f>Input2022!M245*0.000001</f>
        <v>28.299574</v>
      </c>
      <c r="N245">
        <f>Input2022!N245*0.000001</f>
        <v>0</v>
      </c>
      <c r="O245">
        <f>Input2022!O245*0.000001</f>
        <v>5.7853399999999997</v>
      </c>
      <c r="P245">
        <f>Input2022!P245*0.000001</f>
        <v>1.0101659999999999</v>
      </c>
      <c r="Q245">
        <f>Input2022!Q245*0.000001</f>
        <v>-62.218010999999997</v>
      </c>
      <c r="R245">
        <f>Input2022!R245*0.000001</f>
        <v>267.8940910582524</v>
      </c>
      <c r="S245">
        <f>Input2022!S245*0.000001</f>
        <v>205.67608005825238</v>
      </c>
      <c r="T245">
        <f>Input2022!T245*0.000001</f>
        <v>8.916955999999999</v>
      </c>
      <c r="U245">
        <f>Input2022!U245*0.000001</f>
        <v>15.473870999999999</v>
      </c>
      <c r="V245">
        <f>Input2022!V245*0.000001</f>
        <v>17.286137</v>
      </c>
      <c r="W245">
        <f>Input2022!W245*0.000001</f>
        <v>-59.137878999999998</v>
      </c>
    </row>
    <row r="246" spans="1:23" ht="14.25" customHeight="1">
      <c r="A246">
        <f>Input2022!A246</f>
        <v>2022</v>
      </c>
      <c r="B246" t="str">
        <f>Input2022!B246</f>
        <v>Colusa County Office of Education</v>
      </c>
      <c r="C246" t="str">
        <f>Input2022!C246</f>
        <v>School District</v>
      </c>
      <c r="D246" t="str">
        <f>Input2022!D246</f>
        <v>06</v>
      </c>
      <c r="E246" t="str">
        <f>Input2022!E246</f>
        <v>011</v>
      </c>
      <c r="F246" t="str">
        <f>Input2022!F246</f>
        <v>91004</v>
      </c>
      <c r="G246" t="str">
        <f>Input2022!G246</f>
        <v>CA</v>
      </c>
      <c r="H246">
        <f>Input2022!H246*0.000001</f>
        <v>5.2810749999999995</v>
      </c>
      <c r="I246">
        <f>Input2022!I246*0.000001</f>
        <v>0</v>
      </c>
      <c r="J246">
        <f>Input2022!J246*0.000001</f>
        <v>14.242547999999999</v>
      </c>
      <c r="K246">
        <f>Input2022!K246*0.000001</f>
        <v>0</v>
      </c>
      <c r="L246">
        <f>Input2022!L246*0.000001</f>
        <v>23.542120999999998</v>
      </c>
      <c r="M246">
        <f>Input2022!M246*0.000001</f>
        <v>14.867749999999999</v>
      </c>
      <c r="N246">
        <f>Input2022!N246*0.000001</f>
        <v>4.4780419999999994</v>
      </c>
      <c r="O246">
        <f>Input2022!O246*0.000001</f>
        <v>0</v>
      </c>
      <c r="P246">
        <f>Input2022!P246*0.000001</f>
        <v>0.57568399999999997</v>
      </c>
      <c r="Q246">
        <f>Input2022!Q246*0.000001</f>
        <v>-12.023994999999999</v>
      </c>
      <c r="R246">
        <f>Input2022!R246*0.000001</f>
        <v>73.663155439999997</v>
      </c>
      <c r="S246">
        <f>Input2022!S246*0.000001</f>
        <v>61.639160439999998</v>
      </c>
      <c r="T246">
        <f>Input2022!T246*0.000001</f>
        <v>2.0805069999999999</v>
      </c>
      <c r="U246">
        <f>Input2022!U246*0.000001</f>
        <v>0</v>
      </c>
      <c r="V246">
        <f>Input2022!V246*0.000001</f>
        <v>0.38099499999999997</v>
      </c>
      <c r="W246">
        <f>Input2022!W246*0.000001</f>
        <v>-5.0986609999999999</v>
      </c>
    </row>
    <row r="247" spans="1:23" ht="14.25" customHeight="1">
      <c r="A247">
        <f>Input2022!A247</f>
        <v>2022</v>
      </c>
      <c r="B247" t="str">
        <f>Input2022!B247</f>
        <v>Colusa County One-Stop</v>
      </c>
      <c r="C247" t="str">
        <f>Input2022!C247</f>
        <v>Special District</v>
      </c>
      <c r="D247" t="str">
        <f>Input2022!D247</f>
        <v>06</v>
      </c>
      <c r="E247" t="str">
        <f>Input2022!E247</f>
        <v>011</v>
      </c>
      <c r="F247">
        <f>Input2022!F247</f>
        <v>99015</v>
      </c>
      <c r="G247" t="str">
        <f>Input2022!G247</f>
        <v>CA</v>
      </c>
      <c r="H247">
        <f>Input2022!H247*0.000001</f>
        <v>0</v>
      </c>
      <c r="I247">
        <f>Input2022!I247*0.000001</f>
        <v>0</v>
      </c>
      <c r="J247">
        <f>Input2022!J247*0.000001</f>
        <v>1.4853559999999999</v>
      </c>
      <c r="K247">
        <f>Input2022!K247*0.000001</f>
        <v>0</v>
      </c>
      <c r="L247">
        <f>Input2022!L247*0.000001</f>
        <v>1.6161159999999999</v>
      </c>
      <c r="M247">
        <f>Input2022!M247*0.000001</f>
        <v>1.6161159999999999</v>
      </c>
      <c r="N247">
        <f>Input2022!N247*0.000001</f>
        <v>0</v>
      </c>
      <c r="O247">
        <f>Input2022!O247*0.000001</f>
        <v>0</v>
      </c>
      <c r="P247">
        <f>Input2022!P247*0.000001</f>
        <v>0.27906399999999998</v>
      </c>
      <c r="Q247">
        <f>Input2022!Q247*0.000001</f>
        <v>-0.176811</v>
      </c>
      <c r="R247">
        <f>Input2022!R247*0.000001</f>
        <v>0.176811</v>
      </c>
      <c r="S247">
        <f>Input2022!S247*0.000001</f>
        <v>0</v>
      </c>
      <c r="T247">
        <f>Input2022!T247*0.000001</f>
        <v>8.0811999999999995E-2</v>
      </c>
      <c r="U247">
        <f>Input2022!U247*0.000001</f>
        <v>0</v>
      </c>
      <c r="V247">
        <f>Input2022!V247*0.000001</f>
        <v>0</v>
      </c>
      <c r="W247">
        <f>Input2022!W247*0.000001</f>
        <v>-6.3073999999999991E-2</v>
      </c>
    </row>
    <row r="248" spans="1:23" ht="14.25" customHeight="1">
      <c r="A248">
        <f>Input2022!A248</f>
        <v>2022</v>
      </c>
      <c r="B248" t="str">
        <f>Input2022!B248</f>
        <v>Colusa Unified School District</v>
      </c>
      <c r="C248" t="str">
        <f>Input2022!C248</f>
        <v>School District</v>
      </c>
      <c r="D248" t="str">
        <f>Input2022!D248</f>
        <v>06</v>
      </c>
      <c r="E248" t="str">
        <f>Input2022!E248</f>
        <v>011</v>
      </c>
      <c r="F248" t="str">
        <f>Input2022!F248</f>
        <v>09570</v>
      </c>
      <c r="G248" t="str">
        <f>Input2022!G248</f>
        <v>CA</v>
      </c>
      <c r="H248">
        <f>Input2022!H248*0.000001</f>
        <v>4.0334620000000001</v>
      </c>
      <c r="I248">
        <f>Input2022!I248*0.000001</f>
        <v>-0.22272</v>
      </c>
      <c r="J248">
        <f>Input2022!J248*0.000001</f>
        <v>19.963013</v>
      </c>
      <c r="K248">
        <f>Input2022!K248*0.000001</f>
        <v>7.6194559999999996</v>
      </c>
      <c r="L248">
        <f>Input2022!L248*0.000001</f>
        <v>22.980604</v>
      </c>
      <c r="M248">
        <f>Input2022!M248*0.000001</f>
        <v>21.171453</v>
      </c>
      <c r="N248">
        <f>Input2022!N248*0.000001</f>
        <v>7.1985969999999995</v>
      </c>
      <c r="O248">
        <f>Input2022!O248*0.000001</f>
        <v>0</v>
      </c>
      <c r="P248">
        <f>Input2022!P248*0.000001</f>
        <v>2.2123919999999999</v>
      </c>
      <c r="Q248">
        <f>Input2022!Q248*0.000001</f>
        <v>-9.3710459999999998</v>
      </c>
      <c r="R248">
        <f>Input2022!R248*0.000001</f>
        <v>64.395961450000001</v>
      </c>
      <c r="S248">
        <f>Input2022!S248*0.000001</f>
        <v>55.024915450000002</v>
      </c>
      <c r="T248">
        <f>Input2022!T248*0.000001</f>
        <v>1.83775</v>
      </c>
      <c r="U248">
        <f>Input2022!U248*0.000001</f>
        <v>0</v>
      </c>
      <c r="V248">
        <f>Input2022!V248*0.000001</f>
        <v>0.87825999999999993</v>
      </c>
      <c r="W248">
        <f>Input2022!W248*0.000001</f>
        <v>-4.8651080000000002</v>
      </c>
    </row>
    <row r="249" spans="1:23" ht="14.25" customHeight="1">
      <c r="A249">
        <f>Input2022!A249</f>
        <v>2022</v>
      </c>
      <c r="B249" t="str">
        <f>Input2022!B249</f>
        <v>Commerce</v>
      </c>
      <c r="C249" t="str">
        <f>Input2022!C249</f>
        <v>City</v>
      </c>
      <c r="D249" t="str">
        <f>Input2022!D249</f>
        <v>06</v>
      </c>
      <c r="E249" t="str">
        <f>Input2022!E249</f>
        <v>037</v>
      </c>
      <c r="F249">
        <f>Input2022!F249</f>
        <v>14974</v>
      </c>
      <c r="G249" t="str">
        <f>Input2022!G249</f>
        <v>CA</v>
      </c>
      <c r="H249">
        <f>Input2022!H249*0.000001</f>
        <v>57.281480999999999</v>
      </c>
      <c r="I249">
        <f>Input2022!I249*0.000001</f>
        <v>-8.17882</v>
      </c>
      <c r="J249">
        <f>Input2022!J249*0.000001</f>
        <v>57.097308999999996</v>
      </c>
      <c r="K249">
        <f>Input2022!K249*0.000001</f>
        <v>39.074554999999997</v>
      </c>
      <c r="L249">
        <f>Input2022!L249*0.000001</f>
        <v>113.668791</v>
      </c>
      <c r="M249">
        <f>Input2022!M249*0.000001</f>
        <v>83.170689999999993</v>
      </c>
      <c r="N249">
        <f>Input2022!N249*0.000001</f>
        <v>2.9004369999999997</v>
      </c>
      <c r="O249">
        <f>Input2022!O249*0.000001</f>
        <v>43.084195999999999</v>
      </c>
      <c r="P249">
        <f>Input2022!P249*0.000001</f>
        <v>5.1816499999999994</v>
      </c>
      <c r="Q249">
        <f>Input2022!Q249*0.000001</f>
        <v>-20.960832</v>
      </c>
      <c r="R249">
        <f>Input2022!R249*0.000001</f>
        <v>125.21212799999999</v>
      </c>
      <c r="S249">
        <f>Input2022!S249*0.000001</f>
        <v>104.251296</v>
      </c>
      <c r="T249">
        <f>Input2022!T249*0.000001</f>
        <v>30.816386999999999</v>
      </c>
      <c r="U249">
        <f>Input2022!U249*0.000001</f>
        <v>3.8759919999999997</v>
      </c>
      <c r="V249">
        <f>Input2022!V249*0.000001</f>
        <v>65.574725999999998</v>
      </c>
      <c r="W249">
        <f>Input2022!W249*0.000001</f>
        <v>24.756688</v>
      </c>
    </row>
    <row r="250" spans="1:23" s="8" customFormat="1" ht="14.25" customHeight="1">
      <c r="A250" s="8">
        <f>Input2022!A250</f>
        <v>2022</v>
      </c>
      <c r="B250" s="8" t="str">
        <f>Input2022!B250</f>
        <v>Compton Unified School District</v>
      </c>
      <c r="C250" s="8" t="str">
        <f>Input2022!C250</f>
        <v>School District</v>
      </c>
      <c r="D250" s="8" t="str">
        <f>Input2022!D250</f>
        <v>06</v>
      </c>
      <c r="E250" s="8" t="str">
        <f>Input2022!E250</f>
        <v>037</v>
      </c>
      <c r="F250" s="8" t="str">
        <f>Input2022!F250</f>
        <v>09620</v>
      </c>
      <c r="G250" s="8" t="str">
        <f>Input2022!G250</f>
        <v>CA</v>
      </c>
      <c r="H250" s="8">
        <f>Input2022!H250*0.000001</f>
        <v>129.084757</v>
      </c>
      <c r="I250" s="8">
        <f>Input2022!I250*0.000001</f>
        <v>-4.3128339999999996</v>
      </c>
      <c r="J250" s="8">
        <f>Input2022!J250*0.000001</f>
        <v>297.34175799999997</v>
      </c>
      <c r="K250" s="8">
        <f>Input2022!K250*0.000001</f>
        <v>285.88174199999997</v>
      </c>
      <c r="L250" s="8">
        <f>Input2022!L250*0.000001</f>
        <v>371.493672</v>
      </c>
      <c r="M250" s="8">
        <f>Input2022!M250*0.000001</f>
        <v>355.75303199999996</v>
      </c>
      <c r="N250" s="8">
        <f>Input2022!N250*0.000001</f>
        <v>0</v>
      </c>
      <c r="O250" s="8">
        <f>Input2022!O250*0.000001</f>
        <v>228.74656199999998</v>
      </c>
      <c r="P250" s="8">
        <f>Input2022!P250*0.000001</f>
        <v>102.52410399999999</v>
      </c>
      <c r="Q250" s="8">
        <f>Input2022!Q250*0.000001</f>
        <v>-138.89077</v>
      </c>
      <c r="R250" s="8">
        <f>Input2022!R250*0.000001</f>
        <v>957.35047359999999</v>
      </c>
      <c r="S250" s="8">
        <f>Input2022!S250*0.000001</f>
        <v>818.45970360000001</v>
      </c>
      <c r="T250" s="8">
        <f>Input2022!T250*0.000001</f>
        <v>25.919312999999999</v>
      </c>
      <c r="U250" s="8">
        <f>Input2022!U250*0.000001</f>
        <v>19.748529999999999</v>
      </c>
      <c r="V250" s="8">
        <f>Input2022!V250*0.000001</f>
        <v>41.290897000000001</v>
      </c>
      <c r="W250" s="8">
        <f>Input2022!W250*0.000001</f>
        <v>-144.20615899999999</v>
      </c>
    </row>
    <row r="251" spans="1:23" ht="14.25" customHeight="1">
      <c r="A251">
        <f>Input2022!A251</f>
        <v>2022</v>
      </c>
      <c r="B251" t="str">
        <f>Input2022!B251</f>
        <v>Concord</v>
      </c>
      <c r="C251" t="str">
        <f>Input2022!C251</f>
        <v>City</v>
      </c>
      <c r="D251" t="str">
        <f>Input2022!D251</f>
        <v>06</v>
      </c>
      <c r="E251" t="str">
        <f>Input2022!E251</f>
        <v>013</v>
      </c>
      <c r="F251">
        <f>Input2022!F251</f>
        <v>16000</v>
      </c>
      <c r="G251" t="str">
        <f>Input2022!G251</f>
        <v>CA</v>
      </c>
      <c r="H251">
        <f>Input2022!H251*0.000001</f>
        <v>48.804389</v>
      </c>
      <c r="I251">
        <f>Input2022!I251*0.000001</f>
        <v>-27.243324999999999</v>
      </c>
      <c r="J251">
        <f>Input2022!J251*0.000001</f>
        <v>105.42826099999999</v>
      </c>
      <c r="K251">
        <f>Input2022!K251*0.000001</f>
        <v>146.905552</v>
      </c>
      <c r="L251">
        <f>Input2022!L251*0.000001</f>
        <v>209.21608499999999</v>
      </c>
      <c r="M251">
        <f>Input2022!M251*0.000001</f>
        <v>135.616646</v>
      </c>
      <c r="N251">
        <f>Input2022!N251*0.000001</f>
        <v>0</v>
      </c>
      <c r="O251">
        <f>Input2022!O251*0.000001</f>
        <v>52.469401999999995</v>
      </c>
      <c r="P251">
        <f>Input2022!P251*0.000001</f>
        <v>25.097915999999998</v>
      </c>
      <c r="Q251">
        <f>Input2022!Q251*0.000001</f>
        <v>-174.09399299999998</v>
      </c>
      <c r="R251">
        <f>Input2022!R251*0.000001</f>
        <v>626.15946099999996</v>
      </c>
      <c r="S251">
        <f>Input2022!S251*0.000001</f>
        <v>452.06546799999995</v>
      </c>
      <c r="T251">
        <f>Input2022!T251*0.000001</f>
        <v>23.798249999999999</v>
      </c>
      <c r="U251">
        <f>Input2022!U251*0.000001</f>
        <v>41.146028999999999</v>
      </c>
      <c r="V251">
        <f>Input2022!V251*0.000001</f>
        <v>68.991529</v>
      </c>
      <c r="W251">
        <f>Input2022!W251*0.000001</f>
        <v>-51.068725999999998</v>
      </c>
    </row>
    <row r="252" spans="1:23" ht="14.25" customHeight="1">
      <c r="A252">
        <f>Input2022!A252</f>
        <v>2022</v>
      </c>
      <c r="B252" t="str">
        <f>Input2022!B252</f>
        <v>Conejo Valley Unified School District</v>
      </c>
      <c r="C252" t="str">
        <f>Input2022!C252</f>
        <v>School District</v>
      </c>
      <c r="D252" t="str">
        <f>Input2022!D252</f>
        <v>06</v>
      </c>
      <c r="E252" t="str">
        <f>Input2022!E252</f>
        <v>111</v>
      </c>
      <c r="F252" t="str">
        <f>Input2022!F252</f>
        <v>09640</v>
      </c>
      <c r="G252" t="str">
        <f>Input2022!G252</f>
        <v>CA</v>
      </c>
      <c r="H252">
        <f>Input2022!H252*0.000001</f>
        <v>32.697530999999998</v>
      </c>
      <c r="I252">
        <f>Input2022!I252*0.000001</f>
        <v>-0.19999999999999998</v>
      </c>
      <c r="J252">
        <f>Input2022!J252*0.000001</f>
        <v>218.564728</v>
      </c>
      <c r="K252">
        <f>Input2022!K252*0.000001</f>
        <v>162.15197499999999</v>
      </c>
      <c r="L252">
        <f>Input2022!L252*0.000001</f>
        <v>270.768551</v>
      </c>
      <c r="M252">
        <f>Input2022!M252*0.000001</f>
        <v>222.71902399999999</v>
      </c>
      <c r="N252">
        <f>Input2022!N252*0.000001</f>
        <v>0</v>
      </c>
      <c r="O252">
        <f>Input2022!O252*0.000001</f>
        <v>40.395275999999996</v>
      </c>
      <c r="P252">
        <f>Input2022!P252*0.000001</f>
        <v>16.462679999999999</v>
      </c>
      <c r="Q252">
        <f>Input2022!Q252*0.000001</f>
        <v>-120.224249</v>
      </c>
      <c r="R252">
        <f>Input2022!R252*0.000001</f>
        <v>636.9121864</v>
      </c>
      <c r="S252">
        <f>Input2022!S252*0.000001</f>
        <v>516.6879373999999</v>
      </c>
      <c r="T252">
        <f>Input2022!T252*0.000001</f>
        <v>24.563143999999998</v>
      </c>
      <c r="U252">
        <f>Input2022!U252*0.000001</f>
        <v>8.5121532259999997E-3</v>
      </c>
      <c r="V252">
        <f>Input2022!V252*0.000001</f>
        <v>21.930242999999997</v>
      </c>
      <c r="W252">
        <f>Input2022!W252*0.000001</f>
        <v>-118.48978799999999</v>
      </c>
    </row>
    <row r="253" spans="1:23" ht="14.25" customHeight="1">
      <c r="A253">
        <f>Input2022!A253</f>
        <v>2022</v>
      </c>
      <c r="B253" t="str">
        <f>Input2022!B253</f>
        <v>Consolidated Fire Agencies</v>
      </c>
      <c r="C253" t="str">
        <f>Input2022!C253</f>
        <v>Special District</v>
      </c>
      <c r="D253" t="str">
        <f>Input2022!D253</f>
        <v>06</v>
      </c>
      <c r="E253" t="str">
        <f>Input2022!E253</f>
        <v>071</v>
      </c>
      <c r="F253">
        <f>Input2022!F253</f>
        <v>99016</v>
      </c>
      <c r="G253" t="str">
        <f>Input2022!G253</f>
        <v>CA</v>
      </c>
      <c r="H253">
        <f>Input2022!H253*0.000001</f>
        <v>12.383459999999999</v>
      </c>
      <c r="I253">
        <f>Input2022!I253*0.000001</f>
        <v>-0.82566299999999992</v>
      </c>
      <c r="J253">
        <f>Input2022!J253*0.000001</f>
        <v>11.537772</v>
      </c>
      <c r="K253">
        <f>Input2022!K253*0.000001</f>
        <v>0.54666199999999998</v>
      </c>
      <c r="L253">
        <f>Input2022!L253*0.000001</f>
        <v>13.441355</v>
      </c>
      <c r="M253">
        <f>Input2022!M253*0.000001</f>
        <v>13.762381</v>
      </c>
      <c r="N253">
        <f>Input2022!N253*0.000001</f>
        <v>0</v>
      </c>
      <c r="O253">
        <f>Input2022!O253*0.000001</f>
        <v>12.743791999999999</v>
      </c>
      <c r="P253">
        <f>Input2022!P253*0.000001</f>
        <v>0.47164799999999996</v>
      </c>
      <c r="Q253">
        <f>Input2022!Q253*0.000001</f>
        <v>-1.7024319999999999</v>
      </c>
      <c r="R253">
        <f>Input2022!R253*0.000001</f>
        <v>19.323859250851314</v>
      </c>
      <c r="S253">
        <f>Input2022!S253*0.000001</f>
        <v>17.621427250851315</v>
      </c>
      <c r="T253">
        <f>Input2022!T253*0.000001</f>
        <v>1.014893</v>
      </c>
      <c r="U253">
        <f>Input2022!U253*0.000001</f>
        <v>0</v>
      </c>
      <c r="V253">
        <f>Input2022!V253*0.000001</f>
        <v>0</v>
      </c>
      <c r="W253">
        <f>Input2022!W253*0.000001</f>
        <v>11.802090999999999</v>
      </c>
    </row>
    <row r="254" spans="1:23" ht="14.25" customHeight="1">
      <c r="A254">
        <f>Input2022!A254</f>
        <v>2022</v>
      </c>
      <c r="B254" t="str">
        <f>Input2022!B254</f>
        <v>Contra Costa County</v>
      </c>
      <c r="C254" t="str">
        <f>Input2022!C254</f>
        <v>County</v>
      </c>
      <c r="D254" t="str">
        <f>Input2022!D254</f>
        <v>06</v>
      </c>
      <c r="E254" t="str">
        <f>Input2022!E254</f>
        <v>013</v>
      </c>
      <c r="F254" t="str">
        <f>Input2022!F254</f>
        <v>00000</v>
      </c>
      <c r="G254" t="str">
        <f>Input2022!G254</f>
        <v>CA</v>
      </c>
      <c r="H254">
        <f>Input2022!H254*0.000001</f>
        <v>660.88499999999999</v>
      </c>
      <c r="I254">
        <f>Input2022!I254*0.000001</f>
        <v>-214.947</v>
      </c>
      <c r="J254">
        <f>Input2022!J254*0.000001</f>
        <v>1740.9269999999999</v>
      </c>
      <c r="K254">
        <f>Input2022!K254*0.000001</f>
        <v>935.46999999999991</v>
      </c>
      <c r="L254">
        <f>Input2022!L254*0.000001</f>
        <v>4265.2569999999996</v>
      </c>
      <c r="M254">
        <f>Input2022!M254*0.000001</f>
        <v>1944.9299999999998</v>
      </c>
      <c r="N254">
        <f>Input2022!N254*0.000001</f>
        <v>0</v>
      </c>
      <c r="O254">
        <f>Input2022!O254*0.000001</f>
        <v>757.42199999999991</v>
      </c>
      <c r="P254">
        <f>Input2022!P254*0.000001</f>
        <v>419.00799999999998</v>
      </c>
      <c r="Q254">
        <f>Input2022!Q254*0.000001</f>
        <v>179.94299999999998</v>
      </c>
      <c r="R254">
        <f>Input2022!R254*0.000001</f>
        <v>8105.5405405405409</v>
      </c>
      <c r="S254">
        <f>Input2022!S254*0.000001</f>
        <v>8285.4835405405411</v>
      </c>
      <c r="T254">
        <f>Input2022!T254*0.000001</f>
        <v>281.06</v>
      </c>
      <c r="U254">
        <f>Input2022!U254*0.000001</f>
        <v>402.846</v>
      </c>
      <c r="V254">
        <f>Input2022!V254*0.000001</f>
        <v>810.61299999999994</v>
      </c>
      <c r="W254">
        <f>Input2022!W254*0.000001</f>
        <v>327.39999999999998</v>
      </c>
    </row>
    <row r="255" spans="1:23" ht="14.25" customHeight="1">
      <c r="A255">
        <f>Input2022!A255</f>
        <v>2022</v>
      </c>
      <c r="B255" t="str">
        <f>Input2022!B255</f>
        <v>Contra Costa County Office of Education</v>
      </c>
      <c r="C255" t="str">
        <f>Input2022!C255</f>
        <v>School District</v>
      </c>
      <c r="D255" t="str">
        <f>Input2022!D255</f>
        <v>06</v>
      </c>
      <c r="E255" t="str">
        <f>Input2022!E255</f>
        <v>013</v>
      </c>
      <c r="F255" t="str">
        <f>Input2022!F255</f>
        <v>91005</v>
      </c>
      <c r="G255" t="str">
        <f>Input2022!G255</f>
        <v>CA</v>
      </c>
      <c r="H255">
        <f>Input2022!H255*0.000001</f>
        <v>23.999592</v>
      </c>
      <c r="I255">
        <f>Input2022!I255*0.000001</f>
        <v>-9.8610039999999994</v>
      </c>
      <c r="J255">
        <f>Input2022!J255*0.000001</f>
        <v>71.803912999999994</v>
      </c>
      <c r="K255">
        <f>Input2022!K255*0.000001</f>
        <v>2.078884</v>
      </c>
      <c r="L255">
        <f>Input2022!L255*0.000001</f>
        <v>83.728296</v>
      </c>
      <c r="M255">
        <f>Input2022!M255*0.000001</f>
        <v>80.760593</v>
      </c>
      <c r="N255">
        <f>Input2022!N255*0.000001</f>
        <v>0</v>
      </c>
      <c r="O255">
        <f>Input2022!O255*0.000001</f>
        <v>49.708030999999998</v>
      </c>
      <c r="P255">
        <f>Input2022!P255*0.000001</f>
        <v>14.620184999999999</v>
      </c>
      <c r="Q255">
        <f>Input2022!Q255*0.000001</f>
        <v>-32.523313999999999</v>
      </c>
      <c r="R255">
        <f>Input2022!R255*0.000001</f>
        <v>168.49750949999998</v>
      </c>
      <c r="S255">
        <f>Input2022!S255*0.000001</f>
        <v>135.97419550000001</v>
      </c>
      <c r="T255">
        <f>Input2022!T255*0.000001</f>
        <v>6.3119529999999999</v>
      </c>
      <c r="U255">
        <f>Input2022!U255*0.000001</f>
        <v>0</v>
      </c>
      <c r="V255">
        <f>Input2022!V255*0.000001</f>
        <v>22.337436</v>
      </c>
      <c r="W255">
        <f>Input2022!W255*0.000001</f>
        <v>-51.182033999999994</v>
      </c>
    </row>
    <row r="256" spans="1:23" ht="14.25" customHeight="1">
      <c r="A256">
        <f>Input2022!A256</f>
        <v>2022</v>
      </c>
      <c r="B256" t="str">
        <f>Input2022!B256</f>
        <v>Contra Costa County Special Education Local Plan Area</v>
      </c>
      <c r="C256" t="str">
        <f>Input2022!C256</f>
        <v>School District</v>
      </c>
      <c r="D256" t="str">
        <f>Input2022!D256</f>
        <v>06</v>
      </c>
      <c r="E256" t="str">
        <f>Input2022!E256</f>
        <v>013</v>
      </c>
      <c r="F256" t="str">
        <f>Input2022!F256</f>
        <v>01349</v>
      </c>
      <c r="G256" t="str">
        <f>Input2022!G256</f>
        <v>CA</v>
      </c>
      <c r="H256">
        <f>Input2022!H256*0.000001</f>
        <v>0</v>
      </c>
      <c r="I256">
        <f>Input2022!I256*0.000001</f>
        <v>0</v>
      </c>
      <c r="J256">
        <f>Input2022!J256*0.000001</f>
        <v>1.5388949999999999</v>
      </c>
      <c r="K256">
        <f>Input2022!K256*0.000001</f>
        <v>0</v>
      </c>
      <c r="L256">
        <f>Input2022!L256*0.000001</f>
        <v>64.059027</v>
      </c>
      <c r="M256">
        <f>Input2022!M256*0.000001</f>
        <v>1.8464969999999998</v>
      </c>
      <c r="N256">
        <f>Input2022!N256*0.000001</f>
        <v>0</v>
      </c>
      <c r="O256">
        <f>Input2022!O256*0.000001</f>
        <v>1.2614589999999999</v>
      </c>
      <c r="P256">
        <f>Input2022!P256*0.000001</f>
        <v>5.5659E-2</v>
      </c>
      <c r="Q256">
        <f>Input2022!Q256*0.000001</f>
        <v>-0.82742299999999991</v>
      </c>
      <c r="R256">
        <f>Input2022!R256*0.000001</f>
        <v>5.5187294409999996</v>
      </c>
      <c r="S256">
        <f>Input2022!S256*0.000001</f>
        <v>4.6913064409999992</v>
      </c>
      <c r="T256">
        <f>Input2022!T256*0.000001</f>
        <v>0.135934</v>
      </c>
      <c r="U256">
        <f>Input2022!U256*0.000001</f>
        <v>0</v>
      </c>
      <c r="V256">
        <f>Input2022!V256*0.000001</f>
        <v>0</v>
      </c>
      <c r="W256">
        <f>Input2022!W256*0.000001</f>
        <v>-1.304227</v>
      </c>
    </row>
    <row r="257" spans="1:23" ht="14.25" customHeight="1">
      <c r="A257">
        <f>Input2022!A257</f>
        <v>2022</v>
      </c>
      <c r="B257" t="str">
        <f>Input2022!B257</f>
        <v>Contra Costa Transportation Authority</v>
      </c>
      <c r="C257" t="str">
        <f>Input2022!C257</f>
        <v>Special District</v>
      </c>
      <c r="D257" t="str">
        <f>Input2022!D257</f>
        <v>06</v>
      </c>
      <c r="E257" t="str">
        <f>Input2022!E257</f>
        <v>013</v>
      </c>
      <c r="F257">
        <f>Input2022!F257</f>
        <v>99017</v>
      </c>
      <c r="G257" t="str">
        <f>Input2022!G257</f>
        <v>CA</v>
      </c>
      <c r="H257">
        <f>Input2022!H257*0.000001</f>
        <v>-3.1065119999999999</v>
      </c>
      <c r="I257">
        <f>Input2022!I257*0.000001</f>
        <v>-47.664384999999996</v>
      </c>
      <c r="J257">
        <f>Input2022!J257*0.000001</f>
        <v>70.514928999999995</v>
      </c>
      <c r="K257">
        <f>Input2022!K257*0.000001</f>
        <v>429.00832399999996</v>
      </c>
      <c r="L257">
        <f>Input2022!L257*0.000001</f>
        <v>146.710408</v>
      </c>
      <c r="M257">
        <f>Input2022!M257*0.000001</f>
        <v>114.481302</v>
      </c>
      <c r="N257">
        <f>Input2022!N257*0.000001</f>
        <v>0</v>
      </c>
      <c r="O257">
        <f>Input2022!O257*0.000001</f>
        <v>65.967992999999993</v>
      </c>
      <c r="P257">
        <f>Input2022!P257*0.000001</f>
        <v>27.980267999999999</v>
      </c>
      <c r="Q257">
        <f>Input2022!Q257*0.000001</f>
        <v>2.0421869999999998</v>
      </c>
      <c r="R257">
        <f>Input2022!R257*0.000001</f>
        <v>-17.439684</v>
      </c>
      <c r="S257">
        <f>Input2022!S257*0.000001</f>
        <v>-15.397497</v>
      </c>
      <c r="T257">
        <f>Input2022!T257*0.000001</f>
        <v>0.27899999999999997</v>
      </c>
      <c r="U257">
        <f>Input2022!U257*0.000001</f>
        <v>6.3010000000000002</v>
      </c>
      <c r="V257">
        <f>Input2022!V257*0.000001</f>
        <v>4.2530000000000001</v>
      </c>
      <c r="W257">
        <f>Input2022!W257*0.000001</f>
        <v>-458.10242299999999</v>
      </c>
    </row>
    <row r="258" spans="1:23" ht="14.25" customHeight="1">
      <c r="A258">
        <f>Input2022!A258</f>
        <v>2022</v>
      </c>
      <c r="B258" t="str">
        <f>Input2022!B258</f>
        <v>Corcoran</v>
      </c>
      <c r="C258" t="str">
        <f>Input2022!C258</f>
        <v>City</v>
      </c>
      <c r="D258" t="str">
        <f>Input2022!D258</f>
        <v>06</v>
      </c>
      <c r="E258" t="str">
        <f>Input2022!E258</f>
        <v>031</v>
      </c>
      <c r="F258">
        <f>Input2022!F258</f>
        <v>16224</v>
      </c>
      <c r="G258" t="str">
        <f>Input2022!G258</f>
        <v>CA</v>
      </c>
      <c r="H258">
        <f>Input2022!H258*0.000001</f>
        <v>8.3701229999999995</v>
      </c>
      <c r="I258">
        <f>Input2022!I258*0.000001</f>
        <v>-0.74041099999999993</v>
      </c>
      <c r="J258">
        <f>Input2022!J258*0.000001</f>
        <v>12.372603</v>
      </c>
      <c r="K258">
        <f>Input2022!K258*0.000001</f>
        <v>38.857500000000002</v>
      </c>
      <c r="L258">
        <f>Input2022!L258*0.000001</f>
        <v>34.139983999999998</v>
      </c>
      <c r="M258">
        <f>Input2022!M258*0.000001</f>
        <v>14.670561999999999</v>
      </c>
      <c r="N258">
        <f>Input2022!N258*0.000001</f>
        <v>0</v>
      </c>
      <c r="O258">
        <f>Input2022!O258*0.000001</f>
        <v>10.325510999999999</v>
      </c>
      <c r="P258">
        <f>Input2022!P258*0.000001</f>
        <v>6.1412939999999994</v>
      </c>
      <c r="Q258">
        <f>Input2022!Q258*0.000001</f>
        <v>-5.428471</v>
      </c>
      <c r="R258">
        <f>Input2022!R258*0.000001</f>
        <v>36.903269884432355</v>
      </c>
      <c r="S258">
        <f>Input2022!S258*0.000001</f>
        <v>31.474798884432353</v>
      </c>
      <c r="T258">
        <f>Input2022!T258*0.000001</f>
        <v>1.231508</v>
      </c>
      <c r="U258">
        <f>Input2022!U258*0.000001</f>
        <v>0</v>
      </c>
      <c r="V258">
        <f>Input2022!V258*0.000001</f>
        <v>0</v>
      </c>
      <c r="W258">
        <f>Input2022!W258*0.000001</f>
        <v>20.260766</v>
      </c>
    </row>
    <row r="259" spans="1:23" ht="14.25" customHeight="1">
      <c r="A259">
        <f>Input2022!A259</f>
        <v>2022</v>
      </c>
      <c r="B259" t="str">
        <f>Input2022!B259</f>
        <v>Corcoran Unified School District</v>
      </c>
      <c r="C259" t="str">
        <f>Input2022!C259</f>
        <v>School District</v>
      </c>
      <c r="D259" t="str">
        <f>Input2022!D259</f>
        <v>06</v>
      </c>
      <c r="E259" t="str">
        <f>Input2022!E259</f>
        <v>031</v>
      </c>
      <c r="F259" t="str">
        <f>Input2022!F259</f>
        <v>09690</v>
      </c>
      <c r="G259" t="str">
        <f>Input2022!G259</f>
        <v>CA</v>
      </c>
      <c r="H259">
        <f>Input2022!H259*0.000001</f>
        <v>10.862933</v>
      </c>
      <c r="I259">
        <f>Input2022!I259*0.000001</f>
        <v>-1.747441</v>
      </c>
      <c r="J259">
        <f>Input2022!J259*0.000001</f>
        <v>52.200150999999998</v>
      </c>
      <c r="K259">
        <f>Input2022!K259*0.000001</f>
        <v>10.949914999999999</v>
      </c>
      <c r="L259">
        <f>Input2022!L259*0.000001</f>
        <v>57.86148</v>
      </c>
      <c r="M259">
        <f>Input2022!M259*0.000001</f>
        <v>56.380763999999999</v>
      </c>
      <c r="N259">
        <f>Input2022!N259*0.000001</f>
        <v>19.569057000000001</v>
      </c>
      <c r="O259">
        <f>Input2022!O259*0.000001</f>
        <v>0</v>
      </c>
      <c r="P259">
        <f>Input2022!P259*0.000001</f>
        <v>6.700647</v>
      </c>
      <c r="Q259">
        <f>Input2022!Q259*0.000001</f>
        <v>-23.832618999999998</v>
      </c>
      <c r="R259">
        <f>Input2022!R259*0.000001</f>
        <v>164.93325342849874</v>
      </c>
      <c r="S259">
        <f>Input2022!S259*0.000001</f>
        <v>141.10063442849875</v>
      </c>
      <c r="T259">
        <f>Input2022!T259*0.000001</f>
        <v>4.4847060000000001</v>
      </c>
      <c r="U259">
        <f>Input2022!U259*0.000001</f>
        <v>0</v>
      </c>
      <c r="V259">
        <f>Input2022!V259*0.000001</f>
        <v>3.0852539999999999</v>
      </c>
      <c r="W259">
        <f>Input2022!W259*0.000001</f>
        <v>-17.817758999999999</v>
      </c>
    </row>
    <row r="260" spans="1:23" ht="14.25" customHeight="1">
      <c r="A260">
        <f>Input2022!A260</f>
        <v>2022</v>
      </c>
      <c r="B260" t="str">
        <f>Input2022!B260</f>
        <v>Corning</v>
      </c>
      <c r="C260" t="str">
        <f>Input2022!C260</f>
        <v>City</v>
      </c>
      <c r="D260" t="str">
        <f>Input2022!D260</f>
        <v>06</v>
      </c>
      <c r="E260" t="str">
        <f>Input2022!E260</f>
        <v>103</v>
      </c>
      <c r="F260">
        <f>Input2022!F260</f>
        <v>16322</v>
      </c>
      <c r="G260" t="str">
        <f>Input2022!G260</f>
        <v>CA</v>
      </c>
      <c r="H260">
        <f>Input2022!H260*0.000001</f>
        <v>4.7107130000000002</v>
      </c>
      <c r="I260">
        <f>Input2022!I260*0.000001</f>
        <v>-0.64754199999999995</v>
      </c>
      <c r="J260">
        <f>Input2022!J260*0.000001</f>
        <v>7.0078589999999998</v>
      </c>
      <c r="K260">
        <f>Input2022!K260*0.000001</f>
        <v>7.2584819999999999</v>
      </c>
      <c r="L260">
        <f>Input2022!L260*0.000001</f>
        <v>15.689081</v>
      </c>
      <c r="M260">
        <f>Input2022!M260*0.000001</f>
        <v>8.2680629999999997</v>
      </c>
      <c r="N260">
        <f>Input2022!N260*0.000001</f>
        <v>0</v>
      </c>
      <c r="O260">
        <f>Input2022!O260*0.000001</f>
        <v>3.1213029999999997</v>
      </c>
      <c r="P260">
        <f>Input2022!P260*0.000001</f>
        <v>0.16653499999999999</v>
      </c>
      <c r="Q260">
        <f>Input2022!Q260*0.000001</f>
        <v>-4.7547100000000002</v>
      </c>
      <c r="R260">
        <f>Input2022!R260*0.000001</f>
        <v>18.606848706086659</v>
      </c>
      <c r="S260">
        <f>Input2022!S260*0.000001</f>
        <v>13.852138706086658</v>
      </c>
      <c r="T260">
        <f>Input2022!T260*0.000001</f>
        <v>0.41384199999999999</v>
      </c>
      <c r="U260">
        <f>Input2022!U260*0.000001</f>
        <v>0</v>
      </c>
      <c r="V260">
        <f>Input2022!V260*0.000001</f>
        <v>0</v>
      </c>
      <c r="W260">
        <f>Input2022!W260*0.000001</f>
        <v>5.6801469999999998</v>
      </c>
    </row>
    <row r="261" spans="1:23" ht="14.25" customHeight="1">
      <c r="A261">
        <f>Input2022!A261</f>
        <v>2022</v>
      </c>
      <c r="B261" t="str">
        <f>Input2022!B261</f>
        <v>Corning Union Elementary School District</v>
      </c>
      <c r="C261" t="str">
        <f>Input2022!C261</f>
        <v>School District</v>
      </c>
      <c r="D261" t="str">
        <f>Input2022!D261</f>
        <v>06</v>
      </c>
      <c r="E261" t="str">
        <f>Input2022!E261</f>
        <v>103</v>
      </c>
      <c r="F261" t="str">
        <f>Input2022!F261</f>
        <v>09780</v>
      </c>
      <c r="G261" t="str">
        <f>Input2022!G261</f>
        <v>CA</v>
      </c>
      <c r="H261">
        <f>Input2022!H261*0.000001</f>
        <v>4.9420000000000002</v>
      </c>
      <c r="I261">
        <f>Input2022!I261*0.000001</f>
        <v>-3.75</v>
      </c>
      <c r="J261">
        <f>Input2022!J261*0.000001</f>
        <v>28.725669999999997</v>
      </c>
      <c r="K261">
        <f>Input2022!K261*0.000001</f>
        <v>1.4109799999999999</v>
      </c>
      <c r="L261">
        <f>Input2022!L261*0.000001</f>
        <v>32.547157999999996</v>
      </c>
      <c r="M261">
        <f>Input2022!M261*0.000001</f>
        <v>32.136018</v>
      </c>
      <c r="N261">
        <f>Input2022!N261*0.000001</f>
        <v>0</v>
      </c>
      <c r="O261">
        <f>Input2022!O261*0.000001</f>
        <v>12.754557</v>
      </c>
      <c r="P261">
        <f>Input2022!P261*0.000001</f>
        <v>7.4665849999999994</v>
      </c>
      <c r="Q261">
        <f>Input2022!Q261*0.000001</f>
        <v>-12.979934999999999</v>
      </c>
      <c r="R261">
        <f>Input2022!R261*0.000001</f>
        <v>45.609470048661798</v>
      </c>
      <c r="S261">
        <f>Input2022!S261*0.000001</f>
        <v>32.629535048661793</v>
      </c>
      <c r="T261">
        <f>Input2022!T261*0.000001</f>
        <v>2.585626</v>
      </c>
      <c r="U261">
        <f>Input2022!U261*0.000001</f>
        <v>2.5850849999999999</v>
      </c>
      <c r="V261">
        <f>Input2022!V261*0.000001</f>
        <v>2.7155229999999997</v>
      </c>
      <c r="W261">
        <f>Input2022!W261*0.000001</f>
        <v>-12.325942</v>
      </c>
    </row>
    <row r="262" spans="1:23" ht="14.25" customHeight="1">
      <c r="A262">
        <f>Input2022!A262</f>
        <v>2022</v>
      </c>
      <c r="B262" t="str">
        <f>Input2022!B262</f>
        <v>Corning Union High School District</v>
      </c>
      <c r="C262" t="str">
        <f>Input2022!C262</f>
        <v>School District</v>
      </c>
      <c r="D262" t="str">
        <f>Input2022!D262</f>
        <v>06</v>
      </c>
      <c r="E262" t="str">
        <f>Input2022!E262</f>
        <v>103</v>
      </c>
      <c r="F262" t="str">
        <f>Input2022!F262</f>
        <v>09810</v>
      </c>
      <c r="G262" t="str">
        <f>Input2022!G262</f>
        <v>CA</v>
      </c>
      <c r="H262">
        <f>Input2022!H262*0.000001</f>
        <v>7.3917839999999995</v>
      </c>
      <c r="I262">
        <f>Input2022!I262*0.000001</f>
        <v>0</v>
      </c>
      <c r="J262">
        <f>Input2022!J262*0.000001</f>
        <v>18.741546</v>
      </c>
      <c r="K262">
        <f>Input2022!K262*0.000001</f>
        <v>10.150708</v>
      </c>
      <c r="L262">
        <f>Input2022!L262*0.000001</f>
        <v>21.354583999999999</v>
      </c>
      <c r="M262">
        <f>Input2022!M262*0.000001</f>
        <v>20.134764999999998</v>
      </c>
      <c r="N262">
        <f>Input2022!N262*0.000001</f>
        <v>0</v>
      </c>
      <c r="O262">
        <f>Input2022!O262*0.000001</f>
        <v>7.4336539999999998</v>
      </c>
      <c r="P262">
        <f>Input2022!P262*0.000001</f>
        <v>1.9311199999999999</v>
      </c>
      <c r="Q262">
        <f>Input2022!Q262*0.000001</f>
        <v>-8.0251719999999995</v>
      </c>
      <c r="R262">
        <f>Input2022!R262*0.000001</f>
        <v>53.17886776855768</v>
      </c>
      <c r="S262">
        <f>Input2022!S262*0.000001</f>
        <v>45.153695768557682</v>
      </c>
      <c r="T262">
        <f>Input2022!T262*0.000001</f>
        <v>1.5883589999999999</v>
      </c>
      <c r="U262">
        <f>Input2022!U262*0.000001</f>
        <v>0</v>
      </c>
      <c r="V262">
        <f>Input2022!V262*0.000001</f>
        <v>2.1641849999999998</v>
      </c>
      <c r="W262">
        <f>Input2022!W262*0.000001</f>
        <v>-1.6864519999999998</v>
      </c>
    </row>
    <row r="263" spans="1:23" ht="14.25" customHeight="1">
      <c r="A263">
        <f>Input2022!A263</f>
        <v>2022</v>
      </c>
      <c r="B263" t="str">
        <f>Input2022!B263</f>
        <v>Corona</v>
      </c>
      <c r="C263" t="str">
        <f>Input2022!C263</f>
        <v>City</v>
      </c>
      <c r="D263" t="str">
        <f>Input2022!D263</f>
        <v>06</v>
      </c>
      <c r="E263" t="str">
        <f>Input2022!E263</f>
        <v>065</v>
      </c>
      <c r="F263">
        <f>Input2022!F263</f>
        <v>16350</v>
      </c>
      <c r="G263" t="str">
        <f>Input2022!G263</f>
        <v>CA</v>
      </c>
      <c r="H263">
        <f>Input2022!H263*0.000001</f>
        <v>103.483986</v>
      </c>
      <c r="I263">
        <f>Input2022!I263*0.000001</f>
        <v>-0.26991599999999999</v>
      </c>
      <c r="J263">
        <f>Input2022!J263*0.000001</f>
        <v>390.75456199999996</v>
      </c>
      <c r="K263">
        <f>Input2022!K263*0.000001</f>
        <v>345.79200099999997</v>
      </c>
      <c r="L263">
        <f>Input2022!L263*0.000001</f>
        <v>376.134998</v>
      </c>
      <c r="M263">
        <f>Input2022!M263*0.000001</f>
        <v>191.62232</v>
      </c>
      <c r="N263">
        <f>Input2022!N263*0.000001</f>
        <v>0</v>
      </c>
      <c r="O263">
        <f>Input2022!O263*0.000001</f>
        <v>116.874196</v>
      </c>
      <c r="P263">
        <f>Input2022!P263*0.000001</f>
        <v>22.275935999999998</v>
      </c>
      <c r="Q263">
        <f>Input2022!Q263*0.000001</f>
        <v>-163.98723899999999</v>
      </c>
      <c r="R263">
        <f>Input2022!R263*0.000001</f>
        <v>887.29031499999996</v>
      </c>
      <c r="S263">
        <f>Input2022!S263*0.000001</f>
        <v>723.30307599999992</v>
      </c>
      <c r="T263">
        <f>Input2022!T263*0.000001</f>
        <v>291.076843</v>
      </c>
      <c r="U263">
        <f>Input2022!U263*0.000001</f>
        <v>68.231791000000001</v>
      </c>
      <c r="V263">
        <f>Input2022!V263*0.000001</f>
        <v>153.254785</v>
      </c>
      <c r="W263">
        <f>Input2022!W263*0.000001</f>
        <v>-13.621799999999999</v>
      </c>
    </row>
    <row r="264" spans="1:23" ht="14.25" customHeight="1">
      <c r="A264">
        <f>Input2022!A264</f>
        <v>2022</v>
      </c>
      <c r="B264" t="str">
        <f>Input2022!B264</f>
        <v>Corona-Norco Unified School District</v>
      </c>
      <c r="C264" t="str">
        <f>Input2022!C264</f>
        <v>School District</v>
      </c>
      <c r="D264" t="str">
        <f>Input2022!D264</f>
        <v>06</v>
      </c>
      <c r="E264" t="str">
        <f>Input2022!E264</f>
        <v>065</v>
      </c>
      <c r="F264" t="str">
        <f>Input2022!F264</f>
        <v>09850</v>
      </c>
      <c r="G264" t="str">
        <f>Input2022!G264</f>
        <v>CA</v>
      </c>
      <c r="H264">
        <f>Input2022!H264*0.000001</f>
        <v>175.94075100000001</v>
      </c>
      <c r="I264">
        <f>Input2022!I264*0.000001</f>
        <v>0</v>
      </c>
      <c r="J264">
        <f>Input2022!J264*0.000001</f>
        <v>683.28434199999992</v>
      </c>
      <c r="K264">
        <f>Input2022!K264*0.000001</f>
        <v>663.61925899999994</v>
      </c>
      <c r="L264">
        <f>Input2022!L264*0.000001</f>
        <v>829.16024199999993</v>
      </c>
      <c r="M264">
        <f>Input2022!M264*0.000001</f>
        <v>739.85490900000002</v>
      </c>
      <c r="N264">
        <f>Input2022!N264*0.000001</f>
        <v>0</v>
      </c>
      <c r="O264">
        <f>Input2022!O264*0.000001</f>
        <v>217.80672799999999</v>
      </c>
      <c r="P264">
        <f>Input2022!P264*0.000001</f>
        <v>59.099886999999995</v>
      </c>
      <c r="Q264">
        <f>Input2022!Q264*0.000001</f>
        <v>-345.56823399999996</v>
      </c>
      <c r="R264">
        <f>Input2022!R264*0.000001</f>
        <v>2412.2817999999997</v>
      </c>
      <c r="S264">
        <f>Input2022!S264*0.000001</f>
        <v>2066.7135660000004</v>
      </c>
      <c r="T264">
        <f>Input2022!T264*0.000001</f>
        <v>69.025587999999999</v>
      </c>
      <c r="U264">
        <f>Input2022!U264*0.000001</f>
        <v>-2.5547E-2</v>
      </c>
      <c r="V264">
        <f>Input2022!V264*0.000001</f>
        <v>90.292249999999996</v>
      </c>
      <c r="W264">
        <f>Input2022!W264*0.000001</f>
        <v>-430.16722999999996</v>
      </c>
    </row>
    <row r="265" spans="1:23" ht="14.25" customHeight="1">
      <c r="A265">
        <f>Input2022!A265</f>
        <v>2022</v>
      </c>
      <c r="B265" t="str">
        <f>Input2022!B265</f>
        <v>Coronado</v>
      </c>
      <c r="C265" t="str">
        <f>Input2022!C265</f>
        <v>City</v>
      </c>
      <c r="D265" t="str">
        <f>Input2022!D265</f>
        <v>06</v>
      </c>
      <c r="E265" t="str">
        <f>Input2022!E265</f>
        <v>073</v>
      </c>
      <c r="F265">
        <f>Input2022!F265</f>
        <v>16378</v>
      </c>
      <c r="G265" t="str">
        <f>Input2022!G265</f>
        <v>CA</v>
      </c>
      <c r="H265">
        <f>Input2022!H265*0.000001</f>
        <v>93.049177999999998</v>
      </c>
      <c r="I265">
        <f>Input2022!I265*0.000001</f>
        <v>-3.5049999999999999</v>
      </c>
      <c r="J265">
        <f>Input2022!J265*0.000001</f>
        <v>58.808101000000001</v>
      </c>
      <c r="K265">
        <f>Input2022!K265*0.000001</f>
        <v>6.9946419999999998</v>
      </c>
      <c r="L265">
        <f>Input2022!L265*0.000001</f>
        <v>86.452738999999994</v>
      </c>
      <c r="M265">
        <f>Input2022!M265*0.000001</f>
        <v>69.141179999999991</v>
      </c>
      <c r="N265">
        <f>Input2022!N265*0.000001</f>
        <v>12.682084</v>
      </c>
      <c r="O265">
        <f>Input2022!O265*0.000001</f>
        <v>114.34481299999999</v>
      </c>
      <c r="P265">
        <f>Input2022!P265*0.000001</f>
        <v>6.2189019999999999</v>
      </c>
      <c r="Q265">
        <f>Input2022!Q265*0.000001</f>
        <v>-26.458708999999999</v>
      </c>
      <c r="R265">
        <f>Input2022!R265*0.000001</f>
        <v>247.61598999999998</v>
      </c>
      <c r="S265">
        <f>Input2022!S265*0.000001</f>
        <v>221.15728099999998</v>
      </c>
      <c r="T265">
        <f>Input2022!T265*0.000001</f>
        <v>7.5059749999999994</v>
      </c>
      <c r="U265">
        <f>Input2022!U265*0.000001</f>
        <v>3.5270099999999998</v>
      </c>
      <c r="V265">
        <f>Input2022!V265*0.000001</f>
        <v>5.6936219999999995</v>
      </c>
      <c r="W265">
        <f>Input2022!W265*0.000001</f>
        <v>115.04207599999999</v>
      </c>
    </row>
    <row r="266" spans="1:23" ht="14.25" customHeight="1">
      <c r="A266">
        <f>Input2022!A266</f>
        <v>2022</v>
      </c>
      <c r="B266" t="str">
        <f>Input2022!B266</f>
        <v>Coronado Unified School District</v>
      </c>
      <c r="C266" t="str">
        <f>Input2022!C266</f>
        <v>School District</v>
      </c>
      <c r="D266" t="str">
        <f>Input2022!D266</f>
        <v>06</v>
      </c>
      <c r="E266" t="str">
        <f>Input2022!E266</f>
        <v>073</v>
      </c>
      <c r="F266" t="str">
        <f>Input2022!F266</f>
        <v>09870</v>
      </c>
      <c r="G266" t="str">
        <f>Input2022!G266</f>
        <v>CA</v>
      </c>
      <c r="H266">
        <f>Input2022!H266*0.000001</f>
        <v>4.5276959999999997</v>
      </c>
      <c r="I266">
        <f>Input2022!I266*0.000001</f>
        <v>0</v>
      </c>
      <c r="J266">
        <f>Input2022!J266*0.000001</f>
        <v>44.253409999999995</v>
      </c>
      <c r="K266">
        <f>Input2022!K266*0.000001</f>
        <v>21.362012999999997</v>
      </c>
      <c r="L266">
        <f>Input2022!L266*0.000001</f>
        <v>49.375661999999998</v>
      </c>
      <c r="M266">
        <f>Input2022!M266*0.000001</f>
        <v>42.419365999999997</v>
      </c>
      <c r="N266">
        <f>Input2022!N266*0.000001</f>
        <v>0</v>
      </c>
      <c r="O266">
        <f>Input2022!O266*0.000001</f>
        <v>6.5509719999999998</v>
      </c>
      <c r="P266">
        <f>Input2022!P266*0.000001</f>
        <v>7.8472239999999998</v>
      </c>
      <c r="Q266">
        <f>Input2022!Q266*0.000001</f>
        <v>-21.213041999999998</v>
      </c>
      <c r="R266">
        <f>Input2022!R266*0.000001</f>
        <v>144.5261028340081</v>
      </c>
      <c r="S266">
        <f>Input2022!S266*0.000001</f>
        <v>123.3130608340081</v>
      </c>
      <c r="T266">
        <f>Input2022!T266*0.000001</f>
        <v>4.4640569999999995</v>
      </c>
      <c r="U266">
        <f>Input2022!U266*0.000001</f>
        <v>0</v>
      </c>
      <c r="V266">
        <f>Input2022!V266*0.000001</f>
        <v>5.345523</v>
      </c>
      <c r="W266">
        <f>Input2022!W266*0.000001</f>
        <v>-28.924209999999999</v>
      </c>
    </row>
    <row r="267" spans="1:23" ht="14.25" customHeight="1">
      <c r="A267">
        <f>Input2022!A267</f>
        <v>2022</v>
      </c>
      <c r="B267" t="str">
        <f>Input2022!B267</f>
        <v>Corte Madera</v>
      </c>
      <c r="C267" t="str">
        <f>Input2022!C267</f>
        <v>Town</v>
      </c>
      <c r="D267" t="str">
        <f>Input2022!D267</f>
        <v>06</v>
      </c>
      <c r="E267" t="str">
        <f>Input2022!E267</f>
        <v>041</v>
      </c>
      <c r="F267" t="str">
        <f>Input2022!F267</f>
        <v>16462</v>
      </c>
      <c r="G267" t="str">
        <f>Input2022!G267</f>
        <v>CA</v>
      </c>
      <c r="H267">
        <f>Input2022!H267*0.000001</f>
        <v>21.929863999999998</v>
      </c>
      <c r="I267">
        <f>Input2022!I267*0.000001</f>
        <v>0</v>
      </c>
      <c r="J267">
        <f>Input2022!J267*0.000001</f>
        <v>28.586452999999999</v>
      </c>
      <c r="K267">
        <f>Input2022!K267*0.000001</f>
        <v>32.394067999999997</v>
      </c>
      <c r="L267">
        <f>Input2022!L267*0.000001</f>
        <v>38.891953000000001</v>
      </c>
      <c r="M267">
        <f>Input2022!M267*0.000001</f>
        <v>30.342943999999999</v>
      </c>
      <c r="N267">
        <f>Input2022!N267*0.000001</f>
        <v>0</v>
      </c>
      <c r="O267">
        <f>Input2022!O267*0.000001</f>
        <v>36.753251999999996</v>
      </c>
      <c r="P267">
        <f>Input2022!P267*0.000001</f>
        <v>7.1803879999999998</v>
      </c>
      <c r="Q267">
        <f>Input2022!Q267*0.000001</f>
        <v>8.6512270000000004</v>
      </c>
      <c r="R267">
        <f>Input2022!R267*0.000001</f>
        <v>73.909392999999994</v>
      </c>
      <c r="S267">
        <f>Input2022!S267*0.000001</f>
        <v>82.56062</v>
      </c>
      <c r="T267">
        <f>Input2022!T267*0.000001</f>
        <v>0.70221699999999998</v>
      </c>
      <c r="U267">
        <f>Input2022!U267*0.000001</f>
        <v>4.0607819999999997</v>
      </c>
      <c r="V267">
        <f>Input2022!V267*0.000001</f>
        <v>6.9176829999999994</v>
      </c>
      <c r="W267">
        <f>Input2022!W267*0.000001</f>
        <v>23.526477999999997</v>
      </c>
    </row>
    <row r="268" spans="1:23" ht="14.25" customHeight="1">
      <c r="A268">
        <f>Input2022!A268</f>
        <v>2022</v>
      </c>
      <c r="B268" t="str">
        <f>Input2022!B268</f>
        <v>Costa Mesa</v>
      </c>
      <c r="C268" t="str">
        <f>Input2022!C268</f>
        <v>City</v>
      </c>
      <c r="D268" t="str">
        <f>Input2022!D268</f>
        <v>06</v>
      </c>
      <c r="E268" t="str">
        <f>Input2022!E268</f>
        <v>059</v>
      </c>
      <c r="F268">
        <f>Input2022!F268</f>
        <v>16532</v>
      </c>
      <c r="G268" t="str">
        <f>Input2022!G268</f>
        <v>CA</v>
      </c>
      <c r="H268">
        <f>Input2022!H268*0.000001</f>
        <v>54.111145999999998</v>
      </c>
      <c r="I268">
        <f>Input2022!I268*0.000001</f>
        <v>-21.365112999999997</v>
      </c>
      <c r="J268">
        <f>Input2022!J268*0.000001</f>
        <v>140.07016999999999</v>
      </c>
      <c r="K268">
        <f>Input2022!K268*0.000001</f>
        <v>43.409300999999999</v>
      </c>
      <c r="L268">
        <f>Input2022!L268*0.000001</f>
        <v>182.161047</v>
      </c>
      <c r="M268">
        <f>Input2022!M268*0.000001</f>
        <v>165.71886899999998</v>
      </c>
      <c r="N268">
        <f>Input2022!N268*0.000001</f>
        <v>0</v>
      </c>
      <c r="O268">
        <f>Input2022!O268*0.000001</f>
        <v>49.277927999999996</v>
      </c>
      <c r="P268">
        <f>Input2022!P268*0.000001</f>
        <v>11.289662</v>
      </c>
      <c r="Q268">
        <f>Input2022!Q268*0.000001</f>
        <v>-231.49397199999999</v>
      </c>
      <c r="R268">
        <f>Input2022!R268*0.000001</f>
        <v>858.75579544234802</v>
      </c>
      <c r="S268">
        <f>Input2022!S268*0.000001</f>
        <v>627.26182344234803</v>
      </c>
      <c r="T268">
        <f>Input2022!T268*0.000001</f>
        <v>31.825175999999999</v>
      </c>
      <c r="U268">
        <f>Input2022!U268*0.000001</f>
        <v>0</v>
      </c>
      <c r="V268">
        <f>Input2022!V268*0.000001</f>
        <v>66.254494999999991</v>
      </c>
      <c r="W268">
        <f>Input2022!W268*0.000001</f>
        <v>-225.702393</v>
      </c>
    </row>
    <row r="269" spans="1:23" ht="14.25" customHeight="1">
      <c r="A269">
        <f>Input2022!A269</f>
        <v>2022</v>
      </c>
      <c r="B269" t="str">
        <f>Input2022!B269</f>
        <v>Cotati</v>
      </c>
      <c r="C269" t="str">
        <f>Input2022!C269</f>
        <v>City</v>
      </c>
      <c r="D269" t="str">
        <f>Input2022!D269</f>
        <v>06</v>
      </c>
      <c r="E269" t="str">
        <f>Input2022!E269</f>
        <v>097</v>
      </c>
      <c r="F269">
        <f>Input2022!F269</f>
        <v>16560</v>
      </c>
      <c r="G269" t="str">
        <f>Input2022!G269</f>
        <v>CA</v>
      </c>
      <c r="H269">
        <f>Input2022!H269*0.000001</f>
        <v>8.509639</v>
      </c>
      <c r="I269">
        <f>Input2022!I269*0.000001</f>
        <v>-4.1444779999999994</v>
      </c>
      <c r="J269">
        <f>Input2022!J269*0.000001</f>
        <v>12.569355999999999</v>
      </c>
      <c r="K269">
        <f>Input2022!K269*0.000001</f>
        <v>5.8619319999999995</v>
      </c>
      <c r="L269">
        <f>Input2022!L269*0.000001</f>
        <v>19.488091999999998</v>
      </c>
      <c r="M269">
        <f>Input2022!M269*0.000001</f>
        <v>10.648933999999999</v>
      </c>
      <c r="N269">
        <f>Input2022!N269*0.000001</f>
        <v>0</v>
      </c>
      <c r="O269">
        <f>Input2022!O269*0.000001</f>
        <v>5.1054699999999995</v>
      </c>
      <c r="P269">
        <f>Input2022!P269*0.000001</f>
        <v>0.28155399999999997</v>
      </c>
      <c r="Q269">
        <f>Input2022!Q269*0.000001</f>
        <v>-6.7255189999999994</v>
      </c>
      <c r="R269">
        <f>Input2022!R269*0.000001</f>
        <v>57.433979504696843</v>
      </c>
      <c r="S269">
        <f>Input2022!S269*0.000001</f>
        <v>50.708460504696845</v>
      </c>
      <c r="T269">
        <f>Input2022!T269*0.000001</f>
        <v>1.3720219999999999</v>
      </c>
      <c r="U269">
        <f>Input2022!U269*0.000001</f>
        <v>0</v>
      </c>
      <c r="V269">
        <f>Input2022!V269*0.000001</f>
        <v>0.20771499999999998</v>
      </c>
      <c r="W269">
        <f>Input2022!W269*0.000001</f>
        <v>4.9228259999999997</v>
      </c>
    </row>
    <row r="270" spans="1:23" ht="14.25" customHeight="1">
      <c r="A270">
        <f>Input2022!A270</f>
        <v>2022</v>
      </c>
      <c r="B270" t="str">
        <f>Input2022!B270</f>
        <v>Cotati-Rohnert Park Unified School District</v>
      </c>
      <c r="C270" t="str">
        <f>Input2022!C270</f>
        <v>School District</v>
      </c>
      <c r="D270" t="str">
        <f>Input2022!D270</f>
        <v>06</v>
      </c>
      <c r="E270" t="str">
        <f>Input2022!E270</f>
        <v>097</v>
      </c>
      <c r="F270" t="str">
        <f>Input2022!F270</f>
        <v>09940</v>
      </c>
      <c r="G270" t="str">
        <f>Input2022!G270</f>
        <v>CA</v>
      </c>
      <c r="H270">
        <f>Input2022!H270*0.000001</f>
        <v>9.2594839999999987</v>
      </c>
      <c r="I270">
        <f>Input2022!I270*0.000001</f>
        <v>0</v>
      </c>
      <c r="J270">
        <f>Input2022!J270*0.000001</f>
        <v>82.230839000000003</v>
      </c>
      <c r="K270">
        <f>Input2022!K270*0.000001</f>
        <v>168.447022</v>
      </c>
      <c r="L270">
        <f>Input2022!L270*0.000001</f>
        <v>104.58648699999999</v>
      </c>
      <c r="M270">
        <f>Input2022!M270*0.000001</f>
        <v>85.895262000000002</v>
      </c>
      <c r="N270">
        <f>Input2022!N270*0.000001</f>
        <v>0</v>
      </c>
      <c r="O270">
        <f>Input2022!O270*0.000001</f>
        <v>11.585315</v>
      </c>
      <c r="P270">
        <f>Input2022!P270*0.000001</f>
        <v>9.8473349999999993</v>
      </c>
      <c r="Q270">
        <f>Input2022!Q270*0.000001</f>
        <v>-33.092737999999997</v>
      </c>
      <c r="R270">
        <f>Input2022!R270*0.000001</f>
        <v>229.30940019400663</v>
      </c>
      <c r="S270">
        <f>Input2022!S270*0.000001</f>
        <v>196.21666219400663</v>
      </c>
      <c r="T270">
        <f>Input2022!T270*0.000001</f>
        <v>6.698906</v>
      </c>
      <c r="U270">
        <f>Input2022!U270*0.000001</f>
        <v>0.439882</v>
      </c>
      <c r="V270">
        <f>Input2022!V270*0.000001</f>
        <v>11.169098</v>
      </c>
      <c r="W270">
        <f>Input2022!W270*0.000001</f>
        <v>-52.074410999999998</v>
      </c>
    </row>
    <row r="271" spans="1:23" ht="14.25" customHeight="1">
      <c r="A271">
        <f>Input2022!A271</f>
        <v>2022</v>
      </c>
      <c r="B271" t="str">
        <f>Input2022!B271</f>
        <v>Cottonwood Union Elementary School District</v>
      </c>
      <c r="C271" t="str">
        <f>Input2022!C271</f>
        <v>School District</v>
      </c>
      <c r="D271" t="str">
        <f>Input2022!D271</f>
        <v>06</v>
      </c>
      <c r="E271" t="str">
        <f>Input2022!E271</f>
        <v>089</v>
      </c>
      <c r="F271" t="str">
        <f>Input2022!F271</f>
        <v>09990</v>
      </c>
      <c r="G271" t="str">
        <f>Input2022!G271</f>
        <v>CA</v>
      </c>
      <c r="H271">
        <f>Input2022!H271*0.000001</f>
        <v>4.01837</v>
      </c>
      <c r="I271">
        <f>Input2022!I271*0.000001</f>
        <v>-7.4999999999999997E-2</v>
      </c>
      <c r="J271">
        <f>Input2022!J271*0.000001</f>
        <v>12.483761999999999</v>
      </c>
      <c r="K271">
        <f>Input2022!K271*0.000001</f>
        <v>2.175262</v>
      </c>
      <c r="L271">
        <f>Input2022!L271*0.000001</f>
        <v>14.201602999999999</v>
      </c>
      <c r="M271">
        <f>Input2022!M271*0.000001</f>
        <v>13.262891999999999</v>
      </c>
      <c r="N271">
        <f>Input2022!N271*0.000001</f>
        <v>0</v>
      </c>
      <c r="O271">
        <f>Input2022!O271*0.000001</f>
        <v>4.906345</v>
      </c>
      <c r="P271">
        <f>Input2022!P271*0.000001</f>
        <v>1.4438549999999999</v>
      </c>
      <c r="Q271">
        <f>Input2022!Q271*0.000001</f>
        <v>-6.0743320000000001</v>
      </c>
      <c r="R271">
        <f>Input2022!R271*0.000001</f>
        <v>41.591962733628684</v>
      </c>
      <c r="S271">
        <f>Input2022!S271*0.000001</f>
        <v>35.517630733628678</v>
      </c>
      <c r="T271">
        <f>Input2022!T271*0.000001</f>
        <v>1.1623239999999999</v>
      </c>
      <c r="U271">
        <f>Input2022!U271*0.000001</f>
        <v>0</v>
      </c>
      <c r="V271">
        <f>Input2022!V271*0.000001</f>
        <v>0.42879799999999996</v>
      </c>
      <c r="W271">
        <f>Input2022!W271*0.000001</f>
        <v>-6.1277270000000001</v>
      </c>
    </row>
    <row r="272" spans="1:23" ht="14.25" customHeight="1">
      <c r="A272">
        <f>Input2022!A272</f>
        <v>2022</v>
      </c>
      <c r="B272" t="str">
        <f>Input2022!B272</f>
        <v>County of San Mateo Superintendent of Schools</v>
      </c>
      <c r="C272" t="str">
        <f>Input2022!C272</f>
        <v>School District</v>
      </c>
      <c r="D272" t="str">
        <f>Input2022!D272</f>
        <v>06</v>
      </c>
      <c r="E272" t="str">
        <f>Input2022!E272</f>
        <v>081</v>
      </c>
      <c r="F272" t="str">
        <f>Input2022!F272</f>
        <v>91033</v>
      </c>
      <c r="G272" t="str">
        <f>Input2022!G272</f>
        <v>CA</v>
      </c>
      <c r="H272">
        <f>Input2022!H272*0.000001</f>
        <v>78.545135999999999</v>
      </c>
      <c r="I272">
        <f>Input2022!I272*0.000001</f>
        <v>0</v>
      </c>
      <c r="J272">
        <f>Input2022!J272*0.000001</f>
        <v>104.41332399999999</v>
      </c>
      <c r="K272">
        <f>Input2022!K272*0.000001</f>
        <v>1.003835</v>
      </c>
      <c r="L272">
        <f>Input2022!L272*0.000001</f>
        <v>215.08743099999998</v>
      </c>
      <c r="M272">
        <f>Input2022!M272*0.000001</f>
        <v>116.597967</v>
      </c>
      <c r="N272">
        <f>Input2022!N272*0.000001</f>
        <v>0</v>
      </c>
      <c r="O272">
        <f>Input2022!O272*0.000001</f>
        <v>113.53790599999999</v>
      </c>
      <c r="P272">
        <f>Input2022!P272*0.000001</f>
        <v>113.53790599999999</v>
      </c>
      <c r="Q272">
        <f>Input2022!Q272*0.000001</f>
        <v>-37.526770999999997</v>
      </c>
      <c r="R272">
        <f>Input2022!R272*0.000001</f>
        <v>229.41257689496481</v>
      </c>
      <c r="S272">
        <f>Input2022!S272*0.000001</f>
        <v>191.88580589496482</v>
      </c>
      <c r="T272">
        <f>Input2022!T272*0.000001</f>
        <v>6.508686</v>
      </c>
      <c r="U272">
        <f>Input2022!U272*0.000001</f>
        <v>0</v>
      </c>
      <c r="V272">
        <f>Input2022!V272*0.000001</f>
        <v>11.351625</v>
      </c>
      <c r="W272">
        <f>Input2022!W272*0.000001</f>
        <v>45.375434999999996</v>
      </c>
    </row>
    <row r="273" spans="1:23" ht="14.25" customHeight="1">
      <c r="A273">
        <f>Input2022!A273</f>
        <v>2022</v>
      </c>
      <c r="B273" t="str">
        <f>Input2022!B273</f>
        <v>Covina</v>
      </c>
      <c r="C273" t="str">
        <f>Input2022!C273</f>
        <v>City</v>
      </c>
      <c r="D273" t="str">
        <f>Input2022!D273</f>
        <v>06</v>
      </c>
      <c r="E273" t="str">
        <f>Input2022!E273</f>
        <v>037</v>
      </c>
      <c r="F273">
        <f>Input2022!F273</f>
        <v>16742</v>
      </c>
      <c r="G273" t="str">
        <f>Input2022!G273</f>
        <v>CA</v>
      </c>
      <c r="H273">
        <f>Input2022!H273*0.000001</f>
        <v>26.931184999999999</v>
      </c>
      <c r="I273">
        <f>Input2022!I273*0.000001</f>
        <v>-5.9227259999999999</v>
      </c>
      <c r="J273">
        <f>Input2022!J273*0.000001</f>
        <v>92.362701000000001</v>
      </c>
      <c r="K273">
        <f>Input2022!K273*0.000001</f>
        <v>98.492380999999995</v>
      </c>
      <c r="L273">
        <f>Input2022!L273*0.000001</f>
        <v>80.901713000000001</v>
      </c>
      <c r="M273">
        <f>Input2022!M273*0.000001</f>
        <v>51.585673999999997</v>
      </c>
      <c r="N273">
        <f>Input2022!N273*0.000001</f>
        <v>0</v>
      </c>
      <c r="O273">
        <f>Input2022!O273*0.000001</f>
        <v>25.190956999999997</v>
      </c>
      <c r="P273">
        <f>Input2022!P273*0.000001</f>
        <v>3.268866</v>
      </c>
      <c r="Q273">
        <f>Input2022!Q273*0.000001</f>
        <v>-48.395938000000001</v>
      </c>
      <c r="R273">
        <f>Input2022!R273*0.000001</f>
        <v>235.8807492888229</v>
      </c>
      <c r="S273">
        <f>Input2022!S273*0.000001</f>
        <v>187.4848112888229</v>
      </c>
      <c r="T273">
        <f>Input2022!T273*0.000001</f>
        <v>7.6339319999999997</v>
      </c>
      <c r="U273">
        <f>Input2022!U273*0.000001</f>
        <v>1.0902369999999999</v>
      </c>
      <c r="V273">
        <f>Input2022!V273*0.000001</f>
        <v>7.1883719999999993</v>
      </c>
      <c r="W273">
        <f>Input2022!W273*0.000001</f>
        <v>-15.230601999999999</v>
      </c>
    </row>
    <row r="274" spans="1:23" ht="14.25" customHeight="1">
      <c r="A274">
        <f>Input2022!A274</f>
        <v>2022</v>
      </c>
      <c r="B274" t="str">
        <f>Input2022!B274</f>
        <v>Covina-Valley Unified School District</v>
      </c>
      <c r="C274" t="str">
        <f>Input2022!C274</f>
        <v>School District</v>
      </c>
      <c r="D274" t="str">
        <f>Input2022!D274</f>
        <v>06</v>
      </c>
      <c r="E274" t="str">
        <f>Input2022!E274</f>
        <v>037</v>
      </c>
      <c r="F274" t="str">
        <f>Input2022!F274</f>
        <v>10050</v>
      </c>
      <c r="G274" t="str">
        <f>Input2022!G274</f>
        <v>CA</v>
      </c>
      <c r="H274">
        <f>Input2022!H274*0.000001</f>
        <v>46.352288999999999</v>
      </c>
      <c r="I274">
        <f>Input2022!I274*0.000001</f>
        <v>-1.5758679999999998</v>
      </c>
      <c r="J274">
        <f>Input2022!J274*0.000001</f>
        <v>164.69172599999999</v>
      </c>
      <c r="K274">
        <f>Input2022!K274*0.000001</f>
        <v>202.22012799999999</v>
      </c>
      <c r="L274">
        <f>Input2022!L274*0.000001</f>
        <v>331.59843499999999</v>
      </c>
      <c r="M274">
        <f>Input2022!M274*0.000001</f>
        <v>181.20272900000001</v>
      </c>
      <c r="N274">
        <f>Input2022!N274*0.000001</f>
        <v>69.310977999999992</v>
      </c>
      <c r="O274">
        <f>Input2022!O274*0.000001</f>
        <v>0</v>
      </c>
      <c r="P274">
        <f>Input2022!P274*0.000001</f>
        <v>18.632791999999998</v>
      </c>
      <c r="Q274">
        <f>Input2022!Q274*0.000001</f>
        <v>-83.761453000000003</v>
      </c>
      <c r="R274">
        <f>Input2022!R274*0.000001</f>
        <v>572.39919392712557</v>
      </c>
      <c r="S274">
        <f>Input2022!S274*0.000001</f>
        <v>488.63774092712555</v>
      </c>
      <c r="T274">
        <f>Input2022!T274*0.000001</f>
        <v>16.328430000000001</v>
      </c>
      <c r="U274">
        <f>Input2022!U274*0.000001</f>
        <v>0</v>
      </c>
      <c r="V274">
        <f>Input2022!V274*0.000001</f>
        <v>12.323236999999999</v>
      </c>
      <c r="W274">
        <f>Input2022!W274*0.000001</f>
        <v>-98.24385199999999</v>
      </c>
    </row>
    <row r="275" spans="1:23" ht="14.25" customHeight="1">
      <c r="A275">
        <f>Input2022!A275</f>
        <v>2022</v>
      </c>
      <c r="B275" t="str">
        <f>Input2022!B275</f>
        <v>Crescent</v>
      </c>
      <c r="C275" t="str">
        <f>Input2022!C275</f>
        <v>City</v>
      </c>
      <c r="D275" t="str">
        <f>Input2022!D275</f>
        <v>06</v>
      </c>
      <c r="E275" t="str">
        <f>Input2022!E275</f>
        <v>015</v>
      </c>
      <c r="F275">
        <f>Input2022!F275</f>
        <v>17022</v>
      </c>
      <c r="G275" t="str">
        <f>Input2022!G275</f>
        <v>CA</v>
      </c>
      <c r="H275">
        <f>Input2022!H275*0.000001</f>
        <v>4.025639</v>
      </c>
      <c r="I275">
        <f>Input2022!I275*0.000001</f>
        <v>-1.9299409999999999</v>
      </c>
      <c r="J275">
        <f>Input2022!J275*0.000001</f>
        <v>6.5248189999999999</v>
      </c>
      <c r="K275">
        <f>Input2022!K275*0.000001</f>
        <v>30.792683999999998</v>
      </c>
      <c r="L275">
        <f>Input2022!L275*0.000001</f>
        <v>22.982444999999998</v>
      </c>
      <c r="M275">
        <f>Input2022!M275*0.000001</f>
        <v>8.6999750000000002</v>
      </c>
      <c r="N275">
        <f>Input2022!N275*0.000001</f>
        <v>0</v>
      </c>
      <c r="O275">
        <f>Input2022!O275*0.000001</f>
        <v>3.5108549999999998</v>
      </c>
      <c r="P275">
        <f>Input2022!P275*0.000001</f>
        <v>0.9807229999999999</v>
      </c>
      <c r="Q275">
        <f>Input2022!Q275*0.000001</f>
        <v>-7.5214049999999997</v>
      </c>
      <c r="R275">
        <f>Input2022!R275*0.000001</f>
        <v>64.2306148590948</v>
      </c>
      <c r="S275">
        <f>Input2022!S275*0.000001</f>
        <v>56.709209859094798</v>
      </c>
      <c r="T275">
        <f>Input2022!T275*0.000001</f>
        <v>1.239641</v>
      </c>
      <c r="U275">
        <f>Input2022!U275*0.000001</f>
        <v>0.90502399999999994</v>
      </c>
      <c r="V275">
        <f>Input2022!V275*0.000001</f>
        <v>1.4503439999999999</v>
      </c>
      <c r="W275">
        <f>Input2022!W275*0.000001</f>
        <v>6.243106</v>
      </c>
    </row>
    <row r="276" spans="1:23" ht="14.25" customHeight="1">
      <c r="A276">
        <f>Input2022!A276</f>
        <v>2022</v>
      </c>
      <c r="B276" t="str">
        <f>Input2022!B276</f>
        <v>Cucamonga School District</v>
      </c>
      <c r="C276" t="str">
        <f>Input2022!C276</f>
        <v>School District</v>
      </c>
      <c r="D276" t="str">
        <f>Input2022!D276</f>
        <v>06</v>
      </c>
      <c r="E276" t="str">
        <f>Input2022!E276</f>
        <v>071</v>
      </c>
      <c r="F276" t="str">
        <f>Input2022!F276</f>
        <v>16300</v>
      </c>
      <c r="G276" t="str">
        <f>Input2022!G276</f>
        <v>CA</v>
      </c>
      <c r="H276">
        <f>Input2022!H276*0.000001</f>
        <v>22.886927999999997</v>
      </c>
      <c r="I276">
        <f>Input2022!I276*0.000001</f>
        <v>0</v>
      </c>
      <c r="J276">
        <f>Input2022!J276*0.000001</f>
        <v>39.660101999999995</v>
      </c>
      <c r="K276">
        <f>Input2022!K276*0.000001</f>
        <v>3.1307489999999998</v>
      </c>
      <c r="L276">
        <f>Input2022!L276*0.000001</f>
        <v>58.660312999999995</v>
      </c>
      <c r="M276">
        <f>Input2022!M276*0.000001</f>
        <v>50.030695999999999</v>
      </c>
      <c r="N276">
        <f>Input2022!N276*0.000001</f>
        <v>0</v>
      </c>
      <c r="O276">
        <f>Input2022!O276*0.000001</f>
        <v>25.164861999999999</v>
      </c>
      <c r="P276">
        <f>Input2022!P276*0.000001</f>
        <v>1.9704999999999999</v>
      </c>
      <c r="Q276">
        <f>Input2022!Q276*0.000001</f>
        <v>-17.391891999999999</v>
      </c>
      <c r="R276">
        <f>Input2022!R276*0.000001</f>
        <v>120.2981020242915</v>
      </c>
      <c r="S276">
        <f>Input2022!S276*0.000001</f>
        <v>102.9062100242915</v>
      </c>
      <c r="T276">
        <f>Input2022!T276*0.000001</f>
        <v>4.0125700000000002</v>
      </c>
      <c r="U276">
        <f>Input2022!U276*0.000001</f>
        <v>0</v>
      </c>
      <c r="V276">
        <f>Input2022!V276*0.000001</f>
        <v>6.3230049999999993</v>
      </c>
      <c r="W276">
        <f>Input2022!W276*0.000001</f>
        <v>53.595470999999996</v>
      </c>
    </row>
    <row r="277" spans="1:23" ht="14.25" customHeight="1">
      <c r="A277">
        <f>Input2022!A277</f>
        <v>2022</v>
      </c>
      <c r="B277" t="str">
        <f>Input2022!B277</f>
        <v>Cudahy</v>
      </c>
      <c r="C277" t="str">
        <f>Input2022!C277</f>
        <v>City</v>
      </c>
      <c r="D277" t="str">
        <f>Input2022!D277</f>
        <v>06</v>
      </c>
      <c r="E277" t="str">
        <f>Input2022!E277</f>
        <v>037</v>
      </c>
      <c r="F277">
        <f>Input2022!F277</f>
        <v>17498</v>
      </c>
      <c r="G277" t="str">
        <f>Input2022!G277</f>
        <v>CA</v>
      </c>
      <c r="H277">
        <f>Input2022!H277*0.000001</f>
        <v>7.0543129999999996</v>
      </c>
      <c r="I277">
        <f>Input2022!I277*0.000001</f>
        <v>-0.71219599999999994</v>
      </c>
      <c r="J277">
        <f>Input2022!J277*0.000001</f>
        <v>10.345827999999999</v>
      </c>
      <c r="K277">
        <f>Input2022!K277*0.000001</f>
        <v>20.062443999999999</v>
      </c>
      <c r="L277">
        <f>Input2022!L277*0.000001</f>
        <v>20.823495999999999</v>
      </c>
      <c r="M277">
        <f>Input2022!M277*0.000001</f>
        <v>11.004747999999999</v>
      </c>
      <c r="N277">
        <f>Input2022!N277*0.000001</f>
        <v>0</v>
      </c>
      <c r="O277">
        <f>Input2022!O277*0.000001</f>
        <v>4.8562729999999998</v>
      </c>
      <c r="P277">
        <f>Input2022!P277*0.000001</f>
        <v>1.334802</v>
      </c>
      <c r="Q277">
        <f>Input2022!Q277*0.000001</f>
        <v>-2.5440019999999999</v>
      </c>
      <c r="R277">
        <f>Input2022!R277*0.000001</f>
        <v>12.900618661257603</v>
      </c>
      <c r="S277">
        <f>Input2022!S277*0.000001</f>
        <v>10.356616661257604</v>
      </c>
      <c r="T277">
        <f>Input2022!T277*0.000001</f>
        <v>1.024654</v>
      </c>
      <c r="U277">
        <f>Input2022!U277*0.000001</f>
        <v>0.41150100000000001</v>
      </c>
      <c r="V277">
        <f>Input2022!V277*0.000001</f>
        <v>2.2602919999999997</v>
      </c>
      <c r="W277">
        <f>Input2022!W277*0.000001</f>
        <v>4.1632350000000002</v>
      </c>
    </row>
    <row r="278" spans="1:23" ht="14.25" customHeight="1">
      <c r="A278">
        <f>Input2022!A278</f>
        <v>2022</v>
      </c>
      <c r="B278" t="str">
        <f>Input2022!B278</f>
        <v>Cuddeback Union Elementary School District</v>
      </c>
      <c r="C278" t="str">
        <f>Input2022!C278</f>
        <v>School District</v>
      </c>
      <c r="D278" t="str">
        <f>Input2022!D278</f>
        <v>06</v>
      </c>
      <c r="E278" t="str">
        <f>Input2022!E278</f>
        <v>023</v>
      </c>
      <c r="F278" t="str">
        <f>Input2022!F278</f>
        <v>10230</v>
      </c>
      <c r="G278" t="str">
        <f>Input2022!G278</f>
        <v>CA</v>
      </c>
      <c r="H278">
        <f>Input2022!H278*0.000001</f>
        <v>1.514912</v>
      </c>
      <c r="I278">
        <f>Input2022!I278*0.000001</f>
        <v>0</v>
      </c>
      <c r="J278">
        <f>Input2022!J278*0.000001</f>
        <v>2.0748509999999998</v>
      </c>
      <c r="K278">
        <f>Input2022!K278*0.000001</f>
        <v>0</v>
      </c>
      <c r="L278">
        <f>Input2022!L278*0.000001</f>
        <v>2.3646889999999998</v>
      </c>
      <c r="M278">
        <f>Input2022!M278*0.000001</f>
        <v>2.290022</v>
      </c>
      <c r="N278">
        <f>Input2022!N278*0.000001</f>
        <v>0</v>
      </c>
      <c r="O278">
        <f>Input2022!O278*0.000001</f>
        <v>1.6851699999999998</v>
      </c>
      <c r="P278">
        <f>Input2022!P278*0.000001</f>
        <v>0.23635099999999998</v>
      </c>
      <c r="Q278">
        <f>Input2022!Q278*0.000001</f>
        <v>-0.86104099999999995</v>
      </c>
      <c r="R278">
        <f>Input2022!R278*0.000001</f>
        <v>5.7768104885212708</v>
      </c>
      <c r="S278">
        <f>Input2022!S278*0.000001</f>
        <v>4.9157694885212715</v>
      </c>
      <c r="T278">
        <f>Input2022!T278*0.000001</f>
        <v>0.164521</v>
      </c>
      <c r="U278">
        <f>Input2022!U278*0.000001</f>
        <v>0</v>
      </c>
      <c r="V278">
        <f>Input2022!V278*0.000001</f>
        <v>0.22687199999999999</v>
      </c>
      <c r="W278">
        <f>Input2022!W278*0.000001</f>
        <v>0.15115499999999998</v>
      </c>
    </row>
    <row r="279" spans="1:23" ht="14.25" customHeight="1">
      <c r="A279">
        <f>Input2022!A279</f>
        <v>2022</v>
      </c>
      <c r="B279" t="str">
        <f>Input2022!B279</f>
        <v>Culver</v>
      </c>
      <c r="C279" t="str">
        <f>Input2022!C279</f>
        <v>City</v>
      </c>
      <c r="D279" t="str">
        <f>Input2022!D279</f>
        <v>06</v>
      </c>
      <c r="E279" t="str">
        <f>Input2022!E279</f>
        <v>037</v>
      </c>
      <c r="F279">
        <f>Input2022!F279</f>
        <v>17568</v>
      </c>
      <c r="G279" t="str">
        <f>Input2022!G279</f>
        <v>CA</v>
      </c>
      <c r="H279">
        <f>Input2022!H279*0.000001</f>
        <v>101.12101199999999</v>
      </c>
      <c r="I279">
        <f>Input2022!I279*0.000001</f>
        <v>-8.3253039999999991</v>
      </c>
      <c r="J279">
        <f>Input2022!J279*0.000001</f>
        <v>124.04105199999999</v>
      </c>
      <c r="K279">
        <f>Input2022!K279*0.000001</f>
        <v>34.394565</v>
      </c>
      <c r="L279">
        <f>Input2022!L279*0.000001</f>
        <v>274.93208899999996</v>
      </c>
      <c r="M279">
        <f>Input2022!M279*0.000001</f>
        <v>162.55617999999998</v>
      </c>
      <c r="N279">
        <f>Input2022!N279*0.000001</f>
        <v>0</v>
      </c>
      <c r="O279">
        <f>Input2022!O279*0.000001</f>
        <v>100.47035</v>
      </c>
      <c r="P279">
        <f>Input2022!P279*0.000001</f>
        <v>8.4444389999999991</v>
      </c>
      <c r="Q279">
        <f>Input2022!Q279*0.000001</f>
        <v>-188.90316999999999</v>
      </c>
      <c r="R279">
        <f>Input2022!R279*0.000001</f>
        <v>792.54342399999996</v>
      </c>
      <c r="S279">
        <f>Input2022!S279*0.000001</f>
        <v>603.64025400000003</v>
      </c>
      <c r="T279">
        <f>Input2022!T279*0.000001</f>
        <v>19.315476999999998</v>
      </c>
      <c r="U279">
        <f>Input2022!U279*0.000001</f>
        <v>56.053812999999998</v>
      </c>
      <c r="V279">
        <f>Input2022!V279*0.000001</f>
        <v>118.995859</v>
      </c>
      <c r="W279">
        <f>Input2022!W279*0.000001</f>
        <v>-155.323137</v>
      </c>
    </row>
    <row r="280" spans="1:23" ht="14.25" customHeight="1">
      <c r="A280">
        <f>Input2022!A280</f>
        <v>2022</v>
      </c>
      <c r="B280" t="str">
        <f>Input2022!B280</f>
        <v>Culver City Unified School District</v>
      </c>
      <c r="C280" t="str">
        <f>Input2022!C280</f>
        <v>School District</v>
      </c>
      <c r="D280" t="str">
        <f>Input2022!D280</f>
        <v>06</v>
      </c>
      <c r="E280" t="str">
        <f>Input2022!E280</f>
        <v>037</v>
      </c>
      <c r="F280" t="str">
        <f>Input2022!F280</f>
        <v>10260</v>
      </c>
      <c r="G280" t="str">
        <f>Input2022!G280</f>
        <v>CA</v>
      </c>
      <c r="H280">
        <f>Input2022!H280*0.000001</f>
        <v>11.261001</v>
      </c>
      <c r="I280">
        <f>Input2022!I280*0.000001</f>
        <v>-0.27499999999999997</v>
      </c>
      <c r="J280">
        <f>Input2022!J280*0.000001</f>
        <v>97.453203000000002</v>
      </c>
      <c r="K280">
        <f>Input2022!K280*0.000001</f>
        <v>118.607467</v>
      </c>
      <c r="L280">
        <f>Input2022!L280*0.000001</f>
        <v>130.450355</v>
      </c>
      <c r="M280">
        <f>Input2022!M280*0.000001</f>
        <v>96.921230999999992</v>
      </c>
      <c r="N280">
        <f>Input2022!N280*0.000001</f>
        <v>0</v>
      </c>
      <c r="O280">
        <f>Input2022!O280*0.000001</f>
        <v>21.117853</v>
      </c>
      <c r="P280">
        <f>Input2022!P280*0.000001</f>
        <v>9.7430599999999998</v>
      </c>
      <c r="Q280">
        <f>Input2022!Q280*0.000001</f>
        <v>-52.151679999999999</v>
      </c>
      <c r="R280">
        <f>Input2022!R280*0.000001</f>
        <v>352.88948663967608</v>
      </c>
      <c r="S280">
        <f>Input2022!S280*0.000001</f>
        <v>300.73780663967608</v>
      </c>
      <c r="T280">
        <f>Input2022!T280*0.000001</f>
        <v>10.697034</v>
      </c>
      <c r="U280">
        <f>Input2022!U280*0.000001</f>
        <v>0</v>
      </c>
      <c r="V280">
        <f>Input2022!V280*0.000001</f>
        <v>27.374617999999998</v>
      </c>
      <c r="W280">
        <f>Input2022!W280*0.000001</f>
        <v>-87.737786</v>
      </c>
    </row>
    <row r="281" spans="1:23" ht="14.25" customHeight="1">
      <c r="A281">
        <f>Input2022!A281</f>
        <v>2022</v>
      </c>
      <c r="B281" t="str">
        <f>Input2022!B281</f>
        <v>Cupertino</v>
      </c>
      <c r="C281" t="str">
        <f>Input2022!C281</f>
        <v>City</v>
      </c>
      <c r="D281" t="str">
        <f>Input2022!D281</f>
        <v>06</v>
      </c>
      <c r="E281" t="str">
        <f>Input2022!E281</f>
        <v>085</v>
      </c>
      <c r="F281">
        <f>Input2022!F281</f>
        <v>17610</v>
      </c>
      <c r="G281" t="str">
        <f>Input2022!G281</f>
        <v>CA</v>
      </c>
      <c r="H281">
        <f>Input2022!H281*0.000001</f>
        <v>87.866394</v>
      </c>
      <c r="I281">
        <f>Input2022!I281*0.000001</f>
        <v>-21.425477000000001</v>
      </c>
      <c r="J281">
        <f>Input2022!J281*0.000001</f>
        <v>70.438515999999993</v>
      </c>
      <c r="K281">
        <f>Input2022!K281*0.000001</f>
        <v>24.950728999999999</v>
      </c>
      <c r="L281">
        <f>Input2022!L281*0.000001</f>
        <v>124.60932799999999</v>
      </c>
      <c r="M281">
        <f>Input2022!M281*0.000001</f>
        <v>105.167756</v>
      </c>
      <c r="N281">
        <f>Input2022!N281*0.000001</f>
        <v>0</v>
      </c>
      <c r="O281">
        <f>Input2022!O281*0.000001</f>
        <v>116.389629</v>
      </c>
      <c r="P281">
        <f>Input2022!P281*0.000001</f>
        <v>19.630941999999997</v>
      </c>
      <c r="Q281">
        <f>Input2022!Q281*0.000001</f>
        <v>-34.058575999999995</v>
      </c>
      <c r="R281">
        <f>Input2022!R281*0.000001</f>
        <v>161.180149</v>
      </c>
      <c r="S281">
        <f>Input2022!S281*0.000001</f>
        <v>127.121573</v>
      </c>
      <c r="T281">
        <f>Input2022!T281*0.000001</f>
        <v>6.3960609999999996</v>
      </c>
      <c r="U281">
        <f>Input2022!U281*0.000001</f>
        <v>31.34</v>
      </c>
      <c r="V281">
        <f>Input2022!V281*0.000001</f>
        <v>29.870999999999999</v>
      </c>
      <c r="W281">
        <f>Input2022!W281*0.000001</f>
        <v>101.52756099999999</v>
      </c>
    </row>
    <row r="282" spans="1:23" ht="14.25" customHeight="1">
      <c r="A282">
        <f>Input2022!A282</f>
        <v>2022</v>
      </c>
      <c r="B282" t="str">
        <f>Input2022!B282</f>
        <v>Cupertino Union School District</v>
      </c>
      <c r="C282" t="str">
        <f>Input2022!C282</f>
        <v>School District</v>
      </c>
      <c r="D282" t="str">
        <f>Input2022!D282</f>
        <v>06</v>
      </c>
      <c r="E282" t="str">
        <f>Input2022!E282</f>
        <v>085</v>
      </c>
      <c r="F282" t="str">
        <f>Input2022!F282</f>
        <v>10290</v>
      </c>
      <c r="G282" t="str">
        <f>Input2022!G282</f>
        <v>CA</v>
      </c>
      <c r="H282">
        <f>Input2022!H282*0.000001</f>
        <v>32.121029999999998</v>
      </c>
      <c r="I282">
        <f>Input2022!I282*0.000001</f>
        <v>0</v>
      </c>
      <c r="J282">
        <f>Input2022!J282*0.000001</f>
        <v>199.824656</v>
      </c>
      <c r="K282">
        <f>Input2022!K282*0.000001</f>
        <v>268.03560299999998</v>
      </c>
      <c r="L282">
        <f>Input2022!L282*0.000001</f>
        <v>235.66155999999998</v>
      </c>
      <c r="M282">
        <f>Input2022!M282*0.000001</f>
        <v>199.536146</v>
      </c>
      <c r="N282">
        <f>Input2022!N282*0.000001</f>
        <v>48.764679999999998</v>
      </c>
      <c r="O282">
        <f>Input2022!O282*0.000001</f>
        <v>0</v>
      </c>
      <c r="P282">
        <f>Input2022!P282*0.000001</f>
        <v>12.911121999999999</v>
      </c>
      <c r="Q282">
        <f>Input2022!Q282*0.000001</f>
        <v>-106.21199999999999</v>
      </c>
      <c r="R282">
        <f>Input2022!R282*0.000001</f>
        <v>709.80570162662377</v>
      </c>
      <c r="S282">
        <f>Input2022!S282*0.000001</f>
        <v>603.59370162662367</v>
      </c>
      <c r="T282">
        <f>Input2022!T282*0.000001</f>
        <v>22.474342</v>
      </c>
      <c r="U282">
        <f>Input2022!U282*0.000001</f>
        <v>0</v>
      </c>
      <c r="V282">
        <f>Input2022!V282*0.000001</f>
        <v>0</v>
      </c>
      <c r="W282">
        <f>Input2022!W282*0.000001</f>
        <v>-152.89143199999998</v>
      </c>
    </row>
    <row r="283" spans="1:23" ht="14.25" customHeight="1">
      <c r="A283">
        <f>Input2022!A283</f>
        <v>2022</v>
      </c>
      <c r="B283" t="str">
        <f>Input2022!B283</f>
        <v>Curtis Creek Elementary School District</v>
      </c>
      <c r="C283" t="str">
        <f>Input2022!C283</f>
        <v>School District</v>
      </c>
      <c r="D283" t="str">
        <f>Input2022!D283</f>
        <v>06</v>
      </c>
      <c r="E283" t="str">
        <f>Input2022!E283</f>
        <v>109</v>
      </c>
      <c r="F283" t="str">
        <f>Input2022!F283</f>
        <v>10320</v>
      </c>
      <c r="G283" t="str">
        <f>Input2022!G283</f>
        <v>CA</v>
      </c>
      <c r="H283">
        <f>Input2022!H283*0.000001</f>
        <v>3.7229519999999998</v>
      </c>
      <c r="I283">
        <f>Input2022!I283*0.000001</f>
        <v>0</v>
      </c>
      <c r="J283">
        <f>Input2022!J283*0.000001</f>
        <v>6.2129909999999997</v>
      </c>
      <c r="K283">
        <f>Input2022!K283*0.000001</f>
        <v>0</v>
      </c>
      <c r="L283">
        <f>Input2022!L283*0.000001</f>
        <v>7.0154549999999993</v>
      </c>
      <c r="M283">
        <f>Input2022!M283*0.000001</f>
        <v>6.6789749999999994</v>
      </c>
      <c r="N283">
        <f>Input2022!N283*0.000001</f>
        <v>0</v>
      </c>
      <c r="O283">
        <f>Input2022!O283*0.000001</f>
        <v>4.0295309999999995</v>
      </c>
      <c r="P283">
        <f>Input2022!P283*0.000001</f>
        <v>1.358487</v>
      </c>
      <c r="Q283">
        <f>Input2022!Q283*0.000001</f>
        <v>-2.6399809999999997</v>
      </c>
      <c r="R283">
        <f>Input2022!R283*0.000001</f>
        <v>17.847566715983195</v>
      </c>
      <c r="S283">
        <f>Input2022!S283*0.000001</f>
        <v>15.207585715983196</v>
      </c>
      <c r="T283">
        <f>Input2022!T283*0.000001</f>
        <v>0.53010400000000002</v>
      </c>
      <c r="U283">
        <f>Input2022!U283*0.000001</f>
        <v>0</v>
      </c>
      <c r="V283">
        <f>Input2022!V283*0.000001</f>
        <v>0.71150499999999994</v>
      </c>
      <c r="W283">
        <f>Input2022!W283*0.000001</f>
        <v>-0.77931699999999993</v>
      </c>
    </row>
    <row r="284" spans="1:23" ht="14.25" customHeight="1">
      <c r="A284">
        <f>Input2022!A284</f>
        <v>2022</v>
      </c>
      <c r="B284" t="str">
        <f>Input2022!B284</f>
        <v>Cutler-Orosi Joint Unified School District</v>
      </c>
      <c r="C284" t="str">
        <f>Input2022!C284</f>
        <v>School District</v>
      </c>
      <c r="D284" t="str">
        <f>Input2022!D284</f>
        <v>06</v>
      </c>
      <c r="E284" t="str">
        <f>Input2022!E284</f>
        <v>019</v>
      </c>
      <c r="F284" t="str">
        <f>Input2022!F284</f>
        <v>10350</v>
      </c>
      <c r="G284" t="str">
        <f>Input2022!G284</f>
        <v>CA</v>
      </c>
      <c r="H284">
        <f>Input2022!H284*0.000001</f>
        <v>39.629621</v>
      </c>
      <c r="I284">
        <f>Input2022!I284*0.000001</f>
        <v>-0.41975299999999999</v>
      </c>
      <c r="J284">
        <f>Input2022!J284*0.000001</f>
        <v>77.031088999999994</v>
      </c>
      <c r="K284">
        <f>Input2022!K284*0.000001</f>
        <v>21.266801999999998</v>
      </c>
      <c r="L284">
        <f>Input2022!L284*0.000001</f>
        <v>103.027283</v>
      </c>
      <c r="M284">
        <f>Input2022!M284*0.000001</f>
        <v>87.647714999999991</v>
      </c>
      <c r="N284">
        <f>Input2022!N284*0.000001</f>
        <v>0.01</v>
      </c>
      <c r="O284">
        <f>Input2022!O284*0.000001</f>
        <v>48.408452999999994</v>
      </c>
      <c r="P284">
        <f>Input2022!P284*0.000001</f>
        <v>10.446750999999999</v>
      </c>
      <c r="Q284">
        <f>Input2022!Q284*0.000001</f>
        <v>-30.152267999999999</v>
      </c>
      <c r="R284">
        <f>Input2022!R284*0.000001</f>
        <v>199.79352328347034</v>
      </c>
      <c r="S284">
        <f>Input2022!S284*0.000001</f>
        <v>169.64125528347031</v>
      </c>
      <c r="T284">
        <f>Input2022!T284*0.000001</f>
        <v>6.5513949999999994</v>
      </c>
      <c r="U284">
        <f>Input2022!U284*0.000001</f>
        <v>0</v>
      </c>
      <c r="V284">
        <f>Input2022!V284*0.000001</f>
        <v>12.103484</v>
      </c>
      <c r="W284">
        <f>Input2022!W284*0.000001</f>
        <v>-16.586209</v>
      </c>
    </row>
    <row r="285" spans="1:23" ht="14.25" customHeight="1">
      <c r="A285">
        <f>Input2022!A285</f>
        <v>2022</v>
      </c>
      <c r="B285" t="str">
        <f>Input2022!B285</f>
        <v>Cutten School District</v>
      </c>
      <c r="C285" t="str">
        <f>Input2022!C285</f>
        <v>School District</v>
      </c>
      <c r="D285" t="str">
        <f>Input2022!D285</f>
        <v>06</v>
      </c>
      <c r="E285" t="str">
        <f>Input2022!E285</f>
        <v>023</v>
      </c>
      <c r="F285" t="str">
        <f>Input2022!F285</f>
        <v>10380</v>
      </c>
      <c r="G285" t="str">
        <f>Input2022!G285</f>
        <v>CA</v>
      </c>
      <c r="H285">
        <f>Input2022!H285*0.000001</f>
        <v>4.980143</v>
      </c>
      <c r="I285">
        <f>Input2022!I285*0.000001</f>
        <v>0</v>
      </c>
      <c r="J285">
        <f>Input2022!J285*0.000001</f>
        <v>8.7140629999999994</v>
      </c>
      <c r="K285">
        <f>Input2022!K285*0.000001</f>
        <v>4.2637409999999996</v>
      </c>
      <c r="L285">
        <f>Input2022!L285*0.000001</f>
        <v>8.9790569999999992</v>
      </c>
      <c r="M285">
        <f>Input2022!M285*0.000001</f>
        <v>8.5972449999999991</v>
      </c>
      <c r="N285">
        <f>Input2022!N285*0.000001</f>
        <v>6.6119289999999999</v>
      </c>
      <c r="O285">
        <f>Input2022!O285*0.000001</f>
        <v>0</v>
      </c>
      <c r="P285">
        <f>Input2022!P285*0.000001</f>
        <v>1.4941769999999999</v>
      </c>
      <c r="Q285">
        <f>Input2022!Q285*0.000001</f>
        <v>-3.2133959999999999</v>
      </c>
      <c r="R285">
        <f>Input2022!R285*0.000001</f>
        <v>22.569433259776236</v>
      </c>
      <c r="S285">
        <f>Input2022!S285*0.000001</f>
        <v>19.356037259776237</v>
      </c>
      <c r="T285">
        <f>Input2022!T285*0.000001</f>
        <v>0.64527400000000001</v>
      </c>
      <c r="U285">
        <f>Input2022!U285*0.000001</f>
        <v>0</v>
      </c>
      <c r="V285">
        <f>Input2022!V285*0.000001</f>
        <v>0.84359499999999998</v>
      </c>
      <c r="W285">
        <f>Input2022!W285*0.000001</f>
        <v>-3.5855489999999999</v>
      </c>
    </row>
    <row r="286" spans="1:23" ht="14.25" customHeight="1">
      <c r="A286">
        <f>Input2022!A286</f>
        <v>2022</v>
      </c>
      <c r="B286" t="str">
        <f>Input2022!B286</f>
        <v>Cuyama Joint Unified School District</v>
      </c>
      <c r="C286" t="str">
        <f>Input2022!C286</f>
        <v>School District</v>
      </c>
      <c r="D286" t="str">
        <f>Input2022!D286</f>
        <v>06</v>
      </c>
      <c r="E286" t="str">
        <f>Input2022!E286</f>
        <v>083</v>
      </c>
      <c r="F286" t="str">
        <f>Input2022!F286</f>
        <v>00009</v>
      </c>
      <c r="G286" t="str">
        <f>Input2022!G286</f>
        <v>CA</v>
      </c>
      <c r="H286">
        <f>Input2022!H286*0.000001</f>
        <v>1.0564929999999999</v>
      </c>
      <c r="I286">
        <f>Input2022!I286*0.000001</f>
        <v>-4.5200999999999998E-2</v>
      </c>
      <c r="J286">
        <f>Input2022!J286*0.000001</f>
        <v>3.751868</v>
      </c>
      <c r="K286">
        <f>Input2022!K286*0.000001</f>
        <v>5.1940419999999996</v>
      </c>
      <c r="L286">
        <f>Input2022!L286*0.000001</f>
        <v>4.1307499999999999</v>
      </c>
      <c r="M286">
        <f>Input2022!M286*0.000001</f>
        <v>3.8336069999999998</v>
      </c>
      <c r="N286">
        <f>Input2022!N286*0.000001</f>
        <v>0</v>
      </c>
      <c r="O286">
        <f>Input2022!O286*0.000001</f>
        <v>1.528905</v>
      </c>
      <c r="P286">
        <f>Input2022!P286*0.000001</f>
        <v>0.63005800000000001</v>
      </c>
      <c r="Q286">
        <f>Input2022!Q286*0.000001</f>
        <v>-1.5254589999999999</v>
      </c>
      <c r="R286">
        <f>Input2022!R286*0.000001</f>
        <v>10.003382591093118</v>
      </c>
      <c r="S286">
        <f>Input2022!S286*0.000001</f>
        <v>8.4779235910931163</v>
      </c>
      <c r="T286">
        <f>Input2022!T286*0.000001</f>
        <v>0.30463000000000001</v>
      </c>
      <c r="U286">
        <f>Input2022!U286*0.000001</f>
        <v>0</v>
      </c>
      <c r="V286">
        <f>Input2022!V286*0.000001</f>
        <v>1.0709999999999999E-2</v>
      </c>
      <c r="W286">
        <f>Input2022!W286*0.000001</f>
        <v>-1.3067039999999999</v>
      </c>
    </row>
    <row r="287" spans="1:23" ht="14.25" customHeight="1">
      <c r="A287">
        <f>Input2022!A287</f>
        <v>2022</v>
      </c>
      <c r="B287" t="str">
        <f>Input2022!B287</f>
        <v>Cypress</v>
      </c>
      <c r="C287" t="str">
        <f>Input2022!C287</f>
        <v>City</v>
      </c>
      <c r="D287" t="str">
        <f>Input2022!D287</f>
        <v>06</v>
      </c>
      <c r="E287" t="str">
        <f>Input2022!E287</f>
        <v>059</v>
      </c>
      <c r="F287">
        <f>Input2022!F287</f>
        <v>17750</v>
      </c>
      <c r="G287" t="str">
        <f>Input2022!G287</f>
        <v>CA</v>
      </c>
      <c r="H287">
        <f>Input2022!H287*0.000001</f>
        <v>31.117984999999997</v>
      </c>
      <c r="I287">
        <f>Input2022!I287*0.000001</f>
        <v>-10.574959</v>
      </c>
      <c r="J287">
        <f>Input2022!J287*0.000001</f>
        <v>30.869166999999997</v>
      </c>
      <c r="K287">
        <f>Input2022!K287*0.000001</f>
        <v>3.6717219999999999</v>
      </c>
      <c r="L287">
        <f>Input2022!L287*0.000001</f>
        <v>64.511915000000002</v>
      </c>
      <c r="M287">
        <f>Input2022!M287*0.000001</f>
        <v>35.066426</v>
      </c>
      <c r="N287">
        <f>Input2022!N287*0.000001</f>
        <v>0</v>
      </c>
      <c r="O287">
        <f>Input2022!O287*0.000001</f>
        <v>26.251338000000001</v>
      </c>
      <c r="P287">
        <f>Input2022!P287*0.000001</f>
        <v>4.8237249999999996</v>
      </c>
      <c r="Q287">
        <f>Input2022!Q287*0.000001</f>
        <v>-32.633685999999997</v>
      </c>
      <c r="R287">
        <f>Input2022!R287*0.000001</f>
        <v>205.69794035665547</v>
      </c>
      <c r="S287">
        <f>Input2022!S287*0.000001</f>
        <v>173.06425435665548</v>
      </c>
      <c r="T287">
        <f>Input2022!T287*0.000001</f>
        <v>6.006481</v>
      </c>
      <c r="U287">
        <f>Input2022!U287*0.000001</f>
        <v>0</v>
      </c>
      <c r="V287">
        <f>Input2022!V287*0.000001</f>
        <v>9.0150670000000002</v>
      </c>
      <c r="W287">
        <f>Input2022!W287*0.000001</f>
        <v>95.48860599999999</v>
      </c>
    </row>
    <row r="288" spans="1:23" ht="14.25" customHeight="1">
      <c r="A288">
        <f>Input2022!A288</f>
        <v>2022</v>
      </c>
      <c r="B288" t="str">
        <f>Input2022!B288</f>
        <v>Cypress School District</v>
      </c>
      <c r="C288" t="str">
        <f>Input2022!C288</f>
        <v>School District</v>
      </c>
      <c r="D288" t="str">
        <f>Input2022!D288</f>
        <v>06</v>
      </c>
      <c r="E288" t="str">
        <f>Input2022!E288</f>
        <v>059</v>
      </c>
      <c r="F288" t="str">
        <f>Input2022!F288</f>
        <v>10440</v>
      </c>
      <c r="G288" t="str">
        <f>Input2022!G288</f>
        <v>CA</v>
      </c>
      <c r="H288">
        <f>Input2022!H288*0.000001</f>
        <v>7.1762280000000001</v>
      </c>
      <c r="I288">
        <f>Input2022!I288*0.000001</f>
        <v>-1.192601</v>
      </c>
      <c r="J288">
        <f>Input2022!J288*0.000001</f>
        <v>49.604619999999997</v>
      </c>
      <c r="K288">
        <f>Input2022!K288*0.000001</f>
        <v>59.961238999999999</v>
      </c>
      <c r="L288">
        <f>Input2022!L288*0.000001</f>
        <v>68.191704000000001</v>
      </c>
      <c r="M288">
        <f>Input2022!M288*0.000001</f>
        <v>53.203336999999998</v>
      </c>
      <c r="N288">
        <f>Input2022!N288*0.000001</f>
        <v>0</v>
      </c>
      <c r="O288">
        <f>Input2022!O288*0.000001</f>
        <v>14.323120999999999</v>
      </c>
      <c r="P288">
        <f>Input2022!P288*0.000001</f>
        <v>4.4626929999999998</v>
      </c>
      <c r="Q288">
        <f>Input2022!Q288*0.000001</f>
        <v>-25.931283999999998</v>
      </c>
      <c r="R288">
        <f>Input2022!R288*0.000001</f>
        <v>177.20748019999999</v>
      </c>
      <c r="S288">
        <f>Input2022!S288*0.000001</f>
        <v>151.27619619999999</v>
      </c>
      <c r="T288">
        <f>Input2022!T288*0.000001</f>
        <v>4.8419949999999998</v>
      </c>
      <c r="U288">
        <f>Input2022!U288*0.000001</f>
        <v>-1.753079365079365E-3</v>
      </c>
      <c r="V288">
        <f>Input2022!V288*0.000001</f>
        <v>11.394646920634919</v>
      </c>
      <c r="W288">
        <f>Input2022!W288*0.000001</f>
        <v>-57.933301999999998</v>
      </c>
    </row>
    <row r="289" spans="1:23" ht="14.25" customHeight="1">
      <c r="A289">
        <f>Input2022!A289</f>
        <v>2022</v>
      </c>
      <c r="B289" t="str">
        <f>Input2022!B289</f>
        <v>Daly City</v>
      </c>
      <c r="C289" t="str">
        <f>Input2022!C289</f>
        <v>City</v>
      </c>
      <c r="D289" t="str">
        <f>Input2022!D289</f>
        <v>06</v>
      </c>
      <c r="E289" t="str">
        <f>Input2022!E289</f>
        <v>081</v>
      </c>
      <c r="F289" t="str">
        <f>Input2022!F289</f>
        <v>17918</v>
      </c>
      <c r="G289" t="str">
        <f>Input2022!G289</f>
        <v>CA</v>
      </c>
      <c r="H289">
        <f>Input2022!H289*0.000001</f>
        <v>51.983774999999994</v>
      </c>
      <c r="I289">
        <f>Input2022!I289*0.000001</f>
        <v>-2.9173579999999997</v>
      </c>
      <c r="J289">
        <f>Input2022!J289*0.000001</f>
        <v>106.63308099999999</v>
      </c>
      <c r="K289">
        <f>Input2022!K289*0.000001</f>
        <v>23.596311999999998</v>
      </c>
      <c r="L289">
        <f>Input2022!L289*0.000001</f>
        <v>182.09819399999998</v>
      </c>
      <c r="M289">
        <f>Input2022!M289*0.000001</f>
        <v>112.73947299999999</v>
      </c>
      <c r="N289">
        <f>Input2022!N289*0.000001</f>
        <v>0</v>
      </c>
      <c r="O289">
        <f>Input2022!O289*0.000001</f>
        <v>78.501807999999997</v>
      </c>
      <c r="P289">
        <f>Input2022!P289*0.000001</f>
        <v>31.905203999999998</v>
      </c>
      <c r="Q289">
        <f>Input2022!Q289*0.000001</f>
        <v>-115.274852</v>
      </c>
      <c r="R289">
        <f>Input2022!R289*0.000001</f>
        <v>736.54392499999994</v>
      </c>
      <c r="S289">
        <f>Input2022!S289*0.000001</f>
        <v>621.26907299999993</v>
      </c>
      <c r="T289">
        <f>Input2022!T289*0.000001</f>
        <v>21.646490999999997</v>
      </c>
      <c r="U289">
        <f>Input2022!U289*0.000001</f>
        <v>19.724302999999999</v>
      </c>
      <c r="V289">
        <f>Input2022!V289*0.000001</f>
        <v>57.996876999999998</v>
      </c>
      <c r="W289">
        <f>Input2022!W289*0.000001</f>
        <v>-29.138072999999999</v>
      </c>
    </row>
    <row r="290" spans="1:23" ht="14.25" customHeight="1">
      <c r="A290">
        <f>Input2022!A290</f>
        <v>2022</v>
      </c>
      <c r="B290" t="str">
        <f>Input2022!B290</f>
        <v>Dana Point</v>
      </c>
      <c r="C290" t="str">
        <f>Input2022!C290</f>
        <v>City</v>
      </c>
      <c r="D290" t="str">
        <f>Input2022!D290</f>
        <v>06</v>
      </c>
      <c r="E290" t="str">
        <f>Input2022!E290</f>
        <v>059</v>
      </c>
      <c r="F290">
        <f>Input2022!F290</f>
        <v>17946</v>
      </c>
      <c r="G290" t="str">
        <f>Input2022!G290</f>
        <v>CA</v>
      </c>
      <c r="H290">
        <f>Input2022!H290*0.000001</f>
        <v>21.120752</v>
      </c>
      <c r="I290">
        <f>Input2022!I290*0.000001</f>
        <v>-11.535624</v>
      </c>
      <c r="J290">
        <f>Input2022!J290*0.000001</f>
        <v>37.221485999999999</v>
      </c>
      <c r="K290">
        <f>Input2022!K290*0.000001</f>
        <v>0.625973</v>
      </c>
      <c r="L290">
        <f>Input2022!L290*0.000001</f>
        <v>55.839870999999995</v>
      </c>
      <c r="M290">
        <f>Input2022!M290*0.000001</f>
        <v>50.745580999999994</v>
      </c>
      <c r="N290">
        <f>Input2022!N290*0.000001</f>
        <v>0</v>
      </c>
      <c r="O290">
        <f>Input2022!O290*0.000001</f>
        <v>29.450427999999999</v>
      </c>
      <c r="P290">
        <f>Input2022!P290*0.000001</f>
        <v>13.366562999999999</v>
      </c>
      <c r="Q290">
        <f>Input2022!Q290*0.000001</f>
        <v>-2.8105199999999999</v>
      </c>
      <c r="R290">
        <f>Input2022!R290*0.000001</f>
        <v>34.147441999999998</v>
      </c>
      <c r="S290">
        <f>Input2022!S290*0.000001</f>
        <v>31.336921999999998</v>
      </c>
      <c r="T290">
        <f>Input2022!T290*0.000001</f>
        <v>1.0288809999999999</v>
      </c>
      <c r="U290">
        <f>Input2022!U290*0.000001</f>
        <v>0</v>
      </c>
      <c r="V290">
        <f>Input2022!V290*0.000001</f>
        <v>1.6668499999999999</v>
      </c>
      <c r="W290">
        <f>Input2022!W290*0.000001</f>
        <v>40.786000999999999</v>
      </c>
    </row>
    <row r="291" spans="1:23" ht="14.25" customHeight="1">
      <c r="A291">
        <f>Input2022!A291</f>
        <v>2022</v>
      </c>
      <c r="B291" t="str">
        <f>Input2022!B291</f>
        <v>Danville</v>
      </c>
      <c r="C291" t="str">
        <f>Input2022!C291</f>
        <v>Town</v>
      </c>
      <c r="D291" t="str">
        <f>Input2022!D291</f>
        <v>06</v>
      </c>
      <c r="E291" t="str">
        <f>Input2022!E291</f>
        <v>013</v>
      </c>
      <c r="F291" t="str">
        <f>Input2022!F291</f>
        <v>17988</v>
      </c>
      <c r="G291" t="str">
        <f>Input2022!G291</f>
        <v>CA</v>
      </c>
      <c r="H291">
        <f>Input2022!H291*0.000001</f>
        <v>23.890812999999998</v>
      </c>
      <c r="I291">
        <f>Input2022!I291*0.000001</f>
        <v>-13.842013999999999</v>
      </c>
      <c r="J291">
        <f>Input2022!J291*0.000001</f>
        <v>21.804198</v>
      </c>
      <c r="K291">
        <f>Input2022!K291*0.000001</f>
        <v>5.6594679999999995</v>
      </c>
      <c r="L291">
        <f>Input2022!L291*0.000001</f>
        <v>42.481429999999996</v>
      </c>
      <c r="M291">
        <f>Input2022!M291*0.000001</f>
        <v>28.773524999999999</v>
      </c>
      <c r="N291">
        <f>Input2022!N291*0.000001</f>
        <v>0</v>
      </c>
      <c r="O291">
        <f>Input2022!O291*0.000001</f>
        <v>27.495200999999998</v>
      </c>
      <c r="P291">
        <f>Input2022!P291*0.000001</f>
        <v>5.4895629999999995</v>
      </c>
      <c r="Q291">
        <f>Input2022!Q291*0.000001</f>
        <v>0</v>
      </c>
      <c r="R291">
        <f>Input2022!R291*0.000001</f>
        <v>0</v>
      </c>
      <c r="S291">
        <f>Input2022!S291*0.000001</f>
        <v>0</v>
      </c>
      <c r="T291">
        <f>Input2022!T291*0.000001</f>
        <v>0</v>
      </c>
      <c r="U291">
        <f>Input2022!U291*0.000001</f>
        <v>0</v>
      </c>
      <c r="V291">
        <f>Input2022!V291*0.000001</f>
        <v>0</v>
      </c>
      <c r="W291">
        <f>Input2022!W291*0.000001</f>
        <v>64.299019000000001</v>
      </c>
    </row>
    <row r="292" spans="1:23" ht="14.25" customHeight="1">
      <c r="A292">
        <f>Input2022!A292</f>
        <v>2022</v>
      </c>
      <c r="B292" t="str">
        <f>Input2022!B292</f>
        <v>Davis Joint Unified School District</v>
      </c>
      <c r="C292" t="str">
        <f>Input2022!C292</f>
        <v>School District</v>
      </c>
      <c r="D292" t="str">
        <f>Input2022!D292</f>
        <v>06</v>
      </c>
      <c r="E292" t="str">
        <f>Input2022!E292</f>
        <v>095</v>
      </c>
      <c r="F292" t="str">
        <f>Input2022!F292</f>
        <v>10620</v>
      </c>
      <c r="G292" t="str">
        <f>Input2022!G292</f>
        <v>CA</v>
      </c>
      <c r="H292">
        <f>Input2022!H292*0.000001</f>
        <v>8.6761780000000002</v>
      </c>
      <c r="I292">
        <f>Input2022!I292*0.000001</f>
        <v>-0.37</v>
      </c>
      <c r="J292">
        <f>Input2022!J292*0.000001</f>
        <v>117.37447999999999</v>
      </c>
      <c r="K292">
        <f>Input2022!K292*0.000001</f>
        <v>204.50740999999999</v>
      </c>
      <c r="L292">
        <f>Input2022!L292*0.000001</f>
        <v>159.30034000000001</v>
      </c>
      <c r="M292">
        <f>Input2022!M292*0.000001</f>
        <v>118.442183</v>
      </c>
      <c r="N292">
        <f>Input2022!N292*0.000001</f>
        <v>4.9999999999999996E-2</v>
      </c>
      <c r="O292">
        <f>Input2022!O292*0.000001</f>
        <v>17.650186999999999</v>
      </c>
      <c r="P292">
        <f>Input2022!P292*0.000001</f>
        <v>14.384654999999999</v>
      </c>
      <c r="Q292">
        <f>Input2022!Q292*0.000001</f>
        <v>-62.69</v>
      </c>
      <c r="R292">
        <f>Input2022!R292*0.000001</f>
        <v>415.50248010000001</v>
      </c>
      <c r="S292">
        <f>Input2022!S292*0.000001</f>
        <v>352.81248010000002</v>
      </c>
      <c r="T292">
        <f>Input2022!T292*0.000001</f>
        <v>12.369003999999999</v>
      </c>
      <c r="U292">
        <f>Input2022!U292*0.000001</f>
        <v>0</v>
      </c>
      <c r="V292">
        <f>Input2022!V292*0.000001</f>
        <v>18.639091999999998</v>
      </c>
      <c r="W292">
        <f>Input2022!W292*0.000001</f>
        <v>-106.01114199999999</v>
      </c>
    </row>
    <row r="293" spans="1:23" ht="14.25" customHeight="1">
      <c r="A293">
        <f>Input2022!A293</f>
        <v>2022</v>
      </c>
      <c r="B293" t="str">
        <f>Input2022!B293</f>
        <v>Dehesa School District</v>
      </c>
      <c r="C293" t="str">
        <f>Input2022!C293</f>
        <v>School District</v>
      </c>
      <c r="D293" t="str">
        <f>Input2022!D293</f>
        <v>06</v>
      </c>
      <c r="E293" t="str">
        <f>Input2022!E293</f>
        <v>073</v>
      </c>
      <c r="F293" t="str">
        <f>Input2022!F293</f>
        <v>10710</v>
      </c>
      <c r="G293" t="str">
        <f>Input2022!G293</f>
        <v>CA</v>
      </c>
      <c r="H293">
        <f>Input2022!H293*0.000001</f>
        <v>1.600017</v>
      </c>
      <c r="I293">
        <f>Input2022!I293*0.000001</f>
        <v>-4.5999999999999999E-2</v>
      </c>
      <c r="J293">
        <f>Input2022!J293*0.000001</f>
        <v>3.6034039999999998</v>
      </c>
      <c r="K293">
        <f>Input2022!K293*0.000001</f>
        <v>6.0570449999999996</v>
      </c>
      <c r="L293">
        <f>Input2022!L293*0.000001</f>
        <v>3.705082</v>
      </c>
      <c r="M293">
        <f>Input2022!M293*0.000001</f>
        <v>3.4663930000000001</v>
      </c>
      <c r="N293">
        <f>Input2022!N293*0.000001</f>
        <v>3.0213869999999998</v>
      </c>
      <c r="O293">
        <f>Input2022!O293*0.000001</f>
        <v>0</v>
      </c>
      <c r="P293">
        <f>Input2022!P293*0.000001</f>
        <v>2.3681939999999999</v>
      </c>
      <c r="Q293">
        <f>Input2022!Q293*0.000001</f>
        <v>-1.185611</v>
      </c>
      <c r="R293">
        <f>Input2022!R293*0.000001</f>
        <v>7.4097445455654762</v>
      </c>
      <c r="S293">
        <f>Input2022!S293*0.000001</f>
        <v>6.2241335455654765</v>
      </c>
      <c r="T293">
        <f>Input2022!T293*0.000001</f>
        <v>0.244479</v>
      </c>
      <c r="U293">
        <f>Input2022!U293*0.000001</f>
        <v>9.1704999999999995E-2</v>
      </c>
      <c r="V293">
        <f>Input2022!V293*0.000001</f>
        <v>9.3937999999999994E-2</v>
      </c>
      <c r="W293">
        <f>Input2022!W293*0.000001</f>
        <v>-0.91567599999999993</v>
      </c>
    </row>
    <row r="294" spans="1:23" ht="14.25" customHeight="1">
      <c r="A294">
        <f>Input2022!A294</f>
        <v>2022</v>
      </c>
      <c r="B294" t="str">
        <f>Input2022!B294</f>
        <v>Del Mar</v>
      </c>
      <c r="C294" t="str">
        <f>Input2022!C294</f>
        <v>City</v>
      </c>
      <c r="D294" t="str">
        <f>Input2022!D294</f>
        <v>06</v>
      </c>
      <c r="E294" t="str">
        <f>Input2022!E294</f>
        <v>073</v>
      </c>
      <c r="F294">
        <f>Input2022!F294</f>
        <v>18506</v>
      </c>
      <c r="G294" t="str">
        <f>Input2022!G294</f>
        <v>CA</v>
      </c>
      <c r="H294">
        <f>Input2022!H294*0.000001</f>
        <v>15.485353999999999</v>
      </c>
      <c r="I294">
        <f>Input2022!I294*0.000001</f>
        <v>-3.2738009999999997</v>
      </c>
      <c r="J294">
        <f>Input2022!J294*0.000001</f>
        <v>14.514880999999999</v>
      </c>
      <c r="K294">
        <f>Input2022!K294*0.000001</f>
        <v>23.002282999999998</v>
      </c>
      <c r="L294">
        <f>Input2022!L294*0.000001</f>
        <v>32.763272000000001</v>
      </c>
      <c r="M294">
        <f>Input2022!M294*0.000001</f>
        <v>22.483490999999997</v>
      </c>
      <c r="N294">
        <f>Input2022!N294*0.000001</f>
        <v>0</v>
      </c>
      <c r="O294">
        <f>Input2022!O294*0.000001</f>
        <v>16.74859</v>
      </c>
      <c r="P294">
        <f>Input2022!P294*0.000001</f>
        <v>3.2729550000000001</v>
      </c>
      <c r="Q294">
        <f>Input2022!Q294*0.000001</f>
        <v>-8.3478820000000002</v>
      </c>
      <c r="R294">
        <f>Input2022!R294*0.000001</f>
        <v>56.784314999999999</v>
      </c>
      <c r="S294">
        <f>Input2022!S294*0.000001</f>
        <v>48.436433000000001</v>
      </c>
      <c r="T294">
        <f>Input2022!T294*0.000001</f>
        <v>1.69808</v>
      </c>
      <c r="U294">
        <f>Input2022!U294*0.000001</f>
        <v>0</v>
      </c>
      <c r="V294">
        <f>Input2022!V294*0.000001</f>
        <v>0</v>
      </c>
      <c r="W294">
        <f>Input2022!W294*0.000001</f>
        <v>9.4353029999999993</v>
      </c>
    </row>
    <row r="295" spans="1:23" ht="14.25" customHeight="1">
      <c r="A295">
        <f>Input2022!A295</f>
        <v>2022</v>
      </c>
      <c r="B295" t="str">
        <f>Input2022!B295</f>
        <v>Del Mar Union School District</v>
      </c>
      <c r="C295" t="str">
        <f>Input2022!C295</f>
        <v>School District</v>
      </c>
      <c r="D295" t="str">
        <f>Input2022!D295</f>
        <v>06</v>
      </c>
      <c r="E295" t="str">
        <f>Input2022!E295</f>
        <v>073</v>
      </c>
      <c r="F295" t="str">
        <f>Input2022!F295</f>
        <v>10740</v>
      </c>
      <c r="G295" t="str">
        <f>Input2022!G295</f>
        <v>CA</v>
      </c>
      <c r="H295">
        <f>Input2022!H295*0.000001</f>
        <v>19.638290999999999</v>
      </c>
      <c r="I295">
        <f>Input2022!I295*0.000001</f>
        <v>-4.9953999999999998E-2</v>
      </c>
      <c r="J295">
        <f>Input2022!J295*0.000001</f>
        <v>69.287924000000004</v>
      </c>
      <c r="K295">
        <f>Input2022!K295*0.000001</f>
        <v>168.78551999999999</v>
      </c>
      <c r="L295">
        <f>Input2022!L295*0.000001</f>
        <v>76.49293999999999</v>
      </c>
      <c r="M295">
        <f>Input2022!M295*0.000001</f>
        <v>70.83470299999999</v>
      </c>
      <c r="N295">
        <f>Input2022!N295*0.000001</f>
        <v>24.822372999999999</v>
      </c>
      <c r="O295">
        <f>Input2022!O295*0.000001</f>
        <v>0</v>
      </c>
      <c r="P295">
        <f>Input2022!P295*0.000001</f>
        <v>5.4460759999999997</v>
      </c>
      <c r="Q295">
        <f>Input2022!Q295*0.000001</f>
        <v>-39.604833999999997</v>
      </c>
      <c r="R295">
        <f>Input2022!R295*0.000001</f>
        <v>197.459868</v>
      </c>
      <c r="S295">
        <f>Input2022!S295*0.000001</f>
        <v>157.85503399999999</v>
      </c>
      <c r="T295">
        <f>Input2022!T295*0.000001</f>
        <v>7.5802860000000001</v>
      </c>
      <c r="U295">
        <f>Input2022!U295*0.000001</f>
        <v>1.4090259999999999</v>
      </c>
      <c r="V295">
        <f>Input2022!V295*0.000001</f>
        <v>9.8361140000000002</v>
      </c>
      <c r="W295">
        <f>Input2022!W295*0.000001</f>
        <v>-134.40259699999999</v>
      </c>
    </row>
    <row r="296" spans="1:23" ht="14.25" customHeight="1">
      <c r="A296">
        <f>Input2022!A296</f>
        <v>2022</v>
      </c>
      <c r="B296" t="str">
        <f>Input2022!B296</f>
        <v>Del Norte County</v>
      </c>
      <c r="C296" t="str">
        <f>Input2022!C296</f>
        <v>County</v>
      </c>
      <c r="D296" t="str">
        <f>Input2022!D296</f>
        <v>06</v>
      </c>
      <c r="E296" t="str">
        <f>Input2022!E296</f>
        <v>015</v>
      </c>
      <c r="F296" t="str">
        <f>Input2022!F296</f>
        <v>00000</v>
      </c>
      <c r="G296" t="str">
        <f>Input2022!G296</f>
        <v>CA</v>
      </c>
      <c r="H296">
        <f>Input2022!H296*0.000001</f>
        <v>9.300203999999999</v>
      </c>
      <c r="I296">
        <f>Input2022!I296*0.000001</f>
        <v>-3.9208059999999998</v>
      </c>
      <c r="J296">
        <f>Input2022!J296*0.000001</f>
        <v>28.133244999999999</v>
      </c>
      <c r="K296">
        <f>Input2022!K296*0.000001</f>
        <v>6.0305390000000001</v>
      </c>
      <c r="L296">
        <f>Input2022!L296*0.000001</f>
        <v>139.63692499999999</v>
      </c>
      <c r="M296">
        <f>Input2022!M296*0.000001</f>
        <v>22.310648999999998</v>
      </c>
      <c r="N296">
        <f>Input2022!N296*0.000001</f>
        <v>1.6179459999999999</v>
      </c>
      <c r="O296">
        <f>Input2022!O296*0.000001</f>
        <v>8.202869999999999</v>
      </c>
      <c r="P296">
        <f>Input2022!P296*0.000001</f>
        <v>2.0127039999999998</v>
      </c>
      <c r="Q296">
        <f>Input2022!Q296*0.000001</f>
        <v>-32.302275000000002</v>
      </c>
      <c r="R296">
        <f>Input2022!R296*0.000001</f>
        <v>170.21463060642569</v>
      </c>
      <c r="S296">
        <f>Input2022!S296*0.000001</f>
        <v>137.91235560642571</v>
      </c>
      <c r="T296">
        <f>Input2022!T296*0.000001</f>
        <v>5.1127769999999995</v>
      </c>
      <c r="U296">
        <f>Input2022!U296*0.000001</f>
        <v>1.1973449999999999</v>
      </c>
      <c r="V296">
        <f>Input2022!V296*0.000001</f>
        <v>100.286277</v>
      </c>
      <c r="W296">
        <f>Input2022!W296*0.000001</f>
        <v>-147.188444</v>
      </c>
    </row>
    <row r="297" spans="1:23" ht="14.25" customHeight="1">
      <c r="A297">
        <f>Input2022!A297</f>
        <v>2022</v>
      </c>
      <c r="B297" t="str">
        <f>Input2022!B297</f>
        <v>Del Norte County Schools</v>
      </c>
      <c r="C297" t="str">
        <f>Input2022!C297</f>
        <v>School District</v>
      </c>
      <c r="D297" t="str">
        <f>Input2022!D297</f>
        <v>06</v>
      </c>
      <c r="E297" t="str">
        <f>Input2022!E297</f>
        <v>015</v>
      </c>
      <c r="F297" t="str">
        <f>Input2022!F297</f>
        <v>10770</v>
      </c>
      <c r="G297" t="str">
        <f>Input2022!G297</f>
        <v>CA</v>
      </c>
      <c r="H297">
        <f>Input2022!H297*0.000001</f>
        <v>13.320867</v>
      </c>
      <c r="I297">
        <f>Input2022!I297*0.000001</f>
        <v>-1.2839529999999999</v>
      </c>
      <c r="J297">
        <f>Input2022!J297*0.000001</f>
        <v>53.992723999999995</v>
      </c>
      <c r="K297">
        <f>Input2022!K297*0.000001</f>
        <v>22.766401999999999</v>
      </c>
      <c r="L297">
        <f>Input2022!L297*0.000001</f>
        <v>78.945820999999995</v>
      </c>
      <c r="M297">
        <f>Input2022!M297*0.000001</f>
        <v>59.214478999999997</v>
      </c>
      <c r="N297">
        <f>Input2022!N297*0.000001</f>
        <v>17.369785</v>
      </c>
      <c r="O297">
        <f>Input2022!O297*0.000001</f>
        <v>0</v>
      </c>
      <c r="P297">
        <f>Input2022!P297*0.000001</f>
        <v>4.7663500000000001</v>
      </c>
      <c r="Q297">
        <f>Input2022!Q297*0.000001</f>
        <v>-32.374479000000001</v>
      </c>
      <c r="R297">
        <f>Input2022!R297*0.000001</f>
        <v>197.4107699976544</v>
      </c>
      <c r="S297">
        <f>Input2022!S297*0.000001</f>
        <v>165.03629099765439</v>
      </c>
      <c r="T297">
        <f>Input2022!T297*0.000001</f>
        <v>6.1328649999999998</v>
      </c>
      <c r="U297">
        <f>Input2022!U297*0.000001</f>
        <v>0</v>
      </c>
      <c r="V297">
        <f>Input2022!V297*0.000001</f>
        <v>12.026522</v>
      </c>
      <c r="W297">
        <f>Input2022!W297*0.000001</f>
        <v>-23.728672</v>
      </c>
    </row>
    <row r="298" spans="1:23" ht="14.25" customHeight="1">
      <c r="A298">
        <f>Input2022!A298</f>
        <v>2022</v>
      </c>
      <c r="B298" t="str">
        <f>Input2022!B298</f>
        <v>Del Rey Oaks</v>
      </c>
      <c r="C298" t="str">
        <f>Input2022!C298</f>
        <v>City</v>
      </c>
      <c r="D298" t="str">
        <f>Input2022!D298</f>
        <v>06</v>
      </c>
      <c r="E298" t="str">
        <f>Input2022!E298</f>
        <v>053</v>
      </c>
      <c r="F298" t="str">
        <f>Input2022!F298</f>
        <v>18688</v>
      </c>
      <c r="G298" t="str">
        <f>Input2022!G298</f>
        <v>CA</v>
      </c>
      <c r="H298">
        <f>Input2022!H298*0.000001</f>
        <v>2.7545899999999999</v>
      </c>
      <c r="I298">
        <f>Input2022!I298*0.000001</f>
        <v>0</v>
      </c>
      <c r="J298">
        <f>Input2022!J298*0.000001</f>
        <v>3.8896979999999997</v>
      </c>
      <c r="K298">
        <f>Input2022!K298*0.000001</f>
        <v>2.2927049999999998</v>
      </c>
      <c r="L298">
        <f>Input2022!L298*0.000001</f>
        <v>5.1097099999999998</v>
      </c>
      <c r="M298">
        <f>Input2022!M298*0.000001</f>
        <v>4.721546</v>
      </c>
      <c r="N298">
        <f>Input2022!N298*0.000001</f>
        <v>0</v>
      </c>
      <c r="O298">
        <f>Input2022!O298*0.000001</f>
        <v>2.9959529999999996</v>
      </c>
      <c r="P298">
        <f>Input2022!P298*0.000001</f>
        <v>0.35525799999999996</v>
      </c>
      <c r="Q298">
        <f>Input2022!Q298*0.000001</f>
        <v>-0.85172700000000001</v>
      </c>
      <c r="R298">
        <f>Input2022!R298*0.000001</f>
        <v>7.0918149999999995</v>
      </c>
      <c r="S298">
        <f>Input2022!S298*0.000001</f>
        <v>6.2400880000000001</v>
      </c>
      <c r="T298">
        <f>Input2022!T298*0.000001</f>
        <v>0.25029799999999996</v>
      </c>
      <c r="U298">
        <f>Input2022!U298*0.000001</f>
        <v>0</v>
      </c>
      <c r="V298">
        <f>Input2022!V298*0.000001</f>
        <v>0.42833399999999999</v>
      </c>
      <c r="W298">
        <f>Input2022!W298*0.000001</f>
        <v>-0.58652199999999999</v>
      </c>
    </row>
    <row r="299" spans="1:23" ht="14.25" customHeight="1">
      <c r="A299">
        <f>Input2022!A299</f>
        <v>2022</v>
      </c>
      <c r="B299" t="str">
        <f>Input2022!B299</f>
        <v>Delano</v>
      </c>
      <c r="C299" t="str">
        <f>Input2022!C299</f>
        <v>City</v>
      </c>
      <c r="D299" t="str">
        <f>Input2022!D299</f>
        <v>06</v>
      </c>
      <c r="E299" t="str">
        <f>Input2022!E299</f>
        <v>029</v>
      </c>
      <c r="F299">
        <f>Input2022!F299</f>
        <v>18394</v>
      </c>
      <c r="G299" t="str">
        <f>Input2022!G299</f>
        <v>CA</v>
      </c>
      <c r="H299">
        <f>Input2022!H299*0.000001</f>
        <v>37.987020000000001</v>
      </c>
      <c r="I299">
        <f>Input2022!I299*0.000001</f>
        <v>-3.8928589999999996</v>
      </c>
      <c r="J299">
        <f>Input2022!J299*0.000001</f>
        <v>21.375332</v>
      </c>
      <c r="K299">
        <f>Input2022!K299*0.000001</f>
        <v>46.04665</v>
      </c>
      <c r="L299">
        <f>Input2022!L299*0.000001</f>
        <v>68.494753000000003</v>
      </c>
      <c r="M299">
        <f>Input2022!M299*0.000001</f>
        <v>27.961610999999998</v>
      </c>
      <c r="N299">
        <f>Input2022!N299*0.000001</f>
        <v>0</v>
      </c>
      <c r="O299">
        <f>Input2022!O299*0.000001</f>
        <v>35.353456999999999</v>
      </c>
      <c r="P299">
        <f>Input2022!P299*0.000001</f>
        <v>3.0408779999999997</v>
      </c>
      <c r="Q299">
        <f>Input2022!Q299*0.000001</f>
        <v>-22.029319999999998</v>
      </c>
      <c r="R299">
        <f>Input2022!R299*0.000001</f>
        <v>86.927208203592798</v>
      </c>
      <c r="S299">
        <f>Input2022!S299*0.000001</f>
        <v>64.8978882035928</v>
      </c>
      <c r="T299">
        <f>Input2022!T299*0.000001</f>
        <v>3.1944909999999997</v>
      </c>
      <c r="U299">
        <f>Input2022!U299*0.000001</f>
        <v>0</v>
      </c>
      <c r="V299">
        <f>Input2022!V299*0.000001</f>
        <v>9.9987630000000003</v>
      </c>
      <c r="W299">
        <f>Input2022!W299*0.000001</f>
        <v>25.539915999999998</v>
      </c>
    </row>
    <row r="300" spans="1:23" ht="14.25" customHeight="1">
      <c r="A300">
        <f>Input2022!A300</f>
        <v>2022</v>
      </c>
      <c r="B300" t="str">
        <f>Input2022!B300</f>
        <v>Delano Joint Union High School District</v>
      </c>
      <c r="C300" t="str">
        <f>Input2022!C300</f>
        <v>School District</v>
      </c>
      <c r="D300" t="str">
        <f>Input2022!D300</f>
        <v>06</v>
      </c>
      <c r="E300" t="str">
        <f>Input2022!E300</f>
        <v>029</v>
      </c>
      <c r="F300" t="str">
        <f>Input2022!F300</f>
        <v>10860</v>
      </c>
      <c r="G300" t="str">
        <f>Input2022!G300</f>
        <v>CA</v>
      </c>
      <c r="H300">
        <f>Input2022!H300*0.000001</f>
        <v>20.54888</v>
      </c>
      <c r="I300">
        <f>Input2022!I300*0.000001</f>
        <v>-12.174187</v>
      </c>
      <c r="J300">
        <f>Input2022!J300*0.000001</f>
        <v>69.383309999999994</v>
      </c>
      <c r="K300">
        <f>Input2022!K300*0.000001</f>
        <v>35.385083000000002</v>
      </c>
      <c r="L300">
        <f>Input2022!L300*0.000001</f>
        <v>83.060660999999996</v>
      </c>
      <c r="M300">
        <f>Input2022!M300*0.000001</f>
        <v>77.050700999999989</v>
      </c>
      <c r="N300">
        <f>Input2022!N300*0.000001</f>
        <v>0</v>
      </c>
      <c r="O300">
        <f>Input2022!O300*0.000001</f>
        <v>43.377981999999996</v>
      </c>
      <c r="P300">
        <f>Input2022!P300*0.000001</f>
        <v>21.198529999999998</v>
      </c>
      <c r="Q300">
        <f>Input2022!Q300*0.000001</f>
        <v>-34.709170999999998</v>
      </c>
      <c r="R300">
        <f>Input2022!R300*0.000001</f>
        <v>224.12228949999999</v>
      </c>
      <c r="S300">
        <f>Input2022!S300*0.000001</f>
        <v>189.4131185</v>
      </c>
      <c r="T300">
        <f>Input2022!T300*0.000001</f>
        <v>7.7951579999999998</v>
      </c>
      <c r="U300">
        <f>Input2022!U300*0.000001</f>
        <v>-1.783873016E-3</v>
      </c>
      <c r="V300">
        <f>Input2022!V300*0.000001</f>
        <v>17.554607000000001</v>
      </c>
      <c r="W300">
        <f>Input2022!W300*0.000001</f>
        <v>-18.442900999999999</v>
      </c>
    </row>
    <row r="301" spans="1:23" ht="14.25" customHeight="1">
      <c r="A301">
        <f>Input2022!A301</f>
        <v>2022</v>
      </c>
      <c r="B301" t="str">
        <f>Input2022!B301</f>
        <v>Delano Union School District</v>
      </c>
      <c r="C301" t="str">
        <f>Input2022!C301</f>
        <v>School District</v>
      </c>
      <c r="D301" t="str">
        <f>Input2022!D301</f>
        <v>06</v>
      </c>
      <c r="E301" t="str">
        <f>Input2022!E301</f>
        <v>029</v>
      </c>
      <c r="F301" t="str">
        <f>Input2022!F301</f>
        <v>10890</v>
      </c>
      <c r="G301" t="str">
        <f>Input2022!G301</f>
        <v>CA</v>
      </c>
      <c r="H301">
        <f>Input2022!H301*0.000001</f>
        <v>23.092471</v>
      </c>
      <c r="I301">
        <f>Input2022!I301*0.000001</f>
        <v>-0.37435199999999996</v>
      </c>
      <c r="J301">
        <f>Input2022!J301*0.000001</f>
        <v>97.764782999999994</v>
      </c>
      <c r="K301">
        <f>Input2022!K301*0.000001</f>
        <v>36.660710999999999</v>
      </c>
      <c r="L301">
        <f>Input2022!L301*0.000001</f>
        <v>132.0334</v>
      </c>
      <c r="M301">
        <f>Input2022!M301*0.000001</f>
        <v>102.634839</v>
      </c>
      <c r="N301">
        <f>Input2022!N301*0.000001</f>
        <v>27.205054000000001</v>
      </c>
      <c r="O301">
        <f>Input2022!O301*0.000001</f>
        <v>0</v>
      </c>
      <c r="P301">
        <f>Input2022!P301*0.000001</f>
        <v>6.8987039999999995</v>
      </c>
      <c r="Q301">
        <f>Input2022!Q301*0.000001</f>
        <v>-54.277358</v>
      </c>
      <c r="R301">
        <f>Input2022!R301*0.000001</f>
        <v>370.51073680000002</v>
      </c>
      <c r="S301">
        <f>Input2022!S301*0.000001</f>
        <v>316.23337880000003</v>
      </c>
      <c r="T301">
        <f>Input2022!T301*0.000001</f>
        <v>10.739742999999999</v>
      </c>
      <c r="U301">
        <f>Input2022!U301*0.000001</f>
        <v>2.1624469999999998</v>
      </c>
      <c r="V301">
        <f>Input2022!V301*0.000001</f>
        <v>25.088737999999999</v>
      </c>
      <c r="W301">
        <f>Input2022!W301*0.000001</f>
        <v>-79.55034599999999</v>
      </c>
    </row>
    <row r="302" spans="1:23" ht="14.25" customHeight="1">
      <c r="A302">
        <f>Input2022!A302</f>
        <v>2022</v>
      </c>
      <c r="B302" t="str">
        <f>Input2022!B302</f>
        <v>Delhi Unified School District</v>
      </c>
      <c r="C302" t="str">
        <f>Input2022!C302</f>
        <v>School District</v>
      </c>
      <c r="D302" t="str">
        <f>Input2022!D302</f>
        <v>06</v>
      </c>
      <c r="E302" t="str">
        <f>Input2022!E302</f>
        <v>047</v>
      </c>
      <c r="F302" t="str">
        <f>Input2022!F302</f>
        <v>00039</v>
      </c>
      <c r="G302" t="str">
        <f>Input2022!G302</f>
        <v>CA</v>
      </c>
      <c r="H302">
        <f>Input2022!H302*0.000001</f>
        <v>12.684044999999999</v>
      </c>
      <c r="I302">
        <f>Input2022!I302*0.000001</f>
        <v>-9.9999999999999992E-2</v>
      </c>
      <c r="J302">
        <f>Input2022!J302*0.000001</f>
        <v>37.691786</v>
      </c>
      <c r="K302">
        <f>Input2022!K302*0.000001</f>
        <v>17.535807999999999</v>
      </c>
      <c r="L302">
        <f>Input2022!L302*0.000001</f>
        <v>43.986308000000001</v>
      </c>
      <c r="M302">
        <f>Input2022!M302*0.000001</f>
        <v>43.622641999999999</v>
      </c>
      <c r="N302">
        <f>Input2022!N302*0.000001</f>
        <v>0</v>
      </c>
      <c r="O302">
        <f>Input2022!O302*0.000001</f>
        <v>15.941963999999999</v>
      </c>
      <c r="P302">
        <f>Input2022!P302*0.000001</f>
        <v>2.531237</v>
      </c>
      <c r="Q302">
        <f>Input2022!Q302*0.000001</f>
        <v>-18.713089</v>
      </c>
      <c r="R302">
        <f>Input2022!R302*0.000001</f>
        <v>125.60499459999998</v>
      </c>
      <c r="S302">
        <f>Input2022!S302*0.000001</f>
        <v>106.89190559999999</v>
      </c>
      <c r="T302">
        <f>Input2022!T302*0.000001</f>
        <v>3.9530959999999999</v>
      </c>
      <c r="U302">
        <f>Input2022!U302*0.000001</f>
        <v>0</v>
      </c>
      <c r="V302">
        <f>Input2022!V302*0.000001</f>
        <v>0</v>
      </c>
      <c r="W302">
        <f>Input2022!W302*0.000001</f>
        <v>-15.73264</v>
      </c>
    </row>
    <row r="303" spans="1:23" ht="14.25" customHeight="1">
      <c r="A303">
        <f>Input2022!A303</f>
        <v>2022</v>
      </c>
      <c r="B303" t="str">
        <f>Input2022!B303</f>
        <v>Denair Unified School District</v>
      </c>
      <c r="C303" t="str">
        <f>Input2022!C303</f>
        <v>School District</v>
      </c>
      <c r="D303" t="str">
        <f>Input2022!D303</f>
        <v>06</v>
      </c>
      <c r="E303" t="str">
        <f>Input2022!E303</f>
        <v>099</v>
      </c>
      <c r="F303" t="str">
        <f>Input2022!F303</f>
        <v>11040</v>
      </c>
      <c r="G303" t="str">
        <f>Input2022!G303</f>
        <v>CA</v>
      </c>
      <c r="H303">
        <f>Input2022!H303*0.000001</f>
        <v>0.50985999999999998</v>
      </c>
      <c r="I303">
        <f>Input2022!I303*0.000001</f>
        <v>0</v>
      </c>
      <c r="J303">
        <f>Input2022!J303*0.000001</f>
        <v>16.760674999999999</v>
      </c>
      <c r="K303">
        <f>Input2022!K303*0.000001</f>
        <v>22.613151999999999</v>
      </c>
      <c r="L303">
        <f>Input2022!L303*0.000001</f>
        <v>20.877782</v>
      </c>
      <c r="M303">
        <f>Input2022!M303*0.000001</f>
        <v>15.808453999999999</v>
      </c>
      <c r="N303">
        <f>Input2022!N303*0.000001</f>
        <v>0</v>
      </c>
      <c r="O303">
        <f>Input2022!O303*0.000001</f>
        <v>0.61797299999999999</v>
      </c>
      <c r="P303">
        <f>Input2022!P303*0.000001</f>
        <v>1.808762</v>
      </c>
      <c r="Q303">
        <f>Input2022!Q303*0.000001</f>
        <v>-9.1589919999999996</v>
      </c>
      <c r="R303">
        <f>Input2022!R303*0.000001</f>
        <v>60.831912549999991</v>
      </c>
      <c r="S303">
        <f>Input2022!S303*0.000001</f>
        <v>51.672920549999994</v>
      </c>
      <c r="T303">
        <f>Input2022!T303*0.000001</f>
        <v>1.9312499999999999</v>
      </c>
      <c r="U303">
        <f>Input2022!U303*0.000001</f>
        <v>0.59440099999999996</v>
      </c>
      <c r="V303">
        <f>Input2022!V303*0.000001</f>
        <v>2.0586099999999998</v>
      </c>
      <c r="W303">
        <f>Input2022!W303*0.000001</f>
        <v>-20.203177</v>
      </c>
    </row>
    <row r="304" spans="1:23" ht="14.25" customHeight="1">
      <c r="A304">
        <f>Input2022!A304</f>
        <v>2022</v>
      </c>
      <c r="B304" t="str">
        <f>Input2022!B304</f>
        <v>Desert Hot Springs</v>
      </c>
      <c r="C304" t="str">
        <f>Input2022!C304</f>
        <v>City</v>
      </c>
      <c r="D304" t="str">
        <f>Input2022!D304</f>
        <v>06</v>
      </c>
      <c r="E304" t="str">
        <f>Input2022!E304</f>
        <v>065</v>
      </c>
      <c r="F304">
        <f>Input2022!F304</f>
        <v>18996</v>
      </c>
      <c r="G304" t="str">
        <f>Input2022!G304</f>
        <v>CA</v>
      </c>
      <c r="H304">
        <f>Input2022!H304*0.000001</f>
        <v>12.951328999999999</v>
      </c>
      <c r="I304">
        <f>Input2022!I304*0.000001</f>
        <v>-10.032183</v>
      </c>
      <c r="J304">
        <f>Input2022!J304*0.000001</f>
        <v>11.202828999999999</v>
      </c>
      <c r="K304">
        <f>Input2022!K304*0.000001</f>
        <v>42.269039999999997</v>
      </c>
      <c r="L304">
        <f>Input2022!L304*0.000001</f>
        <v>38.382925999999998</v>
      </c>
      <c r="M304">
        <f>Input2022!M304*0.000001</f>
        <v>21.634862999999999</v>
      </c>
      <c r="N304">
        <f>Input2022!N304*0.000001</f>
        <v>0</v>
      </c>
      <c r="O304">
        <f>Input2022!O304*0.000001</f>
        <v>13.568842</v>
      </c>
      <c r="P304">
        <f>Input2022!P304*0.000001</f>
        <v>3.2237019999999998</v>
      </c>
      <c r="Q304">
        <f>Input2022!Q304*0.000001</f>
        <v>-7.6292559999999998</v>
      </c>
      <c r="R304">
        <f>Input2022!R304*0.000001</f>
        <v>52.349554999999995</v>
      </c>
      <c r="S304">
        <f>Input2022!S304*0.000001</f>
        <v>44.720298999999997</v>
      </c>
      <c r="T304">
        <f>Input2022!T304*0.000001</f>
        <v>2.142423</v>
      </c>
      <c r="U304">
        <f>Input2022!U304*0.000001</f>
        <v>0</v>
      </c>
      <c r="V304">
        <f>Input2022!V304*0.000001</f>
        <v>0</v>
      </c>
      <c r="W304">
        <f>Input2022!W304*0.000001</f>
        <v>-14.086008</v>
      </c>
    </row>
    <row r="305" spans="1:23" ht="14.25" customHeight="1">
      <c r="A305">
        <f>Input2022!A305</f>
        <v>2022</v>
      </c>
      <c r="B305" t="str">
        <f>Input2022!B305</f>
        <v>Desert Recreation District</v>
      </c>
      <c r="C305" t="str">
        <f>Input2022!C305</f>
        <v>Special District</v>
      </c>
      <c r="D305" t="str">
        <f>Input2022!D305</f>
        <v>06</v>
      </c>
      <c r="E305" t="str">
        <f>Input2022!E305</f>
        <v>065</v>
      </c>
      <c r="F305">
        <f>Input2022!F305</f>
        <v>99018</v>
      </c>
      <c r="G305" t="str">
        <f>Input2022!G305</f>
        <v>CA</v>
      </c>
      <c r="H305">
        <f>Input2022!H305*0.000001</f>
        <v>12.502877</v>
      </c>
      <c r="I305">
        <f>Input2022!I305*0.000001</f>
        <v>-0.58297699999999997</v>
      </c>
      <c r="J305">
        <f>Input2022!J305*0.000001</f>
        <v>12.790941</v>
      </c>
      <c r="K305">
        <f>Input2022!K305*0.000001</f>
        <v>1.415171</v>
      </c>
      <c r="L305">
        <f>Input2022!L305*0.000001</f>
        <v>18.289065000000001</v>
      </c>
      <c r="M305">
        <f>Input2022!M305*0.000001</f>
        <v>15.362969</v>
      </c>
      <c r="N305">
        <f>Input2022!N305*0.000001</f>
        <v>8.5763879999999997</v>
      </c>
      <c r="O305">
        <f>Input2022!O305*0.000001</f>
        <v>2.3316129999999999</v>
      </c>
      <c r="P305">
        <f>Input2022!P305*0.000001</f>
        <v>1.2864059999999999</v>
      </c>
      <c r="Q305">
        <f>Input2022!Q305*0.000001</f>
        <v>0</v>
      </c>
      <c r="R305">
        <f>Input2022!R305*0.000001</f>
        <v>0</v>
      </c>
      <c r="S305">
        <f>Input2022!S305*0.000001</f>
        <v>0</v>
      </c>
      <c r="T305">
        <f>Input2022!T305*0.000001</f>
        <v>0</v>
      </c>
      <c r="U305">
        <f>Input2022!U305*0.000001</f>
        <v>0.82652799999999993</v>
      </c>
      <c r="V305">
        <f>Input2022!V305*0.000001</f>
        <v>1.3589439999999999</v>
      </c>
      <c r="W305">
        <f>Input2022!W305*0.000001</f>
        <v>11.659179999999999</v>
      </c>
    </row>
    <row r="306" spans="1:23" ht="14.25" customHeight="1">
      <c r="A306">
        <f>Input2022!A306</f>
        <v>2022</v>
      </c>
      <c r="B306" t="str">
        <f>Input2022!B306</f>
        <v>Desert Sands Unified School District</v>
      </c>
      <c r="C306" t="str">
        <f>Input2022!C306</f>
        <v>School District</v>
      </c>
      <c r="D306" t="str">
        <f>Input2022!D306</f>
        <v>06</v>
      </c>
      <c r="E306" t="str">
        <f>Input2022!E306</f>
        <v>065</v>
      </c>
      <c r="F306" t="str">
        <f>Input2022!F306</f>
        <v>11110</v>
      </c>
      <c r="G306" t="str">
        <f>Input2022!G306</f>
        <v>CA</v>
      </c>
      <c r="H306">
        <f>Input2022!H306*0.000001</f>
        <v>110.225748</v>
      </c>
      <c r="I306">
        <f>Input2022!I306*0.000001</f>
        <v>-8.9546519999999994</v>
      </c>
      <c r="J306">
        <f>Input2022!J306*0.000001</f>
        <v>385.76610499999998</v>
      </c>
      <c r="K306">
        <f>Input2022!K306*0.000001</f>
        <v>430.494846</v>
      </c>
      <c r="L306">
        <f>Input2022!L306*0.000001</f>
        <v>511.46788599999996</v>
      </c>
      <c r="M306">
        <f>Input2022!M306*0.000001</f>
        <v>442.09837699999997</v>
      </c>
      <c r="N306">
        <f>Input2022!N306*0.000001</f>
        <v>0</v>
      </c>
      <c r="O306">
        <f>Input2022!O306*0.000001</f>
        <v>168.55465899999999</v>
      </c>
      <c r="P306">
        <f>Input2022!P306*0.000001</f>
        <v>41.596299999999999</v>
      </c>
      <c r="Q306">
        <f>Input2022!Q306*0.000001</f>
        <v>-196.59829399999998</v>
      </c>
      <c r="R306">
        <f>Input2022!R306*0.000001</f>
        <v>1325.5527509999999</v>
      </c>
      <c r="S306">
        <f>Input2022!S306*0.000001</f>
        <v>1128.954457</v>
      </c>
      <c r="T306">
        <f>Input2022!T306*0.000001</f>
        <v>40.351686999999998</v>
      </c>
      <c r="U306">
        <f>Input2022!U306*0.000001</f>
        <v>-1.2518420630000001E-2</v>
      </c>
      <c r="V306">
        <f>Input2022!V306*0.000001</f>
        <v>86.483159999999998</v>
      </c>
      <c r="W306">
        <f>Input2022!W306*0.000001</f>
        <v>-239.33973599999999</v>
      </c>
    </row>
    <row r="307" spans="1:23" ht="14.25" customHeight="1">
      <c r="A307">
        <f>Input2022!A307</f>
        <v>2022</v>
      </c>
      <c r="B307" t="str">
        <f>Input2022!B307</f>
        <v>Di Giorgio Elementary School District</v>
      </c>
      <c r="C307" t="str">
        <f>Input2022!C307</f>
        <v>School District</v>
      </c>
      <c r="D307" t="str">
        <f>Input2022!D307</f>
        <v>06</v>
      </c>
      <c r="E307" t="str">
        <f>Input2022!E307</f>
        <v>029</v>
      </c>
      <c r="F307" t="str">
        <f>Input2022!F307</f>
        <v>11130</v>
      </c>
      <c r="G307" t="str">
        <f>Input2022!G307</f>
        <v>CA</v>
      </c>
      <c r="H307">
        <f>Input2022!H307*0.000001</f>
        <v>2.6257519999999999</v>
      </c>
      <c r="I307">
        <f>Input2022!I307*0.000001</f>
        <v>0</v>
      </c>
      <c r="J307">
        <f>Input2022!J307*0.000001</f>
        <v>3.6911009999999997</v>
      </c>
      <c r="K307">
        <f>Input2022!K307*0.000001</f>
        <v>1.7946E-2</v>
      </c>
      <c r="L307">
        <f>Input2022!L307*0.000001</f>
        <v>4.3085599999999999</v>
      </c>
      <c r="M307">
        <f>Input2022!M307*0.000001</f>
        <v>3.9833469999999997</v>
      </c>
      <c r="N307">
        <f>Input2022!N307*0.000001</f>
        <v>3.5395909999999997</v>
      </c>
      <c r="O307">
        <f>Input2022!O307*0.000001</f>
        <v>0</v>
      </c>
      <c r="P307">
        <f>Input2022!P307*0.000001</f>
        <v>0.33194399999999996</v>
      </c>
      <c r="Q307">
        <f>Input2022!Q307*0.000001</f>
        <v>-1.308964</v>
      </c>
      <c r="R307">
        <f>Input2022!R307*0.000001</f>
        <v>8.88914270610762</v>
      </c>
      <c r="S307">
        <f>Input2022!S307*0.000001</f>
        <v>7.5801787061076196</v>
      </c>
      <c r="T307">
        <f>Input2022!T307*0.000001</f>
        <v>0.29370999999999997</v>
      </c>
      <c r="U307">
        <f>Input2022!U307*0.000001</f>
        <v>0</v>
      </c>
      <c r="V307">
        <f>Input2022!V307*0.000001</f>
        <v>0.33363399999999999</v>
      </c>
      <c r="W307">
        <f>Input2022!W307*0.000001</f>
        <v>1.5332859999999999</v>
      </c>
    </row>
    <row r="308" spans="1:23" ht="14.25" customHeight="1">
      <c r="A308">
        <f>Input2022!A308</f>
        <v>2022</v>
      </c>
      <c r="B308" t="str">
        <f>Input2022!B308</f>
        <v>Diamond Bar</v>
      </c>
      <c r="C308" t="str">
        <f>Input2022!C308</f>
        <v>City</v>
      </c>
      <c r="D308" t="str">
        <f>Input2022!D308</f>
        <v>06</v>
      </c>
      <c r="E308" t="str">
        <f>Input2022!E308</f>
        <v>037</v>
      </c>
      <c r="F308">
        <f>Input2022!F308</f>
        <v>19192</v>
      </c>
      <c r="G308" t="str">
        <f>Input2022!G308</f>
        <v>CA</v>
      </c>
      <c r="H308">
        <f>Input2022!H308*0.000001</f>
        <v>29.873420999999997</v>
      </c>
      <c r="I308">
        <f>Input2022!I308*0.000001</f>
        <v>-3.5987329999999997</v>
      </c>
      <c r="J308">
        <f>Input2022!J308*0.000001</f>
        <v>23.475742999999998</v>
      </c>
      <c r="K308">
        <f>Input2022!K308*0.000001</f>
        <v>7.6395929999999996</v>
      </c>
      <c r="L308">
        <f>Input2022!L308*0.000001</f>
        <v>39.208770999999999</v>
      </c>
      <c r="M308">
        <f>Input2022!M308*0.000001</f>
        <v>28.636398999999997</v>
      </c>
      <c r="N308">
        <f>Input2022!N308*0.000001</f>
        <v>0</v>
      </c>
      <c r="O308">
        <f>Input2022!O308*0.000001</f>
        <v>36.421019999999999</v>
      </c>
      <c r="P308">
        <f>Input2022!P308*0.000001</f>
        <v>8.5713539999999995</v>
      </c>
      <c r="Q308">
        <f>Input2022!Q308*0.000001</f>
        <v>-3.0146310000000001</v>
      </c>
      <c r="R308">
        <f>Input2022!R308*0.000001</f>
        <v>25.744073441502991</v>
      </c>
      <c r="S308">
        <f>Input2022!S308*0.000001</f>
        <v>22.729442441502989</v>
      </c>
      <c r="T308">
        <f>Input2022!T308*0.000001</f>
        <v>1.2438129999999998</v>
      </c>
      <c r="U308">
        <f>Input2022!U308*0.000001</f>
        <v>0.54785200000000001</v>
      </c>
      <c r="V308">
        <f>Input2022!V308*0.000001</f>
        <v>1.2789299999999999</v>
      </c>
      <c r="W308">
        <f>Input2022!W308*0.000001</f>
        <v>28.511364</v>
      </c>
    </row>
    <row r="309" spans="1:23" ht="14.25" customHeight="1">
      <c r="A309">
        <f>Input2022!A309</f>
        <v>2022</v>
      </c>
      <c r="B309" t="str">
        <f>Input2022!B309</f>
        <v>Dinuba</v>
      </c>
      <c r="C309" t="str">
        <f>Input2022!C309</f>
        <v>City</v>
      </c>
      <c r="D309" t="str">
        <f>Input2022!D309</f>
        <v>06</v>
      </c>
      <c r="E309" t="str">
        <f>Input2022!E309</f>
        <v>107</v>
      </c>
      <c r="F309">
        <f>Input2022!F309</f>
        <v>19318</v>
      </c>
      <c r="G309" t="str">
        <f>Input2022!G309</f>
        <v>CA</v>
      </c>
      <c r="H309">
        <f>Input2022!H309*0.000001</f>
        <v>22.926475999999997</v>
      </c>
      <c r="I309">
        <f>Input2022!I309*0.000001</f>
        <v>-0.97832799999999998</v>
      </c>
      <c r="J309">
        <f>Input2022!J309*0.000001</f>
        <v>17.347521999999998</v>
      </c>
      <c r="K309">
        <f>Input2022!K309*0.000001</f>
        <v>31.887093</v>
      </c>
      <c r="L309">
        <f>Input2022!L309*0.000001</f>
        <v>68.270828999999992</v>
      </c>
      <c r="M309">
        <f>Input2022!M309*0.000001</f>
        <v>23.953682999999998</v>
      </c>
      <c r="N309">
        <f>Input2022!N309*0.000001</f>
        <v>0</v>
      </c>
      <c r="O309">
        <f>Input2022!O309*0.000001</f>
        <v>26.534050999999998</v>
      </c>
      <c r="P309">
        <f>Input2022!P309*0.000001</f>
        <v>8.6205020000000001</v>
      </c>
      <c r="Q309">
        <f>Input2022!Q309*0.000001</f>
        <v>-13.221815999999999</v>
      </c>
      <c r="R309">
        <f>Input2022!R309*0.000001</f>
        <v>53.038340999999996</v>
      </c>
      <c r="S309">
        <f>Input2022!S309*0.000001</f>
        <v>39.816524000000001</v>
      </c>
      <c r="T309">
        <f>Input2022!T309*0.000001</f>
        <v>3.176596</v>
      </c>
      <c r="U309">
        <f>Input2022!U309*0.000001</f>
        <v>0</v>
      </c>
      <c r="V309">
        <f>Input2022!V309*0.000001</f>
        <v>26.025433999999997</v>
      </c>
      <c r="W309">
        <f>Input2022!W309*0.000001</f>
        <v>-2.092463</v>
      </c>
    </row>
    <row r="310" spans="1:23" ht="14.25" customHeight="1">
      <c r="A310">
        <f>Input2022!A310</f>
        <v>2022</v>
      </c>
      <c r="B310" t="str">
        <f>Input2022!B310</f>
        <v>Dinuba Unified School District</v>
      </c>
      <c r="C310" t="str">
        <f>Input2022!C310</f>
        <v>School District</v>
      </c>
      <c r="D310" t="str">
        <f>Input2022!D310</f>
        <v>06</v>
      </c>
      <c r="E310" t="str">
        <f>Input2022!E310</f>
        <v>019</v>
      </c>
      <c r="F310" t="str">
        <f>Input2022!F310</f>
        <v>00065</v>
      </c>
      <c r="G310" t="str">
        <f>Input2022!G310</f>
        <v>CA</v>
      </c>
      <c r="H310">
        <f>Input2022!H310*0.000001</f>
        <v>30.355743999999998</v>
      </c>
      <c r="I310">
        <f>Input2022!I310*0.000001</f>
        <v>-12.997185</v>
      </c>
      <c r="J310">
        <f>Input2022!J310*0.000001</f>
        <v>92.494771999999998</v>
      </c>
      <c r="K310">
        <f>Input2022!K310*0.000001</f>
        <v>37.885269999999998</v>
      </c>
      <c r="L310">
        <f>Input2022!L310*0.000001</f>
        <v>119.94698299999999</v>
      </c>
      <c r="M310">
        <f>Input2022!M310*0.000001</f>
        <v>109.89442899999999</v>
      </c>
      <c r="N310">
        <f>Input2022!N310*0.000001</f>
        <v>0</v>
      </c>
      <c r="O310">
        <f>Input2022!O310*0.000001</f>
        <v>55.487218999999996</v>
      </c>
      <c r="P310">
        <f>Input2022!P310*0.000001</f>
        <v>22.240780999999998</v>
      </c>
      <c r="Q310">
        <f>Input2022!Q310*0.000001</f>
        <v>-42.472359999999995</v>
      </c>
      <c r="R310">
        <f>Input2022!R310*0.000001</f>
        <v>294.97482330000003</v>
      </c>
      <c r="S310">
        <f>Input2022!S310*0.000001</f>
        <v>252.50246329999999</v>
      </c>
      <c r="T310">
        <f>Input2022!T310*0.000001</f>
        <v>8.9345029999999994</v>
      </c>
      <c r="U310">
        <f>Input2022!U310*0.000001</f>
        <v>3.476696</v>
      </c>
      <c r="V310">
        <f>Input2022!V310*0.000001</f>
        <v>13.115416999999999</v>
      </c>
      <c r="W310">
        <f>Input2022!W310*0.000001</f>
        <v>-17.747118</v>
      </c>
    </row>
    <row r="311" spans="1:23" ht="14.25" customHeight="1">
      <c r="A311">
        <f>Input2022!A311</f>
        <v>2022</v>
      </c>
      <c r="B311" t="str">
        <f>Input2022!B311</f>
        <v>Dixon</v>
      </c>
      <c r="C311" t="str">
        <f>Input2022!C311</f>
        <v>City</v>
      </c>
      <c r="D311" t="str">
        <f>Input2022!D311</f>
        <v>06</v>
      </c>
      <c r="E311" t="str">
        <f>Input2022!E311</f>
        <v>095</v>
      </c>
      <c r="F311">
        <f>Input2022!F311</f>
        <v>19402</v>
      </c>
      <c r="G311" t="str">
        <f>Input2022!G311</f>
        <v>CA</v>
      </c>
      <c r="H311">
        <f>Input2022!H311*0.000001</f>
        <v>19.368482999999998</v>
      </c>
      <c r="I311">
        <f>Input2022!I311*0.000001</f>
        <v>-2.1459639999999998</v>
      </c>
      <c r="J311">
        <f>Input2022!J311*0.000001</f>
        <v>27.569533999999997</v>
      </c>
      <c r="K311">
        <f>Input2022!K311*0.000001</f>
        <v>23.328468999999998</v>
      </c>
      <c r="L311">
        <f>Input2022!L311*0.000001</f>
        <v>63.701036999999999</v>
      </c>
      <c r="M311">
        <f>Input2022!M311*0.000001</f>
        <v>28.792579</v>
      </c>
      <c r="N311">
        <f>Input2022!N311*0.000001</f>
        <v>0</v>
      </c>
      <c r="O311">
        <f>Input2022!O311*0.000001</f>
        <v>19.859597000000001</v>
      </c>
      <c r="P311">
        <f>Input2022!P311*0.000001</f>
        <v>4.7701349999999998</v>
      </c>
      <c r="Q311">
        <f>Input2022!Q311*0.000001</f>
        <v>-13.641394999999999</v>
      </c>
      <c r="R311">
        <f>Input2022!R311*0.000001</f>
        <v>116.49355251921436</v>
      </c>
      <c r="S311">
        <f>Input2022!S311*0.000001</f>
        <v>102.85215751921436</v>
      </c>
      <c r="T311">
        <f>Input2022!T311*0.000001</f>
        <v>3.1828539999999998</v>
      </c>
      <c r="U311">
        <f>Input2022!U311*0.000001</f>
        <v>0</v>
      </c>
      <c r="V311">
        <f>Input2022!V311*0.000001</f>
        <v>4.2448079999999999</v>
      </c>
      <c r="W311">
        <f>Input2022!W311*0.000001</f>
        <v>34.943111999999999</v>
      </c>
    </row>
    <row r="312" spans="1:23" ht="14.25" customHeight="1">
      <c r="A312">
        <f>Input2022!A312</f>
        <v>2022</v>
      </c>
      <c r="B312" t="str">
        <f>Input2022!B312</f>
        <v>Dixon Unified School District</v>
      </c>
      <c r="C312" t="str">
        <f>Input2022!C312</f>
        <v>School District</v>
      </c>
      <c r="D312" t="str">
        <f>Input2022!D312</f>
        <v>06</v>
      </c>
      <c r="E312" t="str">
        <f>Input2022!E312</f>
        <v>095</v>
      </c>
      <c r="F312" t="str">
        <f>Input2022!F312</f>
        <v>11280</v>
      </c>
      <c r="G312" t="str">
        <f>Input2022!G312</f>
        <v>CA</v>
      </c>
      <c r="H312">
        <f>Input2022!H312*0.000001</f>
        <v>6.3232949999999999</v>
      </c>
      <c r="I312">
        <f>Input2022!I312*0.000001</f>
        <v>0</v>
      </c>
      <c r="J312">
        <f>Input2022!J312*0.000001</f>
        <v>40.084724999999999</v>
      </c>
      <c r="K312">
        <f>Input2022!K312*0.000001</f>
        <v>63.856746999999999</v>
      </c>
      <c r="L312">
        <f>Input2022!L312*0.000001</f>
        <v>50.757247999999997</v>
      </c>
      <c r="M312">
        <f>Input2022!M312*0.000001</f>
        <v>41.982956999999999</v>
      </c>
      <c r="N312">
        <f>Input2022!N312*0.000001</f>
        <v>9.4078540000000004</v>
      </c>
      <c r="O312">
        <f>Input2022!O312*0.000001</f>
        <v>0</v>
      </c>
      <c r="P312">
        <f>Input2022!P312*0.000001</f>
        <v>3.2356609999999999</v>
      </c>
      <c r="Q312">
        <f>Input2022!Q312*0.000001</f>
        <v>-17.830359999999999</v>
      </c>
      <c r="R312">
        <f>Input2022!R312*0.000001</f>
        <v>118.00178791809317</v>
      </c>
      <c r="S312">
        <f>Input2022!S312*0.000001</f>
        <v>100.17142791809317</v>
      </c>
      <c r="T312">
        <f>Input2022!T312*0.000001</f>
        <v>3.3566069999999999</v>
      </c>
      <c r="U312">
        <f>Input2022!U312*0.000001</f>
        <v>0</v>
      </c>
      <c r="V312">
        <f>Input2022!V312*0.000001</f>
        <v>8.3437999999999999</v>
      </c>
      <c r="W312">
        <f>Input2022!W312*0.000001</f>
        <v>-31.923986999999997</v>
      </c>
    </row>
    <row r="313" spans="1:23" ht="14.25" customHeight="1">
      <c r="A313">
        <f>Input2022!A313</f>
        <v>2022</v>
      </c>
      <c r="B313" t="str">
        <f>Input2022!B313</f>
        <v>Dos Palos</v>
      </c>
      <c r="C313" t="str">
        <f>Input2022!C313</f>
        <v>City</v>
      </c>
      <c r="D313" t="str">
        <f>Input2022!D313</f>
        <v>06</v>
      </c>
      <c r="E313" t="str">
        <f>Input2022!E313</f>
        <v>047</v>
      </c>
      <c r="F313">
        <f>Input2022!F313</f>
        <v>19612</v>
      </c>
      <c r="G313" t="str">
        <f>Input2022!G313</f>
        <v>CA</v>
      </c>
      <c r="H313">
        <f>Input2022!H313*0.000001</f>
        <v>1.4661759999999999</v>
      </c>
      <c r="I313">
        <f>Input2022!I313*0.000001</f>
        <v>0</v>
      </c>
      <c r="J313">
        <f>Input2022!J313*0.000001</f>
        <v>2.2945850000000001</v>
      </c>
      <c r="K313">
        <f>Input2022!K313*0.000001</f>
        <v>1.2194399999999999</v>
      </c>
      <c r="L313">
        <f>Input2022!L313*0.000001</f>
        <v>7.3509649999999995</v>
      </c>
      <c r="M313">
        <f>Input2022!M313*0.000001</f>
        <v>1.9897419999999999</v>
      </c>
      <c r="N313">
        <f>Input2022!N313*0.000001</f>
        <v>0</v>
      </c>
      <c r="O313">
        <f>Input2022!O313*0.000001</f>
        <v>1.0713509999999999</v>
      </c>
      <c r="P313">
        <f>Input2022!P313*0.000001</f>
        <v>0.14046599999999998</v>
      </c>
      <c r="Q313">
        <f>Input2022!Q313*0.000001</f>
        <v>-1.8983779999999999</v>
      </c>
      <c r="R313">
        <f>Input2022!R313*0.000001</f>
        <v>15.078459089999999</v>
      </c>
      <c r="S313">
        <f>Input2022!S313*0.000001</f>
        <v>13.18008109</v>
      </c>
      <c r="T313">
        <f>Input2022!T313*0.000001</f>
        <v>0.49201099999999998</v>
      </c>
      <c r="U313">
        <f>Input2022!U313*0.000001</f>
        <v>0</v>
      </c>
      <c r="V313">
        <f>Input2022!V313*0.000001</f>
        <v>0</v>
      </c>
      <c r="W313">
        <f>Input2022!W313*0.000001</f>
        <v>-0.52971800000000002</v>
      </c>
    </row>
    <row r="314" spans="1:23" ht="14.25" customHeight="1">
      <c r="A314">
        <f>Input2022!A314</f>
        <v>2022</v>
      </c>
      <c r="B314" t="str">
        <f>Input2022!B314</f>
        <v>Dos Palos-Oro Loma Joint Unified School District</v>
      </c>
      <c r="C314" t="str">
        <f>Input2022!C314</f>
        <v>School District</v>
      </c>
      <c r="D314" t="str">
        <f>Input2022!D314</f>
        <v>06</v>
      </c>
      <c r="E314" t="str">
        <f>Input2022!E314</f>
        <v>019</v>
      </c>
      <c r="F314" t="str">
        <f>Input2022!F314</f>
        <v>00033</v>
      </c>
      <c r="G314" t="str">
        <f>Input2022!G314</f>
        <v>CA</v>
      </c>
      <c r="H314">
        <f>Input2022!H314*0.000001</f>
        <v>10.18779</v>
      </c>
      <c r="I314">
        <f>Input2022!I314*0.000001</f>
        <v>-0.7</v>
      </c>
      <c r="J314">
        <f>Input2022!J314*0.000001</f>
        <v>41.847360999999999</v>
      </c>
      <c r="K314">
        <f>Input2022!K314*0.000001</f>
        <v>3.5332309999999998</v>
      </c>
      <c r="L314">
        <f>Input2022!L314*0.000001</f>
        <v>46.942588000000001</v>
      </c>
      <c r="M314">
        <f>Input2022!M314*0.000001</f>
        <v>43.176635999999995</v>
      </c>
      <c r="N314">
        <f>Input2022!N314*0.000001</f>
        <v>0</v>
      </c>
      <c r="O314">
        <f>Input2022!O314*0.000001</f>
        <v>12.395024999999999</v>
      </c>
      <c r="P314">
        <f>Input2022!P314*0.000001</f>
        <v>9.2746839999999988</v>
      </c>
      <c r="Q314">
        <f>Input2022!Q314*0.000001</f>
        <v>-17.30086</v>
      </c>
      <c r="R314">
        <f>Input2022!R314*0.000001</f>
        <v>115.99384534412955</v>
      </c>
      <c r="S314">
        <f>Input2022!S314*0.000001</f>
        <v>98.692985344129553</v>
      </c>
      <c r="T314">
        <f>Input2022!T314*0.000001</f>
        <v>3.6682319999999997</v>
      </c>
      <c r="U314">
        <f>Input2022!U314*0.000001</f>
        <v>-1.0733888888888889E-3</v>
      </c>
      <c r="V314">
        <f>Input2022!V314*0.000001</f>
        <v>1.3490566111111109</v>
      </c>
      <c r="W314">
        <f>Input2022!W314*0.000001</f>
        <v>-16.001545</v>
      </c>
    </row>
    <row r="315" spans="1:23" ht="14.25" customHeight="1">
      <c r="A315">
        <f>Input2022!A315</f>
        <v>2022</v>
      </c>
      <c r="B315" t="str">
        <f>Input2022!B315</f>
        <v>Douglas City Elementary School District</v>
      </c>
      <c r="C315" t="str">
        <f>Input2022!C315</f>
        <v>School District</v>
      </c>
      <c r="D315" t="str">
        <f>Input2022!D315</f>
        <v>06</v>
      </c>
      <c r="E315" t="str">
        <f>Input2022!E315</f>
        <v>105</v>
      </c>
      <c r="F315" t="str">
        <f>Input2022!F315</f>
        <v>11430</v>
      </c>
      <c r="G315" t="str">
        <f>Input2022!G315</f>
        <v>CA</v>
      </c>
      <c r="H315">
        <f>Input2022!H315*0.000001</f>
        <v>2.325628</v>
      </c>
      <c r="I315">
        <f>Input2022!I315*0.000001</f>
        <v>-0.04</v>
      </c>
      <c r="J315">
        <f>Input2022!J315*0.000001</f>
        <v>2.5683029999999998</v>
      </c>
      <c r="K315">
        <f>Input2022!K315*0.000001</f>
        <v>1.6929E-2</v>
      </c>
      <c r="L315">
        <f>Input2022!L315*0.000001</f>
        <v>2.8672439999999999</v>
      </c>
      <c r="M315">
        <f>Input2022!M315*0.000001</f>
        <v>2.7794059999999998</v>
      </c>
      <c r="N315">
        <f>Input2022!N315*0.000001</f>
        <v>0</v>
      </c>
      <c r="O315">
        <f>Input2022!O315*0.000001</f>
        <v>2.7129490000000001</v>
      </c>
      <c r="P315">
        <f>Input2022!P315*0.000001</f>
        <v>0.44458899999999996</v>
      </c>
      <c r="Q315">
        <f>Input2022!Q315*0.000001</f>
        <v>-1.213622</v>
      </c>
      <c r="R315">
        <f>Input2022!R315*0.000001</f>
        <v>7.899049392712552</v>
      </c>
      <c r="S315">
        <f>Input2022!S315*0.000001</f>
        <v>6.685427392712552</v>
      </c>
      <c r="T315">
        <f>Input2022!T315*0.000001</f>
        <v>0.23501699999999998</v>
      </c>
      <c r="U315">
        <f>Input2022!U315*0.000001</f>
        <v>-6.5063492063492054E-5</v>
      </c>
      <c r="V315">
        <f>Input2022!V315*0.000001</f>
        <v>0.10558999999999999</v>
      </c>
      <c r="W315">
        <f>Input2022!W315*0.000001</f>
        <v>1.002734</v>
      </c>
    </row>
    <row r="316" spans="1:23" ht="14.25" customHeight="1">
      <c r="A316">
        <f>Input2022!A316</f>
        <v>2022</v>
      </c>
      <c r="B316" t="str">
        <f>Input2022!B316</f>
        <v>Downey</v>
      </c>
      <c r="C316" t="str">
        <f>Input2022!C316</f>
        <v>City</v>
      </c>
      <c r="D316" t="str">
        <f>Input2022!D316</f>
        <v>06</v>
      </c>
      <c r="E316" t="str">
        <f>Input2022!E316</f>
        <v>037</v>
      </c>
      <c r="F316">
        <f>Input2022!F316</f>
        <v>19766</v>
      </c>
      <c r="G316" t="str">
        <f>Input2022!G316</f>
        <v>CA</v>
      </c>
      <c r="H316">
        <f>Input2022!H316*0.000001</f>
        <v>46.579600999999997</v>
      </c>
      <c r="I316">
        <f>Input2022!I316*0.000001</f>
        <v>-3.4266019999999999</v>
      </c>
      <c r="J316">
        <f>Input2022!J316*0.000001</f>
        <v>103.399824</v>
      </c>
      <c r="K316">
        <f>Input2022!K316*0.000001</f>
        <v>232.08704299999999</v>
      </c>
      <c r="L316">
        <f>Input2022!L316*0.000001</f>
        <v>182.67558499999998</v>
      </c>
      <c r="M316">
        <f>Input2022!M316*0.000001</f>
        <v>103.431214</v>
      </c>
      <c r="N316">
        <f>Input2022!N316*0.000001</f>
        <v>0</v>
      </c>
      <c r="O316">
        <f>Input2022!O316*0.000001</f>
        <v>38.904305999999998</v>
      </c>
      <c r="P316">
        <f>Input2022!P316*0.000001</f>
        <v>9.7878469999999993</v>
      </c>
      <c r="Q316">
        <f>Input2022!Q316*0.000001</f>
        <v>-16.096746</v>
      </c>
      <c r="R316">
        <f>Input2022!R316*0.000001</f>
        <v>670.36840599999994</v>
      </c>
      <c r="S316">
        <f>Input2022!S316*0.000001</f>
        <v>654.27166</v>
      </c>
      <c r="T316">
        <f>Input2022!T316*0.000001</f>
        <v>12.747852999999999</v>
      </c>
      <c r="U316">
        <f>Input2022!U316*0.000001</f>
        <v>10.767674999999999</v>
      </c>
      <c r="V316">
        <f>Input2022!V316*0.000001</f>
        <v>15.711492999999999</v>
      </c>
      <c r="W316">
        <f>Input2022!W316*0.000001</f>
        <v>-184.357767</v>
      </c>
    </row>
    <row r="317" spans="1:23" ht="14.25" customHeight="1">
      <c r="A317">
        <f>Input2022!A317</f>
        <v>2022</v>
      </c>
      <c r="B317" t="str">
        <f>Input2022!B317</f>
        <v>Downey Unified School District</v>
      </c>
      <c r="C317" t="str">
        <f>Input2022!C317</f>
        <v>School District</v>
      </c>
      <c r="D317" t="str">
        <f>Input2022!D317</f>
        <v>06</v>
      </c>
      <c r="E317" t="str">
        <f>Input2022!E317</f>
        <v>037</v>
      </c>
      <c r="F317" t="str">
        <f>Input2022!F317</f>
        <v>11460</v>
      </c>
      <c r="G317" t="str">
        <f>Input2022!G317</f>
        <v>CA</v>
      </c>
      <c r="H317">
        <f>Input2022!H317*0.000001</f>
        <v>35.640003</v>
      </c>
      <c r="I317">
        <f>Input2022!I317*0.000001</f>
        <v>-3.1269999999999998</v>
      </c>
      <c r="J317">
        <f>Input2022!J317*0.000001</f>
        <v>328.32115199999998</v>
      </c>
      <c r="K317">
        <f>Input2022!K317*0.000001</f>
        <v>278.70238999999998</v>
      </c>
      <c r="L317">
        <f>Input2022!L317*0.000001</f>
        <v>406.74888899999996</v>
      </c>
      <c r="M317">
        <f>Input2022!M317*0.000001</f>
        <v>348.28703999999999</v>
      </c>
      <c r="N317">
        <f>Input2022!N317*0.000001</f>
        <v>0</v>
      </c>
      <c r="O317">
        <f>Input2022!O317*0.000001</f>
        <v>80.063806999999997</v>
      </c>
      <c r="P317">
        <f>Input2022!P317*0.000001</f>
        <v>33.543486000000001</v>
      </c>
      <c r="Q317">
        <f>Input2022!Q317*0.000001</f>
        <v>-165.33012099999999</v>
      </c>
      <c r="R317">
        <f>Input2022!R317*0.000001</f>
        <v>1130.0827995951415</v>
      </c>
      <c r="S317">
        <f>Input2022!S317*0.000001</f>
        <v>964.75267859514156</v>
      </c>
      <c r="T317">
        <f>Input2022!T317*0.000001</f>
        <v>34.941434999999998</v>
      </c>
      <c r="U317">
        <f>Input2022!U317*0.000001</f>
        <v>-1.1188317460317461E-2</v>
      </c>
      <c r="V317">
        <f>Input2022!V317*0.000001</f>
        <v>122.79793068253969</v>
      </c>
      <c r="W317">
        <f>Input2022!W317*0.000001</f>
        <v>-299.643801</v>
      </c>
    </row>
    <row r="318" spans="1:23" ht="14.25" customHeight="1">
      <c r="A318">
        <f>Input2022!A318</f>
        <v>2022</v>
      </c>
      <c r="B318" t="str">
        <f>Input2022!B318</f>
        <v>Dry Creek Joint Elementary School District</v>
      </c>
      <c r="C318" t="str">
        <f>Input2022!C318</f>
        <v>School District</v>
      </c>
      <c r="D318" t="str">
        <f>Input2022!D318</f>
        <v>06</v>
      </c>
      <c r="E318" t="str">
        <f>Input2022!E318</f>
        <v>061</v>
      </c>
      <c r="F318" t="str">
        <f>Input2022!F318</f>
        <v>11490</v>
      </c>
      <c r="G318" t="str">
        <f>Input2022!G318</f>
        <v>CA</v>
      </c>
      <c r="H318">
        <f>Input2022!H318*0.000001</f>
        <v>20.176413999999998</v>
      </c>
      <c r="I318">
        <f>Input2022!I318*0.000001</f>
        <v>-1.5568929999999999</v>
      </c>
      <c r="J318">
        <f>Input2022!J318*0.000001</f>
        <v>76.414604999999995</v>
      </c>
      <c r="K318">
        <f>Input2022!K318*0.000001</f>
        <v>48.410305999999999</v>
      </c>
      <c r="L318">
        <f>Input2022!L318*0.000001</f>
        <v>91.571264999999997</v>
      </c>
      <c r="M318">
        <f>Input2022!M318*0.000001</f>
        <v>81.17560499999999</v>
      </c>
      <c r="N318">
        <f>Input2022!N318*0.000001</f>
        <v>29.949154999999998</v>
      </c>
      <c r="O318">
        <f>Input2022!O318*0.000001</f>
        <v>0</v>
      </c>
      <c r="P318">
        <f>Input2022!P318*0.000001</f>
        <v>7.2842979999999997</v>
      </c>
      <c r="Q318">
        <f>Input2022!Q318*0.000001</f>
        <v>-35.530999999999999</v>
      </c>
      <c r="R318">
        <f>Input2022!R318*0.000001</f>
        <v>250.11962511765913</v>
      </c>
      <c r="S318">
        <f>Input2022!S318*0.000001</f>
        <v>214.58862511765915</v>
      </c>
      <c r="T318">
        <f>Input2022!T318*0.000001</f>
        <v>8.1318169999999999</v>
      </c>
      <c r="U318">
        <f>Input2022!U318*0.000001</f>
        <v>0</v>
      </c>
      <c r="V318">
        <f>Input2022!V318*0.000001</f>
        <v>9.5546999999999993E-2</v>
      </c>
      <c r="W318">
        <f>Input2022!W318*0.000001</f>
        <v>-52.354599999999998</v>
      </c>
    </row>
    <row r="319" spans="1:23" ht="14.25" customHeight="1">
      <c r="A319">
        <f>Input2022!A319</f>
        <v>2022</v>
      </c>
      <c r="B319" t="str">
        <f>Input2022!B319</f>
        <v>Duarte</v>
      </c>
      <c r="C319" t="str">
        <f>Input2022!C319</f>
        <v>City</v>
      </c>
      <c r="D319" t="str">
        <f>Input2022!D319</f>
        <v>06</v>
      </c>
      <c r="E319" t="str">
        <f>Input2022!E319</f>
        <v>037</v>
      </c>
      <c r="F319">
        <f>Input2022!F319</f>
        <v>19990</v>
      </c>
      <c r="G319" t="str">
        <f>Input2022!G319</f>
        <v>CA</v>
      </c>
      <c r="H319">
        <f>Input2022!H319*0.000001</f>
        <v>23.046679999999999</v>
      </c>
      <c r="I319">
        <f>Input2022!I319*0.000001</f>
        <v>-0.78868799999999994</v>
      </c>
      <c r="J319">
        <f>Input2022!J319*0.000001</f>
        <v>19.475624</v>
      </c>
      <c r="K319">
        <f>Input2022!K319*0.000001</f>
        <v>3.5098879999999997</v>
      </c>
      <c r="L319">
        <f>Input2022!L319*0.000001</f>
        <v>33.107960999999996</v>
      </c>
      <c r="M319">
        <f>Input2022!M319*0.000001</f>
        <v>27.921624999999999</v>
      </c>
      <c r="N319">
        <f>Input2022!N319*0.000001</f>
        <v>0</v>
      </c>
      <c r="O319">
        <f>Input2022!O319*0.000001</f>
        <v>25.070734999999999</v>
      </c>
      <c r="P319">
        <f>Input2022!P319*0.000001</f>
        <v>2.5182729999999998</v>
      </c>
      <c r="Q319">
        <f>Input2022!Q319*0.000001</f>
        <v>-9.8118939999999988</v>
      </c>
      <c r="R319">
        <f>Input2022!R319*0.000001</f>
        <v>103.17448999999999</v>
      </c>
      <c r="S319">
        <f>Input2022!S319*0.000001</f>
        <v>93.362595999999996</v>
      </c>
      <c r="T319">
        <f>Input2022!T319*0.000001</f>
        <v>0.52534000000000003</v>
      </c>
      <c r="U319">
        <f>Input2022!U319*0.000001</f>
        <v>4.8145090000000001</v>
      </c>
      <c r="V319">
        <f>Input2022!V319*0.000001</f>
        <v>13.187958999999999</v>
      </c>
      <c r="W319">
        <f>Input2022!W319*0.000001</f>
        <v>4.2785190000000002</v>
      </c>
    </row>
    <row r="320" spans="1:23" ht="14.25" customHeight="1">
      <c r="A320">
        <f>Input2022!A320</f>
        <v>2022</v>
      </c>
      <c r="B320" t="str">
        <f>Input2022!B320</f>
        <v>Duarte Unified School District</v>
      </c>
      <c r="C320" t="str">
        <f>Input2022!C320</f>
        <v>School District</v>
      </c>
      <c r="D320" t="str">
        <f>Input2022!D320</f>
        <v>06</v>
      </c>
      <c r="E320" t="str">
        <f>Input2022!E320</f>
        <v>037</v>
      </c>
      <c r="F320" t="str">
        <f>Input2022!F320</f>
        <v>11520</v>
      </c>
      <c r="G320" t="str">
        <f>Input2022!G320</f>
        <v>CA</v>
      </c>
      <c r="H320">
        <f>Input2022!H320*0.000001</f>
        <v>7.4058319999999993</v>
      </c>
      <c r="I320">
        <f>Input2022!I320*0.000001</f>
        <v>-6.0000000000000001E-3</v>
      </c>
      <c r="J320">
        <f>Input2022!J320*0.000001</f>
        <v>49.668737</v>
      </c>
      <c r="K320">
        <f>Input2022!K320*0.000001</f>
        <v>127.073025</v>
      </c>
      <c r="L320">
        <f>Input2022!L320*0.000001</f>
        <v>64.978394999999992</v>
      </c>
      <c r="M320">
        <f>Input2022!M320*0.000001</f>
        <v>55.336875999999997</v>
      </c>
      <c r="N320">
        <f>Input2022!N320*0.000001</f>
        <v>0</v>
      </c>
      <c r="O320">
        <f>Input2022!O320*0.000001</f>
        <v>15.851875999999999</v>
      </c>
      <c r="P320">
        <f>Input2022!P320*0.000001</f>
        <v>15.929647999999998</v>
      </c>
      <c r="Q320">
        <f>Input2022!Q320*0.000001</f>
        <v>-25.232250000000001</v>
      </c>
      <c r="R320">
        <f>Input2022!R320*0.000001</f>
        <v>171.28343092105263</v>
      </c>
      <c r="S320">
        <f>Input2022!S320*0.000001</f>
        <v>146.05118092105263</v>
      </c>
      <c r="T320">
        <f>Input2022!T320*0.000001</f>
        <v>4.9748019999999995</v>
      </c>
      <c r="U320">
        <f>Input2022!U320*0.000001</f>
        <v>-1.3345317460317461E-3</v>
      </c>
      <c r="V320">
        <f>Input2022!V320*0.000001</f>
        <v>11.382690468253967</v>
      </c>
      <c r="W320">
        <f>Input2022!W320*0.000001</f>
        <v>-80.935299999999998</v>
      </c>
    </row>
    <row r="321" spans="1:23" ht="14.25" customHeight="1">
      <c r="A321">
        <f>Input2022!A321</f>
        <v>2022</v>
      </c>
      <c r="B321" t="str">
        <f>Input2022!B321</f>
        <v>Dublin</v>
      </c>
      <c r="C321" t="str">
        <f>Input2022!C321</f>
        <v>City</v>
      </c>
      <c r="D321" t="str">
        <f>Input2022!D321</f>
        <v>06</v>
      </c>
      <c r="E321" t="str">
        <f>Input2022!E321</f>
        <v>001</v>
      </c>
      <c r="F321">
        <f>Input2022!F321</f>
        <v>20018</v>
      </c>
      <c r="G321" t="str">
        <f>Input2022!G321</f>
        <v>CA</v>
      </c>
      <c r="H321">
        <f>Input2022!H321*0.000001</f>
        <v>219.58532499999998</v>
      </c>
      <c r="I321">
        <f>Input2022!I321*0.000001</f>
        <v>-4.3361140000000002</v>
      </c>
      <c r="J321">
        <f>Input2022!J321*0.000001</f>
        <v>80.931056999999996</v>
      </c>
      <c r="K321">
        <f>Input2022!K321*0.000001</f>
        <v>20.300438</v>
      </c>
      <c r="L321">
        <f>Input2022!L321*0.000001</f>
        <v>140.120531</v>
      </c>
      <c r="M321">
        <f>Input2022!M321*0.000001</f>
        <v>99.125377999999998</v>
      </c>
      <c r="N321">
        <f>Input2022!N321*0.000001</f>
        <v>0</v>
      </c>
      <c r="O321">
        <f>Input2022!O321*0.000001</f>
        <v>212.23346999999998</v>
      </c>
      <c r="P321">
        <f>Input2022!P321*0.000001</f>
        <v>19.009437999999999</v>
      </c>
      <c r="Q321">
        <f>Input2022!Q321*0.000001</f>
        <v>-8.804511999999999</v>
      </c>
      <c r="R321">
        <f>Input2022!R321*0.000001</f>
        <v>75.187976090000006</v>
      </c>
      <c r="S321">
        <f>Input2022!S321*0.000001</f>
        <v>66.383464090000004</v>
      </c>
      <c r="T321">
        <f>Input2022!T321*0.000001</f>
        <v>1.92872</v>
      </c>
      <c r="U321">
        <f>Input2022!U321*0.000001</f>
        <v>27.838355</v>
      </c>
      <c r="V321">
        <f>Input2022!V321*0.000001</f>
        <v>18.789617</v>
      </c>
      <c r="W321">
        <f>Input2022!W321*0.000001</f>
        <v>228.371331</v>
      </c>
    </row>
    <row r="322" spans="1:23" ht="14.25" customHeight="1">
      <c r="A322">
        <f>Input2022!A322</f>
        <v>2022</v>
      </c>
      <c r="B322" t="str">
        <f>Input2022!B322</f>
        <v>Dublin Unified School District</v>
      </c>
      <c r="C322" t="str">
        <f>Input2022!C322</f>
        <v>School District</v>
      </c>
      <c r="D322" t="str">
        <f>Input2022!D322</f>
        <v>06</v>
      </c>
      <c r="E322" t="str">
        <f>Input2022!E322</f>
        <v>001</v>
      </c>
      <c r="F322" t="str">
        <f>Input2022!F322</f>
        <v>00019</v>
      </c>
      <c r="G322" t="str">
        <f>Input2022!G322</f>
        <v>CA</v>
      </c>
      <c r="H322">
        <f>Input2022!H322*0.000001</f>
        <v>27.825215</v>
      </c>
      <c r="I322">
        <f>Input2022!I322*0.000001</f>
        <v>-1.2614529999999999</v>
      </c>
      <c r="J322">
        <f>Input2022!J322*0.000001</f>
        <v>156.16401999999999</v>
      </c>
      <c r="K322">
        <f>Input2022!K322*0.000001</f>
        <v>669.41493200000002</v>
      </c>
      <c r="L322">
        <f>Input2022!L322*0.000001</f>
        <v>234.022977</v>
      </c>
      <c r="M322">
        <f>Input2022!M322*0.000001</f>
        <v>157.139914</v>
      </c>
      <c r="N322">
        <f>Input2022!N322*0.000001</f>
        <v>46.382585999999996</v>
      </c>
      <c r="O322">
        <f>Input2022!O322*0.000001</f>
        <v>0</v>
      </c>
      <c r="P322">
        <f>Input2022!P322*0.000001</f>
        <v>9.2497889999999998</v>
      </c>
      <c r="Q322">
        <f>Input2022!Q322*0.000001</f>
        <v>-77.727999999999994</v>
      </c>
      <c r="R322">
        <f>Input2022!R322*0.000001</f>
        <v>539.85726006876916</v>
      </c>
      <c r="S322">
        <f>Input2022!S322*0.000001</f>
        <v>462.12926006876921</v>
      </c>
      <c r="T322">
        <f>Input2022!T322*0.000001</f>
        <v>17.117471999999999</v>
      </c>
      <c r="U322">
        <f>Input2022!U322*0.000001</f>
        <v>0</v>
      </c>
      <c r="V322">
        <f>Input2022!V322*0.000001</f>
        <v>0</v>
      </c>
      <c r="W322">
        <f>Input2022!W322*0.000001</f>
        <v>-85.820188000000002</v>
      </c>
    </row>
    <row r="323" spans="1:23" ht="14.25" customHeight="1">
      <c r="A323">
        <f>Input2022!A323</f>
        <v>2022</v>
      </c>
      <c r="B323" t="str">
        <f>Input2022!B323</f>
        <v>Ducor Union Elementary School District</v>
      </c>
      <c r="C323" t="str">
        <f>Input2022!C323</f>
        <v>School District</v>
      </c>
      <c r="D323" t="str">
        <f>Input2022!D323</f>
        <v>06</v>
      </c>
      <c r="E323" t="str">
        <f>Input2022!E323</f>
        <v>107</v>
      </c>
      <c r="F323" t="str">
        <f>Input2022!F323</f>
        <v>11550</v>
      </c>
      <c r="G323" t="str">
        <f>Input2022!G323</f>
        <v>CA</v>
      </c>
      <c r="H323">
        <f>Input2022!H323*0.000001</f>
        <v>0.446662</v>
      </c>
      <c r="I323">
        <f>Input2022!I323*0.000001</f>
        <v>-4.0917999999999996E-2</v>
      </c>
      <c r="J323">
        <f>Input2022!J323*0.000001</f>
        <v>3.2149009999999998</v>
      </c>
      <c r="K323">
        <f>Input2022!K323*0.000001</f>
        <v>6.6221000000000002E-2</v>
      </c>
      <c r="L323">
        <f>Input2022!L323*0.000001</f>
        <v>3.3309769999999999</v>
      </c>
      <c r="M323">
        <f>Input2022!M323*0.000001</f>
        <v>3.2541219999999997</v>
      </c>
      <c r="N323">
        <f>Input2022!N323*0.000001</f>
        <v>0.57835899999999996</v>
      </c>
      <c r="O323">
        <f>Input2022!O323*0.000001</f>
        <v>0</v>
      </c>
      <c r="P323">
        <f>Input2022!P323*0.000001</f>
        <v>0.37265499999999996</v>
      </c>
      <c r="Q323">
        <f>Input2022!Q323*0.000001</f>
        <v>-0.97966599999999993</v>
      </c>
      <c r="R323">
        <f>Input2022!R323*0.000001</f>
        <v>6.7151016562877333</v>
      </c>
      <c r="S323">
        <f>Input2022!S323*0.000001</f>
        <v>5.7354356562877333</v>
      </c>
      <c r="T323">
        <f>Input2022!T323*0.000001</f>
        <v>0.209536</v>
      </c>
      <c r="U323">
        <f>Input2022!U323*0.000001</f>
        <v>2.3292999999999998E-2</v>
      </c>
      <c r="V323">
        <f>Input2022!V323*0.000001</f>
        <v>4.9589000000000001E-2</v>
      </c>
      <c r="W323">
        <f>Input2022!W323*0.000001</f>
        <v>-0.83360199999999995</v>
      </c>
    </row>
    <row r="324" spans="1:23" ht="14.25" customHeight="1">
      <c r="A324">
        <f>Input2022!A324</f>
        <v>2022</v>
      </c>
      <c r="B324" t="str">
        <f>Input2022!B324</f>
        <v>Dunham Elementary School District</v>
      </c>
      <c r="C324" t="str">
        <f>Input2022!C324</f>
        <v>School District</v>
      </c>
      <c r="D324" t="str">
        <f>Input2022!D324</f>
        <v>06</v>
      </c>
      <c r="E324" t="str">
        <f>Input2022!E324</f>
        <v>097</v>
      </c>
      <c r="F324" t="str">
        <f>Input2022!F324</f>
        <v>11610</v>
      </c>
      <c r="G324" t="str">
        <f>Input2022!G324</f>
        <v>CA</v>
      </c>
      <c r="H324">
        <f>Input2022!H324*0.000001</f>
        <v>0.80423099999999992</v>
      </c>
      <c r="I324">
        <f>Input2022!I324*0.000001</f>
        <v>0</v>
      </c>
      <c r="J324">
        <f>Input2022!J324*0.000001</f>
        <v>2.0693429999999999</v>
      </c>
      <c r="K324">
        <f>Input2022!K324*0.000001</f>
        <v>3.2109999999999999E-3</v>
      </c>
      <c r="L324">
        <f>Input2022!L324*0.000001</f>
        <v>2.080457</v>
      </c>
      <c r="M324">
        <f>Input2022!M324*0.000001</f>
        <v>2.1390409999999997</v>
      </c>
      <c r="N324">
        <f>Input2022!N324*0.000001</f>
        <v>0</v>
      </c>
      <c r="O324">
        <f>Input2022!O324*0.000001</f>
        <v>1.342363</v>
      </c>
      <c r="P324">
        <f>Input2022!P324*0.000001</f>
        <v>0.41763400000000001</v>
      </c>
      <c r="Q324">
        <f>Input2022!Q324*0.000001</f>
        <v>-0.99487599999999998</v>
      </c>
      <c r="R324">
        <f>Input2022!R324*0.000001</f>
        <v>3.5286657420924574</v>
      </c>
      <c r="S324">
        <f>Input2022!S324*0.000001</f>
        <v>2.5337897420924573</v>
      </c>
      <c r="T324">
        <f>Input2022!T324*0.000001</f>
        <v>0.193999</v>
      </c>
      <c r="U324">
        <f>Input2022!U324*0.000001</f>
        <v>0</v>
      </c>
      <c r="V324">
        <f>Input2022!V324*0.000001</f>
        <v>0</v>
      </c>
      <c r="W324">
        <f>Input2022!W324*0.000001</f>
        <v>-0.70516599999999996</v>
      </c>
    </row>
    <row r="325" spans="1:23" ht="14.25" customHeight="1">
      <c r="A325">
        <f>Input2022!A325</f>
        <v>2022</v>
      </c>
      <c r="B325" t="str">
        <f>Input2022!B325</f>
        <v>Dunsmuir</v>
      </c>
      <c r="C325" t="str">
        <f>Input2022!C325</f>
        <v>City</v>
      </c>
      <c r="D325" t="str">
        <f>Input2022!D325</f>
        <v>06</v>
      </c>
      <c r="E325" t="str">
        <f>Input2022!E325</f>
        <v>093</v>
      </c>
      <c r="F325">
        <f>Input2022!F325</f>
        <v>20242</v>
      </c>
      <c r="G325" t="str">
        <f>Input2022!G325</f>
        <v>CA</v>
      </c>
      <c r="H325">
        <f>Input2022!H325*0.000001</f>
        <v>1.6247399999999999</v>
      </c>
      <c r="I325">
        <f>Input2022!I325*0.000001</f>
        <v>-9.1399999999999988E-3</v>
      </c>
      <c r="J325">
        <f>Input2022!J325*0.000001</f>
        <v>1.92499</v>
      </c>
      <c r="K325">
        <f>Input2022!K325*0.000001</f>
        <v>8.5188620000000004</v>
      </c>
      <c r="L325">
        <f>Input2022!L325*0.000001</f>
        <v>8.2416059999999991</v>
      </c>
      <c r="M325">
        <f>Input2022!M325*0.000001</f>
        <v>2.4488689999999997</v>
      </c>
      <c r="N325">
        <f>Input2022!N325*0.000001</f>
        <v>0</v>
      </c>
      <c r="O325">
        <f>Input2022!O325*0.000001</f>
        <v>1.268186</v>
      </c>
      <c r="P325">
        <f>Input2022!P325*0.000001</f>
        <v>0.202345</v>
      </c>
      <c r="Q325">
        <f>Input2022!Q325*0.000001</f>
        <v>-0.874413</v>
      </c>
      <c r="R325">
        <f>Input2022!R325*0.000001</f>
        <v>1.0407200670000001</v>
      </c>
      <c r="S325">
        <f>Input2022!S325*0.000001</f>
        <v>0.166307067</v>
      </c>
      <c r="T325">
        <f>Input2022!T325*0.000001</f>
        <v>0.160135</v>
      </c>
      <c r="U325">
        <f>Input2022!U325*0.000001</f>
        <v>0</v>
      </c>
      <c r="V325">
        <f>Input2022!V325*0.000001</f>
        <v>0</v>
      </c>
      <c r="W325">
        <f>Input2022!W325*0.000001</f>
        <v>3.5258909999999997</v>
      </c>
    </row>
    <row r="326" spans="1:23" ht="14.25" customHeight="1">
      <c r="A326">
        <f>Input2022!A326</f>
        <v>2022</v>
      </c>
      <c r="B326" t="str">
        <f>Input2022!B326</f>
        <v>Dunsmuir Joint Union High School District</v>
      </c>
      <c r="C326" t="str">
        <f>Input2022!C326</f>
        <v>School District</v>
      </c>
      <c r="D326" t="str">
        <f>Input2022!D326</f>
        <v>06</v>
      </c>
      <c r="E326" t="str">
        <f>Input2022!E326</f>
        <v>089</v>
      </c>
      <c r="F326" t="str">
        <f>Input2022!F326</f>
        <v>11700</v>
      </c>
      <c r="G326" t="str">
        <f>Input2022!G326</f>
        <v>CA</v>
      </c>
      <c r="H326">
        <f>Input2022!H326*0.000001</f>
        <v>1.518502</v>
      </c>
      <c r="I326">
        <f>Input2022!I326*0.000001</f>
        <v>-9.1339999999999998E-3</v>
      </c>
      <c r="J326">
        <f>Input2022!J326*0.000001</f>
        <v>2.308891</v>
      </c>
      <c r="K326">
        <f>Input2022!K326*0.000001</f>
        <v>0.130689</v>
      </c>
      <c r="L326">
        <f>Input2022!L326*0.000001</f>
        <v>2.7095529999999997</v>
      </c>
      <c r="M326">
        <f>Input2022!M326*0.000001</f>
        <v>2.5561319999999998</v>
      </c>
      <c r="N326">
        <f>Input2022!N326*0.000001</f>
        <v>1.7219179999999998</v>
      </c>
      <c r="O326">
        <f>Input2022!O326*0.000001</f>
        <v>6.0238E-2</v>
      </c>
      <c r="P326">
        <f>Input2022!P326*0.000001</f>
        <v>0.33393299999999998</v>
      </c>
      <c r="Q326">
        <f>Input2022!Q326*0.000001</f>
        <v>-0.82191999999999998</v>
      </c>
      <c r="R326">
        <f>Input2022!R326*0.000001</f>
        <v>5.3804906882591093</v>
      </c>
      <c r="S326">
        <f>Input2022!S326*0.000001</f>
        <v>4.5585706882591097</v>
      </c>
      <c r="T326">
        <f>Input2022!T326*0.000001</f>
        <v>0.15454299999999999</v>
      </c>
      <c r="U326">
        <f>Input2022!U326*0.000001</f>
        <v>0</v>
      </c>
      <c r="V326">
        <f>Input2022!V326*0.000001</f>
        <v>0</v>
      </c>
      <c r="W326">
        <f>Input2022!W326*0.000001</f>
        <v>1.306103</v>
      </c>
    </row>
    <row r="327" spans="1:23" ht="14.25" customHeight="1">
      <c r="A327">
        <f>Input2022!A327</f>
        <v>2022</v>
      </c>
      <c r="B327" t="str">
        <f>Input2022!B327</f>
        <v>Durham Unified School District</v>
      </c>
      <c r="C327" t="str">
        <f>Input2022!C327</f>
        <v>School District</v>
      </c>
      <c r="D327" t="str">
        <f>Input2022!D327</f>
        <v>06</v>
      </c>
      <c r="E327" t="str">
        <f>Input2022!E327</f>
        <v>007</v>
      </c>
      <c r="F327" t="str">
        <f>Input2022!F327</f>
        <v>11730</v>
      </c>
      <c r="G327" t="str">
        <f>Input2022!G327</f>
        <v>CA</v>
      </c>
      <c r="H327">
        <f>Input2022!H327*0.000001</f>
        <v>1.9866899999999998</v>
      </c>
      <c r="I327">
        <f>Input2022!I327*0.000001</f>
        <v>0</v>
      </c>
      <c r="J327">
        <f>Input2022!J327*0.000001</f>
        <v>12.182062</v>
      </c>
      <c r="K327">
        <f>Input2022!K327*0.000001</f>
        <v>20.912886999999998</v>
      </c>
      <c r="L327">
        <f>Input2022!L327*0.000001</f>
        <v>14.848049999999999</v>
      </c>
      <c r="M327">
        <f>Input2022!M327*0.000001</f>
        <v>13.515212999999999</v>
      </c>
      <c r="N327">
        <f>Input2022!N327*0.000001</f>
        <v>0</v>
      </c>
      <c r="O327">
        <f>Input2022!O327*0.000001</f>
        <v>4.1313459999999997</v>
      </c>
      <c r="P327">
        <f>Input2022!P327*0.000001</f>
        <v>1.6377109999999999</v>
      </c>
      <c r="Q327">
        <f>Input2022!Q327*0.000001</f>
        <v>-6.0656939999999997</v>
      </c>
      <c r="R327">
        <f>Input2022!R327*0.000001</f>
        <v>41.975397286184212</v>
      </c>
      <c r="S327">
        <f>Input2022!S327*0.000001</f>
        <v>35.909703286184211</v>
      </c>
      <c r="T327">
        <f>Input2022!T327*0.000001</f>
        <v>1.166336</v>
      </c>
      <c r="U327">
        <f>Input2022!U327*0.000001</f>
        <v>0</v>
      </c>
      <c r="V327">
        <f>Input2022!V327*0.000001</f>
        <v>1.8131759999999999</v>
      </c>
      <c r="W327">
        <f>Input2022!W327*0.000001</f>
        <v>-9.7145739999999989</v>
      </c>
    </row>
    <row r="328" spans="1:23" ht="14.25" customHeight="1">
      <c r="A328">
        <f>Input2022!A328</f>
        <v>2022</v>
      </c>
      <c r="B328" t="str">
        <f>Input2022!B328</f>
        <v>Earlimart School District</v>
      </c>
      <c r="C328" t="str">
        <f>Input2022!C328</f>
        <v>School District</v>
      </c>
      <c r="D328" t="str">
        <f>Input2022!D328</f>
        <v>06</v>
      </c>
      <c r="E328" t="str">
        <f>Input2022!E328</f>
        <v>107</v>
      </c>
      <c r="F328" t="str">
        <f>Input2022!F328</f>
        <v>11760</v>
      </c>
      <c r="G328" t="str">
        <f>Input2022!G328</f>
        <v>CA</v>
      </c>
      <c r="H328">
        <f>Input2022!H328*0.000001</f>
        <v>23.893702999999999</v>
      </c>
      <c r="I328">
        <f>Input2022!I328*0.000001</f>
        <v>-0.58835599999999999</v>
      </c>
      <c r="J328">
        <f>Input2022!J328*0.000001</f>
        <v>27.835314</v>
      </c>
      <c r="K328">
        <f>Input2022!K328*0.000001</f>
        <v>12.185155999999999</v>
      </c>
      <c r="L328">
        <f>Input2022!L328*0.000001</f>
        <v>29.680685999999998</v>
      </c>
      <c r="M328">
        <f>Input2022!M328*0.000001</f>
        <v>28.262889999999999</v>
      </c>
      <c r="N328">
        <f>Input2022!N328*0.000001</f>
        <v>0</v>
      </c>
      <c r="O328">
        <f>Input2022!O328*0.000001</f>
        <v>28.379393</v>
      </c>
      <c r="P328">
        <f>Input2022!P328*0.000001</f>
        <v>4.7434050000000001</v>
      </c>
      <c r="Q328">
        <f>Input2022!Q328*0.000001</f>
        <v>-11.656087999999999</v>
      </c>
      <c r="R328">
        <f>Input2022!R328*0.000001</f>
        <v>76.796595141700408</v>
      </c>
      <c r="S328">
        <f>Input2022!S328*0.000001</f>
        <v>65.140507141700411</v>
      </c>
      <c r="T328">
        <f>Input2022!T328*0.000001</f>
        <v>2.6775099999999998</v>
      </c>
      <c r="U328">
        <f>Input2022!U328*0.000001</f>
        <v>-6.6498412698412696E-4</v>
      </c>
      <c r="V328">
        <f>Input2022!V328*0.000001</f>
        <v>4.5014490158730158</v>
      </c>
      <c r="W328">
        <f>Input2022!W328*0.000001</f>
        <v>2.9024549999999998</v>
      </c>
    </row>
    <row r="329" spans="1:23" ht="14.25" customHeight="1">
      <c r="A329">
        <f>Input2022!A329</f>
        <v>2022</v>
      </c>
      <c r="B329" t="str">
        <f>Input2022!B329</f>
        <v>East Bay Regional Park District</v>
      </c>
      <c r="C329" t="str">
        <f>Input2022!C329</f>
        <v>Special District</v>
      </c>
      <c r="D329" t="str">
        <f>Input2022!D329</f>
        <v>06</v>
      </c>
      <c r="E329" t="str">
        <f>Input2022!E329</f>
        <v>001</v>
      </c>
      <c r="F329">
        <f>Input2022!F329</f>
        <v>99019</v>
      </c>
      <c r="G329" t="str">
        <f>Input2022!G329</f>
        <v>CA</v>
      </c>
      <c r="H329">
        <f>Input2022!H329*0.000001</f>
        <v>113.98136</v>
      </c>
      <c r="I329">
        <f>Input2022!I329*0.000001</f>
        <v>-13.642128999999999</v>
      </c>
      <c r="J329">
        <f>Input2022!J329*0.000001</f>
        <v>166.156272</v>
      </c>
      <c r="K329">
        <f>Input2022!K329*0.000001</f>
        <v>191.38043399999998</v>
      </c>
      <c r="L329">
        <f>Input2022!L329*0.000001</f>
        <v>257.29170699999997</v>
      </c>
      <c r="M329">
        <f>Input2022!M329*0.000001</f>
        <v>187.11686999999998</v>
      </c>
      <c r="N329">
        <f>Input2022!N329*0.000001</f>
        <v>0</v>
      </c>
      <c r="O329">
        <f>Input2022!O329*0.000001</f>
        <v>159.19400099999999</v>
      </c>
      <c r="P329">
        <f>Input2022!P329*0.000001</f>
        <v>12.467148</v>
      </c>
      <c r="Q329">
        <f>Input2022!Q329*0.000001</f>
        <v>-146.538802</v>
      </c>
      <c r="R329">
        <f>Input2022!R329*0.000001</f>
        <v>626.99097168060518</v>
      </c>
      <c r="S329">
        <f>Input2022!S329*0.000001</f>
        <v>480.45216968060521</v>
      </c>
      <c r="T329">
        <f>Input2022!T329*0.000001</f>
        <v>24.372458999999999</v>
      </c>
      <c r="U329">
        <f>Input2022!U329*0.000001</f>
        <v>74.323968999999991</v>
      </c>
      <c r="V329">
        <f>Input2022!V329*0.000001</f>
        <v>70.168094999999994</v>
      </c>
      <c r="W329">
        <f>Input2022!W329*0.000001</f>
        <v>143.452955</v>
      </c>
    </row>
    <row r="330" spans="1:23" ht="14.25" customHeight="1">
      <c r="A330">
        <f>Input2022!A330</f>
        <v>2022</v>
      </c>
      <c r="B330" t="str">
        <f>Input2022!B330</f>
        <v>East Contra Costa County Habitat Conservancy</v>
      </c>
      <c r="C330" t="str">
        <f>Input2022!C330</f>
        <v>Special District</v>
      </c>
      <c r="D330" t="str">
        <f>Input2022!D330</f>
        <v>06</v>
      </c>
      <c r="E330" t="str">
        <f>Input2022!E330</f>
        <v>013</v>
      </c>
      <c r="F330">
        <f>Input2022!F330</f>
        <v>99020</v>
      </c>
      <c r="G330" t="str">
        <f>Input2022!G330</f>
        <v>CA</v>
      </c>
      <c r="H330">
        <f>Input2022!H330*0.000001</f>
        <v>3.4631689999999997</v>
      </c>
      <c r="I330">
        <f>Input2022!I330*0.000001</f>
        <v>0</v>
      </c>
      <c r="J330">
        <f>Input2022!J330*0.000001</f>
        <v>3.2519719999999999</v>
      </c>
      <c r="K330">
        <f>Input2022!K330*0.000001</f>
        <v>0</v>
      </c>
      <c r="L330">
        <f>Input2022!L330*0.000001</f>
        <v>2.8246180000000001</v>
      </c>
      <c r="M330">
        <f>Input2022!M330*0.000001</f>
        <v>3.5767629999999997</v>
      </c>
      <c r="N330">
        <f>Input2022!N330*0.000001</f>
        <v>4.779954</v>
      </c>
      <c r="O330">
        <f>Input2022!O330*0.000001</f>
        <v>0</v>
      </c>
      <c r="P330">
        <f>Input2022!P330*0.000001</f>
        <v>0.20546899999999998</v>
      </c>
      <c r="Q330">
        <f>Input2022!Q330*0.000001</f>
        <v>0</v>
      </c>
      <c r="R330">
        <f>Input2022!R330*0.000001</f>
        <v>0</v>
      </c>
      <c r="S330">
        <f>Input2022!S330*0.000001</f>
        <v>0</v>
      </c>
      <c r="T330">
        <f>Input2022!T330*0.000001</f>
        <v>0</v>
      </c>
      <c r="U330">
        <f>Input2022!U330*0.000001</f>
        <v>0</v>
      </c>
      <c r="V330">
        <f>Input2022!V330*0.000001</f>
        <v>0</v>
      </c>
      <c r="W330">
        <f>Input2022!W330*0.000001</f>
        <v>3.6497789999999997</v>
      </c>
    </row>
    <row r="331" spans="1:23" ht="14.25" customHeight="1">
      <c r="A331">
        <f>Input2022!A331</f>
        <v>2022</v>
      </c>
      <c r="B331" t="str">
        <f>Input2022!B331</f>
        <v>East Nicolaus Joint Union High School District</v>
      </c>
      <c r="C331" t="str">
        <f>Input2022!C331</f>
        <v>School District</v>
      </c>
      <c r="D331" t="str">
        <f>Input2022!D331</f>
        <v>06</v>
      </c>
      <c r="E331" t="str">
        <f>Input2022!E331</f>
        <v>101</v>
      </c>
      <c r="F331" t="str">
        <f>Input2022!F331</f>
        <v>11780</v>
      </c>
      <c r="G331" t="str">
        <f>Input2022!G331</f>
        <v>CA</v>
      </c>
      <c r="H331">
        <f>Input2022!H331*0.000001</f>
        <v>1.456847</v>
      </c>
      <c r="I331">
        <f>Input2022!I331*0.000001</f>
        <v>-1.5999999999999999E-5</v>
      </c>
      <c r="J331">
        <f>Input2022!J331*0.000001</f>
        <v>4.588997</v>
      </c>
      <c r="K331">
        <f>Input2022!K331*0.000001</f>
        <v>3.7149759999999996</v>
      </c>
      <c r="L331">
        <f>Input2022!L331*0.000001</f>
        <v>5.7152469999999997</v>
      </c>
      <c r="M331">
        <f>Input2022!M331*0.000001</f>
        <v>5.1515119999999994</v>
      </c>
      <c r="N331">
        <f>Input2022!N331*0.000001</f>
        <v>2.9963829999999998</v>
      </c>
      <c r="O331">
        <f>Input2022!O331*0.000001</f>
        <v>0.129217</v>
      </c>
      <c r="P331">
        <f>Input2022!P331*0.000001</f>
        <v>1.5916129999999999</v>
      </c>
      <c r="Q331">
        <f>Input2022!Q331*0.000001</f>
        <v>-1.7239249999999999</v>
      </c>
      <c r="R331">
        <f>Input2022!R331*0.000001</f>
        <v>11.357015789473685</v>
      </c>
      <c r="S331">
        <f>Input2022!S331*0.000001</f>
        <v>9.6330907894736857</v>
      </c>
      <c r="T331">
        <f>Input2022!T331*0.000001</f>
        <v>0.35045399999999999</v>
      </c>
      <c r="U331">
        <f>Input2022!U331*0.000001</f>
        <v>0</v>
      </c>
      <c r="V331">
        <f>Input2022!V331*0.000001</f>
        <v>0</v>
      </c>
      <c r="W331">
        <f>Input2022!W331*0.000001</f>
        <v>-1.0597669999999999</v>
      </c>
    </row>
    <row r="332" spans="1:23" ht="14.25" customHeight="1">
      <c r="A332">
        <f>Input2022!A332</f>
        <v>2022</v>
      </c>
      <c r="B332" t="str">
        <f>Input2022!B332</f>
        <v>East Palo Alto</v>
      </c>
      <c r="C332" t="str">
        <f>Input2022!C332</f>
        <v>City</v>
      </c>
      <c r="D332" t="str">
        <f>Input2022!D332</f>
        <v>06</v>
      </c>
      <c r="E332" t="str">
        <f>Input2022!E332</f>
        <v>081</v>
      </c>
      <c r="F332">
        <f>Input2022!F332</f>
        <v>20956</v>
      </c>
      <c r="G332" t="str">
        <f>Input2022!G332</f>
        <v>CA</v>
      </c>
      <c r="H332">
        <f>Input2022!H332*0.000001</f>
        <v>43.162697999999999</v>
      </c>
      <c r="I332">
        <f>Input2022!I332*0.000001</f>
        <v>-2.3809999999999998</v>
      </c>
      <c r="J332">
        <f>Input2022!J332*0.000001</f>
        <v>21.461379999999998</v>
      </c>
      <c r="K332">
        <f>Input2022!K332*0.000001</f>
        <v>6.6551409999999995</v>
      </c>
      <c r="L332">
        <f>Input2022!L332*0.000001</f>
        <v>48.526519999999998</v>
      </c>
      <c r="M332">
        <f>Input2022!M332*0.000001</f>
        <v>29.511181999999998</v>
      </c>
      <c r="N332">
        <f>Input2022!N332*0.000001</f>
        <v>0</v>
      </c>
      <c r="O332">
        <f>Input2022!O332*0.000001</f>
        <v>44.347918</v>
      </c>
      <c r="P332">
        <f>Input2022!P332*0.000001</f>
        <v>3.4578929999999999</v>
      </c>
      <c r="Q332">
        <f>Input2022!Q332*0.000001</f>
        <v>-6.5262889999999993</v>
      </c>
      <c r="R332">
        <f>Input2022!R332*0.000001</f>
        <v>55.732613149999999</v>
      </c>
      <c r="S332">
        <f>Input2022!S332*0.000001</f>
        <v>49.206324149999993</v>
      </c>
      <c r="T332">
        <f>Input2022!T332*0.000001</f>
        <v>2.3660709999999998</v>
      </c>
      <c r="U332">
        <f>Input2022!U332*0.000001</f>
        <v>0</v>
      </c>
      <c r="V332">
        <f>Input2022!V332*0.000001</f>
        <v>0</v>
      </c>
      <c r="W332">
        <f>Input2022!W332*0.000001</f>
        <v>63.202172999999995</v>
      </c>
    </row>
    <row r="333" spans="1:23" ht="14.25" customHeight="1">
      <c r="A333">
        <f>Input2022!A333</f>
        <v>2022</v>
      </c>
      <c r="B333" t="str">
        <f>Input2022!B333</f>
        <v>East Side Union High School District</v>
      </c>
      <c r="C333" t="str">
        <f>Input2022!C333</f>
        <v>School District</v>
      </c>
      <c r="D333" t="str">
        <f>Input2022!D333</f>
        <v>06</v>
      </c>
      <c r="E333" t="str">
        <f>Input2022!E333</f>
        <v>085</v>
      </c>
      <c r="F333" t="str">
        <f>Input2022!F333</f>
        <v>11820</v>
      </c>
      <c r="G333" t="str">
        <f>Input2022!G333</f>
        <v>CA</v>
      </c>
      <c r="H333">
        <f>Input2022!H333*0.000001</f>
        <v>46.799768</v>
      </c>
      <c r="I333">
        <f>Input2022!I333*0.000001</f>
        <v>-9.9999999999999992E-2</v>
      </c>
      <c r="J333">
        <f>Input2022!J333*0.000001</f>
        <v>327.26874599999996</v>
      </c>
      <c r="K333">
        <f>Input2022!K333*0.000001</f>
        <v>928.74938899999995</v>
      </c>
      <c r="L333">
        <f>Input2022!L333*0.000001</f>
        <v>454.02997599999998</v>
      </c>
      <c r="M333">
        <f>Input2022!M333*0.000001</f>
        <v>327.897336</v>
      </c>
      <c r="N333">
        <f>Input2022!N333*0.000001</f>
        <v>0</v>
      </c>
      <c r="O333">
        <f>Input2022!O333*0.000001</f>
        <v>78.096896000000001</v>
      </c>
      <c r="P333">
        <f>Input2022!P333*0.000001</f>
        <v>35.201017</v>
      </c>
      <c r="Q333">
        <f>Input2022!Q333*0.000001</f>
        <v>-163.69777299999998</v>
      </c>
      <c r="R333">
        <f>Input2022!R333*0.000001</f>
        <v>1130.232291902834</v>
      </c>
      <c r="S333">
        <f>Input2022!S333*0.000001</f>
        <v>966.53451890283418</v>
      </c>
      <c r="T333">
        <f>Input2022!T333*0.000001</f>
        <v>33.128496999999996</v>
      </c>
      <c r="U333">
        <f>Input2022!U333*0.000001</f>
        <v>18.480523999999999</v>
      </c>
      <c r="V333">
        <f>Input2022!V333*0.000001</f>
        <v>66.399074999999996</v>
      </c>
      <c r="W333">
        <f>Input2022!W333*0.000001</f>
        <v>-243.27212999999998</v>
      </c>
    </row>
    <row r="334" spans="1:23" ht="14.25" customHeight="1">
      <c r="A334">
        <f>Input2022!A334</f>
        <v>2022</v>
      </c>
      <c r="B334" t="str">
        <f>Input2022!B334</f>
        <v>East Whittier City School District</v>
      </c>
      <c r="C334" t="str">
        <f>Input2022!C334</f>
        <v>School District</v>
      </c>
      <c r="D334" t="str">
        <f>Input2022!D334</f>
        <v>06</v>
      </c>
      <c r="E334" t="str">
        <f>Input2022!E334</f>
        <v>037</v>
      </c>
      <c r="F334" t="str">
        <f>Input2022!F334</f>
        <v>11850</v>
      </c>
      <c r="G334" t="str">
        <f>Input2022!G334</f>
        <v>CA</v>
      </c>
      <c r="H334">
        <f>Input2022!H334*0.000001</f>
        <v>25.007959</v>
      </c>
      <c r="I334">
        <f>Input2022!I334*0.000001</f>
        <v>0</v>
      </c>
      <c r="J334">
        <f>Input2022!J334*0.000001</f>
        <v>114.243247</v>
      </c>
      <c r="K334">
        <f>Input2022!K334*0.000001</f>
        <v>90.923256999999992</v>
      </c>
      <c r="L334">
        <f>Input2022!L334*0.000001</f>
        <v>114.48674899999999</v>
      </c>
      <c r="M334">
        <f>Input2022!M334*0.000001</f>
        <v>113.921792</v>
      </c>
      <c r="N334">
        <f>Input2022!N334*0.000001</f>
        <v>0</v>
      </c>
      <c r="O334">
        <f>Input2022!O334*0.000001</f>
        <v>38.879368999999997</v>
      </c>
      <c r="P334">
        <f>Input2022!P334*0.000001</f>
        <v>18.598139</v>
      </c>
      <c r="Q334">
        <f>Input2022!Q334*0.000001</f>
        <v>-55.472409999999996</v>
      </c>
      <c r="R334">
        <f>Input2022!R334*0.000001</f>
        <v>387.2198481085527</v>
      </c>
      <c r="S334">
        <f>Input2022!S334*0.000001</f>
        <v>331.74743810855267</v>
      </c>
      <c r="T334">
        <f>Input2022!T334*0.000001</f>
        <v>11.73705</v>
      </c>
      <c r="U334">
        <f>Input2022!U334*0.000001</f>
        <v>0</v>
      </c>
      <c r="V334">
        <f>Input2022!V334*0.000001</f>
        <v>9.2398220000000002</v>
      </c>
      <c r="W334">
        <f>Input2022!W334*0.000001</f>
        <v>-59.845718999999995</v>
      </c>
    </row>
    <row r="335" spans="1:23" ht="14.25" customHeight="1">
      <c r="A335">
        <f>Input2022!A335</f>
        <v>2022</v>
      </c>
      <c r="B335" t="str">
        <f>Input2022!B335</f>
        <v>Eastern Sierra Unified School District</v>
      </c>
      <c r="C335" t="str">
        <f>Input2022!C335</f>
        <v>School District</v>
      </c>
      <c r="D335" t="str">
        <f>Input2022!D335</f>
        <v>06</v>
      </c>
      <c r="E335" t="str">
        <f>Input2022!E335</f>
        <v>051</v>
      </c>
      <c r="F335" t="str">
        <f>Input2022!F335</f>
        <v>11870</v>
      </c>
      <c r="G335" t="str">
        <f>Input2022!G335</f>
        <v>CA</v>
      </c>
      <c r="H335">
        <f>Input2022!H335*0.000001</f>
        <v>5.9469449999999995</v>
      </c>
      <c r="I335">
        <f>Input2022!I335*0.000001</f>
        <v>-0.26766400000000001</v>
      </c>
      <c r="J335">
        <f>Input2022!J335*0.000001</f>
        <v>11.461048</v>
      </c>
      <c r="K335">
        <f>Input2022!K335*0.000001</f>
        <v>12.952356</v>
      </c>
      <c r="L335">
        <f>Input2022!L335*0.000001</f>
        <v>13.456028</v>
      </c>
      <c r="M335">
        <f>Input2022!M335*0.000001</f>
        <v>12.622705999999999</v>
      </c>
      <c r="N335">
        <f>Input2022!N335*0.000001</f>
        <v>0</v>
      </c>
      <c r="O335">
        <f>Input2022!O335*0.000001</f>
        <v>5.850625</v>
      </c>
      <c r="P335">
        <f>Input2022!P335*0.000001</f>
        <v>0.75918799999999997</v>
      </c>
      <c r="Q335">
        <f>Input2022!Q335*0.000001</f>
        <v>-5.2505239999999995</v>
      </c>
      <c r="R335">
        <f>Input2022!R335*0.000001</f>
        <v>33.755961943319839</v>
      </c>
      <c r="S335">
        <f>Input2022!S335*0.000001</f>
        <v>28.505437943319841</v>
      </c>
      <c r="T335">
        <f>Input2022!T335*0.000001</f>
        <v>1.020977</v>
      </c>
      <c r="U335">
        <f>Input2022!U335*0.000001</f>
        <v>0</v>
      </c>
      <c r="V335">
        <f>Input2022!V335*0.000001</f>
        <v>2.8456799999999998</v>
      </c>
      <c r="W335">
        <f>Input2022!W335*0.000001</f>
        <v>-6.5950869999999995</v>
      </c>
    </row>
    <row r="336" spans="1:23" ht="14.25" customHeight="1">
      <c r="A336">
        <f>Input2022!A336</f>
        <v>2022</v>
      </c>
      <c r="B336" t="str">
        <f>Input2022!B336</f>
        <v>Eastside Union Elementary School District</v>
      </c>
      <c r="C336" t="str">
        <f>Input2022!C336</f>
        <v>School District</v>
      </c>
      <c r="D336" t="str">
        <f>Input2022!D336</f>
        <v>06</v>
      </c>
      <c r="E336" t="str">
        <f>Input2022!E336</f>
        <v>037</v>
      </c>
      <c r="F336" t="str">
        <f>Input2022!F336</f>
        <v>11910</v>
      </c>
      <c r="G336" t="str">
        <f>Input2022!G336</f>
        <v>CA</v>
      </c>
      <c r="H336">
        <f>Input2022!H336*0.000001</f>
        <v>5.9818439999999997</v>
      </c>
      <c r="I336">
        <f>Input2022!I336*0.000001</f>
        <v>-0.1331</v>
      </c>
      <c r="J336">
        <f>Input2022!J336*0.000001</f>
        <v>52.012836</v>
      </c>
      <c r="K336">
        <f>Input2022!K336*0.000001</f>
        <v>9.6499649999999999</v>
      </c>
      <c r="L336">
        <f>Input2022!L336*0.000001</f>
        <v>58.390827999999999</v>
      </c>
      <c r="M336">
        <f>Input2022!M336*0.000001</f>
        <v>57.184464999999996</v>
      </c>
      <c r="N336">
        <f>Input2022!N336*0.000001</f>
        <v>0</v>
      </c>
      <c r="O336">
        <f>Input2022!O336*0.000001</f>
        <v>11.447949999999999</v>
      </c>
      <c r="P336">
        <f>Input2022!P336*0.000001</f>
        <v>13.89865</v>
      </c>
      <c r="Q336">
        <f>Input2022!Q336*0.000001</f>
        <v>-22.855663999999997</v>
      </c>
      <c r="R336">
        <f>Input2022!R336*0.000001</f>
        <v>158.41399473684211</v>
      </c>
      <c r="S336">
        <f>Input2022!S336*0.000001</f>
        <v>135.55833073684212</v>
      </c>
      <c r="T336">
        <f>Input2022!T336*0.000001</f>
        <v>4.580228</v>
      </c>
      <c r="U336">
        <f>Input2022!U336*0.000001</f>
        <v>0</v>
      </c>
      <c r="V336">
        <f>Input2022!V336*0.000001</f>
        <v>9.2353620000000003</v>
      </c>
      <c r="W336">
        <f>Input2022!W336*0.000001</f>
        <v>-38.658422000000002</v>
      </c>
    </row>
    <row r="337" spans="1:23" ht="14.25" customHeight="1">
      <c r="A337">
        <f>Input2022!A337</f>
        <v>2022</v>
      </c>
      <c r="B337" t="str">
        <f>Input2022!B337</f>
        <v>Eastvale</v>
      </c>
      <c r="C337" t="str">
        <f>Input2022!C337</f>
        <v>City</v>
      </c>
      <c r="D337" t="str">
        <f>Input2022!D337</f>
        <v>06</v>
      </c>
      <c r="E337" t="str">
        <f>Input2022!E337</f>
        <v>065</v>
      </c>
      <c r="F337" t="str">
        <f>Input2022!F337</f>
        <v>21230</v>
      </c>
      <c r="G337" t="str">
        <f>Input2022!G337</f>
        <v>CA</v>
      </c>
      <c r="H337">
        <f>Input2022!H337*0.000001</f>
        <v>95.823638000000003</v>
      </c>
      <c r="I337">
        <f>Input2022!I337*0.000001</f>
        <v>-6.5947809999999993</v>
      </c>
      <c r="J337">
        <f>Input2022!J337*0.000001</f>
        <v>33.344485999999996</v>
      </c>
      <c r="K337">
        <f>Input2022!K337*0.000001</f>
        <v>0.58008399999999993</v>
      </c>
      <c r="L337">
        <f>Input2022!L337*0.000001</f>
        <v>89.532440999999992</v>
      </c>
      <c r="M337">
        <f>Input2022!M337*0.000001</f>
        <v>67.989184999999992</v>
      </c>
      <c r="N337">
        <f>Input2022!N337*0.000001</f>
        <v>0</v>
      </c>
      <c r="O337">
        <f>Input2022!O337*0.000001</f>
        <v>110.58300199999999</v>
      </c>
      <c r="P337">
        <f>Input2022!P337*0.000001</f>
        <v>10.29069</v>
      </c>
      <c r="Q337">
        <f>Input2022!Q337*0.000001</f>
        <v>0.16375899999999999</v>
      </c>
      <c r="R337">
        <f>Input2022!R337*0.000001</f>
        <v>1.5023761467889909</v>
      </c>
      <c r="S337">
        <f>Input2022!S337*0.000001</f>
        <v>1.6661351467889909</v>
      </c>
      <c r="T337">
        <f>Input2022!T337*0.000001</f>
        <v>0.34226999999999996</v>
      </c>
      <c r="U337">
        <f>Input2022!U337*0.000001</f>
        <v>0.205097</v>
      </c>
      <c r="V337">
        <f>Input2022!V337*0.000001</f>
        <v>0.15349599999999999</v>
      </c>
      <c r="W337">
        <f>Input2022!W337*0.000001</f>
        <v>96.367649</v>
      </c>
    </row>
    <row r="338" spans="1:23" ht="14.25" customHeight="1">
      <c r="A338">
        <f>Input2022!A338</f>
        <v>2022</v>
      </c>
      <c r="B338" t="str">
        <f>Input2022!B338</f>
        <v>Edison Elementary School District</v>
      </c>
      <c r="C338" t="str">
        <f>Input2022!C338</f>
        <v>School District</v>
      </c>
      <c r="D338" t="str">
        <f>Input2022!D338</f>
        <v>06</v>
      </c>
      <c r="E338" t="str">
        <f>Input2022!E338</f>
        <v>029</v>
      </c>
      <c r="F338" t="str">
        <f>Input2022!F338</f>
        <v>11940</v>
      </c>
      <c r="G338" t="str">
        <f>Input2022!G338</f>
        <v>CA</v>
      </c>
      <c r="H338">
        <f>Input2022!H338*0.000001</f>
        <v>4.6350899999999999</v>
      </c>
      <c r="I338">
        <f>Input2022!I338*0.000001</f>
        <v>-7.6698000000000002E-2</v>
      </c>
      <c r="J338">
        <f>Input2022!J338*0.000001</f>
        <v>19.618057</v>
      </c>
      <c r="K338">
        <f>Input2022!K338*0.000001</f>
        <v>5.7692679999999994</v>
      </c>
      <c r="L338">
        <f>Input2022!L338*0.000001</f>
        <v>22.319748999999998</v>
      </c>
      <c r="M338">
        <f>Input2022!M338*0.000001</f>
        <v>20.538505000000001</v>
      </c>
      <c r="N338">
        <f>Input2022!N338*0.000001</f>
        <v>4.6937229999999994</v>
      </c>
      <c r="O338">
        <f>Input2022!O338*0.000001</f>
        <v>0</v>
      </c>
      <c r="P338">
        <f>Input2022!P338*0.000001</f>
        <v>1.8980539999999999</v>
      </c>
      <c r="Q338">
        <f>Input2022!Q338*0.000001</f>
        <v>-8.1613170000000004</v>
      </c>
      <c r="R338">
        <f>Input2022!R338*0.000001</f>
        <v>66.101984667917563</v>
      </c>
      <c r="S338">
        <f>Input2022!S338*0.000001</f>
        <v>57.940667667917559</v>
      </c>
      <c r="T338">
        <f>Input2022!T338*0.000001</f>
        <v>1.866595</v>
      </c>
      <c r="U338">
        <f>Input2022!U338*0.000001</f>
        <v>0.194824</v>
      </c>
      <c r="V338">
        <f>Input2022!V338*0.000001</f>
        <v>2.9295079999999998</v>
      </c>
      <c r="W338">
        <f>Input2022!W338*0.000001</f>
        <v>-7.9033239999999996</v>
      </c>
    </row>
    <row r="339" spans="1:23" ht="14.25" customHeight="1">
      <c r="A339">
        <f>Input2022!A339</f>
        <v>2022</v>
      </c>
      <c r="B339" t="str">
        <f>Input2022!B339</f>
        <v>El Cajon</v>
      </c>
      <c r="C339" t="str">
        <f>Input2022!C339</f>
        <v>City</v>
      </c>
      <c r="D339" t="str">
        <f>Input2022!D339</f>
        <v>06</v>
      </c>
      <c r="E339" t="str">
        <f>Input2022!E339</f>
        <v>073</v>
      </c>
      <c r="F339">
        <f>Input2022!F339</f>
        <v>21712</v>
      </c>
      <c r="G339" t="str">
        <f>Input2022!G339</f>
        <v>CA</v>
      </c>
      <c r="H339">
        <f>Input2022!H339*0.000001</f>
        <v>60.237921999999998</v>
      </c>
      <c r="I339">
        <f>Input2022!I339*0.000001</f>
        <v>-8.2644989999999989</v>
      </c>
      <c r="J339">
        <f>Input2022!J339*0.000001</f>
        <v>76.458502999999993</v>
      </c>
      <c r="K339">
        <f>Input2022!K339*0.000001</f>
        <v>153.822101</v>
      </c>
      <c r="L339">
        <f>Input2022!L339*0.000001</f>
        <v>135.29399699999999</v>
      </c>
      <c r="M339">
        <f>Input2022!M339*0.000001</f>
        <v>92.104035999999994</v>
      </c>
      <c r="N339">
        <f>Input2022!N339*0.000001</f>
        <v>0</v>
      </c>
      <c r="O339">
        <f>Input2022!O339*0.000001</f>
        <v>55.36</v>
      </c>
      <c r="P339">
        <f>Input2022!P339*0.000001</f>
        <v>4.6134930000000001</v>
      </c>
      <c r="Q339">
        <f>Input2022!Q339*0.000001</f>
        <v>5.8617400000000002</v>
      </c>
      <c r="R339">
        <f>Input2022!R339*0.000001</f>
        <v>609.13885099999993</v>
      </c>
      <c r="S339">
        <f>Input2022!S339*0.000001</f>
        <v>615.00059099999999</v>
      </c>
      <c r="T339">
        <f>Input2022!T339*0.000001</f>
        <v>20.324013000000001</v>
      </c>
      <c r="U339">
        <f>Input2022!U339*0.000001</f>
        <v>7.5506869999999999</v>
      </c>
      <c r="V339">
        <f>Input2022!V339*0.000001</f>
        <v>12.523114</v>
      </c>
      <c r="W339">
        <f>Input2022!W339*0.000001</f>
        <v>-61.310637999999997</v>
      </c>
    </row>
    <row r="340" spans="1:23" ht="14.25" customHeight="1">
      <c r="A340">
        <f>Input2022!A340</f>
        <v>2022</v>
      </c>
      <c r="B340" t="str">
        <f>Input2022!B340</f>
        <v>El Centro</v>
      </c>
      <c r="C340" t="str">
        <f>Input2022!C340</f>
        <v>City</v>
      </c>
      <c r="D340" t="str">
        <f>Input2022!D340</f>
        <v>06</v>
      </c>
      <c r="E340" t="str">
        <f>Input2022!E340</f>
        <v>025</v>
      </c>
      <c r="F340">
        <f>Input2022!F340</f>
        <v>21782</v>
      </c>
      <c r="G340" t="str">
        <f>Input2022!G340</f>
        <v>CA</v>
      </c>
      <c r="H340">
        <f>Input2022!H340*0.000001</f>
        <v>38.878599000000001</v>
      </c>
      <c r="I340">
        <f>Input2022!I340*0.000001</f>
        <v>-3.0877499999999998</v>
      </c>
      <c r="J340">
        <f>Input2022!J340*0.000001</f>
        <v>34.092514999999999</v>
      </c>
      <c r="K340">
        <f>Input2022!K340*0.000001</f>
        <v>87.803004999999999</v>
      </c>
      <c r="L340">
        <f>Input2022!L340*0.000001</f>
        <v>250.38620499999999</v>
      </c>
      <c r="M340">
        <f>Input2022!M340*0.000001</f>
        <v>41.639035999999997</v>
      </c>
      <c r="N340">
        <f>Input2022!N340*0.000001</f>
        <v>0</v>
      </c>
      <c r="O340">
        <f>Input2022!O340*0.000001</f>
        <v>39.209001000000001</v>
      </c>
      <c r="P340">
        <f>Input2022!P340*0.000001</f>
        <v>3.9610309999999997</v>
      </c>
      <c r="Q340">
        <f>Input2022!Q340*0.000001</f>
        <v>-69.379041999999998</v>
      </c>
      <c r="R340">
        <f>Input2022!R340*0.000001</f>
        <v>337.75932799999998</v>
      </c>
      <c r="S340">
        <f>Input2022!S340*0.000001</f>
        <v>268.38028500000001</v>
      </c>
      <c r="T340">
        <f>Input2022!T340*0.000001</f>
        <v>11.156184</v>
      </c>
      <c r="U340">
        <f>Input2022!U340*0.000001</f>
        <v>11.605526999999999</v>
      </c>
      <c r="V340">
        <f>Input2022!V340*0.000001</f>
        <v>6.2912799999999995</v>
      </c>
      <c r="W340">
        <f>Input2022!W340*0.000001</f>
        <v>37.138787000000001</v>
      </c>
    </row>
    <row r="341" spans="1:23" ht="14.25" customHeight="1">
      <c r="A341">
        <f>Input2022!A341</f>
        <v>2022</v>
      </c>
      <c r="B341" t="str">
        <f>Input2022!B341</f>
        <v>El Centro Elementary School District</v>
      </c>
      <c r="C341" t="str">
        <f>Input2022!C341</f>
        <v>School District</v>
      </c>
      <c r="D341" t="str">
        <f>Input2022!D341</f>
        <v>06</v>
      </c>
      <c r="E341" t="str">
        <f>Input2022!E341</f>
        <v>025</v>
      </c>
      <c r="F341" t="str">
        <f>Input2022!F341</f>
        <v>12030</v>
      </c>
      <c r="G341" t="str">
        <f>Input2022!G341</f>
        <v>CA</v>
      </c>
      <c r="H341">
        <f>Input2022!H341*0.000001</f>
        <v>19.063122999999997</v>
      </c>
      <c r="I341">
        <f>Input2022!I341*0.000001</f>
        <v>-2</v>
      </c>
      <c r="J341">
        <f>Input2022!J341*0.000001</f>
        <v>96.304085999999998</v>
      </c>
      <c r="K341">
        <f>Input2022!K341*0.000001</f>
        <v>15.334572999999999</v>
      </c>
      <c r="L341">
        <f>Input2022!L341*0.000001</f>
        <v>106.104215</v>
      </c>
      <c r="M341">
        <f>Input2022!M341*0.000001</f>
        <v>99.541077000000001</v>
      </c>
      <c r="N341">
        <f>Input2022!N341*0.000001</f>
        <v>23.848247000000001</v>
      </c>
      <c r="O341">
        <f>Input2022!O341*0.000001</f>
        <v>0</v>
      </c>
      <c r="P341">
        <f>Input2022!P341*0.000001</f>
        <v>8.4571880000000004</v>
      </c>
      <c r="Q341">
        <f>Input2022!Q341*0.000001</f>
        <v>-40.284771999999997</v>
      </c>
      <c r="R341">
        <f>Input2022!R341*0.000001</f>
        <v>271.11972464365346</v>
      </c>
      <c r="S341">
        <f>Input2022!S341*0.000001</f>
        <v>230.83495264365345</v>
      </c>
      <c r="T341">
        <f>Input2022!T341*0.000001</f>
        <v>8.3507239999999996</v>
      </c>
      <c r="U341">
        <f>Input2022!U341*0.000001</f>
        <v>0</v>
      </c>
      <c r="V341">
        <f>Input2022!V341*0.000001</f>
        <v>14.496381999999999</v>
      </c>
      <c r="W341">
        <f>Input2022!W341*0.000001</f>
        <v>-42.821785999999996</v>
      </c>
    </row>
    <row r="342" spans="1:23" ht="14.25" customHeight="1">
      <c r="A342">
        <f>Input2022!A342</f>
        <v>2022</v>
      </c>
      <c r="B342" t="str">
        <f>Input2022!B342</f>
        <v>El Cerrito</v>
      </c>
      <c r="C342" t="str">
        <f>Input2022!C342</f>
        <v>City</v>
      </c>
      <c r="D342" t="str">
        <f>Input2022!D342</f>
        <v>06</v>
      </c>
      <c r="E342" t="str">
        <f>Input2022!E342</f>
        <v>013</v>
      </c>
      <c r="F342">
        <f>Input2022!F342</f>
        <v>21796</v>
      </c>
      <c r="G342" t="str">
        <f>Input2022!G342</f>
        <v>CA</v>
      </c>
      <c r="H342">
        <f>Input2022!H342*0.000001</f>
        <v>16.423835</v>
      </c>
      <c r="I342">
        <f>Input2022!I342*0.000001</f>
        <v>-0.58061200000000002</v>
      </c>
      <c r="J342">
        <f>Input2022!J342*0.000001</f>
        <v>40.217836999999996</v>
      </c>
      <c r="K342">
        <f>Input2022!K342*0.000001</f>
        <v>17.678367999999999</v>
      </c>
      <c r="L342">
        <f>Input2022!L342*0.000001</f>
        <v>60.964433999999997</v>
      </c>
      <c r="M342">
        <f>Input2022!M342*0.000001</f>
        <v>47.024738999999997</v>
      </c>
      <c r="N342">
        <f>Input2022!N342*0.000001</f>
        <v>0</v>
      </c>
      <c r="O342">
        <f>Input2022!O342*0.000001</f>
        <v>23.310907</v>
      </c>
      <c r="P342">
        <f>Input2022!P342*0.000001</f>
        <v>10.996350999999999</v>
      </c>
      <c r="Q342">
        <f>Input2022!Q342*0.000001</f>
        <v>-48.950389999999999</v>
      </c>
      <c r="R342">
        <f>Input2022!R342*0.000001</f>
        <v>418.02211779999999</v>
      </c>
      <c r="S342">
        <f>Input2022!S342*0.000001</f>
        <v>369.07172780000002</v>
      </c>
      <c r="T342">
        <f>Input2022!T342*0.000001</f>
        <v>8.248422999999999</v>
      </c>
      <c r="U342">
        <f>Input2022!U342*0.000001</f>
        <v>0</v>
      </c>
      <c r="V342">
        <f>Input2022!V342*0.000001</f>
        <v>0</v>
      </c>
      <c r="W342">
        <f>Input2022!W342*0.000001</f>
        <v>-51.303658999999996</v>
      </c>
    </row>
    <row r="343" spans="1:23" ht="14.25" customHeight="1">
      <c r="A343">
        <f>Input2022!A343</f>
        <v>2022</v>
      </c>
      <c r="B343" t="str">
        <f>Input2022!B343</f>
        <v>El Dorado County</v>
      </c>
      <c r="C343" t="str">
        <f>Input2022!C343</f>
        <v>County</v>
      </c>
      <c r="D343" t="str">
        <f>Input2022!D343</f>
        <v>06</v>
      </c>
      <c r="E343" t="str">
        <f>Input2022!E343</f>
        <v>017</v>
      </c>
      <c r="F343" t="str">
        <f>Input2022!F343</f>
        <v>00000</v>
      </c>
      <c r="G343" t="str">
        <f>Input2022!G343</f>
        <v>CA</v>
      </c>
      <c r="H343">
        <f>Input2022!H343*0.000001</f>
        <v>117.724694</v>
      </c>
      <c r="I343">
        <f>Input2022!I343*0.000001</f>
        <v>-12.074954999999999</v>
      </c>
      <c r="J343">
        <f>Input2022!J343*0.000001</f>
        <v>255.91268299999999</v>
      </c>
      <c r="K343">
        <f>Input2022!K343*0.000001</f>
        <v>118.76040499999999</v>
      </c>
      <c r="L343">
        <f>Input2022!L343*0.000001</f>
        <v>436.91658100000001</v>
      </c>
      <c r="M343">
        <f>Input2022!M343*0.000001</f>
        <v>242.153661</v>
      </c>
      <c r="N343">
        <f>Input2022!N343*0.000001</f>
        <v>0</v>
      </c>
      <c r="O343">
        <f>Input2022!O343*0.000001</f>
        <v>106.68174999999999</v>
      </c>
      <c r="P343">
        <f>Input2022!P343*0.000001</f>
        <v>13.694678999999999</v>
      </c>
      <c r="Q343">
        <f>Input2022!Q343*0.000001</f>
        <v>-265.85403500000001</v>
      </c>
      <c r="R343">
        <f>Input2022!R343*0.000001</f>
        <v>1219.8464179999999</v>
      </c>
      <c r="S343">
        <f>Input2022!S343*0.000001</f>
        <v>953.9923829999999</v>
      </c>
      <c r="T343">
        <f>Input2022!T343*0.000001</f>
        <v>45.249331999999995</v>
      </c>
      <c r="U343">
        <f>Input2022!U343*0.000001</f>
        <v>0</v>
      </c>
      <c r="V343">
        <f>Input2022!V343*0.000001</f>
        <v>113.88037399999999</v>
      </c>
      <c r="W343">
        <f>Input2022!W343*0.000001</f>
        <v>-272.78824600000002</v>
      </c>
    </row>
    <row r="344" spans="1:23" ht="14.25" customHeight="1">
      <c r="A344">
        <f>Input2022!A344</f>
        <v>2022</v>
      </c>
      <c r="B344" t="str">
        <f>Input2022!B344</f>
        <v>El Dorado County Office of Education</v>
      </c>
      <c r="C344" t="str">
        <f>Input2022!C344</f>
        <v>School District</v>
      </c>
      <c r="D344" t="str">
        <f>Input2022!D344</f>
        <v>06</v>
      </c>
      <c r="E344" t="str">
        <f>Input2022!E344</f>
        <v>017</v>
      </c>
      <c r="F344" t="str">
        <f>Input2022!F344</f>
        <v>91006</v>
      </c>
      <c r="G344" t="str">
        <f>Input2022!G344</f>
        <v>CA</v>
      </c>
      <c r="H344">
        <f>Input2022!H344*0.000001</f>
        <v>15.947890999999998</v>
      </c>
      <c r="I344">
        <f>Input2022!I344*0.000001</f>
        <v>-2.4465140000000001</v>
      </c>
      <c r="J344">
        <f>Input2022!J344*0.000001</f>
        <v>52.962261999999996</v>
      </c>
      <c r="K344">
        <f>Input2022!K344*0.000001</f>
        <v>0</v>
      </c>
      <c r="L344">
        <f>Input2022!L344*0.000001</f>
        <v>71.878242</v>
      </c>
      <c r="M344">
        <f>Input2022!M344*0.000001</f>
        <v>58.562687999999994</v>
      </c>
      <c r="N344">
        <f>Input2022!N344*0.000001</f>
        <v>19.329950999999998</v>
      </c>
      <c r="O344">
        <f>Input2022!O344*0.000001</f>
        <v>0</v>
      </c>
      <c r="P344">
        <f>Input2022!P344*0.000001</f>
        <v>5.6698629999999994</v>
      </c>
      <c r="Q344">
        <f>Input2022!Q344*0.000001</f>
        <v>-36.283000000000001</v>
      </c>
      <c r="R344">
        <f>Input2022!R344*0.000001</f>
        <v>223.90622682509857</v>
      </c>
      <c r="S344">
        <f>Input2022!S344*0.000001</f>
        <v>187.62322682509856</v>
      </c>
      <c r="T344">
        <f>Input2022!T344*0.000001</f>
        <v>6.9161440000000001</v>
      </c>
      <c r="U344">
        <f>Input2022!U344*0.000001</f>
        <v>0</v>
      </c>
      <c r="V344">
        <f>Input2022!V344*0.000001</f>
        <v>3.6274000000000001E-2</v>
      </c>
      <c r="W344">
        <f>Input2022!W344*0.000001</f>
        <v>-31.728510999999997</v>
      </c>
    </row>
    <row r="345" spans="1:23" ht="14.25" customHeight="1">
      <c r="A345">
        <f>Input2022!A345</f>
        <v>2022</v>
      </c>
      <c r="B345" t="str">
        <f>Input2022!B345</f>
        <v>El Dorado Union High School District</v>
      </c>
      <c r="C345" t="str">
        <f>Input2022!C345</f>
        <v>School District</v>
      </c>
      <c r="D345" t="str">
        <f>Input2022!D345</f>
        <v>06</v>
      </c>
      <c r="E345" t="str">
        <f>Input2022!E345</f>
        <v>017</v>
      </c>
      <c r="F345" t="str">
        <f>Input2022!F345</f>
        <v>12070</v>
      </c>
      <c r="G345" t="str">
        <f>Input2022!G345</f>
        <v>CA</v>
      </c>
      <c r="H345">
        <f>Input2022!H345*0.000001</f>
        <v>13.292968</v>
      </c>
      <c r="I345">
        <f>Input2022!I345*0.000001</f>
        <v>-1.7949999999999999E-3</v>
      </c>
      <c r="J345">
        <f>Input2022!J345*0.000001</f>
        <v>97.41726899999999</v>
      </c>
      <c r="K345">
        <f>Input2022!K345*0.000001</f>
        <v>80.045012999999997</v>
      </c>
      <c r="L345">
        <f>Input2022!L345*0.000001</f>
        <v>108.797022</v>
      </c>
      <c r="M345">
        <f>Input2022!M345*0.000001</f>
        <v>94.71950799999999</v>
      </c>
      <c r="N345">
        <f>Input2022!N345*0.000001</f>
        <v>15.411048999999998</v>
      </c>
      <c r="O345">
        <f>Input2022!O345*0.000001</f>
        <v>0</v>
      </c>
      <c r="P345">
        <f>Input2022!P345*0.000001</f>
        <v>5.6912120000000002</v>
      </c>
      <c r="Q345">
        <f>Input2022!Q345*0.000001</f>
        <v>-39.128999999999998</v>
      </c>
      <c r="R345">
        <f>Input2022!R345*0.000001</f>
        <v>262.97616988442996</v>
      </c>
      <c r="S345">
        <f>Input2022!S345*0.000001</f>
        <v>223.84716988442997</v>
      </c>
      <c r="T345">
        <f>Input2022!T345*0.000001</f>
        <v>8.6991199999999989</v>
      </c>
      <c r="U345">
        <f>Input2022!U345*0.000001</f>
        <v>2.6607659999999997</v>
      </c>
      <c r="V345">
        <f>Input2022!V345*0.000001</f>
        <v>9.423254</v>
      </c>
      <c r="W345">
        <f>Input2022!W345*0.000001</f>
        <v>-49.924665999999995</v>
      </c>
    </row>
    <row r="346" spans="1:23" ht="14.25" customHeight="1">
      <c r="A346">
        <f>Input2022!A346</f>
        <v>2022</v>
      </c>
      <c r="B346" t="str">
        <f>Input2022!B346</f>
        <v>El Monte City School District</v>
      </c>
      <c r="C346" t="str">
        <f>Input2022!C346</f>
        <v>School District</v>
      </c>
      <c r="D346" t="str">
        <f>Input2022!D346</f>
        <v>06</v>
      </c>
      <c r="E346" t="str">
        <f>Input2022!E346</f>
        <v>037</v>
      </c>
      <c r="F346" t="str">
        <f>Input2022!F346</f>
        <v>12090</v>
      </c>
      <c r="G346" t="str">
        <f>Input2022!G346</f>
        <v>CA</v>
      </c>
      <c r="H346">
        <f>Input2022!H346*0.000001</f>
        <v>13.717018999999999</v>
      </c>
      <c r="I346">
        <f>Input2022!I346*0.000001</f>
        <v>0</v>
      </c>
      <c r="J346">
        <f>Input2022!J346*0.000001</f>
        <v>137.804395</v>
      </c>
      <c r="K346">
        <f>Input2022!K346*0.000001</f>
        <v>120.54320199999999</v>
      </c>
      <c r="L346">
        <f>Input2022!L346*0.000001</f>
        <v>165.58989399999999</v>
      </c>
      <c r="M346">
        <f>Input2022!M346*0.000001</f>
        <v>143.42306600000001</v>
      </c>
      <c r="N346">
        <f>Input2022!N346*0.000001</f>
        <v>0</v>
      </c>
      <c r="O346">
        <f>Input2022!O346*0.000001</f>
        <v>57.512478999999999</v>
      </c>
      <c r="P346">
        <f>Input2022!P346*0.000001</f>
        <v>20.185890000000001</v>
      </c>
      <c r="Q346">
        <f>Input2022!Q346*0.000001</f>
        <v>-72.484554000000003</v>
      </c>
      <c r="R346">
        <f>Input2022!R346*0.000001</f>
        <v>480.30989936303126</v>
      </c>
      <c r="S346">
        <f>Input2022!S346*0.000001</f>
        <v>407.82534536303126</v>
      </c>
      <c r="T346">
        <f>Input2022!T346*0.000001</f>
        <v>14.698202</v>
      </c>
      <c r="U346">
        <f>Input2022!U346*0.000001</f>
        <v>-4.141412698412698E-3</v>
      </c>
      <c r="V346">
        <f>Input2022!V346*0.000001</f>
        <v>46.344242587301586</v>
      </c>
      <c r="W346">
        <f>Input2022!W346*0.000001</f>
        <v>-149.02228199999999</v>
      </c>
    </row>
    <row r="347" spans="1:23" ht="14.25" customHeight="1">
      <c r="A347">
        <f>Input2022!A347</f>
        <v>2022</v>
      </c>
      <c r="B347" t="str">
        <f>Input2022!B347</f>
        <v>El Monte Union High School District</v>
      </c>
      <c r="C347" t="str">
        <f>Input2022!C347</f>
        <v>School District</v>
      </c>
      <c r="D347" t="str">
        <f>Input2022!D347</f>
        <v>06</v>
      </c>
      <c r="E347" t="str">
        <f>Input2022!E347</f>
        <v>037</v>
      </c>
      <c r="F347" t="str">
        <f>Input2022!F347</f>
        <v>12120</v>
      </c>
      <c r="G347" t="str">
        <f>Input2022!G347</f>
        <v>CA</v>
      </c>
      <c r="H347">
        <f>Input2022!H347*0.000001</f>
        <v>55.939859999999996</v>
      </c>
      <c r="I347">
        <f>Input2022!I347*0.000001</f>
        <v>-3.442075</v>
      </c>
      <c r="J347">
        <f>Input2022!J347*0.000001</f>
        <v>146.79183699999999</v>
      </c>
      <c r="K347">
        <f>Input2022!K347*0.000001</f>
        <v>284.89088099999998</v>
      </c>
      <c r="L347">
        <f>Input2022!L347*0.000001</f>
        <v>183.14332899999999</v>
      </c>
      <c r="M347">
        <f>Input2022!M347*0.000001</f>
        <v>154.22760199999999</v>
      </c>
      <c r="N347">
        <f>Input2022!N347*0.000001</f>
        <v>0</v>
      </c>
      <c r="O347">
        <f>Input2022!O347*0.000001</f>
        <v>66.562794999999994</v>
      </c>
      <c r="P347">
        <f>Input2022!P347*0.000001</f>
        <v>12.841795999999999</v>
      </c>
      <c r="Q347">
        <f>Input2022!Q347*0.000001</f>
        <v>-75.130685</v>
      </c>
      <c r="R347">
        <f>Input2022!R347*0.000001</f>
        <v>498.50197854251013</v>
      </c>
      <c r="S347">
        <f>Input2022!S347*0.000001</f>
        <v>423.37129354251016</v>
      </c>
      <c r="T347">
        <f>Input2022!T347*0.000001</f>
        <v>15.465226999999999</v>
      </c>
      <c r="U347">
        <f>Input2022!U347*0.000001</f>
        <v>-4.4369126984126987E-3</v>
      </c>
      <c r="V347">
        <f>Input2022!V347*0.000001</f>
        <v>30.237632087301584</v>
      </c>
      <c r="W347">
        <f>Input2022!W347*0.000001</f>
        <v>-90.38218599999999</v>
      </c>
    </row>
    <row r="348" spans="1:23" ht="14.25" customHeight="1">
      <c r="A348">
        <f>Input2022!A348</f>
        <v>2022</v>
      </c>
      <c r="B348" t="str">
        <f>Input2022!B348</f>
        <v>El Nido Elementary School District</v>
      </c>
      <c r="C348" t="str">
        <f>Input2022!C348</f>
        <v>School District</v>
      </c>
      <c r="D348" t="str">
        <f>Input2022!D348</f>
        <v>06</v>
      </c>
      <c r="E348" t="str">
        <f>Input2022!E348</f>
        <v>047</v>
      </c>
      <c r="F348" t="str">
        <f>Input2022!F348</f>
        <v>12150</v>
      </c>
      <c r="G348" t="str">
        <f>Input2022!G348</f>
        <v>CA</v>
      </c>
      <c r="H348">
        <f>Input2022!H348*0.000001</f>
        <v>1.0262819999999999</v>
      </c>
      <c r="I348">
        <f>Input2022!I348*0.000001</f>
        <v>0</v>
      </c>
      <c r="J348">
        <f>Input2022!J348*0.000001</f>
        <v>2.7563899999999997</v>
      </c>
      <c r="K348">
        <f>Input2022!K348*0.000001</f>
        <v>3.2234279999999997</v>
      </c>
      <c r="L348">
        <f>Input2022!L348*0.000001</f>
        <v>3.2285589999999997</v>
      </c>
      <c r="M348">
        <f>Input2022!M348*0.000001</f>
        <v>2.848652</v>
      </c>
      <c r="N348">
        <f>Input2022!N348*0.000001</f>
        <v>0</v>
      </c>
      <c r="O348">
        <f>Input2022!O348*0.000001</f>
        <v>1.4826739999999998</v>
      </c>
      <c r="P348">
        <f>Input2022!P348*0.000001</f>
        <v>0.34317700000000001</v>
      </c>
      <c r="Q348">
        <f>Input2022!Q348*0.000001</f>
        <v>-1.2269669999999999</v>
      </c>
      <c r="R348">
        <f>Input2022!R348*0.000001</f>
        <v>8.1511535302680382</v>
      </c>
      <c r="S348">
        <f>Input2022!S348*0.000001</f>
        <v>6.9241865302680381</v>
      </c>
      <c r="T348">
        <f>Input2022!T348*0.000001</f>
        <v>0.22361799999999998</v>
      </c>
      <c r="U348">
        <f>Input2022!U348*0.000001</f>
        <v>0</v>
      </c>
      <c r="V348">
        <f>Input2022!V348*0.000001</f>
        <v>0</v>
      </c>
      <c r="W348">
        <f>Input2022!W348*0.000001</f>
        <v>-0.211949</v>
      </c>
    </row>
    <row r="349" spans="1:23" ht="14.25" customHeight="1">
      <c r="A349">
        <f>Input2022!A349</f>
        <v>2022</v>
      </c>
      <c r="B349" t="str">
        <f>Input2022!B349</f>
        <v>El Paso de Robles (Paso Robles)</v>
      </c>
      <c r="C349" t="str">
        <f>Input2022!C349</f>
        <v>City</v>
      </c>
      <c r="D349" t="str">
        <f>Input2022!D349</f>
        <v>06</v>
      </c>
      <c r="E349" t="str">
        <f>Input2022!E349</f>
        <v>079</v>
      </c>
      <c r="F349" t="str">
        <f>Input2022!F349</f>
        <v>22300</v>
      </c>
      <c r="G349" t="str">
        <f>Input2022!G349</f>
        <v>CA</v>
      </c>
      <c r="H349">
        <f>Input2022!H349*0.000001</f>
        <v>27.662478</v>
      </c>
      <c r="I349">
        <f>Input2022!I349*0.000001</f>
        <v>-14.513893999999999</v>
      </c>
      <c r="J349">
        <f>Input2022!J349*0.000001</f>
        <v>39.783026</v>
      </c>
      <c r="K349">
        <f>Input2022!K349*0.000001</f>
        <v>69.444316000000001</v>
      </c>
      <c r="L349">
        <f>Input2022!L349*0.000001</f>
        <v>114.44538999999999</v>
      </c>
      <c r="M349">
        <f>Input2022!M349*0.000001</f>
        <v>51.908021999999995</v>
      </c>
      <c r="N349">
        <f>Input2022!N349*0.000001</f>
        <v>0</v>
      </c>
      <c r="O349">
        <f>Input2022!O349*0.000001</f>
        <v>26.457418000000001</v>
      </c>
      <c r="P349">
        <f>Input2022!P349*0.000001</f>
        <v>5.2144699999999995</v>
      </c>
      <c r="Q349">
        <f>Input2022!Q349*0.000001</f>
        <v>-24.933752999999999</v>
      </c>
      <c r="R349">
        <f>Input2022!R349*0.000001</f>
        <v>129.45291899999998</v>
      </c>
      <c r="S349">
        <f>Input2022!S349*0.000001</f>
        <v>104.519166</v>
      </c>
      <c r="T349">
        <f>Input2022!T349*0.000001</f>
        <v>4.9843359999999999</v>
      </c>
      <c r="U349">
        <f>Input2022!U349*0.000001</f>
        <v>8.3537769999999991</v>
      </c>
      <c r="V349">
        <f>Input2022!V349*0.000001</f>
        <v>16.372382999999999</v>
      </c>
      <c r="W349">
        <f>Input2022!W349*0.000001</f>
        <v>47.304395999999997</v>
      </c>
    </row>
    <row r="350" spans="1:23" s="8" customFormat="1" ht="14.25" customHeight="1">
      <c r="A350" s="8">
        <f>Input2022!A350</f>
        <v>2022</v>
      </c>
      <c r="B350" s="8" t="str">
        <f>Input2022!B350</f>
        <v>El Rancho Unified School District</v>
      </c>
      <c r="C350" s="8" t="str">
        <f>Input2022!C350</f>
        <v>School District</v>
      </c>
      <c r="D350" s="8" t="str">
        <f>Input2022!D350</f>
        <v>06</v>
      </c>
      <c r="E350" s="8" t="str">
        <f>Input2022!E350</f>
        <v>037</v>
      </c>
      <c r="F350" s="8" t="str">
        <f>Input2022!F350</f>
        <v>12180</v>
      </c>
      <c r="G350" s="8" t="str">
        <f>Input2022!G350</f>
        <v>CA</v>
      </c>
      <c r="H350" s="8">
        <f>Input2022!H350*0.000001</f>
        <v>19.160910999999999</v>
      </c>
      <c r="I350" s="8">
        <f>Input2022!I350*0.000001</f>
        <v>0</v>
      </c>
      <c r="J350" s="8">
        <f>Input2022!J350*0.000001</f>
        <v>129.254479</v>
      </c>
      <c r="K350" s="8">
        <f>Input2022!K350*0.000001</f>
        <v>118.851834</v>
      </c>
      <c r="L350" s="8">
        <f>Input2022!L350*0.000001</f>
        <v>138.66707499999998</v>
      </c>
      <c r="M350" s="8">
        <f>Input2022!M350*0.000001</f>
        <v>123.79996199999999</v>
      </c>
      <c r="N350" s="8">
        <f>Input2022!N350*0.000001</f>
        <v>0</v>
      </c>
      <c r="O350" s="8">
        <f>Input2022!O350*0.000001</f>
        <v>32.918295999999998</v>
      </c>
      <c r="P350" s="8">
        <f>Input2022!P350*0.000001</f>
        <v>13.51539</v>
      </c>
      <c r="Q350" s="8">
        <f>Input2022!Q350*0.000001</f>
        <v>-58.952680999999998</v>
      </c>
      <c r="R350" s="8">
        <f>Input2022!R350*0.000001</f>
        <v>394.68218047368424</v>
      </c>
      <c r="S350" s="8">
        <f>Input2022!S350*0.000001</f>
        <v>335.72949947368426</v>
      </c>
      <c r="T350" s="8">
        <f>Input2022!T350*0.000001</f>
        <v>12.319628999999999</v>
      </c>
      <c r="U350" s="8">
        <f>Input2022!U350*0.000001</f>
        <v>-3.810952380952381E-3</v>
      </c>
      <c r="V350" s="8">
        <f>Input2022!V350*0.000001</f>
        <v>48.217198047619043</v>
      </c>
      <c r="W350" s="8">
        <f>Input2022!W350*0.000001</f>
        <v>-128.42235700000001</v>
      </c>
    </row>
    <row r="351" spans="1:23" ht="14.25" customHeight="1">
      <c r="A351">
        <f>Input2022!A351</f>
        <v>2022</v>
      </c>
      <c r="B351" t="str">
        <f>Input2022!B351</f>
        <v>El Segundo</v>
      </c>
      <c r="C351" t="str">
        <f>Input2022!C351</f>
        <v>City</v>
      </c>
      <c r="D351" t="str">
        <f>Input2022!D351</f>
        <v>06</v>
      </c>
      <c r="E351" t="str">
        <f>Input2022!E351</f>
        <v>037</v>
      </c>
      <c r="F351">
        <f>Input2022!F351</f>
        <v>22412</v>
      </c>
      <c r="G351" t="str">
        <f>Input2022!G351</f>
        <v>CA</v>
      </c>
      <c r="H351">
        <f>Input2022!H351*0.000001</f>
        <v>36.197035999999997</v>
      </c>
      <c r="I351">
        <f>Input2022!I351*0.000001</f>
        <v>-10.101877999999999</v>
      </c>
      <c r="J351">
        <f>Input2022!J351*0.000001</f>
        <v>65.594235999999995</v>
      </c>
      <c r="K351">
        <f>Input2022!K351*0.000001</f>
        <v>159.55572799999999</v>
      </c>
      <c r="L351">
        <f>Input2022!L351*0.000001</f>
        <v>129.58810199999999</v>
      </c>
      <c r="M351">
        <f>Input2022!M351*0.000001</f>
        <v>79.742192000000003</v>
      </c>
      <c r="N351">
        <f>Input2022!N351*0.000001</f>
        <v>0</v>
      </c>
      <c r="O351">
        <f>Input2022!O351*0.000001</f>
        <v>36.772568999999997</v>
      </c>
      <c r="P351">
        <f>Input2022!P351*0.000001</f>
        <v>4.3677989999999998</v>
      </c>
      <c r="Q351">
        <f>Input2022!Q351*0.000001</f>
        <v>53.755407999999996</v>
      </c>
      <c r="R351">
        <f>Input2022!R351*0.000001</f>
        <v>-241.77141473526905</v>
      </c>
      <c r="S351">
        <f>Input2022!S351*0.000001</f>
        <v>-188.01600673526906</v>
      </c>
      <c r="T351">
        <f>Input2022!T351*0.000001</f>
        <v>4.7955759999999996</v>
      </c>
      <c r="U351">
        <f>Input2022!U351*0.000001</f>
        <v>28.758289999999999</v>
      </c>
      <c r="V351">
        <f>Input2022!V351*0.000001</f>
        <v>61.302664999999998</v>
      </c>
      <c r="W351">
        <f>Input2022!W351*0.000001</f>
        <v>-72.981661000000003</v>
      </c>
    </row>
    <row r="352" spans="1:23" ht="14.25" customHeight="1">
      <c r="A352">
        <f>Input2022!A352</f>
        <v>2022</v>
      </c>
      <c r="B352" t="str">
        <f>Input2022!B352</f>
        <v>El Segundo Unified School District</v>
      </c>
      <c r="C352" t="str">
        <f>Input2022!C352</f>
        <v>School District</v>
      </c>
      <c r="D352" t="str">
        <f>Input2022!D352</f>
        <v>06</v>
      </c>
      <c r="E352" t="str">
        <f>Input2022!E352</f>
        <v>037</v>
      </c>
      <c r="F352" t="str">
        <f>Input2022!F352</f>
        <v>12210</v>
      </c>
      <c r="G352" t="str">
        <f>Input2022!G352</f>
        <v>CA</v>
      </c>
      <c r="H352">
        <f>Input2022!H352*0.000001</f>
        <v>5.8323179999999999</v>
      </c>
      <c r="I352">
        <f>Input2022!I352*0.000001</f>
        <v>-0.15</v>
      </c>
      <c r="J352">
        <f>Input2022!J352*0.000001</f>
        <v>45.550874</v>
      </c>
      <c r="K352">
        <f>Input2022!K352*0.000001</f>
        <v>112.10026999999999</v>
      </c>
      <c r="L352">
        <f>Input2022!L352*0.000001</f>
        <v>53.514101999999994</v>
      </c>
      <c r="M352">
        <f>Input2022!M352*0.000001</f>
        <v>46.581213999999996</v>
      </c>
      <c r="N352">
        <f>Input2022!N352*0.000001</f>
        <v>0</v>
      </c>
      <c r="O352">
        <f>Input2022!O352*0.000001</f>
        <v>19.218540000000001</v>
      </c>
      <c r="P352">
        <f>Input2022!P352*0.000001</f>
        <v>3.9139499999999998</v>
      </c>
      <c r="Q352">
        <f>Input2022!Q352*0.000001</f>
        <v>-21.649998999999998</v>
      </c>
      <c r="R352">
        <f>Input2022!R352*0.000001</f>
        <v>114.74684867678135</v>
      </c>
      <c r="S352">
        <f>Input2022!S352*0.000001</f>
        <v>93.096849676781346</v>
      </c>
      <c r="T352">
        <f>Input2022!T352*0.000001</f>
        <v>6.618385</v>
      </c>
      <c r="U352">
        <f>Input2022!U352*0.000001</f>
        <v>1.6181774193548388E-3</v>
      </c>
      <c r="V352">
        <f>Input2022!V352*0.000001</f>
        <v>2.2679401774193546</v>
      </c>
      <c r="W352">
        <f>Input2022!W352*0.000001</f>
        <v>-137.00666999999999</v>
      </c>
    </row>
    <row r="353" spans="1:23" ht="14.25" customHeight="1">
      <c r="A353">
        <f>Input2022!A353</f>
        <v>2022</v>
      </c>
      <c r="B353" t="str">
        <f>Input2022!B353</f>
        <v>El Tejon Unified School District</v>
      </c>
      <c r="C353" t="str">
        <f>Input2022!C353</f>
        <v>School District</v>
      </c>
      <c r="D353" t="str">
        <f>Input2022!D353</f>
        <v>06</v>
      </c>
      <c r="E353" t="str">
        <f>Input2022!E353</f>
        <v>029</v>
      </c>
      <c r="F353" t="str">
        <f>Input2022!F353</f>
        <v>00026</v>
      </c>
      <c r="G353" t="str">
        <f>Input2022!G353</f>
        <v>CA</v>
      </c>
      <c r="H353">
        <f>Input2022!H353*0.000001</f>
        <v>4.2659609999999999</v>
      </c>
      <c r="I353">
        <f>Input2022!I353*0.000001</f>
        <v>0</v>
      </c>
      <c r="J353">
        <f>Input2022!J353*0.000001</f>
        <v>12.616688999999999</v>
      </c>
      <c r="K353">
        <f>Input2022!K353*0.000001</f>
        <v>20.307562000000001</v>
      </c>
      <c r="L353">
        <f>Input2022!L353*0.000001</f>
        <v>16.755696999999998</v>
      </c>
      <c r="M353">
        <f>Input2022!M353*0.000001</f>
        <v>14.729583</v>
      </c>
      <c r="N353">
        <f>Input2022!N353*0.000001</f>
        <v>4.2463850000000001</v>
      </c>
      <c r="O353">
        <f>Input2022!O353*0.000001</f>
        <v>6.9885000000000003E-2</v>
      </c>
      <c r="P353">
        <f>Input2022!P353*0.000001</f>
        <v>0.82013799999999992</v>
      </c>
      <c r="Q353">
        <f>Input2022!Q353*0.000001</f>
        <v>-4.0421719999999999</v>
      </c>
      <c r="R353">
        <f>Input2022!R353*0.000001</f>
        <v>28.726405074896519</v>
      </c>
      <c r="S353">
        <f>Input2022!S353*0.000001</f>
        <v>24.684233074896522</v>
      </c>
      <c r="T353">
        <f>Input2022!T353*0.000001</f>
        <v>0.90415999999999996</v>
      </c>
      <c r="U353">
        <f>Input2022!U353*0.000001</f>
        <v>0</v>
      </c>
      <c r="V353">
        <f>Input2022!V353*0.000001</f>
        <v>12.184144</v>
      </c>
      <c r="W353">
        <f>Input2022!W353*0.000001</f>
        <v>-12.333898</v>
      </c>
    </row>
    <row r="354" spans="1:23" ht="14.25" customHeight="1">
      <c r="A354">
        <f>Input2022!A354</f>
        <v>2022</v>
      </c>
      <c r="B354" t="str">
        <f>Input2022!B354</f>
        <v>Elk Grove</v>
      </c>
      <c r="C354" t="str">
        <f>Input2022!C354</f>
        <v>City</v>
      </c>
      <c r="D354" t="str">
        <f>Input2022!D354</f>
        <v>06</v>
      </c>
      <c r="E354" t="str">
        <f>Input2022!E354</f>
        <v>067</v>
      </c>
      <c r="F354">
        <f>Input2022!F354</f>
        <v>22020</v>
      </c>
      <c r="G354" t="str">
        <f>Input2022!G354</f>
        <v>CA</v>
      </c>
      <c r="H354">
        <f>Input2022!H354*0.000001</f>
        <v>69.718616999999995</v>
      </c>
      <c r="I354">
        <f>Input2022!I354*0.000001</f>
        <v>-4.150989</v>
      </c>
      <c r="J354">
        <f>Input2022!J354*0.000001</f>
        <v>86.819411000000002</v>
      </c>
      <c r="K354">
        <f>Input2022!K354*0.000001</f>
        <v>43.201423999999996</v>
      </c>
      <c r="L354">
        <f>Input2022!L354*0.000001</f>
        <v>225.819343</v>
      </c>
      <c r="M354">
        <f>Input2022!M354*0.000001</f>
        <v>93.44019999999999</v>
      </c>
      <c r="N354">
        <f>Input2022!N354*0.000001</f>
        <v>0</v>
      </c>
      <c r="O354">
        <f>Input2022!O354*0.000001</f>
        <v>62.429544</v>
      </c>
      <c r="P354">
        <f>Input2022!P354*0.000001</f>
        <v>3.5706869999999999</v>
      </c>
      <c r="Q354">
        <f>Input2022!Q354*0.000001</f>
        <v>7.4191639999999994</v>
      </c>
      <c r="R354">
        <f>Input2022!R354*0.000001</f>
        <v>-63.357506399999998</v>
      </c>
      <c r="S354">
        <f>Input2022!S354*0.000001</f>
        <v>-55.938342399999996</v>
      </c>
      <c r="T354">
        <f>Input2022!T354*0.000001</f>
        <v>6.2044939999999995</v>
      </c>
      <c r="U354">
        <f>Input2022!U354*0.000001</f>
        <v>8.3376210000000004</v>
      </c>
      <c r="V354">
        <f>Input2022!V354*0.000001</f>
        <v>22.066755999999998</v>
      </c>
      <c r="W354">
        <f>Input2022!W354*0.000001</f>
        <v>185.91107599999998</v>
      </c>
    </row>
    <row r="355" spans="1:23" ht="14.25" customHeight="1">
      <c r="A355">
        <f>Input2022!A355</f>
        <v>2022</v>
      </c>
      <c r="B355" t="str">
        <f>Input2022!B355</f>
        <v>Elk Grove Unified School District</v>
      </c>
      <c r="C355" t="str">
        <f>Input2022!C355</f>
        <v>School District</v>
      </c>
      <c r="D355" t="str">
        <f>Input2022!D355</f>
        <v>06</v>
      </c>
      <c r="E355" t="str">
        <f>Input2022!E355</f>
        <v>067</v>
      </c>
      <c r="F355" t="str">
        <f>Input2022!F355</f>
        <v>12330</v>
      </c>
      <c r="G355" t="str">
        <f>Input2022!G355</f>
        <v>CA</v>
      </c>
      <c r="H355">
        <f>Input2022!H355*0.000001</f>
        <v>109.003427</v>
      </c>
      <c r="I355">
        <f>Input2022!I355*0.000001</f>
        <v>-0.276586</v>
      </c>
      <c r="J355">
        <f>Input2022!J355*0.000001</f>
        <v>871.08600799999999</v>
      </c>
      <c r="K355">
        <f>Input2022!K355*0.000001</f>
        <v>494.96846999999997</v>
      </c>
      <c r="L355">
        <f>Input2022!L355*0.000001</f>
        <v>1018.1540389999999</v>
      </c>
      <c r="M355">
        <f>Input2022!M355*0.000001</f>
        <v>887.263285</v>
      </c>
      <c r="N355">
        <f>Input2022!N355*0.000001</f>
        <v>274.66172699999998</v>
      </c>
      <c r="O355">
        <f>Input2022!O355*0.000001</f>
        <v>0</v>
      </c>
      <c r="P355">
        <f>Input2022!P355*0.000001</f>
        <v>144.70549199999999</v>
      </c>
      <c r="Q355">
        <f>Input2022!Q355*0.000001</f>
        <v>-363.65499999999997</v>
      </c>
      <c r="R355">
        <f>Input2022!R355*0.000001</f>
        <v>2468.7714472478128</v>
      </c>
      <c r="S355">
        <f>Input2022!S355*0.000001</f>
        <v>2105.1164472478126</v>
      </c>
      <c r="T355">
        <f>Input2022!T355*0.000001</f>
        <v>86.083399999999997</v>
      </c>
      <c r="U355">
        <f>Input2022!U355*0.000001</f>
        <v>0</v>
      </c>
      <c r="V355">
        <f>Input2022!V355*0.000001</f>
        <v>11.624894999999999</v>
      </c>
      <c r="W355">
        <f>Input2022!W355*0.000001</f>
        <v>-485.43268699999999</v>
      </c>
    </row>
    <row r="356" spans="1:23" ht="14.25" customHeight="1">
      <c r="A356">
        <f>Input2022!A356</f>
        <v>2022</v>
      </c>
      <c r="B356" t="str">
        <f>Input2022!B356</f>
        <v>Elk Hills Elementary School District</v>
      </c>
      <c r="C356" t="str">
        <f>Input2022!C356</f>
        <v>School District</v>
      </c>
      <c r="D356" t="str">
        <f>Input2022!D356</f>
        <v>06</v>
      </c>
      <c r="E356" t="str">
        <f>Input2022!E356</f>
        <v>029</v>
      </c>
      <c r="F356" t="str">
        <f>Input2022!F356</f>
        <v>12360</v>
      </c>
      <c r="G356" t="str">
        <f>Input2022!G356</f>
        <v>CA</v>
      </c>
      <c r="H356">
        <f>Input2022!H356*0.000001</f>
        <v>1.871537</v>
      </c>
      <c r="I356">
        <f>Input2022!I356*0.000001</f>
        <v>0</v>
      </c>
      <c r="J356">
        <f>Input2022!J356*0.000001</f>
        <v>2.544807</v>
      </c>
      <c r="K356">
        <f>Input2022!K356*0.000001</f>
        <v>4.3095119999999998</v>
      </c>
      <c r="L356">
        <f>Input2022!L356*0.000001</f>
        <v>3.9444169999999996</v>
      </c>
      <c r="M356">
        <f>Input2022!M356*0.000001</f>
        <v>3.0170859999999999</v>
      </c>
      <c r="N356">
        <f>Input2022!N356*0.000001</f>
        <v>2.2097759999999997</v>
      </c>
      <c r="O356">
        <f>Input2022!O356*0.000001</f>
        <v>0</v>
      </c>
      <c r="P356">
        <f>Input2022!P356*0.000001</f>
        <v>0.23245499999999999</v>
      </c>
      <c r="Q356">
        <f>Input2022!Q356*0.000001</f>
        <v>-1.0426389999999999</v>
      </c>
      <c r="R356">
        <f>Input2022!R356*0.000001</f>
        <v>6.8442944755455324</v>
      </c>
      <c r="S356">
        <f>Input2022!S356*0.000001</f>
        <v>5.801655475545533</v>
      </c>
      <c r="T356">
        <f>Input2022!T356*0.000001</f>
        <v>0.22020499999999998</v>
      </c>
      <c r="U356">
        <f>Input2022!U356*0.000001</f>
        <v>0</v>
      </c>
      <c r="V356">
        <f>Input2022!V356*0.000001</f>
        <v>0</v>
      </c>
      <c r="W356">
        <f>Input2022!W356*0.000001</f>
        <v>0.48097799999999996</v>
      </c>
    </row>
    <row r="357" spans="1:23" s="8" customFormat="1" ht="14.25" customHeight="1">
      <c r="A357" s="8">
        <f>Input2022!A357</f>
        <v>2022</v>
      </c>
      <c r="B357" s="8" t="str">
        <f>Input2022!B357</f>
        <v>Elverta Joint Elementary School District</v>
      </c>
      <c r="C357" s="8" t="str">
        <f>Input2022!C357</f>
        <v>School District</v>
      </c>
      <c r="D357" s="8" t="str">
        <f>Input2022!D357</f>
        <v>06</v>
      </c>
      <c r="E357" s="8" t="str">
        <f>Input2022!E357</f>
        <v>067</v>
      </c>
      <c r="F357" s="8" t="str">
        <f>Input2022!F357</f>
        <v>12600</v>
      </c>
      <c r="G357" s="8" t="str">
        <f>Input2022!G357</f>
        <v>CA</v>
      </c>
      <c r="H357" s="8">
        <f>Input2022!H357*0.000001</f>
        <v>0.77476</v>
      </c>
      <c r="I357" s="8">
        <f>Input2022!I357*0.000001</f>
        <v>-2.7992E-2</v>
      </c>
      <c r="J357" s="8">
        <f>Input2022!J357*0.000001</f>
        <v>3.132971</v>
      </c>
      <c r="K357" s="8">
        <f>Input2022!K357*0.000001</f>
        <v>1.677505</v>
      </c>
      <c r="L357" s="8">
        <f>Input2022!L357*0.000001</f>
        <v>4.0935800000000002</v>
      </c>
      <c r="M357" s="8">
        <f>Input2022!M357*0.000001</f>
        <v>3.232345</v>
      </c>
      <c r="N357" s="8">
        <f>Input2022!N357*0.000001</f>
        <v>1.1499349999999999</v>
      </c>
      <c r="O357" s="8">
        <f>Input2022!O357*0.000001</f>
        <v>0</v>
      </c>
      <c r="P357" s="8">
        <f>Input2022!P357*0.000001</f>
        <v>0.41411699999999996</v>
      </c>
      <c r="Q357" s="8">
        <f>Input2022!Q357*0.000001</f>
        <v>-1.764</v>
      </c>
      <c r="R357" s="8">
        <f>Input2022!R357*0.000001</f>
        <v>10.887299054987864</v>
      </c>
      <c r="S357" s="8">
        <f>Input2022!S357*0.000001</f>
        <v>9.1232990549878643</v>
      </c>
      <c r="T357" s="8">
        <f>Input2022!T357*0.000001</f>
        <v>0.36181199999999997</v>
      </c>
      <c r="U357" s="8">
        <f>Input2022!U357*0.000001</f>
        <v>0</v>
      </c>
      <c r="V357" s="8">
        <f>Input2022!V357*0.000001</f>
        <v>0</v>
      </c>
      <c r="W357" s="8">
        <f>Input2022!W357*0.000001</f>
        <v>-1.983811</v>
      </c>
    </row>
    <row r="358" spans="1:23" ht="14.25" customHeight="1">
      <c r="A358">
        <f>Input2022!A358</f>
        <v>2022</v>
      </c>
      <c r="B358" t="str">
        <f>Input2022!B358</f>
        <v>Emery Unified School District</v>
      </c>
      <c r="C358" t="str">
        <f>Input2022!C358</f>
        <v>School District</v>
      </c>
      <c r="D358" t="str">
        <f>Input2022!D358</f>
        <v>06</v>
      </c>
      <c r="E358" t="str">
        <f>Input2022!E358</f>
        <v>001</v>
      </c>
      <c r="F358" t="str">
        <f>Input2022!F358</f>
        <v>12630</v>
      </c>
      <c r="G358" t="str">
        <f>Input2022!G358</f>
        <v>CA</v>
      </c>
      <c r="H358">
        <f>Input2022!H358*0.000001</f>
        <v>10.220421999999999</v>
      </c>
      <c r="I358">
        <f>Input2022!I358*0.000001</f>
        <v>-0.22977699999999998</v>
      </c>
      <c r="J358">
        <f>Input2022!J358*0.000001</f>
        <v>15.014201</v>
      </c>
      <c r="K358">
        <f>Input2022!K358*0.000001</f>
        <v>86.180695999999998</v>
      </c>
      <c r="L358">
        <f>Input2022!L358*0.000001</f>
        <v>25.981114999999999</v>
      </c>
      <c r="M358">
        <f>Input2022!M358*0.000001</f>
        <v>18.260383999999998</v>
      </c>
      <c r="N358">
        <f>Input2022!N358*0.000001</f>
        <v>12.319312</v>
      </c>
      <c r="O358">
        <f>Input2022!O358*0.000001</f>
        <v>0</v>
      </c>
      <c r="P358">
        <f>Input2022!P358*0.000001</f>
        <v>2.769536</v>
      </c>
      <c r="Q358">
        <f>Input2022!Q358*0.000001</f>
        <v>-5.777215</v>
      </c>
      <c r="R358">
        <f>Input2022!R358*0.000001</f>
        <v>40.250089473684213</v>
      </c>
      <c r="S358">
        <f>Input2022!S358*0.000001</f>
        <v>34.472874473684215</v>
      </c>
      <c r="T358">
        <f>Input2022!T358*0.000001</f>
        <v>1.175505</v>
      </c>
      <c r="U358">
        <f>Input2022!U358*0.000001</f>
        <v>0</v>
      </c>
      <c r="V358">
        <f>Input2022!V358*0.000001</f>
        <v>0.87276899999999991</v>
      </c>
      <c r="W358">
        <f>Input2022!W358*0.000001</f>
        <v>-13.312170999999999</v>
      </c>
    </row>
    <row r="359" spans="1:23" ht="14.25" customHeight="1">
      <c r="A359">
        <f>Input2022!A359</f>
        <v>2022</v>
      </c>
      <c r="B359" t="str">
        <f>Input2022!B359</f>
        <v>Emeryville</v>
      </c>
      <c r="C359" t="str">
        <f>Input2022!C359</f>
        <v>City</v>
      </c>
      <c r="D359" t="str">
        <f>Input2022!D359</f>
        <v>06</v>
      </c>
      <c r="E359" t="str">
        <f>Input2022!E359</f>
        <v>001</v>
      </c>
      <c r="F359">
        <f>Input2022!F359</f>
        <v>22594</v>
      </c>
      <c r="G359" t="str">
        <f>Input2022!G359</f>
        <v>CA</v>
      </c>
      <c r="H359">
        <f>Input2022!H359*0.000001</f>
        <v>58.547684999999994</v>
      </c>
      <c r="I359">
        <f>Input2022!I359*0.000001</f>
        <v>-3.4882439999999999</v>
      </c>
      <c r="J359">
        <f>Input2022!J359*0.000001</f>
        <v>42.096767</v>
      </c>
      <c r="K359">
        <f>Input2022!K359*0.000001</f>
        <v>5.4501039999999996</v>
      </c>
      <c r="L359">
        <f>Input2022!L359*0.000001</f>
        <v>71.41099899999999</v>
      </c>
      <c r="M359">
        <f>Input2022!M359*0.000001</f>
        <v>48.576620999999996</v>
      </c>
      <c r="N359">
        <f>Input2022!N359*0.000001</f>
        <v>0</v>
      </c>
      <c r="O359">
        <f>Input2022!O359*0.000001</f>
        <v>62.665985999999997</v>
      </c>
      <c r="P359">
        <f>Input2022!P359*0.000001</f>
        <v>7.6865989999999993</v>
      </c>
      <c r="Q359">
        <f>Input2022!Q359*0.000001</f>
        <v>-28.232545999999999</v>
      </c>
      <c r="R359">
        <f>Input2022!R359*0.000001</f>
        <v>232.96271239999999</v>
      </c>
      <c r="S359">
        <f>Input2022!S359*0.000001</f>
        <v>204.7301664</v>
      </c>
      <c r="T359">
        <f>Input2022!T359*0.000001</f>
        <v>5.5251890000000001</v>
      </c>
      <c r="U359">
        <f>Input2022!U359*0.000001</f>
        <v>2.3090139999999999</v>
      </c>
      <c r="V359">
        <f>Input2022!V359*0.000001</f>
        <v>9.8890279999999997</v>
      </c>
      <c r="W359">
        <f>Input2022!W359*0.000001</f>
        <v>100.13372699999999</v>
      </c>
    </row>
    <row r="360" spans="1:23" ht="14.25" customHeight="1">
      <c r="A360">
        <f>Input2022!A360</f>
        <v>2022</v>
      </c>
      <c r="B360" t="str">
        <f>Input2022!B360</f>
        <v>Empire Union School District</v>
      </c>
      <c r="C360" t="str">
        <f>Input2022!C360</f>
        <v>School District</v>
      </c>
      <c r="D360" t="str">
        <f>Input2022!D360</f>
        <v>06</v>
      </c>
      <c r="E360" t="str">
        <f>Input2022!E360</f>
        <v>099</v>
      </c>
      <c r="F360" t="str">
        <f>Input2022!F360</f>
        <v>12690</v>
      </c>
      <c r="G360" t="str">
        <f>Input2022!G360</f>
        <v>CA</v>
      </c>
      <c r="H360">
        <f>Input2022!H360*0.000001</f>
        <v>18.306819000000001</v>
      </c>
      <c r="I360">
        <f>Input2022!I360*0.000001</f>
        <v>0</v>
      </c>
      <c r="J360">
        <f>Input2022!J360*0.000001</f>
        <v>41.816818999999995</v>
      </c>
      <c r="K360">
        <f>Input2022!K360*0.000001</f>
        <v>1.9262999999999999E-2</v>
      </c>
      <c r="L360">
        <f>Input2022!L360*0.000001</f>
        <v>51.107357999999998</v>
      </c>
      <c r="M360">
        <f>Input2022!M360*0.000001</f>
        <v>46.822325999999997</v>
      </c>
      <c r="N360">
        <f>Input2022!N360*0.000001</f>
        <v>0</v>
      </c>
      <c r="O360">
        <f>Input2022!O360*0.000001</f>
        <v>24.728928999999997</v>
      </c>
      <c r="P360">
        <f>Input2022!P360*0.000001</f>
        <v>4.1355459999999997</v>
      </c>
      <c r="Q360">
        <f>Input2022!Q360*0.000001</f>
        <v>-21.119678</v>
      </c>
      <c r="R360">
        <f>Input2022!R360*0.000001</f>
        <v>140.421212145749</v>
      </c>
      <c r="S360">
        <f>Input2022!S360*0.000001</f>
        <v>119.301534145749</v>
      </c>
      <c r="T360">
        <f>Input2022!T360*0.000001</f>
        <v>4.134468</v>
      </c>
      <c r="U360">
        <f>Input2022!U360*0.000001</f>
        <v>-1.2596984126984126E-3</v>
      </c>
      <c r="V360">
        <f>Input2022!V360*0.000001</f>
        <v>1.6679903015873014</v>
      </c>
      <c r="W360">
        <f>Input2022!W360*0.000001</f>
        <v>-1.6844899999999998</v>
      </c>
    </row>
    <row r="361" spans="1:23" ht="14.25" customHeight="1">
      <c r="A361">
        <f>Input2022!A361</f>
        <v>2022</v>
      </c>
      <c r="B361" t="str">
        <f>Input2022!B361</f>
        <v>Encinitas</v>
      </c>
      <c r="C361" t="str">
        <f>Input2022!C361</f>
        <v>City</v>
      </c>
      <c r="D361" t="str">
        <f>Input2022!D361</f>
        <v>06</v>
      </c>
      <c r="E361" t="str">
        <f>Input2022!E361</f>
        <v>073</v>
      </c>
      <c r="F361">
        <f>Input2022!F361</f>
        <v>22678</v>
      </c>
      <c r="G361" t="str">
        <f>Input2022!G361</f>
        <v>CA</v>
      </c>
      <c r="H361">
        <f>Input2022!H361*0.000001</f>
        <v>28.857478</v>
      </c>
      <c r="I361">
        <f>Input2022!I361*0.000001</f>
        <v>-20.868535999999999</v>
      </c>
      <c r="J361">
        <f>Input2022!J361*0.000001</f>
        <v>70.877042000000003</v>
      </c>
      <c r="K361">
        <f>Input2022!K361*0.000001</f>
        <v>54.692384999999994</v>
      </c>
      <c r="L361">
        <f>Input2022!L361*0.000001</f>
        <v>137.21095499999998</v>
      </c>
      <c r="M361">
        <f>Input2022!M361*0.000001</f>
        <v>92.265659999999997</v>
      </c>
      <c r="N361">
        <f>Input2022!N361*0.000001</f>
        <v>0</v>
      </c>
      <c r="O361">
        <f>Input2022!O361*0.000001</f>
        <v>32.515920000000001</v>
      </c>
      <c r="P361">
        <f>Input2022!P361*0.000001</f>
        <v>10.353090999999999</v>
      </c>
      <c r="Q361">
        <f>Input2022!Q361*0.000001</f>
        <v>-31.663152</v>
      </c>
      <c r="R361">
        <f>Input2022!R361*0.000001</f>
        <v>255.96740299999999</v>
      </c>
      <c r="S361">
        <f>Input2022!S361*0.000001</f>
        <v>224.30425099999999</v>
      </c>
      <c r="T361">
        <f>Input2022!T361*0.000001</f>
        <v>8.4677930000000003</v>
      </c>
      <c r="U361">
        <f>Input2022!U361*0.000001</f>
        <v>7.8202579999999999</v>
      </c>
      <c r="V361">
        <f>Input2022!V361*0.000001</f>
        <v>12.113762999999999</v>
      </c>
      <c r="W361">
        <f>Input2022!W361*0.000001</f>
        <v>116.74766199999999</v>
      </c>
    </row>
    <row r="362" spans="1:23" ht="14.25" customHeight="1">
      <c r="A362">
        <f>Input2022!A362</f>
        <v>2022</v>
      </c>
      <c r="B362" t="str">
        <f>Input2022!B362</f>
        <v>Encinitas Union School District</v>
      </c>
      <c r="C362" t="str">
        <f>Input2022!C362</f>
        <v>School District</v>
      </c>
      <c r="D362" t="str">
        <f>Input2022!D362</f>
        <v>06</v>
      </c>
      <c r="E362" t="str">
        <f>Input2022!E362</f>
        <v>073</v>
      </c>
      <c r="F362" t="str">
        <f>Input2022!F362</f>
        <v>12750</v>
      </c>
      <c r="G362" t="str">
        <f>Input2022!G362</f>
        <v>CA</v>
      </c>
      <c r="H362">
        <f>Input2022!H362*0.000001</f>
        <v>21.501638999999997</v>
      </c>
      <c r="I362">
        <f>Input2022!I362*0.000001</f>
        <v>-0.3</v>
      </c>
      <c r="J362">
        <f>Input2022!J362*0.000001</f>
        <v>73.866764000000003</v>
      </c>
      <c r="K362">
        <f>Input2022!K362*0.000001</f>
        <v>85.357413999999991</v>
      </c>
      <c r="L362">
        <f>Input2022!L362*0.000001</f>
        <v>77.734099999999998</v>
      </c>
      <c r="M362">
        <f>Input2022!M362*0.000001</f>
        <v>75.253541999999996</v>
      </c>
      <c r="N362">
        <f>Input2022!N362*0.000001</f>
        <v>0</v>
      </c>
      <c r="O362">
        <f>Input2022!O362*0.000001</f>
        <v>27.256290999999997</v>
      </c>
      <c r="P362">
        <f>Input2022!P362*0.000001</f>
        <v>5.1593819999999999</v>
      </c>
      <c r="Q362">
        <f>Input2022!Q362*0.000001</f>
        <v>-38.866047000000002</v>
      </c>
      <c r="R362">
        <f>Input2022!R362*0.000001</f>
        <v>270.53376973684215</v>
      </c>
      <c r="S362">
        <f>Input2022!S362*0.000001</f>
        <v>231.66772273684211</v>
      </c>
      <c r="T362">
        <f>Input2022!T362*0.000001</f>
        <v>7.9524409999999994</v>
      </c>
      <c r="U362">
        <f>Input2022!U362*0.000001</f>
        <v>0</v>
      </c>
      <c r="V362">
        <f>Input2022!V362*0.000001</f>
        <v>9.1682659999999991</v>
      </c>
      <c r="W362">
        <f>Input2022!W362*0.000001</f>
        <v>-81.50894799999999</v>
      </c>
    </row>
    <row r="363" spans="1:23" ht="14.25" customHeight="1">
      <c r="A363">
        <f>Input2022!A363</f>
        <v>2022</v>
      </c>
      <c r="B363" t="str">
        <f>Input2022!B363</f>
        <v>Enterprise Elementary School District</v>
      </c>
      <c r="C363" t="str">
        <f>Input2022!C363</f>
        <v>School District</v>
      </c>
      <c r="D363" t="str">
        <f>Input2022!D363</f>
        <v>06</v>
      </c>
      <c r="E363" t="str">
        <f>Input2022!E363</f>
        <v>089</v>
      </c>
      <c r="F363" t="str">
        <f>Input2022!F363</f>
        <v>12810</v>
      </c>
      <c r="G363" t="str">
        <f>Input2022!G363</f>
        <v>CA</v>
      </c>
      <c r="H363">
        <f>Input2022!H363*0.000001</f>
        <v>22.086383999999999</v>
      </c>
      <c r="I363">
        <f>Input2022!I363*0.000001</f>
        <v>-3.5241999999999996E-2</v>
      </c>
      <c r="J363">
        <f>Input2022!J363*0.000001</f>
        <v>49.184352999999994</v>
      </c>
      <c r="K363">
        <f>Input2022!K363*0.000001</f>
        <v>48.216009</v>
      </c>
      <c r="L363">
        <f>Input2022!L363*0.000001</f>
        <v>60.681570999999998</v>
      </c>
      <c r="M363">
        <f>Input2022!M363*0.000001</f>
        <v>53.025563999999996</v>
      </c>
      <c r="N363">
        <f>Input2022!N363*0.000001</f>
        <v>0</v>
      </c>
      <c r="O363">
        <f>Input2022!O363*0.000001</f>
        <v>24.615102</v>
      </c>
      <c r="P363">
        <f>Input2022!P363*0.000001</f>
        <v>7.1455969999999995</v>
      </c>
      <c r="Q363">
        <f>Input2022!Q363*0.000001</f>
        <v>-25.093008999999999</v>
      </c>
      <c r="R363">
        <f>Input2022!R363*0.000001</f>
        <v>168.75177541118421</v>
      </c>
      <c r="S363">
        <f>Input2022!S363*0.000001</f>
        <v>143.65876641118422</v>
      </c>
      <c r="T363">
        <f>Input2022!T363*0.000001</f>
        <v>4.9191449999999994</v>
      </c>
      <c r="U363">
        <f>Input2022!U363*0.000001</f>
        <v>2.010262</v>
      </c>
      <c r="V363">
        <f>Input2022!V363*0.000001</f>
        <v>2.4614279999999997</v>
      </c>
      <c r="W363">
        <f>Input2022!W363*0.000001</f>
        <v>-23.750442</v>
      </c>
    </row>
    <row r="364" spans="1:23" ht="14.25" customHeight="1">
      <c r="A364">
        <f>Input2022!A364</f>
        <v>2022</v>
      </c>
      <c r="B364" t="str">
        <f>Input2022!B364</f>
        <v>Escalon Unified School District</v>
      </c>
      <c r="C364" t="str">
        <f>Input2022!C364</f>
        <v>School District</v>
      </c>
      <c r="D364" t="str">
        <f>Input2022!D364</f>
        <v>06</v>
      </c>
      <c r="E364" t="str">
        <f>Input2022!E364</f>
        <v>077</v>
      </c>
      <c r="F364" t="str">
        <f>Input2022!F364</f>
        <v>12840</v>
      </c>
      <c r="G364" t="str">
        <f>Input2022!G364</f>
        <v>CA</v>
      </c>
      <c r="H364">
        <f>Input2022!H364*0.000001</f>
        <v>10.658676</v>
      </c>
      <c r="I364">
        <f>Input2022!I364*0.000001</f>
        <v>-2.68296</v>
      </c>
      <c r="J364">
        <f>Input2022!J364*0.000001</f>
        <v>34.370742</v>
      </c>
      <c r="K364">
        <f>Input2022!K364*0.000001</f>
        <v>31.857605999999997</v>
      </c>
      <c r="L364">
        <f>Input2022!L364*0.000001</f>
        <v>40.282506999999995</v>
      </c>
      <c r="M364">
        <f>Input2022!M364*0.000001</f>
        <v>36.274856999999997</v>
      </c>
      <c r="N364">
        <f>Input2022!N364*0.000001</f>
        <v>0</v>
      </c>
      <c r="O364">
        <f>Input2022!O364*0.000001</f>
        <v>13.754451999999999</v>
      </c>
      <c r="P364">
        <f>Input2022!P364*0.000001</f>
        <v>2.3673009999999999</v>
      </c>
      <c r="Q364">
        <f>Input2022!Q364*0.000001</f>
        <v>-18.656036999999998</v>
      </c>
      <c r="R364">
        <f>Input2022!R364*0.000001</f>
        <v>129.32774333881579</v>
      </c>
      <c r="S364">
        <f>Input2022!S364*0.000001</f>
        <v>110.67170633881581</v>
      </c>
      <c r="T364">
        <f>Input2022!T364*0.000001</f>
        <v>3.693219</v>
      </c>
      <c r="U364">
        <f>Input2022!U364*0.000001</f>
        <v>0</v>
      </c>
      <c r="V364">
        <f>Input2022!V364*0.000001</f>
        <v>5.7144279999999998</v>
      </c>
      <c r="W364">
        <f>Input2022!W364*0.000001</f>
        <v>-21.416183</v>
      </c>
    </row>
    <row r="365" spans="1:23" ht="14.25" customHeight="1">
      <c r="A365">
        <f>Input2022!A365</f>
        <v>2022</v>
      </c>
      <c r="B365" t="str">
        <f>Input2022!B365</f>
        <v>Escondido</v>
      </c>
      <c r="C365" t="str">
        <f>Input2022!C365</f>
        <v>City</v>
      </c>
      <c r="D365" t="str">
        <f>Input2022!D365</f>
        <v>06</v>
      </c>
      <c r="E365" t="str">
        <f>Input2022!E365</f>
        <v>073</v>
      </c>
      <c r="F365">
        <f>Input2022!F365</f>
        <v>22804</v>
      </c>
      <c r="G365" t="str">
        <f>Input2022!G365</f>
        <v>CA</v>
      </c>
      <c r="H365">
        <f>Input2022!H365*0.000001</f>
        <v>32.192915999999997</v>
      </c>
      <c r="I365">
        <f>Input2022!I365*0.000001</f>
        <v>-1.37371</v>
      </c>
      <c r="J365">
        <f>Input2022!J365*0.000001</f>
        <v>115.498758</v>
      </c>
      <c r="K365">
        <f>Input2022!K365*0.000001</f>
        <v>237.22898499999999</v>
      </c>
      <c r="L365">
        <f>Input2022!L365*0.000001</f>
        <v>285.24004500000001</v>
      </c>
      <c r="M365">
        <f>Input2022!M365*0.000001</f>
        <v>122.19295199999999</v>
      </c>
      <c r="N365">
        <f>Input2022!N365*0.000001</f>
        <v>0</v>
      </c>
      <c r="O365">
        <f>Input2022!O365*0.000001</f>
        <v>57.263506</v>
      </c>
      <c r="P365">
        <f>Input2022!P365*0.000001</f>
        <v>12.431659999999999</v>
      </c>
      <c r="Q365">
        <f>Input2022!Q365*0.000001</f>
        <v>-171.353283</v>
      </c>
      <c r="R365">
        <f>Input2022!R365*0.000001</f>
        <v>929.69829899999991</v>
      </c>
      <c r="S365">
        <f>Input2022!S365*0.000001</f>
        <v>758.34501599999999</v>
      </c>
      <c r="T365">
        <f>Input2022!T365*0.000001</f>
        <v>32.364117</v>
      </c>
      <c r="U365">
        <f>Input2022!U365*0.000001</f>
        <v>0</v>
      </c>
      <c r="V365">
        <f>Input2022!V365*0.000001</f>
        <v>0</v>
      </c>
      <c r="W365">
        <f>Input2022!W365*0.000001</f>
        <v>-107.98312</v>
      </c>
    </row>
    <row r="366" spans="1:23" ht="14.25" customHeight="1">
      <c r="A366">
        <f>Input2022!A366</f>
        <v>2022</v>
      </c>
      <c r="B366" t="str">
        <f>Input2022!B366</f>
        <v>Escondido Union High School District</v>
      </c>
      <c r="C366" t="str">
        <f>Input2022!C366</f>
        <v>School District</v>
      </c>
      <c r="D366" t="str">
        <f>Input2022!D366</f>
        <v>06</v>
      </c>
      <c r="E366" t="str">
        <f>Input2022!E366</f>
        <v>073</v>
      </c>
      <c r="F366" t="str">
        <f>Input2022!F366</f>
        <v>12910</v>
      </c>
      <c r="G366" t="str">
        <f>Input2022!G366</f>
        <v>CA</v>
      </c>
      <c r="H366">
        <f>Input2022!H366*0.000001</f>
        <v>31.979900999999998</v>
      </c>
      <c r="I366">
        <f>Input2022!I366*0.000001</f>
        <v>0</v>
      </c>
      <c r="J366">
        <f>Input2022!J366*0.000001</f>
        <v>119.32705</v>
      </c>
      <c r="K366">
        <f>Input2022!K366*0.000001</f>
        <v>197.42664299999998</v>
      </c>
      <c r="L366">
        <f>Input2022!L366*0.000001</f>
        <v>142.37663599999999</v>
      </c>
      <c r="M366">
        <f>Input2022!M366*0.000001</f>
        <v>127.603765</v>
      </c>
      <c r="N366">
        <f>Input2022!N366*0.000001</f>
        <v>0</v>
      </c>
      <c r="O366">
        <f>Input2022!O366*0.000001</f>
        <v>38.674686999999999</v>
      </c>
      <c r="P366">
        <f>Input2022!P366*0.000001</f>
        <v>9.736243</v>
      </c>
      <c r="Q366">
        <f>Input2022!Q366*0.000001</f>
        <v>-58.775107999999996</v>
      </c>
      <c r="R366">
        <f>Input2022!R366*0.000001</f>
        <v>399.26720090460526</v>
      </c>
      <c r="S366">
        <f>Input2022!S366*0.000001</f>
        <v>340.49209290460527</v>
      </c>
      <c r="T366">
        <f>Input2022!T366*0.000001</f>
        <v>11.996378</v>
      </c>
      <c r="U366">
        <f>Input2022!U366*0.000001</f>
        <v>0</v>
      </c>
      <c r="V366">
        <f>Input2022!V366*0.000001</f>
        <v>21.168537000000001</v>
      </c>
      <c r="W366">
        <f>Input2022!W366*0.000001</f>
        <v>-111.54552699999999</v>
      </c>
    </row>
    <row r="367" spans="1:23" ht="14.25" customHeight="1">
      <c r="A367">
        <f>Input2022!A367</f>
        <v>2022</v>
      </c>
      <c r="B367" t="str">
        <f>Input2022!B367</f>
        <v>Escondido Union School District</v>
      </c>
      <c r="C367" t="str">
        <f>Input2022!C367</f>
        <v>School District</v>
      </c>
      <c r="D367" t="str">
        <f>Input2022!D367</f>
        <v>06</v>
      </c>
      <c r="E367" t="str">
        <f>Input2022!E367</f>
        <v>073</v>
      </c>
      <c r="F367" t="str">
        <f>Input2022!F367</f>
        <v>12880</v>
      </c>
      <c r="G367" t="str">
        <f>Input2022!G367</f>
        <v>CA</v>
      </c>
      <c r="H367">
        <f>Input2022!H367*0.000001</f>
        <v>40.051418999999996</v>
      </c>
      <c r="I367">
        <f>Input2022!I367*0.000001</f>
        <v>-4.8495809999999997</v>
      </c>
      <c r="J367">
        <f>Input2022!J367*0.000001</f>
        <v>236.46171099999998</v>
      </c>
      <c r="K367">
        <f>Input2022!K367*0.000001</f>
        <v>192.54654099999999</v>
      </c>
      <c r="L367">
        <f>Input2022!L367*0.000001</f>
        <v>264.87535299999996</v>
      </c>
      <c r="M367">
        <f>Input2022!M367*0.000001</f>
        <v>241.96171899999999</v>
      </c>
      <c r="N367">
        <f>Input2022!N367*0.000001</f>
        <v>0</v>
      </c>
      <c r="O367">
        <f>Input2022!O367*0.000001</f>
        <v>48.963569999999997</v>
      </c>
      <c r="P367">
        <f>Input2022!P367*0.000001</f>
        <v>12.703185999999999</v>
      </c>
      <c r="Q367">
        <f>Input2022!Q367*0.000001</f>
        <v>-119.760526</v>
      </c>
      <c r="R367">
        <f>Input2022!R367*0.000001</f>
        <v>790.97496761943307</v>
      </c>
      <c r="S367">
        <f>Input2022!S367*0.000001</f>
        <v>671.21444161943316</v>
      </c>
      <c r="T367">
        <f>Input2022!T367*0.000001</f>
        <v>23.466016999999997</v>
      </c>
      <c r="U367">
        <f>Input2022!U367*0.000001</f>
        <v>-7.7402301587301591E-3</v>
      </c>
      <c r="V367">
        <f>Input2022!V367*0.000001</f>
        <v>33.138240769841268</v>
      </c>
      <c r="W367">
        <f>Input2022!W367*0.000001</f>
        <v>-176.56984799999998</v>
      </c>
    </row>
    <row r="368" spans="1:23" ht="14.25" customHeight="1">
      <c r="A368">
        <f>Input2022!A368</f>
        <v>2022</v>
      </c>
      <c r="B368" t="str">
        <f>Input2022!B368</f>
        <v>Esparto Unified School District</v>
      </c>
      <c r="C368" t="str">
        <f>Input2022!C368</f>
        <v>School District</v>
      </c>
      <c r="D368" t="str">
        <f>Input2022!D368</f>
        <v>06</v>
      </c>
      <c r="E368" t="str">
        <f>Input2022!E368</f>
        <v>113</v>
      </c>
      <c r="F368" t="str">
        <f>Input2022!F368</f>
        <v>12930</v>
      </c>
      <c r="G368" t="str">
        <f>Input2022!G368</f>
        <v>CA</v>
      </c>
      <c r="H368">
        <f>Input2022!H368*0.000001</f>
        <v>2.4807030000000001</v>
      </c>
      <c r="I368">
        <f>Input2022!I368*0.000001</f>
        <v>-4.9999999999999996E-2</v>
      </c>
      <c r="J368">
        <f>Input2022!J368*0.000001</f>
        <v>17.906572000000001</v>
      </c>
      <c r="K368">
        <f>Input2022!K368*0.000001</f>
        <v>2.124355</v>
      </c>
      <c r="L368">
        <f>Input2022!L368*0.000001</f>
        <v>22.797953</v>
      </c>
      <c r="M368">
        <f>Input2022!M368*0.000001</f>
        <v>17.064109999999999</v>
      </c>
      <c r="N368">
        <f>Input2022!N368*0.000001</f>
        <v>2.2160379999999997</v>
      </c>
      <c r="O368">
        <f>Input2022!O368*0.000001</f>
        <v>0</v>
      </c>
      <c r="P368">
        <f>Input2022!P368*0.000001</f>
        <v>1.2384249999999999</v>
      </c>
      <c r="Q368">
        <f>Input2022!Q368*0.000001</f>
        <v>-7.3042289999999994</v>
      </c>
      <c r="R368">
        <f>Input2022!R368*0.000001</f>
        <v>48.354556140935436</v>
      </c>
      <c r="S368">
        <f>Input2022!S368*0.000001</f>
        <v>41.050327140935437</v>
      </c>
      <c r="T368">
        <f>Input2022!T368*0.000001</f>
        <v>1.375502</v>
      </c>
      <c r="U368">
        <f>Input2022!U368*0.000001</f>
        <v>0</v>
      </c>
      <c r="V368">
        <f>Input2022!V368*0.000001</f>
        <v>0</v>
      </c>
      <c r="W368">
        <f>Input2022!W368*0.000001</f>
        <v>-4.0144609999999998</v>
      </c>
    </row>
    <row r="369" spans="1:23" ht="14.25" customHeight="1">
      <c r="A369">
        <f>Input2022!A369</f>
        <v>2022</v>
      </c>
      <c r="B369" t="str">
        <f>Input2022!B369</f>
        <v>Etiwanda School District</v>
      </c>
      <c r="C369" t="str">
        <f>Input2022!C369</f>
        <v>School District</v>
      </c>
      <c r="D369" t="str">
        <f>Input2022!D369</f>
        <v>06</v>
      </c>
      <c r="E369" t="str">
        <f>Input2022!E369</f>
        <v>071</v>
      </c>
      <c r="F369" t="str">
        <f>Input2022!F369</f>
        <v>12960</v>
      </c>
      <c r="G369" t="str">
        <f>Input2022!G369</f>
        <v>CA</v>
      </c>
      <c r="H369">
        <f>Input2022!H369*0.000001</f>
        <v>45.938708999999996</v>
      </c>
      <c r="I369">
        <f>Input2022!I369*0.000001</f>
        <v>-9.3321939999999994</v>
      </c>
      <c r="J369">
        <f>Input2022!J369*0.000001</f>
        <v>177.00036899999998</v>
      </c>
      <c r="K369">
        <f>Input2022!K369*0.000001</f>
        <v>117.68979899999999</v>
      </c>
      <c r="L369">
        <f>Input2022!L369*0.000001</f>
        <v>192.04221899999999</v>
      </c>
      <c r="M369">
        <f>Input2022!M369*0.000001</f>
        <v>181.67581199999998</v>
      </c>
      <c r="N369">
        <f>Input2022!N369*0.000001</f>
        <v>0</v>
      </c>
      <c r="O369">
        <f>Input2022!O369*0.000001</f>
        <v>77.497723999999991</v>
      </c>
      <c r="P369">
        <f>Input2022!P369*0.000001</f>
        <v>25.676506</v>
      </c>
      <c r="Q369">
        <f>Input2022!Q369*0.000001</f>
        <v>-86.334232</v>
      </c>
      <c r="R369">
        <f>Input2022!R369*0.000001</f>
        <v>600.67434089068831</v>
      </c>
      <c r="S369">
        <f>Input2022!S369*0.000001</f>
        <v>514.34010889068827</v>
      </c>
      <c r="T369">
        <f>Input2022!T369*0.000001</f>
        <v>17.493192999999998</v>
      </c>
      <c r="U369">
        <f>Input2022!U369*0.000001</f>
        <v>-6.2967142857142848E-3</v>
      </c>
      <c r="V369">
        <f>Input2022!V369*0.000001</f>
        <v>19.800359285714286</v>
      </c>
      <c r="W369">
        <f>Input2022!W369*0.000001</f>
        <v>-97.300052999999991</v>
      </c>
    </row>
    <row r="370" spans="1:23" ht="14.25" customHeight="1">
      <c r="A370">
        <f>Input2022!A370</f>
        <v>2022</v>
      </c>
      <c r="B370" t="str">
        <f>Input2022!B370</f>
        <v>Eureka</v>
      </c>
      <c r="C370" t="str">
        <f>Input2022!C370</f>
        <v>City</v>
      </c>
      <c r="D370" t="str">
        <f>Input2022!D370</f>
        <v>06</v>
      </c>
      <c r="E370" t="str">
        <f>Input2022!E370</f>
        <v>023</v>
      </c>
      <c r="F370">
        <f>Input2022!F370</f>
        <v>23042</v>
      </c>
      <c r="G370" t="str">
        <f>Input2022!G370</f>
        <v>CA</v>
      </c>
      <c r="H370">
        <f>Input2022!H370*0.000001</f>
        <v>9.905873999999999</v>
      </c>
      <c r="I370">
        <f>Input2022!I370*0.000001</f>
        <v>-7.5059999999999993</v>
      </c>
      <c r="J370">
        <f>Input2022!J370*0.000001</f>
        <v>37.613614999999996</v>
      </c>
      <c r="K370">
        <f>Input2022!K370*0.000001</f>
        <v>31.060706</v>
      </c>
      <c r="L370">
        <f>Input2022!L370*0.000001</f>
        <v>82.459179999999989</v>
      </c>
      <c r="M370">
        <f>Input2022!M370*0.000001</f>
        <v>47.305678</v>
      </c>
      <c r="N370">
        <f>Input2022!N370*0.000001</f>
        <v>0</v>
      </c>
      <c r="O370">
        <f>Input2022!O370*0.000001</f>
        <v>1.3986619999999998</v>
      </c>
      <c r="P370">
        <f>Input2022!P370*0.000001</f>
        <v>1.9322199999999998</v>
      </c>
      <c r="Q370">
        <f>Input2022!Q370*0.000001</f>
        <v>-44.464542999999999</v>
      </c>
      <c r="R370">
        <f>Input2022!R370*0.000001</f>
        <v>216.55353380806571</v>
      </c>
      <c r="S370">
        <f>Input2022!S370*0.000001</f>
        <v>172.08899080806572</v>
      </c>
      <c r="T370">
        <f>Input2022!T370*0.000001</f>
        <v>6.9320179999999993</v>
      </c>
      <c r="U370">
        <f>Input2022!U370*0.000001</f>
        <v>0</v>
      </c>
      <c r="V370">
        <f>Input2022!V370*0.000001</f>
        <v>0</v>
      </c>
      <c r="W370">
        <f>Input2022!W370*0.000001</f>
        <v>-21.452538000000001</v>
      </c>
    </row>
    <row r="371" spans="1:23" ht="14.25" customHeight="1">
      <c r="A371">
        <f>Input2022!A371</f>
        <v>2022</v>
      </c>
      <c r="B371" t="str">
        <f>Input2022!B371</f>
        <v>Eureka City Schools</v>
      </c>
      <c r="C371" t="str">
        <f>Input2022!C371</f>
        <v>School District</v>
      </c>
      <c r="D371" t="str">
        <f>Input2022!D371</f>
        <v>06</v>
      </c>
      <c r="E371" t="str">
        <f>Input2022!E371</f>
        <v>023</v>
      </c>
      <c r="F371" t="str">
        <f>Input2022!F371</f>
        <v>00052</v>
      </c>
      <c r="G371" t="str">
        <f>Input2022!G371</f>
        <v>CA</v>
      </c>
      <c r="H371">
        <f>Input2022!H371*0.000001</f>
        <v>24.003629999999998</v>
      </c>
      <c r="I371">
        <f>Input2022!I371*0.000001</f>
        <v>-0.12307999999999999</v>
      </c>
      <c r="J371">
        <f>Input2022!J371*0.000001</f>
        <v>52.636190999999997</v>
      </c>
      <c r="K371">
        <f>Input2022!K371*0.000001</f>
        <v>102.306139</v>
      </c>
      <c r="L371">
        <f>Input2022!L371*0.000001</f>
        <v>72.696887000000004</v>
      </c>
      <c r="M371">
        <f>Input2022!M371*0.000001</f>
        <v>64.221947</v>
      </c>
      <c r="N371">
        <f>Input2022!N371*0.000001</f>
        <v>27.119264999999999</v>
      </c>
      <c r="O371">
        <f>Input2022!O371*0.000001</f>
        <v>0</v>
      </c>
      <c r="P371">
        <f>Input2022!P371*0.000001</f>
        <v>4.8245749999999994</v>
      </c>
      <c r="Q371">
        <f>Input2022!Q371*0.000001</f>
        <v>-23.222992999999999</v>
      </c>
      <c r="R371">
        <f>Input2022!R371*0.000001</f>
        <v>154.32624558071961</v>
      </c>
      <c r="S371">
        <f>Input2022!S371*0.000001</f>
        <v>131.10325258071961</v>
      </c>
      <c r="T371">
        <f>Input2022!T371*0.000001</f>
        <v>4.39147</v>
      </c>
      <c r="U371">
        <f>Input2022!U371*0.000001</f>
        <v>0</v>
      </c>
      <c r="V371">
        <f>Input2022!V371*0.000001</f>
        <v>9.9403639999999989</v>
      </c>
      <c r="W371">
        <f>Input2022!W371*0.000001</f>
        <v>-47.395990999999995</v>
      </c>
    </row>
    <row r="372" spans="1:23" ht="14.25" customHeight="1">
      <c r="A372">
        <f>Input2022!A372</f>
        <v>2022</v>
      </c>
      <c r="B372" t="str">
        <f>Input2022!B372</f>
        <v>Eureka Union School District</v>
      </c>
      <c r="C372" t="str">
        <f>Input2022!C372</f>
        <v>School District</v>
      </c>
      <c r="D372" t="str">
        <f>Input2022!D372</f>
        <v>06</v>
      </c>
      <c r="E372" t="str">
        <f>Input2022!E372</f>
        <v>061</v>
      </c>
      <c r="F372" t="str">
        <f>Input2022!F372</f>
        <v>13080</v>
      </c>
      <c r="G372" t="str">
        <f>Input2022!G372</f>
        <v>CA</v>
      </c>
      <c r="H372">
        <f>Input2022!H372*0.000001</f>
        <v>11.682100999999999</v>
      </c>
      <c r="I372">
        <f>Input2022!I372*0.000001</f>
        <v>-1.0912E-2</v>
      </c>
      <c r="J372">
        <f>Input2022!J372*0.000001</f>
        <v>37.656678999999997</v>
      </c>
      <c r="K372">
        <f>Input2022!K372*0.000001</f>
        <v>0.15631899999999999</v>
      </c>
      <c r="L372">
        <f>Input2022!L372*0.000001</f>
        <v>41.176615999999996</v>
      </c>
      <c r="M372">
        <f>Input2022!M372*0.000001</f>
        <v>39.439096999999997</v>
      </c>
      <c r="N372">
        <f>Input2022!N372*0.000001</f>
        <v>15.089767999999999</v>
      </c>
      <c r="O372">
        <f>Input2022!O372*0.000001</f>
        <v>0</v>
      </c>
      <c r="P372">
        <f>Input2022!P372*0.000001</f>
        <v>3.4476209999999998</v>
      </c>
      <c r="Q372">
        <f>Input2022!Q372*0.000001</f>
        <v>-18.893158</v>
      </c>
      <c r="R372">
        <f>Input2022!R372*0.000001</f>
        <v>134.83121448911783</v>
      </c>
      <c r="S372">
        <f>Input2022!S372*0.000001</f>
        <v>115.93805648911783</v>
      </c>
      <c r="T372">
        <f>Input2022!T372*0.000001</f>
        <v>3.859966</v>
      </c>
      <c r="U372">
        <f>Input2022!U372*0.000001</f>
        <v>0</v>
      </c>
      <c r="V372">
        <f>Input2022!V372*0.000001</f>
        <v>0</v>
      </c>
      <c r="W372">
        <f>Input2022!W372*0.000001</f>
        <v>-4.686687</v>
      </c>
    </row>
    <row r="373" spans="1:23" ht="14.25" customHeight="1">
      <c r="A373">
        <f>Input2022!A373</f>
        <v>2022</v>
      </c>
      <c r="B373" t="str">
        <f>Input2022!B373</f>
        <v>Evergreen School District</v>
      </c>
      <c r="C373" t="str">
        <f>Input2022!C373</f>
        <v>School District</v>
      </c>
      <c r="D373" t="str">
        <f>Input2022!D373</f>
        <v>06</v>
      </c>
      <c r="E373" t="str">
        <f>Input2022!E373</f>
        <v>085</v>
      </c>
      <c r="F373" t="str">
        <f>Input2022!F373</f>
        <v>13140</v>
      </c>
      <c r="G373" t="str">
        <f>Input2022!G373</f>
        <v>CA</v>
      </c>
      <c r="H373">
        <f>Input2022!H373*0.000001</f>
        <v>27.202268999999998</v>
      </c>
      <c r="I373">
        <f>Input2022!I373*0.000001</f>
        <v>-1.7337049999999998</v>
      </c>
      <c r="J373">
        <f>Input2022!J373*0.000001</f>
        <v>125.93931099999999</v>
      </c>
      <c r="K373">
        <f>Input2022!K373*0.000001</f>
        <v>176.594123</v>
      </c>
      <c r="L373">
        <f>Input2022!L373*0.000001</f>
        <v>143.423067</v>
      </c>
      <c r="M373">
        <f>Input2022!M373*0.000001</f>
        <v>124.579021</v>
      </c>
      <c r="N373">
        <f>Input2022!N373*0.000001</f>
        <v>0</v>
      </c>
      <c r="O373">
        <f>Input2022!O373*0.000001</f>
        <v>39.325949999999999</v>
      </c>
      <c r="P373">
        <f>Input2022!P373*0.000001</f>
        <v>8.1297689999999996</v>
      </c>
      <c r="Q373">
        <f>Input2022!Q373*0.000001</f>
        <v>-61.341904</v>
      </c>
      <c r="R373">
        <f>Input2022!R373*0.000001</f>
        <v>430.9091651821862</v>
      </c>
      <c r="S373">
        <f>Input2022!S373*0.000001</f>
        <v>369.56726118218626</v>
      </c>
      <c r="T373">
        <f>Input2022!T373*0.000001</f>
        <v>10.771049</v>
      </c>
      <c r="U373">
        <f>Input2022!U373*0.000001</f>
        <v>0</v>
      </c>
      <c r="V373">
        <f>Input2022!V373*0.000001</f>
        <v>38.278991999999995</v>
      </c>
      <c r="W373">
        <f>Input2022!W373*0.000001</f>
        <v>-121.89243099999999</v>
      </c>
    </row>
    <row r="374" spans="1:23" ht="14.25" customHeight="1">
      <c r="A374">
        <f>Input2022!A374</f>
        <v>2022</v>
      </c>
      <c r="B374" t="str">
        <f>Input2022!B374</f>
        <v>Evergreen Union Elementary School District</v>
      </c>
      <c r="C374" t="str">
        <f>Input2022!C374</f>
        <v>School District</v>
      </c>
      <c r="D374" t="str">
        <f>Input2022!D374</f>
        <v>06</v>
      </c>
      <c r="E374" t="str">
        <f>Input2022!E374</f>
        <v>103</v>
      </c>
      <c r="F374" t="str">
        <f>Input2022!F374</f>
        <v>13170</v>
      </c>
      <c r="G374" t="str">
        <f>Input2022!G374</f>
        <v>CA</v>
      </c>
      <c r="H374">
        <f>Input2022!H374*0.000001</f>
        <v>4.7678589999999996</v>
      </c>
      <c r="I374">
        <f>Input2022!I374*0.000001</f>
        <v>-0.55616100000000002</v>
      </c>
      <c r="J374">
        <f>Input2022!J374*0.000001</f>
        <v>14.278594999999999</v>
      </c>
      <c r="K374">
        <f>Input2022!K374*0.000001</f>
        <v>0.157413</v>
      </c>
      <c r="L374">
        <f>Input2022!L374*0.000001</f>
        <v>17.438556999999999</v>
      </c>
      <c r="M374">
        <f>Input2022!M374*0.000001</f>
        <v>14.641154</v>
      </c>
      <c r="N374">
        <f>Input2022!N374*0.000001</f>
        <v>0</v>
      </c>
      <c r="O374">
        <f>Input2022!O374*0.000001</f>
        <v>7.062862</v>
      </c>
      <c r="P374">
        <f>Input2022!P374*0.000001</f>
        <v>2.514748</v>
      </c>
      <c r="Q374">
        <f>Input2022!Q374*0.000001</f>
        <v>-9.090306</v>
      </c>
      <c r="R374">
        <f>Input2022!R374*0.000001</f>
        <v>60.833970065789472</v>
      </c>
      <c r="S374">
        <f>Input2022!S374*0.000001</f>
        <v>51.743664065789474</v>
      </c>
      <c r="T374">
        <f>Input2022!T374*0.000001</f>
        <v>1.7674939999999999</v>
      </c>
      <c r="U374">
        <f>Input2022!U374*0.000001</f>
        <v>0</v>
      </c>
      <c r="V374">
        <f>Input2022!V374*0.000001</f>
        <v>0</v>
      </c>
      <c r="W374">
        <f>Input2022!W374*0.000001</f>
        <v>-3.4835499999999997</v>
      </c>
    </row>
    <row r="375" spans="1:23" ht="14.25" customHeight="1">
      <c r="A375">
        <f>Input2022!A375</f>
        <v>2022</v>
      </c>
      <c r="B375" t="str">
        <f>Input2022!B375</f>
        <v>Exeter</v>
      </c>
      <c r="C375" t="str">
        <f>Input2022!C375</f>
        <v>City</v>
      </c>
      <c r="D375" t="str">
        <f>Input2022!D375</f>
        <v>06</v>
      </c>
      <c r="E375" t="str">
        <f>Input2022!E375</f>
        <v>107</v>
      </c>
      <c r="F375" t="str">
        <f>Input2022!F375</f>
        <v>23126</v>
      </c>
      <c r="G375" t="str">
        <f>Input2022!G375</f>
        <v>CA</v>
      </c>
      <c r="H375">
        <f>Input2022!H375*0.000001</f>
        <v>3.32206</v>
      </c>
      <c r="I375">
        <f>Input2022!I375*0.000001</f>
        <v>0</v>
      </c>
      <c r="J375">
        <f>Input2022!J375*0.000001</f>
        <v>4.7814179999999995</v>
      </c>
      <c r="K375">
        <f>Input2022!K375*0.000001</f>
        <v>8.7384989999999991</v>
      </c>
      <c r="L375">
        <f>Input2022!L375*0.000001</f>
        <v>16.316983</v>
      </c>
      <c r="M375">
        <f>Input2022!M375*0.000001</f>
        <v>5.1606369999999995</v>
      </c>
      <c r="N375">
        <f>Input2022!N375*0.000001</f>
        <v>4.2932309999999996</v>
      </c>
      <c r="O375">
        <f>Input2022!O375*0.000001</f>
        <v>0</v>
      </c>
      <c r="P375">
        <f>Input2022!P375*0.000001</f>
        <v>0.75239199999999995</v>
      </c>
      <c r="Q375">
        <f>Input2022!Q375*0.000001</f>
        <v>-2.866479</v>
      </c>
      <c r="R375">
        <f>Input2022!R375*0.000001</f>
        <v>25.32829767836088</v>
      </c>
      <c r="S375">
        <f>Input2022!S375*0.000001</f>
        <v>22.461818678360878</v>
      </c>
      <c r="T375">
        <f>Input2022!T375*0.000001</f>
        <v>0.74063400000000001</v>
      </c>
      <c r="U375">
        <f>Input2022!U375*0.000001</f>
        <v>0</v>
      </c>
      <c r="V375">
        <f>Input2022!V375*0.000001</f>
        <v>0</v>
      </c>
      <c r="W375">
        <f>Input2022!W375*0.000001</f>
        <v>2.0013329999999998</v>
      </c>
    </row>
    <row r="376" spans="1:23" ht="14.25" customHeight="1">
      <c r="A376">
        <f>Input2022!A376</f>
        <v>2022</v>
      </c>
      <c r="B376" t="str">
        <f>Input2022!B376</f>
        <v>Exeter Unified School District</v>
      </c>
      <c r="C376" t="str">
        <f>Input2022!C376</f>
        <v>School District</v>
      </c>
      <c r="D376" t="str">
        <f>Input2022!D376</f>
        <v>06</v>
      </c>
      <c r="E376" t="str">
        <f>Input2022!E376</f>
        <v>107</v>
      </c>
      <c r="F376" t="str">
        <f>Input2022!F376</f>
        <v>01423</v>
      </c>
      <c r="G376" t="str">
        <f>Input2022!G376</f>
        <v>CA</v>
      </c>
      <c r="H376">
        <f>Input2022!H376*0.000001</f>
        <v>14.58691</v>
      </c>
      <c r="I376">
        <f>Input2022!I376*0.000001</f>
        <v>-2.3158999999999999E-2</v>
      </c>
      <c r="J376">
        <f>Input2022!J376*0.000001</f>
        <v>37.821429999999999</v>
      </c>
      <c r="K376">
        <f>Input2022!K376*0.000001</f>
        <v>33.656036</v>
      </c>
      <c r="L376">
        <f>Input2022!L376*0.000001</f>
        <v>46.167823999999996</v>
      </c>
      <c r="M376">
        <f>Input2022!M376*0.000001</f>
        <v>41.056255999999998</v>
      </c>
      <c r="N376">
        <f>Input2022!N376*0.000001</f>
        <v>0</v>
      </c>
      <c r="O376">
        <f>Input2022!O376*0.000001</f>
        <v>22.071251</v>
      </c>
      <c r="P376">
        <f>Input2022!P376*0.000001</f>
        <v>8.1788179999999997</v>
      </c>
      <c r="Q376">
        <f>Input2022!Q376*0.000001</f>
        <v>-17.232658999999998</v>
      </c>
      <c r="R376">
        <f>Input2022!R376*0.000001</f>
        <v>116.3795218623482</v>
      </c>
      <c r="S376">
        <f>Input2022!S376*0.000001</f>
        <v>99.1468628623482</v>
      </c>
      <c r="T376">
        <f>Input2022!T376*0.000001</f>
        <v>3.6706299999999996</v>
      </c>
      <c r="U376">
        <f>Input2022!U376*0.000001</f>
        <v>-1.1054444444444445E-3</v>
      </c>
      <c r="V376">
        <f>Input2022!V376*0.000001</f>
        <v>9.3475055555555553</v>
      </c>
      <c r="W376">
        <f>Input2022!W376*0.000001</f>
        <v>-19.250485999999999</v>
      </c>
    </row>
    <row r="377" spans="1:23" ht="14.25" customHeight="1">
      <c r="A377">
        <f>Input2022!A377</f>
        <v>2022</v>
      </c>
      <c r="B377" t="str">
        <f>Input2022!B377</f>
        <v>Fairfax Elementary School District</v>
      </c>
      <c r="C377" t="str">
        <f>Input2022!C377</f>
        <v>School District</v>
      </c>
      <c r="D377" t="str">
        <f>Input2022!D377</f>
        <v>06</v>
      </c>
      <c r="E377" t="str">
        <f>Input2022!E377</f>
        <v>029</v>
      </c>
      <c r="F377" t="str">
        <f>Input2022!F377</f>
        <v>13290</v>
      </c>
      <c r="G377" t="str">
        <f>Input2022!G377</f>
        <v>CA</v>
      </c>
      <c r="H377">
        <f>Input2022!H377*0.000001</f>
        <v>7.9127599999999996</v>
      </c>
      <c r="I377">
        <f>Input2022!I377*0.000001</f>
        <v>-1.45</v>
      </c>
      <c r="J377">
        <f>Input2022!J377*0.000001</f>
        <v>42.782844999999995</v>
      </c>
      <c r="K377">
        <f>Input2022!K377*0.000001</f>
        <v>14.190971999999999</v>
      </c>
      <c r="L377">
        <f>Input2022!L377*0.000001</f>
        <v>53.493046999999997</v>
      </c>
      <c r="M377">
        <f>Input2022!M377*0.000001</f>
        <v>48.681291999999999</v>
      </c>
      <c r="N377">
        <f>Input2022!N377*0.000001</f>
        <v>12.221983</v>
      </c>
      <c r="O377">
        <f>Input2022!O377*0.000001</f>
        <v>0</v>
      </c>
      <c r="P377">
        <f>Input2022!P377*0.000001</f>
        <v>4.8266779999999994</v>
      </c>
      <c r="Q377">
        <f>Input2022!Q377*0.000001</f>
        <v>-17.468602999999998</v>
      </c>
      <c r="R377">
        <f>Input2022!R377*0.000001</f>
        <v>120.32759257171563</v>
      </c>
      <c r="S377">
        <f>Input2022!S377*0.000001</f>
        <v>102.85898957171564</v>
      </c>
      <c r="T377">
        <f>Input2022!T377*0.000001</f>
        <v>0.20389599999999999</v>
      </c>
      <c r="U377">
        <f>Input2022!U377*0.000001</f>
        <v>5.5802749999999994</v>
      </c>
      <c r="V377">
        <f>Input2022!V377*0.000001</f>
        <v>7.9919269999999996</v>
      </c>
      <c r="W377">
        <f>Input2022!W377*0.000001</f>
        <v>-14.354248999999999</v>
      </c>
    </row>
    <row r="378" spans="1:23" ht="14.25" customHeight="1">
      <c r="A378">
        <f>Input2022!A378</f>
        <v>2022</v>
      </c>
      <c r="B378" t="str">
        <f>Input2022!B378</f>
        <v>Fairfield</v>
      </c>
      <c r="C378" t="str">
        <f>Input2022!C378</f>
        <v>City</v>
      </c>
      <c r="D378" t="str">
        <f>Input2022!D378</f>
        <v>06</v>
      </c>
      <c r="E378" t="str">
        <f>Input2022!E378</f>
        <v>095</v>
      </c>
      <c r="F378">
        <f>Input2022!F378</f>
        <v>23182</v>
      </c>
      <c r="G378" t="str">
        <f>Input2022!G378</f>
        <v>CA</v>
      </c>
      <c r="H378">
        <f>Input2022!H378*0.000001</f>
        <v>50.923725999999995</v>
      </c>
      <c r="I378">
        <f>Input2022!I378*0.000001</f>
        <v>-20.144289000000001</v>
      </c>
      <c r="J378">
        <f>Input2022!J378*0.000001</f>
        <v>116.705461</v>
      </c>
      <c r="K378">
        <f>Input2022!K378*0.000001</f>
        <v>119.81350099999999</v>
      </c>
      <c r="L378">
        <f>Input2022!L378*0.000001</f>
        <v>259.62405699999999</v>
      </c>
      <c r="M378">
        <f>Input2022!M378*0.000001</f>
        <v>122.108407</v>
      </c>
      <c r="N378">
        <f>Input2022!N378*0.000001</f>
        <v>0</v>
      </c>
      <c r="O378">
        <f>Input2022!O378*0.000001</f>
        <v>53.628079999999997</v>
      </c>
      <c r="P378">
        <f>Input2022!P378*0.000001</f>
        <v>9.802795999999999</v>
      </c>
      <c r="Q378">
        <f>Input2022!Q378*0.000001</f>
        <v>-119.98152599999999</v>
      </c>
      <c r="R378">
        <f>Input2022!R378*0.000001</f>
        <v>726.36615599999993</v>
      </c>
      <c r="S378">
        <f>Input2022!S378*0.000001</f>
        <v>606.38463000000002</v>
      </c>
      <c r="T378">
        <f>Input2022!T378*0.000001</f>
        <v>22.748987</v>
      </c>
      <c r="U378">
        <f>Input2022!U378*0.000001</f>
        <v>2.5495079999999999</v>
      </c>
      <c r="V378">
        <f>Input2022!V378*0.000001</f>
        <v>2.5702819999999997</v>
      </c>
      <c r="W378">
        <f>Input2022!W378*0.000001</f>
        <v>-6.0269409999999999</v>
      </c>
    </row>
    <row r="379" spans="1:23" ht="14.25" customHeight="1">
      <c r="A379">
        <f>Input2022!A379</f>
        <v>2022</v>
      </c>
      <c r="B379" t="str">
        <f>Input2022!B379</f>
        <v>Fairfield Suisun Unified School District</v>
      </c>
      <c r="C379" t="str">
        <f>Input2022!C379</f>
        <v>School District</v>
      </c>
      <c r="D379" t="str">
        <f>Input2022!D379</f>
        <v>06</v>
      </c>
      <c r="E379" t="str">
        <f>Input2022!E379</f>
        <v>095</v>
      </c>
      <c r="F379" t="str">
        <f>Input2022!F379</f>
        <v>13360</v>
      </c>
      <c r="G379" t="str">
        <f>Input2022!G379</f>
        <v>CA</v>
      </c>
      <c r="H379">
        <f>Input2022!H379*0.000001</f>
        <v>62.403176999999999</v>
      </c>
      <c r="I379">
        <f>Input2022!I379*0.000001</f>
        <v>-5.0999999999999996</v>
      </c>
      <c r="J379">
        <f>Input2022!J379*0.000001</f>
        <v>263.90355099999999</v>
      </c>
      <c r="K379">
        <f>Input2022!K379*0.000001</f>
        <v>283.17672799999997</v>
      </c>
      <c r="L379">
        <f>Input2022!L379*0.000001</f>
        <v>320.92878200000001</v>
      </c>
      <c r="M379">
        <f>Input2022!M379*0.000001</f>
        <v>274.61652799999996</v>
      </c>
      <c r="N379">
        <f>Input2022!N379*0.000001</f>
        <v>93.695093</v>
      </c>
      <c r="O379">
        <f>Input2022!O379*0.000001</f>
        <v>0</v>
      </c>
      <c r="P379">
        <f>Input2022!P379*0.000001</f>
        <v>58.007809999999999</v>
      </c>
      <c r="Q379">
        <f>Input2022!Q379*0.000001</f>
        <v>-128.08599999999998</v>
      </c>
      <c r="R379">
        <f>Input2022!R379*0.000001</f>
        <v>848.83693374150596</v>
      </c>
      <c r="S379">
        <f>Input2022!S379*0.000001</f>
        <v>720.75093374150595</v>
      </c>
      <c r="T379">
        <f>Input2022!T379*0.000001</f>
        <v>27.160069999999997</v>
      </c>
      <c r="U379">
        <f>Input2022!U379*0.000001</f>
        <v>0</v>
      </c>
      <c r="V379">
        <f>Input2022!V379*0.000001</f>
        <v>100.131411</v>
      </c>
      <c r="W379">
        <f>Input2022!W379*0.000001</f>
        <v>-304.81131299999998</v>
      </c>
    </row>
    <row r="380" spans="1:23" ht="14.25" customHeight="1">
      <c r="A380">
        <f>Input2022!A380</f>
        <v>2022</v>
      </c>
      <c r="B380" t="str">
        <f>Input2022!B380</f>
        <v>Fall River Joint Unified School District</v>
      </c>
      <c r="C380" t="str">
        <f>Input2022!C380</f>
        <v>School District</v>
      </c>
      <c r="D380" t="str">
        <f>Input2022!D380</f>
        <v>06</v>
      </c>
      <c r="E380" t="str">
        <f>Input2022!E380</f>
        <v>035</v>
      </c>
      <c r="F380" t="str">
        <f>Input2022!F380</f>
        <v>13470</v>
      </c>
      <c r="G380" t="str">
        <f>Input2022!G380</f>
        <v>CA</v>
      </c>
      <c r="H380">
        <f>Input2022!H380*0.000001</f>
        <v>6.3314339999999998</v>
      </c>
      <c r="I380">
        <f>Input2022!I380*0.000001</f>
        <v>-0.13899999999999998</v>
      </c>
      <c r="J380">
        <f>Input2022!J380*0.000001</f>
        <v>18.561108999999998</v>
      </c>
      <c r="K380">
        <f>Input2022!K380*0.000001</f>
        <v>2.393659</v>
      </c>
      <c r="L380">
        <f>Input2022!L380*0.000001</f>
        <v>21.477422999999998</v>
      </c>
      <c r="M380">
        <f>Input2022!M380*0.000001</f>
        <v>20.375968999999998</v>
      </c>
      <c r="N380">
        <f>Input2022!N380*0.000001</f>
        <v>0</v>
      </c>
      <c r="O380">
        <f>Input2022!O380*0.000001</f>
        <v>6.9928989999999995</v>
      </c>
      <c r="P380">
        <f>Input2022!P380*0.000001</f>
        <v>1.8983059999999998</v>
      </c>
      <c r="Q380">
        <f>Input2022!Q380*0.000001</f>
        <v>-9.3704339999999995</v>
      </c>
      <c r="R380">
        <f>Input2022!R380*0.000001</f>
        <v>62.564037171052632</v>
      </c>
      <c r="S380">
        <f>Input2022!S380*0.000001</f>
        <v>53.193603171052629</v>
      </c>
      <c r="T380">
        <f>Input2022!T380*0.000001</f>
        <v>1.959638</v>
      </c>
      <c r="U380">
        <f>Input2022!U380*0.000001</f>
        <v>0</v>
      </c>
      <c r="V380">
        <f>Input2022!V380*0.000001</f>
        <v>1.1400729999999999</v>
      </c>
      <c r="W380">
        <f>Input2022!W380*0.000001</f>
        <v>-7.0471129999999995</v>
      </c>
    </row>
    <row r="381" spans="1:23" ht="14.25" customHeight="1">
      <c r="A381">
        <f>Input2022!A381</f>
        <v>2022</v>
      </c>
      <c r="B381" t="str">
        <f>Input2022!B381</f>
        <v>Fallbrook Regional Health District</v>
      </c>
      <c r="C381" t="str">
        <f>Input2022!C381</f>
        <v>Special District</v>
      </c>
      <c r="D381" t="str">
        <f>Input2022!D381</f>
        <v>06</v>
      </c>
      <c r="E381" t="str">
        <f>Input2022!E381</f>
        <v>073</v>
      </c>
      <c r="F381">
        <f>Input2022!F381</f>
        <v>99021</v>
      </c>
      <c r="G381" t="str">
        <f>Input2022!G381</f>
        <v>CA</v>
      </c>
      <c r="H381">
        <f>Input2022!H381*0.000001</f>
        <v>8.4672979999999995</v>
      </c>
      <c r="I381">
        <f>Input2022!I381*0.000001</f>
        <v>0</v>
      </c>
      <c r="J381">
        <f>Input2022!J381*0.000001</f>
        <v>2.1402869999999998</v>
      </c>
      <c r="K381">
        <f>Input2022!K381*0.000001</f>
        <v>3.2902000000000001E-2</v>
      </c>
      <c r="L381">
        <f>Input2022!L381*0.000001</f>
        <v>1.9436309999999999</v>
      </c>
      <c r="M381">
        <f>Input2022!M381*0.000001</f>
        <v>1.962143</v>
      </c>
      <c r="N381">
        <f>Input2022!N381*0.000001</f>
        <v>0</v>
      </c>
      <c r="O381">
        <f>Input2022!O381*0.000001</f>
        <v>8.6216290000000004</v>
      </c>
      <c r="P381">
        <f>Input2022!P381*0.000001</f>
        <v>0.17335999999999999</v>
      </c>
      <c r="Q381">
        <f>Input2022!Q381*0.000001</f>
        <v>0</v>
      </c>
      <c r="R381">
        <f>Input2022!R381*0.000001</f>
        <v>0</v>
      </c>
      <c r="S381">
        <f>Input2022!S381*0.000001</f>
        <v>0</v>
      </c>
      <c r="T381">
        <f>Input2022!T381*0.000001</f>
        <v>0</v>
      </c>
      <c r="U381">
        <f>Input2022!U381*0.000001</f>
        <v>0</v>
      </c>
      <c r="V381">
        <f>Input2022!V381*0.000001</f>
        <v>0</v>
      </c>
      <c r="W381">
        <f>Input2022!W381*0.000001</f>
        <v>8.9033839999999991</v>
      </c>
    </row>
    <row r="382" spans="1:23" ht="14.25" customHeight="1">
      <c r="A382">
        <f>Input2022!A382</f>
        <v>2022</v>
      </c>
      <c r="B382" t="str">
        <f>Input2022!B382</f>
        <v>Fallbrook Union Elementary School District</v>
      </c>
      <c r="C382" t="str">
        <f>Input2022!C382</f>
        <v>School District</v>
      </c>
      <c r="D382" t="str">
        <f>Input2022!D382</f>
        <v>06</v>
      </c>
      <c r="E382" t="str">
        <f>Input2022!E382</f>
        <v>073</v>
      </c>
      <c r="F382" t="str">
        <f>Input2022!F382</f>
        <v>13500</v>
      </c>
      <c r="G382" t="str">
        <f>Input2022!G382</f>
        <v>CA</v>
      </c>
      <c r="H382">
        <f>Input2022!H382*0.000001</f>
        <v>17.014976999999998</v>
      </c>
      <c r="I382">
        <f>Input2022!I382*0.000001</f>
        <v>0</v>
      </c>
      <c r="J382">
        <f>Input2022!J382*0.000001</f>
        <v>88.073126999999999</v>
      </c>
      <c r="K382">
        <f>Input2022!K382*0.000001</f>
        <v>19.519175000000001</v>
      </c>
      <c r="L382">
        <f>Input2022!L382*0.000001</f>
        <v>105.55967199999999</v>
      </c>
      <c r="M382">
        <f>Input2022!M382*0.000001</f>
        <v>89.61392699999999</v>
      </c>
      <c r="N382">
        <f>Input2022!N382*0.000001</f>
        <v>0</v>
      </c>
      <c r="O382">
        <f>Input2022!O382*0.000001</f>
        <v>14.691984</v>
      </c>
      <c r="P382">
        <f>Input2022!P382*0.000001</f>
        <v>3.341294</v>
      </c>
      <c r="Q382">
        <f>Input2022!Q382*0.000001</f>
        <v>-41.092431999999995</v>
      </c>
      <c r="R382">
        <f>Input2022!R382*0.000001</f>
        <v>278.4535765182186</v>
      </c>
      <c r="S382">
        <f>Input2022!S382*0.000001</f>
        <v>237.36114451821862</v>
      </c>
      <c r="T382">
        <f>Input2022!T382*0.000001</f>
        <v>8.6352499999999992</v>
      </c>
      <c r="U382">
        <f>Input2022!U382*0.000001</f>
        <v>2.8519780714703926E-4</v>
      </c>
      <c r="V382">
        <f>Input2022!V382*0.000001</f>
        <v>12.964643197807145</v>
      </c>
      <c r="W382">
        <f>Input2022!W382*0.000001</f>
        <v>-54.556554999999996</v>
      </c>
    </row>
    <row r="383" spans="1:23" ht="14.25" customHeight="1">
      <c r="A383">
        <f>Input2022!A383</f>
        <v>2022</v>
      </c>
      <c r="B383" t="str">
        <f>Input2022!B383</f>
        <v>Fallbrook Union High School District</v>
      </c>
      <c r="C383" t="str">
        <f>Input2022!C383</f>
        <v>School District</v>
      </c>
      <c r="D383" t="str">
        <f>Input2022!D383</f>
        <v>06</v>
      </c>
      <c r="E383" t="str">
        <f>Input2022!E383</f>
        <v>073</v>
      </c>
      <c r="F383" t="str">
        <f>Input2022!F383</f>
        <v>13530</v>
      </c>
      <c r="G383" t="str">
        <f>Input2022!G383</f>
        <v>CA</v>
      </c>
      <c r="H383">
        <f>Input2022!H383*0.000001</f>
        <v>8.5050790000000003</v>
      </c>
      <c r="I383">
        <f>Input2022!I383*0.000001</f>
        <v>-0.416578</v>
      </c>
      <c r="J383">
        <f>Input2022!J383*0.000001</f>
        <v>33.924715999999997</v>
      </c>
      <c r="K383">
        <f>Input2022!K383*0.000001</f>
        <v>48.691752000000001</v>
      </c>
      <c r="L383">
        <f>Input2022!L383*0.000001</f>
        <v>39.478843999999995</v>
      </c>
      <c r="M383">
        <f>Input2022!M383*0.000001</f>
        <v>36.786380999999999</v>
      </c>
      <c r="N383">
        <f>Input2022!N383*0.000001</f>
        <v>0</v>
      </c>
      <c r="O383">
        <f>Input2022!O383*0.000001</f>
        <v>10.049873</v>
      </c>
      <c r="P383">
        <f>Input2022!P383*0.000001</f>
        <v>2.1667589999999999</v>
      </c>
      <c r="Q383">
        <f>Input2022!Q383*0.000001</f>
        <v>-16.301928999999998</v>
      </c>
      <c r="R383">
        <f>Input2022!R383*0.000001</f>
        <v>108.83648056680163</v>
      </c>
      <c r="S383">
        <f>Input2022!S383*0.000001</f>
        <v>92.534551566801639</v>
      </c>
      <c r="T383">
        <f>Input2022!T383*0.000001</f>
        <v>8.604652999999999</v>
      </c>
      <c r="U383">
        <f>Input2022!U383*0.000001</f>
        <v>0.32350838888888889</v>
      </c>
      <c r="V383">
        <f>Input2022!V383*0.000001</f>
        <v>6.2144753888888884</v>
      </c>
      <c r="W383">
        <f>Input2022!W383*0.000001</f>
        <v>-13.605303999999999</v>
      </c>
    </row>
    <row r="384" spans="1:23" ht="14.25" customHeight="1">
      <c r="A384">
        <f>Input2022!A384</f>
        <v>2022</v>
      </c>
      <c r="B384" t="str">
        <f>Input2022!B384</f>
        <v>Farmersville</v>
      </c>
      <c r="C384" t="str">
        <f>Input2022!C384</f>
        <v>City</v>
      </c>
      <c r="D384" t="str">
        <f>Input2022!D384</f>
        <v>06</v>
      </c>
      <c r="E384" t="str">
        <f>Input2022!E384</f>
        <v>077</v>
      </c>
      <c r="F384">
        <f>Input2022!F384</f>
        <v>23616</v>
      </c>
      <c r="G384" t="str">
        <f>Input2022!G384</f>
        <v>CA</v>
      </c>
      <c r="H384">
        <f>Input2022!H384*0.000001</f>
        <v>7.6911569999999996</v>
      </c>
      <c r="I384">
        <f>Input2022!I384*0.000001</f>
        <v>-0.46699999999999997</v>
      </c>
      <c r="J384">
        <f>Input2022!J384*0.000001</f>
        <v>6.9219939999999998</v>
      </c>
      <c r="K384">
        <f>Input2022!K384*0.000001</f>
        <v>16.340208999999998</v>
      </c>
      <c r="L384">
        <f>Input2022!L384*0.000001</f>
        <v>27.853821</v>
      </c>
      <c r="M384">
        <f>Input2022!M384*0.000001</f>
        <v>9.5782670000000003</v>
      </c>
      <c r="N384">
        <f>Input2022!N384*0.000001</f>
        <v>0</v>
      </c>
      <c r="O384">
        <f>Input2022!O384*0.000001</f>
        <v>5.3471459999999995</v>
      </c>
      <c r="P384">
        <f>Input2022!P384*0.000001</f>
        <v>0.22833699999999998</v>
      </c>
      <c r="Q384">
        <f>Input2022!Q384*0.000001</f>
        <v>-0.32883899999999999</v>
      </c>
      <c r="R384">
        <f>Input2022!R384*0.000001</f>
        <v>0.39091654779999996</v>
      </c>
      <c r="S384">
        <f>Input2022!S384*0.000001</f>
        <v>6.2077547800000001E-2</v>
      </c>
      <c r="T384">
        <f>Input2022!T384*0.000001</f>
        <v>0.67086400000000002</v>
      </c>
      <c r="U384">
        <f>Input2022!U384*0.000001</f>
        <v>0</v>
      </c>
      <c r="V384">
        <f>Input2022!V384*0.000001</f>
        <v>0</v>
      </c>
      <c r="W384">
        <f>Input2022!W384*0.000001</f>
        <v>14.326136</v>
      </c>
    </row>
    <row r="385" spans="1:23" ht="14.25" customHeight="1">
      <c r="A385">
        <f>Input2022!A385</f>
        <v>2022</v>
      </c>
      <c r="B385" t="str">
        <f>Input2022!B385</f>
        <v>Farmersville Unified School District</v>
      </c>
      <c r="C385" t="str">
        <f>Input2022!C385</f>
        <v>School District</v>
      </c>
      <c r="D385" t="str">
        <f>Input2022!D385</f>
        <v>06</v>
      </c>
      <c r="E385" t="str">
        <f>Input2022!E385</f>
        <v>107</v>
      </c>
      <c r="F385" t="str">
        <f>Input2022!F385</f>
        <v>00035</v>
      </c>
      <c r="G385" t="str">
        <f>Input2022!G385</f>
        <v>CA</v>
      </c>
      <c r="H385">
        <f>Input2022!H385*0.000001</f>
        <v>11.322929999999999</v>
      </c>
      <c r="I385">
        <f>Input2022!I385*0.000001</f>
        <v>-2.3115129999999997</v>
      </c>
      <c r="J385">
        <f>Input2022!J385*0.000001</f>
        <v>43.989356000000001</v>
      </c>
      <c r="K385">
        <f>Input2022!K385*0.000001</f>
        <v>10.811962999999999</v>
      </c>
      <c r="L385">
        <f>Input2022!L385*0.000001</f>
        <v>47.135931999999997</v>
      </c>
      <c r="M385">
        <f>Input2022!M385*0.000001</f>
        <v>45.610456999999997</v>
      </c>
      <c r="N385">
        <f>Input2022!N385*0.000001</f>
        <v>0</v>
      </c>
      <c r="O385">
        <f>Input2022!O385*0.000001</f>
        <v>18.388387999999999</v>
      </c>
      <c r="P385">
        <f>Input2022!P385*0.000001</f>
        <v>6.2483709999999997</v>
      </c>
      <c r="Q385">
        <f>Input2022!Q385*0.000001</f>
        <v>-17.419166000000001</v>
      </c>
      <c r="R385">
        <f>Input2022!R385*0.000001</f>
        <v>116.63762024291499</v>
      </c>
      <c r="S385">
        <f>Input2022!S385*0.000001</f>
        <v>99.218454242914987</v>
      </c>
      <c r="T385">
        <f>Input2022!T385*0.000001</f>
        <v>4.1312429999999996</v>
      </c>
      <c r="U385">
        <f>Input2022!U385*0.000001</f>
        <v>-1.0742936507936508E-3</v>
      </c>
      <c r="V385">
        <f>Input2022!V385*0.000001</f>
        <v>6.4699397063492059</v>
      </c>
      <c r="W385">
        <f>Input2022!W385*0.000001</f>
        <v>-18.592492</v>
      </c>
    </row>
    <row r="386" spans="1:23" ht="14.25" customHeight="1">
      <c r="A386">
        <f>Input2022!A386</f>
        <v>2022</v>
      </c>
      <c r="B386" t="str">
        <f>Input2022!B386</f>
        <v>Ferndale</v>
      </c>
      <c r="C386" t="str">
        <f>Input2022!C386</f>
        <v>City</v>
      </c>
      <c r="D386" t="str">
        <f>Input2022!D386</f>
        <v>06</v>
      </c>
      <c r="E386" t="str">
        <f>Input2022!E386</f>
        <v>023</v>
      </c>
      <c r="F386" t="str">
        <f>Input2022!F386</f>
        <v>23910</v>
      </c>
      <c r="G386" t="str">
        <f>Input2022!G386</f>
        <v>CA</v>
      </c>
      <c r="H386">
        <f>Input2022!H386*0.000001</f>
        <v>0.69033599999999995</v>
      </c>
      <c r="I386">
        <f>Input2022!I386*0.000001</f>
        <v>0</v>
      </c>
      <c r="J386">
        <f>Input2022!J386*0.000001</f>
        <v>1.1828349999999999</v>
      </c>
      <c r="K386">
        <f>Input2022!K386*0.000001</f>
        <v>4.0006009999999996</v>
      </c>
      <c r="L386">
        <f>Input2022!L386*0.000001</f>
        <v>2.5369229999999998</v>
      </c>
      <c r="M386">
        <f>Input2022!M386*0.000001</f>
        <v>1.3007329999999999</v>
      </c>
      <c r="N386">
        <f>Input2022!N386*0.000001</f>
        <v>0</v>
      </c>
      <c r="O386">
        <f>Input2022!O386*0.000001</f>
        <v>0.61600899999999992</v>
      </c>
      <c r="P386">
        <f>Input2022!P386*0.000001</f>
        <v>0.332177</v>
      </c>
      <c r="Q386">
        <f>Input2022!Q386*0.000001</f>
        <v>0</v>
      </c>
      <c r="R386">
        <f>Input2022!R386*0.000001</f>
        <v>0</v>
      </c>
      <c r="S386">
        <f>Input2022!S386*0.000001</f>
        <v>0</v>
      </c>
      <c r="T386">
        <f>Input2022!T386*0.000001</f>
        <v>0</v>
      </c>
      <c r="U386">
        <f>Input2022!U386*0.000001</f>
        <v>0</v>
      </c>
      <c r="V386">
        <f>Input2022!V386*0.000001</f>
        <v>0</v>
      </c>
      <c r="W386">
        <f>Input2022!W386*0.000001</f>
        <v>1.394744</v>
      </c>
    </row>
    <row r="387" spans="1:23" ht="14.25" customHeight="1">
      <c r="A387">
        <f>Input2022!A387</f>
        <v>2022</v>
      </c>
      <c r="B387" t="str">
        <f>Input2022!B387</f>
        <v>Ferndale Unified School District</v>
      </c>
      <c r="C387" t="str">
        <f>Input2022!C387</f>
        <v>School District</v>
      </c>
      <c r="D387" t="str">
        <f>Input2022!D387</f>
        <v>06</v>
      </c>
      <c r="E387" t="str">
        <f>Input2022!E387</f>
        <v>023</v>
      </c>
      <c r="F387" t="str">
        <f>Input2022!F387</f>
        <v>00037</v>
      </c>
      <c r="G387" t="str">
        <f>Input2022!G387</f>
        <v>CA</v>
      </c>
      <c r="H387">
        <f>Input2022!H387*0.000001</f>
        <v>3.5051859999999997</v>
      </c>
      <c r="I387">
        <f>Input2022!I387*0.000001</f>
        <v>-6.5000000000000002E-2</v>
      </c>
      <c r="J387">
        <f>Input2022!J387*0.000001</f>
        <v>6.7354279999999997</v>
      </c>
      <c r="K387">
        <f>Input2022!K387*0.000001</f>
        <v>0.35855599999999999</v>
      </c>
      <c r="L387">
        <f>Input2022!L387*0.000001</f>
        <v>8.3660399999999999</v>
      </c>
      <c r="M387">
        <f>Input2022!M387*0.000001</f>
        <v>7.9348429999999999</v>
      </c>
      <c r="N387">
        <f>Input2022!N387*0.000001</f>
        <v>0</v>
      </c>
      <c r="O387">
        <f>Input2022!O387*0.000001</f>
        <v>4.964334</v>
      </c>
      <c r="P387">
        <f>Input2022!P387*0.000001</f>
        <v>1.423764</v>
      </c>
      <c r="Q387">
        <f>Input2022!Q387*0.000001</f>
        <v>-2.9626839999999999</v>
      </c>
      <c r="R387">
        <f>Input2022!R387*0.000001</f>
        <v>20.901755879466062</v>
      </c>
      <c r="S387">
        <f>Input2022!S387*0.000001</f>
        <v>17.939071879466063</v>
      </c>
      <c r="T387">
        <f>Input2022!T387*0.000001</f>
        <v>0.59781499999999999</v>
      </c>
      <c r="U387">
        <f>Input2022!U387*0.000001</f>
        <v>0</v>
      </c>
      <c r="V387">
        <f>Input2022!V387*0.000001</f>
        <v>0.52782099999999998</v>
      </c>
      <c r="W387">
        <f>Input2022!W387*0.000001</f>
        <v>-1.3287</v>
      </c>
    </row>
    <row r="388" spans="1:23" ht="14.25" customHeight="1">
      <c r="A388">
        <f>Input2022!A388</f>
        <v>2022</v>
      </c>
      <c r="B388" t="str">
        <f>Input2022!B388</f>
        <v>Fieldbrook Elementary School District</v>
      </c>
      <c r="C388" t="str">
        <f>Input2022!C388</f>
        <v>School District</v>
      </c>
      <c r="D388" t="str">
        <f>Input2022!D388</f>
        <v>06</v>
      </c>
      <c r="E388" t="str">
        <f>Input2022!E388</f>
        <v>023</v>
      </c>
      <c r="F388" t="str">
        <f>Input2022!F388</f>
        <v>13740</v>
      </c>
      <c r="G388" t="str">
        <f>Input2022!G388</f>
        <v>CA</v>
      </c>
      <c r="H388">
        <f>Input2022!H388*0.000001</f>
        <v>0.85834899999999992</v>
      </c>
      <c r="I388">
        <f>Input2022!I388*0.000001</f>
        <v>-3.0113999999999998E-2</v>
      </c>
      <c r="J388">
        <f>Input2022!J388*0.000001</f>
        <v>1.732999</v>
      </c>
      <c r="K388">
        <f>Input2022!K388*0.000001</f>
        <v>0.137299</v>
      </c>
      <c r="L388">
        <f>Input2022!L388*0.000001</f>
        <v>1.9157279999999999</v>
      </c>
      <c r="M388">
        <f>Input2022!M388*0.000001</f>
        <v>1.8416299999999999</v>
      </c>
      <c r="N388">
        <f>Input2022!N388*0.000001</f>
        <v>1.0200089999999999</v>
      </c>
      <c r="O388">
        <f>Input2022!O388*0.000001</f>
        <v>0</v>
      </c>
      <c r="P388">
        <f>Input2022!P388*0.000001</f>
        <v>0.15899199999999999</v>
      </c>
      <c r="Q388">
        <f>Input2022!Q388*0.000001</f>
        <v>-0.71710099999999999</v>
      </c>
      <c r="R388">
        <f>Input2022!R388*0.000001</f>
        <v>5.0051869173277685</v>
      </c>
      <c r="S388">
        <f>Input2022!S388*0.000001</f>
        <v>4.288085917327769</v>
      </c>
      <c r="T388">
        <f>Input2022!T388*0.000001</f>
        <v>0.14302699999999999</v>
      </c>
      <c r="U388">
        <f>Input2022!U388*0.000001</f>
        <v>0</v>
      </c>
      <c r="V388">
        <f>Input2022!V388*0.000001</f>
        <v>6.6827999999999999E-2</v>
      </c>
      <c r="W388">
        <f>Input2022!W388*0.000001</f>
        <v>-0.340891</v>
      </c>
    </row>
    <row r="389" spans="1:23" ht="14.25" customHeight="1">
      <c r="A389">
        <f>Input2022!A389</f>
        <v>2022</v>
      </c>
      <c r="B389" t="str">
        <f>Input2022!B389</f>
        <v>Fillmore</v>
      </c>
      <c r="C389" t="str">
        <f>Input2022!C389</f>
        <v>City</v>
      </c>
      <c r="D389" t="str">
        <f>Input2022!D389</f>
        <v>06</v>
      </c>
      <c r="E389" t="str">
        <f>Input2022!E389</f>
        <v>111</v>
      </c>
      <c r="F389" t="str">
        <f>Input2022!F389</f>
        <v>24092</v>
      </c>
      <c r="G389" t="str">
        <f>Input2022!G389</f>
        <v>CA</v>
      </c>
      <c r="H389">
        <f>Input2022!H389*0.000001</f>
        <v>9.6440950000000001</v>
      </c>
      <c r="I389">
        <f>Input2022!I389*0.000001</f>
        <v>-0.61235399999999995</v>
      </c>
      <c r="J389">
        <f>Input2022!J389*0.000001</f>
        <v>8.4405369999999991</v>
      </c>
      <c r="K389">
        <f>Input2022!K389*0.000001</f>
        <v>50.501017999999995</v>
      </c>
      <c r="L389">
        <f>Input2022!L389*0.000001</f>
        <v>37.399754000000001</v>
      </c>
      <c r="M389">
        <f>Input2022!M389*0.000001</f>
        <v>8.6276039999999998</v>
      </c>
      <c r="N389">
        <f>Input2022!N389*0.000001</f>
        <v>0</v>
      </c>
      <c r="O389">
        <f>Input2022!O389*0.000001</f>
        <v>8.2685879999999994</v>
      </c>
      <c r="P389">
        <f>Input2022!P389*0.000001</f>
        <v>1.9193709999999999</v>
      </c>
      <c r="Q389">
        <f>Input2022!Q389*0.000001</f>
        <v>-3.9588079999999999</v>
      </c>
      <c r="R389">
        <f>Input2022!R389*0.000001</f>
        <v>17.800671534667593</v>
      </c>
      <c r="S389">
        <f>Input2022!S389*0.000001</f>
        <v>13.841863534667592</v>
      </c>
      <c r="T389">
        <f>Input2022!T389*0.000001</f>
        <v>0.75707799999999992</v>
      </c>
      <c r="U389">
        <f>Input2022!U389*0.000001</f>
        <v>0</v>
      </c>
      <c r="V389">
        <f>Input2022!V389*0.000001</f>
        <v>1.7877399999999999</v>
      </c>
      <c r="W389">
        <f>Input2022!W389*0.000001</f>
        <v>22.980637999999999</v>
      </c>
    </row>
    <row r="390" spans="1:23" ht="14.25" customHeight="1">
      <c r="A390">
        <f>Input2022!A390</f>
        <v>2022</v>
      </c>
      <c r="B390" t="str">
        <f>Input2022!B390</f>
        <v>Fillmore Unified School District</v>
      </c>
      <c r="C390" t="str">
        <f>Input2022!C390</f>
        <v>School District</v>
      </c>
      <c r="D390" t="str">
        <f>Input2022!D390</f>
        <v>06</v>
      </c>
      <c r="E390" t="str">
        <f>Input2022!E390</f>
        <v>111</v>
      </c>
      <c r="F390" t="str">
        <f>Input2022!F390</f>
        <v>13800</v>
      </c>
      <c r="G390" t="str">
        <f>Input2022!G390</f>
        <v>CA</v>
      </c>
      <c r="H390">
        <f>Input2022!H390*0.000001</f>
        <v>10.021341999999999</v>
      </c>
      <c r="I390">
        <f>Input2022!I390*0.000001</f>
        <v>-9.7447999999999993E-2</v>
      </c>
      <c r="J390">
        <f>Input2022!J390*0.000001</f>
        <v>60.592903</v>
      </c>
      <c r="K390">
        <f>Input2022!K390*0.000001</f>
        <v>37.236725</v>
      </c>
      <c r="L390">
        <f>Input2022!L390*0.000001</f>
        <v>74.069867000000002</v>
      </c>
      <c r="M390">
        <f>Input2022!M390*0.000001</f>
        <v>61.899903999999999</v>
      </c>
      <c r="N390">
        <f>Input2022!N390*0.000001</f>
        <v>19.599193</v>
      </c>
      <c r="O390">
        <f>Input2022!O390*0.000001</f>
        <v>0</v>
      </c>
      <c r="P390">
        <f>Input2022!P390*0.000001</f>
        <v>10.244721999999999</v>
      </c>
      <c r="Q390">
        <f>Input2022!Q390*0.000001</f>
        <v>-28.377361999999998</v>
      </c>
      <c r="R390">
        <f>Input2022!R390*0.000001</f>
        <v>185.83463400809717</v>
      </c>
      <c r="S390">
        <f>Input2022!S390*0.000001</f>
        <v>157.45727200809716</v>
      </c>
      <c r="T390">
        <f>Input2022!T390*0.000001</f>
        <v>5.8803859999999997</v>
      </c>
      <c r="U390">
        <f>Input2022!U390*0.000001</f>
        <v>0</v>
      </c>
      <c r="V390">
        <f>Input2022!V390*0.000001</f>
        <v>10.857749999999999</v>
      </c>
      <c r="W390">
        <f>Input2022!W390*0.000001</f>
        <v>-40.657710000000002</v>
      </c>
    </row>
    <row r="391" spans="1:23" ht="14.25" customHeight="1">
      <c r="A391">
        <f>Input2022!A391</f>
        <v>2022</v>
      </c>
      <c r="B391" t="str">
        <f>Input2022!B391</f>
        <v>Firebaugh</v>
      </c>
      <c r="C391" t="str">
        <f>Input2022!C391</f>
        <v>City</v>
      </c>
      <c r="D391" t="str">
        <f>Input2022!D391</f>
        <v>06</v>
      </c>
      <c r="E391" t="str">
        <f>Input2022!E391</f>
        <v>019</v>
      </c>
      <c r="F391">
        <f>Input2022!F391</f>
        <v>24134</v>
      </c>
      <c r="G391" t="str">
        <f>Input2022!G391</f>
        <v>CA</v>
      </c>
      <c r="H391">
        <f>Input2022!H391*0.000001</f>
        <v>6.6061329999999998</v>
      </c>
      <c r="I391">
        <f>Input2022!I391*0.000001</f>
        <v>0</v>
      </c>
      <c r="J391">
        <f>Input2022!J391*0.000001</f>
        <v>4.7259009999999995</v>
      </c>
      <c r="K391">
        <f>Input2022!K391*0.000001</f>
        <v>11.319927999999999</v>
      </c>
      <c r="L391">
        <f>Input2022!L391*0.000001</f>
        <v>16.239529000000001</v>
      </c>
      <c r="M391">
        <f>Input2022!M391*0.000001</f>
        <v>5.1213790000000001</v>
      </c>
      <c r="N391">
        <f>Input2022!N391*0.000001</f>
        <v>0</v>
      </c>
      <c r="O391">
        <f>Input2022!O391*0.000001</f>
        <v>7.5630489999999995</v>
      </c>
      <c r="P391">
        <f>Input2022!P391*0.000001</f>
        <v>1.335664</v>
      </c>
      <c r="Q391">
        <f>Input2022!Q391*0.000001</f>
        <v>-2.4192209999999998</v>
      </c>
      <c r="R391">
        <f>Input2022!R391*0.000001</f>
        <v>19.039196064626097</v>
      </c>
      <c r="S391">
        <f>Input2022!S391*0.000001</f>
        <v>16.6199750646261</v>
      </c>
      <c r="T391">
        <f>Input2022!T391*0.000001</f>
        <v>0.58951699999999996</v>
      </c>
      <c r="U391">
        <f>Input2022!U391*0.000001</f>
        <v>0</v>
      </c>
      <c r="V391">
        <f>Input2022!V391*0.000001</f>
        <v>4.79406</v>
      </c>
      <c r="W391">
        <f>Input2022!W391*0.000001</f>
        <v>7.1528130000000001</v>
      </c>
    </row>
    <row r="392" spans="1:23" ht="14.25" customHeight="1">
      <c r="A392">
        <f>Input2022!A392</f>
        <v>2022</v>
      </c>
      <c r="B392" t="str">
        <f>Input2022!B392</f>
        <v>Firebaugh-Las Deltas Unified School District</v>
      </c>
      <c r="C392" t="str">
        <f>Input2022!C392</f>
        <v>School District</v>
      </c>
      <c r="D392" t="str">
        <f>Input2022!D392</f>
        <v>06</v>
      </c>
      <c r="E392" t="str">
        <f>Input2022!E392</f>
        <v>019</v>
      </c>
      <c r="F392" t="str">
        <f>Input2022!F392</f>
        <v>13840</v>
      </c>
      <c r="G392" t="str">
        <f>Input2022!G392</f>
        <v>CA</v>
      </c>
      <c r="H392">
        <f>Input2022!H392*0.000001</f>
        <v>8.6567279999999993</v>
      </c>
      <c r="I392">
        <f>Input2022!I392*0.000001</f>
        <v>-0.76200000000000001</v>
      </c>
      <c r="J392">
        <f>Input2022!J392*0.000001</f>
        <v>43.710519999999995</v>
      </c>
      <c r="K392">
        <f>Input2022!K392*0.000001</f>
        <v>18.809573999999998</v>
      </c>
      <c r="L392">
        <f>Input2022!L392*0.000001</f>
        <v>52.483033999999996</v>
      </c>
      <c r="M392">
        <f>Input2022!M392*0.000001</f>
        <v>45.503945999999999</v>
      </c>
      <c r="N392">
        <f>Input2022!N392*0.000001</f>
        <v>15.880460999999999</v>
      </c>
      <c r="O392">
        <f>Input2022!O392*0.000001</f>
        <v>0</v>
      </c>
      <c r="P392">
        <f>Input2022!P392*0.000001</f>
        <v>10.802097</v>
      </c>
      <c r="Q392">
        <f>Input2022!Q392*0.000001</f>
        <v>-17.147033</v>
      </c>
      <c r="R392">
        <f>Input2022!R392*0.000001</f>
        <v>122.39980544568697</v>
      </c>
      <c r="S392">
        <f>Input2022!S392*0.000001</f>
        <v>105.25277244568696</v>
      </c>
      <c r="T392">
        <f>Input2022!T392*0.000001</f>
        <v>3.4573319999999996</v>
      </c>
      <c r="U392">
        <f>Input2022!U392*0.000001</f>
        <v>0</v>
      </c>
      <c r="V392">
        <f>Input2022!V392*0.000001</f>
        <v>2.7323339999999998</v>
      </c>
      <c r="W392">
        <f>Input2022!W392*0.000001</f>
        <v>-23.379918</v>
      </c>
    </row>
    <row r="393" spans="1:23" ht="14.25" customHeight="1">
      <c r="A393">
        <f>Input2022!A393</f>
        <v>2022</v>
      </c>
      <c r="B393" t="str">
        <f>Input2022!B393</f>
        <v>First 5 San Bernardino County Children and Families Commission</v>
      </c>
      <c r="C393" t="str">
        <f>Input2022!C393</f>
        <v>Special District</v>
      </c>
      <c r="D393" t="str">
        <f>Input2022!D393</f>
        <v>06</v>
      </c>
      <c r="E393" t="str">
        <f>Input2022!E393</f>
        <v>071</v>
      </c>
      <c r="F393">
        <f>Input2022!F393</f>
        <v>99022</v>
      </c>
      <c r="G393" t="str">
        <f>Input2022!G393</f>
        <v>CA</v>
      </c>
      <c r="H393">
        <f>Input2022!H393*0.000001</f>
        <v>103.54833099999999</v>
      </c>
      <c r="I393">
        <f>Input2022!I393*0.000001</f>
        <v>0</v>
      </c>
      <c r="J393">
        <f>Input2022!J393*0.000001</f>
        <v>18.318237</v>
      </c>
      <c r="K393">
        <f>Input2022!K393*0.000001</f>
        <v>3.9002369999999997</v>
      </c>
      <c r="L393">
        <f>Input2022!L393*0.000001</f>
        <v>20.305405</v>
      </c>
      <c r="M393">
        <f>Input2022!M393*0.000001</f>
        <v>20.080672999999997</v>
      </c>
      <c r="N393">
        <f>Input2022!N393*0.000001</f>
        <v>0</v>
      </c>
      <c r="O393">
        <f>Input2022!O393*0.000001</f>
        <v>106.40832399999999</v>
      </c>
      <c r="P393">
        <f>Input2022!P393*0.000001</f>
        <v>4.6576389999999996</v>
      </c>
      <c r="Q393">
        <f>Input2022!Q393*0.000001</f>
        <v>-0.71433199999999997</v>
      </c>
      <c r="R393">
        <f>Input2022!R393*0.000001</f>
        <v>8.1081952326901288</v>
      </c>
      <c r="S393">
        <f>Input2022!S393*0.000001</f>
        <v>7.3938632326901281</v>
      </c>
      <c r="T393">
        <f>Input2022!T393*0.000001</f>
        <v>0.44917899999999999</v>
      </c>
      <c r="U393">
        <f>Input2022!U393*0.000001</f>
        <v>0</v>
      </c>
      <c r="V393">
        <f>Input2022!V393*0.000001</f>
        <v>0</v>
      </c>
      <c r="W393">
        <f>Input2022!W393*0.000001</f>
        <v>102.52242799999999</v>
      </c>
    </row>
    <row r="394" spans="1:23" ht="14.25" customHeight="1">
      <c r="A394">
        <f>Input2022!A394</f>
        <v>2022</v>
      </c>
      <c r="B394" t="str">
        <f>Input2022!B394</f>
        <v>First 5 Yolo Children and Families Commission</v>
      </c>
      <c r="C394" t="str">
        <f>Input2022!C394</f>
        <v>Special District</v>
      </c>
      <c r="D394" t="str">
        <f>Input2022!D394</f>
        <v>06</v>
      </c>
      <c r="E394" t="str">
        <f>Input2022!E394</f>
        <v>113</v>
      </c>
      <c r="F394">
        <f>Input2022!F394</f>
        <v>99023</v>
      </c>
      <c r="G394" t="str">
        <f>Input2022!G394</f>
        <v>CA</v>
      </c>
      <c r="H394">
        <f>Input2022!H394*0.000001</f>
        <v>2.516778</v>
      </c>
      <c r="I394">
        <f>Input2022!I394*0.000001</f>
        <v>0</v>
      </c>
      <c r="J394">
        <f>Input2022!J394*0.000001</f>
        <v>3.9545029999999999</v>
      </c>
      <c r="K394">
        <f>Input2022!K394*0.000001</f>
        <v>3.5196999999999999E-2</v>
      </c>
      <c r="L394">
        <f>Input2022!L394*0.000001</f>
        <v>4.0348699999999997</v>
      </c>
      <c r="M394">
        <f>Input2022!M394*0.000001</f>
        <v>4.1091809999999995</v>
      </c>
      <c r="N394">
        <f>Input2022!N394*0.000001</f>
        <v>0</v>
      </c>
      <c r="O394">
        <f>Input2022!O394*0.000001</f>
        <v>2.6735959999999999</v>
      </c>
      <c r="P394">
        <f>Input2022!P394*0.000001</f>
        <v>0.89351799999999992</v>
      </c>
      <c r="Q394">
        <f>Input2022!Q394*0.000001</f>
        <v>-0.70604599999999995</v>
      </c>
      <c r="R394">
        <f>Input2022!R394*0.000001</f>
        <v>3.3132889999999997</v>
      </c>
      <c r="S394">
        <f>Input2022!S394*0.000001</f>
        <v>2.607243</v>
      </c>
      <c r="T394">
        <f>Input2022!T394*0.000001</f>
        <v>0.11223999999999999</v>
      </c>
      <c r="U394">
        <f>Input2022!U394*0.000001</f>
        <v>0.11730499999999999</v>
      </c>
      <c r="V394">
        <f>Input2022!V394*0.000001</f>
        <v>0.33927499999999999</v>
      </c>
      <c r="W394">
        <f>Input2022!W394*0.000001</f>
        <v>0</v>
      </c>
    </row>
    <row r="395" spans="1:23" ht="14.25" customHeight="1">
      <c r="A395">
        <f>Input2022!A395</f>
        <v>2022</v>
      </c>
      <c r="B395" t="str">
        <f>Input2022!B395</f>
        <v>Flournoy Union Elementary School District</v>
      </c>
      <c r="C395" t="str">
        <f>Input2022!C395</f>
        <v>School District</v>
      </c>
      <c r="D395" t="str">
        <f>Input2022!D395</f>
        <v>06</v>
      </c>
      <c r="E395" t="str">
        <f>Input2022!E395</f>
        <v>103</v>
      </c>
      <c r="F395" t="str">
        <f>Input2022!F395</f>
        <v>13860</v>
      </c>
      <c r="G395" t="str">
        <f>Input2022!G395</f>
        <v>CA</v>
      </c>
      <c r="H395">
        <f>Input2022!H395*0.000001</f>
        <v>0.76284799999999997</v>
      </c>
      <c r="I395">
        <f>Input2022!I395*0.000001</f>
        <v>-9.8409999999999991E-3</v>
      </c>
      <c r="J395">
        <f>Input2022!J395*0.000001</f>
        <v>0.58169399999999993</v>
      </c>
      <c r="K395">
        <f>Input2022!K395*0.000001</f>
        <v>1.2166E-2</v>
      </c>
      <c r="L395">
        <f>Input2022!L395*0.000001</f>
        <v>0.82292999999999994</v>
      </c>
      <c r="M395">
        <f>Input2022!M395*0.000001</f>
        <v>0.78400599999999998</v>
      </c>
      <c r="N395">
        <f>Input2022!N395*0.000001</f>
        <v>0</v>
      </c>
      <c r="O395">
        <f>Input2022!O395*0.000001</f>
        <v>0.85231999999999997</v>
      </c>
      <c r="P395">
        <f>Input2022!P395*0.000001</f>
        <v>0.100742</v>
      </c>
      <c r="Q395">
        <f>Input2022!Q395*0.000001</f>
        <v>-0.35083899999999996</v>
      </c>
      <c r="R395">
        <f>Input2022!R395*0.000001</f>
        <v>2.150443421052632</v>
      </c>
      <c r="S395">
        <f>Input2022!S395*0.000001</f>
        <v>1.7996044210526319</v>
      </c>
      <c r="T395">
        <f>Input2022!T395*0.000001</f>
        <v>6.1851999999999997E-2</v>
      </c>
      <c r="U395">
        <f>Input2022!U395*0.000001</f>
        <v>0</v>
      </c>
      <c r="V395">
        <f>Input2022!V395*0.000001</f>
        <v>0</v>
      </c>
      <c r="W395">
        <f>Input2022!W395*0.000001</f>
        <v>0.44519699999999995</v>
      </c>
    </row>
    <row r="396" spans="1:23" ht="14.25" customHeight="1">
      <c r="A396">
        <f>Input2022!A396</f>
        <v>2022</v>
      </c>
      <c r="B396" t="str">
        <f>Input2022!B396</f>
        <v>Folsom</v>
      </c>
      <c r="C396" t="str">
        <f>Input2022!C396</f>
        <v>City</v>
      </c>
      <c r="D396" t="str">
        <f>Input2022!D396</f>
        <v>06</v>
      </c>
      <c r="E396" t="str">
        <f>Input2022!E396</f>
        <v>067</v>
      </c>
      <c r="F396">
        <f>Input2022!F396</f>
        <v>24638</v>
      </c>
      <c r="G396" t="str">
        <f>Input2022!G396</f>
        <v>CA</v>
      </c>
      <c r="H396">
        <f>Input2022!H396*0.000001</f>
        <v>26.258583999999999</v>
      </c>
      <c r="I396">
        <f>Input2022!I396*0.000001</f>
        <v>0</v>
      </c>
      <c r="J396">
        <f>Input2022!J396*0.000001</f>
        <v>98.171223999999995</v>
      </c>
      <c r="K396">
        <f>Input2022!K396*0.000001</f>
        <v>168.40375699999998</v>
      </c>
      <c r="L396">
        <f>Input2022!L396*0.000001</f>
        <v>167.01301100000001</v>
      </c>
      <c r="M396">
        <f>Input2022!M396*0.000001</f>
        <v>99.031791999999996</v>
      </c>
      <c r="N396">
        <f>Input2022!N396*0.000001</f>
        <v>36.122454999999995</v>
      </c>
      <c r="O396">
        <f>Input2022!O396*0.000001</f>
        <v>1.5123999999999999E-2</v>
      </c>
      <c r="P396">
        <f>Input2022!P396*0.000001</f>
        <v>20.482444999999998</v>
      </c>
      <c r="Q396">
        <f>Input2022!Q396*0.000001</f>
        <v>-119.04884799999999</v>
      </c>
      <c r="R396">
        <f>Input2022!R396*0.000001</f>
        <v>488.677888</v>
      </c>
      <c r="S396">
        <f>Input2022!S396*0.000001</f>
        <v>369.62903999999997</v>
      </c>
      <c r="T396">
        <f>Input2022!T396*0.000001</f>
        <v>18.902038999999998</v>
      </c>
      <c r="U396">
        <f>Input2022!U396*0.000001</f>
        <v>7.8503439999999998</v>
      </c>
      <c r="V396">
        <f>Input2022!V396*0.000001</f>
        <v>96.507728999999998</v>
      </c>
      <c r="W396">
        <f>Input2022!W396*0.000001</f>
        <v>-155.320379</v>
      </c>
    </row>
    <row r="397" spans="1:23" ht="14.25" customHeight="1">
      <c r="A397">
        <f>Input2022!A397</f>
        <v>2022</v>
      </c>
      <c r="B397" t="str">
        <f>Input2022!B397</f>
        <v>Folsom Cordova Unified School District</v>
      </c>
      <c r="C397" t="str">
        <f>Input2022!C397</f>
        <v>School District</v>
      </c>
      <c r="D397" t="str">
        <f>Input2022!D397</f>
        <v>06</v>
      </c>
      <c r="E397" t="str">
        <f>Input2022!E397</f>
        <v>067</v>
      </c>
      <c r="F397" t="str">
        <f>Input2022!F397</f>
        <v>13890</v>
      </c>
      <c r="G397" t="str">
        <f>Input2022!G397</f>
        <v>CA</v>
      </c>
      <c r="H397">
        <f>Input2022!H397*0.000001</f>
        <v>23.454825</v>
      </c>
      <c r="I397">
        <f>Input2022!I397*0.000001</f>
        <v>-1.2872399999999999</v>
      </c>
      <c r="J397">
        <f>Input2022!J397*0.000001</f>
        <v>274.34144299999997</v>
      </c>
      <c r="K397">
        <f>Input2022!K397*0.000001</f>
        <v>573.55873799999995</v>
      </c>
      <c r="L397">
        <f>Input2022!L397*0.000001</f>
        <v>385.48660999999998</v>
      </c>
      <c r="M397">
        <f>Input2022!M397*0.000001</f>
        <v>284.10200099999997</v>
      </c>
      <c r="N397">
        <f>Input2022!N397*0.000001</f>
        <v>68.146856</v>
      </c>
      <c r="O397">
        <f>Input2022!O397*0.000001</f>
        <v>0</v>
      </c>
      <c r="P397">
        <f>Input2022!P397*0.000001</f>
        <v>26.017233999999998</v>
      </c>
      <c r="Q397">
        <f>Input2022!Q397*0.000001</f>
        <v>-119.271</v>
      </c>
      <c r="R397">
        <f>Input2022!R397*0.000001</f>
        <v>801.40266983081312</v>
      </c>
      <c r="S397">
        <f>Input2022!S397*0.000001</f>
        <v>682.13166983081317</v>
      </c>
      <c r="T397">
        <f>Input2022!T397*0.000001</f>
        <v>29.799254999999999</v>
      </c>
      <c r="U397">
        <f>Input2022!U397*0.000001</f>
        <v>8.8492619999999995</v>
      </c>
      <c r="V397">
        <f>Input2022!V397*0.000001</f>
        <v>19.954408000000001</v>
      </c>
      <c r="W397">
        <f>Input2022!W397*0.000001</f>
        <v>-220.35379399999999</v>
      </c>
    </row>
    <row r="398" spans="1:23" ht="14.25" customHeight="1">
      <c r="A398">
        <f>Input2022!A398</f>
        <v>2022</v>
      </c>
      <c r="B398" t="str">
        <f>Input2022!B398</f>
        <v>Fontana</v>
      </c>
      <c r="C398" t="str">
        <f>Input2022!C398</f>
        <v>City</v>
      </c>
      <c r="D398" t="str">
        <f>Input2022!D398</f>
        <v>06</v>
      </c>
      <c r="E398" t="str">
        <f>Input2022!E398</f>
        <v>071</v>
      </c>
      <c r="F398">
        <f>Input2022!F398</f>
        <v>24680</v>
      </c>
      <c r="G398" t="str">
        <f>Input2022!G398</f>
        <v>CA</v>
      </c>
      <c r="H398">
        <f>Input2022!H398*0.000001</f>
        <v>122.16732999999999</v>
      </c>
      <c r="I398">
        <f>Input2022!I398*0.000001</f>
        <v>-9.5558769999999988</v>
      </c>
      <c r="J398">
        <f>Input2022!J398*0.000001</f>
        <v>135.39702599999998</v>
      </c>
      <c r="K398">
        <f>Input2022!K398*0.000001</f>
        <v>85.945357000000001</v>
      </c>
      <c r="L398">
        <f>Input2022!L398*0.000001</f>
        <v>309.02299899999997</v>
      </c>
      <c r="M398">
        <f>Input2022!M398*0.000001</f>
        <v>135.85216800000001</v>
      </c>
      <c r="N398">
        <f>Input2022!N398*0.000001</f>
        <v>31.698881</v>
      </c>
      <c r="O398">
        <f>Input2022!O398*0.000001</f>
        <v>56.675387000000001</v>
      </c>
      <c r="P398">
        <f>Input2022!P398*0.000001</f>
        <v>12.492044</v>
      </c>
      <c r="Q398">
        <f>Input2022!Q398*0.000001</f>
        <v>-120.846744</v>
      </c>
      <c r="R398">
        <f>Input2022!R398*0.000001</f>
        <v>561.43994299999997</v>
      </c>
      <c r="S398">
        <f>Input2022!S398*0.000001</f>
        <v>440.59319899999997</v>
      </c>
      <c r="T398">
        <f>Input2022!T398*0.000001</f>
        <v>21.252596999999998</v>
      </c>
      <c r="U398">
        <f>Input2022!U398*0.000001</f>
        <v>0</v>
      </c>
      <c r="V398">
        <f>Input2022!V398*0.000001</f>
        <v>68.859032999999997</v>
      </c>
      <c r="W398">
        <f>Input2022!W398*0.000001</f>
        <v>84.634011000000001</v>
      </c>
    </row>
    <row r="399" spans="1:23" ht="14.25" customHeight="1">
      <c r="A399">
        <f>Input2022!A399</f>
        <v>2022</v>
      </c>
      <c r="B399" t="str">
        <f>Input2022!B399</f>
        <v>Fontana Unified School District</v>
      </c>
      <c r="C399" t="str">
        <f>Input2022!C399</f>
        <v>School District</v>
      </c>
      <c r="D399" t="str">
        <f>Input2022!D399</f>
        <v>06</v>
      </c>
      <c r="E399" t="str">
        <f>Input2022!E399</f>
        <v>071</v>
      </c>
      <c r="F399" t="str">
        <f>Input2022!F399</f>
        <v>13920</v>
      </c>
      <c r="G399" t="str">
        <f>Input2022!G399</f>
        <v>CA</v>
      </c>
      <c r="H399">
        <f>Input2022!H399*0.000001</f>
        <v>173.01253399999999</v>
      </c>
      <c r="I399">
        <f>Input2022!I399*0.000001</f>
        <v>-3.0789999999999997E-3</v>
      </c>
      <c r="J399">
        <f>Input2022!J399*0.000001</f>
        <v>611.30067899999995</v>
      </c>
      <c r="K399">
        <f>Input2022!K399*0.000001</f>
        <v>318.02326799999997</v>
      </c>
      <c r="L399">
        <f>Input2022!L399*0.000001</f>
        <v>649.68771199999992</v>
      </c>
      <c r="M399">
        <f>Input2022!M399*0.000001</f>
        <v>612.70182899999998</v>
      </c>
      <c r="N399">
        <f>Input2022!N399*0.000001</f>
        <v>0</v>
      </c>
      <c r="O399">
        <f>Input2022!O399*0.000001</f>
        <v>335.18606999999997</v>
      </c>
      <c r="P399">
        <f>Input2022!P399*0.000001</f>
        <v>139.55679699999999</v>
      </c>
      <c r="Q399">
        <f>Input2022!Q399*0.000001</f>
        <v>-271.82964599999997</v>
      </c>
      <c r="R399">
        <f>Input2022!R399*0.000001</f>
        <v>1840.3480396761136</v>
      </c>
      <c r="S399">
        <f>Input2022!S399*0.000001</f>
        <v>1568.5183936761136</v>
      </c>
      <c r="T399">
        <f>Input2022!T399*0.000001</f>
        <v>57.404654999999998</v>
      </c>
      <c r="U399">
        <f>Input2022!U399*0.000001</f>
        <v>68.78555727419355</v>
      </c>
      <c r="V399">
        <f>Input2022!V399*0.000001</f>
        <v>204.46645327419355</v>
      </c>
      <c r="W399">
        <f>Input2022!W399*0.000001</f>
        <v>-343.88667199999998</v>
      </c>
    </row>
    <row r="400" spans="1:23" ht="14.25" customHeight="1">
      <c r="A400">
        <f>Input2022!A400</f>
        <v>2022</v>
      </c>
      <c r="B400" t="str">
        <f>Input2022!B400</f>
        <v>Foresthill Union School District</v>
      </c>
      <c r="C400" t="str">
        <f>Input2022!C400</f>
        <v>School District</v>
      </c>
      <c r="D400" t="str">
        <f>Input2022!D400</f>
        <v>06</v>
      </c>
      <c r="E400" t="str">
        <f>Input2022!E400</f>
        <v>061</v>
      </c>
      <c r="F400" t="str">
        <f>Input2022!F400</f>
        <v>13980</v>
      </c>
      <c r="G400" t="str">
        <f>Input2022!G400</f>
        <v>CA</v>
      </c>
      <c r="H400">
        <f>Input2022!H400*0.000001</f>
        <v>1.7327459999999999</v>
      </c>
      <c r="I400">
        <f>Input2022!I400*0.000001</f>
        <v>-1.2999999999999999E-5</v>
      </c>
      <c r="J400">
        <f>Input2022!J400*0.000001</f>
        <v>6.2319179999999994</v>
      </c>
      <c r="K400">
        <f>Input2022!K400*0.000001</f>
        <v>0</v>
      </c>
      <c r="L400">
        <f>Input2022!L400*0.000001</f>
        <v>6.1689259999999999</v>
      </c>
      <c r="M400">
        <f>Input2022!M400*0.000001</f>
        <v>5.90456</v>
      </c>
      <c r="N400">
        <f>Input2022!N400*0.000001</f>
        <v>3.0443009999999999</v>
      </c>
      <c r="O400">
        <f>Input2022!O400*0.000001</f>
        <v>0</v>
      </c>
      <c r="P400">
        <f>Input2022!P400*0.000001</f>
        <v>1.0904499999999999</v>
      </c>
      <c r="Q400">
        <f>Input2022!Q400*0.000001</f>
        <v>-2.2189999999999999</v>
      </c>
      <c r="R400">
        <f>Input2022!R400*0.000001</f>
        <v>14.67550310464075</v>
      </c>
      <c r="S400">
        <f>Input2022!S400*0.000001</f>
        <v>12.456503104640749</v>
      </c>
      <c r="T400">
        <f>Input2022!T400*0.000001</f>
        <v>0.53878700000000002</v>
      </c>
      <c r="U400">
        <f>Input2022!U400*0.000001</f>
        <v>0</v>
      </c>
      <c r="V400">
        <f>Input2022!V400*0.000001</f>
        <v>0</v>
      </c>
      <c r="W400">
        <f>Input2022!W400*0.000001</f>
        <v>-1.5243119999999999</v>
      </c>
    </row>
    <row r="401" spans="1:23" ht="14.25" customHeight="1">
      <c r="A401">
        <f>Input2022!A401</f>
        <v>2022</v>
      </c>
      <c r="B401" t="str">
        <f>Input2022!B401</f>
        <v>Forestville Union Elementary School District</v>
      </c>
      <c r="C401" t="str">
        <f>Input2022!C401</f>
        <v>School District</v>
      </c>
      <c r="D401" t="str">
        <f>Input2022!D401</f>
        <v>06</v>
      </c>
      <c r="E401" t="str">
        <f>Input2022!E401</f>
        <v>097</v>
      </c>
      <c r="F401" t="str">
        <f>Input2022!F401</f>
        <v>14010</v>
      </c>
      <c r="G401" t="str">
        <f>Input2022!G401</f>
        <v>CA</v>
      </c>
      <c r="H401">
        <f>Input2022!H401*0.000001</f>
        <v>1.8786099999999999</v>
      </c>
      <c r="I401">
        <f>Input2022!I401*0.000001</f>
        <v>-0.29057099999999997</v>
      </c>
      <c r="J401">
        <f>Input2022!J401*0.000001</f>
        <v>5.1641339999999998</v>
      </c>
      <c r="K401">
        <f>Input2022!K401*0.000001</f>
        <v>7.9035319999999993</v>
      </c>
      <c r="L401">
        <f>Input2022!L401*0.000001</f>
        <v>6.1442329999999998</v>
      </c>
      <c r="M401">
        <f>Input2022!M401*0.000001</f>
        <v>5.4838789999999999</v>
      </c>
      <c r="N401">
        <f>Input2022!N401*0.000001</f>
        <v>0</v>
      </c>
      <c r="O401">
        <f>Input2022!O401*0.000001</f>
        <v>2.829577</v>
      </c>
      <c r="P401">
        <f>Input2022!P401*0.000001</f>
        <v>0.74577699999999991</v>
      </c>
      <c r="Q401">
        <f>Input2022!Q401*0.000001</f>
        <v>-2.4576379999999998</v>
      </c>
      <c r="R401">
        <f>Input2022!R401*0.000001</f>
        <v>16.130546558704452</v>
      </c>
      <c r="S401">
        <f>Input2022!S401*0.000001</f>
        <v>13.672908558704453</v>
      </c>
      <c r="T401">
        <f>Input2022!T401*0.000001</f>
        <v>0.48944599999999999</v>
      </c>
      <c r="U401">
        <f>Input2022!U401*0.000001</f>
        <v>-1.3799999999999999E-4</v>
      </c>
      <c r="V401">
        <f>Input2022!V401*0.000001</f>
        <v>0.59471744444444452</v>
      </c>
      <c r="W401">
        <f>Input2022!W401*0.000001</f>
        <v>-3.517169</v>
      </c>
    </row>
    <row r="402" spans="1:23" ht="14.25" customHeight="1">
      <c r="A402">
        <f>Input2022!A402</f>
        <v>2022</v>
      </c>
      <c r="B402" t="str">
        <f>Input2022!B402</f>
        <v>Fort Bragg</v>
      </c>
      <c r="C402" t="str">
        <f>Input2022!C402</f>
        <v>City</v>
      </c>
      <c r="D402" t="str">
        <f>Input2022!D402</f>
        <v>06</v>
      </c>
      <c r="E402" t="str">
        <f>Input2022!E402</f>
        <v>045</v>
      </c>
      <c r="F402">
        <f>Input2022!F402</f>
        <v>25058</v>
      </c>
      <c r="G402" t="str">
        <f>Input2022!G402</f>
        <v>CA</v>
      </c>
      <c r="H402">
        <f>Input2022!H402*0.000001</f>
        <v>5.0802489999999993</v>
      </c>
      <c r="I402">
        <f>Input2022!I402*0.000001</f>
        <v>-5.1573999999999995E-2</v>
      </c>
      <c r="J402">
        <f>Input2022!J402*0.000001</f>
        <v>10.686817999999999</v>
      </c>
      <c r="K402">
        <f>Input2022!K402*0.000001</f>
        <v>17.428846</v>
      </c>
      <c r="L402">
        <f>Input2022!L402*0.000001</f>
        <v>27.25881</v>
      </c>
      <c r="M402">
        <f>Input2022!M402*0.000001</f>
        <v>11.215600999999999</v>
      </c>
      <c r="N402">
        <f>Input2022!N402*0.000001</f>
        <v>0</v>
      </c>
      <c r="O402">
        <f>Input2022!O402*0.000001</f>
        <v>7.1878219999999997</v>
      </c>
      <c r="P402">
        <f>Input2022!P402*0.000001</f>
        <v>0.55632899999999996</v>
      </c>
      <c r="Q402">
        <f>Input2022!Q402*0.000001</f>
        <v>-6.3487289999999996</v>
      </c>
      <c r="R402">
        <f>Input2022!R402*0.000001</f>
        <v>41.571076519999998</v>
      </c>
      <c r="S402">
        <f>Input2022!S402*0.000001</f>
        <v>35.22234752</v>
      </c>
      <c r="T402">
        <f>Input2022!T402*0.000001</f>
        <v>1.592101</v>
      </c>
      <c r="U402">
        <f>Input2022!U402*0.000001</f>
        <v>3.4240569999999999</v>
      </c>
      <c r="V402">
        <f>Input2022!V402*0.000001</f>
        <v>5.7381529999999996</v>
      </c>
      <c r="W402">
        <f>Input2022!W402*0.000001</f>
        <v>18.288836</v>
      </c>
    </row>
    <row r="403" spans="1:23" ht="14.25" customHeight="1">
      <c r="A403">
        <f>Input2022!A403</f>
        <v>2022</v>
      </c>
      <c r="B403" t="str">
        <f>Input2022!B403</f>
        <v>Fort Bragg Unified School District</v>
      </c>
      <c r="C403" t="str">
        <f>Input2022!C403</f>
        <v>School District</v>
      </c>
      <c r="D403" t="str">
        <f>Input2022!D403</f>
        <v>06</v>
      </c>
      <c r="E403" t="str">
        <f>Input2022!E403</f>
        <v>045</v>
      </c>
      <c r="F403" t="str">
        <f>Input2022!F403</f>
        <v>14070</v>
      </c>
      <c r="G403" t="str">
        <f>Input2022!G403</f>
        <v>CA</v>
      </c>
      <c r="H403">
        <f>Input2022!H403*0.000001</f>
        <v>9.9814249999999998</v>
      </c>
      <c r="I403">
        <f>Input2022!I403*0.000001</f>
        <v>0</v>
      </c>
      <c r="J403">
        <f>Input2022!J403*0.000001</f>
        <v>26.925919999999998</v>
      </c>
      <c r="K403">
        <f>Input2022!K403*0.000001</f>
        <v>55.101895999999996</v>
      </c>
      <c r="L403">
        <f>Input2022!L403*0.000001</f>
        <v>33.505013999999996</v>
      </c>
      <c r="M403">
        <f>Input2022!M403*0.000001</f>
        <v>30.517807999999999</v>
      </c>
      <c r="N403">
        <f>Input2022!N403*0.000001</f>
        <v>0</v>
      </c>
      <c r="O403">
        <f>Input2022!O403*0.000001</f>
        <v>12.484428999999999</v>
      </c>
      <c r="P403">
        <f>Input2022!P403*0.000001</f>
        <v>2.2115209999999998</v>
      </c>
      <c r="Q403">
        <f>Input2022!Q403*0.000001</f>
        <v>-11.96438</v>
      </c>
      <c r="R403">
        <f>Input2022!R403*0.000001</f>
        <v>77.703459128289481</v>
      </c>
      <c r="S403">
        <f>Input2022!S403*0.000001</f>
        <v>65.739079128289475</v>
      </c>
      <c r="T403">
        <f>Input2022!T403*0.000001</f>
        <v>2.5764809999999998</v>
      </c>
      <c r="U403">
        <f>Input2022!U403*0.000001</f>
        <v>0</v>
      </c>
      <c r="V403">
        <f>Input2022!V403*0.000001</f>
        <v>2.0070229999999998</v>
      </c>
      <c r="W403">
        <f>Input2022!W403*0.000001</f>
        <v>-26.348865999999997</v>
      </c>
    </row>
    <row r="404" spans="1:23" ht="14.25" customHeight="1">
      <c r="A404">
        <f>Input2022!A404</f>
        <v>2022</v>
      </c>
      <c r="B404" t="str">
        <f>Input2022!B404</f>
        <v>Fort Ross Elementary School District</v>
      </c>
      <c r="C404" t="str">
        <f>Input2022!C404</f>
        <v>School District</v>
      </c>
      <c r="D404" t="str">
        <f>Input2022!D404</f>
        <v>06</v>
      </c>
      <c r="E404" t="str">
        <f>Input2022!E404</f>
        <v>097</v>
      </c>
      <c r="F404" t="str">
        <f>Input2022!F404</f>
        <v>14130</v>
      </c>
      <c r="G404" t="str">
        <f>Input2022!G404</f>
        <v>CA</v>
      </c>
      <c r="H404">
        <f>Input2022!H404*0.000001</f>
        <v>0.61563000000000001</v>
      </c>
      <c r="I404">
        <f>Input2022!I404*0.000001</f>
        <v>0</v>
      </c>
      <c r="J404">
        <f>Input2022!J404*0.000001</f>
        <v>0.72443499999999994</v>
      </c>
      <c r="K404">
        <f>Input2022!K404*0.000001</f>
        <v>0</v>
      </c>
      <c r="L404">
        <f>Input2022!L404*0.000001</f>
        <v>0.78474699999999997</v>
      </c>
      <c r="M404">
        <f>Input2022!M404*0.000001</f>
        <v>0.78300899999999996</v>
      </c>
      <c r="N404">
        <f>Input2022!N404*0.000001</f>
        <v>0</v>
      </c>
      <c r="O404">
        <f>Input2022!O404*0.000001</f>
        <v>0.97675699999999999</v>
      </c>
      <c r="P404">
        <f>Input2022!P404*0.000001</f>
        <v>0.25707099999999999</v>
      </c>
      <c r="Q404">
        <f>Input2022!Q404*0.000001</f>
        <v>-0.24853699999999998</v>
      </c>
      <c r="R404">
        <f>Input2022!R404*0.000001</f>
        <v>1.7337911663284626</v>
      </c>
      <c r="S404">
        <f>Input2022!S404*0.000001</f>
        <v>1.4852541663284626</v>
      </c>
      <c r="T404">
        <f>Input2022!T404*0.000001</f>
        <v>2.0219999999999999E-3</v>
      </c>
      <c r="U404">
        <f>Input2022!U404*0.000001</f>
        <v>0</v>
      </c>
      <c r="V404">
        <f>Input2022!V404*0.000001</f>
        <v>0</v>
      </c>
      <c r="W404">
        <f>Input2022!W404*0.000001</f>
        <v>0.40853899999999999</v>
      </c>
    </row>
    <row r="405" spans="1:23" ht="14.25" customHeight="1">
      <c r="A405">
        <f>Input2022!A405</f>
        <v>2022</v>
      </c>
      <c r="B405" t="str">
        <f>Input2022!B405</f>
        <v>Fort Sage Unified School District</v>
      </c>
      <c r="C405" t="str">
        <f>Input2022!C405</f>
        <v>School District</v>
      </c>
      <c r="D405" t="str">
        <f>Input2022!D405</f>
        <v>06</v>
      </c>
      <c r="E405" t="str">
        <f>Input2022!E405</f>
        <v>035</v>
      </c>
      <c r="F405" t="str">
        <f>Input2022!F405</f>
        <v>00011</v>
      </c>
      <c r="G405" t="str">
        <f>Input2022!G405</f>
        <v>CA</v>
      </c>
      <c r="H405">
        <f>Input2022!H405*0.000001</f>
        <v>2.4608349999999999</v>
      </c>
      <c r="I405">
        <f>Input2022!I405*0.000001</f>
        <v>-1.7561999999999998E-2</v>
      </c>
      <c r="J405">
        <f>Input2022!J405*0.000001</f>
        <v>2.7171529999999997</v>
      </c>
      <c r="K405">
        <f>Input2022!K405*0.000001</f>
        <v>1.2428999999999999E-2</v>
      </c>
      <c r="L405">
        <f>Input2022!L405*0.000001</f>
        <v>4.2207889999999999</v>
      </c>
      <c r="M405">
        <f>Input2022!M405*0.000001</f>
        <v>2.8086449999999998</v>
      </c>
      <c r="N405">
        <f>Input2022!N405*0.000001</f>
        <v>3.536664</v>
      </c>
      <c r="O405">
        <f>Input2022!O405*0.000001</f>
        <v>0</v>
      </c>
      <c r="P405">
        <f>Input2022!P405*0.000001</f>
        <v>0.911883</v>
      </c>
      <c r="Q405">
        <f>Input2022!Q405*0.000001</f>
        <v>-1.666086</v>
      </c>
      <c r="R405">
        <f>Input2022!R405*0.000001</f>
        <v>11.277433959876527</v>
      </c>
      <c r="S405">
        <f>Input2022!S405*0.000001</f>
        <v>9.611347959876527</v>
      </c>
      <c r="T405">
        <f>Input2022!T405*0.000001</f>
        <v>0.35440199999999999</v>
      </c>
      <c r="U405">
        <f>Input2022!U405*0.000001</f>
        <v>0</v>
      </c>
      <c r="V405">
        <f>Input2022!V405*0.000001</f>
        <v>0</v>
      </c>
      <c r="W405">
        <f>Input2022!W405*0.000001</f>
        <v>3.1944900000000001</v>
      </c>
    </row>
    <row r="406" spans="1:23" ht="14.25" customHeight="1">
      <c r="A406">
        <f>Input2022!A406</f>
        <v>2022</v>
      </c>
      <c r="B406" t="str">
        <f>Input2022!B406</f>
        <v>Fortuna</v>
      </c>
      <c r="C406" t="str">
        <f>Input2022!C406</f>
        <v>City</v>
      </c>
      <c r="D406" t="str">
        <f>Input2022!D406</f>
        <v>06</v>
      </c>
      <c r="E406" t="str">
        <f>Input2022!E406</f>
        <v>023</v>
      </c>
      <c r="F406">
        <f>Input2022!F406</f>
        <v>25296</v>
      </c>
      <c r="G406" t="str">
        <f>Input2022!G406</f>
        <v>CA</v>
      </c>
      <c r="H406">
        <f>Input2022!H406*0.000001</f>
        <v>12.513157</v>
      </c>
      <c r="I406">
        <f>Input2022!I406*0.000001</f>
        <v>-0.55138500000000001</v>
      </c>
      <c r="J406">
        <f>Input2022!J406*0.000001</f>
        <v>9.3161430000000003</v>
      </c>
      <c r="K406">
        <f>Input2022!K406*0.000001</f>
        <v>13.366693999999999</v>
      </c>
      <c r="L406">
        <f>Input2022!L406*0.000001</f>
        <v>21.663021000000001</v>
      </c>
      <c r="M406">
        <f>Input2022!M406*0.000001</f>
        <v>11.405543</v>
      </c>
      <c r="N406">
        <f>Input2022!N406*0.000001</f>
        <v>0</v>
      </c>
      <c r="O406">
        <f>Input2022!O406*0.000001</f>
        <v>9.5384609999999999</v>
      </c>
      <c r="P406">
        <f>Input2022!P406*0.000001</f>
        <v>0.33525899999999997</v>
      </c>
      <c r="Q406">
        <f>Input2022!Q406*0.000001</f>
        <v>-6.3652519999999999</v>
      </c>
      <c r="R406">
        <f>Input2022!R406*0.000001</f>
        <v>42.981490000000001</v>
      </c>
      <c r="S406">
        <f>Input2022!S406*0.000001</f>
        <v>36.616237999999996</v>
      </c>
      <c r="T406">
        <f>Input2022!T406*0.000001</f>
        <v>1.318052</v>
      </c>
      <c r="U406">
        <f>Input2022!U406*0.000001</f>
        <v>0</v>
      </c>
      <c r="V406">
        <f>Input2022!V406*0.000001</f>
        <v>0</v>
      </c>
      <c r="W406">
        <f>Input2022!W406*0.000001</f>
        <v>41.894404999999999</v>
      </c>
    </row>
    <row r="407" spans="1:23" ht="14.25" customHeight="1">
      <c r="A407">
        <f>Input2022!A407</f>
        <v>2022</v>
      </c>
      <c r="B407" t="str">
        <f>Input2022!B407</f>
        <v>Fortuna Elementary School District</v>
      </c>
      <c r="C407" t="str">
        <f>Input2022!C407</f>
        <v>School District</v>
      </c>
      <c r="D407" t="str">
        <f>Input2022!D407</f>
        <v>06</v>
      </c>
      <c r="E407" t="str">
        <f>Input2022!E407</f>
        <v>023</v>
      </c>
      <c r="F407" t="str">
        <f>Input2022!F407</f>
        <v>01420</v>
      </c>
      <c r="G407" t="str">
        <f>Input2022!G407</f>
        <v>CA</v>
      </c>
      <c r="H407">
        <f>Input2022!H407*0.000001</f>
        <v>5.104311</v>
      </c>
      <c r="I407">
        <f>Input2022!I407*0.000001</f>
        <v>-0.49653999999999998</v>
      </c>
      <c r="J407">
        <f>Input2022!J407*0.000001</f>
        <v>16.863260999999998</v>
      </c>
      <c r="K407">
        <f>Input2022!K407*0.000001</f>
        <v>20.390537999999999</v>
      </c>
      <c r="L407">
        <f>Input2022!L407*0.000001</f>
        <v>20.418738999999999</v>
      </c>
      <c r="M407">
        <f>Input2022!M407*0.000001</f>
        <v>18.674643</v>
      </c>
      <c r="N407">
        <f>Input2022!N407*0.000001</f>
        <v>0</v>
      </c>
      <c r="O407">
        <f>Input2022!O407*0.000001</f>
        <v>8.0502599999999997</v>
      </c>
      <c r="P407">
        <f>Input2022!P407*0.000001</f>
        <v>2.2198229999999999</v>
      </c>
      <c r="Q407">
        <f>Input2022!Q407*0.000001</f>
        <v>-7.5100119999999997</v>
      </c>
      <c r="R407">
        <f>Input2022!R407*0.000001</f>
        <v>50.838269108855314</v>
      </c>
      <c r="S407">
        <f>Input2022!S407*0.000001</f>
        <v>43.328257108855311</v>
      </c>
      <c r="T407">
        <f>Input2022!T407*0.000001</f>
        <v>1.448974</v>
      </c>
      <c r="U407">
        <f>Input2022!U407*0.000001</f>
        <v>0</v>
      </c>
      <c r="V407">
        <f>Input2022!V407*0.000001</f>
        <v>0</v>
      </c>
      <c r="W407">
        <f>Input2022!W407*0.000001</f>
        <v>-11.998863999999999</v>
      </c>
    </row>
    <row r="408" spans="1:23" ht="14.25" customHeight="1">
      <c r="A408">
        <f>Input2022!A408</f>
        <v>2022</v>
      </c>
      <c r="B408" t="str">
        <f>Input2022!B408</f>
        <v>Fortuna Union High School District</v>
      </c>
      <c r="C408" t="str">
        <f>Input2022!C408</f>
        <v>School District</v>
      </c>
      <c r="D408" t="str">
        <f>Input2022!D408</f>
        <v>06</v>
      </c>
      <c r="E408" t="str">
        <f>Input2022!E408</f>
        <v>023</v>
      </c>
      <c r="F408" t="str">
        <f>Input2022!F408</f>
        <v>14190</v>
      </c>
      <c r="G408" t="str">
        <f>Input2022!G408</f>
        <v>CA</v>
      </c>
      <c r="H408">
        <f>Input2022!H408*0.000001</f>
        <v>3.7316259999999999</v>
      </c>
      <c r="I408">
        <f>Input2022!I408*0.000001</f>
        <v>-0.92683899999999997</v>
      </c>
      <c r="J408">
        <f>Input2022!J408*0.000001</f>
        <v>16.177661999999998</v>
      </c>
      <c r="K408">
        <f>Input2022!K408*0.000001</f>
        <v>9.8283430000000003</v>
      </c>
      <c r="L408">
        <f>Input2022!L408*0.000001</f>
        <v>19.885987</v>
      </c>
      <c r="M408">
        <f>Input2022!M408*0.000001</f>
        <v>18.961587999999999</v>
      </c>
      <c r="N408">
        <f>Input2022!N408*0.000001</f>
        <v>4.8879049999999999</v>
      </c>
      <c r="O408">
        <f>Input2022!O408*0.000001</f>
        <v>0</v>
      </c>
      <c r="P408">
        <f>Input2022!P408*0.000001</f>
        <v>1.562945</v>
      </c>
      <c r="Q408">
        <f>Input2022!Q408*0.000001</f>
        <v>-6.6273279999999994</v>
      </c>
      <c r="R408">
        <f>Input2022!R408*0.000001</f>
        <v>45.640118967746488</v>
      </c>
      <c r="S408">
        <f>Input2022!S408*0.000001</f>
        <v>39.01279096774649</v>
      </c>
      <c r="T408">
        <f>Input2022!T408*0.000001</f>
        <v>1.302729</v>
      </c>
      <c r="U408">
        <f>Input2022!U408*0.000001</f>
        <v>0</v>
      </c>
      <c r="V408">
        <f>Input2022!V408*0.000001</f>
        <v>4.1482149999999995</v>
      </c>
      <c r="W408">
        <f>Input2022!W408*0.000001</f>
        <v>-12.534765</v>
      </c>
    </row>
    <row r="409" spans="1:23" ht="14.25" customHeight="1">
      <c r="A409">
        <f>Input2022!A409</f>
        <v>2022</v>
      </c>
      <c r="B409" t="str">
        <f>Input2022!B409</f>
        <v>Foster City</v>
      </c>
      <c r="C409" t="str">
        <f>Input2022!C409</f>
        <v>City</v>
      </c>
      <c r="D409" t="str">
        <f>Input2022!D409</f>
        <v>06</v>
      </c>
      <c r="E409" t="str">
        <f>Input2022!E409</f>
        <v>081</v>
      </c>
      <c r="F409" t="str">
        <f>Input2022!F409</f>
        <v>25338</v>
      </c>
      <c r="G409" t="str">
        <f>Input2022!G409</f>
        <v>CA</v>
      </c>
      <c r="H409">
        <f>Input2022!H409*0.000001</f>
        <v>48.234066999999996</v>
      </c>
      <c r="I409">
        <f>Input2022!I409*0.000001</f>
        <v>-20.561689999999999</v>
      </c>
      <c r="J409">
        <f>Input2022!J409*0.000001</f>
        <v>46.023648999999999</v>
      </c>
      <c r="K409">
        <f>Input2022!K409*0.000001</f>
        <v>194.94332899999998</v>
      </c>
      <c r="L409">
        <f>Input2022!L409*0.000001</f>
        <v>98.136606</v>
      </c>
      <c r="M409">
        <f>Input2022!M409*0.000001</f>
        <v>57.388624999999998</v>
      </c>
      <c r="N409">
        <f>Input2022!N409*0.000001</f>
        <v>0</v>
      </c>
      <c r="O409">
        <f>Input2022!O409*0.000001</f>
        <v>48.050562999999997</v>
      </c>
      <c r="P409">
        <f>Input2022!P409*0.000001</f>
        <v>4.3640819999999998</v>
      </c>
      <c r="Q409">
        <f>Input2022!Q409*0.000001</f>
        <v>-50.215424999999996</v>
      </c>
      <c r="R409">
        <f>Input2022!R409*0.000001</f>
        <v>284.37969234602076</v>
      </c>
      <c r="S409">
        <f>Input2022!S409*0.000001</f>
        <v>234.16426734602075</v>
      </c>
      <c r="T409">
        <f>Input2022!T409*0.000001</f>
        <v>9.0852779999999989</v>
      </c>
      <c r="U409">
        <f>Input2022!U409*0.000001</f>
        <v>0</v>
      </c>
      <c r="V409">
        <f>Input2022!V409*0.000001</f>
        <v>9.4038779999999988</v>
      </c>
      <c r="W409">
        <f>Input2022!W409*0.000001</f>
        <v>100.596958</v>
      </c>
    </row>
    <row r="410" spans="1:23" ht="14.25" customHeight="1">
      <c r="A410">
        <f>Input2022!A410</f>
        <v>2022</v>
      </c>
      <c r="B410" t="str">
        <f>Input2022!B410</f>
        <v>Fountain Valley</v>
      </c>
      <c r="C410" t="str">
        <f>Input2022!C410</f>
        <v>City</v>
      </c>
      <c r="D410" t="str">
        <f>Input2022!D410</f>
        <v>06</v>
      </c>
      <c r="E410" t="str">
        <f>Input2022!E410</f>
        <v>059</v>
      </c>
      <c r="F410">
        <f>Input2022!F410</f>
        <v>25380</v>
      </c>
      <c r="G410" t="str">
        <f>Input2022!G410</f>
        <v>CA</v>
      </c>
      <c r="H410">
        <f>Input2022!H410*0.000001</f>
        <v>71.890107</v>
      </c>
      <c r="I410">
        <f>Input2022!I410*0.000001</f>
        <v>-1.7602819999999999</v>
      </c>
      <c r="J410">
        <f>Input2022!J410*0.000001</f>
        <v>63.278105999999994</v>
      </c>
      <c r="K410">
        <f>Input2022!K410*0.000001</f>
        <v>39.585387999999995</v>
      </c>
      <c r="L410">
        <f>Input2022!L410*0.000001</f>
        <v>107.789221</v>
      </c>
      <c r="M410">
        <f>Input2022!M410*0.000001</f>
        <v>75.714737</v>
      </c>
      <c r="N410">
        <f>Input2022!N410*0.000001</f>
        <v>0</v>
      </c>
      <c r="O410">
        <f>Input2022!O410*0.000001</f>
        <v>80.825167999999991</v>
      </c>
      <c r="P410">
        <f>Input2022!P410*0.000001</f>
        <v>3.2885229999999996</v>
      </c>
      <c r="Q410">
        <f>Input2022!Q410*0.000001</f>
        <v>-50.359179999999995</v>
      </c>
      <c r="R410">
        <f>Input2022!R410*0.000001</f>
        <v>344.63298900000001</v>
      </c>
      <c r="S410">
        <f>Input2022!S410*0.000001</f>
        <v>294.27380899999997</v>
      </c>
      <c r="T410">
        <f>Input2022!T410*0.000001</f>
        <v>12.991154</v>
      </c>
      <c r="U410">
        <f>Input2022!U410*0.000001</f>
        <v>14.276204999999999</v>
      </c>
      <c r="V410">
        <f>Input2022!V410*0.000001</f>
        <v>37.004263999999999</v>
      </c>
      <c r="W410">
        <f>Input2022!W410*0.000001</f>
        <v>-9.1586470000000002</v>
      </c>
    </row>
    <row r="411" spans="1:23" ht="14.25" customHeight="1">
      <c r="A411">
        <f>Input2022!A411</f>
        <v>2022</v>
      </c>
      <c r="B411" t="str">
        <f>Input2022!B411</f>
        <v>Fountain Valley School District</v>
      </c>
      <c r="C411" t="str">
        <f>Input2022!C411</f>
        <v>School District</v>
      </c>
      <c r="D411" t="str">
        <f>Input2022!D411</f>
        <v>06</v>
      </c>
      <c r="E411" t="str">
        <f>Input2022!E411</f>
        <v>059</v>
      </c>
      <c r="F411" t="str">
        <f>Input2022!F411</f>
        <v>14220</v>
      </c>
      <c r="G411" t="str">
        <f>Input2022!G411</f>
        <v>CA</v>
      </c>
      <c r="H411">
        <f>Input2022!H411*0.000001</f>
        <v>16.718664</v>
      </c>
      <c r="I411">
        <f>Input2022!I411*0.000001</f>
        <v>0</v>
      </c>
      <c r="J411">
        <f>Input2022!J411*0.000001</f>
        <v>75.695650999999998</v>
      </c>
      <c r="K411">
        <f>Input2022!K411*0.000001</f>
        <v>62.278129999999997</v>
      </c>
      <c r="L411">
        <f>Input2022!L411*0.000001</f>
        <v>82.39949</v>
      </c>
      <c r="M411">
        <f>Input2022!M411*0.000001</f>
        <v>74.669574999999995</v>
      </c>
      <c r="N411">
        <f>Input2022!N411*0.000001</f>
        <v>0</v>
      </c>
      <c r="O411">
        <f>Input2022!O411*0.000001</f>
        <v>21.956681</v>
      </c>
      <c r="P411">
        <f>Input2022!P411*0.000001</f>
        <v>9.2961419999999997</v>
      </c>
      <c r="Q411">
        <f>Input2022!Q411*0.000001</f>
        <v>-40.686464999999998</v>
      </c>
      <c r="R411">
        <f>Input2022!R411*0.000001</f>
        <v>276.110904048583</v>
      </c>
      <c r="S411">
        <f>Input2022!S411*0.000001</f>
        <v>235.42443904858303</v>
      </c>
      <c r="T411">
        <f>Input2022!T411*0.000001</f>
        <v>8.2135590000000001</v>
      </c>
      <c r="U411">
        <f>Input2022!U411*0.000001</f>
        <v>-2.6675396825396823E-3</v>
      </c>
      <c r="V411">
        <f>Input2022!V411*0.000001</f>
        <v>7.2647324603174592</v>
      </c>
      <c r="W411">
        <f>Input2022!W411*0.000001</f>
        <v>-48.743072999999995</v>
      </c>
    </row>
    <row r="412" spans="1:23" ht="14.25" customHeight="1">
      <c r="A412">
        <f>Input2022!A412</f>
        <v>2022</v>
      </c>
      <c r="B412" t="str">
        <f>Input2022!B412</f>
        <v>Fowler</v>
      </c>
      <c r="C412" t="str">
        <f>Input2022!C412</f>
        <v>City</v>
      </c>
      <c r="D412" t="str">
        <f>Input2022!D412</f>
        <v>06</v>
      </c>
      <c r="E412" t="str">
        <f>Input2022!E412</f>
        <v>019</v>
      </c>
      <c r="F412">
        <f>Input2022!F412</f>
        <v>25436</v>
      </c>
      <c r="G412" t="str">
        <f>Input2022!G412</f>
        <v>CA</v>
      </c>
      <c r="H412">
        <f>Input2022!H412*0.000001</f>
        <v>12.856629999999999</v>
      </c>
      <c r="I412">
        <f>Input2022!I412*0.000001</f>
        <v>-0.46781</v>
      </c>
      <c r="J412">
        <f>Input2022!J412*0.000001</f>
        <v>6.7366989999999998</v>
      </c>
      <c r="K412">
        <f>Input2022!K412*0.000001</f>
        <v>3.8827099999999999</v>
      </c>
      <c r="L412">
        <f>Input2022!L412*0.000001</f>
        <v>16.159680999999999</v>
      </c>
      <c r="M412">
        <f>Input2022!M412*0.000001</f>
        <v>10.484052</v>
      </c>
      <c r="N412">
        <f>Input2022!N412*0.000001</f>
        <v>0</v>
      </c>
      <c r="O412">
        <f>Input2022!O412*0.000001</f>
        <v>10.001617999999999</v>
      </c>
      <c r="P412">
        <f>Input2022!P412*0.000001</f>
        <v>0.30306699999999998</v>
      </c>
      <c r="Q412">
        <f>Input2022!Q412*0.000001</f>
        <v>-3.0660669999999999</v>
      </c>
      <c r="R412">
        <f>Input2022!R412*0.000001</f>
        <v>17.641351999999998</v>
      </c>
      <c r="S412">
        <f>Input2022!S412*0.000001</f>
        <v>14.575284999999999</v>
      </c>
      <c r="T412">
        <f>Input2022!T412*0.000001</f>
        <v>0.76290499999999994</v>
      </c>
      <c r="U412">
        <f>Input2022!U412*0.000001</f>
        <v>0</v>
      </c>
      <c r="V412">
        <f>Input2022!V412*0.000001</f>
        <v>0</v>
      </c>
      <c r="W412">
        <f>Input2022!W412*0.000001</f>
        <v>13.493687999999999</v>
      </c>
    </row>
    <row r="413" spans="1:23" ht="14.25" customHeight="1">
      <c r="A413">
        <f>Input2022!A413</f>
        <v>2022</v>
      </c>
      <c r="B413" t="str">
        <f>Input2022!B413</f>
        <v>Fowler Unified School District</v>
      </c>
      <c r="C413" t="str">
        <f>Input2022!C413</f>
        <v>School District</v>
      </c>
      <c r="D413" t="str">
        <f>Input2022!D413</f>
        <v>06</v>
      </c>
      <c r="E413" t="str">
        <f>Input2022!E413</f>
        <v>019</v>
      </c>
      <c r="F413" t="str">
        <f>Input2022!F413</f>
        <v>14250</v>
      </c>
      <c r="G413" t="str">
        <f>Input2022!G413</f>
        <v>CA</v>
      </c>
      <c r="H413">
        <f>Input2022!H413*0.000001</f>
        <v>8.7611709999999992</v>
      </c>
      <c r="I413">
        <f>Input2022!I413*0.000001</f>
        <v>-0.52068199999999998</v>
      </c>
      <c r="J413">
        <f>Input2022!J413*0.000001</f>
        <v>39.715533000000001</v>
      </c>
      <c r="K413">
        <f>Input2022!K413*0.000001</f>
        <v>49.867049999999999</v>
      </c>
      <c r="L413">
        <f>Input2022!L413*0.000001</f>
        <v>42.605762999999996</v>
      </c>
      <c r="M413">
        <f>Input2022!M413*0.000001</f>
        <v>38.028725000000001</v>
      </c>
      <c r="N413">
        <f>Input2022!N413*0.000001</f>
        <v>0</v>
      </c>
      <c r="O413">
        <f>Input2022!O413*0.000001</f>
        <v>12.195739999999999</v>
      </c>
      <c r="P413">
        <f>Input2022!P413*0.000001</f>
        <v>4.7253889999999998</v>
      </c>
      <c r="Q413">
        <f>Input2022!Q413*0.000001</f>
        <v>-16.062522999999999</v>
      </c>
      <c r="R413">
        <f>Input2022!R413*0.000001</f>
        <v>56.870247518248171</v>
      </c>
      <c r="S413">
        <f>Input2022!S413*0.000001</f>
        <v>40.807724518248172</v>
      </c>
      <c r="T413">
        <f>Input2022!T413*0.000001</f>
        <v>3.3294189999999997</v>
      </c>
      <c r="U413">
        <f>Input2022!U413*0.000001</f>
        <v>3.0461639999999996</v>
      </c>
      <c r="V413">
        <f>Input2022!V413*0.000001</f>
        <v>5.5401759999999998</v>
      </c>
      <c r="W413">
        <f>Input2022!W413*0.000001</f>
        <v>-27.908372999999997</v>
      </c>
    </row>
    <row r="414" spans="1:23" ht="14.25" customHeight="1">
      <c r="A414">
        <f>Input2022!A414</f>
        <v>2022</v>
      </c>
      <c r="B414" t="str">
        <f>Input2022!B414</f>
        <v>Franklin Elementary School District</v>
      </c>
      <c r="C414" t="str">
        <f>Input2022!C414</f>
        <v>School District</v>
      </c>
      <c r="D414" t="str">
        <f>Input2022!D414</f>
        <v>06</v>
      </c>
      <c r="E414" t="str">
        <f>Input2022!E414</f>
        <v>101</v>
      </c>
      <c r="F414" t="str">
        <f>Input2022!F414</f>
        <v>14340</v>
      </c>
      <c r="G414" t="str">
        <f>Input2022!G414</f>
        <v>CA</v>
      </c>
      <c r="H414">
        <f>Input2022!H414*0.000001</f>
        <v>1.762313</v>
      </c>
      <c r="I414">
        <f>Input2022!I414*0.000001</f>
        <v>0</v>
      </c>
      <c r="J414">
        <f>Input2022!J414*0.000001</f>
        <v>5.9817399999999994</v>
      </c>
      <c r="K414">
        <f>Input2022!K414*0.000001</f>
        <v>2.4021300000000001</v>
      </c>
      <c r="L414">
        <f>Input2022!L414*0.000001</f>
        <v>5.9242219999999994</v>
      </c>
      <c r="M414">
        <f>Input2022!M414*0.000001</f>
        <v>6.1574929999999997</v>
      </c>
      <c r="N414">
        <f>Input2022!N414*0.000001</f>
        <v>2.7261679999999999</v>
      </c>
      <c r="O414">
        <f>Input2022!O414*0.000001</f>
        <v>0</v>
      </c>
      <c r="P414">
        <f>Input2022!P414*0.000001</f>
        <v>1.0062219999999999</v>
      </c>
      <c r="Q414">
        <f>Input2022!Q414*0.000001</f>
        <v>-2.344916</v>
      </c>
      <c r="R414">
        <f>Input2022!R414*0.000001</f>
        <v>16.370782186234816</v>
      </c>
      <c r="S414">
        <f>Input2022!S414*0.000001</f>
        <v>14.025866186234817</v>
      </c>
      <c r="T414">
        <f>Input2022!T414*0.000001</f>
        <v>0.466109</v>
      </c>
      <c r="U414">
        <f>Input2022!U414*0.000001</f>
        <v>0.13330500000000001</v>
      </c>
      <c r="V414">
        <f>Input2022!V414*0.000001</f>
        <v>0.36613699999999999</v>
      </c>
      <c r="W414">
        <f>Input2022!W414*0.000001</f>
        <v>-1.6509859999999998</v>
      </c>
    </row>
    <row r="415" spans="1:23" ht="14.25" customHeight="1">
      <c r="A415">
        <f>Input2022!A415</f>
        <v>2022</v>
      </c>
      <c r="B415" t="str">
        <f>Input2022!B415</f>
        <v>Franklin-Mckinley School District</v>
      </c>
      <c r="C415" t="str">
        <f>Input2022!C415</f>
        <v>School District</v>
      </c>
      <c r="D415" t="str">
        <f>Input2022!D415</f>
        <v>06</v>
      </c>
      <c r="E415" t="str">
        <f>Input2022!E415</f>
        <v>085</v>
      </c>
      <c r="F415" t="str">
        <f>Input2022!F415</f>
        <v>14370</v>
      </c>
      <c r="G415" t="str">
        <f>Input2022!G415</f>
        <v>CA</v>
      </c>
      <c r="H415">
        <f>Input2022!H415*0.000001</f>
        <v>22.512430999999999</v>
      </c>
      <c r="I415">
        <f>Input2022!I415*0.000001</f>
        <v>0</v>
      </c>
      <c r="J415">
        <f>Input2022!J415*0.000001</f>
        <v>109.95579199999999</v>
      </c>
      <c r="K415">
        <f>Input2022!K415*0.000001</f>
        <v>172.21001200000001</v>
      </c>
      <c r="L415">
        <f>Input2022!L415*0.000001</f>
        <v>131.12251599999999</v>
      </c>
      <c r="M415">
        <f>Input2022!M415*0.000001</f>
        <v>116.644808</v>
      </c>
      <c r="N415">
        <f>Input2022!N415*0.000001</f>
        <v>0</v>
      </c>
      <c r="O415">
        <f>Input2022!O415*0.000001</f>
        <v>35.152284999999999</v>
      </c>
      <c r="P415">
        <f>Input2022!P415*0.000001</f>
        <v>9.4679399999999987</v>
      </c>
      <c r="Q415">
        <f>Input2022!Q415*0.000001</f>
        <v>-57.469411999999998</v>
      </c>
      <c r="R415">
        <f>Input2022!R415*0.000001</f>
        <v>386.40407206477738</v>
      </c>
      <c r="S415">
        <f>Input2022!S415*0.000001</f>
        <v>328.93466006477735</v>
      </c>
      <c r="T415">
        <f>Input2022!T415*0.000001</f>
        <v>12.050118999999999</v>
      </c>
      <c r="U415">
        <f>Input2022!U415*0.000001</f>
        <v>0</v>
      </c>
      <c r="V415">
        <f>Input2022!V415*0.000001</f>
        <v>1.280718</v>
      </c>
      <c r="W415">
        <f>Input2022!W415*0.000001</f>
        <v>-65.138767000000001</v>
      </c>
    </row>
    <row r="416" spans="1:23" ht="14.25" customHeight="1">
      <c r="A416">
        <f>Input2022!A416</f>
        <v>2022</v>
      </c>
      <c r="B416" t="str">
        <f>Input2022!B416</f>
        <v>Fremont</v>
      </c>
      <c r="C416" t="str">
        <f>Input2022!C416</f>
        <v>City</v>
      </c>
      <c r="D416" t="str">
        <f>Input2022!D416</f>
        <v>06</v>
      </c>
      <c r="E416" t="str">
        <f>Input2022!E416</f>
        <v>001</v>
      </c>
      <c r="F416">
        <f>Input2022!F416</f>
        <v>26000</v>
      </c>
      <c r="G416" t="str">
        <f>Input2022!G416</f>
        <v>CA</v>
      </c>
      <c r="H416">
        <f>Input2022!H416*0.000001</f>
        <v>90.542968000000002</v>
      </c>
      <c r="I416">
        <f>Input2022!I416*0.000001</f>
        <v>-34.629760999999995</v>
      </c>
      <c r="J416">
        <f>Input2022!J416*0.000001</f>
        <v>220.590914</v>
      </c>
      <c r="K416">
        <f>Input2022!K416*0.000001</f>
        <v>140.66728799999999</v>
      </c>
      <c r="L416">
        <f>Input2022!L416*0.000001</f>
        <v>393.897469</v>
      </c>
      <c r="M416">
        <f>Input2022!M416*0.000001</f>
        <v>270.37715600000001</v>
      </c>
      <c r="N416">
        <f>Input2022!N416*0.000001</f>
        <v>0</v>
      </c>
      <c r="O416">
        <f>Input2022!O416*0.000001</f>
        <v>63.018443999999995</v>
      </c>
      <c r="P416">
        <f>Input2022!P416*0.000001</f>
        <v>9.5058480000000003</v>
      </c>
      <c r="Q416">
        <f>Input2022!Q416*0.000001</f>
        <v>-272.25257399999998</v>
      </c>
      <c r="R416">
        <f>Input2022!R416*0.000001</f>
        <v>1362.2812799999999</v>
      </c>
      <c r="S416">
        <f>Input2022!S416*0.000001</f>
        <v>1090.0287060000001</v>
      </c>
      <c r="T416">
        <f>Input2022!T416*0.000001</f>
        <v>48.489891</v>
      </c>
      <c r="U416">
        <f>Input2022!U416*0.000001</f>
        <v>38.210498999999999</v>
      </c>
      <c r="V416">
        <f>Input2022!V416*0.000001</f>
        <v>108.800045</v>
      </c>
      <c r="W416">
        <f>Input2022!W416*0.000001</f>
        <v>-190.82895299999998</v>
      </c>
    </row>
    <row r="417" spans="1:23" ht="14.25" customHeight="1">
      <c r="A417">
        <f>Input2022!A417</f>
        <v>2022</v>
      </c>
      <c r="B417" t="str">
        <f>Input2022!B417</f>
        <v>Fremont Unified School District</v>
      </c>
      <c r="C417" t="str">
        <f>Input2022!C417</f>
        <v>School District</v>
      </c>
      <c r="D417" t="str">
        <f>Input2022!D417</f>
        <v>06</v>
      </c>
      <c r="E417" t="str">
        <f>Input2022!E417</f>
        <v>001</v>
      </c>
      <c r="F417" t="str">
        <f>Input2022!F417</f>
        <v>14400</v>
      </c>
      <c r="G417" t="str">
        <f>Input2022!G417</f>
        <v>CA</v>
      </c>
      <c r="H417">
        <f>Input2022!H417*0.000001</f>
        <v>62.333388999999997</v>
      </c>
      <c r="I417">
        <f>Input2022!I417*0.000001</f>
        <v>0</v>
      </c>
      <c r="J417">
        <f>Input2022!J417*0.000001</f>
        <v>416.001397</v>
      </c>
      <c r="K417">
        <f>Input2022!K417*0.000001</f>
        <v>705.80010800000002</v>
      </c>
      <c r="L417">
        <f>Input2022!L417*0.000001</f>
        <v>535.55522299999996</v>
      </c>
      <c r="M417">
        <f>Input2022!M417*0.000001</f>
        <v>427.76957499999997</v>
      </c>
      <c r="N417">
        <f>Input2022!N417*0.000001</f>
        <v>121.671504</v>
      </c>
      <c r="O417">
        <f>Input2022!O417*0.000001</f>
        <v>0</v>
      </c>
      <c r="P417">
        <f>Input2022!P417*0.000001</f>
        <v>50.181954999999995</v>
      </c>
      <c r="Q417">
        <f>Input2022!Q417*0.000001</f>
        <v>-253.393463</v>
      </c>
      <c r="R417">
        <f>Input2022!R417*0.000001</f>
        <v>1737.3866983805667</v>
      </c>
      <c r="S417">
        <f>Input2022!S417*0.000001</f>
        <v>1483.9932353805668</v>
      </c>
      <c r="T417">
        <f>Input2022!T417*0.000001</f>
        <v>47.707316999999996</v>
      </c>
      <c r="U417">
        <f>Input2022!U417*0.000001</f>
        <v>0</v>
      </c>
      <c r="V417">
        <f>Input2022!V417*0.000001</f>
        <v>173.518474</v>
      </c>
      <c r="W417">
        <f>Input2022!W417*0.000001</f>
        <v>-743.69930799999997</v>
      </c>
    </row>
    <row r="418" spans="1:23" ht="14.25" customHeight="1">
      <c r="A418">
        <f>Input2022!A418</f>
        <v>2022</v>
      </c>
      <c r="B418" t="str">
        <f>Input2022!B418</f>
        <v>Fremont Union High School District</v>
      </c>
      <c r="C418" t="str">
        <f>Input2022!C418</f>
        <v>School District</v>
      </c>
      <c r="D418" t="str">
        <f>Input2022!D418</f>
        <v>06</v>
      </c>
      <c r="E418" t="str">
        <f>Input2022!E418</f>
        <v>085</v>
      </c>
      <c r="F418" t="str">
        <f>Input2022!F418</f>
        <v>14430</v>
      </c>
      <c r="G418" t="str">
        <f>Input2022!G418</f>
        <v>CA</v>
      </c>
      <c r="H418">
        <f>Input2022!H418*0.000001</f>
        <v>25.951466</v>
      </c>
      <c r="I418">
        <f>Input2022!I418*0.000001</f>
        <v>-2.8488009999999999</v>
      </c>
      <c r="J418">
        <f>Input2022!J418*0.000001</f>
        <v>195.390511</v>
      </c>
      <c r="K418">
        <f>Input2022!K418*0.000001</f>
        <v>616.74419899999998</v>
      </c>
      <c r="L418">
        <f>Input2022!L418*0.000001</f>
        <v>259.10747099999998</v>
      </c>
      <c r="M418">
        <f>Input2022!M418*0.000001</f>
        <v>202.94543999999999</v>
      </c>
      <c r="N418">
        <f>Input2022!N418*0.000001</f>
        <v>0</v>
      </c>
      <c r="O418">
        <f>Input2022!O418*0.000001</f>
        <v>51.145889999999994</v>
      </c>
      <c r="P418">
        <f>Input2022!P418*0.000001</f>
        <v>8.4982919999999993</v>
      </c>
      <c r="Q418">
        <f>Input2022!Q418*0.000001</f>
        <v>-108.757471</v>
      </c>
      <c r="R418">
        <f>Input2022!R418*0.000001</f>
        <v>721.40045384615394</v>
      </c>
      <c r="S418">
        <f>Input2022!S418*0.000001</f>
        <v>612.64298284615393</v>
      </c>
      <c r="T418">
        <f>Input2022!T418*0.000001</f>
        <v>21.740739999999999</v>
      </c>
      <c r="U418">
        <f>Input2022!U418*0.000001</f>
        <v>9.8728020000000001</v>
      </c>
      <c r="V418">
        <f>Input2022!V418*0.000001</f>
        <v>31.581063999999998</v>
      </c>
      <c r="W418">
        <f>Input2022!W418*0.000001</f>
        <v>-77.79204399999999</v>
      </c>
    </row>
    <row r="419" spans="1:23" ht="14.25" customHeight="1">
      <c r="A419">
        <f>Input2022!A419</f>
        <v>2022</v>
      </c>
      <c r="B419" t="str">
        <f>Input2022!B419</f>
        <v>French Gulch-Whiskeytown Elementary School District</v>
      </c>
      <c r="C419" t="str">
        <f>Input2022!C419</f>
        <v>School District</v>
      </c>
      <c r="D419" t="str">
        <f>Input2022!D419</f>
        <v>06</v>
      </c>
      <c r="E419" t="str">
        <f>Input2022!E419</f>
        <v>089</v>
      </c>
      <c r="F419" t="str">
        <f>Input2022!F419</f>
        <v>14490</v>
      </c>
      <c r="G419" t="str">
        <f>Input2022!G419</f>
        <v>CA</v>
      </c>
      <c r="H419">
        <f>Input2022!H419*0.000001</f>
        <v>0.83049299999999993</v>
      </c>
      <c r="I419">
        <f>Input2022!I419*0.000001</f>
        <v>-1.7062000000000001E-2</v>
      </c>
      <c r="J419">
        <f>Input2022!J419*0.000001</f>
        <v>0.50857699999999995</v>
      </c>
      <c r="K419">
        <f>Input2022!K419*0.000001</f>
        <v>7.2509999999999996E-3</v>
      </c>
      <c r="L419">
        <f>Input2022!L419*0.000001</f>
        <v>0.64925499999999992</v>
      </c>
      <c r="M419">
        <f>Input2022!M419*0.000001</f>
        <v>0.63250699999999993</v>
      </c>
      <c r="N419">
        <f>Input2022!N419*0.000001</f>
        <v>0</v>
      </c>
      <c r="O419">
        <f>Input2022!O419*0.000001</f>
        <v>0.93411699999999998</v>
      </c>
      <c r="P419">
        <f>Input2022!P419*0.000001</f>
        <v>8.5403999999999994E-2</v>
      </c>
      <c r="Q419">
        <f>Input2022!Q419*0.000001</f>
        <v>-0.19455599999999998</v>
      </c>
      <c r="R419">
        <f>Input2022!R419*0.000001</f>
        <v>1.2514847861842107</v>
      </c>
      <c r="S419">
        <f>Input2022!S419*0.000001</f>
        <v>1.0569287861842107</v>
      </c>
      <c r="T419">
        <f>Input2022!T419*0.000001</f>
        <v>3.0632999999999997E-2</v>
      </c>
      <c r="U419">
        <f>Input2022!U419*0.000001</f>
        <v>0</v>
      </c>
      <c r="V419">
        <f>Input2022!V419*0.000001</f>
        <v>0</v>
      </c>
      <c r="W419">
        <f>Input2022!W419*0.000001</f>
        <v>0.56112799999999996</v>
      </c>
    </row>
    <row r="420" spans="1:23" ht="14.25" customHeight="1">
      <c r="A420">
        <f>Input2022!A420</f>
        <v>2022</v>
      </c>
      <c r="B420" t="str">
        <f>Input2022!B420</f>
        <v>Freshwater School District</v>
      </c>
      <c r="C420" t="str">
        <f>Input2022!C420</f>
        <v>School District</v>
      </c>
      <c r="D420" t="str">
        <f>Input2022!D420</f>
        <v>06</v>
      </c>
      <c r="E420" t="str">
        <f>Input2022!E420</f>
        <v>023</v>
      </c>
      <c r="F420" t="str">
        <f>Input2022!F420</f>
        <v>14520</v>
      </c>
      <c r="G420" t="str">
        <f>Input2022!G420</f>
        <v>CA</v>
      </c>
      <c r="H420">
        <f>Input2022!H420*0.000001</f>
        <v>0.81894499999999992</v>
      </c>
      <c r="I420">
        <f>Input2022!I420*0.000001</f>
        <v>-7.7623999999999999E-2</v>
      </c>
      <c r="J420">
        <f>Input2022!J420*0.000001</f>
        <v>3.6856969999999998</v>
      </c>
      <c r="K420">
        <f>Input2022!K420*0.000001</f>
        <v>2.3664049999999999</v>
      </c>
      <c r="L420">
        <f>Input2022!L420*0.000001</f>
        <v>4.8938819999999996</v>
      </c>
      <c r="M420">
        <f>Input2022!M420*0.000001</f>
        <v>4.183357</v>
      </c>
      <c r="N420">
        <f>Input2022!N420*0.000001</f>
        <v>0</v>
      </c>
      <c r="O420">
        <f>Input2022!O420*0.000001</f>
        <v>1.6207739999999999</v>
      </c>
      <c r="P420">
        <f>Input2022!P420*0.000001</f>
        <v>0.55225499999999994</v>
      </c>
      <c r="Q420">
        <f>Input2022!Q420*0.000001</f>
        <v>-1.855254</v>
      </c>
      <c r="R420">
        <f>Input2022!R420*0.000001</f>
        <v>12.654276039190822</v>
      </c>
      <c r="S420">
        <f>Input2022!S420*0.000001</f>
        <v>10.799022039190822</v>
      </c>
      <c r="T420">
        <f>Input2022!T420*0.000001</f>
        <v>0.360902</v>
      </c>
      <c r="U420">
        <f>Input2022!U420*0.000001</f>
        <v>0</v>
      </c>
      <c r="V420">
        <f>Input2022!V420*0.000001</f>
        <v>0.94580599999999992</v>
      </c>
      <c r="W420">
        <f>Input2022!W420*0.000001</f>
        <v>-3.5385239999999998</v>
      </c>
    </row>
    <row r="421" spans="1:23" ht="14.25" customHeight="1">
      <c r="A421">
        <f>Input2022!A421</f>
        <v>2022</v>
      </c>
      <c r="B421" t="str">
        <f>Input2022!B421</f>
        <v>Fresno</v>
      </c>
      <c r="C421" t="str">
        <f>Input2022!C421</f>
        <v>City</v>
      </c>
      <c r="D421" t="str">
        <f>Input2022!D421</f>
        <v>06</v>
      </c>
      <c r="E421" t="str">
        <f>Input2022!E421</f>
        <v>019</v>
      </c>
      <c r="F421">
        <f>Input2022!F421</f>
        <v>27000</v>
      </c>
      <c r="G421" t="str">
        <f>Input2022!G421</f>
        <v>CA</v>
      </c>
      <c r="H421">
        <f>Input2022!H421*0.000001</f>
        <v>104.69099999999999</v>
      </c>
      <c r="I421">
        <f>Input2022!I421*0.000001</f>
        <v>-40.021000000000001</v>
      </c>
      <c r="J421">
        <f>Input2022!J421*0.000001</f>
        <v>374.375</v>
      </c>
      <c r="K421">
        <f>Input2022!K421*0.000001</f>
        <v>1106.0170000000001</v>
      </c>
      <c r="L421">
        <f>Input2022!L421*0.000001</f>
        <v>1153.001</v>
      </c>
      <c r="M421">
        <f>Input2022!M421*0.000001</f>
        <v>407.55699999999996</v>
      </c>
      <c r="N421">
        <f>Input2022!N421*0.000001</f>
        <v>48.18</v>
      </c>
      <c r="O421">
        <f>Input2022!O421*0.000001</f>
        <v>47.809999999999995</v>
      </c>
      <c r="P421">
        <f>Input2022!P421*0.000001</f>
        <v>43.778999999999996</v>
      </c>
      <c r="Q421">
        <f>Input2022!Q421*0.000001</f>
        <v>805.65499999999997</v>
      </c>
      <c r="R421">
        <f>Input2022!R421*0.000001</f>
        <v>3015.953</v>
      </c>
      <c r="S421">
        <f>Input2022!S421*0.000001</f>
        <v>3821.6079999999997</v>
      </c>
      <c r="T421">
        <f>Input2022!T421*0.000001</f>
        <v>46.458999999999996</v>
      </c>
      <c r="U421">
        <f>Input2022!U421*0.000001</f>
        <v>0</v>
      </c>
      <c r="V421">
        <f>Input2022!V421*0.000001</f>
        <v>99.760999999999996</v>
      </c>
      <c r="W421">
        <f>Input2022!W421*0.000001</f>
        <v>583.80399999999997</v>
      </c>
    </row>
    <row r="422" spans="1:23" ht="14.25" customHeight="1">
      <c r="A422">
        <f>Input2022!A422</f>
        <v>2022</v>
      </c>
      <c r="B422" t="str">
        <f>Input2022!B422</f>
        <v>Fresno Council of Governments</v>
      </c>
      <c r="C422" t="str">
        <f>Input2022!C422</f>
        <v>Special District</v>
      </c>
      <c r="D422" t="str">
        <f>Input2022!D422</f>
        <v>06</v>
      </c>
      <c r="E422" t="str">
        <f>Input2022!E422</f>
        <v>019</v>
      </c>
      <c r="F422">
        <f>Input2022!F422</f>
        <v>99024</v>
      </c>
      <c r="G422" t="str">
        <f>Input2022!G422</f>
        <v>CA</v>
      </c>
      <c r="H422">
        <f>Input2022!H422*0.000001</f>
        <v>3.0005109999999999</v>
      </c>
      <c r="I422">
        <f>Input2022!I422*0.000001</f>
        <v>0</v>
      </c>
      <c r="J422">
        <f>Input2022!J422*0.000001</f>
        <v>12.058092</v>
      </c>
      <c r="K422">
        <f>Input2022!K422*0.000001</f>
        <v>0.62725799999999998</v>
      </c>
      <c r="L422">
        <f>Input2022!L422*0.000001</f>
        <v>12.680520999999999</v>
      </c>
      <c r="M422">
        <f>Input2022!M422*0.000001</f>
        <v>12.680520999999999</v>
      </c>
      <c r="N422">
        <f>Input2022!N422*0.000001</f>
        <v>0</v>
      </c>
      <c r="O422">
        <f>Input2022!O422*0.000001</f>
        <v>15.979149</v>
      </c>
      <c r="P422">
        <f>Input2022!P422*0.000001</f>
        <v>15.468988999999999</v>
      </c>
      <c r="Q422">
        <f>Input2022!Q422*0.000001</f>
        <v>0</v>
      </c>
      <c r="R422">
        <f>Input2022!R422*0.000001</f>
        <v>0</v>
      </c>
      <c r="S422">
        <f>Input2022!S422*0.000001</f>
        <v>0</v>
      </c>
      <c r="T422">
        <f>Input2022!T422*0.000001</f>
        <v>0</v>
      </c>
      <c r="U422">
        <f>Input2022!U422*0.000001</f>
        <v>0</v>
      </c>
      <c r="V422">
        <f>Input2022!V422*0.000001</f>
        <v>0</v>
      </c>
      <c r="W422">
        <f>Input2022!W422*0.000001</f>
        <v>3.0135209999999999</v>
      </c>
    </row>
    <row r="423" spans="1:23" ht="14.25" customHeight="1">
      <c r="A423">
        <f>Input2022!A423</f>
        <v>2022</v>
      </c>
      <c r="B423" t="str">
        <f>Input2022!B423</f>
        <v>Fresno County</v>
      </c>
      <c r="C423" t="str">
        <f>Input2022!C423</f>
        <v>County</v>
      </c>
      <c r="D423" t="str">
        <f>Input2022!D423</f>
        <v>06</v>
      </c>
      <c r="E423" t="str">
        <f>Input2022!E423</f>
        <v>019</v>
      </c>
      <c r="F423" t="str">
        <f>Input2022!F423</f>
        <v>00000</v>
      </c>
      <c r="G423" t="str">
        <f>Input2022!G423</f>
        <v>CA</v>
      </c>
      <c r="H423">
        <f>Input2022!H423*0.000001</f>
        <v>166.393</v>
      </c>
      <c r="I423">
        <f>Input2022!I423*0.000001</f>
        <v>-67.784999999999997</v>
      </c>
      <c r="J423">
        <f>Input2022!J423*0.000001</f>
        <v>1872.326</v>
      </c>
      <c r="K423">
        <f>Input2022!K423*0.000001</f>
        <v>998.452</v>
      </c>
      <c r="L423">
        <f>Input2022!L423*0.000001</f>
        <v>2054.3339999999998</v>
      </c>
      <c r="M423">
        <f>Input2022!M423*0.000001</f>
        <v>1342.2649999999999</v>
      </c>
      <c r="N423">
        <f>Input2022!N423*0.000001</f>
        <v>0</v>
      </c>
      <c r="O423">
        <f>Input2022!O423*0.000001</f>
        <v>398.15999999999997</v>
      </c>
      <c r="P423">
        <f>Input2022!P423*0.000001</f>
        <v>176.53100000000001</v>
      </c>
      <c r="Q423">
        <f>Input2022!Q423*0.000001</f>
        <v>-436.07799999999997</v>
      </c>
      <c r="R423">
        <f>Input2022!R423*0.000001</f>
        <v>6301.7052023121341</v>
      </c>
      <c r="S423">
        <f>Input2022!S423*0.000001</f>
        <v>5865.6272023121346</v>
      </c>
      <c r="T423">
        <f>Input2022!T423*0.000001</f>
        <v>256.03100000000001</v>
      </c>
      <c r="U423">
        <f>Input2022!U423*0.000001</f>
        <v>0</v>
      </c>
      <c r="V423">
        <f>Input2022!V423*0.000001</f>
        <v>0</v>
      </c>
      <c r="W423">
        <f>Input2022!W423*0.000001</f>
        <v>-71.676000000000002</v>
      </c>
    </row>
    <row r="424" spans="1:23" ht="14.25" customHeight="1">
      <c r="A424">
        <f>Input2022!A424</f>
        <v>2022</v>
      </c>
      <c r="B424" t="str">
        <f>Input2022!B424</f>
        <v>Fresno County Fire Protection District</v>
      </c>
      <c r="C424" t="str">
        <f>Input2022!C424</f>
        <v>Special District</v>
      </c>
      <c r="D424" t="str">
        <f>Input2022!D424</f>
        <v>06</v>
      </c>
      <c r="E424" t="str">
        <f>Input2022!E424</f>
        <v>019</v>
      </c>
      <c r="F424">
        <f>Input2022!F424</f>
        <v>99025</v>
      </c>
      <c r="G424" t="str">
        <f>Input2022!G424</f>
        <v>CA</v>
      </c>
      <c r="H424">
        <f>Input2022!H424*0.000001</f>
        <v>11.245037999999999</v>
      </c>
      <c r="I424">
        <f>Input2022!I424*0.000001</f>
        <v>0</v>
      </c>
      <c r="J424">
        <f>Input2022!J424*0.000001</f>
        <v>25.362846999999999</v>
      </c>
      <c r="K424">
        <f>Input2022!K424*0.000001</f>
        <v>0.37437199999999998</v>
      </c>
      <c r="L424">
        <f>Input2022!L424*0.000001</f>
        <v>32.889140999999995</v>
      </c>
      <c r="M424">
        <f>Input2022!M424*0.000001</f>
        <v>25.736110999999998</v>
      </c>
      <c r="N424">
        <f>Input2022!N424*0.000001</f>
        <v>21.244679999999999</v>
      </c>
      <c r="O424">
        <f>Input2022!O424*0.000001</f>
        <v>0</v>
      </c>
      <c r="P424">
        <f>Input2022!P424*0.000001</f>
        <v>12.539491</v>
      </c>
      <c r="Q424">
        <f>Input2022!Q424*0.000001</f>
        <v>0</v>
      </c>
      <c r="R424">
        <f>Input2022!R424*0.000001</f>
        <v>0</v>
      </c>
      <c r="S424">
        <f>Input2022!S424*0.000001</f>
        <v>0</v>
      </c>
      <c r="T424">
        <f>Input2022!T424*0.000001</f>
        <v>0</v>
      </c>
      <c r="U424">
        <f>Input2022!U424*0.000001</f>
        <v>0</v>
      </c>
      <c r="V424">
        <f>Input2022!V424*0.000001</f>
        <v>0</v>
      </c>
      <c r="W424">
        <f>Input2022!W424*0.000001</f>
        <v>11.281706999999999</v>
      </c>
    </row>
    <row r="425" spans="1:23" ht="14.25" customHeight="1">
      <c r="A425">
        <f>Input2022!A425</f>
        <v>2022</v>
      </c>
      <c r="B425" t="str">
        <f>Input2022!B425</f>
        <v>Fresno County Superintendent of Schools</v>
      </c>
      <c r="C425" t="str">
        <f>Input2022!C425</f>
        <v>School District</v>
      </c>
      <c r="D425" t="str">
        <f>Input2022!D425</f>
        <v>06</v>
      </c>
      <c r="E425" t="str">
        <f>Input2022!E425</f>
        <v>019</v>
      </c>
      <c r="F425" t="str">
        <f>Input2022!F425</f>
        <v>91007</v>
      </c>
      <c r="G425" t="str">
        <f>Input2022!G425</f>
        <v>CA</v>
      </c>
      <c r="H425">
        <f>Input2022!H425*0.000001</f>
        <v>45.211951999999997</v>
      </c>
      <c r="I425">
        <f>Input2022!I425*0.000001</f>
        <v>-4.7332999999999998</v>
      </c>
      <c r="J425">
        <f>Input2022!J425*0.000001</f>
        <v>189.80363699999998</v>
      </c>
      <c r="K425">
        <f>Input2022!K425*0.000001</f>
        <v>2.7802629999999997</v>
      </c>
      <c r="L425">
        <f>Input2022!L425*0.000001</f>
        <v>314.51119199999999</v>
      </c>
      <c r="M425">
        <f>Input2022!M425*0.000001</f>
        <v>194.72663</v>
      </c>
      <c r="N425">
        <f>Input2022!N425*0.000001</f>
        <v>0</v>
      </c>
      <c r="O425">
        <f>Input2022!O425*0.000001</f>
        <v>99.986322999999999</v>
      </c>
      <c r="P425">
        <f>Input2022!P425*0.000001</f>
        <v>59.510401999999999</v>
      </c>
      <c r="Q425">
        <f>Input2022!Q425*0.000001</f>
        <v>-84.809291999999999</v>
      </c>
      <c r="R425">
        <f>Input2022!R425*0.000001</f>
        <v>514.73403643724703</v>
      </c>
      <c r="S425">
        <f>Input2022!S425*0.000001</f>
        <v>429.924744437247</v>
      </c>
      <c r="T425">
        <f>Input2022!T425*0.000001</f>
        <v>16.555077000000001</v>
      </c>
      <c r="U425">
        <f>Input2022!U425*0.000001</f>
        <v>2.7005923951612902</v>
      </c>
      <c r="V425">
        <f>Input2022!V425*0.000001</f>
        <v>27.11053939516129</v>
      </c>
      <c r="W425">
        <f>Input2022!W425*0.000001</f>
        <v>-63.478071999999997</v>
      </c>
    </row>
    <row r="426" spans="1:23" ht="14.25" customHeight="1">
      <c r="A426">
        <f>Input2022!A426</f>
        <v>2022</v>
      </c>
      <c r="B426" t="str">
        <f>Input2022!B426</f>
        <v>Fresno Madera Area Agency on Aging</v>
      </c>
      <c r="C426" t="str">
        <f>Input2022!C426</f>
        <v>Special District</v>
      </c>
      <c r="D426" t="str">
        <f>Input2022!D426</f>
        <v>06</v>
      </c>
      <c r="E426" t="str">
        <f>Input2022!E426</f>
        <v>019</v>
      </c>
      <c r="F426">
        <f>Input2022!F426</f>
        <v>99026</v>
      </c>
      <c r="G426" t="str">
        <f>Input2022!G426</f>
        <v>CA</v>
      </c>
      <c r="H426">
        <f>Input2022!H426*0.000001</f>
        <v>0.43026999999999999</v>
      </c>
      <c r="I426">
        <f>Input2022!I426*0.000001</f>
        <v>0</v>
      </c>
      <c r="J426">
        <f>Input2022!J426*0.000001</f>
        <v>8.8984079999999999</v>
      </c>
      <c r="K426">
        <f>Input2022!K426*0.000001</f>
        <v>1.2870729999999999</v>
      </c>
      <c r="L426">
        <f>Input2022!L426*0.000001</f>
        <v>8.8689439999999991</v>
      </c>
      <c r="M426">
        <f>Input2022!M426*0.000001</f>
        <v>8.8689439999999991</v>
      </c>
      <c r="N426">
        <f>Input2022!N426*0.000001</f>
        <v>2.3249789999999999</v>
      </c>
      <c r="O426">
        <f>Input2022!O426*0.000001</f>
        <v>1.1304E-2</v>
      </c>
      <c r="P426">
        <f>Input2022!P426*0.000001</f>
        <v>2.170328</v>
      </c>
      <c r="Q426">
        <f>Input2022!Q426*0.000001</f>
        <v>-1.044392</v>
      </c>
      <c r="R426">
        <f>Input2022!R426*0.000001</f>
        <v>15.246598539999999</v>
      </c>
      <c r="S426">
        <f>Input2022!S426*0.000001</f>
        <v>14.202206539999999</v>
      </c>
      <c r="T426">
        <f>Input2022!T426*0.000001</f>
        <v>0.61308200000000002</v>
      </c>
      <c r="U426">
        <f>Input2022!U426*0.000001</f>
        <v>0</v>
      </c>
      <c r="V426">
        <f>Input2022!V426*0.000001</f>
        <v>1.0574919999999999</v>
      </c>
      <c r="W426">
        <f>Input2022!W426*0.000001</f>
        <v>-2.4477409999999997</v>
      </c>
    </row>
    <row r="427" spans="1:23" ht="14.25" customHeight="1">
      <c r="A427">
        <f>Input2022!A427</f>
        <v>2022</v>
      </c>
      <c r="B427" t="str">
        <f>Input2022!B427</f>
        <v>Fresno Metropolitan Flood Control District</v>
      </c>
      <c r="C427" t="str">
        <f>Input2022!C427</f>
        <v>Special District</v>
      </c>
      <c r="D427" t="str">
        <f>Input2022!D427</f>
        <v>06</v>
      </c>
      <c r="E427" t="str">
        <f>Input2022!E427</f>
        <v>019</v>
      </c>
      <c r="F427">
        <f>Input2022!F427</f>
        <v>99027</v>
      </c>
      <c r="G427" t="str">
        <f>Input2022!G427</f>
        <v>CA</v>
      </c>
      <c r="H427">
        <f>Input2022!H427*0.000001</f>
        <v>34.892012999999999</v>
      </c>
      <c r="I427">
        <f>Input2022!I427*0.000001</f>
        <v>-11.624844999999999</v>
      </c>
      <c r="J427">
        <f>Input2022!J427*0.000001</f>
        <v>14.157465999999999</v>
      </c>
      <c r="K427">
        <f>Input2022!K427*0.000001</f>
        <v>8.4625690000000002</v>
      </c>
      <c r="L427">
        <f>Input2022!L427*0.000001</f>
        <v>33.689546</v>
      </c>
      <c r="M427">
        <f>Input2022!M427*0.000001</f>
        <v>26.123211999999999</v>
      </c>
      <c r="N427">
        <f>Input2022!N427*0.000001</f>
        <v>0.51408699999999996</v>
      </c>
      <c r="O427">
        <f>Input2022!O427*0.000001</f>
        <v>34.037571</v>
      </c>
      <c r="P427">
        <f>Input2022!P427*0.000001</f>
        <v>0.73739699999999997</v>
      </c>
      <c r="Q427">
        <f>Input2022!Q427*0.000001</f>
        <v>0</v>
      </c>
      <c r="R427">
        <f>Input2022!R427*0.000001</f>
        <v>0</v>
      </c>
      <c r="S427">
        <f>Input2022!S427*0.000001</f>
        <v>0</v>
      </c>
      <c r="T427">
        <f>Input2022!T427*0.000001</f>
        <v>0</v>
      </c>
      <c r="U427">
        <f>Input2022!U427*0.000001</f>
        <v>6.7248429999999999</v>
      </c>
      <c r="V427">
        <f>Input2022!V427*0.000001</f>
        <v>6.5779679999999994</v>
      </c>
      <c r="W427">
        <f>Input2022!W427*0.000001</f>
        <v>35.871541999999998</v>
      </c>
    </row>
    <row r="428" spans="1:23" ht="14.25" customHeight="1">
      <c r="A428">
        <f>Input2022!A428</f>
        <v>2022</v>
      </c>
      <c r="B428" t="str">
        <f>Input2022!B428</f>
        <v>Fresno Unified School District</v>
      </c>
      <c r="C428" t="str">
        <f>Input2022!C428</f>
        <v>School District</v>
      </c>
      <c r="D428" t="str">
        <f>Input2022!D428</f>
        <v>06</v>
      </c>
      <c r="E428" t="str">
        <f>Input2022!E428</f>
        <v>019</v>
      </c>
      <c r="F428" t="str">
        <f>Input2022!F428</f>
        <v>14550</v>
      </c>
      <c r="G428" t="str">
        <f>Input2022!G428</f>
        <v>CA</v>
      </c>
      <c r="H428">
        <f>Input2022!H428*0.000001</f>
        <v>280.08429100000001</v>
      </c>
      <c r="I428">
        <f>Input2022!I428*0.000001</f>
        <v>-4.0933979999999996</v>
      </c>
      <c r="J428">
        <f>Input2022!J428*0.000001</f>
        <v>1266.6953509999998</v>
      </c>
      <c r="K428">
        <f>Input2022!K428*0.000001</f>
        <v>827.51917700000001</v>
      </c>
      <c r="L428">
        <f>Input2022!L428*0.000001</f>
        <v>1515.7724509999998</v>
      </c>
      <c r="M428">
        <f>Input2022!M428*0.000001</f>
        <v>1397.4332829999998</v>
      </c>
      <c r="N428">
        <f>Input2022!N428*0.000001</f>
        <v>308.64008200000001</v>
      </c>
      <c r="O428">
        <f>Input2022!O428*0.000001</f>
        <v>0</v>
      </c>
      <c r="P428">
        <f>Input2022!P428*0.000001</f>
        <v>127.78753599999999</v>
      </c>
      <c r="Q428">
        <f>Input2022!Q428*0.000001</f>
        <v>-492.43199999999996</v>
      </c>
      <c r="R428">
        <f>Input2022!R428*0.000001</f>
        <v>3344.5029349568204</v>
      </c>
      <c r="S428">
        <f>Input2022!S428*0.000001</f>
        <v>2852.0709349568206</v>
      </c>
      <c r="T428">
        <f>Input2022!T428*0.000001</f>
        <v>120.40554899999999</v>
      </c>
      <c r="U428">
        <f>Input2022!U428*0.000001</f>
        <v>63.880406999999998</v>
      </c>
      <c r="V428">
        <f>Input2022!V428*0.000001</f>
        <v>1051.1848519999999</v>
      </c>
      <c r="W428">
        <f>Input2022!W428*0.000001</f>
        <v>-1562.164229</v>
      </c>
    </row>
    <row r="429" spans="1:23" ht="14.25" customHeight="1">
      <c r="A429">
        <f>Input2022!A429</f>
        <v>2022</v>
      </c>
      <c r="B429" t="str">
        <f>Input2022!B429</f>
        <v>Friant Water Authority</v>
      </c>
      <c r="C429" t="str">
        <f>Input2022!C429</f>
        <v>Special District</v>
      </c>
      <c r="D429" t="str">
        <f>Input2022!D429</f>
        <v>06</v>
      </c>
      <c r="E429" t="str">
        <f>Input2022!E429</f>
        <v>019</v>
      </c>
      <c r="F429">
        <f>Input2022!F429</f>
        <v>99028</v>
      </c>
      <c r="G429" t="str">
        <f>Input2022!G429</f>
        <v>CA</v>
      </c>
      <c r="H429">
        <f>Input2022!H429*0.000001</f>
        <v>-0.40045799999999998</v>
      </c>
      <c r="I429">
        <f>Input2022!I429*0.000001</f>
        <v>0</v>
      </c>
      <c r="J429">
        <f>Input2022!J429*0.000001</f>
        <v>1.8715839999999999</v>
      </c>
      <c r="K429">
        <f>Input2022!K429*0.000001</f>
        <v>0.57791199999999998</v>
      </c>
      <c r="L429">
        <f>Input2022!L429*0.000001</f>
        <v>81.870930999999999</v>
      </c>
      <c r="M429">
        <f>Input2022!M429*0.000001</f>
        <v>0.677732</v>
      </c>
      <c r="N429">
        <f>Input2022!N429*0.000001</f>
        <v>0</v>
      </c>
      <c r="O429">
        <f>Input2022!O429*0.000001</f>
        <v>7.0109999999999999E-3</v>
      </c>
      <c r="P429">
        <f>Input2022!P429*0.000001</f>
        <v>0.418132</v>
      </c>
      <c r="Q429">
        <f>Input2022!Q429*0.000001</f>
        <v>0</v>
      </c>
      <c r="R429">
        <f>Input2022!R429*0.000001</f>
        <v>0</v>
      </c>
      <c r="S429">
        <f>Input2022!S429*0.000001</f>
        <v>0</v>
      </c>
      <c r="T429">
        <f>Input2022!T429*0.000001</f>
        <v>0</v>
      </c>
      <c r="U429">
        <f>Input2022!U429*0.000001</f>
        <v>0</v>
      </c>
      <c r="V429">
        <f>Input2022!V429*0.000001</f>
        <v>0</v>
      </c>
      <c r="W429">
        <f>Input2022!W429*0.000001</f>
        <v>17.361459</v>
      </c>
    </row>
    <row r="430" spans="1:23" ht="14.25" customHeight="1">
      <c r="A430">
        <f>Input2022!A430</f>
        <v>2022</v>
      </c>
      <c r="B430" t="str">
        <f>Input2022!B430</f>
        <v>Fruitvale Elementary School District</v>
      </c>
      <c r="C430" t="str">
        <f>Input2022!C430</f>
        <v>School District</v>
      </c>
      <c r="D430" t="str">
        <f>Input2022!D430</f>
        <v>06</v>
      </c>
      <c r="E430" t="str">
        <f>Input2022!E430</f>
        <v>029</v>
      </c>
      <c r="F430" t="str">
        <f>Input2022!F430</f>
        <v>14700</v>
      </c>
      <c r="G430" t="str">
        <f>Input2022!G430</f>
        <v>CA</v>
      </c>
      <c r="H430">
        <f>Input2022!H430*0.000001</f>
        <v>12.643229999999999</v>
      </c>
      <c r="I430">
        <f>Input2022!I430*0.000001</f>
        <v>0</v>
      </c>
      <c r="J430">
        <f>Input2022!J430*0.000001</f>
        <v>40.663261999999996</v>
      </c>
      <c r="K430">
        <f>Input2022!K430*0.000001</f>
        <v>35.221162999999997</v>
      </c>
      <c r="L430">
        <f>Input2022!L430*0.000001</f>
        <v>48.543746999999996</v>
      </c>
      <c r="M430">
        <f>Input2022!M430*0.000001</f>
        <v>42.472693999999997</v>
      </c>
      <c r="N430">
        <f>Input2022!N430*0.000001</f>
        <v>14.636092999999999</v>
      </c>
      <c r="O430">
        <f>Input2022!O430*0.000001</f>
        <v>0</v>
      </c>
      <c r="P430">
        <f>Input2022!P430*0.000001</f>
        <v>2.167014</v>
      </c>
      <c r="Q430">
        <f>Input2022!Q430*0.000001</f>
        <v>-18.560161000000001</v>
      </c>
      <c r="R430">
        <f>Input2022!R430*0.000001</f>
        <v>132.21259195658212</v>
      </c>
      <c r="S430">
        <f>Input2022!S430*0.000001</f>
        <v>113.65243095658212</v>
      </c>
      <c r="T430">
        <f>Input2022!T430*0.000001</f>
        <v>3.7699149999999997</v>
      </c>
      <c r="U430">
        <f>Input2022!U430*0.000001</f>
        <v>0.31157399999999996</v>
      </c>
      <c r="V430">
        <f>Input2022!V430*0.000001</f>
        <v>6.294943</v>
      </c>
      <c r="W430">
        <f>Input2022!W430*0.000001</f>
        <v>-17.598990000000001</v>
      </c>
    </row>
    <row r="431" spans="1:23" ht="14.25" customHeight="1">
      <c r="A431">
        <f>Input2022!A431</f>
        <v>2022</v>
      </c>
      <c r="B431" t="str">
        <f>Input2022!B431</f>
        <v>Fullerton</v>
      </c>
      <c r="C431" t="str">
        <f>Input2022!C431</f>
        <v>City</v>
      </c>
      <c r="D431" t="str">
        <f>Input2022!D431</f>
        <v>06</v>
      </c>
      <c r="E431" t="str">
        <f>Input2022!E431</f>
        <v>059</v>
      </c>
      <c r="F431">
        <f>Input2022!F431</f>
        <v>28000</v>
      </c>
      <c r="G431" t="str">
        <f>Input2022!G431</f>
        <v>CA</v>
      </c>
      <c r="H431">
        <f>Input2022!H431*0.000001</f>
        <v>23.042273999999999</v>
      </c>
      <c r="I431">
        <f>Input2022!I431*0.000001</f>
        <v>-3.5430459999999999</v>
      </c>
      <c r="J431">
        <f>Input2022!J431*0.000001</f>
        <v>104.207701</v>
      </c>
      <c r="K431">
        <f>Input2022!K431*0.000001</f>
        <v>48.698346000000001</v>
      </c>
      <c r="L431">
        <f>Input2022!L431*0.000001</f>
        <v>254.09872999999999</v>
      </c>
      <c r="M431">
        <f>Input2022!M431*0.000001</f>
        <v>112.101517</v>
      </c>
      <c r="N431">
        <f>Input2022!N431*0.000001</f>
        <v>0.54458899999999999</v>
      </c>
      <c r="O431">
        <f>Input2022!O431*0.000001</f>
        <v>28.478211999999999</v>
      </c>
      <c r="P431">
        <f>Input2022!P431*0.000001</f>
        <v>14.241183999999999</v>
      </c>
      <c r="Q431">
        <f>Input2022!Q431*0.000001</f>
        <v>-180.74195599999999</v>
      </c>
      <c r="R431">
        <f>Input2022!R431*0.000001</f>
        <v>851.81499599999995</v>
      </c>
      <c r="S431">
        <f>Input2022!S431*0.000001</f>
        <v>671.07303999999999</v>
      </c>
      <c r="T431">
        <f>Input2022!T431*0.000001</f>
        <v>24.435060999999997</v>
      </c>
      <c r="U431">
        <f>Input2022!U431*0.000001</f>
        <v>7.4619999999999992E-2</v>
      </c>
      <c r="V431">
        <f>Input2022!V431*0.000001</f>
        <v>33.710912999999998</v>
      </c>
      <c r="W431">
        <f>Input2022!W431*0.000001</f>
        <v>-114.727172</v>
      </c>
    </row>
    <row r="432" spans="1:23" ht="14.25" customHeight="1">
      <c r="A432">
        <f>Input2022!A432</f>
        <v>2022</v>
      </c>
      <c r="B432" t="str">
        <f>Input2022!B432</f>
        <v>Fullerton Joint Union High School District</v>
      </c>
      <c r="C432" t="str">
        <f>Input2022!C432</f>
        <v>School District</v>
      </c>
      <c r="D432" t="str">
        <f>Input2022!D432</f>
        <v>06</v>
      </c>
      <c r="E432" t="str">
        <f>Input2022!E432</f>
        <v>037</v>
      </c>
      <c r="F432" t="str">
        <f>Input2022!F432</f>
        <v>14760</v>
      </c>
      <c r="G432" t="str">
        <f>Input2022!G432</f>
        <v>CA</v>
      </c>
      <c r="H432">
        <f>Input2022!H432*0.000001</f>
        <v>60.388847999999996</v>
      </c>
      <c r="I432">
        <f>Input2022!I432*0.000001</f>
        <v>-0.65</v>
      </c>
      <c r="J432">
        <f>Input2022!J432*0.000001</f>
        <v>198.341283</v>
      </c>
      <c r="K432">
        <f>Input2022!K432*0.000001</f>
        <v>211.62640199999998</v>
      </c>
      <c r="L432">
        <f>Input2022!L432*0.000001</f>
        <v>223.52129499999998</v>
      </c>
      <c r="M432">
        <f>Input2022!M432*0.000001</f>
        <v>199.69752399999999</v>
      </c>
      <c r="N432">
        <f>Input2022!N432*0.000001</f>
        <v>77.455044000000001</v>
      </c>
      <c r="O432">
        <f>Input2022!O432*0.000001</f>
        <v>0</v>
      </c>
      <c r="P432">
        <f>Input2022!P432*0.000001</f>
        <v>16.709114</v>
      </c>
      <c r="Q432">
        <f>Input2022!Q432*0.000001</f>
        <v>-90.43759</v>
      </c>
      <c r="R432">
        <f>Input2022!R432*0.000001</f>
        <v>623.01316194331991</v>
      </c>
      <c r="S432">
        <f>Input2022!S432*0.000001</f>
        <v>532.57557194331991</v>
      </c>
      <c r="T432">
        <f>Input2022!T432*0.000001</f>
        <v>17.829331</v>
      </c>
      <c r="U432">
        <f>Input2022!U432*0.000001</f>
        <v>-7.3814047619047618E-3</v>
      </c>
      <c r="V432">
        <f>Input2022!V432*0.000001</f>
        <v>59.279098595238096</v>
      </c>
      <c r="W432">
        <f>Input2022!W432*0.000001</f>
        <v>-126.48838499999999</v>
      </c>
    </row>
    <row r="433" spans="1:23" ht="14.25" customHeight="1">
      <c r="A433">
        <f>Input2022!A433</f>
        <v>2022</v>
      </c>
      <c r="B433" t="str">
        <f>Input2022!B433</f>
        <v>Fullerton School District</v>
      </c>
      <c r="C433" t="str">
        <f>Input2022!C433</f>
        <v>School District</v>
      </c>
      <c r="D433" t="str">
        <f>Input2022!D433</f>
        <v>06</v>
      </c>
      <c r="E433" t="str">
        <f>Input2022!E433</f>
        <v>059</v>
      </c>
      <c r="F433" t="str">
        <f>Input2022!F433</f>
        <v>14730</v>
      </c>
      <c r="G433" t="str">
        <f>Input2022!G433</f>
        <v>CA</v>
      </c>
      <c r="H433">
        <f>Input2022!H433*0.000001</f>
        <v>25.970775</v>
      </c>
      <c r="I433">
        <f>Input2022!I433*0.000001</f>
        <v>0</v>
      </c>
      <c r="J433">
        <f>Input2022!J433*0.000001</f>
        <v>181.893777</v>
      </c>
      <c r="K433">
        <f>Input2022!K433*0.000001</f>
        <v>27.282758999999999</v>
      </c>
      <c r="L433">
        <f>Input2022!L433*0.000001</f>
        <v>195.54476599999998</v>
      </c>
      <c r="M433">
        <f>Input2022!M433*0.000001</f>
        <v>184.609148</v>
      </c>
      <c r="N433">
        <f>Input2022!N433*0.000001</f>
        <v>0</v>
      </c>
      <c r="O433">
        <f>Input2022!O433*0.000001</f>
        <v>26.240707999999998</v>
      </c>
      <c r="P433">
        <f>Input2022!P433*0.000001</f>
        <v>10.018526999999999</v>
      </c>
      <c r="Q433">
        <f>Input2022!Q433*0.000001</f>
        <v>-93.500408999999991</v>
      </c>
      <c r="R433">
        <f>Input2022!R433*0.000001</f>
        <v>633.05655668016198</v>
      </c>
      <c r="S433">
        <f>Input2022!S433*0.000001</f>
        <v>539.55614768016198</v>
      </c>
      <c r="T433">
        <f>Input2022!T433*0.000001</f>
        <v>17.976115</v>
      </c>
      <c r="U433">
        <f>Input2022!U433*0.000001</f>
        <v>-6.0670873015873008E-3</v>
      </c>
      <c r="V433">
        <f>Input2022!V433*0.000001</f>
        <v>41.531848912698408</v>
      </c>
      <c r="W433">
        <f>Input2022!W433*0.000001</f>
        <v>-149.41693799999999</v>
      </c>
    </row>
    <row r="434" spans="1:23" ht="14.25" customHeight="1">
      <c r="A434">
        <f>Input2022!A434</f>
        <v>2022</v>
      </c>
      <c r="B434" t="str">
        <f>Input2022!B434</f>
        <v>Galt</v>
      </c>
      <c r="C434" t="str">
        <f>Input2022!C434</f>
        <v>City</v>
      </c>
      <c r="D434" t="str">
        <f>Input2022!D434</f>
        <v>06</v>
      </c>
      <c r="E434" t="str">
        <f>Input2022!E434</f>
        <v>067</v>
      </c>
      <c r="F434">
        <f>Input2022!F434</f>
        <v>28112</v>
      </c>
      <c r="G434" t="str">
        <f>Input2022!G434</f>
        <v>CA</v>
      </c>
      <c r="H434">
        <f>Input2022!H434*0.000001</f>
        <v>17.182939999999999</v>
      </c>
      <c r="I434">
        <f>Input2022!I434*0.000001</f>
        <v>-0.39079199999999997</v>
      </c>
      <c r="J434">
        <f>Input2022!J434*0.000001</f>
        <v>14.449097</v>
      </c>
      <c r="K434">
        <f>Input2022!K434*0.000001</f>
        <v>28.160260999999998</v>
      </c>
      <c r="L434">
        <f>Input2022!L434*0.000001</f>
        <v>50.842589999999994</v>
      </c>
      <c r="M434">
        <f>Input2022!M434*0.000001</f>
        <v>15.493684999999999</v>
      </c>
      <c r="N434">
        <f>Input2022!N434*0.000001</f>
        <v>0</v>
      </c>
      <c r="O434">
        <f>Input2022!O434*0.000001</f>
        <v>18.990202</v>
      </c>
      <c r="P434">
        <f>Input2022!P434*0.000001</f>
        <v>4.0093550000000002</v>
      </c>
      <c r="Q434">
        <f>Input2022!Q434*0.000001</f>
        <v>-15.04181</v>
      </c>
      <c r="R434">
        <f>Input2022!R434*0.000001</f>
        <v>103.97176879999999</v>
      </c>
      <c r="S434">
        <f>Input2022!S434*0.000001</f>
        <v>88.929958799999994</v>
      </c>
      <c r="T434">
        <f>Input2022!T434*0.000001</f>
        <v>3.6056629999999998</v>
      </c>
      <c r="U434">
        <f>Input2022!U434*0.000001</f>
        <v>0.87448300000000001</v>
      </c>
      <c r="V434">
        <f>Input2022!V434*0.000001</f>
        <v>2.6638669999999998</v>
      </c>
      <c r="W434">
        <f>Input2022!W434*0.000001</f>
        <v>41.401407999999996</v>
      </c>
    </row>
    <row r="435" spans="1:23" ht="14.25" customHeight="1">
      <c r="A435">
        <f>Input2022!A435</f>
        <v>2022</v>
      </c>
      <c r="B435" t="str">
        <f>Input2022!B435</f>
        <v>Galt Joint Union Elementary School District</v>
      </c>
      <c r="C435" t="str">
        <f>Input2022!C435</f>
        <v>School District</v>
      </c>
      <c r="D435" t="str">
        <f>Input2022!D435</f>
        <v>06</v>
      </c>
      <c r="E435" t="str">
        <f>Input2022!E435</f>
        <v>067</v>
      </c>
      <c r="F435" t="str">
        <f>Input2022!F435</f>
        <v>14790</v>
      </c>
      <c r="G435" t="str">
        <f>Input2022!G435</f>
        <v>CA</v>
      </c>
      <c r="H435">
        <f>Input2022!H435*0.000001</f>
        <v>10.646049</v>
      </c>
      <c r="I435">
        <f>Input2022!I435*0.000001</f>
        <v>0</v>
      </c>
      <c r="J435">
        <f>Input2022!J435*0.000001</f>
        <v>48.774115999999999</v>
      </c>
      <c r="K435">
        <f>Input2022!K435*0.000001</f>
        <v>23.487679999999997</v>
      </c>
      <c r="L435">
        <f>Input2022!L435*0.000001</f>
        <v>56.457823999999995</v>
      </c>
      <c r="M435">
        <f>Input2022!M435*0.000001</f>
        <v>53.777316999999996</v>
      </c>
      <c r="N435">
        <f>Input2022!N435*0.000001</f>
        <v>0</v>
      </c>
      <c r="O435">
        <f>Input2022!O435*0.000001</f>
        <v>15.922972</v>
      </c>
      <c r="P435">
        <f>Input2022!P435*0.000001</f>
        <v>7.3477399999999999</v>
      </c>
      <c r="Q435">
        <f>Input2022!Q435*0.000001</f>
        <v>-24.623961999999999</v>
      </c>
      <c r="R435">
        <f>Input2022!R435*0.000001</f>
        <v>168.70593034539476</v>
      </c>
      <c r="S435">
        <f>Input2022!S435*0.000001</f>
        <v>144.08196834539476</v>
      </c>
      <c r="T435">
        <f>Input2022!T435*0.000001</f>
        <v>5.0186989999999998</v>
      </c>
      <c r="U435">
        <f>Input2022!U435*0.000001</f>
        <v>0</v>
      </c>
      <c r="V435">
        <f>Input2022!V435*0.000001</f>
        <v>5.3128909999999996</v>
      </c>
      <c r="W435">
        <f>Input2022!W435*0.000001</f>
        <v>-33.702089999999998</v>
      </c>
    </row>
    <row r="436" spans="1:23" ht="14.25" customHeight="1">
      <c r="A436">
        <f>Input2022!A436</f>
        <v>2022</v>
      </c>
      <c r="B436" t="str">
        <f>Input2022!B436</f>
        <v>Galt Joint Union High School District</v>
      </c>
      <c r="C436" t="str">
        <f>Input2022!C436</f>
        <v>School District</v>
      </c>
      <c r="D436" t="str">
        <f>Input2022!D436</f>
        <v>06</v>
      </c>
      <c r="E436" t="str">
        <f>Input2022!E436</f>
        <v>067</v>
      </c>
      <c r="F436" t="str">
        <f>Input2022!F436</f>
        <v>14820</v>
      </c>
      <c r="G436" t="str">
        <f>Input2022!G436</f>
        <v>CA</v>
      </c>
      <c r="H436">
        <f>Input2022!H436*0.000001</f>
        <v>2.1062339999999997</v>
      </c>
      <c r="I436">
        <f>Input2022!I436*0.000001</f>
        <v>-1.8955359999999999</v>
      </c>
      <c r="J436">
        <f>Input2022!J436*0.000001</f>
        <v>31.718892999999998</v>
      </c>
      <c r="K436">
        <f>Input2022!K436*0.000001</f>
        <v>56.609107999999999</v>
      </c>
      <c r="L436">
        <f>Input2022!L436*0.000001</f>
        <v>42.63823</v>
      </c>
      <c r="M436">
        <f>Input2022!M436*0.000001</f>
        <v>31.844808999999998</v>
      </c>
      <c r="N436">
        <f>Input2022!N436*0.000001</f>
        <v>9.3943560000000002</v>
      </c>
      <c r="O436">
        <f>Input2022!O436*0.000001</f>
        <v>0</v>
      </c>
      <c r="P436">
        <f>Input2022!P436*0.000001</f>
        <v>8.0499980000000004</v>
      </c>
      <c r="Q436">
        <f>Input2022!Q436*0.000001</f>
        <v>-14.248999999999999</v>
      </c>
      <c r="R436">
        <f>Input2022!R436*0.000001</f>
        <v>95.209592524375111</v>
      </c>
      <c r="S436">
        <f>Input2022!S436*0.000001</f>
        <v>80.960592524375102</v>
      </c>
      <c r="T436">
        <f>Input2022!T436*0.000001</f>
        <v>3.2273719999999999</v>
      </c>
      <c r="U436">
        <f>Input2022!U436*0.000001</f>
        <v>0</v>
      </c>
      <c r="V436">
        <f>Input2022!V436*0.000001</f>
        <v>1.8974999999999999E-2</v>
      </c>
      <c r="W436">
        <f>Input2022!W436*0.000001</f>
        <v>-20.988174999999998</v>
      </c>
    </row>
    <row r="437" spans="1:23" ht="14.25" customHeight="1">
      <c r="A437">
        <f>Input2022!A437</f>
        <v>2022</v>
      </c>
      <c r="B437" t="str">
        <f>Input2022!B437</f>
        <v>Garden Grove</v>
      </c>
      <c r="C437" t="str">
        <f>Input2022!C437</f>
        <v>City</v>
      </c>
      <c r="D437" t="str">
        <f>Input2022!D437</f>
        <v>06</v>
      </c>
      <c r="E437" t="str">
        <f>Input2022!E437</f>
        <v>059</v>
      </c>
      <c r="F437">
        <f>Input2022!F437</f>
        <v>29000</v>
      </c>
      <c r="G437" t="str">
        <f>Input2022!G437</f>
        <v>CA</v>
      </c>
      <c r="H437">
        <f>Input2022!H437*0.000001</f>
        <v>145.47257299999998</v>
      </c>
      <c r="I437">
        <f>Input2022!I437*0.000001</f>
        <v>-0.83183699999999994</v>
      </c>
      <c r="J437">
        <f>Input2022!J437*0.000001</f>
        <v>134.17211399999999</v>
      </c>
      <c r="K437">
        <f>Input2022!K437*0.000001</f>
        <v>101.13514099999999</v>
      </c>
      <c r="L437">
        <f>Input2022!L437*0.000001</f>
        <v>311.49716000000001</v>
      </c>
      <c r="M437">
        <f>Input2022!M437*0.000001</f>
        <v>183.39431099999999</v>
      </c>
      <c r="N437">
        <f>Input2022!N437*0.000001</f>
        <v>0</v>
      </c>
      <c r="O437">
        <f>Input2022!O437*0.000001</f>
        <v>140.363688</v>
      </c>
      <c r="P437">
        <f>Input2022!P437*0.000001</f>
        <v>9.9725380000000001</v>
      </c>
      <c r="Q437">
        <f>Input2022!Q437*0.000001</f>
        <v>-217.34394</v>
      </c>
      <c r="R437">
        <f>Input2022!R437*0.000001</f>
        <v>943.90535399999999</v>
      </c>
      <c r="S437">
        <f>Input2022!S437*0.000001</f>
        <v>726.56141400000001</v>
      </c>
      <c r="T437">
        <f>Input2022!T437*0.000001</f>
        <v>31.850068</v>
      </c>
      <c r="U437">
        <f>Input2022!U437*0.000001</f>
        <v>0</v>
      </c>
      <c r="V437">
        <f>Input2022!V437*0.000001</f>
        <v>48.708346999999996</v>
      </c>
      <c r="W437">
        <f>Input2022!W437*0.000001</f>
        <v>28.889979</v>
      </c>
    </row>
    <row r="438" spans="1:23" ht="14.25" customHeight="1">
      <c r="A438">
        <f>Input2022!A438</f>
        <v>2022</v>
      </c>
      <c r="B438" t="str">
        <f>Input2022!B438</f>
        <v>Garden Grove Unified School District</v>
      </c>
      <c r="C438" t="str">
        <f>Input2022!C438</f>
        <v>School District</v>
      </c>
      <c r="D438" t="str">
        <f>Input2022!D438</f>
        <v>06</v>
      </c>
      <c r="E438" t="str">
        <f>Input2022!E438</f>
        <v>059</v>
      </c>
      <c r="F438" t="str">
        <f>Input2022!F438</f>
        <v>14880</v>
      </c>
      <c r="G438" t="str">
        <f>Input2022!G438</f>
        <v>CA</v>
      </c>
      <c r="H438">
        <f>Input2022!H438*0.000001</f>
        <v>76.904929999999993</v>
      </c>
      <c r="I438">
        <f>Input2022!I438*0.000001</f>
        <v>-0.636903</v>
      </c>
      <c r="J438">
        <f>Input2022!J438*0.000001</f>
        <v>652.88098300000001</v>
      </c>
      <c r="K438">
        <f>Input2022!K438*0.000001</f>
        <v>550.60308699999996</v>
      </c>
      <c r="L438">
        <f>Input2022!L438*0.000001</f>
        <v>706.41931499999998</v>
      </c>
      <c r="M438">
        <f>Input2022!M438*0.000001</f>
        <v>675.91985199999999</v>
      </c>
      <c r="N438">
        <f>Input2022!N438*0.000001</f>
        <v>0</v>
      </c>
      <c r="O438">
        <f>Input2022!O438*0.000001</f>
        <v>146.441529</v>
      </c>
      <c r="P438">
        <f>Input2022!P438*0.000001</f>
        <v>57.863763999999996</v>
      </c>
      <c r="Q438">
        <f>Input2022!Q438*0.000001</f>
        <v>-312.706706</v>
      </c>
      <c r="R438">
        <f>Input2022!R438*0.000001</f>
        <v>2166.2885535361843</v>
      </c>
      <c r="S438">
        <f>Input2022!S438*0.000001</f>
        <v>1853.5818475361841</v>
      </c>
      <c r="T438">
        <f>Input2022!T438*0.000001</f>
        <v>64.276021</v>
      </c>
      <c r="U438">
        <f>Input2022!U438*0.000001</f>
        <v>-2.1346999999999998E-2</v>
      </c>
      <c r="V438">
        <f>Input2022!V438*0.000001</f>
        <v>197.88039599999999</v>
      </c>
      <c r="W438">
        <f>Input2022!W438*0.000001</f>
        <v>-236.516257</v>
      </c>
    </row>
    <row r="439" spans="1:23" ht="14.25" customHeight="1">
      <c r="A439">
        <f>Input2022!A439</f>
        <v>2022</v>
      </c>
      <c r="B439" t="str">
        <f>Input2022!B439</f>
        <v>Gardena</v>
      </c>
      <c r="C439" t="str">
        <f>Input2022!C439</f>
        <v>City</v>
      </c>
      <c r="D439" t="str">
        <f>Input2022!D439</f>
        <v>06</v>
      </c>
      <c r="E439" t="str">
        <f>Input2022!E439</f>
        <v>037</v>
      </c>
      <c r="F439">
        <f>Input2022!F439</f>
        <v>28168</v>
      </c>
      <c r="G439" t="str">
        <f>Input2022!G439</f>
        <v>CA</v>
      </c>
      <c r="H439">
        <f>Input2022!H439*0.000001</f>
        <v>41.473348999999999</v>
      </c>
      <c r="I439">
        <f>Input2022!I439*0.000001</f>
        <v>-8.5135199999999998</v>
      </c>
      <c r="J439">
        <f>Input2022!J439*0.000001</f>
        <v>59.307981999999996</v>
      </c>
      <c r="K439">
        <f>Input2022!K439*0.000001</f>
        <v>141.66899799999999</v>
      </c>
      <c r="L439">
        <f>Input2022!L439*0.000001</f>
        <v>126.89393</v>
      </c>
      <c r="M439">
        <f>Input2022!M439*0.000001</f>
        <v>75.161963999999998</v>
      </c>
      <c r="N439">
        <f>Input2022!N439*0.000001</f>
        <v>0</v>
      </c>
      <c r="O439">
        <f>Input2022!O439*0.000001</f>
        <v>36.720137999999999</v>
      </c>
      <c r="P439">
        <f>Input2022!P439*0.000001</f>
        <v>7.3084449999999999</v>
      </c>
      <c r="Q439">
        <f>Input2022!Q439*0.000001</f>
        <v>49.239379</v>
      </c>
      <c r="R439">
        <f>Input2022!R439*0.000001</f>
        <v>412.41384899999997</v>
      </c>
      <c r="S439">
        <f>Input2022!S439*0.000001</f>
        <v>461.65322799999996</v>
      </c>
      <c r="T439">
        <f>Input2022!T439*0.000001</f>
        <v>5.0513069999999995</v>
      </c>
      <c r="U439">
        <f>Input2022!U439*0.000001</f>
        <v>5.9131989999999996</v>
      </c>
      <c r="V439">
        <f>Input2022!V439*0.000001</f>
        <v>88.642699999999991</v>
      </c>
      <c r="W439">
        <f>Input2022!W439*0.000001</f>
        <v>-128.715608</v>
      </c>
    </row>
    <row r="440" spans="1:23" ht="14.25" customHeight="1">
      <c r="A440">
        <f>Input2022!A440</f>
        <v>2022</v>
      </c>
      <c r="B440" t="str">
        <f>Input2022!B440</f>
        <v>Garfield Elementary School District</v>
      </c>
      <c r="C440" t="str">
        <f>Input2022!C440</f>
        <v>School District</v>
      </c>
      <c r="D440" t="str">
        <f>Input2022!D440</f>
        <v>06</v>
      </c>
      <c r="E440" t="str">
        <f>Input2022!E440</f>
        <v>023</v>
      </c>
      <c r="F440" t="str">
        <f>Input2022!F440</f>
        <v>14910</v>
      </c>
      <c r="G440" t="str">
        <f>Input2022!G440</f>
        <v>CA</v>
      </c>
      <c r="H440">
        <f>Input2022!H440*0.000001</f>
        <v>0.36877099999999996</v>
      </c>
      <c r="I440">
        <f>Input2022!I440*0.000001</f>
        <v>-4.7739999999999996E-3</v>
      </c>
      <c r="J440">
        <f>Input2022!J440*0.000001</f>
        <v>0.901505</v>
      </c>
      <c r="K440">
        <f>Input2022!K440*0.000001</f>
        <v>0</v>
      </c>
      <c r="L440">
        <f>Input2022!L440*0.000001</f>
        <v>1.002051</v>
      </c>
      <c r="M440">
        <f>Input2022!M440*0.000001</f>
        <v>0.98975499999999994</v>
      </c>
      <c r="N440">
        <f>Input2022!N440*0.000001</f>
        <v>0.64016200000000001</v>
      </c>
      <c r="O440">
        <f>Input2022!O440*0.000001</f>
        <v>0</v>
      </c>
      <c r="P440">
        <f>Input2022!P440*0.000001</f>
        <v>0.25955400000000001</v>
      </c>
      <c r="Q440">
        <f>Input2022!Q440*0.000001</f>
        <v>-0.26562199999999997</v>
      </c>
      <c r="R440">
        <f>Input2022!R440*0.000001</f>
        <v>1.9664147839488035</v>
      </c>
      <c r="S440">
        <f>Input2022!S440*0.000001</f>
        <v>1.7007927839488035</v>
      </c>
      <c r="T440">
        <f>Input2022!T440*0.000001</f>
        <v>5.6459999999999996E-2</v>
      </c>
      <c r="U440">
        <f>Input2022!U440*0.000001</f>
        <v>0</v>
      </c>
      <c r="V440">
        <f>Input2022!V440*0.000001</f>
        <v>4.8225999999999998E-2</v>
      </c>
      <c r="W440">
        <f>Input2022!W440*0.000001</f>
        <v>-7.5852000000000003E-2</v>
      </c>
    </row>
    <row r="441" spans="1:23" ht="14.25" customHeight="1">
      <c r="A441">
        <f>Input2022!A441</f>
        <v>2022</v>
      </c>
      <c r="B441" t="str">
        <f>Input2022!B441</f>
        <v>Garvey School District</v>
      </c>
      <c r="C441" t="str">
        <f>Input2022!C441</f>
        <v>School District</v>
      </c>
      <c r="D441" t="str">
        <f>Input2022!D441</f>
        <v>06</v>
      </c>
      <c r="E441" t="str">
        <f>Input2022!E441</f>
        <v>037</v>
      </c>
      <c r="F441" t="str">
        <f>Input2022!F441</f>
        <v>14940</v>
      </c>
      <c r="G441" t="str">
        <f>Input2022!G441</f>
        <v>CA</v>
      </c>
      <c r="H441">
        <f>Input2022!H441*0.000001</f>
        <v>15.362639</v>
      </c>
      <c r="I441">
        <f>Input2022!I441*0.000001</f>
        <v>0</v>
      </c>
      <c r="J441">
        <f>Input2022!J441*0.000001</f>
        <v>76.106741</v>
      </c>
      <c r="K441">
        <f>Input2022!K441*0.000001</f>
        <v>73.326666000000003</v>
      </c>
      <c r="L441">
        <f>Input2022!L441*0.000001</f>
        <v>97.686945999999992</v>
      </c>
      <c r="M441">
        <f>Input2022!M441*0.000001</f>
        <v>79.106066999999996</v>
      </c>
      <c r="N441">
        <f>Input2022!N441*0.000001</f>
        <v>23.728507</v>
      </c>
      <c r="O441">
        <f>Input2022!O441*0.000001</f>
        <v>0</v>
      </c>
      <c r="P441">
        <f>Input2022!P441*0.000001</f>
        <v>7.0744799999999994</v>
      </c>
      <c r="Q441">
        <f>Input2022!Q441*0.000001</f>
        <v>-39.076934999999999</v>
      </c>
      <c r="R441">
        <f>Input2022!R441*0.000001</f>
        <v>259.08545670568788</v>
      </c>
      <c r="S441">
        <f>Input2022!S441*0.000001</f>
        <v>220.00852170568791</v>
      </c>
      <c r="T441">
        <f>Input2022!T441*0.000001</f>
        <v>8.0788849999999996</v>
      </c>
      <c r="U441">
        <f>Input2022!U441*0.000001</f>
        <v>0</v>
      </c>
      <c r="V441">
        <f>Input2022!V441*0.000001</f>
        <v>21.648012999999999</v>
      </c>
      <c r="W441">
        <f>Input2022!W441*0.000001</f>
        <v>-85.267533999999998</v>
      </c>
    </row>
    <row r="442" spans="1:23" ht="14.25" customHeight="1">
      <c r="A442">
        <f>Input2022!A442</f>
        <v>2022</v>
      </c>
      <c r="B442" t="str">
        <f>Input2022!B442</f>
        <v>Gateway Unified School District</v>
      </c>
      <c r="C442" t="str">
        <f>Input2022!C442</f>
        <v>School District</v>
      </c>
      <c r="D442" t="str">
        <f>Input2022!D442</f>
        <v>06</v>
      </c>
      <c r="E442" t="str">
        <f>Input2022!E442</f>
        <v>089</v>
      </c>
      <c r="F442" t="str">
        <f>Input2022!F442</f>
        <v>14950</v>
      </c>
      <c r="G442" t="str">
        <f>Input2022!G442</f>
        <v>CA</v>
      </c>
      <c r="H442">
        <f>Input2022!H442*0.000001</f>
        <v>15.319166999999998</v>
      </c>
      <c r="I442">
        <f>Input2022!I442*0.000001</f>
        <v>0</v>
      </c>
      <c r="J442">
        <f>Input2022!J442*0.000001</f>
        <v>35.51802</v>
      </c>
      <c r="K442">
        <f>Input2022!K442*0.000001</f>
        <v>41.388843999999999</v>
      </c>
      <c r="L442">
        <f>Input2022!L442*0.000001</f>
        <v>43.668362999999999</v>
      </c>
      <c r="M442">
        <f>Input2022!M442*0.000001</f>
        <v>40.002232999999997</v>
      </c>
      <c r="N442">
        <f>Input2022!N442*0.000001</f>
        <v>0</v>
      </c>
      <c r="O442">
        <f>Input2022!O442*0.000001</f>
        <v>18.490966999999998</v>
      </c>
      <c r="P442">
        <f>Input2022!P442*0.000001</f>
        <v>4.2913389999999998</v>
      </c>
      <c r="Q442">
        <f>Input2022!Q442*0.000001</f>
        <v>-17.528886</v>
      </c>
      <c r="R442">
        <f>Input2022!R442*0.000001</f>
        <v>115.76021751644737</v>
      </c>
      <c r="S442">
        <f>Input2022!S442*0.000001</f>
        <v>98.231331516447369</v>
      </c>
      <c r="T442">
        <f>Input2022!T442*0.000001</f>
        <v>3.7307429999999999</v>
      </c>
      <c r="U442">
        <f>Input2022!U442*0.000001</f>
        <v>0</v>
      </c>
      <c r="V442">
        <f>Input2022!V442*0.000001</f>
        <v>1.773258</v>
      </c>
      <c r="W442">
        <f>Input2022!W442*0.000001</f>
        <v>-11.609299999999999</v>
      </c>
    </row>
    <row r="443" spans="1:23" ht="14.25" customHeight="1">
      <c r="A443">
        <f>Input2022!A443</f>
        <v>2022</v>
      </c>
      <c r="B443" t="str">
        <f>Input2022!B443</f>
        <v>General Shafter Elementary School District</v>
      </c>
      <c r="C443" t="str">
        <f>Input2022!C443</f>
        <v>School District</v>
      </c>
      <c r="D443" t="str">
        <f>Input2022!D443</f>
        <v>06</v>
      </c>
      <c r="E443" t="str">
        <f>Input2022!E443</f>
        <v>029</v>
      </c>
      <c r="F443" t="str">
        <f>Input2022!F443</f>
        <v>15000</v>
      </c>
      <c r="G443" t="str">
        <f>Input2022!G443</f>
        <v>CA</v>
      </c>
      <c r="H443">
        <f>Input2022!H443*0.000001</f>
        <v>2.2284090000000001</v>
      </c>
      <c r="I443">
        <f>Input2022!I443*0.000001</f>
        <v>-9.1499999999999998E-2</v>
      </c>
      <c r="J443">
        <f>Input2022!J443*0.000001</f>
        <v>3.232443</v>
      </c>
      <c r="K443">
        <f>Input2022!K443*0.000001</f>
        <v>7.430758</v>
      </c>
      <c r="L443">
        <f>Input2022!L443*0.000001</f>
        <v>4.2847469999999994</v>
      </c>
      <c r="M443">
        <f>Input2022!M443*0.000001</f>
        <v>3.4879169999999999</v>
      </c>
      <c r="N443">
        <f>Input2022!N443*0.000001</f>
        <v>2.621543</v>
      </c>
      <c r="O443">
        <f>Input2022!O443*0.000001</f>
        <v>0</v>
      </c>
      <c r="P443">
        <f>Input2022!P443*0.000001</f>
        <v>0.33117399999999997</v>
      </c>
      <c r="Q443">
        <f>Input2022!Q443*0.000001</f>
        <v>-1.3657789999999999</v>
      </c>
      <c r="R443">
        <f>Input2022!R443*0.000001</f>
        <v>10.128702815248912</v>
      </c>
      <c r="S443">
        <f>Input2022!S443*0.000001</f>
        <v>8.7629238152489126</v>
      </c>
      <c r="T443">
        <f>Input2022!T443*0.000001</f>
        <v>0.26010899999999998</v>
      </c>
      <c r="U443">
        <f>Input2022!U443*0.000001</f>
        <v>0</v>
      </c>
      <c r="V443">
        <f>Input2022!V443*0.000001</f>
        <v>1.429198</v>
      </c>
      <c r="W443">
        <f>Input2022!W443*0.000001</f>
        <v>-0.90511599999999992</v>
      </c>
    </row>
    <row r="444" spans="1:23" ht="14.25" customHeight="1">
      <c r="A444">
        <f>Input2022!A444</f>
        <v>2022</v>
      </c>
      <c r="B444" t="str">
        <f>Input2022!B444</f>
        <v>Gerber Union Elementary School District</v>
      </c>
      <c r="C444" t="str">
        <f>Input2022!C444</f>
        <v>School District</v>
      </c>
      <c r="D444" t="str">
        <f>Input2022!D444</f>
        <v>06</v>
      </c>
      <c r="E444" t="str">
        <f>Input2022!E444</f>
        <v>103</v>
      </c>
      <c r="F444" t="str">
        <f>Input2022!F444</f>
        <v>15090</v>
      </c>
      <c r="G444" t="str">
        <f>Input2022!G444</f>
        <v>CA</v>
      </c>
      <c r="H444">
        <f>Input2022!H444*0.000001</f>
        <v>2.9192429999999998</v>
      </c>
      <c r="I444">
        <f>Input2022!I444*0.000001</f>
        <v>-6.7499999999999991E-2</v>
      </c>
      <c r="J444">
        <f>Input2022!J444*0.000001</f>
        <v>5.5398369999999995</v>
      </c>
      <c r="K444">
        <f>Input2022!K444*0.000001</f>
        <v>6.1119999999999994E-3</v>
      </c>
      <c r="L444">
        <f>Input2022!L444*0.000001</f>
        <v>6.904382</v>
      </c>
      <c r="M444">
        <f>Input2022!M444*0.000001</f>
        <v>6.4960679999999993</v>
      </c>
      <c r="N444">
        <f>Input2022!N444*0.000001</f>
        <v>0</v>
      </c>
      <c r="O444">
        <f>Input2022!O444*0.000001</f>
        <v>3.3911149999999997</v>
      </c>
      <c r="P444">
        <f>Input2022!P444*0.000001</f>
        <v>0.71049299999999993</v>
      </c>
      <c r="Q444">
        <f>Input2022!Q444*0.000001</f>
        <v>-2.75068</v>
      </c>
      <c r="R444">
        <f>Input2022!R444*0.000001</f>
        <v>18.176312664473684</v>
      </c>
      <c r="S444">
        <f>Input2022!S444*0.000001</f>
        <v>15.425632664473685</v>
      </c>
      <c r="T444">
        <f>Input2022!T444*0.000001</f>
        <v>0.55828699999999998</v>
      </c>
      <c r="U444">
        <f>Input2022!U444*0.000001</f>
        <v>0</v>
      </c>
      <c r="V444">
        <f>Input2022!V444*0.000001</f>
        <v>0.50381999999999993</v>
      </c>
      <c r="W444">
        <f>Input2022!W444*0.000001</f>
        <v>-1.173198</v>
      </c>
    </row>
    <row r="445" spans="1:23" ht="14.25" customHeight="1">
      <c r="A445">
        <f>Input2022!A445</f>
        <v>2022</v>
      </c>
      <c r="B445" t="str">
        <f>Input2022!B445</f>
        <v>Geyserville Unified School District</v>
      </c>
      <c r="C445" t="str">
        <f>Input2022!C445</f>
        <v>School District</v>
      </c>
      <c r="D445" t="str">
        <f>Input2022!D445</f>
        <v>06</v>
      </c>
      <c r="E445" t="str">
        <f>Input2022!E445</f>
        <v>097</v>
      </c>
      <c r="F445" t="str">
        <f>Input2022!F445</f>
        <v>15150</v>
      </c>
      <c r="G445" t="str">
        <f>Input2022!G445</f>
        <v>CA</v>
      </c>
      <c r="H445">
        <f>Input2022!H445*0.000001</f>
        <v>1.436801</v>
      </c>
      <c r="I445">
        <f>Input2022!I445*0.000001</f>
        <v>-6.9999999999999993E-2</v>
      </c>
      <c r="J445">
        <f>Input2022!J445*0.000001</f>
        <v>4.6222389999999995</v>
      </c>
      <c r="K445">
        <f>Input2022!K445*0.000001</f>
        <v>16.171495</v>
      </c>
      <c r="L445">
        <f>Input2022!L445*0.000001</f>
        <v>5.6785160000000001</v>
      </c>
      <c r="M445">
        <f>Input2022!M445*0.000001</f>
        <v>4.8118299999999996</v>
      </c>
      <c r="N445">
        <f>Input2022!N445*0.000001</f>
        <v>0</v>
      </c>
      <c r="O445">
        <f>Input2022!O445*0.000001</f>
        <v>1.9884849999999998</v>
      </c>
      <c r="P445">
        <f>Input2022!P445*0.000001</f>
        <v>0.41670999999999997</v>
      </c>
      <c r="Q445">
        <f>Input2022!Q445*0.000001</f>
        <v>-2.2148529999999997</v>
      </c>
      <c r="R445">
        <f>Input2022!R445*0.000001</f>
        <v>14.686239144736842</v>
      </c>
      <c r="S445">
        <f>Input2022!S445*0.000001</f>
        <v>12.471386144736842</v>
      </c>
      <c r="T445">
        <f>Input2022!T445*0.000001</f>
        <v>0.42842399999999997</v>
      </c>
      <c r="U445">
        <f>Input2022!U445*0.000001</f>
        <v>0</v>
      </c>
      <c r="V445">
        <f>Input2022!V445*0.000001</f>
        <v>0</v>
      </c>
      <c r="W445">
        <f>Input2022!W445*0.000001</f>
        <v>-1.4562079999999999</v>
      </c>
    </row>
    <row r="446" spans="1:23" ht="14.25" customHeight="1">
      <c r="A446">
        <f>Input2022!A446</f>
        <v>2022</v>
      </c>
      <c r="B446" t="str">
        <f>Input2022!B446</f>
        <v>Gilroy</v>
      </c>
      <c r="C446" t="str">
        <f>Input2022!C446</f>
        <v>City</v>
      </c>
      <c r="D446" t="str">
        <f>Input2022!D446</f>
        <v>06</v>
      </c>
      <c r="E446" t="str">
        <f>Input2022!E446</f>
        <v>085</v>
      </c>
      <c r="F446">
        <f>Input2022!F446</f>
        <v>29504</v>
      </c>
      <c r="G446" t="str">
        <f>Input2022!G446</f>
        <v>CA</v>
      </c>
      <c r="H446">
        <f>Input2022!H446*0.000001</f>
        <v>35.921580999999996</v>
      </c>
      <c r="I446">
        <f>Input2022!I446*0.000001</f>
        <v>-2.043469</v>
      </c>
      <c r="J446">
        <f>Input2022!J446*0.000001</f>
        <v>55.723757999999997</v>
      </c>
      <c r="K446">
        <f>Input2022!K446*0.000001</f>
        <v>114.91896699999999</v>
      </c>
      <c r="L446">
        <f>Input2022!L446*0.000001</f>
        <v>123.85003399999999</v>
      </c>
      <c r="M446">
        <f>Input2022!M446*0.000001</f>
        <v>73.259847999999991</v>
      </c>
      <c r="N446">
        <f>Input2022!N446*0.000001</f>
        <v>0</v>
      </c>
      <c r="O446">
        <f>Input2022!O446*0.000001</f>
        <v>39.005896999999997</v>
      </c>
      <c r="P446">
        <f>Input2022!P446*0.000001</f>
        <v>7.0652669999999995</v>
      </c>
      <c r="Q446">
        <f>Input2022!Q446*0.000001</f>
        <v>-60.703327999999999</v>
      </c>
      <c r="R446">
        <f>Input2022!R446*0.000001</f>
        <v>315.30530099999999</v>
      </c>
      <c r="S446">
        <f>Input2022!S446*0.000001</f>
        <v>254.60197299999999</v>
      </c>
      <c r="T446">
        <f>Input2022!T446*0.000001</f>
        <v>11.220958</v>
      </c>
      <c r="U446">
        <f>Input2022!U446*0.000001</f>
        <v>0</v>
      </c>
      <c r="V446">
        <f>Input2022!V446*0.000001</f>
        <v>18.024827999999999</v>
      </c>
      <c r="W446">
        <f>Input2022!W446*0.000001</f>
        <v>81.227153000000001</v>
      </c>
    </row>
    <row r="447" spans="1:23" ht="14.25" customHeight="1">
      <c r="A447">
        <f>Input2022!A447</f>
        <v>2022</v>
      </c>
      <c r="B447" t="str">
        <f>Input2022!B447</f>
        <v>Gilroy Unified School District</v>
      </c>
      <c r="C447" t="str">
        <f>Input2022!C447</f>
        <v>School District</v>
      </c>
      <c r="D447" t="str">
        <f>Input2022!D447</f>
        <v>06</v>
      </c>
      <c r="E447" t="str">
        <f>Input2022!E447</f>
        <v>085</v>
      </c>
      <c r="F447" t="str">
        <f>Input2022!F447</f>
        <v>15180</v>
      </c>
      <c r="G447" t="str">
        <f>Input2022!G447</f>
        <v>CA</v>
      </c>
      <c r="H447">
        <f>Input2022!H447*0.000001</f>
        <v>39.678072999999998</v>
      </c>
      <c r="I447">
        <f>Input2022!I447*0.000001</f>
        <v>-4.849E-3</v>
      </c>
      <c r="J447">
        <f>Input2022!J447*0.000001</f>
        <v>150.409729</v>
      </c>
      <c r="K447">
        <f>Input2022!K447*0.000001</f>
        <v>373.28351299999997</v>
      </c>
      <c r="L447">
        <f>Input2022!L447*0.000001</f>
        <v>185.153482</v>
      </c>
      <c r="M447">
        <f>Input2022!M447*0.000001</f>
        <v>151.898943</v>
      </c>
      <c r="N447">
        <f>Input2022!N447*0.000001</f>
        <v>49.772335999999996</v>
      </c>
      <c r="O447">
        <f>Input2022!O447*0.000001</f>
        <v>0</v>
      </c>
      <c r="P447">
        <f>Input2022!P447*0.000001</f>
        <v>5.6271949999999995</v>
      </c>
      <c r="Q447">
        <f>Input2022!Q447*0.000001</f>
        <v>-72.809626999999992</v>
      </c>
      <c r="R447">
        <f>Input2022!R447*0.000001</f>
        <v>498.11790095224313</v>
      </c>
      <c r="S447">
        <f>Input2022!S447*0.000001</f>
        <v>425.30827395224316</v>
      </c>
      <c r="T447">
        <f>Input2022!T447*0.000001</f>
        <v>14.210061999999999</v>
      </c>
      <c r="U447">
        <f>Input2022!U447*0.000001</f>
        <v>0</v>
      </c>
      <c r="V447">
        <f>Input2022!V447*0.000001</f>
        <v>0</v>
      </c>
      <c r="W447">
        <f>Input2022!W447*0.000001</f>
        <v>-101.588239</v>
      </c>
    </row>
    <row r="448" spans="1:23" ht="14.25" customHeight="1">
      <c r="A448">
        <f>Input2022!A448</f>
        <v>2022</v>
      </c>
      <c r="B448" t="str">
        <f>Input2022!B448</f>
        <v>Glendale</v>
      </c>
      <c r="C448" t="str">
        <f>Input2022!C448</f>
        <v>City</v>
      </c>
      <c r="D448" t="str">
        <f>Input2022!D448</f>
        <v>06</v>
      </c>
      <c r="E448" t="str">
        <f>Input2022!E448</f>
        <v>037</v>
      </c>
      <c r="F448">
        <f>Input2022!F448</f>
        <v>30000</v>
      </c>
      <c r="G448" t="str">
        <f>Input2022!G448</f>
        <v>CA</v>
      </c>
      <c r="H448">
        <f>Input2022!H448*0.000001</f>
        <v>74.168999999999997</v>
      </c>
      <c r="I448">
        <f>Input2022!I448*0.000001</f>
        <v>-1.978</v>
      </c>
      <c r="J448">
        <f>Input2022!J448*0.000001</f>
        <v>250.761</v>
      </c>
      <c r="K448">
        <f>Input2022!K448*0.000001</f>
        <v>389.2</v>
      </c>
      <c r="L448">
        <f>Input2022!L448*0.000001</f>
        <v>739.87</v>
      </c>
      <c r="M448">
        <f>Input2022!M448*0.000001</f>
        <v>229.24499999999998</v>
      </c>
      <c r="N448">
        <f>Input2022!N448*0.000001</f>
        <v>0</v>
      </c>
      <c r="O448">
        <f>Input2022!O448*0.000001</f>
        <v>165.12099999999998</v>
      </c>
      <c r="P448">
        <f>Input2022!P448*0.000001</f>
        <v>54.902999999999999</v>
      </c>
      <c r="Q448">
        <f>Input2022!Q448*0.000001</f>
        <v>-388.81599999999997</v>
      </c>
      <c r="R448">
        <f>Input2022!R448*0.000001</f>
        <v>2217.9549999999999</v>
      </c>
      <c r="S448">
        <f>Input2022!S448*0.000001</f>
        <v>1829.1389999999999</v>
      </c>
      <c r="T448">
        <f>Input2022!T448*0.000001</f>
        <v>69.052999999999997</v>
      </c>
      <c r="U448">
        <f>Input2022!U448*0.000001</f>
        <v>0</v>
      </c>
      <c r="V448">
        <f>Input2022!V448*0.000001</f>
        <v>15.014999999999999</v>
      </c>
      <c r="W448">
        <f>Input2022!W448*0.000001</f>
        <v>84.366</v>
      </c>
    </row>
    <row r="449" spans="1:23" ht="14.25" customHeight="1">
      <c r="A449">
        <f>Input2022!A449</f>
        <v>2022</v>
      </c>
      <c r="B449" t="str">
        <f>Input2022!B449</f>
        <v>Glendale Unified School District</v>
      </c>
      <c r="C449" t="str">
        <f>Input2022!C449</f>
        <v>School District</v>
      </c>
      <c r="D449" t="str">
        <f>Input2022!D449</f>
        <v>06</v>
      </c>
      <c r="E449" t="str">
        <f>Input2022!E449</f>
        <v>037</v>
      </c>
      <c r="F449" t="str">
        <f>Input2022!F449</f>
        <v>15240</v>
      </c>
      <c r="G449" t="str">
        <f>Input2022!G449</f>
        <v>CA</v>
      </c>
      <c r="H449">
        <f>Input2022!H449*0.000001</f>
        <v>45.118367999999997</v>
      </c>
      <c r="I449">
        <f>Input2022!I449*0.000001</f>
        <v>-3.384439</v>
      </c>
      <c r="J449">
        <f>Input2022!J449*0.000001</f>
        <v>413.18667599999998</v>
      </c>
      <c r="K449">
        <f>Input2022!K449*0.000001</f>
        <v>446.69928999999996</v>
      </c>
      <c r="L449">
        <f>Input2022!L449*0.000001</f>
        <v>441.97351499999996</v>
      </c>
      <c r="M449">
        <f>Input2022!M449*0.000001</f>
        <v>410.81642899999997</v>
      </c>
      <c r="N449">
        <f>Input2022!N449*0.000001</f>
        <v>49.775480999999999</v>
      </c>
      <c r="O449">
        <f>Input2022!O449*0.000001</f>
        <v>0</v>
      </c>
      <c r="P449">
        <f>Input2022!P449*0.000001</f>
        <v>50.031157</v>
      </c>
      <c r="Q449">
        <f>Input2022!Q449*0.000001</f>
        <v>-178.090642</v>
      </c>
      <c r="R449">
        <f>Input2022!R449*0.000001</f>
        <v>1216.9999133603239</v>
      </c>
      <c r="S449">
        <f>Input2022!S449*0.000001</f>
        <v>1038.9092713603238</v>
      </c>
      <c r="T449">
        <f>Input2022!T449*0.000001</f>
        <v>33.966394000000001</v>
      </c>
      <c r="U449">
        <f>Input2022!U449*0.000001</f>
        <v>0</v>
      </c>
      <c r="V449">
        <f>Input2022!V449*0.000001</f>
        <v>117.843222</v>
      </c>
      <c r="W449">
        <f>Input2022!W449*0.000001</f>
        <v>-299.46642299999996</v>
      </c>
    </row>
    <row r="450" spans="1:23" ht="14.25" customHeight="1">
      <c r="A450">
        <f>Input2022!A450</f>
        <v>2022</v>
      </c>
      <c r="B450" t="str">
        <f>Input2022!B450</f>
        <v>Glendora</v>
      </c>
      <c r="C450" t="str">
        <f>Input2022!C450</f>
        <v>City</v>
      </c>
      <c r="D450" t="str">
        <f>Input2022!D450</f>
        <v>06</v>
      </c>
      <c r="E450" t="str">
        <f>Input2022!E450</f>
        <v>037</v>
      </c>
      <c r="F450">
        <f>Input2022!F450</f>
        <v>30014</v>
      </c>
      <c r="G450" t="str">
        <f>Input2022!G450</f>
        <v>CA</v>
      </c>
      <c r="H450">
        <f>Input2022!H450*0.000001</f>
        <v>27.171205</v>
      </c>
      <c r="I450">
        <f>Input2022!I450*0.000001</f>
        <v>-6.9583149999999998</v>
      </c>
      <c r="J450">
        <f>Input2022!J450*0.000001</f>
        <v>31.75686</v>
      </c>
      <c r="K450">
        <f>Input2022!K450*0.000001</f>
        <v>74.184985999999995</v>
      </c>
      <c r="L450">
        <f>Input2022!L450*0.000001</f>
        <v>76.413321999999994</v>
      </c>
      <c r="M450">
        <f>Input2022!M450*0.000001</f>
        <v>41.429155000000002</v>
      </c>
      <c r="N450">
        <f>Input2022!N450*0.000001</f>
        <v>0</v>
      </c>
      <c r="O450">
        <f>Input2022!O450*0.000001</f>
        <v>25.824446999999999</v>
      </c>
      <c r="P450">
        <f>Input2022!P450*0.000001</f>
        <v>4.3336449999999997</v>
      </c>
      <c r="Q450">
        <f>Input2022!Q450*0.000001</f>
        <v>32.863059</v>
      </c>
      <c r="R450">
        <f>Input2022!R450*0.000001</f>
        <v>234.60488799999999</v>
      </c>
      <c r="S450">
        <f>Input2022!S450*0.000001</f>
        <v>267.46794699999998</v>
      </c>
      <c r="T450">
        <f>Input2022!T450*0.000001</f>
        <v>2.682534</v>
      </c>
      <c r="U450">
        <f>Input2022!U450*0.000001</f>
        <v>0</v>
      </c>
      <c r="V450">
        <f>Input2022!V450*0.000001</f>
        <v>12.515248999999999</v>
      </c>
      <c r="W450">
        <f>Input2022!W450*0.000001</f>
        <v>57.137119999999996</v>
      </c>
    </row>
    <row r="451" spans="1:23" ht="14.25" customHeight="1">
      <c r="A451">
        <f>Input2022!A451</f>
        <v>2022</v>
      </c>
      <c r="B451" t="str">
        <f>Input2022!B451</f>
        <v>Glendora Unified School District</v>
      </c>
      <c r="C451" t="str">
        <f>Input2022!C451</f>
        <v>School District</v>
      </c>
      <c r="D451" t="str">
        <f>Input2022!D451</f>
        <v>06</v>
      </c>
      <c r="E451" t="str">
        <f>Input2022!E451</f>
        <v>037</v>
      </c>
      <c r="F451" t="str">
        <f>Input2022!F451</f>
        <v>15270</v>
      </c>
      <c r="G451" t="str">
        <f>Input2022!G451</f>
        <v>CA</v>
      </c>
      <c r="H451">
        <f>Input2022!H451*0.000001</f>
        <v>13.666616999999999</v>
      </c>
      <c r="I451">
        <f>Input2022!I451*0.000001</f>
        <v>-0.17213899999999999</v>
      </c>
      <c r="J451">
        <f>Input2022!J451*0.000001</f>
        <v>83.315124999999995</v>
      </c>
      <c r="K451">
        <f>Input2022!K451*0.000001</f>
        <v>51.874766999999999</v>
      </c>
      <c r="L451">
        <f>Input2022!L451*0.000001</f>
        <v>92.616804999999999</v>
      </c>
      <c r="M451">
        <f>Input2022!M451*0.000001</f>
        <v>87.999356999999989</v>
      </c>
      <c r="N451">
        <f>Input2022!N451*0.000001</f>
        <v>0</v>
      </c>
      <c r="O451">
        <f>Input2022!O451*0.000001</f>
        <v>23.428621</v>
      </c>
      <c r="P451">
        <f>Input2022!P451*0.000001</f>
        <v>14.750242</v>
      </c>
      <c r="Q451">
        <f>Input2022!Q451*0.000001</f>
        <v>-47.808931999999999</v>
      </c>
      <c r="R451">
        <f>Input2022!R451*0.000001</f>
        <v>327.22574202302633</v>
      </c>
      <c r="S451">
        <f>Input2022!S451*0.000001</f>
        <v>279.41681002302636</v>
      </c>
      <c r="T451">
        <f>Input2022!T451*0.000001</f>
        <v>8.899322999999999</v>
      </c>
      <c r="U451">
        <f>Input2022!U451*0.000001</f>
        <v>0</v>
      </c>
      <c r="V451">
        <f>Input2022!V451*0.000001</f>
        <v>12.132579999999999</v>
      </c>
      <c r="W451">
        <f>Input2022!W451*0.000001</f>
        <v>-82.678620999999993</v>
      </c>
    </row>
    <row r="452" spans="1:23" ht="14.25" customHeight="1">
      <c r="A452">
        <f>Input2022!A452</f>
        <v>2022</v>
      </c>
      <c r="B452" t="str">
        <f>Input2022!B452</f>
        <v>Glenn County</v>
      </c>
      <c r="C452" t="str">
        <f>Input2022!C452</f>
        <v>County</v>
      </c>
      <c r="D452" t="str">
        <f>Input2022!D452</f>
        <v>06</v>
      </c>
      <c r="E452" t="str">
        <f>Input2022!E452</f>
        <v>021</v>
      </c>
      <c r="F452" t="str">
        <f>Input2022!F452</f>
        <v>00000</v>
      </c>
      <c r="G452" t="str">
        <f>Input2022!G452</f>
        <v>CA</v>
      </c>
      <c r="H452">
        <f>Input2022!H452*0.000001</f>
        <v>2.42855</v>
      </c>
      <c r="I452">
        <f>Input2022!I452*0.000001</f>
        <v>-1.372528</v>
      </c>
      <c r="J452">
        <f>Input2022!J452*0.000001</f>
        <v>80.912819999999996</v>
      </c>
      <c r="K452">
        <f>Input2022!K452*0.000001</f>
        <v>25.635427</v>
      </c>
      <c r="L452">
        <f>Input2022!L452*0.000001</f>
        <v>111.95608799999999</v>
      </c>
      <c r="M452">
        <f>Input2022!M452*0.000001</f>
        <v>67.044371999999996</v>
      </c>
      <c r="N452">
        <f>Input2022!N452*0.000001</f>
        <v>0</v>
      </c>
      <c r="O452">
        <f>Input2022!O452*0.000001</f>
        <v>12.084394</v>
      </c>
      <c r="P452">
        <f>Input2022!P452*0.000001</f>
        <v>10.670712</v>
      </c>
      <c r="Q452">
        <f>Input2022!Q452*0.000001</f>
        <v>-63.949622999999995</v>
      </c>
      <c r="R452">
        <f>Input2022!R452*0.000001</f>
        <v>239.22209468608415</v>
      </c>
      <c r="S452">
        <f>Input2022!S452*0.000001</f>
        <v>175.27247168608415</v>
      </c>
      <c r="T452">
        <f>Input2022!T452*0.000001</f>
        <v>8.6195170000000001</v>
      </c>
      <c r="U452">
        <f>Input2022!U452*0.000001</f>
        <v>0</v>
      </c>
      <c r="V452">
        <f>Input2022!V452*0.000001</f>
        <v>98.835420999999997</v>
      </c>
      <c r="W452">
        <f>Input2022!W452*0.000001</f>
        <v>-160.52354599999998</v>
      </c>
    </row>
    <row r="453" spans="1:23" ht="14.25" customHeight="1">
      <c r="A453">
        <f>Input2022!A453</f>
        <v>2022</v>
      </c>
      <c r="B453" t="str">
        <f>Input2022!B453</f>
        <v>Glenn County Office of Education</v>
      </c>
      <c r="C453" t="str">
        <f>Input2022!C453</f>
        <v>School District</v>
      </c>
      <c r="D453" t="str">
        <f>Input2022!D453</f>
        <v>06</v>
      </c>
      <c r="E453" t="str">
        <f>Input2022!E453</f>
        <v>021</v>
      </c>
      <c r="F453" t="str">
        <f>Input2022!F453</f>
        <v>91008</v>
      </c>
      <c r="G453" t="str">
        <f>Input2022!G453</f>
        <v>CA</v>
      </c>
      <c r="H453">
        <f>Input2022!H453*0.000001</f>
        <v>5.5139279999999999</v>
      </c>
      <c r="I453">
        <f>Input2022!I453*0.000001</f>
        <v>-0.32173199999999996</v>
      </c>
      <c r="J453">
        <f>Input2022!J453*0.000001</f>
        <v>22.558510999999999</v>
      </c>
      <c r="K453">
        <f>Input2022!K453*0.000001</f>
        <v>3.5575489999999999</v>
      </c>
      <c r="L453">
        <f>Input2022!L453*0.000001</f>
        <v>35.683544999999995</v>
      </c>
      <c r="M453">
        <f>Input2022!M453*0.000001</f>
        <v>23.678833999999998</v>
      </c>
      <c r="N453">
        <f>Input2022!N453*0.000001</f>
        <v>0</v>
      </c>
      <c r="O453">
        <f>Input2022!O453*0.000001</f>
        <v>3.9480029999999999</v>
      </c>
      <c r="P453">
        <f>Input2022!P453*0.000001</f>
        <v>3.6578489999999997</v>
      </c>
      <c r="Q453">
        <f>Input2022!Q453*0.000001</f>
        <v>-16.320063999999999</v>
      </c>
      <c r="R453">
        <f>Input2022!R453*0.000001</f>
        <v>98.070267598684211</v>
      </c>
      <c r="S453">
        <f>Input2022!S453*0.000001</f>
        <v>81.750203598684223</v>
      </c>
      <c r="T453">
        <f>Input2022!T453*0.000001</f>
        <v>3.1115589999999997</v>
      </c>
      <c r="U453">
        <f>Input2022!U453*0.000001</f>
        <v>0</v>
      </c>
      <c r="V453">
        <f>Input2022!V453*0.000001</f>
        <v>4.2824919999999995</v>
      </c>
      <c r="W453">
        <f>Input2022!W453*0.000001</f>
        <v>-16.441261999999998</v>
      </c>
    </row>
    <row r="454" spans="1:23" ht="14.25" customHeight="1">
      <c r="A454">
        <f>Input2022!A454</f>
        <v>2022</v>
      </c>
      <c r="B454" t="str">
        <f>Input2022!B454</f>
        <v>Gold Oak Union Elementary School District</v>
      </c>
      <c r="C454" t="str">
        <f>Input2022!C454</f>
        <v>School District</v>
      </c>
      <c r="D454" t="str">
        <f>Input2022!D454</f>
        <v>06</v>
      </c>
      <c r="E454" t="str">
        <f>Input2022!E454</f>
        <v>017</v>
      </c>
      <c r="F454" t="str">
        <f>Input2022!F454</f>
        <v>15390</v>
      </c>
      <c r="G454" t="str">
        <f>Input2022!G454</f>
        <v>CA</v>
      </c>
      <c r="H454">
        <f>Input2022!H454*0.000001</f>
        <v>1.249681</v>
      </c>
      <c r="I454">
        <f>Input2022!I454*0.000001</f>
        <v>-3.4299999999999999E-3</v>
      </c>
      <c r="J454">
        <f>Input2022!J454*0.000001</f>
        <v>5.5212949999999994</v>
      </c>
      <c r="K454">
        <f>Input2022!K454*0.000001</f>
        <v>2.5126019999999998</v>
      </c>
      <c r="L454">
        <f>Input2022!L454*0.000001</f>
        <v>6.1825459999999994</v>
      </c>
      <c r="M454">
        <f>Input2022!M454*0.000001</f>
        <v>5.9383499999999998</v>
      </c>
      <c r="N454">
        <f>Input2022!N454*0.000001</f>
        <v>1.6229579999999999</v>
      </c>
      <c r="O454">
        <f>Input2022!O454*0.000001</f>
        <v>0</v>
      </c>
      <c r="P454">
        <f>Input2022!P454*0.000001</f>
        <v>0.177484</v>
      </c>
      <c r="Q454">
        <f>Input2022!Q454*0.000001</f>
        <v>-2.8663499999999997</v>
      </c>
      <c r="R454">
        <f>Input2022!R454*0.000001</f>
        <v>18.896591902834007</v>
      </c>
      <c r="S454">
        <f>Input2022!S454*0.000001</f>
        <v>16.03024190283401</v>
      </c>
      <c r="T454">
        <f>Input2022!T454*0.000001</f>
        <v>0.57803799999999994</v>
      </c>
      <c r="U454">
        <f>Input2022!U454*0.000001</f>
        <v>0</v>
      </c>
      <c r="V454">
        <f>Input2022!V454*0.000001</f>
        <v>0.285528</v>
      </c>
      <c r="W454">
        <f>Input2022!W454*0.000001</f>
        <v>-3.6317819999999998</v>
      </c>
    </row>
    <row r="455" spans="1:23" ht="14.25" customHeight="1">
      <c r="A455">
        <f>Input2022!A455</f>
        <v>2022</v>
      </c>
      <c r="B455" t="str">
        <f>Input2022!B455</f>
        <v>Gold Ridge Resource Conservation District</v>
      </c>
      <c r="C455" t="str">
        <f>Input2022!C455</f>
        <v>Special District</v>
      </c>
      <c r="D455" t="str">
        <f>Input2022!D455</f>
        <v>06</v>
      </c>
      <c r="E455" t="str">
        <f>Input2022!E455</f>
        <v>097</v>
      </c>
      <c r="F455">
        <f>Input2022!F455</f>
        <v>99029</v>
      </c>
      <c r="G455" t="str">
        <f>Input2022!G455</f>
        <v>CA</v>
      </c>
      <c r="H455">
        <f>Input2022!H455*0.000001</f>
        <v>0.36960899999999997</v>
      </c>
      <c r="I455">
        <f>Input2022!I455*0.000001</f>
        <v>0</v>
      </c>
      <c r="J455">
        <f>Input2022!J455*0.000001</f>
        <v>2.501233</v>
      </c>
      <c r="K455">
        <f>Input2022!K455*0.000001</f>
        <v>8.4699999999999999E-4</v>
      </c>
      <c r="L455">
        <f>Input2022!L455*0.000001</f>
        <v>2.7273929999999997</v>
      </c>
      <c r="M455">
        <f>Input2022!M455*0.000001</f>
        <v>2.7273929999999997</v>
      </c>
      <c r="N455">
        <f>Input2022!N455*0.000001</f>
        <v>0.22522099999999998</v>
      </c>
      <c r="O455">
        <f>Input2022!O455*0.000001</f>
        <v>0</v>
      </c>
      <c r="P455">
        <f>Input2022!P455*0.000001</f>
        <v>0.860317</v>
      </c>
      <c r="Q455">
        <f>Input2022!Q455*0.000001</f>
        <v>2.2520000000000001E-3</v>
      </c>
      <c r="R455">
        <f>Input2022!R455*0.000001</f>
        <v>1.11602</v>
      </c>
      <c r="S455">
        <f>Input2022!S455*0.000001</f>
        <v>1.1182719999999999</v>
      </c>
      <c r="T455">
        <f>Input2022!T455*0.000001</f>
        <v>6.6769999999999996E-2</v>
      </c>
      <c r="U455">
        <f>Input2022!U455*0.000001</f>
        <v>0</v>
      </c>
      <c r="V455">
        <f>Input2022!V455*0.000001</f>
        <v>0</v>
      </c>
      <c r="W455">
        <f>Input2022!W455*0.000001</f>
        <v>0.463339</v>
      </c>
    </row>
    <row r="456" spans="1:23" ht="14.25" customHeight="1">
      <c r="A456">
        <f>Input2022!A456</f>
        <v>2022</v>
      </c>
      <c r="B456" t="str">
        <f>Input2022!B456</f>
        <v>Gold Trail Union Elementary School District</v>
      </c>
      <c r="C456" t="str">
        <f>Input2022!C456</f>
        <v>School District</v>
      </c>
      <c r="D456" t="str">
        <f>Input2022!D456</f>
        <v>06</v>
      </c>
      <c r="E456" t="str">
        <f>Input2022!E456</f>
        <v>017</v>
      </c>
      <c r="F456" t="str">
        <f>Input2022!F456</f>
        <v>15450</v>
      </c>
      <c r="G456" t="str">
        <f>Input2022!G456</f>
        <v>CA</v>
      </c>
      <c r="H456">
        <f>Input2022!H456*0.000001</f>
        <v>0.84678599999999993</v>
      </c>
      <c r="I456">
        <f>Input2022!I456*0.000001</f>
        <v>0</v>
      </c>
      <c r="J456">
        <f>Input2022!J456*0.000001</f>
        <v>7.5124299999999993</v>
      </c>
      <c r="K456">
        <f>Input2022!K456*0.000001</f>
        <v>0.56141799999999997</v>
      </c>
      <c r="L456">
        <f>Input2022!L456*0.000001</f>
        <v>7.5783039999999993</v>
      </c>
      <c r="M456">
        <f>Input2022!M456*0.000001</f>
        <v>7.4876609999999992</v>
      </c>
      <c r="N456">
        <f>Input2022!N456*0.000001</f>
        <v>0</v>
      </c>
      <c r="O456">
        <f>Input2022!O456*0.000001</f>
        <v>1.4360579999999998</v>
      </c>
      <c r="P456">
        <f>Input2022!P456*0.000001</f>
        <v>0.33735699999999996</v>
      </c>
      <c r="Q456">
        <f>Input2022!Q456*0.000001</f>
        <v>-3.9110099999999997</v>
      </c>
      <c r="R456">
        <f>Input2022!R456*0.000001</f>
        <v>25.543003782894736</v>
      </c>
      <c r="S456">
        <f>Input2022!S456*0.000001</f>
        <v>21.631993782894735</v>
      </c>
      <c r="T456">
        <f>Input2022!T456*0.000001</f>
        <v>0.75922499999999993</v>
      </c>
      <c r="U456">
        <f>Input2022!U456*0.000001</f>
        <v>0</v>
      </c>
      <c r="V456">
        <f>Input2022!V456*0.000001</f>
        <v>0</v>
      </c>
      <c r="W456">
        <f>Input2022!W456*0.000001</f>
        <v>-4.7110820000000002</v>
      </c>
    </row>
    <row r="457" spans="1:23" ht="14.25" customHeight="1">
      <c r="A457">
        <f>Input2022!A457</f>
        <v>2022</v>
      </c>
      <c r="B457" t="str">
        <f>Input2022!B457</f>
        <v>Golden Feather Union Elementary School District</v>
      </c>
      <c r="C457" t="str">
        <f>Input2022!C457</f>
        <v>School District</v>
      </c>
      <c r="D457" t="str">
        <f>Input2022!D457</f>
        <v>06</v>
      </c>
      <c r="E457" t="str">
        <f>Input2022!E457</f>
        <v>007</v>
      </c>
      <c r="F457" t="str">
        <f>Input2022!F457</f>
        <v>15480</v>
      </c>
      <c r="G457" t="str">
        <f>Input2022!G457</f>
        <v>CA</v>
      </c>
      <c r="H457">
        <f>Input2022!H457*0.000001</f>
        <v>2.4902449999999998</v>
      </c>
      <c r="I457">
        <f>Input2022!I457*0.000001</f>
        <v>0</v>
      </c>
      <c r="J457">
        <f>Input2022!J457*0.000001</f>
        <v>2.3813369999999998</v>
      </c>
      <c r="K457">
        <f>Input2022!K457*0.000001</f>
        <v>0</v>
      </c>
      <c r="L457">
        <f>Input2022!L457*0.000001</f>
        <v>2.3636569999999999</v>
      </c>
      <c r="M457">
        <f>Input2022!M457*0.000001</f>
        <v>2.3775969999999997</v>
      </c>
      <c r="N457">
        <f>Input2022!N457*0.000001</f>
        <v>0</v>
      </c>
      <c r="O457">
        <f>Input2022!O457*0.000001</f>
        <v>2.824182</v>
      </c>
      <c r="P457">
        <f>Input2022!P457*0.000001</f>
        <v>0.36482999999999999</v>
      </c>
      <c r="Q457">
        <f>Input2022!Q457*0.000001</f>
        <v>-0.69869899999999996</v>
      </c>
      <c r="R457">
        <f>Input2022!R457*0.000001</f>
        <v>4.4848468749999997</v>
      </c>
      <c r="S457">
        <f>Input2022!S457*0.000001</f>
        <v>3.7861478750000002</v>
      </c>
      <c r="T457">
        <f>Input2022!T457*0.000001</f>
        <v>0.14852499999999999</v>
      </c>
      <c r="U457">
        <f>Input2022!U457*0.000001</f>
        <v>0</v>
      </c>
      <c r="V457">
        <f>Input2022!V457*0.000001</f>
        <v>0.31900200000000001</v>
      </c>
      <c r="W457">
        <f>Input2022!W457*0.000001</f>
        <v>1.008237</v>
      </c>
    </row>
    <row r="458" spans="1:23" ht="14.25" customHeight="1">
      <c r="A458">
        <f>Input2022!A458</f>
        <v>2022</v>
      </c>
      <c r="B458" t="str">
        <f>Input2022!B458</f>
        <v>Golden Plains Unified School District</v>
      </c>
      <c r="C458" t="str">
        <f>Input2022!C458</f>
        <v>School District</v>
      </c>
      <c r="D458" t="str">
        <f>Input2022!D458</f>
        <v>06</v>
      </c>
      <c r="E458" t="str">
        <f>Input2022!E458</f>
        <v>019</v>
      </c>
      <c r="F458" t="str">
        <f>Input2022!F458</f>
        <v>91134</v>
      </c>
      <c r="G458" t="str">
        <f>Input2022!G458</f>
        <v>CA</v>
      </c>
      <c r="H458">
        <f>Input2022!H458*0.000001</f>
        <v>10.123341999999999</v>
      </c>
      <c r="I458">
        <f>Input2022!I458*0.000001</f>
        <v>-1.7899999999999998</v>
      </c>
      <c r="J458">
        <f>Input2022!J458*0.000001</f>
        <v>25.101002999999999</v>
      </c>
      <c r="K458">
        <f>Input2022!K458*0.000001</f>
        <v>11.226467</v>
      </c>
      <c r="L458">
        <f>Input2022!L458*0.000001</f>
        <v>34.369774</v>
      </c>
      <c r="M458">
        <f>Input2022!M458*0.000001</f>
        <v>28.622793999999999</v>
      </c>
      <c r="N458">
        <f>Input2022!N458*0.000001</f>
        <v>15.044905</v>
      </c>
      <c r="O458">
        <f>Input2022!O458*0.000001</f>
        <v>0</v>
      </c>
      <c r="P458">
        <f>Input2022!P458*0.000001</f>
        <v>3.8835039999999998</v>
      </c>
      <c r="Q458">
        <f>Input2022!Q458*0.000001</f>
        <v>-12.266845</v>
      </c>
      <c r="R458">
        <f>Input2022!R458*0.000001</f>
        <v>98.481673815429858</v>
      </c>
      <c r="S458">
        <f>Input2022!S458*0.000001</f>
        <v>86.214828815429868</v>
      </c>
      <c r="T458">
        <f>Input2022!T458*0.000001</f>
        <v>3.5688909999999998</v>
      </c>
      <c r="U458">
        <f>Input2022!U458*0.000001</f>
        <v>0</v>
      </c>
      <c r="V458">
        <f>Input2022!V458*0.000001</f>
        <v>4.0605209999999996</v>
      </c>
      <c r="W458">
        <f>Input2022!W458*0.000001</f>
        <v>-6.3738380000000001</v>
      </c>
    </row>
    <row r="459" spans="1:23" ht="14.25" customHeight="1">
      <c r="A459">
        <f>Input2022!A459</f>
        <v>2022</v>
      </c>
      <c r="B459" t="str">
        <f>Input2022!B459</f>
        <v>Golden Sierra Job Training Agency</v>
      </c>
      <c r="C459" t="str">
        <f>Input2022!C459</f>
        <v>Special District</v>
      </c>
      <c r="D459" t="str">
        <f>Input2022!D459</f>
        <v>06</v>
      </c>
      <c r="E459" t="str">
        <f>Input2022!E459</f>
        <v>061</v>
      </c>
      <c r="F459">
        <f>Input2022!F459</f>
        <v>99030</v>
      </c>
      <c r="G459" t="str">
        <f>Input2022!G459</f>
        <v>CA</v>
      </c>
      <c r="H459">
        <f>Input2022!H459*0.000001</f>
        <v>0.244119</v>
      </c>
      <c r="I459">
        <f>Input2022!I459*0.000001</f>
        <v>0</v>
      </c>
      <c r="J459">
        <f>Input2022!J459*0.000001</f>
        <v>4.4642879999999998</v>
      </c>
      <c r="K459">
        <f>Input2022!K459*0.000001</f>
        <v>0.121377</v>
      </c>
      <c r="L459">
        <f>Input2022!L459*0.000001</f>
        <v>4.5241739999999995</v>
      </c>
      <c r="M459">
        <f>Input2022!M459*0.000001</f>
        <v>4.5241739999999995</v>
      </c>
      <c r="N459">
        <f>Input2022!N459*0.000001</f>
        <v>0</v>
      </c>
      <c r="O459">
        <f>Input2022!O459*0.000001</f>
        <v>3.6109999999999996E-3</v>
      </c>
      <c r="P459">
        <f>Input2022!P459*0.000001</f>
        <v>0.31740099999999999</v>
      </c>
      <c r="Q459">
        <f>Input2022!Q459*0.000001</f>
        <v>-3.284932</v>
      </c>
      <c r="R459">
        <f>Input2022!R459*0.000001</f>
        <v>34.541871710000002</v>
      </c>
      <c r="S459">
        <f>Input2022!S459*0.000001</f>
        <v>31.256939710000001</v>
      </c>
      <c r="T459">
        <f>Input2022!T459*0.000001</f>
        <v>0.401862</v>
      </c>
      <c r="U459">
        <f>Input2022!U459*0.000001</f>
        <v>2.245959</v>
      </c>
      <c r="V459">
        <f>Input2022!V459*0.000001</f>
        <v>2.1644410000000001</v>
      </c>
      <c r="W459">
        <f>Input2022!W459*0.000001</f>
        <v>-5.3836769999999996</v>
      </c>
    </row>
    <row r="460" spans="1:23" ht="14.25" customHeight="1">
      <c r="A460">
        <f>Input2022!A460</f>
        <v>2022</v>
      </c>
      <c r="B460" t="str">
        <f>Input2022!B460</f>
        <v>Golden Valley Unified School District</v>
      </c>
      <c r="C460" t="str">
        <f>Input2022!C460</f>
        <v>School District</v>
      </c>
      <c r="D460" t="str">
        <f>Input2022!D460</f>
        <v>06</v>
      </c>
      <c r="E460" t="str">
        <f>Input2022!E460</f>
        <v>039</v>
      </c>
      <c r="F460" t="str">
        <f>Input2022!F460</f>
        <v>00068</v>
      </c>
      <c r="G460" t="str">
        <f>Input2022!G460</f>
        <v>CA</v>
      </c>
      <c r="H460">
        <f>Input2022!H460*0.000001</f>
        <v>2.777765</v>
      </c>
      <c r="I460">
        <f>Input2022!I460*0.000001</f>
        <v>-0.590225</v>
      </c>
      <c r="J460">
        <f>Input2022!J460*0.000001</f>
        <v>28.825415999999997</v>
      </c>
      <c r="K460">
        <f>Input2022!K460*0.000001</f>
        <v>109.27694099999999</v>
      </c>
      <c r="L460">
        <f>Input2022!L460*0.000001</f>
        <v>38.504244999999997</v>
      </c>
      <c r="M460">
        <f>Input2022!M460*0.000001</f>
        <v>31.119349999999997</v>
      </c>
      <c r="N460">
        <f>Input2022!N460*0.000001</f>
        <v>0</v>
      </c>
      <c r="O460">
        <f>Input2022!O460*0.000001</f>
        <v>6.3814279999999997</v>
      </c>
      <c r="P460">
        <f>Input2022!P460*0.000001</f>
        <v>3.7040259999999998</v>
      </c>
      <c r="Q460">
        <f>Input2022!Q460*0.000001</f>
        <v>-12.882857</v>
      </c>
      <c r="R460">
        <f>Input2022!R460*0.000001</f>
        <v>88.375858631509345</v>
      </c>
      <c r="S460">
        <f>Input2022!S460*0.000001</f>
        <v>75.493001631509344</v>
      </c>
      <c r="T460">
        <f>Input2022!T460*0.000001</f>
        <v>2.7239909999999998</v>
      </c>
      <c r="U460">
        <f>Input2022!U460*0.000001</f>
        <v>0</v>
      </c>
      <c r="V460">
        <f>Input2022!V460*0.000001</f>
        <v>0</v>
      </c>
      <c r="W460">
        <f>Input2022!W460*0.000001</f>
        <v>-27.11495</v>
      </c>
    </row>
    <row r="461" spans="1:23" ht="14.25" customHeight="1">
      <c r="A461">
        <f>Input2022!A461</f>
        <v>2022</v>
      </c>
      <c r="B461" t="str">
        <f>Input2022!B461</f>
        <v>Goleta</v>
      </c>
      <c r="C461" t="str">
        <f>Input2022!C461</f>
        <v>City</v>
      </c>
      <c r="D461" t="str">
        <f>Input2022!D461</f>
        <v>06</v>
      </c>
      <c r="E461" t="str">
        <f>Input2022!E461</f>
        <v>083</v>
      </c>
      <c r="F461" t="str">
        <f>Input2022!F461</f>
        <v>30378</v>
      </c>
      <c r="G461" t="str">
        <f>Input2022!G461</f>
        <v>CA</v>
      </c>
      <c r="H461">
        <f>Input2022!H461*0.000001</f>
        <v>39.242764000000001</v>
      </c>
      <c r="I461">
        <f>Input2022!I461*0.000001</f>
        <v>-9.9999999999999992E-2</v>
      </c>
      <c r="J461">
        <f>Input2022!J461*0.000001</f>
        <v>31.047201999999999</v>
      </c>
      <c r="K461">
        <f>Input2022!K461*0.000001</f>
        <v>11.752692</v>
      </c>
      <c r="L461">
        <f>Input2022!L461*0.000001</f>
        <v>52.703071999999999</v>
      </c>
      <c r="M461">
        <f>Input2022!M461*0.000001</f>
        <v>37.598779999999998</v>
      </c>
      <c r="N461">
        <f>Input2022!N461*0.000001</f>
        <v>0</v>
      </c>
      <c r="O461">
        <f>Input2022!O461*0.000001</f>
        <v>36.570236999999999</v>
      </c>
      <c r="P461">
        <f>Input2022!P461*0.000001</f>
        <v>4.3386709999999997</v>
      </c>
      <c r="Q461">
        <f>Input2022!Q461*0.000001</f>
        <v>-1.005978</v>
      </c>
      <c r="R461">
        <f>Input2022!R461*0.000001</f>
        <v>8.5907600341588406</v>
      </c>
      <c r="S461">
        <f>Input2022!S461*0.000001</f>
        <v>7.5847820341588408</v>
      </c>
      <c r="T461">
        <f>Input2022!T461*0.000001</f>
        <v>1.0724579999999999</v>
      </c>
      <c r="U461">
        <f>Input2022!U461*0.000001</f>
        <v>0.30122399999999999</v>
      </c>
      <c r="V461">
        <f>Input2022!V461*0.000001</f>
        <v>0.93584999999999996</v>
      </c>
      <c r="W461">
        <f>Input2022!W461*0.000001</f>
        <v>34.575474</v>
      </c>
    </row>
    <row r="462" spans="1:23" ht="14.25" customHeight="1">
      <c r="A462">
        <f>Input2022!A462</f>
        <v>2022</v>
      </c>
      <c r="B462" t="str">
        <f>Input2022!B462</f>
        <v>Goleta Union School District</v>
      </c>
      <c r="C462" t="str">
        <f>Input2022!C462</f>
        <v>School District</v>
      </c>
      <c r="D462" t="str">
        <f>Input2022!D462</f>
        <v>06</v>
      </c>
      <c r="E462" t="str">
        <f>Input2022!E462</f>
        <v>083</v>
      </c>
      <c r="F462" t="str">
        <f>Input2022!F462</f>
        <v>15510</v>
      </c>
      <c r="G462" t="str">
        <f>Input2022!G462</f>
        <v>CA</v>
      </c>
      <c r="H462">
        <f>Input2022!H462*0.000001</f>
        <v>11.881314999999999</v>
      </c>
      <c r="I462">
        <f>Input2022!I462*0.000001</f>
        <v>-0.35</v>
      </c>
      <c r="J462">
        <f>Input2022!J462*0.000001</f>
        <v>70.901910999999998</v>
      </c>
      <c r="K462">
        <f>Input2022!K462*0.000001</f>
        <v>12.878964</v>
      </c>
      <c r="L462">
        <f>Input2022!L462*0.000001</f>
        <v>75.386324000000002</v>
      </c>
      <c r="M462">
        <f>Input2022!M462*0.000001</f>
        <v>70.075417000000002</v>
      </c>
      <c r="N462">
        <f>Input2022!N462*0.000001</f>
        <v>0</v>
      </c>
      <c r="O462">
        <f>Input2022!O462*0.000001</f>
        <v>11.478264999999999</v>
      </c>
      <c r="P462">
        <f>Input2022!P462*0.000001</f>
        <v>2.5952189999999997</v>
      </c>
      <c r="Q462">
        <f>Input2022!Q462*0.000001</f>
        <v>-38.547764999999998</v>
      </c>
      <c r="R462">
        <f>Input2022!R462*0.000001</f>
        <v>255.99163603238867</v>
      </c>
      <c r="S462">
        <f>Input2022!S462*0.000001</f>
        <v>217.44387103238867</v>
      </c>
      <c r="T462">
        <f>Input2022!T462*0.000001</f>
        <v>8.2683489999999988</v>
      </c>
      <c r="U462">
        <f>Input2022!U462*0.000001</f>
        <v>0</v>
      </c>
      <c r="V462">
        <f>Input2022!V462*0.000001</f>
        <v>0.28804099999999999</v>
      </c>
      <c r="W462">
        <f>Input2022!W462*0.000001</f>
        <v>-38.689464000000001</v>
      </c>
    </row>
    <row r="463" spans="1:23" ht="14.25" customHeight="1">
      <c r="A463">
        <f>Input2022!A463</f>
        <v>2022</v>
      </c>
      <c r="B463" t="str">
        <f>Input2022!B463</f>
        <v>Gonzales</v>
      </c>
      <c r="C463" t="str">
        <f>Input2022!C463</f>
        <v>City</v>
      </c>
      <c r="D463" t="str">
        <f>Input2022!D463</f>
        <v>06</v>
      </c>
      <c r="E463" t="str">
        <f>Input2022!E463</f>
        <v>053</v>
      </c>
      <c r="F463">
        <f>Input2022!F463</f>
        <v>30392</v>
      </c>
      <c r="G463" t="str">
        <f>Input2022!G463</f>
        <v>CA</v>
      </c>
      <c r="H463">
        <f>Input2022!H463*0.000001</f>
        <v>0.96719899999999992</v>
      </c>
      <c r="I463">
        <f>Input2022!I463*0.000001</f>
        <v>0</v>
      </c>
      <c r="J463">
        <f>Input2022!J463*0.000001</f>
        <v>7.8683389999999997</v>
      </c>
      <c r="K463">
        <f>Input2022!K463*0.000001</f>
        <v>5.4431779999999996</v>
      </c>
      <c r="L463">
        <f>Input2022!L463*0.000001</f>
        <v>15.319073999999999</v>
      </c>
      <c r="M463">
        <f>Input2022!M463*0.000001</f>
        <v>7.0474759999999996</v>
      </c>
      <c r="N463">
        <f>Input2022!N463*0.000001</f>
        <v>0</v>
      </c>
      <c r="O463">
        <f>Input2022!O463*0.000001</f>
        <v>0.358346</v>
      </c>
      <c r="P463">
        <f>Input2022!P463*0.000001</f>
        <v>1.097162</v>
      </c>
      <c r="Q463">
        <f>Input2022!Q463*0.000001</f>
        <v>-1.3494469999999998</v>
      </c>
      <c r="R463">
        <f>Input2022!R463*0.000001</f>
        <v>18.341314999999998</v>
      </c>
      <c r="S463">
        <f>Input2022!S463*0.000001</f>
        <v>16.991868</v>
      </c>
      <c r="T463">
        <f>Input2022!T463*0.000001</f>
        <v>0.56989999999999996</v>
      </c>
      <c r="U463">
        <f>Input2022!U463*0.000001</f>
        <v>0</v>
      </c>
      <c r="V463">
        <f>Input2022!V463*0.000001</f>
        <v>0</v>
      </c>
      <c r="W463">
        <f>Input2022!W463*0.000001</f>
        <v>5.8174639999999993</v>
      </c>
    </row>
    <row r="464" spans="1:23" ht="14.25" customHeight="1">
      <c r="A464">
        <f>Input2022!A464</f>
        <v>2022</v>
      </c>
      <c r="B464" t="str">
        <f>Input2022!B464</f>
        <v>Gonzales Unified School District</v>
      </c>
      <c r="C464" t="str">
        <f>Input2022!C464</f>
        <v>School District</v>
      </c>
      <c r="D464" t="str">
        <f>Input2022!D464</f>
        <v>06</v>
      </c>
      <c r="E464" t="str">
        <f>Input2022!E464</f>
        <v>053</v>
      </c>
      <c r="F464" t="str">
        <f>Input2022!F464</f>
        <v>00046</v>
      </c>
      <c r="G464" t="str">
        <f>Input2022!G464</f>
        <v>CA</v>
      </c>
      <c r="H464">
        <f>Input2022!H464*0.000001</f>
        <v>15.196748999999999</v>
      </c>
      <c r="I464">
        <f>Input2022!I464*0.000001</f>
        <v>-0.01</v>
      </c>
      <c r="J464">
        <f>Input2022!J464*0.000001</f>
        <v>35.403573000000002</v>
      </c>
      <c r="K464">
        <f>Input2022!K464*0.000001</f>
        <v>10.610624999999999</v>
      </c>
      <c r="L464">
        <f>Input2022!L464*0.000001</f>
        <v>45.065681999999995</v>
      </c>
      <c r="M464">
        <f>Input2022!M464*0.000001</f>
        <v>41.487912000000001</v>
      </c>
      <c r="N464">
        <f>Input2022!N464*0.000001</f>
        <v>0</v>
      </c>
      <c r="O464">
        <f>Input2022!O464*0.000001</f>
        <v>21.227848999999999</v>
      </c>
      <c r="P464">
        <f>Input2022!P464*0.000001</f>
        <v>4.2593629999999996</v>
      </c>
      <c r="Q464">
        <f>Input2022!Q464*0.000001</f>
        <v>-15.834392999999999</v>
      </c>
      <c r="R464">
        <f>Input2022!R464*0.000001</f>
        <v>107.00467508223686</v>
      </c>
      <c r="S464">
        <f>Input2022!S464*0.000001</f>
        <v>91.170282082236852</v>
      </c>
      <c r="T464">
        <f>Input2022!T464*0.000001</f>
        <v>3.1099549999999998</v>
      </c>
      <c r="U464">
        <f>Input2022!U464*0.000001</f>
        <v>0</v>
      </c>
      <c r="V464">
        <f>Input2022!V464*0.000001</f>
        <v>0</v>
      </c>
      <c r="W464">
        <f>Input2022!W464*0.000001</f>
        <v>-13.305107999999999</v>
      </c>
    </row>
    <row r="465" spans="1:23" ht="14.25" customHeight="1">
      <c r="A465">
        <f>Input2022!A465</f>
        <v>2022</v>
      </c>
      <c r="B465" t="str">
        <f>Input2022!B465</f>
        <v>Grant Elementary School District</v>
      </c>
      <c r="C465" t="str">
        <f>Input2022!C465</f>
        <v>School District</v>
      </c>
      <c r="D465" t="str">
        <f>Input2022!D465</f>
        <v>06</v>
      </c>
      <c r="E465" t="str">
        <f>Input2022!E465</f>
        <v>089</v>
      </c>
      <c r="F465" t="str">
        <f>Input2022!F465</f>
        <v>15690</v>
      </c>
      <c r="G465" t="str">
        <f>Input2022!G465</f>
        <v>CA</v>
      </c>
      <c r="H465">
        <f>Input2022!H465*0.000001</f>
        <v>1.6863779999999999</v>
      </c>
      <c r="I465">
        <f>Input2022!I465*0.000001</f>
        <v>0</v>
      </c>
      <c r="J465">
        <f>Input2022!J465*0.000001</f>
        <v>8.4783770000000001</v>
      </c>
      <c r="K465">
        <f>Input2022!K465*0.000001</f>
        <v>1.214378</v>
      </c>
      <c r="L465">
        <f>Input2022!L465*0.000001</f>
        <v>8.715795</v>
      </c>
      <c r="M465">
        <f>Input2022!M465*0.000001</f>
        <v>8.2170389999999998</v>
      </c>
      <c r="N465">
        <f>Input2022!N465*0.000001</f>
        <v>0</v>
      </c>
      <c r="O465">
        <f>Input2022!O465*0.000001</f>
        <v>1.8730309999999999</v>
      </c>
      <c r="P465">
        <f>Input2022!P465*0.000001</f>
        <v>1.1749909999999999</v>
      </c>
      <c r="Q465">
        <f>Input2022!Q465*0.000001</f>
        <v>-3.9703689999999998</v>
      </c>
      <c r="R465">
        <f>Input2022!R465*0.000001</f>
        <v>26.596689226973684</v>
      </c>
      <c r="S465">
        <f>Input2022!S465*0.000001</f>
        <v>22.626320226973686</v>
      </c>
      <c r="T465">
        <f>Input2022!T465*0.000001</f>
        <v>0.84873499999999991</v>
      </c>
      <c r="U465">
        <f>Input2022!U465*0.000001</f>
        <v>0</v>
      </c>
      <c r="V465">
        <f>Input2022!V465*0.000001</f>
        <v>0.7732</v>
      </c>
      <c r="W465">
        <f>Input2022!W465*0.000001</f>
        <v>-4.6838350000000002</v>
      </c>
    </row>
    <row r="466" spans="1:23" ht="14.25" customHeight="1">
      <c r="A466">
        <f>Input2022!A466</f>
        <v>2022</v>
      </c>
      <c r="B466" t="str">
        <f>Input2022!B466</f>
        <v>Grass Valley</v>
      </c>
      <c r="C466" t="str">
        <f>Input2022!C466</f>
        <v>City</v>
      </c>
      <c r="D466" t="str">
        <f>Input2022!D466</f>
        <v>06</v>
      </c>
      <c r="E466" t="str">
        <f>Input2022!E466</f>
        <v>057</v>
      </c>
      <c r="F466">
        <f>Input2022!F466</f>
        <v>30798</v>
      </c>
      <c r="G466" t="str">
        <f>Input2022!G466</f>
        <v>CA</v>
      </c>
      <c r="H466">
        <f>Input2022!H466*0.000001</f>
        <v>8.3794889999999995</v>
      </c>
      <c r="I466">
        <f>Input2022!I466*0.000001</f>
        <v>-4.5498999999999998E-2</v>
      </c>
      <c r="J466">
        <f>Input2022!J466*0.000001</f>
        <v>17.656582</v>
      </c>
      <c r="K466">
        <f>Input2022!K466*0.000001</f>
        <v>29.869961</v>
      </c>
      <c r="L466">
        <f>Input2022!L466*0.000001</f>
        <v>36.297860999999997</v>
      </c>
      <c r="M466">
        <f>Input2022!M466*0.000001</f>
        <v>16.514344999999999</v>
      </c>
      <c r="N466">
        <f>Input2022!N466*0.000001</f>
        <v>0</v>
      </c>
      <c r="O466">
        <f>Input2022!O466*0.000001</f>
        <v>9.4672280000000004</v>
      </c>
      <c r="P466">
        <f>Input2022!P466*0.000001</f>
        <v>1.9376059999999999</v>
      </c>
      <c r="Q466">
        <f>Input2022!Q466*0.000001</f>
        <v>6.8620979999999996</v>
      </c>
      <c r="R466">
        <f>Input2022!R466*0.000001</f>
        <v>36.845287399999997</v>
      </c>
      <c r="S466">
        <f>Input2022!S466*0.000001</f>
        <v>43.7073854</v>
      </c>
      <c r="T466">
        <f>Input2022!T466*0.000001</f>
        <v>1.5710499999999998</v>
      </c>
      <c r="U466">
        <f>Input2022!U466*0.000001</f>
        <v>0</v>
      </c>
      <c r="V466">
        <f>Input2022!V466*0.000001</f>
        <v>5.0157099999999994</v>
      </c>
      <c r="W466">
        <f>Input2022!W466*0.000001</f>
        <v>0.71479999999999999</v>
      </c>
    </row>
    <row r="467" spans="1:23" ht="14.25" customHeight="1">
      <c r="A467">
        <f>Input2022!A467</f>
        <v>2022</v>
      </c>
      <c r="B467" t="str">
        <f>Input2022!B467</f>
        <v>Grass Valley Elementary School District</v>
      </c>
      <c r="C467" t="str">
        <f>Input2022!C467</f>
        <v>School District</v>
      </c>
      <c r="D467" t="str">
        <f>Input2022!D467</f>
        <v>06</v>
      </c>
      <c r="E467" t="str">
        <f>Input2022!E467</f>
        <v>057</v>
      </c>
      <c r="F467" t="str">
        <f>Input2022!F467</f>
        <v>15780</v>
      </c>
      <c r="G467" t="str">
        <f>Input2022!G467</f>
        <v>CA</v>
      </c>
      <c r="H467">
        <f>Input2022!H467*0.000001</f>
        <v>1.797337</v>
      </c>
      <c r="I467">
        <f>Input2022!I467*0.000001</f>
        <v>0</v>
      </c>
      <c r="J467">
        <f>Input2022!J467*0.000001</f>
        <v>18.613423999999998</v>
      </c>
      <c r="K467">
        <f>Input2022!K467*0.000001</f>
        <v>18.488938999999998</v>
      </c>
      <c r="L467">
        <f>Input2022!L467*0.000001</f>
        <v>27.250473</v>
      </c>
      <c r="M467">
        <f>Input2022!M467*0.000001</f>
        <v>19.378031</v>
      </c>
      <c r="N467">
        <f>Input2022!N467*0.000001</f>
        <v>0</v>
      </c>
      <c r="O467">
        <f>Input2022!O467*0.000001</f>
        <v>4.6054829999999995</v>
      </c>
      <c r="P467">
        <f>Input2022!P467*0.000001</f>
        <v>3.7703409999999997</v>
      </c>
      <c r="Q467">
        <f>Input2022!Q467*0.000001</f>
        <v>-13.162521</v>
      </c>
      <c r="R467">
        <f>Input2022!R467*0.000001</f>
        <v>87.056585937500003</v>
      </c>
      <c r="S467">
        <f>Input2022!S467*0.000001</f>
        <v>73.894064937499991</v>
      </c>
      <c r="T467">
        <f>Input2022!T467*0.000001</f>
        <v>2.4782539999999997</v>
      </c>
      <c r="U467">
        <f>Input2022!U467*0.000001</f>
        <v>0</v>
      </c>
      <c r="V467">
        <f>Input2022!V467*0.000001</f>
        <v>0</v>
      </c>
      <c r="W467">
        <f>Input2022!W467*0.000001</f>
        <v>-16.583644</v>
      </c>
    </row>
    <row r="468" spans="1:23" ht="14.25" customHeight="1">
      <c r="A468">
        <f>Input2022!A468</f>
        <v>2022</v>
      </c>
      <c r="B468" t="str">
        <f>Input2022!B468</f>
        <v>Gratton Elementary School District</v>
      </c>
      <c r="C468" t="str">
        <f>Input2022!C468</f>
        <v>School District</v>
      </c>
      <c r="D468" t="str">
        <f>Input2022!D468</f>
        <v>06</v>
      </c>
      <c r="E468" t="str">
        <f>Input2022!E468</f>
        <v>099</v>
      </c>
      <c r="F468" t="str">
        <f>Input2022!F468</f>
        <v>15810</v>
      </c>
      <c r="G468" t="str">
        <f>Input2022!G468</f>
        <v>CA</v>
      </c>
      <c r="H468">
        <f>Input2022!H468*0.000001</f>
        <v>2.4389249999999998</v>
      </c>
      <c r="I468">
        <f>Input2022!I468*0.000001</f>
        <v>-7.0949999999999997E-3</v>
      </c>
      <c r="J468">
        <f>Input2022!J468*0.000001</f>
        <v>1.9460579999999998</v>
      </c>
      <c r="K468">
        <f>Input2022!K468*0.000001</f>
        <v>0</v>
      </c>
      <c r="L468" t="e">
        <f>Input2022!L468*0.000001</f>
        <v>#VALUE!</v>
      </c>
      <c r="M468">
        <f>Input2022!M468*0.000001</f>
        <v>2.3518669999999999</v>
      </c>
      <c r="N468">
        <f>Input2022!N468*0.000001</f>
        <v>0</v>
      </c>
      <c r="O468">
        <f>Input2022!O468*0.000001</f>
        <v>2.704806</v>
      </c>
      <c r="P468">
        <f>Input2022!P468*0.000001</f>
        <v>0.480016</v>
      </c>
      <c r="Q468">
        <f>Input2022!Q468*0.000001</f>
        <v>-0.86829899999999993</v>
      </c>
      <c r="R468">
        <f>Input2022!R468*0.000001</f>
        <v>6.3544755756578946</v>
      </c>
      <c r="S468">
        <f>Input2022!S468*0.000001</f>
        <v>5.4861765756578942</v>
      </c>
      <c r="T468">
        <f>Input2022!T468*0.000001</f>
        <v>0.173175</v>
      </c>
      <c r="U468">
        <f>Input2022!U468*0.000001</f>
        <v>0</v>
      </c>
      <c r="V468">
        <f>Input2022!V468*0.000001</f>
        <v>0</v>
      </c>
      <c r="W468">
        <f>Input2022!W468*0.000001</f>
        <v>1.3399099999999999</v>
      </c>
    </row>
    <row r="469" spans="1:23" ht="14.25" customHeight="1">
      <c r="A469">
        <f>Input2022!A469</f>
        <v>2022</v>
      </c>
      <c r="B469" t="str">
        <f>Input2022!B469</f>
        <v>Gravenstein Union School District</v>
      </c>
      <c r="C469" t="str">
        <f>Input2022!C469</f>
        <v>School District</v>
      </c>
      <c r="D469" t="str">
        <f>Input2022!D469</f>
        <v>06</v>
      </c>
      <c r="E469" t="str">
        <f>Input2022!E469</f>
        <v>097</v>
      </c>
      <c r="F469" t="str">
        <f>Input2022!F469</f>
        <v>15840</v>
      </c>
      <c r="G469" t="str">
        <f>Input2022!G469</f>
        <v>CA</v>
      </c>
      <c r="H469">
        <f>Input2022!H469*0.000001</f>
        <v>8.9186979999999991</v>
      </c>
      <c r="I469">
        <f>Input2022!I469*0.000001</f>
        <v>0</v>
      </c>
      <c r="J469">
        <f>Input2022!J469*0.000001</f>
        <v>11.691478999999999</v>
      </c>
      <c r="K469">
        <f>Input2022!K469*0.000001</f>
        <v>5.7947819999999997</v>
      </c>
      <c r="L469">
        <f>Input2022!L469*0.000001</f>
        <v>14.610787</v>
      </c>
      <c r="M469">
        <f>Input2022!M469*0.000001</f>
        <v>11.437484999999999</v>
      </c>
      <c r="N469">
        <f>Input2022!N469*0.000001</f>
        <v>0</v>
      </c>
      <c r="O469">
        <f>Input2022!O469*0.000001</f>
        <v>10.723442</v>
      </c>
      <c r="P469">
        <f>Input2022!P469*0.000001</f>
        <v>2.5121169999999999</v>
      </c>
      <c r="Q469">
        <f>Input2022!Q469*0.000001</f>
        <v>-5.8517239999999999</v>
      </c>
      <c r="R469">
        <f>Input2022!R469*0.000001</f>
        <v>40.561938571129815</v>
      </c>
      <c r="S469">
        <f>Input2022!S469*0.000001</f>
        <v>34.710214571129811</v>
      </c>
      <c r="T469">
        <f>Input2022!T469*0.000001</f>
        <v>1.2019009999999999</v>
      </c>
      <c r="U469">
        <f>Input2022!U469*0.000001</f>
        <v>0</v>
      </c>
      <c r="V469">
        <f>Input2022!V469*0.000001</f>
        <v>0.82428400000000002</v>
      </c>
      <c r="W469">
        <f>Input2022!W469*0.000001</f>
        <v>0.70870999999999995</v>
      </c>
    </row>
    <row r="470" spans="1:23" ht="14.25" customHeight="1">
      <c r="A470">
        <f>Input2022!A470</f>
        <v>2022</v>
      </c>
      <c r="B470" t="str">
        <f>Input2022!B470</f>
        <v>Graves Elementary School District</v>
      </c>
      <c r="C470" t="str">
        <f>Input2022!C470</f>
        <v>School District</v>
      </c>
      <c r="D470" t="str">
        <f>Input2022!D470</f>
        <v>06</v>
      </c>
      <c r="E470" t="str">
        <f>Input2022!E470</f>
        <v>053</v>
      </c>
      <c r="F470" t="str">
        <f>Input2022!F470</f>
        <v>15870</v>
      </c>
      <c r="G470" t="str">
        <f>Input2022!G470</f>
        <v>CA</v>
      </c>
      <c r="H470">
        <f>Input2022!H470*0.000001</f>
        <v>0.24109499999999998</v>
      </c>
      <c r="I470">
        <f>Input2022!I470*0.000001</f>
        <v>0</v>
      </c>
      <c r="J470">
        <f>Input2022!J470*0.000001</f>
        <v>0.51651499999999995</v>
      </c>
      <c r="K470">
        <f>Input2022!K470*0.000001</f>
        <v>9.9999999999999992E-2</v>
      </c>
      <c r="L470">
        <f>Input2022!L470*0.000001</f>
        <v>0.50870099999999996</v>
      </c>
      <c r="M470">
        <f>Input2022!M470*0.000001</f>
        <v>0.52435799999999999</v>
      </c>
      <c r="N470">
        <f>Input2022!N470*0.000001</f>
        <v>0.47350999999999999</v>
      </c>
      <c r="O470">
        <f>Input2022!O470*0.000001</f>
        <v>0</v>
      </c>
      <c r="P470">
        <f>Input2022!P470*0.000001</f>
        <v>8.2281999999999994E-2</v>
      </c>
      <c r="Q470">
        <f>Input2022!Q470*0.000001</f>
        <v>-0.233733</v>
      </c>
      <c r="R470">
        <f>Input2022!R470*0.000001</f>
        <v>0.97131000000000001</v>
      </c>
      <c r="S470">
        <f>Input2022!S470*0.000001</f>
        <v>0.73757699999999993</v>
      </c>
      <c r="T470">
        <f>Input2022!T470*0.000001</f>
        <v>4.6130999999999998E-2</v>
      </c>
      <c r="U470">
        <f>Input2022!U470*0.000001</f>
        <v>-1.016E-3</v>
      </c>
      <c r="V470">
        <f>Input2022!V470*0.000001</f>
        <v>0.12667699999999998</v>
      </c>
      <c r="W470">
        <f>Input2022!W470*0.000001</f>
        <v>-0.18400999999999998</v>
      </c>
    </row>
    <row r="471" spans="1:23" ht="14.25" customHeight="1">
      <c r="A471">
        <f>Input2022!A471</f>
        <v>2022</v>
      </c>
      <c r="B471" t="str">
        <f>Input2022!B471</f>
        <v>Greater Anaheim Special Education Local Plan Area</v>
      </c>
      <c r="C471" t="str">
        <f>Input2022!C471</f>
        <v>School District</v>
      </c>
      <c r="D471" t="str">
        <f>Input2022!D471</f>
        <v>06</v>
      </c>
      <c r="E471" t="str">
        <f>Input2022!E471</f>
        <v>059</v>
      </c>
      <c r="F471" t="str">
        <f>Input2022!F471</f>
        <v>01416</v>
      </c>
      <c r="G471" t="str">
        <f>Input2022!G471</f>
        <v>CA</v>
      </c>
      <c r="H471">
        <f>Input2022!H471*0.000001</f>
        <v>0.13084699999999999</v>
      </c>
      <c r="I471">
        <f>Input2022!I471*0.000001</f>
        <v>0</v>
      </c>
      <c r="J471">
        <f>Input2022!J471*0.000001</f>
        <v>20.355252</v>
      </c>
      <c r="K471">
        <f>Input2022!K471*0.000001</f>
        <v>0</v>
      </c>
      <c r="L471">
        <f>Input2022!L471*0.000001</f>
        <v>20.363477</v>
      </c>
      <c r="M471">
        <f>Input2022!M471*0.000001</f>
        <v>20.363477</v>
      </c>
      <c r="N471">
        <f>Input2022!N471*0.000001</f>
        <v>0</v>
      </c>
      <c r="O471">
        <f>Input2022!O471*0.000001</f>
        <v>7.4746939999999995</v>
      </c>
      <c r="P471">
        <f>Input2022!P471*0.000001</f>
        <v>23.806227</v>
      </c>
      <c r="Q471">
        <f>Input2022!Q471*0.000001</f>
        <v>-0.98310500000000001</v>
      </c>
      <c r="R471">
        <f>Input2022!R471*0.000001</f>
        <v>3.277016666666666</v>
      </c>
      <c r="S471">
        <f>Input2022!S471*0.000001</f>
        <v>2.2939116666666659</v>
      </c>
      <c r="T471">
        <f>Input2022!T471*0.000001</f>
        <v>0.21823699999999999</v>
      </c>
      <c r="U471">
        <f>Input2022!U471*0.000001</f>
        <v>0</v>
      </c>
      <c r="V471">
        <f>Input2022!V471*0.000001</f>
        <v>0.771366</v>
      </c>
      <c r="W471">
        <f>Input2022!W471*0.000001</f>
        <v>-2.0487419999999998</v>
      </c>
    </row>
    <row r="472" spans="1:23" ht="14.25" customHeight="1">
      <c r="A472">
        <f>Input2022!A472</f>
        <v>2022</v>
      </c>
      <c r="B472" t="str">
        <f>Input2022!B472</f>
        <v>Green Point Elementary School District</v>
      </c>
      <c r="C472" t="str">
        <f>Input2022!C472</f>
        <v>School District</v>
      </c>
      <c r="D472" t="str">
        <f>Input2022!D472</f>
        <v>06</v>
      </c>
      <c r="E472" t="str">
        <f>Input2022!E472</f>
        <v>023</v>
      </c>
      <c r="F472" t="str">
        <f>Input2022!F472</f>
        <v>15990</v>
      </c>
      <c r="G472" t="str">
        <f>Input2022!G472</f>
        <v>CA</v>
      </c>
      <c r="H472">
        <f>Input2022!H472*0.000001</f>
        <v>0.18534</v>
      </c>
      <c r="I472">
        <f>Input2022!I472*0.000001</f>
        <v>0</v>
      </c>
      <c r="J472">
        <f>Input2022!J472*0.000001</f>
        <v>0.265349</v>
      </c>
      <c r="K472">
        <f>Input2022!K472*0.000001</f>
        <v>1.4289999999999999E-3</v>
      </c>
      <c r="L472">
        <f>Input2022!L472*0.000001</f>
        <v>0.36385200000000001</v>
      </c>
      <c r="M472">
        <f>Input2022!M472*0.000001</f>
        <v>0.367676</v>
      </c>
      <c r="N472">
        <f>Input2022!N472*0.000001</f>
        <v>0.224688</v>
      </c>
      <c r="O472">
        <f>Input2022!O472*0.000001</f>
        <v>0</v>
      </c>
      <c r="P472">
        <f>Input2022!P472*0.000001</f>
        <v>1.1252999999999999E-2</v>
      </c>
      <c r="Q472">
        <f>Input2022!Q472*0.000001</f>
        <v>-6.6403000000000004E-2</v>
      </c>
      <c r="R472">
        <f>Input2022!R472*0.000001</f>
        <v>0.51744099999999993</v>
      </c>
      <c r="S472">
        <f>Input2022!S472*0.000001</f>
        <v>0.45103799999999999</v>
      </c>
      <c r="T472">
        <f>Input2022!T472*0.000001</f>
        <v>1.4914999999999999E-2</v>
      </c>
      <c r="U472">
        <f>Input2022!U472*0.000001</f>
        <v>0</v>
      </c>
      <c r="V472">
        <f>Input2022!V472*0.000001</f>
        <v>0</v>
      </c>
      <c r="W472">
        <f>Input2022!W472*0.000001</f>
        <v>4.8280999999999998E-2</v>
      </c>
    </row>
    <row r="473" spans="1:23" ht="14.25" customHeight="1">
      <c r="A473">
        <f>Input2022!A473</f>
        <v>2022</v>
      </c>
      <c r="B473" t="str">
        <f>Input2022!B473</f>
        <v>Greenfield Union School District</v>
      </c>
      <c r="C473" t="str">
        <f>Input2022!C473</f>
        <v>School District</v>
      </c>
      <c r="D473" t="str">
        <f>Input2022!D473</f>
        <v>06</v>
      </c>
      <c r="E473" t="str">
        <f>Input2022!E473</f>
        <v>029</v>
      </c>
      <c r="F473" t="str">
        <f>Input2022!F473</f>
        <v>16050</v>
      </c>
      <c r="G473" t="str">
        <f>Input2022!G473</f>
        <v>CA</v>
      </c>
      <c r="H473">
        <f>Input2022!H473*0.000001</f>
        <v>8.9556360000000002</v>
      </c>
      <c r="I473">
        <f>Input2022!I473*0.000001</f>
        <v>-0.35907899999999998</v>
      </c>
      <c r="J473">
        <f>Input2022!J473*0.000001</f>
        <v>53.478302999999997</v>
      </c>
      <c r="K473">
        <f>Input2022!K473*0.000001</f>
        <v>34.398987999999996</v>
      </c>
      <c r="L473">
        <f>Input2022!L473*0.000001</f>
        <v>74.677773000000002</v>
      </c>
      <c r="M473">
        <f>Input2022!M473*0.000001</f>
        <v>59.750487</v>
      </c>
      <c r="N473">
        <f>Input2022!N473*0.000001</f>
        <v>0</v>
      </c>
      <c r="O473">
        <f>Input2022!O473*0.000001</f>
        <v>22.224478999999999</v>
      </c>
      <c r="P473">
        <f>Input2022!P473*0.000001</f>
        <v>10.358120999999999</v>
      </c>
      <c r="Q473">
        <f>Input2022!Q473*0.000001</f>
        <v>-24.989847999999999</v>
      </c>
      <c r="R473">
        <f>Input2022!R473*0.000001</f>
        <v>87.365164257907537</v>
      </c>
      <c r="S473">
        <f>Input2022!S473*0.000001</f>
        <v>62.375316257907535</v>
      </c>
      <c r="T473">
        <f>Input2022!T473*0.000001</f>
        <v>4.911626</v>
      </c>
      <c r="U473">
        <f>Input2022!U473*0.000001</f>
        <v>0</v>
      </c>
      <c r="V473">
        <f>Input2022!V473*0.000001</f>
        <v>8.3383889999999994</v>
      </c>
      <c r="W473">
        <f>Input2022!W473*0.000001</f>
        <v>-31.305062</v>
      </c>
    </row>
    <row r="474" spans="1:23" ht="14.25" customHeight="1">
      <c r="A474">
        <f>Input2022!A474</f>
        <v>2022</v>
      </c>
      <c r="B474" t="str">
        <f>Input2022!B474</f>
        <v>Gridley Unified School District</v>
      </c>
      <c r="C474" t="str">
        <f>Input2022!C474</f>
        <v>School District</v>
      </c>
      <c r="D474" t="str">
        <f>Input2022!D474</f>
        <v>06</v>
      </c>
      <c r="E474" t="str">
        <f>Input2022!E474</f>
        <v>007</v>
      </c>
      <c r="F474" t="str">
        <f>Input2022!F474</f>
        <v>00051</v>
      </c>
      <c r="G474" t="str">
        <f>Input2022!G474</f>
        <v>CA</v>
      </c>
      <c r="H474">
        <f>Input2022!H474*0.000001</f>
        <v>10.268803</v>
      </c>
      <c r="I474">
        <f>Input2022!I474*0.000001</f>
        <v>0</v>
      </c>
      <c r="J474">
        <f>Input2022!J474*0.000001</f>
        <v>30.055637999999998</v>
      </c>
      <c r="K474">
        <f>Input2022!K474*0.000001</f>
        <v>2.3666450000000001</v>
      </c>
      <c r="L474">
        <f>Input2022!L474*0.000001</f>
        <v>33.124099000000001</v>
      </c>
      <c r="M474">
        <f>Input2022!M474*0.000001</f>
        <v>31.231562999999998</v>
      </c>
      <c r="N474">
        <f>Input2022!N474*0.000001</f>
        <v>0</v>
      </c>
      <c r="O474">
        <f>Input2022!O474*0.000001</f>
        <v>14.341215</v>
      </c>
      <c r="P474">
        <f>Input2022!P474*0.000001</f>
        <v>2.688936</v>
      </c>
      <c r="Q474">
        <f>Input2022!Q474*0.000001</f>
        <v>-14.490701</v>
      </c>
      <c r="R474">
        <f>Input2022!R474*0.000001</f>
        <v>100.00803210189908</v>
      </c>
      <c r="S474">
        <f>Input2022!S474*0.000001</f>
        <v>85.517331101899089</v>
      </c>
      <c r="T474">
        <f>Input2022!T474*0.000001</f>
        <v>2.8465289999999999</v>
      </c>
      <c r="U474">
        <f>Input2022!U474*0.000001</f>
        <v>0</v>
      </c>
      <c r="V474">
        <f>Input2022!V474*0.000001</f>
        <v>3.3394169999999996</v>
      </c>
      <c r="W474">
        <f>Input2022!W474*0.000001</f>
        <v>-13.470715</v>
      </c>
    </row>
    <row r="475" spans="1:23" ht="14.25" customHeight="1">
      <c r="A475">
        <f>Input2022!A475</f>
        <v>2022</v>
      </c>
      <c r="B475" t="str">
        <f>Input2022!B475</f>
        <v>Grossmont Healthcare District</v>
      </c>
      <c r="C475" t="str">
        <f>Input2022!C475</f>
        <v>Special District</v>
      </c>
      <c r="D475" t="str">
        <f>Input2022!D475</f>
        <v>06</v>
      </c>
      <c r="E475" t="str">
        <f>Input2022!E475</f>
        <v>073</v>
      </c>
      <c r="F475">
        <f>Input2022!F475</f>
        <v>99031</v>
      </c>
      <c r="G475" t="str">
        <f>Input2022!G475</f>
        <v>CA</v>
      </c>
      <c r="H475">
        <f>Input2022!H475*0.000001</f>
        <v>32.965278999999995</v>
      </c>
      <c r="I475">
        <f>Input2022!I475*0.000001</f>
        <v>0</v>
      </c>
      <c r="J475">
        <f>Input2022!J475*0.000001</f>
        <v>8.9790390000000002</v>
      </c>
      <c r="K475">
        <f>Input2022!K475*0.000001</f>
        <v>273.03753699999999</v>
      </c>
      <c r="L475">
        <f>Input2022!L475*0.000001</f>
        <v>29.495569999999997</v>
      </c>
      <c r="M475">
        <f>Input2022!M475*0.000001</f>
        <v>10.422253</v>
      </c>
      <c r="N475">
        <f>Input2022!N475*0.000001</f>
        <v>0</v>
      </c>
      <c r="O475">
        <f>Input2022!O475*0.000001</f>
        <v>34.280453000000001</v>
      </c>
      <c r="P475">
        <f>Input2022!P475*0.000001</f>
        <v>1.7126589999999999</v>
      </c>
      <c r="Q475">
        <f>Input2022!Q475*0.000001</f>
        <v>0.13814199999999999</v>
      </c>
      <c r="R475">
        <f>Input2022!R475*0.000001</f>
        <v>3.8803929999999998</v>
      </c>
      <c r="S475">
        <f>Input2022!S475*0.000001</f>
        <v>4.018535</v>
      </c>
      <c r="T475">
        <f>Input2022!T475*0.000001</f>
        <v>9.4047999999999993E-2</v>
      </c>
      <c r="U475">
        <f>Input2022!U475*0.000001</f>
        <v>3.2746649999999997</v>
      </c>
      <c r="V475">
        <f>Input2022!V475*0.000001</f>
        <v>1.9303029999999999</v>
      </c>
      <c r="W475">
        <f>Input2022!W475*0.000001</f>
        <v>-221.502612</v>
      </c>
    </row>
    <row r="476" spans="1:23" ht="14.25" customHeight="1">
      <c r="A476">
        <f>Input2022!A476</f>
        <v>2022</v>
      </c>
      <c r="B476" t="str">
        <f>Input2022!B476</f>
        <v>Grossmont Union High School District</v>
      </c>
      <c r="C476" t="str">
        <f>Input2022!C476</f>
        <v>School District</v>
      </c>
      <c r="D476" t="str">
        <f>Input2022!D476</f>
        <v>06</v>
      </c>
      <c r="E476" t="str">
        <f>Input2022!E476</f>
        <v>073</v>
      </c>
      <c r="F476" t="str">
        <f>Input2022!F476</f>
        <v>16230</v>
      </c>
      <c r="G476" t="str">
        <f>Input2022!G476</f>
        <v>CA</v>
      </c>
      <c r="H476">
        <f>Input2022!H476*0.000001</f>
        <v>54.784430999999998</v>
      </c>
      <c r="I476">
        <f>Input2022!I476*0.000001</f>
        <v>0</v>
      </c>
      <c r="J476">
        <f>Input2022!J476*0.000001</f>
        <v>278.21578399999999</v>
      </c>
      <c r="K476">
        <f>Input2022!K476*0.000001</f>
        <v>790.66250400000001</v>
      </c>
      <c r="L476">
        <f>Input2022!L476*0.000001</f>
        <v>367.53562599999998</v>
      </c>
      <c r="M476">
        <f>Input2022!M476*0.000001</f>
        <v>292.89218</v>
      </c>
      <c r="N476">
        <f>Input2022!N476*0.000001</f>
        <v>0</v>
      </c>
      <c r="O476">
        <f>Input2022!O476*0.000001</f>
        <v>64.582499999999996</v>
      </c>
      <c r="P476">
        <f>Input2022!P476*0.000001</f>
        <v>25.683135</v>
      </c>
      <c r="Q476">
        <f>Input2022!Q476*0.000001</f>
        <v>-142.63193200000001</v>
      </c>
      <c r="R476">
        <f>Input2022!R476*0.000001</f>
        <v>947.77273881578958</v>
      </c>
      <c r="S476">
        <f>Input2022!S476*0.000001</f>
        <v>805.14080681578957</v>
      </c>
      <c r="T476">
        <f>Input2022!T476*0.000001</f>
        <v>30.405701999999998</v>
      </c>
      <c r="U476">
        <f>Input2022!U476*0.000001</f>
        <v>9.3884718095238089</v>
      </c>
      <c r="V476">
        <f>Input2022!V476*0.000001</f>
        <v>54.636308809523804</v>
      </c>
      <c r="W476">
        <f>Input2022!W476*0.000001</f>
        <v>-320.68989499999998</v>
      </c>
    </row>
    <row r="477" spans="1:23" ht="14.25" customHeight="1">
      <c r="A477">
        <f>Input2022!A477</f>
        <v>2022</v>
      </c>
      <c r="B477" t="str">
        <f>Input2022!B477</f>
        <v>Grover Beach</v>
      </c>
      <c r="C477" t="str">
        <f>Input2022!C477</f>
        <v>City</v>
      </c>
      <c r="D477" t="str">
        <f>Input2022!D477</f>
        <v>06</v>
      </c>
      <c r="E477" t="str">
        <f>Input2022!E477</f>
        <v>079</v>
      </c>
      <c r="F477">
        <f>Input2022!F477</f>
        <v>31393</v>
      </c>
      <c r="G477" t="str">
        <f>Input2022!G477</f>
        <v>CA</v>
      </c>
      <c r="H477">
        <f>Input2022!H477*0.000001</f>
        <v>5.7840559999999996</v>
      </c>
      <c r="I477">
        <f>Input2022!I477*0.000001</f>
        <v>-0.58929500000000001</v>
      </c>
      <c r="J477">
        <f>Input2022!J477*0.000001</f>
        <v>15.508146</v>
      </c>
      <c r="K477">
        <f>Input2022!K477*0.000001</f>
        <v>41.999631000000001</v>
      </c>
      <c r="L477">
        <f>Input2022!L477*0.000001</f>
        <v>28.159492</v>
      </c>
      <c r="M477">
        <f>Input2022!M477*0.000001</f>
        <v>16.929918000000001</v>
      </c>
      <c r="N477">
        <f>Input2022!N477*0.000001</f>
        <v>0</v>
      </c>
      <c r="O477">
        <f>Input2022!O477*0.000001</f>
        <v>6.3084910000000001</v>
      </c>
      <c r="P477">
        <f>Input2022!P477*0.000001</f>
        <v>2.913287</v>
      </c>
      <c r="Q477">
        <f>Input2022!Q477*0.000001</f>
        <v>-7.5776589999999997</v>
      </c>
      <c r="R477">
        <f>Input2022!R477*0.000001</f>
        <v>31.687181249999998</v>
      </c>
      <c r="S477">
        <f>Input2022!S477*0.000001</f>
        <v>24.109522249999998</v>
      </c>
      <c r="T477">
        <f>Input2022!T477*0.000001</f>
        <v>1.779355</v>
      </c>
      <c r="U477">
        <f>Input2022!U477*0.000001</f>
        <v>0</v>
      </c>
      <c r="V477">
        <f>Input2022!V477*0.000001</f>
        <v>0</v>
      </c>
      <c r="W477">
        <f>Input2022!W477*0.000001</f>
        <v>4.1248170000000002</v>
      </c>
    </row>
    <row r="478" spans="1:23" ht="14.25" customHeight="1">
      <c r="A478">
        <f>Input2022!A478</f>
        <v>2022</v>
      </c>
      <c r="B478" t="str">
        <f>Input2022!B478</f>
        <v>Guadalupe</v>
      </c>
      <c r="C478" t="str">
        <f>Input2022!C478</f>
        <v>City</v>
      </c>
      <c r="D478" t="str">
        <f>Input2022!D478</f>
        <v>06</v>
      </c>
      <c r="E478" t="str">
        <f>Input2022!E478</f>
        <v>083</v>
      </c>
      <c r="F478">
        <f>Input2022!F478</f>
        <v>31414</v>
      </c>
      <c r="G478" t="str">
        <f>Input2022!G478</f>
        <v>CA</v>
      </c>
      <c r="H478">
        <f>Input2022!H478*0.000001</f>
        <v>0.33140399999999998</v>
      </c>
      <c r="I478">
        <f>Input2022!I478*0.000001</f>
        <v>-0.21224199999999999</v>
      </c>
      <c r="J478">
        <f>Input2022!J478*0.000001</f>
        <v>6.3505370000000001</v>
      </c>
      <c r="K478">
        <f>Input2022!K478*0.000001</f>
        <v>2.0317590000000001</v>
      </c>
      <c r="L478">
        <f>Input2022!L478*0.000001</f>
        <v>16.121642999999999</v>
      </c>
      <c r="M478">
        <f>Input2022!M478*0.000001</f>
        <v>6.0005549999999994</v>
      </c>
      <c r="N478">
        <f>Input2022!N478*0.000001</f>
        <v>0</v>
      </c>
      <c r="O478">
        <f>Input2022!O478*0.000001</f>
        <v>0.73639100000000002</v>
      </c>
      <c r="P478">
        <f>Input2022!P478*0.000001</f>
        <v>0.92715199999999998</v>
      </c>
      <c r="Q478">
        <f>Input2022!Q478*0.000001</f>
        <v>-1.9358869999999999</v>
      </c>
      <c r="R478">
        <f>Input2022!R478*0.000001</f>
        <v>16.531912890000001</v>
      </c>
      <c r="S478">
        <f>Input2022!S478*0.000001</f>
        <v>14.59602589</v>
      </c>
      <c r="T478">
        <f>Input2022!T478*0.000001</f>
        <v>0.61458199999999996</v>
      </c>
      <c r="U478">
        <f>Input2022!U478*0.000001</f>
        <v>0</v>
      </c>
      <c r="V478">
        <f>Input2022!V478*0.000001</f>
        <v>0.40357899999999997</v>
      </c>
      <c r="W478">
        <f>Input2022!W478*0.000001</f>
        <v>3.4953419999999999</v>
      </c>
    </row>
    <row r="479" spans="1:23" ht="14.25" customHeight="1">
      <c r="A479">
        <f>Input2022!A479</f>
        <v>2022</v>
      </c>
      <c r="B479" t="str">
        <f>Input2022!B479</f>
        <v>Guadalupe Union School District</v>
      </c>
      <c r="C479" t="str">
        <f>Input2022!C479</f>
        <v>School District</v>
      </c>
      <c r="D479" t="str">
        <f>Input2022!D479</f>
        <v>06</v>
      </c>
      <c r="E479" t="str">
        <f>Input2022!E479</f>
        <v>083</v>
      </c>
      <c r="F479" t="str">
        <f>Input2022!F479</f>
        <v>16260</v>
      </c>
      <c r="G479" t="str">
        <f>Input2022!G479</f>
        <v>CA</v>
      </c>
      <c r="H479">
        <f>Input2022!H479*0.000001</f>
        <v>2.8829879999999997</v>
      </c>
      <c r="I479">
        <f>Input2022!I479*0.000001</f>
        <v>0</v>
      </c>
      <c r="J479">
        <f>Input2022!J479*0.000001</f>
        <v>21.910095999999999</v>
      </c>
      <c r="K479">
        <f>Input2022!K479*0.000001</f>
        <v>11.049496999999999</v>
      </c>
      <c r="L479">
        <f>Input2022!L479*0.000001</f>
        <v>36.246423999999998</v>
      </c>
      <c r="M479">
        <f>Input2022!M479*0.000001</f>
        <v>21.832909000000001</v>
      </c>
      <c r="N479">
        <f>Input2022!N479*0.000001</f>
        <v>0</v>
      </c>
      <c r="O479">
        <f>Input2022!O479*0.000001</f>
        <v>4.8274189999999999</v>
      </c>
      <c r="P479">
        <f>Input2022!P479*0.000001</f>
        <v>2.2362519999999999</v>
      </c>
      <c r="Q479">
        <f>Input2022!Q479*0.000001</f>
        <v>-8.928882999999999</v>
      </c>
      <c r="R479">
        <f>Input2022!R479*0.000001</f>
        <v>60.87459392712551</v>
      </c>
      <c r="S479">
        <f>Input2022!S479*0.000001</f>
        <v>51.945710927125511</v>
      </c>
      <c r="T479">
        <f>Input2022!T479*0.000001</f>
        <v>2.0504699999999998</v>
      </c>
      <c r="U479">
        <f>Input2022!U479*0.000001</f>
        <v>-6.0488463446086696E-4</v>
      </c>
      <c r="V479">
        <f>Input2022!V479*0.000001</f>
        <v>0.77800211536553909</v>
      </c>
      <c r="W479">
        <f>Input2022!W479*0.000001</f>
        <v>-10.692071</v>
      </c>
    </row>
    <row r="480" spans="1:23" ht="14.25" customHeight="1">
      <c r="A480">
        <f>Input2022!A480</f>
        <v>2022</v>
      </c>
      <c r="B480" t="str">
        <f>Input2022!B480</f>
        <v>Guerneville Elementary School District</v>
      </c>
      <c r="C480" t="str">
        <f>Input2022!C480</f>
        <v>School District</v>
      </c>
      <c r="D480" t="str">
        <f>Input2022!D480</f>
        <v>06</v>
      </c>
      <c r="E480" t="str">
        <f>Input2022!E480</f>
        <v>097</v>
      </c>
      <c r="F480" t="str">
        <f>Input2022!F480</f>
        <v>16320</v>
      </c>
      <c r="G480" t="str">
        <f>Input2022!G480</f>
        <v>CA</v>
      </c>
      <c r="H480">
        <f>Input2022!H480*0.000001</f>
        <v>2.1808899999999998</v>
      </c>
      <c r="I480">
        <f>Input2022!I480*0.000001</f>
        <v>-0.42502499999999999</v>
      </c>
      <c r="J480">
        <f>Input2022!J480*0.000001</f>
        <v>5.8142550000000002</v>
      </c>
      <c r="K480">
        <f>Input2022!K480*0.000001</f>
        <v>10.539031999999999</v>
      </c>
      <c r="L480">
        <f>Input2022!L480*0.000001</f>
        <v>9.1426859999999994</v>
      </c>
      <c r="M480">
        <f>Input2022!M480*0.000001</f>
        <v>6.2363079999999993</v>
      </c>
      <c r="N480">
        <f>Input2022!N480*0.000001</f>
        <v>0</v>
      </c>
      <c r="O480">
        <f>Input2022!O480*0.000001</f>
        <v>2.7476400000000001</v>
      </c>
      <c r="P480">
        <f>Input2022!P480*0.000001</f>
        <v>1.4781029999999999</v>
      </c>
      <c r="Q480">
        <f>Input2022!Q480*0.000001</f>
        <v>-2.6537980000000001</v>
      </c>
      <c r="R480">
        <f>Input2022!R480*0.000001</f>
        <v>16.74258491489303</v>
      </c>
      <c r="S480">
        <f>Input2022!S480*0.000001</f>
        <v>14.088786914893031</v>
      </c>
      <c r="T480">
        <f>Input2022!T480*0.000001</f>
        <v>0.47827999999999998</v>
      </c>
      <c r="U480">
        <f>Input2022!U480*0.000001</f>
        <v>0</v>
      </c>
      <c r="V480">
        <f>Input2022!V480*0.000001</f>
        <v>0.29835</v>
      </c>
      <c r="W480">
        <f>Input2022!W480*0.000001</f>
        <v>-0.599638</v>
      </c>
    </row>
    <row r="481" spans="1:23" ht="14.25" customHeight="1">
      <c r="A481">
        <f>Input2022!A481</f>
        <v>2022</v>
      </c>
      <c r="B481" t="str">
        <f>Input2022!B481</f>
        <v>Gustine Unified School District</v>
      </c>
      <c r="C481" t="str">
        <f>Input2022!C481</f>
        <v>School District</v>
      </c>
      <c r="D481" t="str">
        <f>Input2022!D481</f>
        <v>06</v>
      </c>
      <c r="E481" t="str">
        <f>Input2022!E481</f>
        <v>047</v>
      </c>
      <c r="F481" t="str">
        <f>Input2022!F481</f>
        <v>16323</v>
      </c>
      <c r="G481" t="str">
        <f>Input2022!G481</f>
        <v>CA</v>
      </c>
      <c r="H481">
        <f>Input2022!H481*0.000001</f>
        <v>10.965389999999999</v>
      </c>
      <c r="I481">
        <f>Input2022!I481*0.000001</f>
        <v>-9.9783999999999998E-2</v>
      </c>
      <c r="J481">
        <f>Input2022!J481*0.000001</f>
        <v>26.336008</v>
      </c>
      <c r="K481">
        <f>Input2022!K481*0.000001</f>
        <v>18.727281999999999</v>
      </c>
      <c r="L481">
        <f>Input2022!L481*0.000001</f>
        <v>31.405787999999998</v>
      </c>
      <c r="M481">
        <f>Input2022!M481*0.000001</f>
        <v>29.426514999999998</v>
      </c>
      <c r="N481">
        <f>Input2022!N481*0.000001</f>
        <v>0</v>
      </c>
      <c r="O481">
        <f>Input2022!O481*0.000001</f>
        <v>14.548067</v>
      </c>
      <c r="P481">
        <f>Input2022!P481*0.000001</f>
        <v>1.6194879999999998</v>
      </c>
      <c r="Q481">
        <f>Input2022!Q481*0.000001</f>
        <v>-11.508502</v>
      </c>
      <c r="R481">
        <f>Input2022!R481*0.000001</f>
        <v>80.025314555921057</v>
      </c>
      <c r="S481">
        <f>Input2022!S481*0.000001</f>
        <v>68.516812555921064</v>
      </c>
      <c r="T481">
        <f>Input2022!T481*0.000001</f>
        <v>2.520953</v>
      </c>
      <c r="U481">
        <f>Input2022!U481*0.000001</f>
        <v>0.186469</v>
      </c>
      <c r="V481">
        <f>Input2022!V481*0.000001</f>
        <v>3.6296429999999997</v>
      </c>
      <c r="W481">
        <f>Input2022!W481*0.000001</f>
        <v>-8.5954879999999996</v>
      </c>
    </row>
    <row r="482" spans="1:23" ht="14.25" customHeight="1">
      <c r="A482">
        <f>Input2022!A482</f>
        <v>2022</v>
      </c>
      <c r="B482" t="str">
        <f>Input2022!B482</f>
        <v>Hacienda La Puente Unified School District</v>
      </c>
      <c r="C482" t="str">
        <f>Input2022!C482</f>
        <v>School District</v>
      </c>
      <c r="D482" t="str">
        <f>Input2022!D482</f>
        <v>06</v>
      </c>
      <c r="E482" t="str">
        <f>Input2022!E482</f>
        <v>037</v>
      </c>
      <c r="F482" t="str">
        <f>Input2022!F482</f>
        <v>16325</v>
      </c>
      <c r="G482" t="str">
        <f>Input2022!G482</f>
        <v>CA</v>
      </c>
      <c r="H482">
        <f>Input2022!H482*0.000001</f>
        <v>47.827632999999999</v>
      </c>
      <c r="I482">
        <f>Input2022!I482*0.000001</f>
        <v>-6</v>
      </c>
      <c r="J482">
        <f>Input2022!J482*0.000001</f>
        <v>260.28318100000001</v>
      </c>
      <c r="K482">
        <f>Input2022!K482*0.000001</f>
        <v>201.22614400000001</v>
      </c>
      <c r="L482">
        <f>Input2022!L482*0.000001</f>
        <v>323.06357199999997</v>
      </c>
      <c r="M482">
        <f>Input2022!M482*0.000001</f>
        <v>286.17482200000001</v>
      </c>
      <c r="N482">
        <f>Input2022!N482*0.000001</f>
        <v>0</v>
      </c>
      <c r="O482">
        <f>Input2022!O482*0.000001</f>
        <v>116.813289</v>
      </c>
      <c r="P482">
        <f>Input2022!P482*0.000001</f>
        <v>9.964855</v>
      </c>
      <c r="Q482">
        <f>Input2022!Q482*0.000001</f>
        <v>-147.07509099999999</v>
      </c>
      <c r="R482">
        <f>Input2022!R482*0.000001</f>
        <v>1000.2316085020243</v>
      </c>
      <c r="S482">
        <f>Input2022!S482*0.000001</f>
        <v>853.15651750202426</v>
      </c>
      <c r="T482">
        <f>Input2022!T482*0.000001</f>
        <v>27.995286999999998</v>
      </c>
      <c r="U482">
        <f>Input2022!U482*0.000001</f>
        <v>-9.7346111111111105E-3</v>
      </c>
      <c r="V482">
        <f>Input2022!V482*0.000001</f>
        <v>46.150320388888886</v>
      </c>
      <c r="W482">
        <f>Input2022!W482*0.000001</f>
        <v>-145.13122799999999</v>
      </c>
    </row>
    <row r="483" spans="1:23" ht="14.25" customHeight="1">
      <c r="A483">
        <f>Input2022!A483</f>
        <v>2022</v>
      </c>
      <c r="B483" t="str">
        <f>Input2022!B483</f>
        <v>Half Moon Bay</v>
      </c>
      <c r="C483" t="str">
        <f>Input2022!C483</f>
        <v>City</v>
      </c>
      <c r="D483" t="str">
        <f>Input2022!D483</f>
        <v>06</v>
      </c>
      <c r="E483" t="str">
        <f>Input2022!E483</f>
        <v>081</v>
      </c>
      <c r="F483" t="str">
        <f>Input2022!F483</f>
        <v>31708</v>
      </c>
      <c r="G483" t="str">
        <f>Input2022!G483</f>
        <v>CA</v>
      </c>
      <c r="H483">
        <f>Input2022!H483*0.000001</f>
        <v>6.586036</v>
      </c>
      <c r="I483">
        <f>Input2022!I483*0.000001</f>
        <v>-5.3191189999999997</v>
      </c>
      <c r="J483">
        <f>Input2022!J483*0.000001</f>
        <v>14.771168999999999</v>
      </c>
      <c r="K483">
        <f>Input2022!K483*0.000001</f>
        <v>6.3077899999999998</v>
      </c>
      <c r="L483">
        <f>Input2022!L483*0.000001</f>
        <v>30.364442</v>
      </c>
      <c r="M483">
        <f>Input2022!M483*0.000001</f>
        <v>23.112600999999998</v>
      </c>
      <c r="N483">
        <f>Input2022!N483*0.000001</f>
        <v>0</v>
      </c>
      <c r="O483">
        <f>Input2022!O483*0.000001</f>
        <v>12.892851</v>
      </c>
      <c r="P483">
        <f>Input2022!P483*0.000001</f>
        <v>1.053998</v>
      </c>
      <c r="Q483">
        <f>Input2022!Q483*0.000001</f>
        <v>-7.6592649999999995</v>
      </c>
      <c r="R483">
        <f>Input2022!R483*0.000001</f>
        <v>44.543631632851628</v>
      </c>
      <c r="S483">
        <f>Input2022!S483*0.000001</f>
        <v>36.884366632851631</v>
      </c>
      <c r="T483">
        <f>Input2022!T483*0.000001</f>
        <v>1.431918</v>
      </c>
      <c r="U483">
        <f>Input2022!U483*0.000001</f>
        <v>0.70788499999999999</v>
      </c>
      <c r="V483">
        <f>Input2022!V483*0.000001</f>
        <v>0.469198</v>
      </c>
      <c r="W483">
        <f>Input2022!W483*0.000001</f>
        <v>43.973607999999999</v>
      </c>
    </row>
    <row r="484" spans="1:23" ht="14.25" customHeight="1">
      <c r="A484">
        <f>Input2022!A484</f>
        <v>2022</v>
      </c>
      <c r="B484" t="str">
        <f>Input2022!B484</f>
        <v>Hamilton Unified School District</v>
      </c>
      <c r="C484" t="str">
        <f>Input2022!C484</f>
        <v>School District</v>
      </c>
      <c r="D484" t="str">
        <f>Input2022!D484</f>
        <v>06</v>
      </c>
      <c r="E484" t="str">
        <f>Input2022!E484</f>
        <v>021</v>
      </c>
      <c r="F484" t="str">
        <f>Input2022!F484</f>
        <v>01339</v>
      </c>
      <c r="G484" t="str">
        <f>Input2022!G484</f>
        <v>CA</v>
      </c>
      <c r="H484">
        <f>Input2022!H484*0.000001</f>
        <v>2.393227</v>
      </c>
      <c r="I484">
        <f>Input2022!I484*0.000001</f>
        <v>-5.1968999999999994E-2</v>
      </c>
      <c r="J484">
        <f>Input2022!J484*0.000001</f>
        <v>13.337249</v>
      </c>
      <c r="K484">
        <f>Input2022!K484*0.000001</f>
        <v>4.9835899999999995</v>
      </c>
      <c r="L484">
        <f>Input2022!L484*0.000001</f>
        <v>12.078982999999999</v>
      </c>
      <c r="M484">
        <f>Input2022!M484*0.000001</f>
        <v>11.09606</v>
      </c>
      <c r="N484">
        <f>Input2022!N484*0.000001</f>
        <v>0</v>
      </c>
      <c r="O484">
        <f>Input2022!O484*0.000001</f>
        <v>4.1211929999999999</v>
      </c>
      <c r="P484">
        <f>Input2022!P484*0.000001</f>
        <v>1.3599999999999999</v>
      </c>
      <c r="Q484">
        <f>Input2022!Q484*0.000001</f>
        <v>-4.4582749999999995</v>
      </c>
      <c r="R484">
        <f>Input2022!R484*0.000001</f>
        <v>30.376356085526314</v>
      </c>
      <c r="S484">
        <f>Input2022!S484*0.000001</f>
        <v>25.918081085526318</v>
      </c>
      <c r="T484">
        <f>Input2022!T484*0.000001</f>
        <v>0.92996199999999996</v>
      </c>
      <c r="U484">
        <f>Input2022!U484*0.000001</f>
        <v>0</v>
      </c>
      <c r="V484">
        <f>Input2022!V484*0.000001</f>
        <v>2.2957839999999998</v>
      </c>
      <c r="W484">
        <f>Input2022!W484*0.000001</f>
        <v>-6.2181980000000001</v>
      </c>
    </row>
    <row r="485" spans="1:23" ht="14.25" customHeight="1">
      <c r="A485">
        <f>Input2022!A485</f>
        <v>2022</v>
      </c>
      <c r="B485" t="str">
        <f>Input2022!B485</f>
        <v>Hanford</v>
      </c>
      <c r="C485" t="str">
        <f>Input2022!C485</f>
        <v>City</v>
      </c>
      <c r="D485" t="str">
        <f>Input2022!D485</f>
        <v>06</v>
      </c>
      <c r="E485" t="str">
        <f>Input2022!E485</f>
        <v>031</v>
      </c>
      <c r="F485">
        <f>Input2022!F485</f>
        <v>31960</v>
      </c>
      <c r="G485" t="str">
        <f>Input2022!G485</f>
        <v>CA</v>
      </c>
      <c r="H485">
        <f>Input2022!H485*0.000001</f>
        <v>3.0319279999999997</v>
      </c>
      <c r="I485">
        <f>Input2022!I485*0.000001</f>
        <v>-3.0010319999999999</v>
      </c>
      <c r="J485">
        <f>Input2022!J485*0.000001</f>
        <v>60.361784999999998</v>
      </c>
      <c r="K485">
        <f>Input2022!K485*0.000001</f>
        <v>61.807415999999996</v>
      </c>
      <c r="L485">
        <f>Input2022!L485*0.000001</f>
        <v>80.840015999999991</v>
      </c>
      <c r="M485">
        <f>Input2022!M485*0.000001</f>
        <v>38.592892999999997</v>
      </c>
      <c r="N485">
        <f>Input2022!N485*0.000001</f>
        <v>0</v>
      </c>
      <c r="O485">
        <f>Input2022!O485*0.000001</f>
        <v>14.793816</v>
      </c>
      <c r="P485">
        <f>Input2022!P485*0.000001</f>
        <v>13.442606</v>
      </c>
      <c r="Q485">
        <f>Input2022!Q485*0.000001</f>
        <v>-22.829601</v>
      </c>
      <c r="R485">
        <f>Input2022!R485*0.000001</f>
        <v>217.96885759999998</v>
      </c>
      <c r="S485">
        <f>Input2022!S485*0.000001</f>
        <v>195.13925859999998</v>
      </c>
      <c r="T485">
        <f>Input2022!T485*0.000001</f>
        <v>27.049505</v>
      </c>
      <c r="U485">
        <f>Input2022!U485*0.000001</f>
        <v>0</v>
      </c>
      <c r="V485">
        <f>Input2022!V485*0.000001</f>
        <v>3.9434039999999997</v>
      </c>
      <c r="W485">
        <f>Input2022!W485*0.000001</f>
        <v>25.630355999999999</v>
      </c>
    </row>
    <row r="486" spans="1:23" ht="14.25" customHeight="1">
      <c r="A486">
        <f>Input2022!A486</f>
        <v>2022</v>
      </c>
      <c r="B486" t="str">
        <f>Input2022!B486</f>
        <v>Hanford Elementary School District</v>
      </c>
      <c r="C486" t="str">
        <f>Input2022!C486</f>
        <v>School District</v>
      </c>
      <c r="D486" t="str">
        <f>Input2022!D486</f>
        <v>06</v>
      </c>
      <c r="E486" t="str">
        <f>Input2022!E486</f>
        <v>031</v>
      </c>
      <c r="F486" t="str">
        <f>Input2022!F486</f>
        <v>16470</v>
      </c>
      <c r="G486" t="str">
        <f>Input2022!G486</f>
        <v>CA</v>
      </c>
      <c r="H486">
        <f>Input2022!H486*0.000001</f>
        <v>29.363782999999998</v>
      </c>
      <c r="I486">
        <f>Input2022!I486*0.000001</f>
        <v>-6.5999999999999992E-5</v>
      </c>
      <c r="J486">
        <f>Input2022!J486*0.000001</f>
        <v>86.429012999999998</v>
      </c>
      <c r="K486">
        <f>Input2022!K486*0.000001</f>
        <v>26.837675999999998</v>
      </c>
      <c r="L486">
        <f>Input2022!L486*0.000001</f>
        <v>96.221364999999992</v>
      </c>
      <c r="M486">
        <f>Input2022!M486*0.000001</f>
        <v>92.945145999999994</v>
      </c>
      <c r="N486">
        <f>Input2022!N486*0.000001</f>
        <v>0</v>
      </c>
      <c r="O486">
        <f>Input2022!O486*0.000001</f>
        <v>42.706179999999996</v>
      </c>
      <c r="P486">
        <f>Input2022!P486*0.000001</f>
        <v>9.0820910000000001</v>
      </c>
      <c r="Q486">
        <f>Input2022!Q486*0.000001</f>
        <v>-41.311592999999995</v>
      </c>
      <c r="R486">
        <f>Input2022!R486*0.000001</f>
        <v>279.48932914979753</v>
      </c>
      <c r="S486">
        <f>Input2022!S486*0.000001</f>
        <v>238.17773614979754</v>
      </c>
      <c r="T486">
        <f>Input2022!T486*0.000001</f>
        <v>8.558268</v>
      </c>
      <c r="U486">
        <f>Input2022!U486*0.000001</f>
        <v>-2.6713412698412694E-3</v>
      </c>
      <c r="V486">
        <f>Input2022!V486*0.000001</f>
        <v>16.693769658730158</v>
      </c>
      <c r="W486">
        <f>Input2022!W486*0.000001</f>
        <v>-40.019939000000001</v>
      </c>
    </row>
    <row r="487" spans="1:23" ht="14.25" customHeight="1">
      <c r="A487">
        <f>Input2022!A487</f>
        <v>2022</v>
      </c>
      <c r="B487" t="str">
        <f>Input2022!B487</f>
        <v>Hanford Joint Union High School District</v>
      </c>
      <c r="C487" t="str">
        <f>Input2022!C487</f>
        <v>School District</v>
      </c>
      <c r="D487" t="str">
        <f>Input2022!D487</f>
        <v>06</v>
      </c>
      <c r="E487" t="str">
        <f>Input2022!E487</f>
        <v>031</v>
      </c>
      <c r="F487" t="str">
        <f>Input2022!F487</f>
        <v>16500</v>
      </c>
      <c r="G487" t="str">
        <f>Input2022!G487</f>
        <v>CA</v>
      </c>
      <c r="H487">
        <f>Input2022!H487*0.000001</f>
        <v>10.538240999999999</v>
      </c>
      <c r="I487">
        <f>Input2022!I487*0.000001</f>
        <v>-2.5249999999999999</v>
      </c>
      <c r="J487">
        <f>Input2022!J487*0.000001</f>
        <v>57.711220999999995</v>
      </c>
      <c r="K487">
        <f>Input2022!K487*0.000001</f>
        <v>82.944035999999997</v>
      </c>
      <c r="L487">
        <f>Input2022!L487*0.000001</f>
        <v>69.917448999999991</v>
      </c>
      <c r="M487">
        <f>Input2022!M487*0.000001</f>
        <v>61.408251999999997</v>
      </c>
      <c r="N487">
        <f>Input2022!N487*0.000001</f>
        <v>0</v>
      </c>
      <c r="O487">
        <f>Input2022!O487*0.000001</f>
        <v>17.641624999999998</v>
      </c>
      <c r="P487">
        <f>Input2022!P487*0.000001</f>
        <v>8.1463809999999999</v>
      </c>
      <c r="Q487">
        <f>Input2022!Q487*0.000001</f>
        <v>-26.582508999999998</v>
      </c>
      <c r="R487">
        <f>Input2022!R487*0.000001</f>
        <v>177.93255344129557</v>
      </c>
      <c r="S487">
        <f>Input2022!S487*0.000001</f>
        <v>151.35004444129555</v>
      </c>
      <c r="T487">
        <f>Input2022!T487*0.000001</f>
        <v>5.4227850000000002</v>
      </c>
      <c r="U487">
        <f>Input2022!U487*0.000001</f>
        <v>-1.6367539682539684E-3</v>
      </c>
      <c r="V487">
        <f>Input2022!V487*0.000001</f>
        <v>12.671996246031746</v>
      </c>
      <c r="W487">
        <f>Input2022!W487*0.000001</f>
        <v>-23.895368999999999</v>
      </c>
    </row>
    <row r="488" spans="1:23" ht="24" customHeight="1">
      <c r="A488">
        <f>Input2022!A488</f>
        <v>2022</v>
      </c>
      <c r="B488" t="str">
        <f>Input2022!B488</f>
        <v>Happy Valley Elementary School District</v>
      </c>
      <c r="C488" t="str">
        <f>Input2022!C488</f>
        <v>School District</v>
      </c>
      <c r="D488" t="str">
        <f>Input2022!D488</f>
        <v>06</v>
      </c>
      <c r="E488" t="str">
        <f>Input2022!E488</f>
        <v>087</v>
      </c>
      <c r="F488" t="str">
        <f>Input2022!F488</f>
        <v>16560</v>
      </c>
      <c r="G488" t="str">
        <f>Input2022!G488</f>
        <v>CA</v>
      </c>
      <c r="H488">
        <f>Input2022!H488*0.000001</f>
        <v>1.513593</v>
      </c>
      <c r="I488">
        <f>Input2022!I488*0.000001</f>
        <v>-1.3928999999999999E-2</v>
      </c>
      <c r="J488">
        <f>Input2022!J488*0.000001</f>
        <v>1.6367799999999999</v>
      </c>
      <c r="K488">
        <f>Input2022!K488*0.000001</f>
        <v>0</v>
      </c>
      <c r="L488">
        <f>Input2022!L488*0.000001</f>
        <v>1.582973</v>
      </c>
      <c r="M488">
        <f>Input2022!M488*0.000001</f>
        <v>1.701681</v>
      </c>
      <c r="N488">
        <f>Input2022!N488*0.000001</f>
        <v>1.712788</v>
      </c>
      <c r="O488">
        <f>Input2022!O488*0.000001</f>
        <v>0</v>
      </c>
      <c r="P488">
        <f>Input2022!P488*0.000001</f>
        <v>0.11792599999999999</v>
      </c>
      <c r="Q488">
        <f>Input2022!Q488*0.000001</f>
        <v>-0.733823</v>
      </c>
      <c r="R488">
        <f>Input2022!R488*0.000001</f>
        <v>4.9630559999999999</v>
      </c>
      <c r="S488">
        <f>Input2022!S488*0.000001</f>
        <v>4.2292329999999998</v>
      </c>
      <c r="T488">
        <f>Input2022!T488*0.000001</f>
        <v>0.15074399999999999</v>
      </c>
      <c r="U488">
        <f>Input2022!U488*0.000001</f>
        <v>0</v>
      </c>
      <c r="V488">
        <f>Input2022!V488*0.000001</f>
        <v>0</v>
      </c>
      <c r="W488">
        <f>Input2022!W488*0.000001</f>
        <v>5.9498999999999996E-2</v>
      </c>
    </row>
    <row r="489" spans="1:23" ht="14.25" customHeight="1">
      <c r="A489">
        <f>Input2022!A489</f>
        <v>2022</v>
      </c>
      <c r="B489" t="str">
        <f>Input2022!B489</f>
        <v>Happy Valley Union Elementary School District</v>
      </c>
      <c r="C489" t="str">
        <f>Input2022!C489</f>
        <v>School District</v>
      </c>
      <c r="D489" t="str">
        <f>Input2022!D489</f>
        <v>06</v>
      </c>
      <c r="E489" t="str">
        <f>Input2022!E489</f>
        <v>089</v>
      </c>
      <c r="F489" t="str">
        <f>Input2022!F489</f>
        <v>16570</v>
      </c>
      <c r="G489" t="str">
        <f>Input2022!G489</f>
        <v>CA</v>
      </c>
      <c r="H489">
        <f>Input2022!H489*0.000001</f>
        <v>1.1315949999999999</v>
      </c>
      <c r="I489">
        <f>Input2022!I489*0.000001</f>
        <v>-6.2239999999999997E-2</v>
      </c>
      <c r="J489">
        <f>Input2022!J489*0.000001</f>
        <v>7.0734870000000001</v>
      </c>
      <c r="K489">
        <f>Input2022!K489*0.000001</f>
        <v>4.9421109999999997</v>
      </c>
      <c r="L489">
        <f>Input2022!L489*0.000001</f>
        <v>8.1806289999999997</v>
      </c>
      <c r="M489">
        <f>Input2022!M489*0.000001</f>
        <v>7.4729589999999995</v>
      </c>
      <c r="N489">
        <f>Input2022!N489*0.000001</f>
        <v>0</v>
      </c>
      <c r="O489">
        <f>Input2022!O489*0.000001</f>
        <v>1.591745</v>
      </c>
      <c r="P489">
        <f>Input2022!P489*0.000001</f>
        <v>0.77293999999999996</v>
      </c>
      <c r="Q489">
        <f>Input2022!Q489*0.000001</f>
        <v>-3.2349239999999999</v>
      </c>
      <c r="R489">
        <f>Input2022!R489*0.000001</f>
        <v>21.191834817813763</v>
      </c>
      <c r="S489">
        <f>Input2022!S489*0.000001</f>
        <v>17.956910817813764</v>
      </c>
      <c r="T489">
        <f>Input2022!T489*0.000001</f>
        <v>0.61755499999999997</v>
      </c>
      <c r="U489">
        <f>Input2022!U489*0.000001</f>
        <v>-1.7931746031746033E-4</v>
      </c>
      <c r="V489">
        <f>Input2022!V489*0.000001</f>
        <v>0.34093268253968251</v>
      </c>
      <c r="W489">
        <f>Input2022!W489*0.000001</f>
        <v>-5.3541629999999998</v>
      </c>
    </row>
    <row r="490" spans="1:23" ht="14.25" customHeight="1">
      <c r="A490">
        <f>Input2022!A490</f>
        <v>2022</v>
      </c>
      <c r="B490" t="str">
        <f>Input2022!B490</f>
        <v>Harmony Union School District</v>
      </c>
      <c r="C490" t="str">
        <f>Input2022!C490</f>
        <v>School District</v>
      </c>
      <c r="D490" t="str">
        <f>Input2022!D490</f>
        <v>06</v>
      </c>
      <c r="E490" t="str">
        <f>Input2022!E490</f>
        <v>097</v>
      </c>
      <c r="F490" t="str">
        <f>Input2022!F490</f>
        <v>16620</v>
      </c>
      <c r="G490" t="str">
        <f>Input2022!G490</f>
        <v>CA</v>
      </c>
      <c r="H490">
        <f>Input2022!H490*0.000001</f>
        <v>4.605855</v>
      </c>
      <c r="I490">
        <f>Input2022!I490*0.000001</f>
        <v>-6.9283999999999998E-2</v>
      </c>
      <c r="J490">
        <f>Input2022!J490*0.000001</f>
        <v>5.3510460000000002</v>
      </c>
      <c r="K490">
        <f>Input2022!K490*0.000001</f>
        <v>9.5682390000000002</v>
      </c>
      <c r="L490">
        <f>Input2022!L490*0.000001</f>
        <v>5.5014099999999999</v>
      </c>
      <c r="M490">
        <f>Input2022!M490*0.000001</f>
        <v>5.2276539999999994</v>
      </c>
      <c r="N490">
        <f>Input2022!N490*0.000001</f>
        <v>0</v>
      </c>
      <c r="O490">
        <f>Input2022!O490*0.000001</f>
        <v>5.0129799999999998</v>
      </c>
      <c r="P490">
        <f>Input2022!P490*0.000001</f>
        <v>0.62214999999999998</v>
      </c>
      <c r="Q490">
        <f>Input2022!Q490*0.000001</f>
        <v>-2.5371429999999999</v>
      </c>
      <c r="R490">
        <f>Input2022!R490*0.000001</f>
        <v>16.722248178137651</v>
      </c>
      <c r="S490">
        <f>Input2022!S490*0.000001</f>
        <v>14.185105178137652</v>
      </c>
      <c r="T490">
        <f>Input2022!T490*0.000001</f>
        <v>0.52116099999999999</v>
      </c>
      <c r="U490">
        <f>Input2022!U490*0.000001</f>
        <v>-1.450079365079365E-4</v>
      </c>
      <c r="V490">
        <f>Input2022!V490*0.000001</f>
        <v>0.28026699206349204</v>
      </c>
      <c r="W490">
        <f>Input2022!W490*0.000001</f>
        <v>0.56734499999999999</v>
      </c>
    </row>
    <row r="491" spans="1:23" ht="14.25" customHeight="1">
      <c r="A491">
        <f>Input2022!A491</f>
        <v>2022</v>
      </c>
      <c r="B491" t="str">
        <f>Input2022!B491</f>
        <v>Hart-Ransom Union School District</v>
      </c>
      <c r="C491" t="str">
        <f>Input2022!C491</f>
        <v>School District</v>
      </c>
      <c r="D491" t="str">
        <f>Input2022!D491</f>
        <v>06</v>
      </c>
      <c r="E491" t="str">
        <f>Input2022!E491</f>
        <v>099</v>
      </c>
      <c r="F491" t="str">
        <f>Input2022!F491</f>
        <v>16650</v>
      </c>
      <c r="G491" t="str">
        <f>Input2022!G491</f>
        <v>CA</v>
      </c>
      <c r="H491">
        <f>Input2022!H491*0.000001</f>
        <v>6.4311299999999996</v>
      </c>
      <c r="I491">
        <f>Input2022!I491*0.000001</f>
        <v>-0.35</v>
      </c>
      <c r="J491">
        <f>Input2022!J491*0.000001</f>
        <v>10.061646</v>
      </c>
      <c r="K491">
        <f>Input2022!K491*0.000001</f>
        <v>4.4556420000000001</v>
      </c>
      <c r="L491">
        <f>Input2022!L491*0.000001</f>
        <v>15.083285</v>
      </c>
      <c r="M491">
        <f>Input2022!M491*0.000001</f>
        <v>10.448841</v>
      </c>
      <c r="N491">
        <f>Input2022!N491*0.000001</f>
        <v>0</v>
      </c>
      <c r="O491">
        <f>Input2022!O491*0.000001</f>
        <v>8.7765719999999998</v>
      </c>
      <c r="P491">
        <f>Input2022!P491*0.000001</f>
        <v>2.0726839999999997</v>
      </c>
      <c r="Q491">
        <f>Input2022!Q491*0.000001</f>
        <v>-6.9168089999999998</v>
      </c>
      <c r="R491">
        <f>Input2022!R491*0.000001</f>
        <v>36.404257894736844</v>
      </c>
      <c r="S491">
        <f>Input2022!S491*0.000001</f>
        <v>29.487448894736847</v>
      </c>
      <c r="T491">
        <f>Input2022!T491*0.000001</f>
        <v>1.3563909999999999</v>
      </c>
      <c r="U491">
        <f>Input2022!U491*0.000001</f>
        <v>-5.3137301587301592E-4</v>
      </c>
      <c r="V491">
        <f>Input2022!V491*0.000001</f>
        <v>1.6177626269841268</v>
      </c>
      <c r="W491">
        <f>Input2022!W491*0.000001</f>
        <v>0.69250199999999995</v>
      </c>
    </row>
    <row r="492" spans="1:23" ht="14.25" customHeight="1">
      <c r="A492">
        <f>Input2022!A492</f>
        <v>2022</v>
      </c>
      <c r="B492" t="str">
        <f>Input2022!B492</f>
        <v>Hawaiian Gardens</v>
      </c>
      <c r="C492" t="str">
        <f>Input2022!C492</f>
        <v>City</v>
      </c>
      <c r="D492" t="str">
        <f>Input2022!D492</f>
        <v>06</v>
      </c>
      <c r="E492" t="str">
        <f>Input2022!E492</f>
        <v>037</v>
      </c>
      <c r="F492">
        <f>Input2022!F492</f>
        <v>32506</v>
      </c>
      <c r="G492" t="str">
        <f>Input2022!G492</f>
        <v>CA</v>
      </c>
      <c r="H492">
        <f>Input2022!H492*0.000001</f>
        <v>22.299126999999999</v>
      </c>
      <c r="I492">
        <f>Input2022!I492*0.000001</f>
        <v>-0.37425900000000001</v>
      </c>
      <c r="J492">
        <f>Input2022!J492*0.000001</f>
        <v>14.326877999999999</v>
      </c>
      <c r="K492">
        <f>Input2022!K492*0.000001</f>
        <v>0.26633400000000002</v>
      </c>
      <c r="L492">
        <f>Input2022!L492*0.000001</f>
        <v>24.864953999999997</v>
      </c>
      <c r="M492">
        <f>Input2022!M492*0.000001</f>
        <v>20.153942999999998</v>
      </c>
      <c r="N492">
        <f>Input2022!N492*0.000001</f>
        <v>0</v>
      </c>
      <c r="O492">
        <f>Input2022!O492*0.000001</f>
        <v>21.656352999999999</v>
      </c>
      <c r="P492">
        <f>Input2022!P492*0.000001</f>
        <v>1.6852369999999999</v>
      </c>
      <c r="Q492">
        <f>Input2022!Q492*0.000001</f>
        <v>-5.320532</v>
      </c>
      <c r="R492">
        <f>Input2022!R492*0.000001</f>
        <v>44.936917000000001</v>
      </c>
      <c r="S492">
        <f>Input2022!S492*0.000001</f>
        <v>39.616385999999999</v>
      </c>
      <c r="T492">
        <f>Input2022!T492*0.000001</f>
        <v>1.2320629999999999</v>
      </c>
      <c r="U492">
        <f>Input2022!U492*0.000001</f>
        <v>7.3641160000000001</v>
      </c>
      <c r="V492">
        <f>Input2022!V492*0.000001</f>
        <v>16.731643999999999</v>
      </c>
      <c r="W492">
        <f>Input2022!W492*0.000001</f>
        <v>8.603311999999999</v>
      </c>
    </row>
    <row r="493" spans="1:23" ht="14.25" customHeight="1">
      <c r="A493">
        <f>Input2022!A493</f>
        <v>2022</v>
      </c>
      <c r="B493" t="str">
        <f>Input2022!B493</f>
        <v>Hawthorne</v>
      </c>
      <c r="C493" t="str">
        <f>Input2022!C493</f>
        <v>City</v>
      </c>
      <c r="D493" t="str">
        <f>Input2022!D493</f>
        <v>06</v>
      </c>
      <c r="E493" t="str">
        <f>Input2022!E493</f>
        <v>037</v>
      </c>
      <c r="F493">
        <f>Input2022!F493</f>
        <v>32548</v>
      </c>
      <c r="G493" t="str">
        <f>Input2022!G493</f>
        <v>CA</v>
      </c>
      <c r="H493">
        <f>Input2022!H493*0.000001</f>
        <v>78.747033999999999</v>
      </c>
      <c r="I493">
        <f>Input2022!I493*0.000001</f>
        <v>-8.9077649999999995</v>
      </c>
      <c r="J493">
        <f>Input2022!J493*0.000001</f>
        <v>72.417822999999999</v>
      </c>
      <c r="K493">
        <f>Input2022!K493*0.000001</f>
        <v>145.255672</v>
      </c>
      <c r="L493">
        <f>Input2022!L493*0.000001</f>
        <v>135.35908599999999</v>
      </c>
      <c r="M493">
        <f>Input2022!M493*0.000001</f>
        <v>98.936577999999997</v>
      </c>
      <c r="N493">
        <f>Input2022!N493*0.000001</f>
        <v>0</v>
      </c>
      <c r="O493">
        <f>Input2022!O493*0.000001</f>
        <v>71.932991000000001</v>
      </c>
      <c r="P493">
        <f>Input2022!P493*0.000001</f>
        <v>6.6806959999999993</v>
      </c>
      <c r="Q493">
        <f>Input2022!Q493*0.000001</f>
        <v>63.095784999999999</v>
      </c>
      <c r="R493">
        <f>Input2022!R493*0.000001</f>
        <v>454.43103499999995</v>
      </c>
      <c r="S493">
        <f>Input2022!S493*0.000001</f>
        <v>517.52681999999993</v>
      </c>
      <c r="T493">
        <f>Input2022!T493*0.000001</f>
        <v>4.4504510000000002</v>
      </c>
      <c r="U493">
        <f>Input2022!U493*0.000001</f>
        <v>0</v>
      </c>
      <c r="V493">
        <f>Input2022!V493*0.000001</f>
        <v>121.82896599999999</v>
      </c>
      <c r="W493">
        <f>Input2022!W493*0.000001</f>
        <v>-117.61521099999999</v>
      </c>
    </row>
    <row r="494" spans="1:23" ht="14.25" customHeight="1">
      <c r="A494">
        <f>Input2022!A494</f>
        <v>2022</v>
      </c>
      <c r="B494" t="str">
        <f>Input2022!B494</f>
        <v>Hawthorne School District</v>
      </c>
      <c r="C494" t="str">
        <f>Input2022!C494</f>
        <v>School District</v>
      </c>
      <c r="D494" t="str">
        <f>Input2022!D494</f>
        <v>06</v>
      </c>
      <c r="E494" t="str">
        <f>Input2022!E494</f>
        <v>037</v>
      </c>
      <c r="F494" t="str">
        <f>Input2022!F494</f>
        <v>16680</v>
      </c>
      <c r="G494" t="str">
        <f>Input2022!G494</f>
        <v>CA</v>
      </c>
      <c r="H494">
        <f>Input2022!H494*0.000001</f>
        <v>36.065036999999997</v>
      </c>
      <c r="I494">
        <f>Input2022!I494*0.000001</f>
        <v>-0.319938</v>
      </c>
      <c r="J494">
        <f>Input2022!J494*0.000001</f>
        <v>120.277906</v>
      </c>
      <c r="K494">
        <f>Input2022!K494*0.000001</f>
        <v>102.09769899999999</v>
      </c>
      <c r="L494">
        <f>Input2022!L494*0.000001</f>
        <v>144.12850599999999</v>
      </c>
      <c r="M494">
        <f>Input2022!M494*0.000001</f>
        <v>126.550916</v>
      </c>
      <c r="N494">
        <f>Input2022!N494*0.000001</f>
        <v>0</v>
      </c>
      <c r="O494">
        <f>Input2022!O494*0.000001</f>
        <v>53.343108999999998</v>
      </c>
      <c r="P494">
        <f>Input2022!P494*0.000001</f>
        <v>11.922556</v>
      </c>
      <c r="Q494">
        <f>Input2022!Q494*0.000001</f>
        <v>-57.56241</v>
      </c>
      <c r="R494">
        <f>Input2022!R494*0.000001</f>
        <v>393.18508663967611</v>
      </c>
      <c r="S494">
        <f>Input2022!S494*0.000001</f>
        <v>335.62267663967611</v>
      </c>
      <c r="T494">
        <f>Input2022!T494*0.000001</f>
        <v>12.002201999999999</v>
      </c>
      <c r="U494">
        <f>Input2022!U494*0.000001</f>
        <v>-3.8836984126984129E-3</v>
      </c>
      <c r="V494">
        <f>Input2022!V494*0.000001</f>
        <v>43.034495301587299</v>
      </c>
      <c r="W494">
        <f>Input2022!W494*0.000001</f>
        <v>-116.01014699999999</v>
      </c>
    </row>
    <row r="495" spans="1:23" ht="14.25" customHeight="1">
      <c r="A495">
        <f>Input2022!A495</f>
        <v>2022</v>
      </c>
      <c r="B495" t="str">
        <f>Input2022!B495</f>
        <v>Hayward</v>
      </c>
      <c r="C495" t="str">
        <f>Input2022!C495</f>
        <v>City</v>
      </c>
      <c r="D495" t="str">
        <f>Input2022!D495</f>
        <v>06</v>
      </c>
      <c r="E495" t="str">
        <f>Input2022!E495</f>
        <v>001</v>
      </c>
      <c r="F495">
        <f>Input2022!F495</f>
        <v>33000</v>
      </c>
      <c r="G495" t="str">
        <f>Input2022!G495</f>
        <v>CA</v>
      </c>
      <c r="H495">
        <f>Input2022!H495*0.000001</f>
        <v>54.250275999999999</v>
      </c>
      <c r="I495">
        <f>Input2022!I495*0.000001</f>
        <v>-42.596086999999997</v>
      </c>
      <c r="J495">
        <f>Input2022!J495*0.000001</f>
        <v>181.881787</v>
      </c>
      <c r="K495">
        <f>Input2022!K495*0.000001</f>
        <v>103.84869599999999</v>
      </c>
      <c r="L495">
        <f>Input2022!L495*0.000001</f>
        <v>357.21069699999998</v>
      </c>
      <c r="M495">
        <f>Input2022!M495*0.000001</f>
        <v>205.88035299999999</v>
      </c>
      <c r="N495">
        <f>Input2022!N495*0.000001</f>
        <v>0</v>
      </c>
      <c r="O495">
        <f>Input2022!O495*0.000001</f>
        <v>56.672514999999997</v>
      </c>
      <c r="P495">
        <f>Input2022!P495*0.000001</f>
        <v>17.252327999999999</v>
      </c>
      <c r="Q495">
        <f>Input2022!Q495*0.000001</f>
        <v>-347.11680999999999</v>
      </c>
      <c r="R495">
        <f>Input2022!R495*0.000001</f>
        <v>1291.178214</v>
      </c>
      <c r="S495">
        <f>Input2022!S495*0.000001</f>
        <v>944.06140399999992</v>
      </c>
      <c r="T495">
        <f>Input2022!T495*0.000001</f>
        <v>43.770693999999999</v>
      </c>
      <c r="U495">
        <f>Input2022!U495*0.000001</f>
        <v>17.212809</v>
      </c>
      <c r="V495">
        <f>Input2022!V495*0.000001</f>
        <v>87.016619999999989</v>
      </c>
      <c r="W495">
        <f>Input2022!W495*0.000001</f>
        <v>-109.695122</v>
      </c>
    </row>
    <row r="496" spans="1:23" ht="14.25" customHeight="1">
      <c r="A496">
        <f>Input2022!A496</f>
        <v>2022</v>
      </c>
      <c r="B496" t="str">
        <f>Input2022!B496</f>
        <v>Hayward Unified School District</v>
      </c>
      <c r="C496" t="str">
        <f>Input2022!C496</f>
        <v>School District</v>
      </c>
      <c r="D496" t="str">
        <f>Input2022!D496</f>
        <v>06</v>
      </c>
      <c r="E496" t="str">
        <f>Input2022!E496</f>
        <v>001</v>
      </c>
      <c r="F496" t="str">
        <f>Input2022!F496</f>
        <v>16740</v>
      </c>
      <c r="G496" t="str">
        <f>Input2022!G496</f>
        <v>CA</v>
      </c>
      <c r="H496">
        <f>Input2022!H496*0.000001</f>
        <v>22.160941999999999</v>
      </c>
      <c r="I496">
        <f>Input2022!I496*0.000001</f>
        <v>0</v>
      </c>
      <c r="J496">
        <f>Input2022!J496*0.000001</f>
        <v>306.54448600000001</v>
      </c>
      <c r="K496">
        <f>Input2022!K496*0.000001</f>
        <v>819.09707299999991</v>
      </c>
      <c r="L496">
        <f>Input2022!L496*0.000001</f>
        <v>393.14849199999998</v>
      </c>
      <c r="M496">
        <f>Input2022!M496*0.000001</f>
        <v>323.68042800000001</v>
      </c>
      <c r="N496">
        <f>Input2022!N496*0.000001</f>
        <v>0</v>
      </c>
      <c r="O496">
        <f>Input2022!O496*0.000001</f>
        <v>41.119678</v>
      </c>
      <c r="P496">
        <f>Input2022!P496*0.000001</f>
        <v>26.964713</v>
      </c>
      <c r="Q496">
        <f>Input2022!Q496*0.000001</f>
        <v>-191.55588899999998</v>
      </c>
      <c r="R496">
        <f>Input2022!R496*0.000001</f>
        <v>1291.7925883223686</v>
      </c>
      <c r="S496">
        <f>Input2022!S496*0.000001</f>
        <v>1100.2366993223686</v>
      </c>
      <c r="T496">
        <f>Input2022!T496*0.000001</f>
        <v>35.602295999999996</v>
      </c>
      <c r="U496">
        <f>Input2022!U496*0.000001</f>
        <v>0</v>
      </c>
      <c r="V496">
        <f>Input2022!V496*0.000001</f>
        <v>121.43254399999999</v>
      </c>
      <c r="W496">
        <f>Input2022!W496*0.000001</f>
        <v>-384.40218799999997</v>
      </c>
    </row>
    <row r="497" spans="1:23" ht="14.25" customHeight="1">
      <c r="A497">
        <f>Input2022!A497</f>
        <v>2022</v>
      </c>
      <c r="B497" t="str">
        <f>Input2022!B497</f>
        <v>Healdsburg</v>
      </c>
      <c r="C497" t="str">
        <f>Input2022!C497</f>
        <v>City</v>
      </c>
      <c r="D497" t="str">
        <f>Input2022!D497</f>
        <v>06</v>
      </c>
      <c r="E497" t="str">
        <f>Input2022!E497</f>
        <v>097</v>
      </c>
      <c r="F497">
        <f>Input2022!F497</f>
        <v>33056</v>
      </c>
      <c r="G497" t="str">
        <f>Input2022!G497</f>
        <v>CA</v>
      </c>
      <c r="H497">
        <f>Input2022!H497*0.000001</f>
        <v>5.7201279999999999</v>
      </c>
      <c r="I497">
        <f>Input2022!I497*0.000001</f>
        <v>-8.4248060000000002</v>
      </c>
      <c r="J497">
        <f>Input2022!J497*0.000001</f>
        <v>21.002534999999998</v>
      </c>
      <c r="K497">
        <f>Input2022!K497*0.000001</f>
        <v>30.252707999999998</v>
      </c>
      <c r="L497">
        <f>Input2022!L497*0.000001</f>
        <v>72.505566999999999</v>
      </c>
      <c r="M497">
        <f>Input2022!M497*0.000001</f>
        <v>28.606634</v>
      </c>
      <c r="N497">
        <f>Input2022!N497*0.000001</f>
        <v>0</v>
      </c>
      <c r="O497">
        <f>Input2022!O497*0.000001</f>
        <v>15.469021</v>
      </c>
      <c r="P497">
        <f>Input2022!P497*0.000001</f>
        <v>4.4413929999999997</v>
      </c>
      <c r="Q497">
        <f>Input2022!Q497*0.000001</f>
        <v>-24.952824</v>
      </c>
      <c r="R497">
        <f>Input2022!R497*0.000001</f>
        <v>82.872215209999993</v>
      </c>
      <c r="S497">
        <f>Input2022!S497*0.000001</f>
        <v>57.919391210000001</v>
      </c>
      <c r="T497">
        <f>Input2022!T497*0.000001</f>
        <v>4.8082699999999994</v>
      </c>
      <c r="U497">
        <f>Input2022!U497*0.000001</f>
        <v>0</v>
      </c>
      <c r="V497">
        <f>Input2022!V497*0.000001</f>
        <v>1.0002450000000001</v>
      </c>
      <c r="W497">
        <f>Input2022!W497*0.000001</f>
        <v>-5.575037</v>
      </c>
    </row>
    <row r="498" spans="1:23" ht="14.25" customHeight="1">
      <c r="A498">
        <f>Input2022!A498</f>
        <v>2022</v>
      </c>
      <c r="B498" t="str">
        <f>Input2022!B498</f>
        <v>Healdsburg Unified School District</v>
      </c>
      <c r="C498" t="str">
        <f>Input2022!C498</f>
        <v>School District</v>
      </c>
      <c r="D498" t="str">
        <f>Input2022!D498</f>
        <v>06</v>
      </c>
      <c r="E498" t="str">
        <f>Input2022!E498</f>
        <v>097</v>
      </c>
      <c r="F498" t="str">
        <f>Input2022!F498</f>
        <v>00044</v>
      </c>
      <c r="G498" t="str">
        <f>Input2022!G498</f>
        <v>CA</v>
      </c>
      <c r="H498">
        <f>Input2022!H498*0.000001</f>
        <v>6.7819199999999995</v>
      </c>
      <c r="I498">
        <f>Input2022!I498*0.000001</f>
        <v>0</v>
      </c>
      <c r="J498">
        <f>Input2022!J498*0.000001</f>
        <v>29.613757</v>
      </c>
      <c r="K498">
        <f>Input2022!K498*0.000001</f>
        <v>130.34504899999999</v>
      </c>
      <c r="L498">
        <f>Input2022!L498*0.000001</f>
        <v>48.194324999999999</v>
      </c>
      <c r="M498">
        <f>Input2022!M498*0.000001</f>
        <v>29.242065999999998</v>
      </c>
      <c r="N498">
        <f>Input2022!N498*0.000001</f>
        <v>0</v>
      </c>
      <c r="O498">
        <f>Input2022!O498*0.000001</f>
        <v>9.7981859999999994</v>
      </c>
      <c r="P498">
        <f>Input2022!P498*0.000001</f>
        <v>3.683764</v>
      </c>
      <c r="Q498">
        <f>Input2022!Q498*0.000001</f>
        <v>-16.149781999999998</v>
      </c>
      <c r="R498">
        <f>Input2022!R498*0.000001</f>
        <v>94.492623858299609</v>
      </c>
      <c r="S498">
        <f>Input2022!S498*0.000001</f>
        <v>78.342841858299607</v>
      </c>
      <c r="T498">
        <f>Input2022!T498*0.000001</f>
        <v>2.8592230000000001</v>
      </c>
      <c r="U498">
        <f>Input2022!U498*0.000001</f>
        <v>0</v>
      </c>
      <c r="V498">
        <f>Input2022!V498*0.000001</f>
        <v>20.026986000000001</v>
      </c>
      <c r="W498">
        <f>Input2022!W498*0.000001</f>
        <v>-42.556699999999999</v>
      </c>
    </row>
    <row r="499" spans="1:23" ht="14.25" customHeight="1">
      <c r="A499">
        <f>Input2022!A499</f>
        <v>2022</v>
      </c>
      <c r="B499" t="str">
        <f>Input2022!B499</f>
        <v>Heber Elementary School District</v>
      </c>
      <c r="C499" t="str">
        <f>Input2022!C499</f>
        <v>School District</v>
      </c>
      <c r="D499" t="str">
        <f>Input2022!D499</f>
        <v>06</v>
      </c>
      <c r="E499" t="str">
        <f>Input2022!E499</f>
        <v>025</v>
      </c>
      <c r="F499" t="str">
        <f>Input2022!F499</f>
        <v>16830</v>
      </c>
      <c r="G499" t="str">
        <f>Input2022!G499</f>
        <v>CA</v>
      </c>
      <c r="H499">
        <f>Input2022!H499*0.000001</f>
        <v>7.3287459999999998</v>
      </c>
      <c r="I499">
        <f>Input2022!I499*0.000001</f>
        <v>-1.4286999999999999E-2</v>
      </c>
      <c r="J499">
        <f>Input2022!J499*0.000001</f>
        <v>19.758286999999999</v>
      </c>
      <c r="K499">
        <f>Input2022!K499*0.000001</f>
        <v>8.3886649999999996</v>
      </c>
      <c r="L499">
        <f>Input2022!L499*0.000001</f>
        <v>22.004424999999998</v>
      </c>
      <c r="M499">
        <f>Input2022!M499*0.000001</f>
        <v>19.944260999999997</v>
      </c>
      <c r="N499">
        <f>Input2022!N499*0.000001</f>
        <v>8.8456539999999997</v>
      </c>
      <c r="O499">
        <f>Input2022!O499*0.000001</f>
        <v>0</v>
      </c>
      <c r="P499">
        <f>Input2022!P499*0.000001</f>
        <v>1.133516</v>
      </c>
      <c r="Q499">
        <f>Input2022!Q499*0.000001</f>
        <v>-8.5002820000000003</v>
      </c>
      <c r="R499">
        <f>Input2022!R499*0.000001</f>
        <v>57.977398716564963</v>
      </c>
      <c r="S499">
        <f>Input2022!S499*0.000001</f>
        <v>49.477116716564964</v>
      </c>
      <c r="T499">
        <f>Input2022!T499*0.000001</f>
        <v>1.9284219999999999</v>
      </c>
      <c r="U499">
        <f>Input2022!U499*0.000001</f>
        <v>0</v>
      </c>
      <c r="V499">
        <f>Input2022!V499*0.000001</f>
        <v>0</v>
      </c>
      <c r="W499">
        <f>Input2022!W499*0.000001</f>
        <v>-4.3641259999999997</v>
      </c>
    </row>
    <row r="500" spans="1:23" ht="14.25" customHeight="1">
      <c r="A500">
        <f>Input2022!A500</f>
        <v>2022</v>
      </c>
      <c r="B500" t="str">
        <f>Input2022!B500</f>
        <v>Helendale School District</v>
      </c>
      <c r="C500" t="str">
        <f>Input2022!C500</f>
        <v>School District</v>
      </c>
      <c r="D500" t="str">
        <f>Input2022!D500</f>
        <v>06</v>
      </c>
      <c r="E500" t="str">
        <f>Input2022!E500</f>
        <v>071</v>
      </c>
      <c r="F500" t="str">
        <f>Input2022!F500</f>
        <v>16860</v>
      </c>
      <c r="G500" t="str">
        <f>Input2022!G500</f>
        <v>CA</v>
      </c>
      <c r="H500">
        <f>Input2022!H500*0.000001</f>
        <v>4.5707909999999998</v>
      </c>
      <c r="I500">
        <f>Input2022!I500*0.000001</f>
        <v>-0.22744399999999998</v>
      </c>
      <c r="J500">
        <f>Input2022!J500*0.000001</f>
        <v>9.4511109999999992</v>
      </c>
      <c r="K500">
        <f>Input2022!K500*0.000001</f>
        <v>8.220383</v>
      </c>
      <c r="L500">
        <f>Input2022!L500*0.000001</f>
        <v>18.037320999999999</v>
      </c>
      <c r="M500">
        <f>Input2022!M500*0.000001</f>
        <v>10.605335999999999</v>
      </c>
      <c r="N500">
        <f>Input2022!N500*0.000001</f>
        <v>5.2471759999999996</v>
      </c>
      <c r="O500">
        <f>Input2022!O500*0.000001</f>
        <v>0</v>
      </c>
      <c r="P500">
        <f>Input2022!P500*0.000001</f>
        <v>3.404363</v>
      </c>
      <c r="Q500">
        <f>Input2022!Q500*0.000001</f>
        <v>-6.5600480000000001</v>
      </c>
      <c r="R500">
        <f>Input2022!R500*0.000001</f>
        <v>45.555885924738391</v>
      </c>
      <c r="S500">
        <f>Input2022!S500*0.000001</f>
        <v>38.995837924738389</v>
      </c>
      <c r="T500">
        <f>Input2022!T500*0.000001</f>
        <v>1.4939939999999998</v>
      </c>
      <c r="U500">
        <f>Input2022!U500*0.000001</f>
        <v>0</v>
      </c>
      <c r="V500">
        <f>Input2022!V500*0.000001</f>
        <v>0</v>
      </c>
      <c r="W500">
        <f>Input2022!W500*0.000001</f>
        <v>-1.9193589999999998</v>
      </c>
    </row>
    <row r="501" spans="1:23" ht="14.25" customHeight="1">
      <c r="A501">
        <f>Input2022!A501</f>
        <v>2022</v>
      </c>
      <c r="B501" t="str">
        <f>Input2022!B501</f>
        <v>Hemet</v>
      </c>
      <c r="C501" t="str">
        <f>Input2022!C501</f>
        <v>City</v>
      </c>
      <c r="D501" t="str">
        <f>Input2022!D501</f>
        <v>06</v>
      </c>
      <c r="E501" t="str">
        <f>Input2022!E501</f>
        <v>065</v>
      </c>
      <c r="F501">
        <f>Input2022!F501</f>
        <v>33182</v>
      </c>
      <c r="G501" t="str">
        <f>Input2022!G501</f>
        <v>CA</v>
      </c>
      <c r="H501">
        <f>Input2022!H501*0.000001</f>
        <v>50.020655999999995</v>
      </c>
      <c r="I501">
        <f>Input2022!I501*0.000001</f>
        <v>-0.02</v>
      </c>
      <c r="J501">
        <f>Input2022!J501*0.000001</f>
        <v>55.141594999999995</v>
      </c>
      <c r="K501">
        <f>Input2022!K501*0.000001</f>
        <v>8.4758999999999993</v>
      </c>
      <c r="L501">
        <f>Input2022!L501*0.000001</f>
        <v>108.97965099999999</v>
      </c>
      <c r="M501">
        <f>Input2022!M501*0.000001</f>
        <v>69.317104999999998</v>
      </c>
      <c r="N501">
        <f>Input2022!N501*0.000001</f>
        <v>0</v>
      </c>
      <c r="O501">
        <f>Input2022!O501*0.000001</f>
        <v>49.137833999999998</v>
      </c>
      <c r="P501">
        <f>Input2022!P501*0.000001</f>
        <v>6.1952129999999999</v>
      </c>
      <c r="Q501">
        <f>Input2022!Q501*0.000001</f>
        <v>-72.751131000000001</v>
      </c>
      <c r="R501">
        <f>Input2022!R501*0.000001</f>
        <v>339.30411399999997</v>
      </c>
      <c r="S501">
        <f>Input2022!S501*0.000001</f>
        <v>266.55298299999998</v>
      </c>
      <c r="T501">
        <f>Input2022!T501*0.000001</f>
        <v>11.882071999999999</v>
      </c>
      <c r="U501">
        <f>Input2022!U501*0.000001</f>
        <v>2.082554</v>
      </c>
      <c r="V501">
        <f>Input2022!V501*0.000001</f>
        <v>51.874974999999999</v>
      </c>
      <c r="W501">
        <f>Input2022!W501*0.000001</f>
        <v>-34.550317999999997</v>
      </c>
    </row>
    <row r="502" spans="1:23" ht="14.25" customHeight="1">
      <c r="A502">
        <f>Input2022!A502</f>
        <v>2022</v>
      </c>
      <c r="B502" t="str">
        <f>Input2022!B502</f>
        <v>Hemet Unified School District</v>
      </c>
      <c r="C502" t="str">
        <f>Input2022!C502</f>
        <v>School District</v>
      </c>
      <c r="D502" t="str">
        <f>Input2022!D502</f>
        <v>06</v>
      </c>
      <c r="E502" t="str">
        <f>Input2022!E502</f>
        <v>065</v>
      </c>
      <c r="F502" t="str">
        <f>Input2022!F502</f>
        <v>16920</v>
      </c>
      <c r="G502" t="str">
        <f>Input2022!G502</f>
        <v>CA</v>
      </c>
      <c r="H502">
        <f>Input2022!H502*0.000001</f>
        <v>87.216464999999999</v>
      </c>
      <c r="I502">
        <f>Input2022!I502*0.000001</f>
        <v>-21.213598999999999</v>
      </c>
      <c r="J502">
        <f>Input2022!J502*0.000001</f>
        <v>329.47871599999996</v>
      </c>
      <c r="K502">
        <f>Input2022!K502*0.000001</f>
        <v>286.49750499999999</v>
      </c>
      <c r="L502">
        <f>Input2022!L502*0.000001</f>
        <v>459.72712799999999</v>
      </c>
      <c r="M502">
        <f>Input2022!M502*0.000001</f>
        <v>387.94303199999996</v>
      </c>
      <c r="N502">
        <f>Input2022!N502*0.000001</f>
        <v>0</v>
      </c>
      <c r="O502">
        <f>Input2022!O502*0.000001</f>
        <v>121.76100099999999</v>
      </c>
      <c r="P502">
        <f>Input2022!P502*0.000001</f>
        <v>49.301144000000001</v>
      </c>
      <c r="Q502">
        <f>Input2022!Q502*0.000001</f>
        <v>-189.90987799999999</v>
      </c>
      <c r="R502">
        <f>Input2022!R502*0.000001</f>
        <v>1231.4195286639676</v>
      </c>
      <c r="S502">
        <f>Input2022!S502*0.000001</f>
        <v>1041.5096506639675</v>
      </c>
      <c r="T502">
        <f>Input2022!T502*0.000001</f>
        <v>37.184519999999999</v>
      </c>
      <c r="U502">
        <f>Input2022!U502*0.000001</f>
        <v>-1.0821619047619047E-2</v>
      </c>
      <c r="V502">
        <f>Input2022!V502*0.000001</f>
        <v>32.401142380952379</v>
      </c>
      <c r="W502">
        <f>Input2022!W502*0.000001</f>
        <v>-177.97949699999998</v>
      </c>
    </row>
    <row r="503" spans="1:23" ht="14.25" customHeight="1">
      <c r="A503">
        <f>Input2022!A503</f>
        <v>2022</v>
      </c>
      <c r="B503" t="str">
        <f>Input2022!B503</f>
        <v>Hercules</v>
      </c>
      <c r="C503" t="str">
        <f>Input2022!C503</f>
        <v>City</v>
      </c>
      <c r="D503" t="str">
        <f>Input2022!D503</f>
        <v>06</v>
      </c>
      <c r="E503" t="str">
        <f>Input2022!E503</f>
        <v>013</v>
      </c>
      <c r="F503">
        <f>Input2022!F503</f>
        <v>33308</v>
      </c>
      <c r="G503" t="str">
        <f>Input2022!G503</f>
        <v>CA</v>
      </c>
      <c r="H503">
        <f>Input2022!H503*0.000001</f>
        <v>28.949078</v>
      </c>
      <c r="I503">
        <f>Input2022!I503*0.000001</f>
        <v>-1.6295419999999998</v>
      </c>
      <c r="J503">
        <f>Input2022!J503*0.000001</f>
        <v>16.109031999999999</v>
      </c>
      <c r="K503">
        <f>Input2022!K503*0.000001</f>
        <v>52.680610999999999</v>
      </c>
      <c r="L503">
        <f>Input2022!L503*0.000001</f>
        <v>42.663367999999998</v>
      </c>
      <c r="M503">
        <f>Input2022!M503*0.000001</f>
        <v>27.042220999999998</v>
      </c>
      <c r="N503">
        <f>Input2022!N503*0.000001</f>
        <v>0</v>
      </c>
      <c r="O503">
        <f>Input2022!O503*0.000001</f>
        <v>20.363453</v>
      </c>
      <c r="P503">
        <f>Input2022!P503*0.000001</f>
        <v>2.1715649999999997</v>
      </c>
      <c r="Q503">
        <f>Input2022!Q503*0.000001</f>
        <v>-9.8926219999999994</v>
      </c>
      <c r="R503">
        <f>Input2022!R503*0.000001</f>
        <v>70.468566999999993</v>
      </c>
      <c r="S503">
        <f>Input2022!S503*0.000001</f>
        <v>60.575944999999997</v>
      </c>
      <c r="T503">
        <f>Input2022!T503*0.000001</f>
        <v>2.0885560000000001</v>
      </c>
      <c r="U503">
        <f>Input2022!U503*0.000001</f>
        <v>2.5592489999999999</v>
      </c>
      <c r="V503">
        <f>Input2022!V503*0.000001</f>
        <v>3.8861379999999999</v>
      </c>
      <c r="W503">
        <f>Input2022!W503*0.000001</f>
        <v>27.044716999999999</v>
      </c>
    </row>
    <row r="504" spans="1:23" ht="14.25" customHeight="1">
      <c r="A504">
        <f>Input2022!A504</f>
        <v>2022</v>
      </c>
      <c r="B504" t="str">
        <f>Input2022!B504</f>
        <v>Hermosa Beach</v>
      </c>
      <c r="C504" t="str">
        <f>Input2022!C504</f>
        <v>City</v>
      </c>
      <c r="D504" t="str">
        <f>Input2022!D504</f>
        <v>06</v>
      </c>
      <c r="E504" t="str">
        <f>Input2022!E504</f>
        <v>037</v>
      </c>
      <c r="F504" t="str">
        <f>Input2022!F504</f>
        <v>33364</v>
      </c>
      <c r="G504" t="str">
        <f>Input2022!G504</f>
        <v>CA</v>
      </c>
      <c r="H504">
        <f>Input2022!H504*0.000001</f>
        <v>20.181882999999999</v>
      </c>
      <c r="I504">
        <f>Input2022!I504*0.000001</f>
        <v>-6.3809269999999998</v>
      </c>
      <c r="J504">
        <f>Input2022!J504*0.000001</f>
        <v>40.870891</v>
      </c>
      <c r="K504">
        <f>Input2022!K504*0.000001</f>
        <v>15.276456999999999</v>
      </c>
      <c r="L504">
        <f>Input2022!L504*0.000001</f>
        <v>53.895945999999995</v>
      </c>
      <c r="M504">
        <f>Input2022!M504*0.000001</f>
        <v>45.676575999999997</v>
      </c>
      <c r="N504">
        <f>Input2022!N504*0.000001</f>
        <v>0</v>
      </c>
      <c r="O504">
        <f>Input2022!O504*0.000001</f>
        <v>17.669021999999998</v>
      </c>
      <c r="P504">
        <f>Input2022!P504*0.000001</f>
        <v>2.5860620000000001</v>
      </c>
      <c r="Q504">
        <f>Input2022!Q504*0.000001</f>
        <v>-31.903593999999998</v>
      </c>
      <c r="R504">
        <f>Input2022!R504*0.000001</f>
        <v>190.13963575973906</v>
      </c>
      <c r="S504">
        <f>Input2022!S504*0.000001</f>
        <v>158.23604175973907</v>
      </c>
      <c r="T504">
        <f>Input2022!T504*0.000001</f>
        <v>1.8094979999999998</v>
      </c>
      <c r="U504">
        <f>Input2022!U504*0.000001</f>
        <v>17.758289999999999</v>
      </c>
      <c r="V504">
        <f>Input2022!V504*0.000001</f>
        <v>14.878243999999999</v>
      </c>
      <c r="W504">
        <f>Input2022!W504*0.000001</f>
        <v>-11.325465999999999</v>
      </c>
    </row>
    <row r="505" spans="1:23" ht="14.25" customHeight="1">
      <c r="A505">
        <f>Input2022!A505</f>
        <v>2022</v>
      </c>
      <c r="B505" t="str">
        <f>Input2022!B505</f>
        <v>Hermosa Beach City School District</v>
      </c>
      <c r="C505" t="str">
        <f>Input2022!C505</f>
        <v>School District</v>
      </c>
      <c r="D505" t="str">
        <f>Input2022!D505</f>
        <v>06</v>
      </c>
      <c r="E505" t="str">
        <f>Input2022!E505</f>
        <v>037</v>
      </c>
      <c r="F505" t="str">
        <f>Input2022!F505</f>
        <v>17040</v>
      </c>
      <c r="G505" t="str">
        <f>Input2022!G505</f>
        <v>CA</v>
      </c>
      <c r="H505">
        <f>Input2022!H505*0.000001</f>
        <v>6.9827939999999993</v>
      </c>
      <c r="I505">
        <f>Input2022!I505*0.000001</f>
        <v>0</v>
      </c>
      <c r="J505">
        <f>Input2022!J505*0.000001</f>
        <v>15.395574999999999</v>
      </c>
      <c r="K505">
        <f>Input2022!K505*0.000001</f>
        <v>66.685344999999998</v>
      </c>
      <c r="L505">
        <f>Input2022!L505*0.000001</f>
        <v>19.311799000000001</v>
      </c>
      <c r="M505">
        <f>Input2022!M505*0.000001</f>
        <v>16.134463999999998</v>
      </c>
      <c r="N505">
        <f>Input2022!N505*0.000001</f>
        <v>0</v>
      </c>
      <c r="O505">
        <f>Input2022!O505*0.000001</f>
        <v>8.033434999999999</v>
      </c>
      <c r="P505">
        <f>Input2022!P505*0.000001</f>
        <v>1.4063289999999999</v>
      </c>
      <c r="Q505">
        <f>Input2022!Q505*0.000001</f>
        <v>-7.5416259999999999</v>
      </c>
      <c r="R505">
        <f>Input2022!R505*0.000001</f>
        <v>53.296925506072874</v>
      </c>
      <c r="S505">
        <f>Input2022!S505*0.000001</f>
        <v>45.755299506072873</v>
      </c>
      <c r="T505">
        <f>Input2022!T505*0.000001</f>
        <v>1.513846</v>
      </c>
      <c r="U505">
        <f>Input2022!U505*0.000001</f>
        <v>-5.8558730158730151E-4</v>
      </c>
      <c r="V505">
        <f>Input2022!V505*0.000001</f>
        <v>1.2904024126984128</v>
      </c>
      <c r="W505">
        <f>Input2022!W505*0.000001</f>
        <v>-12.626538999999999</v>
      </c>
    </row>
    <row r="506" spans="1:23" ht="14.25" customHeight="1">
      <c r="A506">
        <f>Input2022!A506</f>
        <v>2022</v>
      </c>
      <c r="B506" t="str">
        <f>Input2022!B506</f>
        <v>Hesperia</v>
      </c>
      <c r="C506" t="str">
        <f>Input2022!C506</f>
        <v>City</v>
      </c>
      <c r="D506" t="str">
        <f>Input2022!D506</f>
        <v>06</v>
      </c>
      <c r="E506" t="str">
        <f>Input2022!E506</f>
        <v>071</v>
      </c>
      <c r="F506">
        <f>Input2022!F506</f>
        <v>33434</v>
      </c>
      <c r="G506" t="str">
        <f>Input2022!G506</f>
        <v>CA</v>
      </c>
      <c r="H506">
        <f>Input2022!H506*0.000001</f>
        <v>24.712251999999999</v>
      </c>
      <c r="I506">
        <f>Input2022!I506*0.000001</f>
        <v>-2.5922239999999999</v>
      </c>
      <c r="J506">
        <f>Input2022!J506*0.000001</f>
        <v>37.697085999999999</v>
      </c>
      <c r="K506">
        <f>Input2022!K506*0.000001</f>
        <v>60.472747999999996</v>
      </c>
      <c r="L506">
        <f>Input2022!L506*0.000001</f>
        <v>106.712774</v>
      </c>
      <c r="M506">
        <f>Input2022!M506*0.000001</f>
        <v>47.243566999999999</v>
      </c>
      <c r="N506">
        <f>Input2022!N506*0.000001</f>
        <v>16.940718</v>
      </c>
      <c r="O506">
        <f>Input2022!O506*0.000001</f>
        <v>4.5429009999999996</v>
      </c>
      <c r="P506">
        <f>Input2022!P506*0.000001</f>
        <v>3.6529829999999999</v>
      </c>
      <c r="Q506">
        <f>Input2022!Q506*0.000001</f>
        <v>-19.379601999999998</v>
      </c>
      <c r="R506">
        <f>Input2022!R506*0.000001</f>
        <v>186.04324649999998</v>
      </c>
      <c r="S506">
        <f>Input2022!S506*0.000001</f>
        <v>166.6636445</v>
      </c>
      <c r="T506">
        <f>Input2022!T506*0.000001</f>
        <v>4.206785</v>
      </c>
      <c r="U506">
        <f>Input2022!U506*0.000001</f>
        <v>0</v>
      </c>
      <c r="V506">
        <f>Input2022!V506*0.000001</f>
        <v>6.9823559999999993</v>
      </c>
      <c r="W506">
        <f>Input2022!W506*0.000001</f>
        <v>3.8810439999999997</v>
      </c>
    </row>
    <row r="507" spans="1:23" ht="14.25" customHeight="1">
      <c r="A507">
        <f>Input2022!A507</f>
        <v>2022</v>
      </c>
      <c r="B507" t="str">
        <f>Input2022!B507</f>
        <v>Hesperia Unified School District</v>
      </c>
      <c r="C507" t="str">
        <f>Input2022!C507</f>
        <v>School District</v>
      </c>
      <c r="D507" t="str">
        <f>Input2022!D507</f>
        <v>06</v>
      </c>
      <c r="E507" t="str">
        <f>Input2022!E507</f>
        <v>071</v>
      </c>
      <c r="F507" t="str">
        <f>Input2022!F507</f>
        <v>00014</v>
      </c>
      <c r="G507" t="str">
        <f>Input2022!G507</f>
        <v>CA</v>
      </c>
      <c r="H507">
        <f>Input2022!H507*0.000001</f>
        <v>84.790698999999989</v>
      </c>
      <c r="I507">
        <f>Input2022!I507*0.000001</f>
        <v>-9.9086730000000003</v>
      </c>
      <c r="J507">
        <f>Input2022!J507*0.000001</f>
        <v>316.21139199999999</v>
      </c>
      <c r="K507">
        <f>Input2022!K507*0.000001</f>
        <v>121.63771699999999</v>
      </c>
      <c r="L507">
        <f>Input2022!L507*0.000001</f>
        <v>348.21116599999999</v>
      </c>
      <c r="M507">
        <f>Input2022!M507*0.000001</f>
        <v>343.910596</v>
      </c>
      <c r="N507">
        <f>Input2022!N507*0.000001</f>
        <v>0</v>
      </c>
      <c r="O507">
        <f>Input2022!O507*0.000001</f>
        <v>134.70545099999998</v>
      </c>
      <c r="P507">
        <f>Input2022!P507*0.000001</f>
        <v>59.406546999999996</v>
      </c>
      <c r="Q507">
        <f>Input2022!Q507*0.000001</f>
        <v>-146.9468</v>
      </c>
      <c r="R507">
        <f>Input2022!R507*0.000001</f>
        <v>992.63612874493924</v>
      </c>
      <c r="S507">
        <f>Input2022!S507*0.000001</f>
        <v>845.6893287449393</v>
      </c>
      <c r="T507">
        <f>Input2022!T507*0.000001</f>
        <v>28.508939999999999</v>
      </c>
      <c r="U507">
        <f>Input2022!U507*0.000001</f>
        <v>-9.4367301587301583E-3</v>
      </c>
      <c r="V507">
        <f>Input2022!V507*0.000001</f>
        <v>27.368729269841268</v>
      </c>
      <c r="W507">
        <f>Input2022!W507*0.000001</f>
        <v>-131.43209299999998</v>
      </c>
    </row>
    <row r="508" spans="1:23" ht="14.25" customHeight="1">
      <c r="A508">
        <f>Input2022!A508</f>
        <v>2022</v>
      </c>
      <c r="B508" t="str">
        <f>Input2022!B508</f>
        <v>Hidden Hills</v>
      </c>
      <c r="C508" t="str">
        <f>Input2022!C508</f>
        <v>City</v>
      </c>
      <c r="D508" t="str">
        <f>Input2022!D508</f>
        <v>06</v>
      </c>
      <c r="E508" t="str">
        <f>Input2022!E508</f>
        <v>037</v>
      </c>
      <c r="F508" t="str">
        <f>Input2022!F508</f>
        <v>33518</v>
      </c>
      <c r="G508" t="str">
        <f>Input2022!G508</f>
        <v>CA</v>
      </c>
      <c r="H508">
        <f>Input2022!H508*0.000001</f>
        <v>10.71053</v>
      </c>
      <c r="I508">
        <f>Input2022!I508*0.000001</f>
        <v>0</v>
      </c>
      <c r="J508">
        <f>Input2022!J508*0.000001</f>
        <v>3.676199</v>
      </c>
      <c r="K508">
        <f>Input2022!K508*0.000001</f>
        <v>3.0706999999999998E-2</v>
      </c>
      <c r="L508">
        <f>Input2022!L508*0.000001</f>
        <v>4.8381449999999999</v>
      </c>
      <c r="M508">
        <f>Input2022!M508*0.000001</f>
        <v>4.0342989999999999</v>
      </c>
      <c r="N508">
        <f>Input2022!N508*0.000001</f>
        <v>0</v>
      </c>
      <c r="O508">
        <f>Input2022!O508*0.000001</f>
        <v>11.986768</v>
      </c>
      <c r="P508">
        <f>Input2022!P508*0.000001</f>
        <v>1.4794269999999998</v>
      </c>
      <c r="Q508">
        <f>Input2022!Q508*0.000001</f>
        <v>0.39584799999999998</v>
      </c>
      <c r="R508">
        <f>Input2022!R508*0.000001</f>
        <v>2.7720448179271702</v>
      </c>
      <c r="S508">
        <f>Input2022!S508*0.000001</f>
        <v>3.1678928179271701</v>
      </c>
      <c r="T508">
        <f>Input2022!T508*0.000001</f>
        <v>3.6220999999999996E-2</v>
      </c>
      <c r="U508">
        <f>Input2022!U508*0.000001</f>
        <v>0</v>
      </c>
      <c r="V508">
        <f>Input2022!V508*0.000001</f>
        <v>0.44808199999999998</v>
      </c>
      <c r="W508">
        <f>Input2022!W508*0.000001</f>
        <v>11.204951999999999</v>
      </c>
    </row>
    <row r="509" spans="1:23" ht="14.25" customHeight="1">
      <c r="A509">
        <f>Input2022!A509</f>
        <v>2022</v>
      </c>
      <c r="B509" t="str">
        <f>Input2022!B509</f>
        <v>Highland</v>
      </c>
      <c r="C509" t="str">
        <f>Input2022!C509</f>
        <v>City</v>
      </c>
      <c r="D509" t="str">
        <f>Input2022!D509</f>
        <v>06</v>
      </c>
      <c r="E509" t="str">
        <f>Input2022!E509</f>
        <v>071</v>
      </c>
      <c r="F509">
        <f>Input2022!F509</f>
        <v>33588</v>
      </c>
      <c r="G509" t="str">
        <f>Input2022!G509</f>
        <v>CA</v>
      </c>
      <c r="H509">
        <f>Input2022!H509*0.000001</f>
        <v>17.811833</v>
      </c>
      <c r="I509">
        <f>Input2022!I509*0.000001</f>
        <v>-2.9760369999999998</v>
      </c>
      <c r="J509">
        <f>Input2022!J509*0.000001</f>
        <v>19.662603000000001</v>
      </c>
      <c r="K509">
        <f>Input2022!K509*0.000001</f>
        <v>5.1919409999999999</v>
      </c>
      <c r="L509">
        <f>Input2022!L509*0.000001</f>
        <v>43.102997999999999</v>
      </c>
      <c r="M509">
        <f>Input2022!M509*0.000001</f>
        <v>25.392744999999998</v>
      </c>
      <c r="N509">
        <f>Input2022!N509*0.000001</f>
        <v>0</v>
      </c>
      <c r="O509">
        <f>Input2022!O509*0.000001</f>
        <v>17.801019</v>
      </c>
      <c r="P509">
        <f>Input2022!P509*0.000001</f>
        <v>2.3758909999999998</v>
      </c>
      <c r="Q509">
        <f>Input2022!Q509*0.000001</f>
        <v>-2.5224349999999998</v>
      </c>
      <c r="R509">
        <f>Input2022!R509*0.000001</f>
        <v>22.745130749999998</v>
      </c>
      <c r="S509">
        <f>Input2022!S509*0.000001</f>
        <v>20.22269575</v>
      </c>
      <c r="T509">
        <f>Input2022!T509*0.000001</f>
        <v>0.74845200000000001</v>
      </c>
      <c r="U509">
        <f>Input2022!U509*0.000001</f>
        <v>0</v>
      </c>
      <c r="V509">
        <f>Input2022!V509*0.000001</f>
        <v>1.2501089999999999</v>
      </c>
      <c r="W509">
        <f>Input2022!W509*0.000001</f>
        <v>25.606705999999999</v>
      </c>
    </row>
    <row r="510" spans="1:23" ht="14.25" customHeight="1">
      <c r="A510">
        <f>Input2022!A510</f>
        <v>2022</v>
      </c>
      <c r="B510" t="str">
        <f>Input2022!B510</f>
        <v>Hillsborough</v>
      </c>
      <c r="C510" t="str">
        <f>Input2022!C510</f>
        <v>Town</v>
      </c>
      <c r="D510" t="str">
        <f>Input2022!D510</f>
        <v>06</v>
      </c>
      <c r="E510" t="str">
        <f>Input2022!E510</f>
        <v>081</v>
      </c>
      <c r="F510" t="str">
        <f>Input2022!F510</f>
        <v>33798</v>
      </c>
      <c r="G510" t="str">
        <f>Input2022!G510</f>
        <v>CA</v>
      </c>
      <c r="H510">
        <f>Input2022!H510*0.000001</f>
        <v>27.411099999999998</v>
      </c>
      <c r="I510">
        <f>Input2022!I510*0.000001</f>
        <v>-3.822295</v>
      </c>
      <c r="J510">
        <f>Input2022!J510*0.000001</f>
        <v>28.207407999999997</v>
      </c>
      <c r="K510">
        <f>Input2022!K510*0.000001</f>
        <v>55.253510999999996</v>
      </c>
      <c r="L510">
        <f>Input2022!L510*0.000001</f>
        <v>65.751807999999997</v>
      </c>
      <c r="M510">
        <f>Input2022!M510*0.000001</f>
        <v>31.385165999999998</v>
      </c>
      <c r="N510">
        <f>Input2022!N510*0.000001</f>
        <v>0</v>
      </c>
      <c r="O510">
        <f>Input2022!O510*0.000001</f>
        <v>36.844674999999995</v>
      </c>
      <c r="P510">
        <f>Input2022!P510*0.000001</f>
        <v>7.1175509999999997</v>
      </c>
      <c r="Q510">
        <f>Input2022!Q510*0.000001</f>
        <v>-18.531050999999998</v>
      </c>
      <c r="R510">
        <f>Input2022!R510*0.000001</f>
        <v>163.83219133352026</v>
      </c>
      <c r="S510">
        <f>Input2022!S510*0.000001</f>
        <v>145.30114033352027</v>
      </c>
      <c r="T510">
        <f>Input2022!T510*0.000001</f>
        <v>3.8484539999999998</v>
      </c>
      <c r="U510">
        <f>Input2022!U510*0.000001</f>
        <v>10.663575</v>
      </c>
      <c r="V510">
        <f>Input2022!V510*0.000001</f>
        <v>19.070339000000001</v>
      </c>
      <c r="W510">
        <f>Input2022!W510*0.000001</f>
        <v>44.554010999999996</v>
      </c>
    </row>
    <row r="511" spans="1:23" ht="14.25" customHeight="1">
      <c r="A511">
        <f>Input2022!A511</f>
        <v>2022</v>
      </c>
      <c r="B511" t="str">
        <f>Input2022!B511</f>
        <v>Hillsborough City School District</v>
      </c>
      <c r="C511" t="str">
        <f>Input2022!C511</f>
        <v>School District</v>
      </c>
      <c r="D511" t="str">
        <f>Input2022!D511</f>
        <v>06</v>
      </c>
      <c r="E511" t="str">
        <f>Input2022!E511</f>
        <v>081</v>
      </c>
      <c r="F511" t="str">
        <f>Input2022!F511</f>
        <v>17190</v>
      </c>
      <c r="G511" t="str">
        <f>Input2022!G511</f>
        <v>CA</v>
      </c>
      <c r="H511">
        <f>Input2022!H511*0.000001</f>
        <v>7.0512799999999993</v>
      </c>
      <c r="I511">
        <f>Input2022!I511*0.000001</f>
        <v>-9.9999999999999992E-2</v>
      </c>
      <c r="J511">
        <f>Input2022!J511*0.000001</f>
        <v>36.333715999999995</v>
      </c>
      <c r="K511">
        <f>Input2022!K511*0.000001</f>
        <v>81.011606</v>
      </c>
      <c r="L511">
        <f>Input2022!L511*0.000001</f>
        <v>39.306455</v>
      </c>
      <c r="M511">
        <f>Input2022!M511*0.000001</f>
        <v>35.358250999999996</v>
      </c>
      <c r="N511">
        <f>Input2022!N511*0.000001</f>
        <v>0</v>
      </c>
      <c r="O511">
        <f>Input2022!O511*0.000001</f>
        <v>7.1882399999999995</v>
      </c>
      <c r="P511">
        <f>Input2022!P511*0.000001</f>
        <v>0.791327</v>
      </c>
      <c r="Q511">
        <f>Input2022!Q511*0.000001</f>
        <v>-19.951900999999999</v>
      </c>
      <c r="R511">
        <f>Input2022!R511*0.000001</f>
        <v>136.80648873570061</v>
      </c>
      <c r="S511">
        <f>Input2022!S511*0.000001</f>
        <v>116.85458773570062</v>
      </c>
      <c r="T511">
        <f>Input2022!T511*0.000001</f>
        <v>3.8769129999999996</v>
      </c>
      <c r="U511">
        <f>Input2022!U511*0.000001</f>
        <v>0</v>
      </c>
      <c r="V511">
        <f>Input2022!V511*0.000001</f>
        <v>4.1452330000000002</v>
      </c>
      <c r="W511">
        <f>Input2022!W511*0.000001</f>
        <v>-39.914372</v>
      </c>
    </row>
    <row r="512" spans="1:23" ht="14.25" customHeight="1">
      <c r="A512">
        <f>Input2022!A512</f>
        <v>2022</v>
      </c>
      <c r="B512" t="str">
        <f>Input2022!B512</f>
        <v>Hilmar Unified School District</v>
      </c>
      <c r="C512" t="str">
        <f>Input2022!C512</f>
        <v>School District</v>
      </c>
      <c r="D512" t="str">
        <f>Input2022!D512</f>
        <v>06</v>
      </c>
      <c r="E512" t="str">
        <f>Input2022!E512</f>
        <v>047</v>
      </c>
      <c r="F512" t="str">
        <f>Input2022!F512</f>
        <v>17220</v>
      </c>
      <c r="G512" t="str">
        <f>Input2022!G512</f>
        <v>CA</v>
      </c>
      <c r="H512">
        <f>Input2022!H512*0.000001</f>
        <v>5.1844339999999995</v>
      </c>
      <c r="I512">
        <f>Input2022!I512*0.000001</f>
        <v>0</v>
      </c>
      <c r="J512">
        <f>Input2022!J512*0.000001</f>
        <v>31.509585999999999</v>
      </c>
      <c r="K512">
        <f>Input2022!K512*0.000001</f>
        <v>15.962233999999999</v>
      </c>
      <c r="L512">
        <f>Input2022!L512*0.000001</f>
        <v>33.784752999999995</v>
      </c>
      <c r="M512">
        <f>Input2022!M512*0.000001</f>
        <v>32.905025999999999</v>
      </c>
      <c r="N512">
        <f>Input2022!N512*0.000001</f>
        <v>7.0919409999999994</v>
      </c>
      <c r="O512">
        <f>Input2022!O512*0.000001</f>
        <v>0</v>
      </c>
      <c r="P512">
        <f>Input2022!P512*0.000001</f>
        <v>2.127494</v>
      </c>
      <c r="Q512">
        <f>Input2022!Q512*0.000001</f>
        <v>-15.909355</v>
      </c>
      <c r="R512">
        <f>Input2022!R512*0.000001</f>
        <v>109.25684868421054</v>
      </c>
      <c r="S512">
        <f>Input2022!S512*0.000001</f>
        <v>93.347493684210534</v>
      </c>
      <c r="T512">
        <f>Input2022!T512*0.000001</f>
        <v>3.2129110000000001</v>
      </c>
      <c r="U512">
        <f>Input2022!U512*0.000001</f>
        <v>0</v>
      </c>
      <c r="V512">
        <f>Input2022!V512*0.000001</f>
        <v>5.739242</v>
      </c>
      <c r="W512">
        <f>Input2022!W512*0.000001</f>
        <v>-23.508803999999998</v>
      </c>
    </row>
    <row r="513" spans="1:23" ht="14.25" customHeight="1">
      <c r="A513">
        <f>Input2022!A513</f>
        <v>2022</v>
      </c>
      <c r="B513" t="str">
        <f>Input2022!B513</f>
        <v>Hollister School District</v>
      </c>
      <c r="C513" t="str">
        <f>Input2022!C513</f>
        <v>School District</v>
      </c>
      <c r="D513" t="str">
        <f>Input2022!D513</f>
        <v>06</v>
      </c>
      <c r="E513" t="str">
        <f>Input2022!E513</f>
        <v>069</v>
      </c>
      <c r="F513" t="str">
        <f>Input2022!F513</f>
        <v>17340</v>
      </c>
      <c r="G513" t="str">
        <f>Input2022!G513</f>
        <v>CA</v>
      </c>
      <c r="H513">
        <f>Input2022!H513*0.000001</f>
        <v>8.5420619999999996</v>
      </c>
      <c r="I513">
        <f>Input2022!I513*0.000001</f>
        <v>-8.8728000000000001E-2</v>
      </c>
      <c r="J513">
        <f>Input2022!J513*0.000001</f>
        <v>79.696024999999992</v>
      </c>
      <c r="K513">
        <f>Input2022!K513*0.000001</f>
        <v>63.550705000000001</v>
      </c>
      <c r="L513">
        <f>Input2022!L513*0.000001</f>
        <v>100.55723499999999</v>
      </c>
      <c r="M513">
        <f>Input2022!M513*0.000001</f>
        <v>80.456901000000002</v>
      </c>
      <c r="N513">
        <f>Input2022!N513*0.000001</f>
        <v>0</v>
      </c>
      <c r="O513">
        <f>Input2022!O513*0.000001</f>
        <v>9.8524599999999989</v>
      </c>
      <c r="P513">
        <f>Input2022!P513*0.000001</f>
        <v>4.9455489999999998</v>
      </c>
      <c r="Q513">
        <f>Input2022!Q513*0.000001</f>
        <v>-37.494364999999995</v>
      </c>
      <c r="R513">
        <f>Input2022!R513*0.000001</f>
        <v>253.79671052631579</v>
      </c>
      <c r="S513">
        <f>Input2022!S513*0.000001</f>
        <v>216.3023455263158</v>
      </c>
      <c r="T513">
        <f>Input2022!T513*0.000001</f>
        <v>8.2712599999999998</v>
      </c>
      <c r="U513">
        <f>Input2022!U513*0.000001</f>
        <v>-2.4603398472373768E-3</v>
      </c>
      <c r="V513">
        <f>Input2022!V513*0.000001</f>
        <v>9.0180006601527634</v>
      </c>
      <c r="W513">
        <f>Input2022!W513*0.000001</f>
        <v>-51.123427</v>
      </c>
    </row>
    <row r="514" spans="1:23" ht="14.25" customHeight="1">
      <c r="A514">
        <f>Input2022!A514</f>
        <v>2022</v>
      </c>
      <c r="B514" t="str">
        <f>Input2022!B514</f>
        <v>Holtville</v>
      </c>
      <c r="C514" t="str">
        <f>Input2022!C514</f>
        <v>City</v>
      </c>
      <c r="D514" t="str">
        <f>Input2022!D514</f>
        <v>06</v>
      </c>
      <c r="E514" t="str">
        <f>Input2022!E514</f>
        <v>025</v>
      </c>
      <c r="F514">
        <f>Input2022!F514</f>
        <v>34246</v>
      </c>
      <c r="G514" t="str">
        <f>Input2022!G514</f>
        <v>CA</v>
      </c>
      <c r="H514">
        <f>Input2022!H514*0.000001</f>
        <v>4.2300979999999999</v>
      </c>
      <c r="I514">
        <f>Input2022!I514*0.000001</f>
        <v>-2.1995000000000001E-2</v>
      </c>
      <c r="J514">
        <f>Input2022!J514*0.000001</f>
        <v>3.5724209999999998</v>
      </c>
      <c r="K514">
        <f>Input2022!K514*0.000001</f>
        <v>9.556597</v>
      </c>
      <c r="L514">
        <f>Input2022!L514*0.000001</f>
        <v>11.022948999999999</v>
      </c>
      <c r="M514">
        <f>Input2022!M514*0.000001</f>
        <v>4.0097909999999999</v>
      </c>
      <c r="N514">
        <f>Input2022!N514*0.000001</f>
        <v>0</v>
      </c>
      <c r="O514">
        <f>Input2022!O514*0.000001</f>
        <v>3.5545459999999998</v>
      </c>
      <c r="P514">
        <f>Input2022!P514*0.000001</f>
        <v>0</v>
      </c>
      <c r="Q514">
        <f>Input2022!Q514*0.000001</f>
        <v>0</v>
      </c>
      <c r="R514">
        <f>Input2022!R514*0.000001</f>
        <v>0</v>
      </c>
      <c r="S514">
        <f>Input2022!S514*0.000001</f>
        <v>0</v>
      </c>
      <c r="T514">
        <f>Input2022!T514*0.000001</f>
        <v>0</v>
      </c>
      <c r="U514">
        <f>Input2022!U514*0.000001</f>
        <v>0</v>
      </c>
      <c r="V514">
        <f>Input2022!V514*0.000001</f>
        <v>0</v>
      </c>
      <c r="W514">
        <f>Input2022!W514*0.000001</f>
        <v>-3.1098999999999997</v>
      </c>
    </row>
    <row r="515" spans="1:23" ht="14.25" customHeight="1">
      <c r="A515">
        <f>Input2022!A515</f>
        <v>2022</v>
      </c>
      <c r="B515" t="str">
        <f>Input2022!B515</f>
        <v>Holtville Unified School District</v>
      </c>
      <c r="C515" t="str">
        <f>Input2022!C515</f>
        <v>School District</v>
      </c>
      <c r="D515" t="str">
        <f>Input2022!D515</f>
        <v>06</v>
      </c>
      <c r="E515" t="str">
        <f>Input2022!E515</f>
        <v>025</v>
      </c>
      <c r="F515" t="str">
        <f>Input2022!F515</f>
        <v>17430</v>
      </c>
      <c r="G515" t="str">
        <f>Input2022!G515</f>
        <v>CA</v>
      </c>
      <c r="H515">
        <f>Input2022!H515*0.000001</f>
        <v>7.6167559999999996</v>
      </c>
      <c r="I515">
        <f>Input2022!I515*0.000001</f>
        <v>-0.42</v>
      </c>
      <c r="J515">
        <f>Input2022!J515*0.000001</f>
        <v>25.21979</v>
      </c>
      <c r="K515">
        <f>Input2022!K515*0.000001</f>
        <v>19.232963999999999</v>
      </c>
      <c r="L515">
        <f>Input2022!L515*0.000001</f>
        <v>28.108286</v>
      </c>
      <c r="M515">
        <f>Input2022!M515*0.000001</f>
        <v>26.283840999999999</v>
      </c>
      <c r="N515">
        <f>Input2022!N515*0.000001</f>
        <v>10.095763</v>
      </c>
      <c r="O515">
        <f>Input2022!O515*0.000001</f>
        <v>0</v>
      </c>
      <c r="P515">
        <f>Input2022!P515*0.000001</f>
        <v>1.8804889999999999</v>
      </c>
      <c r="Q515">
        <f>Input2022!Q515*0.000001</f>
        <v>-12.464663999999999</v>
      </c>
      <c r="R515">
        <f>Input2022!R515*0.000001</f>
        <v>84.115349548084438</v>
      </c>
      <c r="S515">
        <f>Input2022!S515*0.000001</f>
        <v>71.650685548084439</v>
      </c>
      <c r="T515">
        <f>Input2022!T515*0.000001</f>
        <v>2.6031369999999998</v>
      </c>
      <c r="U515">
        <f>Input2022!U515*0.000001</f>
        <v>0</v>
      </c>
      <c r="V515">
        <f>Input2022!V515*0.000001</f>
        <v>1.673797</v>
      </c>
      <c r="W515">
        <f>Input2022!W515*0.000001</f>
        <v>-12.958062999999999</v>
      </c>
    </row>
    <row r="516" spans="1:23" ht="14.25" customHeight="1">
      <c r="A516">
        <f>Input2022!A516</f>
        <v>2022</v>
      </c>
      <c r="B516" t="str">
        <f>Input2022!B516</f>
        <v>Hope Elementary School District</v>
      </c>
      <c r="C516" t="str">
        <f>Input2022!C516</f>
        <v>School District</v>
      </c>
      <c r="D516" t="str">
        <f>Input2022!D516</f>
        <v>06</v>
      </c>
      <c r="E516" t="str">
        <f>Input2022!E516</f>
        <v>083</v>
      </c>
      <c r="F516" t="str">
        <f>Input2022!F516</f>
        <v>17490</v>
      </c>
      <c r="G516" t="str">
        <f>Input2022!G516</f>
        <v>CA</v>
      </c>
      <c r="H516">
        <f>Input2022!H516*0.000001</f>
        <v>5.925065</v>
      </c>
      <c r="I516">
        <f>Input2022!I516*0.000001</f>
        <v>-0.16719999999999999</v>
      </c>
      <c r="J516">
        <f>Input2022!J516*0.000001</f>
        <v>13.428557999999999</v>
      </c>
      <c r="K516">
        <f>Input2022!K516*0.000001</f>
        <v>50.786414999999998</v>
      </c>
      <c r="L516">
        <f>Input2022!L516*0.000001</f>
        <v>15.295840999999999</v>
      </c>
      <c r="M516">
        <f>Input2022!M516*0.000001</f>
        <v>14.884271</v>
      </c>
      <c r="N516">
        <f>Input2022!N516*0.000001</f>
        <v>0</v>
      </c>
      <c r="O516">
        <f>Input2022!O516*0.000001</f>
        <v>6.9229569999999994</v>
      </c>
      <c r="P516">
        <f>Input2022!P516*0.000001</f>
        <v>0.92326699999999995</v>
      </c>
      <c r="Q516">
        <f>Input2022!Q516*0.000001</f>
        <v>-6.9368809999999996</v>
      </c>
      <c r="R516">
        <f>Input2022!R516*0.000001</f>
        <v>48.372248848684215</v>
      </c>
      <c r="S516">
        <f>Input2022!S516*0.000001</f>
        <v>41.435367848684216</v>
      </c>
      <c r="T516">
        <f>Input2022!T516*0.000001</f>
        <v>1.4961229999999999</v>
      </c>
      <c r="U516">
        <f>Input2022!U516*0.000001</f>
        <v>0</v>
      </c>
      <c r="V516">
        <f>Input2022!V516*0.000001</f>
        <v>0</v>
      </c>
      <c r="W516">
        <f>Input2022!W516*0.000001</f>
        <v>-2.513944</v>
      </c>
    </row>
    <row r="517" spans="1:23" ht="14.25" customHeight="1">
      <c r="A517">
        <f>Input2022!A517</f>
        <v>2022</v>
      </c>
      <c r="B517" t="str">
        <f>Input2022!B517</f>
        <v>Horicon Elementary School District</v>
      </c>
      <c r="C517" t="str">
        <f>Input2022!C517</f>
        <v>School District</v>
      </c>
      <c r="D517" t="str">
        <f>Input2022!D517</f>
        <v>06</v>
      </c>
      <c r="E517" t="str">
        <f>Input2022!E517</f>
        <v>097</v>
      </c>
      <c r="F517" t="str">
        <f>Input2022!F517</f>
        <v>17580</v>
      </c>
      <c r="G517" t="str">
        <f>Input2022!G517</f>
        <v>CA</v>
      </c>
      <c r="H517">
        <f>Input2022!H517*0.000001</f>
        <v>0.92678799999999995</v>
      </c>
      <c r="I517">
        <f>Input2022!I517*0.000001</f>
        <v>-4.9999999999999996E-2</v>
      </c>
      <c r="J517">
        <f>Input2022!J517*0.000001</f>
        <v>2.2500269999999998</v>
      </c>
      <c r="K517">
        <f>Input2022!K517*0.000001</f>
        <v>0</v>
      </c>
      <c r="L517">
        <f>Input2022!L517*0.000001</f>
        <v>2.552111</v>
      </c>
      <c r="M517">
        <f>Input2022!M517*0.000001</f>
        <v>2.4874289999999997</v>
      </c>
      <c r="N517">
        <f>Input2022!N517*0.000001</f>
        <v>0</v>
      </c>
      <c r="O517">
        <f>Input2022!O517*0.000001</f>
        <v>0.962005</v>
      </c>
      <c r="P517">
        <f>Input2022!P517*0.000001</f>
        <v>7.2295999999999999E-2</v>
      </c>
      <c r="Q517">
        <f>Input2022!Q517*0.000001</f>
        <v>-1.151516</v>
      </c>
      <c r="R517">
        <f>Input2022!R517*0.000001</f>
        <v>7.0718559999999995</v>
      </c>
      <c r="S517">
        <f>Input2022!S517*0.000001</f>
        <v>5.9203399999999995</v>
      </c>
      <c r="T517">
        <f>Input2022!T517*0.000001</f>
        <v>0.20145399999999999</v>
      </c>
      <c r="U517">
        <f>Input2022!U517*0.000001</f>
        <v>0</v>
      </c>
      <c r="V517">
        <f>Input2022!V517*0.000001</f>
        <v>0</v>
      </c>
      <c r="W517">
        <f>Input2022!W517*0.000001</f>
        <v>-0.594495</v>
      </c>
    </row>
    <row r="518" spans="1:23" ht="14.25" customHeight="1">
      <c r="A518">
        <f>Input2022!A518</f>
        <v>2022</v>
      </c>
      <c r="B518" t="str">
        <f>Input2022!B518</f>
        <v>Hot Springs Elementary School District</v>
      </c>
      <c r="C518" t="str">
        <f>Input2022!C518</f>
        <v>School District</v>
      </c>
      <c r="D518" t="str">
        <f>Input2022!D518</f>
        <v>06</v>
      </c>
      <c r="E518" t="str">
        <f>Input2022!E518</f>
        <v>107</v>
      </c>
      <c r="F518" t="str">
        <f>Input2022!F518</f>
        <v>17640</v>
      </c>
      <c r="G518" t="str">
        <f>Input2022!G518</f>
        <v>CA</v>
      </c>
      <c r="H518">
        <f>Input2022!H518*0.000001</f>
        <v>0.53992600000000002</v>
      </c>
      <c r="I518">
        <f>Input2022!I518*0.000001</f>
        <v>0</v>
      </c>
      <c r="J518">
        <f>Input2022!J518*0.000001</f>
        <v>0.29976799999999998</v>
      </c>
      <c r="K518">
        <f>Input2022!K518*0.000001</f>
        <v>1.6209999999999998E-3</v>
      </c>
      <c r="L518">
        <f>Input2022!L518*0.000001</f>
        <v>0.37734399999999996</v>
      </c>
      <c r="M518">
        <f>Input2022!M518*0.000001</f>
        <v>0.37734399999999996</v>
      </c>
      <c r="N518">
        <f>Input2022!N518*0.000001</f>
        <v>0</v>
      </c>
      <c r="O518">
        <f>Input2022!O518*0.000001</f>
        <v>0.63043300000000002</v>
      </c>
      <c r="P518">
        <f>Input2022!P518*0.000001</f>
        <v>3.5548999999999997E-2</v>
      </c>
      <c r="Q518">
        <f>Input2022!Q518*0.000001</f>
        <v>-5.2235999999999998E-2</v>
      </c>
      <c r="R518">
        <f>Input2022!R518*0.000001</f>
        <v>0.274926</v>
      </c>
      <c r="S518">
        <f>Input2022!S518*0.000001</f>
        <v>0.22269</v>
      </c>
      <c r="T518">
        <f>Input2022!T518*0.000001</f>
        <v>9.049999999999999E-3</v>
      </c>
      <c r="U518">
        <f>Input2022!U518*0.000001</f>
        <v>0</v>
      </c>
      <c r="V518">
        <f>Input2022!V518*0.000001</f>
        <v>0</v>
      </c>
      <c r="W518">
        <f>Input2022!W518*0.000001</f>
        <v>0.48031099999999999</v>
      </c>
    </row>
    <row r="519" spans="1:23" ht="14.25" customHeight="1">
      <c r="A519">
        <f>Input2022!A519</f>
        <v>2022</v>
      </c>
      <c r="B519" t="str">
        <f>Input2022!B519</f>
        <v>Howell Mountain Elementary School District</v>
      </c>
      <c r="C519" t="str">
        <f>Input2022!C519</f>
        <v>School District</v>
      </c>
      <c r="D519" t="str">
        <f>Input2022!D519</f>
        <v>06</v>
      </c>
      <c r="E519" t="str">
        <f>Input2022!E519</f>
        <v>055</v>
      </c>
      <c r="F519" t="str">
        <f>Input2022!F519</f>
        <v>17760</v>
      </c>
      <c r="G519" t="str">
        <f>Input2022!G519</f>
        <v>CA</v>
      </c>
      <c r="H519">
        <f>Input2022!H519*0.000001</f>
        <v>1.0953599999999999</v>
      </c>
      <c r="I519">
        <f>Input2022!I519*0.000001</f>
        <v>-2.2619E-2</v>
      </c>
      <c r="J519">
        <f>Input2022!J519*0.000001</f>
        <v>1.947724</v>
      </c>
      <c r="K519">
        <f>Input2022!K519*0.000001</f>
        <v>2.4480109999999997</v>
      </c>
      <c r="L519">
        <f>Input2022!L519*0.000001</f>
        <v>2.5433429999999997</v>
      </c>
      <c r="M519">
        <f>Input2022!M519*0.000001</f>
        <v>2.262807</v>
      </c>
      <c r="N519">
        <f>Input2022!N519*0.000001</f>
        <v>0</v>
      </c>
      <c r="O519">
        <f>Input2022!O519*0.000001</f>
        <v>1.495906</v>
      </c>
      <c r="P519">
        <f>Input2022!P519*0.000001</f>
        <v>0.20077399999999998</v>
      </c>
      <c r="Q519">
        <f>Input2022!Q519*0.000001</f>
        <v>-0.85148799999999991</v>
      </c>
      <c r="R519">
        <f>Input2022!R519*0.000001</f>
        <v>3.0116199999999997</v>
      </c>
      <c r="S519">
        <f>Input2022!S519*0.000001</f>
        <v>2.1601319999999999</v>
      </c>
      <c r="T519">
        <f>Input2022!T519*0.000001</f>
        <v>0.161269</v>
      </c>
      <c r="U519">
        <f>Input2022!U519*0.000001</f>
        <v>0</v>
      </c>
      <c r="V519">
        <f>Input2022!V519*0.000001</f>
        <v>0</v>
      </c>
      <c r="W519">
        <f>Input2022!W519*0.000001</f>
        <v>-1.6216979999999999</v>
      </c>
    </row>
    <row r="520" spans="1:23" ht="14.25" customHeight="1">
      <c r="A520">
        <f>Input2022!A520</f>
        <v>2022</v>
      </c>
      <c r="B520" t="str">
        <f>Input2022!B520</f>
        <v>Hub Cities Consortium Joint Powers Authority</v>
      </c>
      <c r="C520" t="str">
        <f>Input2022!C520</f>
        <v>Special District</v>
      </c>
      <c r="D520" t="str">
        <f>Input2022!D520</f>
        <v>06</v>
      </c>
      <c r="E520" t="str">
        <f>Input2022!E520</f>
        <v>037</v>
      </c>
      <c r="F520">
        <f>Input2022!F520</f>
        <v>99032</v>
      </c>
      <c r="G520" t="str">
        <f>Input2022!G520</f>
        <v>CA</v>
      </c>
      <c r="H520">
        <f>Input2022!H520*0.000001</f>
        <v>-0.69362800000000002</v>
      </c>
      <c r="I520">
        <f>Input2022!I520*0.000001</f>
        <v>-3.4098999999999997E-2</v>
      </c>
      <c r="J520">
        <f>Input2022!J520*0.000001</f>
        <v>0.69808099999999995</v>
      </c>
      <c r="K520">
        <f>Input2022!K520*0.000001</f>
        <v>7.6919930000000001</v>
      </c>
      <c r="L520">
        <f>Input2022!L520*0.000001</f>
        <v>6.0620159999999998</v>
      </c>
      <c r="M520">
        <f>Input2022!M520*0.000001</f>
        <v>7.2999999999999996E-4</v>
      </c>
      <c r="N520">
        <f>Input2022!N520*0.000001</f>
        <v>0</v>
      </c>
      <c r="O520">
        <f>Input2022!O520*0.000001</f>
        <v>4.5249999999999995E-3</v>
      </c>
      <c r="P520">
        <f>Input2022!P520*0.000001</f>
        <v>8.1443159999999999</v>
      </c>
      <c r="Q520">
        <f>Input2022!Q520*0.000001</f>
        <v>-2.8677009999999998</v>
      </c>
      <c r="R520">
        <f>Input2022!R520*0.000001</f>
        <v>11.32583333</v>
      </c>
      <c r="S520">
        <f>Input2022!S520*0.000001</f>
        <v>8.4581323299999998</v>
      </c>
      <c r="T520">
        <f>Input2022!T520*0.000001</f>
        <v>0.471827</v>
      </c>
      <c r="U520">
        <f>Input2022!U520*0.000001</f>
        <v>0</v>
      </c>
      <c r="V520">
        <f>Input2022!V520*0.000001</f>
        <v>0</v>
      </c>
      <c r="W520">
        <f>Input2022!W520*0.000001</f>
        <v>-5.0060899999999995</v>
      </c>
    </row>
    <row r="521" spans="1:23" ht="14.25" customHeight="1">
      <c r="A521">
        <f>Input2022!A521</f>
        <v>2022</v>
      </c>
      <c r="B521" t="str">
        <f>Input2022!B521</f>
        <v>Hueneme Elementary School District</v>
      </c>
      <c r="C521" t="str">
        <f>Input2022!C521</f>
        <v>School District</v>
      </c>
      <c r="D521" t="str">
        <f>Input2022!D521</f>
        <v>06</v>
      </c>
      <c r="E521" t="str">
        <f>Input2022!E521</f>
        <v>111</v>
      </c>
      <c r="F521" t="str">
        <f>Input2022!F521</f>
        <v>17850</v>
      </c>
      <c r="G521" t="str">
        <f>Input2022!G521</f>
        <v>CA</v>
      </c>
      <c r="H521">
        <f>Input2022!H521*0.000001</f>
        <v>21.899106</v>
      </c>
      <c r="I521">
        <f>Input2022!I521*0.000001</f>
        <v>0</v>
      </c>
      <c r="J521">
        <f>Input2022!J521*0.000001</f>
        <v>126.347409</v>
      </c>
      <c r="K521">
        <f>Input2022!K521*0.000001</f>
        <v>63.823276999999997</v>
      </c>
      <c r="L521">
        <f>Input2022!L521*0.000001</f>
        <v>138.48284200000001</v>
      </c>
      <c r="M521">
        <f>Input2022!M521*0.000001</f>
        <v>134.826538</v>
      </c>
      <c r="N521">
        <f>Input2022!N521*0.000001</f>
        <v>0</v>
      </c>
      <c r="O521">
        <f>Input2022!O521*0.000001</f>
        <v>41.158342999999995</v>
      </c>
      <c r="P521">
        <f>Input2022!P521*0.000001</f>
        <v>18.369289999999999</v>
      </c>
      <c r="Q521">
        <f>Input2022!Q521*0.000001</f>
        <v>-54.586117999999999</v>
      </c>
      <c r="R521">
        <f>Input2022!R521*0.000001</f>
        <v>376.79288582995952</v>
      </c>
      <c r="S521">
        <f>Input2022!S521*0.000001</f>
        <v>322.20676782995952</v>
      </c>
      <c r="T521">
        <f>Input2022!T521*0.000001</f>
        <v>11.667093999999999</v>
      </c>
      <c r="U521">
        <f>Input2022!U521*0.000001</f>
        <v>0</v>
      </c>
      <c r="V521">
        <f>Input2022!V521*0.000001</f>
        <v>26.036269999999998</v>
      </c>
      <c r="W521">
        <f>Input2022!W521*0.000001</f>
        <v>-88.182047999999995</v>
      </c>
    </row>
    <row r="522" spans="1:23" ht="14.25" customHeight="1">
      <c r="A522">
        <f>Input2022!A522</f>
        <v>2022</v>
      </c>
      <c r="B522" t="str">
        <f>Input2022!B522</f>
        <v>Hughson Unified School District</v>
      </c>
      <c r="C522" t="str">
        <f>Input2022!C522</f>
        <v>School District</v>
      </c>
      <c r="D522" t="str">
        <f>Input2022!D522</f>
        <v>06</v>
      </c>
      <c r="E522" t="str">
        <f>Input2022!E522</f>
        <v>099</v>
      </c>
      <c r="F522" t="str">
        <f>Input2022!F522</f>
        <v>00060</v>
      </c>
      <c r="G522" t="str">
        <f>Input2022!G522</f>
        <v>CA</v>
      </c>
      <c r="H522">
        <f>Input2022!H522*0.000001</f>
        <v>6.4429099999999995</v>
      </c>
      <c r="I522">
        <f>Input2022!I522*0.000001</f>
        <v>-7.2959999999999995E-3</v>
      </c>
      <c r="J522">
        <f>Input2022!J522*0.000001</f>
        <v>31.164045999999999</v>
      </c>
      <c r="K522">
        <f>Input2022!K522*0.000001</f>
        <v>18.878636999999998</v>
      </c>
      <c r="L522">
        <f>Input2022!L522*0.000001</f>
        <v>35.039110000000001</v>
      </c>
      <c r="M522">
        <f>Input2022!M522*0.000001</f>
        <v>32.001401999999999</v>
      </c>
      <c r="N522">
        <f>Input2022!N522*0.000001</f>
        <v>0</v>
      </c>
      <c r="O522">
        <f>Input2022!O522*0.000001</f>
        <v>9.3433449999999993</v>
      </c>
      <c r="P522">
        <f>Input2022!P522*0.000001</f>
        <v>3.109051</v>
      </c>
      <c r="Q522">
        <f>Input2022!Q522*0.000001</f>
        <v>-13.791314999999999</v>
      </c>
      <c r="R522">
        <f>Input2022!R522*0.000001</f>
        <v>92.857946963562753</v>
      </c>
      <c r="S522">
        <f>Input2022!S522*0.000001</f>
        <v>79.066631963562756</v>
      </c>
      <c r="T522">
        <f>Input2022!T522*0.000001</f>
        <v>3.0013449999999997</v>
      </c>
      <c r="U522">
        <f>Input2022!U522*0.000001</f>
        <v>0</v>
      </c>
      <c r="V522">
        <f>Input2022!V522*0.000001</f>
        <v>2.3592999999999997</v>
      </c>
      <c r="W522">
        <f>Input2022!W522*0.000001</f>
        <v>-17.192816999999998</v>
      </c>
    </row>
    <row r="523" spans="1:23" ht="14.25" customHeight="1">
      <c r="A523">
        <f>Input2022!A523</f>
        <v>2022</v>
      </c>
      <c r="B523" t="str">
        <f>Input2022!B523</f>
        <v>Humboldt County Office of Education</v>
      </c>
      <c r="C523" t="str">
        <f>Input2022!C523</f>
        <v>School District</v>
      </c>
      <c r="D523" t="str">
        <f>Input2022!D523</f>
        <v>06</v>
      </c>
      <c r="E523" t="str">
        <f>Input2022!E523</f>
        <v>023</v>
      </c>
      <c r="F523" t="str">
        <f>Input2022!F523</f>
        <v>91009</v>
      </c>
      <c r="G523" t="str">
        <f>Input2022!G523</f>
        <v>CA</v>
      </c>
      <c r="H523">
        <f>Input2022!H523*0.000001</f>
        <v>15.15916</v>
      </c>
      <c r="I523">
        <f>Input2022!I523*0.000001</f>
        <v>-0.20194599999999999</v>
      </c>
      <c r="J523">
        <f>Input2022!J523*0.000001</f>
        <v>41.365263999999996</v>
      </c>
      <c r="K523">
        <f>Input2022!K523*0.000001</f>
        <v>3.7184559999999998</v>
      </c>
      <c r="L523">
        <f>Input2022!L523*0.000001</f>
        <v>64.664755</v>
      </c>
      <c r="M523">
        <f>Input2022!M523*0.000001</f>
        <v>44.578606000000001</v>
      </c>
      <c r="N523">
        <f>Input2022!N523*0.000001</f>
        <v>0</v>
      </c>
      <c r="O523">
        <f>Input2022!O523*0.000001</f>
        <v>19.162130999999999</v>
      </c>
      <c r="P523">
        <f>Input2022!P523*0.000001</f>
        <v>3.3817329999999997</v>
      </c>
      <c r="Q523">
        <f>Input2022!Q523*0.000001</f>
        <v>-18.863517999999999</v>
      </c>
      <c r="R523">
        <f>Input2022!R523*0.000001</f>
        <v>114.51623238866397</v>
      </c>
      <c r="S523">
        <f>Input2022!S523*0.000001</f>
        <v>95.652714388663966</v>
      </c>
      <c r="T523">
        <f>Input2022!T523*0.000001</f>
        <v>3.4815510000000001</v>
      </c>
      <c r="U523">
        <f>Input2022!U523*0.000001</f>
        <v>1.7166139999999999</v>
      </c>
      <c r="V523">
        <f>Input2022!V523*0.000001</f>
        <v>9.6554970000000004</v>
      </c>
      <c r="W523">
        <f>Input2022!W523*0.000001</f>
        <v>-17.432555000000001</v>
      </c>
    </row>
    <row r="524" spans="1:23" ht="14.25" customHeight="1">
      <c r="A524">
        <f>Input2022!A524</f>
        <v>2022</v>
      </c>
      <c r="B524" t="str">
        <f>Input2022!B524</f>
        <v>Huntington Beach</v>
      </c>
      <c r="C524" t="str">
        <f>Input2022!C524</f>
        <v>City</v>
      </c>
      <c r="D524" t="str">
        <f>Input2022!D524</f>
        <v>06</v>
      </c>
      <c r="E524" t="str">
        <f>Input2022!E524</f>
        <v>037</v>
      </c>
      <c r="F524">
        <f>Input2022!F524</f>
        <v>36000</v>
      </c>
      <c r="G524" t="str">
        <f>Input2022!G524</f>
        <v>CA</v>
      </c>
      <c r="H524">
        <f>Input2022!H524*0.000001</f>
        <v>88.119</v>
      </c>
      <c r="I524">
        <f>Input2022!I524*0.000001</f>
        <v>-17.849</v>
      </c>
      <c r="J524">
        <f>Input2022!J524*0.000001</f>
        <v>231.85399999999998</v>
      </c>
      <c r="K524">
        <f>Input2022!K524*0.000001</f>
        <v>433.50199999999995</v>
      </c>
      <c r="L524">
        <f>Input2022!L524*0.000001</f>
        <v>360.18099999999998</v>
      </c>
      <c r="M524">
        <f>Input2022!M524*0.000001</f>
        <v>257.05399999999997</v>
      </c>
      <c r="N524">
        <f>Input2022!N524*0.000001</f>
        <v>0</v>
      </c>
      <c r="O524">
        <f>Input2022!O524*0.000001</f>
        <v>99.942999999999998</v>
      </c>
      <c r="P524">
        <f>Input2022!P524*0.000001</f>
        <v>19.798999999999999</v>
      </c>
      <c r="Q524">
        <f>Input2022!Q524*0.000001</f>
        <v>93.714999999999989</v>
      </c>
      <c r="R524">
        <f>Input2022!R524*0.000001</f>
        <v>1519.5539999999999</v>
      </c>
      <c r="S524">
        <f>Input2022!S524*0.000001</f>
        <v>1613.269</v>
      </c>
      <c r="T524">
        <f>Input2022!T524*0.000001</f>
        <v>21.419</v>
      </c>
      <c r="U524">
        <f>Input2022!U524*0.000001</f>
        <v>36.286000000000001</v>
      </c>
      <c r="V524">
        <f>Input2022!V524*0.000001</f>
        <v>30.276</v>
      </c>
      <c r="W524">
        <f>Input2022!W524*0.000001</f>
        <v>-189.31799999999998</v>
      </c>
    </row>
    <row r="525" spans="1:23" ht="14.25" customHeight="1">
      <c r="A525">
        <f>Input2022!A525</f>
        <v>2022</v>
      </c>
      <c r="B525" t="str">
        <f>Input2022!B525</f>
        <v>Huntington Beach City School District</v>
      </c>
      <c r="C525" t="str">
        <f>Input2022!C525</f>
        <v>School District</v>
      </c>
      <c r="D525" t="str">
        <f>Input2022!D525</f>
        <v>06</v>
      </c>
      <c r="E525" t="str">
        <f>Input2022!E525</f>
        <v>059</v>
      </c>
      <c r="F525" t="str">
        <f>Input2022!F525</f>
        <v>18030</v>
      </c>
      <c r="G525" t="str">
        <f>Input2022!G525</f>
        <v>CA</v>
      </c>
      <c r="H525">
        <f>Input2022!H525*0.000001</f>
        <v>16.024325999999999</v>
      </c>
      <c r="I525">
        <f>Input2022!I525*0.000001</f>
        <v>0</v>
      </c>
      <c r="J525">
        <f>Input2022!J525*0.000001</f>
        <v>71.396028999999999</v>
      </c>
      <c r="K525">
        <f>Input2022!K525*0.000001</f>
        <v>171.808258</v>
      </c>
      <c r="L525">
        <f>Input2022!L525*0.000001</f>
        <v>121.69469799999999</v>
      </c>
      <c r="M525">
        <f>Input2022!M525*0.000001</f>
        <v>77.817559000000003</v>
      </c>
      <c r="N525">
        <f>Input2022!N525*0.000001</f>
        <v>0</v>
      </c>
      <c r="O525">
        <f>Input2022!O525*0.000001</f>
        <v>21.884606999999999</v>
      </c>
      <c r="P525">
        <f>Input2022!P525*0.000001</f>
        <v>7.7145429999999999</v>
      </c>
      <c r="Q525">
        <f>Input2022!Q525*0.000001</f>
        <v>-38.392961</v>
      </c>
      <c r="R525">
        <f>Input2022!R525*0.000001</f>
        <v>259.44208921052632</v>
      </c>
      <c r="S525">
        <f>Input2022!S525*0.000001</f>
        <v>221.04912821052633</v>
      </c>
      <c r="T525">
        <f>Input2022!T525*0.000001</f>
        <v>7.6438949999999997</v>
      </c>
      <c r="U525">
        <f>Input2022!U525*0.000001</f>
        <v>-2.5399999999999997E-3</v>
      </c>
      <c r="V525">
        <f>Input2022!V525*0.000001</f>
        <v>12.820228999999999</v>
      </c>
      <c r="W525">
        <f>Input2022!W525*0.000001</f>
        <v>-36.059697999999997</v>
      </c>
    </row>
    <row r="526" spans="1:23" ht="14.25" customHeight="1">
      <c r="A526">
        <f>Input2022!A526</f>
        <v>2022</v>
      </c>
      <c r="B526" t="str">
        <f>Input2022!B526</f>
        <v>Huntington Beach Union High School District</v>
      </c>
      <c r="C526" t="str">
        <f>Input2022!C526</f>
        <v>School District</v>
      </c>
      <c r="D526" t="str">
        <f>Input2022!D526</f>
        <v>06</v>
      </c>
      <c r="E526" t="str">
        <f>Input2022!E526</f>
        <v>059</v>
      </c>
      <c r="F526" t="str">
        <f>Input2022!F526</f>
        <v>18060</v>
      </c>
      <c r="G526" t="str">
        <f>Input2022!G526</f>
        <v>CA</v>
      </c>
      <c r="H526">
        <f>Input2022!H526*0.000001</f>
        <v>41.248129999999996</v>
      </c>
      <c r="I526">
        <f>Input2022!I526*0.000001</f>
        <v>-1.039175</v>
      </c>
      <c r="J526">
        <f>Input2022!J526*0.000001</f>
        <v>216.76204999999999</v>
      </c>
      <c r="K526">
        <f>Input2022!K526*0.000001</f>
        <v>337.16743099999997</v>
      </c>
      <c r="L526">
        <f>Input2022!L526*0.000001</f>
        <v>292.23690899999997</v>
      </c>
      <c r="M526">
        <f>Input2022!M526*0.000001</f>
        <v>229.269262</v>
      </c>
      <c r="N526">
        <f>Input2022!N526*0.000001</f>
        <v>62.724896999999999</v>
      </c>
      <c r="O526">
        <f>Input2022!O526*0.000001</f>
        <v>0</v>
      </c>
      <c r="P526">
        <f>Input2022!P526*0.000001</f>
        <v>23.034704999999999</v>
      </c>
      <c r="Q526">
        <f>Input2022!Q526*0.000001</f>
        <v>-111.81629699999999</v>
      </c>
      <c r="R526">
        <f>Input2022!R526*0.000001</f>
        <v>759.85273719999998</v>
      </c>
      <c r="S526">
        <f>Input2022!S526*0.000001</f>
        <v>648.03644020000002</v>
      </c>
      <c r="T526">
        <f>Input2022!T526*0.000001</f>
        <v>22.198501</v>
      </c>
      <c r="U526">
        <f>Input2022!U526*0.000001</f>
        <v>-8.6049999999999998E-3</v>
      </c>
      <c r="V526">
        <f>Input2022!V526*0.000001</f>
        <v>65.799590999999992</v>
      </c>
      <c r="W526">
        <f>Input2022!W526*0.000001</f>
        <v>-236.94207499999999</v>
      </c>
    </row>
    <row r="527" spans="1:23" ht="14.25" customHeight="1">
      <c r="A527">
        <f>Input2022!A527</f>
        <v>2022</v>
      </c>
      <c r="B527" t="str">
        <f>Input2022!B527</f>
        <v>Hydesville Elementary School District</v>
      </c>
      <c r="C527" t="str">
        <f>Input2022!C527</f>
        <v>School District</v>
      </c>
      <c r="D527" t="str">
        <f>Input2022!D527</f>
        <v>06</v>
      </c>
      <c r="E527" t="str">
        <f>Input2022!E527</f>
        <v>023</v>
      </c>
      <c r="F527" t="str">
        <f>Input2022!F527</f>
        <v>18120</v>
      </c>
      <c r="G527" t="str">
        <f>Input2022!G527</f>
        <v>CA</v>
      </c>
      <c r="H527">
        <f>Input2022!H527*0.000001</f>
        <v>0.60313699999999992</v>
      </c>
      <c r="I527">
        <f>Input2022!I527*0.000001</f>
        <v>-1.6444999999999998E-2</v>
      </c>
      <c r="J527">
        <f>Input2022!J527*0.000001</f>
        <v>2.4019949999999999</v>
      </c>
      <c r="K527">
        <f>Input2022!K527*0.000001</f>
        <v>1.1079219999999999</v>
      </c>
      <c r="L527">
        <f>Input2022!L527*0.000001</f>
        <v>2.8686889999999998</v>
      </c>
      <c r="M527">
        <f>Input2022!M527*0.000001</f>
        <v>2.7189359999999998</v>
      </c>
      <c r="N527">
        <f>Input2022!N527*0.000001</f>
        <v>0.931284</v>
      </c>
      <c r="O527">
        <f>Input2022!O527*0.000001</f>
        <v>0</v>
      </c>
      <c r="P527">
        <f>Input2022!P527*0.000001</f>
        <v>0.37523200000000001</v>
      </c>
      <c r="Q527">
        <f>Input2022!Q527*0.000001</f>
        <v>-0.977634</v>
      </c>
      <c r="R527">
        <f>Input2022!R527*0.000001</f>
        <v>6.7612540000000001</v>
      </c>
      <c r="S527">
        <f>Input2022!S527*0.000001</f>
        <v>5.78362</v>
      </c>
      <c r="T527">
        <f>Input2022!T527*0.000001</f>
        <v>0.19305899999999998</v>
      </c>
      <c r="U527">
        <f>Input2022!U527*0.000001</f>
        <v>0</v>
      </c>
      <c r="V527">
        <f>Input2022!V527*0.000001</f>
        <v>0</v>
      </c>
      <c r="W527">
        <f>Input2022!W527*0.000001</f>
        <v>-0.77202199999999999</v>
      </c>
    </row>
    <row r="528" spans="1:23" ht="14.25" customHeight="1">
      <c r="A528">
        <f>Input2022!A528</f>
        <v>2022</v>
      </c>
      <c r="B528" t="str">
        <f>Input2022!B528</f>
        <v>Imperial Beach</v>
      </c>
      <c r="C528" t="str">
        <f>Input2022!C528</f>
        <v>City</v>
      </c>
      <c r="D528" t="str">
        <f>Input2022!D528</f>
        <v>06</v>
      </c>
      <c r="E528" t="str">
        <f>Input2022!E528</f>
        <v>073</v>
      </c>
      <c r="F528" t="str">
        <f>Input2022!F528</f>
        <v>36294</v>
      </c>
      <c r="G528" t="str">
        <f>Input2022!G528</f>
        <v>CA</v>
      </c>
      <c r="H528">
        <f>Input2022!H528*0.000001</f>
        <v>15.826402999999999</v>
      </c>
      <c r="I528">
        <f>Input2022!I528*0.000001</f>
        <v>-2.2536389999999997</v>
      </c>
      <c r="J528">
        <f>Input2022!J528*0.000001</f>
        <v>24.388424999999998</v>
      </c>
      <c r="K528">
        <f>Input2022!K528*0.000001</f>
        <v>1.556913</v>
      </c>
      <c r="L528">
        <f>Input2022!L528*0.000001</f>
        <v>36.950170999999997</v>
      </c>
      <c r="M528">
        <f>Input2022!M528*0.000001</f>
        <v>26.243292999999998</v>
      </c>
      <c r="N528">
        <f>Input2022!N528*0.000001</f>
        <v>0</v>
      </c>
      <c r="O528">
        <f>Input2022!O528*0.000001</f>
        <v>17.516304999999999</v>
      </c>
      <c r="P528">
        <f>Input2022!P528*0.000001</f>
        <v>4.6050069999999996</v>
      </c>
      <c r="Q528">
        <f>Input2022!Q528*0.000001</f>
        <v>-2.2776719999999999</v>
      </c>
      <c r="R528">
        <f>Input2022!R528*0.000001</f>
        <v>61.227741935483849</v>
      </c>
      <c r="S528">
        <f>Input2022!S528*0.000001</f>
        <v>58.950069935483846</v>
      </c>
      <c r="T528">
        <f>Input2022!T528*0.000001</f>
        <v>1.4980659999999999</v>
      </c>
      <c r="U528">
        <f>Input2022!U528*0.000001</f>
        <v>0</v>
      </c>
      <c r="V528">
        <f>Input2022!V528*0.000001</f>
        <v>2.0251060000000001</v>
      </c>
      <c r="W528">
        <f>Input2022!W528*0.000001</f>
        <v>17.586738999999998</v>
      </c>
    </row>
    <row r="529" spans="1:23" ht="14.25" customHeight="1">
      <c r="A529">
        <f>Input2022!A529</f>
        <v>2022</v>
      </c>
      <c r="B529" t="str">
        <f>Input2022!B529</f>
        <v>Imperial County Office of Education</v>
      </c>
      <c r="C529" t="str">
        <f>Input2022!C529</f>
        <v>School District</v>
      </c>
      <c r="D529" t="str">
        <f>Input2022!D529</f>
        <v>06</v>
      </c>
      <c r="E529" t="str">
        <f>Input2022!E529</f>
        <v>025</v>
      </c>
      <c r="F529" t="str">
        <f>Input2022!F529</f>
        <v>91010</v>
      </c>
      <c r="G529" t="str">
        <f>Input2022!G529</f>
        <v>CA</v>
      </c>
      <c r="H529">
        <f>Input2022!H529*0.000001</f>
        <v>30.280528</v>
      </c>
      <c r="I529">
        <f>Input2022!I529*0.000001</f>
        <v>-0.38249699999999998</v>
      </c>
      <c r="J529">
        <f>Input2022!J529*0.000001</f>
        <v>73.765220999999997</v>
      </c>
      <c r="K529">
        <f>Input2022!K529*0.000001</f>
        <v>6.2316089999999997</v>
      </c>
      <c r="L529">
        <f>Input2022!L529*0.000001</f>
        <v>151.451244</v>
      </c>
      <c r="M529">
        <f>Input2022!M529*0.000001</f>
        <v>79.222094999999996</v>
      </c>
      <c r="N529">
        <f>Input2022!N529*0.000001</f>
        <v>57.436467999999998</v>
      </c>
      <c r="O529">
        <f>Input2022!O529*0.000001</f>
        <v>0</v>
      </c>
      <c r="P529">
        <f>Input2022!P529*0.000001</f>
        <v>31.283852</v>
      </c>
      <c r="Q529">
        <f>Input2022!Q529*0.000001</f>
        <v>-37.391222999999997</v>
      </c>
      <c r="R529">
        <f>Input2022!R529*0.000001</f>
        <v>222.1365179</v>
      </c>
      <c r="S529">
        <f>Input2022!S529*0.000001</f>
        <v>184.7452949</v>
      </c>
      <c r="T529">
        <f>Input2022!T529*0.000001</f>
        <v>7.429373</v>
      </c>
      <c r="U529">
        <f>Input2022!U529*0.000001</f>
        <v>0</v>
      </c>
      <c r="V529">
        <f>Input2022!V529*0.000001</f>
        <v>16.165589000000001</v>
      </c>
      <c r="W529">
        <f>Input2022!W529*0.000001</f>
        <v>-21.717555999999998</v>
      </c>
    </row>
    <row r="530" spans="1:23" ht="14.25" customHeight="1">
      <c r="A530">
        <f>Input2022!A530</f>
        <v>2022</v>
      </c>
      <c r="B530" t="str">
        <f>Input2022!B530</f>
        <v>Imperial Unified School District</v>
      </c>
      <c r="C530" t="str">
        <f>Input2022!C530</f>
        <v>School District</v>
      </c>
      <c r="D530" t="str">
        <f>Input2022!D530</f>
        <v>06</v>
      </c>
      <c r="E530" t="str">
        <f>Input2022!E530</f>
        <v>025</v>
      </c>
      <c r="F530" t="str">
        <f>Input2022!F530</f>
        <v>18210</v>
      </c>
      <c r="G530" t="str">
        <f>Input2022!G530</f>
        <v>CA</v>
      </c>
      <c r="H530">
        <f>Input2022!H530*0.000001</f>
        <v>14.47706</v>
      </c>
      <c r="I530">
        <f>Input2022!I530*0.000001</f>
        <v>0</v>
      </c>
      <c r="J530">
        <f>Input2022!J530*0.000001</f>
        <v>57.864925999999997</v>
      </c>
      <c r="K530">
        <f>Input2022!K530*0.000001</f>
        <v>52.750062999999997</v>
      </c>
      <c r="L530">
        <f>Input2022!L530*0.000001</f>
        <v>68.126550999999992</v>
      </c>
      <c r="M530">
        <f>Input2022!M530*0.000001</f>
        <v>61.269638</v>
      </c>
      <c r="N530">
        <f>Input2022!N530*0.000001</f>
        <v>18.690918999999997</v>
      </c>
      <c r="O530">
        <f>Input2022!O530*0.000001</f>
        <v>0</v>
      </c>
      <c r="P530">
        <f>Input2022!P530*0.000001</f>
        <v>5.1556839999999999</v>
      </c>
      <c r="Q530">
        <f>Input2022!Q530*0.000001</f>
        <v>-28.375976999999999</v>
      </c>
      <c r="R530">
        <f>Input2022!R530*0.000001</f>
        <v>194.04804099999998</v>
      </c>
      <c r="S530">
        <f>Input2022!S530*0.000001</f>
        <v>165.67206400000001</v>
      </c>
      <c r="T530">
        <f>Input2022!T530*0.000001</f>
        <v>6.03498</v>
      </c>
      <c r="U530">
        <f>Input2022!U530*0.000001</f>
        <v>0</v>
      </c>
      <c r="V530">
        <f>Input2022!V530*0.000001</f>
        <v>8.195805</v>
      </c>
      <c r="W530">
        <f>Input2022!W530*0.000001</f>
        <v>-32.035890999999999</v>
      </c>
    </row>
    <row r="531" spans="1:23" ht="14.25" customHeight="1">
      <c r="A531">
        <f>Input2022!A531</f>
        <v>2022</v>
      </c>
      <c r="B531" t="str">
        <f>Input2022!B531</f>
        <v>Imperial Valley Regional Occupational Program</v>
      </c>
      <c r="C531" t="str">
        <f>Input2022!C531</f>
        <v>Special District</v>
      </c>
      <c r="D531" t="str">
        <f>Input2022!D531</f>
        <v>06</v>
      </c>
      <c r="E531" t="str">
        <f>Input2022!E531</f>
        <v>025</v>
      </c>
      <c r="F531">
        <f>Input2022!F531</f>
        <v>99033</v>
      </c>
      <c r="G531" t="str">
        <f>Input2022!G531</f>
        <v>CA</v>
      </c>
      <c r="H531">
        <f>Input2022!H531*0.000001</f>
        <v>1.8407039999999999</v>
      </c>
      <c r="I531">
        <f>Input2022!I531*0.000001</f>
        <v>0</v>
      </c>
      <c r="J531">
        <f>Input2022!J531*0.000001</f>
        <v>10.279809999999999</v>
      </c>
      <c r="K531">
        <f>Input2022!K531*0.000001</f>
        <v>0.103033</v>
      </c>
      <c r="L531">
        <f>Input2022!L531*0.000001</f>
        <v>10.215593</v>
      </c>
      <c r="M531">
        <f>Input2022!M531*0.000001</f>
        <v>10.242642999999999</v>
      </c>
      <c r="N531">
        <f>Input2022!N531*0.000001</f>
        <v>1.215684</v>
      </c>
      <c r="O531">
        <f>Input2022!O531*0.000001</f>
        <v>0</v>
      </c>
      <c r="P531">
        <f>Input2022!P531*0.000001</f>
        <v>1.094911</v>
      </c>
      <c r="Q531">
        <f>Input2022!Q531*0.000001</f>
        <v>-4.0490449999999996</v>
      </c>
      <c r="R531">
        <f>Input2022!R531*0.000001</f>
        <v>21.881514710000001</v>
      </c>
      <c r="S531">
        <f>Input2022!S531*0.000001</f>
        <v>17.832469710000002</v>
      </c>
      <c r="T531">
        <f>Input2022!T531*0.000001</f>
        <v>0.83268500000000001</v>
      </c>
      <c r="U531">
        <f>Input2022!U531*0.000001</f>
        <v>0</v>
      </c>
      <c r="V531">
        <f>Input2022!V531*0.000001</f>
        <v>0</v>
      </c>
      <c r="W531">
        <f>Input2022!W531*0.000001</f>
        <v>-2.8785889999999998</v>
      </c>
    </row>
    <row r="532" spans="1:23" ht="14.25" customHeight="1">
      <c r="A532">
        <f>Input2022!A532</f>
        <v>2022</v>
      </c>
      <c r="B532" t="str">
        <f>Input2022!B532</f>
        <v>Indian Diggings Elementary School District</v>
      </c>
      <c r="C532" t="str">
        <f>Input2022!C532</f>
        <v>School District</v>
      </c>
      <c r="D532" t="str">
        <f>Input2022!D532</f>
        <v>06</v>
      </c>
      <c r="E532" t="str">
        <f>Input2022!E532</f>
        <v>017</v>
      </c>
      <c r="F532" t="str">
        <f>Input2022!F532</f>
        <v>18240</v>
      </c>
      <c r="G532" t="str">
        <f>Input2022!G532</f>
        <v>CA</v>
      </c>
      <c r="H532">
        <f>Input2022!H532*0.000001</f>
        <v>0.24613699999999999</v>
      </c>
      <c r="I532">
        <f>Input2022!I532*0.000001</f>
        <v>0</v>
      </c>
      <c r="J532">
        <f>Input2022!J532*0.000001</f>
        <v>0.39454600000000001</v>
      </c>
      <c r="K532">
        <f>Input2022!K532*0.000001</f>
        <v>0</v>
      </c>
      <c r="L532">
        <f>Input2022!L532*0.000001</f>
        <v>0.43555499999999997</v>
      </c>
      <c r="M532">
        <f>Input2022!M532*0.000001</f>
        <v>0.43555499999999997</v>
      </c>
      <c r="N532">
        <f>Input2022!N532*0.000001</f>
        <v>0</v>
      </c>
      <c r="O532">
        <f>Input2022!O532*0.000001</f>
        <v>0.326455</v>
      </c>
      <c r="P532">
        <f>Input2022!P532*0.000001</f>
        <v>4.2118999999999997E-2</v>
      </c>
      <c r="Q532">
        <f>Input2022!Q532*0.000001</f>
        <v>-0.13699999999999998</v>
      </c>
      <c r="R532">
        <f>Input2022!R532*0.000001</f>
        <v>0.94939299999999993</v>
      </c>
      <c r="S532">
        <f>Input2022!S532*0.000001</f>
        <v>0.81239299999999992</v>
      </c>
      <c r="T532">
        <f>Input2022!T532*0.000001</f>
        <v>3.6999999999999998E-2</v>
      </c>
      <c r="U532">
        <f>Input2022!U532*0.000001</f>
        <v>0</v>
      </c>
      <c r="V532">
        <f>Input2022!V532*0.000001</f>
        <v>1E-3</v>
      </c>
      <c r="W532">
        <f>Input2022!W532*0.000001</f>
        <v>7.8069E-2</v>
      </c>
    </row>
    <row r="533" spans="1:23" ht="14.25" customHeight="1">
      <c r="A533">
        <f>Input2022!A533</f>
        <v>2022</v>
      </c>
      <c r="B533" t="str">
        <f>Input2022!B533</f>
        <v>Indian Springs Elementary School District</v>
      </c>
      <c r="C533" t="str">
        <f>Input2022!C533</f>
        <v>School District</v>
      </c>
      <c r="D533" t="str">
        <f>Input2022!D533</f>
        <v>06</v>
      </c>
      <c r="E533" t="str">
        <f>Input2022!E533</f>
        <v>089</v>
      </c>
      <c r="F533" t="str">
        <f>Input2022!F533</f>
        <v>18270</v>
      </c>
      <c r="G533" t="str">
        <f>Input2022!G533</f>
        <v>CA</v>
      </c>
      <c r="H533">
        <f>Input2022!H533*0.000001</f>
        <v>0.42142499999999999</v>
      </c>
      <c r="I533">
        <f>Input2022!I533*0.000001</f>
        <v>-4.4999999999999998E-2</v>
      </c>
      <c r="J533">
        <f>Input2022!J533*0.000001</f>
        <v>0.77237</v>
      </c>
      <c r="K533">
        <f>Input2022!K533*0.000001</f>
        <v>0.439</v>
      </c>
      <c r="L533">
        <f>Input2022!L533*0.000001</f>
        <v>0.66099999999999992</v>
      </c>
      <c r="M533">
        <f>Input2022!M533*0.000001</f>
        <v>0.64178199999999996</v>
      </c>
      <c r="N533">
        <f>Input2022!N533*0.000001</f>
        <v>0</v>
      </c>
      <c r="O533">
        <f>Input2022!O533*0.000001</f>
        <v>0.58203399999999994</v>
      </c>
      <c r="P533">
        <f>Input2022!P533*0.000001</f>
        <v>0.165575</v>
      </c>
      <c r="Q533">
        <f>Input2022!Q533*0.000001</f>
        <v>-0.28299999999999997</v>
      </c>
      <c r="R533">
        <f>Input2022!R533*0.000001</f>
        <v>1.766397</v>
      </c>
      <c r="S533">
        <f>Input2022!S533*0.000001</f>
        <v>1.4833969999999999</v>
      </c>
      <c r="T533">
        <f>Input2022!T533*0.000001</f>
        <v>4.9999999999999996E-2</v>
      </c>
      <c r="U533">
        <f>Input2022!U533*0.000001</f>
        <v>0</v>
      </c>
      <c r="V533">
        <f>Input2022!V533*0.000001</f>
        <v>1.7999999999999999E-2</v>
      </c>
      <c r="W533">
        <f>Input2022!W533*0.000001</f>
        <v>3.6999999999999998E-2</v>
      </c>
    </row>
    <row r="534" spans="1:23" ht="14.25" customHeight="1">
      <c r="A534">
        <f>Input2022!A534</f>
        <v>2022</v>
      </c>
      <c r="B534" t="str">
        <f>Input2022!B534</f>
        <v>Indian Wells</v>
      </c>
      <c r="C534" t="str">
        <f>Input2022!C534</f>
        <v>City</v>
      </c>
      <c r="D534" t="str">
        <f>Input2022!D534</f>
        <v>06</v>
      </c>
      <c r="E534" t="str">
        <f>Input2022!E534</f>
        <v>065</v>
      </c>
      <c r="F534">
        <f>Input2022!F534</f>
        <v>36434</v>
      </c>
      <c r="G534" t="str">
        <f>Input2022!G534</f>
        <v>CA</v>
      </c>
      <c r="H534">
        <f>Input2022!H534*0.000001</f>
        <v>17.725584999999999</v>
      </c>
      <c r="I534">
        <f>Input2022!I534*0.000001</f>
        <v>-5.3952729999999995</v>
      </c>
      <c r="J534">
        <f>Input2022!J534*0.000001</f>
        <v>17.297919999999998</v>
      </c>
      <c r="K534">
        <f>Input2022!K534*0.000001</f>
        <v>15.697227999999999</v>
      </c>
      <c r="L534">
        <f>Input2022!L534*0.000001</f>
        <v>54.113951</v>
      </c>
      <c r="M534">
        <f>Input2022!M534*0.000001</f>
        <v>25.281523</v>
      </c>
      <c r="N534">
        <f>Input2022!N534*0.000001</f>
        <v>0</v>
      </c>
      <c r="O534">
        <f>Input2022!O534*0.000001</f>
        <v>12.086055999999999</v>
      </c>
      <c r="P534">
        <f>Input2022!P534*0.000001</f>
        <v>3.3749389999999999</v>
      </c>
      <c r="Q534">
        <f>Input2022!Q534*0.000001</f>
        <v>6.4491800000000001</v>
      </c>
      <c r="R534">
        <f>Input2022!R534*0.000001</f>
        <v>-67.814720999999992</v>
      </c>
      <c r="S534">
        <f>Input2022!S534*0.000001</f>
        <v>-61.365541</v>
      </c>
      <c r="T534">
        <f>Input2022!T534*0.000001</f>
        <v>0.40879399999999999</v>
      </c>
      <c r="U534">
        <f>Input2022!U534*0.000001</f>
        <v>11.208427</v>
      </c>
      <c r="V534">
        <f>Input2022!V534*0.000001</f>
        <v>9.0118399999999994</v>
      </c>
      <c r="W534">
        <f>Input2022!W534*0.000001</f>
        <v>65.058768000000001</v>
      </c>
    </row>
    <row r="535" spans="1:23" ht="14.25" customHeight="1">
      <c r="A535">
        <f>Input2022!A535</f>
        <v>2022</v>
      </c>
      <c r="B535" t="str">
        <f>Input2022!B535</f>
        <v>Indio</v>
      </c>
      <c r="C535" t="str">
        <f>Input2022!C535</f>
        <v>City</v>
      </c>
      <c r="D535" t="str">
        <f>Input2022!D535</f>
        <v>06</v>
      </c>
      <c r="E535" t="str">
        <f>Input2022!E535</f>
        <v>065</v>
      </c>
      <c r="F535">
        <f>Input2022!F535</f>
        <v>36448</v>
      </c>
      <c r="G535" t="str">
        <f>Input2022!G535</f>
        <v>CA</v>
      </c>
      <c r="H535">
        <f>Input2022!H535*0.000001</f>
        <v>73.449089999999998</v>
      </c>
      <c r="I535">
        <f>Input2022!I535*0.000001</f>
        <v>-3.1092719999999998</v>
      </c>
      <c r="J535">
        <f>Input2022!J535*0.000001</f>
        <v>73.721260999999998</v>
      </c>
      <c r="K535">
        <f>Input2022!K535*0.000001</f>
        <v>90.478994</v>
      </c>
      <c r="L535">
        <f>Input2022!L535*0.000001</f>
        <v>162.05124999999998</v>
      </c>
      <c r="M535">
        <f>Input2022!M535*0.000001</f>
        <v>101.97769699999999</v>
      </c>
      <c r="N535">
        <f>Input2022!N535*0.000001</f>
        <v>0</v>
      </c>
      <c r="O535">
        <f>Input2022!O535*0.000001</f>
        <v>73.363652999999999</v>
      </c>
      <c r="P535">
        <f>Input2022!P535*0.000001</f>
        <v>14.922694</v>
      </c>
      <c r="Q535">
        <f>Input2022!Q535*0.000001</f>
        <v>-46.136845999999998</v>
      </c>
      <c r="R535">
        <f>Input2022!R535*0.000001</f>
        <v>310.29391069999997</v>
      </c>
      <c r="S535">
        <f>Input2022!S535*0.000001</f>
        <v>264.15706469999998</v>
      </c>
      <c r="T535">
        <f>Input2022!T535*0.000001</f>
        <v>8.9283590000000004</v>
      </c>
      <c r="U535">
        <f>Input2022!U535*0.000001</f>
        <v>2.2731529999999998</v>
      </c>
      <c r="V535">
        <f>Input2022!V535*0.000001</f>
        <v>69.052126999999999</v>
      </c>
      <c r="W535">
        <f>Input2022!W535*0.000001</f>
        <v>26.225535999999998</v>
      </c>
    </row>
    <row r="536" spans="1:23" ht="14.25" customHeight="1">
      <c r="A536">
        <f>Input2022!A536</f>
        <v>2022</v>
      </c>
      <c r="B536" t="str">
        <f>Input2022!B536</f>
        <v>Industry</v>
      </c>
      <c r="C536" t="str">
        <f>Input2022!C536</f>
        <v>City</v>
      </c>
      <c r="D536" t="str">
        <f>Input2022!D536</f>
        <v>06</v>
      </c>
      <c r="E536" t="str">
        <f>Input2022!E536</f>
        <v>037</v>
      </c>
      <c r="F536">
        <f>Input2022!F536</f>
        <v>36490</v>
      </c>
      <c r="G536" t="str">
        <f>Input2022!G536</f>
        <v>CA</v>
      </c>
      <c r="H536">
        <f>Input2022!H536*0.000001</f>
        <v>597.79092300000002</v>
      </c>
      <c r="I536">
        <f>Input2022!I536*0.000001</f>
        <v>-59.219741999999997</v>
      </c>
      <c r="J536">
        <f>Input2022!J536*0.000001</f>
        <v>57.087588999999994</v>
      </c>
      <c r="K536">
        <f>Input2022!K536*0.000001</f>
        <v>373.625272</v>
      </c>
      <c r="L536">
        <f>Input2022!L536*0.000001</f>
        <v>132.38450899999998</v>
      </c>
      <c r="M536">
        <f>Input2022!M536*0.000001</f>
        <v>60.543712999999997</v>
      </c>
      <c r="N536">
        <f>Input2022!N536*0.000001</f>
        <v>1.4322699999999999</v>
      </c>
      <c r="O536">
        <f>Input2022!O536*0.000001</f>
        <v>594.12321099999997</v>
      </c>
      <c r="P536">
        <f>Input2022!P536*0.000001</f>
        <v>6.8257969999999997</v>
      </c>
      <c r="Q536">
        <f>Input2022!Q536*0.000001</f>
        <v>3.5898309999999998</v>
      </c>
      <c r="R536">
        <f>Input2022!R536*0.000001</f>
        <v>-166.19587959999998</v>
      </c>
      <c r="S536">
        <f>Input2022!S536*0.000001</f>
        <v>-162.60604859999998</v>
      </c>
      <c r="T536">
        <f>Input2022!T536*0.000001</f>
        <v>0.30862499999999998</v>
      </c>
      <c r="U536">
        <f>Input2022!U536*0.000001</f>
        <v>13.788160999999999</v>
      </c>
      <c r="V536">
        <f>Input2022!V536*0.000001</f>
        <v>8.3059820000000002</v>
      </c>
      <c r="W536">
        <f>Input2022!W536*0.000001</f>
        <v>662.27398799999992</v>
      </c>
    </row>
    <row r="537" spans="1:23" ht="14.25" customHeight="1">
      <c r="A537">
        <f>Input2022!A537</f>
        <v>2022</v>
      </c>
      <c r="B537" t="str">
        <f>Input2022!B537</f>
        <v>Inglewood</v>
      </c>
      <c r="C537" t="str">
        <f>Input2022!C537</f>
        <v>City</v>
      </c>
      <c r="D537" t="str">
        <f>Input2022!D537</f>
        <v>06</v>
      </c>
      <c r="E537" t="str">
        <f>Input2022!E537</f>
        <v>037</v>
      </c>
      <c r="F537">
        <f>Input2022!F537</f>
        <v>36546</v>
      </c>
      <c r="G537" t="str">
        <f>Input2022!G537</f>
        <v>CA</v>
      </c>
      <c r="H537">
        <f>Input2022!H537*0.000001</f>
        <v>101.085976</v>
      </c>
      <c r="I537">
        <f>Input2022!I537*0.000001</f>
        <v>-9.4757359999999995</v>
      </c>
      <c r="J537">
        <f>Input2022!J537*0.000001</f>
        <v>146.11800399999998</v>
      </c>
      <c r="K537">
        <f>Input2022!K537*0.000001</f>
        <v>301.21607299999999</v>
      </c>
      <c r="L537">
        <f>Input2022!L537*0.000001</f>
        <v>348.729533</v>
      </c>
      <c r="M537">
        <f>Input2022!M537*0.000001</f>
        <v>176.72827599999999</v>
      </c>
      <c r="N537">
        <f>Input2022!N537*0.000001</f>
        <v>0</v>
      </c>
      <c r="O537">
        <f>Input2022!O537*0.000001</f>
        <v>98.828359999999989</v>
      </c>
      <c r="P537">
        <f>Input2022!P537*0.000001</f>
        <v>25.72908</v>
      </c>
      <c r="Q537">
        <f>Input2022!Q537*0.000001</f>
        <v>-231.15286399999999</v>
      </c>
      <c r="R537">
        <f>Input2022!R537*0.000001</f>
        <v>1004.324747</v>
      </c>
      <c r="S537">
        <f>Input2022!S537*0.000001</f>
        <v>773.17188299999998</v>
      </c>
      <c r="T537">
        <f>Input2022!T537*0.000001</f>
        <v>20.120075</v>
      </c>
      <c r="U537">
        <f>Input2022!U537*0.000001</f>
        <v>0</v>
      </c>
      <c r="V537">
        <f>Input2022!V537*0.000001</f>
        <v>123.940692</v>
      </c>
      <c r="W537">
        <f>Input2022!W537*0.000001</f>
        <v>-455.62131799999997</v>
      </c>
    </row>
    <row r="538" spans="1:23" ht="14.25" customHeight="1">
      <c r="A538">
        <f>Input2022!A538</f>
        <v>2022</v>
      </c>
      <c r="B538" t="str">
        <f>Input2022!B538</f>
        <v>Inglewood Unified School District</v>
      </c>
      <c r="C538" t="str">
        <f>Input2022!C538</f>
        <v>School District</v>
      </c>
      <c r="D538" t="str">
        <f>Input2022!D538</f>
        <v>06</v>
      </c>
      <c r="E538" t="str">
        <f>Input2022!E538</f>
        <v>037</v>
      </c>
      <c r="F538" t="str">
        <f>Input2022!F538</f>
        <v>18390</v>
      </c>
      <c r="G538" t="str">
        <f>Input2022!G538</f>
        <v>CA</v>
      </c>
      <c r="H538">
        <f>Input2022!H538*0.000001</f>
        <v>43.069840999999997</v>
      </c>
      <c r="I538">
        <f>Input2022!I538*0.000001</f>
        <v>-4.3046000000000001E-2</v>
      </c>
      <c r="J538">
        <f>Input2022!J538*0.000001</f>
        <v>153.80677399999999</v>
      </c>
      <c r="K538">
        <f>Input2022!K538*0.000001</f>
        <v>234.36261399999998</v>
      </c>
      <c r="L538">
        <f>Input2022!L538*0.000001</f>
        <v>198.61511199999998</v>
      </c>
      <c r="M538">
        <f>Input2022!M538*0.000001</f>
        <v>177.89908499999999</v>
      </c>
      <c r="N538">
        <f>Input2022!N538*0.000001</f>
        <v>0</v>
      </c>
      <c r="O538">
        <f>Input2022!O538*0.000001</f>
        <v>68.463926999999998</v>
      </c>
      <c r="P538">
        <f>Input2022!P538*0.000001</f>
        <v>15.357054</v>
      </c>
      <c r="Q538">
        <f>Input2022!Q538*0.000001</f>
        <v>-50.314540999999998</v>
      </c>
      <c r="R538">
        <f>Input2022!R538*0.000001</f>
        <v>340.67416960000003</v>
      </c>
      <c r="S538">
        <f>Input2022!S538*0.000001</f>
        <v>290.35962860000001</v>
      </c>
      <c r="T538">
        <f>Input2022!T538*0.000001</f>
        <v>10.896789</v>
      </c>
      <c r="U538">
        <f>Input2022!U538*0.000001</f>
        <v>-3.2649999999999997E-3</v>
      </c>
      <c r="V538">
        <f>Input2022!V538*0.000001</f>
        <v>23.239788999999998</v>
      </c>
      <c r="W538">
        <f>Input2022!W538*0.000001</f>
        <v>-94.943083999999999</v>
      </c>
    </row>
    <row r="539" spans="1:23" ht="14.25" customHeight="1">
      <c r="A539">
        <f>Input2022!A539</f>
        <v>2022</v>
      </c>
      <c r="B539" t="str">
        <f>Input2022!B539</f>
        <v>Inyo County</v>
      </c>
      <c r="C539" t="str">
        <f>Input2022!C539</f>
        <v>County</v>
      </c>
      <c r="D539" t="str">
        <f>Input2022!D539</f>
        <v>06</v>
      </c>
      <c r="E539" t="str">
        <f>Input2022!E539</f>
        <v>027</v>
      </c>
      <c r="F539" t="str">
        <f>Input2022!F539</f>
        <v>00000</v>
      </c>
      <c r="G539" t="str">
        <f>Input2022!G539</f>
        <v>CA</v>
      </c>
      <c r="H539">
        <f>Input2022!H539*0.000001</f>
        <v>33.609411000000001</v>
      </c>
      <c r="I539">
        <f>Input2022!I539*0.000001</f>
        <v>-2.4509949999999998</v>
      </c>
      <c r="J539">
        <f>Input2022!J539*0.000001</f>
        <v>74.983798999999991</v>
      </c>
      <c r="K539">
        <f>Input2022!K539*0.000001</f>
        <v>23.507080999999999</v>
      </c>
      <c r="L539">
        <f>Input2022!L539*0.000001</f>
        <v>101.23841399999999</v>
      </c>
      <c r="M539">
        <f>Input2022!M539*0.000001</f>
        <v>73.076419999999999</v>
      </c>
      <c r="N539">
        <f>Input2022!N539*0.000001</f>
        <v>0.13137399999999999</v>
      </c>
      <c r="O539">
        <f>Input2022!O539*0.000001</f>
        <v>70.897198000000003</v>
      </c>
      <c r="P539">
        <f>Input2022!P539*0.000001</f>
        <v>5.2679909999999994</v>
      </c>
      <c r="Q539">
        <f>Input2022!Q539*0.000001</f>
        <v>-47.046399000000001</v>
      </c>
      <c r="R539">
        <f>Input2022!R539*0.000001</f>
        <v>266.60601650660266</v>
      </c>
      <c r="S539">
        <f>Input2022!S539*0.000001</f>
        <v>219.55961750660265</v>
      </c>
      <c r="T539">
        <f>Input2022!T539*0.000001</f>
        <v>8.8323499999999999</v>
      </c>
      <c r="U539">
        <f>Input2022!U539*0.000001</f>
        <v>9.0521759999999993</v>
      </c>
      <c r="V539">
        <f>Input2022!V539*0.000001</f>
        <v>71.776912999999993</v>
      </c>
      <c r="W539">
        <f>Input2022!W539*0.000001</f>
        <v>-92.810888999999989</v>
      </c>
    </row>
    <row r="540" spans="1:23" ht="14.25" customHeight="1">
      <c r="A540">
        <f>Input2022!A540</f>
        <v>2022</v>
      </c>
      <c r="B540" t="str">
        <f>Input2022!B540</f>
        <v>Inyo County Office of Education</v>
      </c>
      <c r="C540" t="str">
        <f>Input2022!C540</f>
        <v>School District</v>
      </c>
      <c r="D540" t="str">
        <f>Input2022!D540</f>
        <v>06</v>
      </c>
      <c r="E540" t="str">
        <f>Input2022!E540</f>
        <v>027</v>
      </c>
      <c r="F540" t="str">
        <f>Input2022!F540</f>
        <v>91011</v>
      </c>
      <c r="G540" t="str">
        <f>Input2022!G540</f>
        <v>CA</v>
      </c>
      <c r="H540">
        <f>Input2022!H540*0.000001</f>
        <v>9.2910219999999999</v>
      </c>
      <c r="I540">
        <f>Input2022!I540*0.000001</f>
        <v>-0.3</v>
      </c>
      <c r="J540">
        <f>Input2022!J540*0.000001</f>
        <v>10.508125999999999</v>
      </c>
      <c r="K540">
        <f>Input2022!K540*0.000001</f>
        <v>8.471999999999999E-2</v>
      </c>
      <c r="L540">
        <f>Input2022!L540*0.000001</f>
        <v>18.499704999999999</v>
      </c>
      <c r="M540">
        <f>Input2022!M540*0.000001</f>
        <v>11.717943</v>
      </c>
      <c r="N540">
        <f>Input2022!N540*0.000001</f>
        <v>0</v>
      </c>
      <c r="O540">
        <f>Input2022!O540*0.000001</f>
        <v>7.3361479999999997</v>
      </c>
      <c r="P540">
        <f>Input2022!P540*0.000001</f>
        <v>1.7735479999999999</v>
      </c>
      <c r="Q540">
        <f>Input2022!Q540*0.000001</f>
        <v>-5.9529119999999995</v>
      </c>
      <c r="R540">
        <f>Input2022!R540*0.000001</f>
        <v>34.222251009999994</v>
      </c>
      <c r="S540">
        <f>Input2022!S540*0.000001</f>
        <v>28.269339009999999</v>
      </c>
      <c r="T540">
        <f>Input2022!T540*0.000001</f>
        <v>1.0793619999999999</v>
      </c>
      <c r="U540">
        <f>Input2022!U540*0.000001</f>
        <v>1.1899690000000001</v>
      </c>
      <c r="V540">
        <f>Input2022!V540*0.000001</f>
        <v>0.889733</v>
      </c>
      <c r="W540">
        <f>Input2022!W540*0.000001</f>
        <v>2.674798</v>
      </c>
    </row>
    <row r="541" spans="1:23" ht="14.25" customHeight="1">
      <c r="A541">
        <f>Input2022!A541</f>
        <v>2022</v>
      </c>
      <c r="B541" t="str">
        <f>Input2022!B541</f>
        <v>Irvine</v>
      </c>
      <c r="C541" t="str">
        <f>Input2022!C541</f>
        <v>City</v>
      </c>
      <c r="D541" t="str">
        <f>Input2022!D541</f>
        <v>06</v>
      </c>
      <c r="E541" t="str">
        <f>Input2022!E541</f>
        <v>059</v>
      </c>
      <c r="F541">
        <f>Input2022!F541</f>
        <v>36770</v>
      </c>
      <c r="G541" t="str">
        <f>Input2022!G541</f>
        <v>CA</v>
      </c>
      <c r="H541">
        <f>Input2022!H541*0.000001</f>
        <v>227.61599999999999</v>
      </c>
      <c r="I541">
        <f>Input2022!I541*0.000001</f>
        <v>-8.2409999999999997</v>
      </c>
      <c r="J541">
        <f>Input2022!J541*0.000001</f>
        <v>221.81</v>
      </c>
      <c r="K541">
        <f>Input2022!K541*0.000001</f>
        <v>28.791999999999998</v>
      </c>
      <c r="L541">
        <f>Input2022!L541*0.000001</f>
        <v>395.48099999999999</v>
      </c>
      <c r="M541">
        <f>Input2022!M541*0.000001</f>
        <v>240.64099999999999</v>
      </c>
      <c r="N541">
        <f>Input2022!N541*0.000001</f>
        <v>0</v>
      </c>
      <c r="O541">
        <f>Input2022!O541*0.000001</f>
        <v>229.952</v>
      </c>
      <c r="P541">
        <f>Input2022!P541*0.000001</f>
        <v>35.012999999999998</v>
      </c>
      <c r="Q541">
        <f>Input2022!Q541*0.000001</f>
        <v>-36.050999999999995</v>
      </c>
      <c r="R541">
        <f>Input2022!R541*0.000001</f>
        <v>840.97799999999995</v>
      </c>
      <c r="S541">
        <f>Input2022!S541*0.000001</f>
        <v>804.92699999999991</v>
      </c>
      <c r="T541">
        <f>Input2022!T541*0.000001</f>
        <v>25.103999999999999</v>
      </c>
      <c r="U541">
        <f>Input2022!U541*0.000001</f>
        <v>0</v>
      </c>
      <c r="V541">
        <f>Input2022!V541*0.000001</f>
        <v>8.4749999999999996</v>
      </c>
      <c r="W541">
        <f>Input2022!W541*0.000001</f>
        <v>568.35500000000002</v>
      </c>
    </row>
    <row r="542" spans="1:23" ht="14.25" customHeight="1">
      <c r="A542">
        <f>Input2022!A542</f>
        <v>2022</v>
      </c>
      <c r="B542" t="str">
        <f>Input2022!B542</f>
        <v>Irvine Unified School District</v>
      </c>
      <c r="C542" t="str">
        <f>Input2022!C542</f>
        <v>School District</v>
      </c>
      <c r="D542" t="str">
        <f>Input2022!D542</f>
        <v>06</v>
      </c>
      <c r="E542" t="str">
        <f>Input2022!E542</f>
        <v>059</v>
      </c>
      <c r="F542" t="str">
        <f>Input2022!F542</f>
        <v>84500</v>
      </c>
      <c r="G542" t="str">
        <f>Input2022!G542</f>
        <v>CA</v>
      </c>
      <c r="H542">
        <f>Input2022!H542*0.000001</f>
        <v>47.398154999999996</v>
      </c>
      <c r="I542">
        <f>Input2022!I542*0.000001</f>
        <v>-17.643205999999999</v>
      </c>
      <c r="J542">
        <f>Input2022!J542*0.000001</f>
        <v>461.56939299999999</v>
      </c>
      <c r="K542">
        <f>Input2022!K542*0.000001</f>
        <v>230.09026</v>
      </c>
      <c r="L542">
        <f>Input2022!L542*0.000001</f>
        <v>565.51635299999998</v>
      </c>
      <c r="M542">
        <f>Input2022!M542*0.000001</f>
        <v>479.33085</v>
      </c>
      <c r="N542">
        <f>Input2022!N542*0.000001</f>
        <v>0</v>
      </c>
      <c r="O542">
        <f>Input2022!O542*0.000001</f>
        <v>95.926736999999989</v>
      </c>
      <c r="P542">
        <f>Input2022!P542*0.000001</f>
        <v>31.597328999999998</v>
      </c>
      <c r="Q542">
        <f>Input2022!Q542*0.000001</f>
        <v>-248.60580899999999</v>
      </c>
      <c r="R542">
        <f>Input2022!R542*0.000001</f>
        <v>1679.6572289999999</v>
      </c>
      <c r="S542">
        <f>Input2022!S542*0.000001</f>
        <v>1431.05142</v>
      </c>
      <c r="T542">
        <f>Input2022!T542*0.000001</f>
        <v>50.774494999999995</v>
      </c>
      <c r="U542">
        <f>Input2022!U542*0.000001</f>
        <v>-1.5977999999999999E-2</v>
      </c>
      <c r="V542">
        <f>Input2022!V542*0.000001</f>
        <v>40.238496999999995</v>
      </c>
      <c r="W542">
        <f>Input2022!W542*0.000001</f>
        <v>-317.59670699999998</v>
      </c>
    </row>
    <row r="543" spans="1:23" ht="14.25" customHeight="1">
      <c r="A543">
        <f>Input2022!A543</f>
        <v>2022</v>
      </c>
      <c r="B543" t="str">
        <f>Input2022!B543</f>
        <v>Irwindale</v>
      </c>
      <c r="C543" t="str">
        <f>Input2022!C543</f>
        <v>City</v>
      </c>
      <c r="D543" t="str">
        <f>Input2022!D543</f>
        <v>06</v>
      </c>
      <c r="E543" t="str">
        <f>Input2022!E543</f>
        <v>037</v>
      </c>
      <c r="F543" t="str">
        <f>Input2022!F543</f>
        <v>36826</v>
      </c>
      <c r="G543" t="str">
        <f>Input2022!G543</f>
        <v>CA</v>
      </c>
      <c r="H543">
        <f>Input2022!H543*0.000001</f>
        <v>40.714844999999997</v>
      </c>
      <c r="I543">
        <f>Input2022!I543*0.000001</f>
        <v>-0.592225</v>
      </c>
      <c r="J543">
        <f>Input2022!J543*0.000001</f>
        <v>22.726071999999998</v>
      </c>
      <c r="K543">
        <f>Input2022!K543*0.000001</f>
        <v>0.91813899999999993</v>
      </c>
      <c r="L543">
        <f>Input2022!L543*0.000001</f>
        <v>38.562478999999996</v>
      </c>
      <c r="M543">
        <f>Input2022!M543*0.000001</f>
        <v>26.855839</v>
      </c>
      <c r="N543">
        <f>Input2022!N543*0.000001</f>
        <v>0</v>
      </c>
      <c r="O543">
        <f>Input2022!O543*0.000001</f>
        <v>48.334671</v>
      </c>
      <c r="P543">
        <f>Input2022!P543*0.000001</f>
        <v>12.055855999999999</v>
      </c>
      <c r="Q543">
        <f>Input2022!Q543*0.000001</f>
        <v>5.6458279999999998</v>
      </c>
      <c r="R543">
        <f>Input2022!R543*0.000001</f>
        <v>-74.908155623874578</v>
      </c>
      <c r="S543">
        <f>Input2022!S543*0.000001</f>
        <v>-69.262327623874569</v>
      </c>
      <c r="T543">
        <f>Input2022!T543*0.000001</f>
        <v>2.1605979999999998</v>
      </c>
      <c r="U543">
        <f>Input2022!U543*0.000001</f>
        <v>6.7177409999999993</v>
      </c>
      <c r="V543">
        <f>Input2022!V543*0.000001</f>
        <v>19.817470999999998</v>
      </c>
      <c r="W543">
        <f>Input2022!W543*0.000001</f>
        <v>80.176309000000003</v>
      </c>
    </row>
    <row r="544" spans="1:23" ht="14.25" customHeight="1">
      <c r="A544">
        <f>Input2022!A544</f>
        <v>2022</v>
      </c>
      <c r="B544" t="str">
        <f>Input2022!B544</f>
        <v>Island Union Elementary School District</v>
      </c>
      <c r="C544" t="str">
        <f>Input2022!C544</f>
        <v>School District</v>
      </c>
      <c r="D544" t="str">
        <f>Input2022!D544</f>
        <v>06</v>
      </c>
      <c r="E544" t="str">
        <f>Input2022!E544</f>
        <v>031</v>
      </c>
      <c r="F544" t="str">
        <f>Input2022!F544</f>
        <v>18510</v>
      </c>
      <c r="G544" t="str">
        <f>Input2022!G544</f>
        <v>CA</v>
      </c>
      <c r="H544">
        <f>Input2022!H544*0.000001</f>
        <v>4.0866939999999996</v>
      </c>
      <c r="I544">
        <f>Input2022!I544*0.000001</f>
        <v>-0.13905000000000001</v>
      </c>
      <c r="J544">
        <f>Input2022!J544*0.000001</f>
        <v>4.5928119999999995</v>
      </c>
      <c r="K544">
        <f>Input2022!K544*0.000001</f>
        <v>0</v>
      </c>
      <c r="L544">
        <f>Input2022!L544*0.000001</f>
        <v>5.2020739999999996</v>
      </c>
      <c r="M544">
        <f>Input2022!M544*0.000001</f>
        <v>5.0075940000000001</v>
      </c>
      <c r="N544">
        <f>Input2022!N544*0.000001</f>
        <v>4.5413860000000001</v>
      </c>
      <c r="O544">
        <f>Input2022!O544*0.000001</f>
        <v>0</v>
      </c>
      <c r="P544">
        <f>Input2022!P544*0.000001</f>
        <v>0.231963</v>
      </c>
      <c r="Q544">
        <f>Input2022!Q544*0.000001</f>
        <v>-2.2842519999999999</v>
      </c>
      <c r="R544">
        <f>Input2022!R544*0.000001</f>
        <v>15.165106</v>
      </c>
      <c r="S544">
        <f>Input2022!S544*0.000001</f>
        <v>12.880853999999999</v>
      </c>
      <c r="T544">
        <f>Input2022!T544*0.000001</f>
        <v>0.47090699999999996</v>
      </c>
      <c r="U544">
        <f>Input2022!U544*0.000001</f>
        <v>0</v>
      </c>
      <c r="V544">
        <f>Input2022!V544*0.000001</f>
        <v>0</v>
      </c>
      <c r="W544">
        <f>Input2022!W544*0.000001</f>
        <v>1.170201</v>
      </c>
    </row>
    <row r="545" spans="1:23" ht="14.25" customHeight="1">
      <c r="A545">
        <f>Input2022!A545</f>
        <v>2022</v>
      </c>
      <c r="B545" t="str">
        <f>Input2022!B545</f>
        <v>Jackson</v>
      </c>
      <c r="C545" t="str">
        <f>Input2022!C545</f>
        <v>City</v>
      </c>
      <c r="D545" t="str">
        <f>Input2022!D545</f>
        <v>06</v>
      </c>
      <c r="E545" t="str">
        <f>Input2022!E545</f>
        <v>005</v>
      </c>
      <c r="F545">
        <f>Input2022!F545</f>
        <v>36980</v>
      </c>
      <c r="G545" t="str">
        <f>Input2022!G545</f>
        <v>CA</v>
      </c>
      <c r="H545">
        <f>Input2022!H545*0.000001</f>
        <v>2.4747539999999999</v>
      </c>
      <c r="I545">
        <f>Input2022!I545*0.000001</f>
        <v>-2.7016999999999999E-2</v>
      </c>
      <c r="J545">
        <f>Input2022!J545*0.000001</f>
        <v>3.83351</v>
      </c>
      <c r="K545">
        <f>Input2022!K545*0.000001</f>
        <v>11.308990999999999</v>
      </c>
      <c r="L545">
        <f>Input2022!L545*0.000001</f>
        <v>12.603102</v>
      </c>
      <c r="M545">
        <f>Input2022!M545*0.000001</f>
        <v>4.2594209999999997</v>
      </c>
      <c r="N545">
        <f>Input2022!N545*0.000001</f>
        <v>0</v>
      </c>
      <c r="O545">
        <f>Input2022!O545*0.000001</f>
        <v>2.5479059999999998</v>
      </c>
      <c r="P545">
        <f>Input2022!P545*0.000001</f>
        <v>0.168792</v>
      </c>
      <c r="Q545">
        <f>Input2022!Q545*0.000001</f>
        <v>-4.7960240000000001</v>
      </c>
      <c r="R545">
        <f>Input2022!R545*0.000001</f>
        <v>23.227038809999996</v>
      </c>
      <c r="S545">
        <f>Input2022!S545*0.000001</f>
        <v>18.431014809999997</v>
      </c>
      <c r="T545">
        <f>Input2022!T545*0.000001</f>
        <v>0.76992699999999992</v>
      </c>
      <c r="U545">
        <f>Input2022!U545*0.000001</f>
        <v>0</v>
      </c>
      <c r="V545">
        <f>Input2022!V545*0.000001</f>
        <v>1.4325209999999999</v>
      </c>
      <c r="W545">
        <f>Input2022!W545*0.000001</f>
        <v>-3.645213</v>
      </c>
    </row>
    <row r="546" spans="1:23" ht="14.25" customHeight="1">
      <c r="A546">
        <f>Input2022!A546</f>
        <v>2022</v>
      </c>
      <c r="B546" t="str">
        <f>Input2022!B546</f>
        <v>Jacoby Creek Elementary School District</v>
      </c>
      <c r="C546" t="str">
        <f>Input2022!C546</f>
        <v>School District</v>
      </c>
      <c r="D546" t="str">
        <f>Input2022!D546</f>
        <v>06</v>
      </c>
      <c r="E546" t="str">
        <f>Input2022!E546</f>
        <v>023</v>
      </c>
      <c r="F546" t="str">
        <f>Input2022!F546</f>
        <v>18660</v>
      </c>
      <c r="G546" t="str">
        <f>Input2022!G546</f>
        <v>CA</v>
      </c>
      <c r="H546">
        <f>Input2022!H546*0.000001</f>
        <v>1.2741899999999999</v>
      </c>
      <c r="I546">
        <f>Input2022!I546*0.000001</f>
        <v>-5.0659999999999997E-2</v>
      </c>
      <c r="J546">
        <f>Input2022!J546*0.000001</f>
        <v>5.4171179999999994</v>
      </c>
      <c r="K546">
        <f>Input2022!K546*0.000001</f>
        <v>3.353615</v>
      </c>
      <c r="L546">
        <f>Input2022!L546*0.000001</f>
        <v>5.8537789999999994</v>
      </c>
      <c r="M546">
        <f>Input2022!M546*0.000001</f>
        <v>5.5667479999999996</v>
      </c>
      <c r="N546">
        <f>Input2022!N546*0.000001</f>
        <v>0</v>
      </c>
      <c r="O546">
        <f>Input2022!O546*0.000001</f>
        <v>2.0403929999999999</v>
      </c>
      <c r="P546">
        <f>Input2022!P546*0.000001</f>
        <v>0.71655399999999991</v>
      </c>
      <c r="Q546">
        <f>Input2022!Q546*0.000001</f>
        <v>-2.1405629999999998</v>
      </c>
      <c r="R546">
        <f>Input2022!R546*0.000001</f>
        <v>14.964604999999999</v>
      </c>
      <c r="S546">
        <f>Input2022!S546*0.000001</f>
        <v>12.824041999999999</v>
      </c>
      <c r="T546">
        <f>Input2022!T546*0.000001</f>
        <v>0.42768200000000001</v>
      </c>
      <c r="U546">
        <f>Input2022!U546*0.000001</f>
        <v>0</v>
      </c>
      <c r="V546">
        <f>Input2022!V546*0.000001</f>
        <v>0.30610799999999999</v>
      </c>
      <c r="W546">
        <f>Input2022!W546*0.000001</f>
        <v>-2.3826199999999997</v>
      </c>
    </row>
    <row r="547" spans="1:23" ht="14.25" customHeight="1">
      <c r="A547">
        <f>Input2022!A547</f>
        <v>2022</v>
      </c>
      <c r="B547" t="str">
        <f>Input2022!B547</f>
        <v>Jamestown Elementary School District</v>
      </c>
      <c r="C547" t="str">
        <f>Input2022!C547</f>
        <v>School District</v>
      </c>
      <c r="D547" t="str">
        <f>Input2022!D547</f>
        <v>06</v>
      </c>
      <c r="E547" t="str">
        <f>Input2022!E547</f>
        <v>109</v>
      </c>
      <c r="F547" t="str">
        <f>Input2022!F547</f>
        <v>18690</v>
      </c>
      <c r="G547" t="str">
        <f>Input2022!G547</f>
        <v>CA</v>
      </c>
      <c r="H547">
        <f>Input2022!H547*0.000001</f>
        <v>2.1089549999999999</v>
      </c>
      <c r="I547">
        <f>Input2022!I547*0.000001</f>
        <v>-4.9999999999999996E-2</v>
      </c>
      <c r="J547">
        <f>Input2022!J547*0.000001</f>
        <v>5.945881</v>
      </c>
      <c r="K547">
        <f>Input2022!K547*0.000001</f>
        <v>2.2207999999999999E-2</v>
      </c>
      <c r="L547">
        <f>Input2022!L547*0.000001</f>
        <v>6.5157089999999993</v>
      </c>
      <c r="M547">
        <f>Input2022!M547*0.000001</f>
        <v>6.4298469999999996</v>
      </c>
      <c r="N547">
        <f>Input2022!N547*0.000001</f>
        <v>3.2499999999999999E-3</v>
      </c>
      <c r="O547">
        <f>Input2022!O547*0.000001</f>
        <v>3.3981439999999998</v>
      </c>
      <c r="P547">
        <f>Input2022!P547*0.000001</f>
        <v>0.95955699999999999</v>
      </c>
      <c r="Q547">
        <f>Input2022!Q547*0.000001</f>
        <v>-2.6060469999999998</v>
      </c>
      <c r="R547">
        <f>Input2022!R547*0.000001</f>
        <v>17.196500659999998</v>
      </c>
      <c r="S547">
        <f>Input2022!S547*0.000001</f>
        <v>14.59045366</v>
      </c>
      <c r="T547">
        <f>Input2022!T547*0.000001</f>
        <v>0.58197199999999993</v>
      </c>
      <c r="U547">
        <f>Input2022!U547*0.000001</f>
        <v>0</v>
      </c>
      <c r="V547">
        <f>Input2022!V547*0.000001</f>
        <v>0</v>
      </c>
      <c r="W547">
        <f>Input2022!W547*0.000001</f>
        <v>-1.2848949999999999</v>
      </c>
    </row>
    <row r="548" spans="1:23" ht="14.25" customHeight="1">
      <c r="A548">
        <f>Input2022!A548</f>
        <v>2022</v>
      </c>
      <c r="B548" t="str">
        <f>Input2022!B548</f>
        <v>Jamul-Dulzura Union School District</v>
      </c>
      <c r="C548" t="str">
        <f>Input2022!C548</f>
        <v>School District</v>
      </c>
      <c r="D548" t="str">
        <f>Input2022!D548</f>
        <v>06</v>
      </c>
      <c r="E548" t="str">
        <f>Input2022!E548</f>
        <v>073</v>
      </c>
      <c r="F548" t="str">
        <f>Input2022!F548</f>
        <v>18730</v>
      </c>
      <c r="G548" t="str">
        <f>Input2022!G548</f>
        <v>CA</v>
      </c>
      <c r="H548">
        <f>Input2022!H548*0.000001</f>
        <v>1.956021</v>
      </c>
      <c r="I548">
        <f>Input2022!I548*0.000001</f>
        <v>-1.6909999999999998E-2</v>
      </c>
      <c r="J548">
        <f>Input2022!J548*0.000001</f>
        <v>7.7532009999999998</v>
      </c>
      <c r="K548">
        <f>Input2022!K548*0.000001</f>
        <v>9.1577830000000002</v>
      </c>
      <c r="L548">
        <f>Input2022!L548*0.000001</f>
        <v>11.324197999999999</v>
      </c>
      <c r="M548">
        <f>Input2022!M548*0.000001</f>
        <v>8.1562239999999999</v>
      </c>
      <c r="N548">
        <f>Input2022!N548*0.000001</f>
        <v>2.6692779999999998</v>
      </c>
      <c r="O548">
        <f>Input2022!O548*0.000001</f>
        <v>0</v>
      </c>
      <c r="P548">
        <f>Input2022!P548*0.000001</f>
        <v>0.78996599999999995</v>
      </c>
      <c r="Q548">
        <f>Input2022!Q548*0.000001</f>
        <v>-4.1812189999999996</v>
      </c>
      <c r="R548">
        <f>Input2022!R548*0.000001</f>
        <v>28.21001614</v>
      </c>
      <c r="S548">
        <f>Input2022!S548*0.000001</f>
        <v>24.028797139999998</v>
      </c>
      <c r="T548">
        <f>Input2022!T548*0.000001</f>
        <v>1.034788</v>
      </c>
      <c r="U548">
        <f>Input2022!U548*0.000001</f>
        <v>0</v>
      </c>
      <c r="V548">
        <f>Input2022!V548*0.000001</f>
        <v>0.129612</v>
      </c>
      <c r="W548">
        <f>Input2022!W548*0.000001</f>
        <v>-3.5449089999999996</v>
      </c>
    </row>
    <row r="549" spans="1:23" ht="14.25" customHeight="1">
      <c r="A549">
        <f>Input2022!A549</f>
        <v>2022</v>
      </c>
      <c r="B549" t="str">
        <f>Input2022!B549</f>
        <v>Janesville Union Elementary School District</v>
      </c>
      <c r="C549" t="str">
        <f>Input2022!C549</f>
        <v>School District</v>
      </c>
      <c r="D549" t="str">
        <f>Input2022!D549</f>
        <v>06</v>
      </c>
      <c r="E549" t="str">
        <f>Input2022!E549</f>
        <v>035</v>
      </c>
      <c r="F549" t="str">
        <f>Input2022!F549</f>
        <v>18780</v>
      </c>
      <c r="G549" t="str">
        <f>Input2022!G549</f>
        <v>CA</v>
      </c>
      <c r="H549">
        <f>Input2022!H549*0.000001</f>
        <v>0.42510799999999999</v>
      </c>
      <c r="I549">
        <f>Input2022!I549*0.000001</f>
        <v>0</v>
      </c>
      <c r="J549">
        <f>Input2022!J549*0.000001</f>
        <v>4.4557929999999999</v>
      </c>
      <c r="K549">
        <f>Input2022!K549*0.000001</f>
        <v>3.8218999999999996E-2</v>
      </c>
      <c r="L549">
        <f>Input2022!L549*0.000001</f>
        <v>4.8956489999999997</v>
      </c>
      <c r="M549">
        <f>Input2022!M549*0.000001</f>
        <v>4.5004859999999995</v>
      </c>
      <c r="N549">
        <f>Input2022!N549*0.000001</f>
        <v>1E-3</v>
      </c>
      <c r="O549">
        <f>Input2022!O549*0.000001</f>
        <v>1.9966729999999999</v>
      </c>
      <c r="P549">
        <f>Input2022!P549*0.000001</f>
        <v>0.87615199999999993</v>
      </c>
      <c r="Q549">
        <f>Input2022!Q549*0.000001</f>
        <v>-1.9635969999999998</v>
      </c>
      <c r="R549">
        <f>Input2022!R549*0.000001</f>
        <v>13.218819464102808</v>
      </c>
      <c r="S549">
        <f>Input2022!S549*0.000001</f>
        <v>11.255222464102808</v>
      </c>
      <c r="T549">
        <f>Input2022!T549*0.000001</f>
        <v>0.39738599999999996</v>
      </c>
      <c r="U549">
        <f>Input2022!U549*0.000001</f>
        <v>0</v>
      </c>
      <c r="V549">
        <f>Input2022!V549*0.000001</f>
        <v>0</v>
      </c>
      <c r="W549">
        <f>Input2022!W549*0.000001</f>
        <v>-1.3974549999999999</v>
      </c>
    </row>
    <row r="550" spans="1:23" ht="14.25" customHeight="1">
      <c r="A550">
        <f>Input2022!A550</f>
        <v>2022</v>
      </c>
      <c r="B550" t="str">
        <f>Input2022!B550</f>
        <v>Chico</v>
      </c>
      <c r="C550" t="str">
        <f>Input2022!C550</f>
        <v>City</v>
      </c>
      <c r="D550" t="str">
        <f>Input2022!D550</f>
        <v>06</v>
      </c>
      <c r="E550" t="str">
        <f>Input2022!E550</f>
        <v>077</v>
      </c>
      <c r="F550">
        <f>Input2022!F550</f>
        <v>13014</v>
      </c>
      <c r="G550" t="str">
        <f>Input2022!G550</f>
        <v>CA</v>
      </c>
      <c r="H550">
        <f>Input2022!H550*0.000001</f>
        <v>44.784929999999996</v>
      </c>
      <c r="I550">
        <f>Input2022!I550*0.000001</f>
        <v>-5.9890689999999998</v>
      </c>
      <c r="J550">
        <f>Input2022!J550*0.000001</f>
        <v>71.378306999999992</v>
      </c>
      <c r="K550">
        <f>Input2022!K550*0.000001</f>
        <v>30.890404999999998</v>
      </c>
      <c r="L550">
        <f>Input2022!L550*0.000001</f>
        <v>144.10824399999998</v>
      </c>
      <c r="M550">
        <f>Input2022!M550*0.000001</f>
        <v>78.236278999999996</v>
      </c>
      <c r="N550">
        <f>Input2022!N550*0.000001</f>
        <v>45.467734999999998</v>
      </c>
      <c r="O550">
        <f>Input2022!O550*0.000001</f>
        <v>3.1467519999999998</v>
      </c>
      <c r="P550">
        <f>Input2022!P550*0.000001</f>
        <v>20.981611999999998</v>
      </c>
      <c r="Q550">
        <f>Input2022!Q550*0.000001</f>
        <v>-95.054434000000001</v>
      </c>
      <c r="R550">
        <f>Input2022!R550*0.000001</f>
        <v>457.23725999999999</v>
      </c>
      <c r="S550">
        <f>Input2022!S550*0.000001</f>
        <v>362.18282499999998</v>
      </c>
      <c r="T550">
        <f>Input2022!T550*0.000001</f>
        <v>14.778984999999999</v>
      </c>
      <c r="U550">
        <f>Input2022!U550*0.000001</f>
        <v>0</v>
      </c>
      <c r="V550">
        <f>Input2022!V550*0.000001</f>
        <v>0</v>
      </c>
      <c r="W550">
        <f>Input2022!W550*0.000001</f>
        <v>-22.894217999999999</v>
      </c>
    </row>
    <row r="551" spans="1:23" ht="14.25" customHeight="1">
      <c r="A551">
        <f>Input2022!A551</f>
        <v>2022</v>
      </c>
      <c r="B551" t="str">
        <f>Input2022!B551</f>
        <v>Jefferson Union High School District</v>
      </c>
      <c r="C551" t="str">
        <f>Input2022!C551</f>
        <v>School District</v>
      </c>
      <c r="D551" t="str">
        <f>Input2022!D551</f>
        <v>06</v>
      </c>
      <c r="E551" t="str">
        <f>Input2022!E551</f>
        <v>081</v>
      </c>
      <c r="F551" t="str">
        <f>Input2022!F551</f>
        <v>18930</v>
      </c>
      <c r="G551" t="str">
        <f>Input2022!G551</f>
        <v>CA</v>
      </c>
      <c r="H551">
        <f>Input2022!H551*0.000001</f>
        <v>15.857320999999999</v>
      </c>
      <c r="I551">
        <f>Input2022!I551*0.000001</f>
        <v>0</v>
      </c>
      <c r="J551">
        <f>Input2022!J551*0.000001</f>
        <v>72.377023999999992</v>
      </c>
      <c r="K551">
        <f>Input2022!K551*0.000001</f>
        <v>325.77853499999998</v>
      </c>
      <c r="L551">
        <f>Input2022!L551*0.000001</f>
        <v>101.120643</v>
      </c>
      <c r="M551">
        <f>Input2022!M551*0.000001</f>
        <v>79.574987999999991</v>
      </c>
      <c r="N551">
        <f>Input2022!N551*0.000001</f>
        <v>20.221306999999999</v>
      </c>
      <c r="O551">
        <f>Input2022!O551*0.000001</f>
        <v>0</v>
      </c>
      <c r="P551">
        <f>Input2022!P551*0.000001</f>
        <v>4.3250489999999999</v>
      </c>
      <c r="Q551">
        <f>Input2022!Q551*0.000001</f>
        <v>-32.379185999999997</v>
      </c>
      <c r="R551">
        <f>Input2022!R551*0.000001</f>
        <v>218.55471794873898</v>
      </c>
      <c r="S551">
        <f>Input2022!S551*0.000001</f>
        <v>186.17553194873898</v>
      </c>
      <c r="T551">
        <f>Input2022!T551*0.000001</f>
        <v>6.5613899999999994</v>
      </c>
      <c r="U551">
        <f>Input2022!U551*0.000001</f>
        <v>0</v>
      </c>
      <c r="V551">
        <f>Input2022!V551*0.000001</f>
        <v>19.791983999999999</v>
      </c>
      <c r="W551">
        <f>Input2022!W551*0.000001</f>
        <v>-54.633488999999997</v>
      </c>
    </row>
    <row r="552" spans="1:23" ht="14.25" customHeight="1">
      <c r="A552">
        <f>Input2022!A552</f>
        <v>2022</v>
      </c>
      <c r="B552" t="str">
        <f>Input2022!B552</f>
        <v>John Swett Unified School District</v>
      </c>
      <c r="C552" t="str">
        <f>Input2022!C552</f>
        <v>School District</v>
      </c>
      <c r="D552" t="str">
        <f>Input2022!D552</f>
        <v>06</v>
      </c>
      <c r="E552" t="str">
        <f>Input2022!E552</f>
        <v>013</v>
      </c>
      <c r="F552" t="str">
        <f>Input2022!F552</f>
        <v>18990</v>
      </c>
      <c r="G552" t="str">
        <f>Input2022!G552</f>
        <v>CA</v>
      </c>
      <c r="H552">
        <f>Input2022!H552*0.000001</f>
        <v>5.1492149999999999</v>
      </c>
      <c r="I552">
        <f>Input2022!I552*0.000001</f>
        <v>0</v>
      </c>
      <c r="J552">
        <f>Input2022!J552*0.000001</f>
        <v>21.222608999999999</v>
      </c>
      <c r="K552">
        <f>Input2022!K552*0.000001</f>
        <v>77.558841000000001</v>
      </c>
      <c r="L552">
        <f>Input2022!L552*0.000001</f>
        <v>26.313511999999999</v>
      </c>
      <c r="M552">
        <f>Input2022!M552*0.000001</f>
        <v>21.252098999999998</v>
      </c>
      <c r="N552">
        <f>Input2022!N552*0.000001</f>
        <v>0</v>
      </c>
      <c r="O552">
        <f>Input2022!O552*0.000001</f>
        <v>4.7089689999999997</v>
      </c>
      <c r="P552">
        <f>Input2022!P552*0.000001</f>
        <v>0.43322699999999997</v>
      </c>
      <c r="Q552">
        <f>Input2022!Q552*0.000001</f>
        <v>-9.704879</v>
      </c>
      <c r="R552">
        <f>Input2022!R552*0.000001</f>
        <v>66.142415789473688</v>
      </c>
      <c r="S552">
        <f>Input2022!S552*0.000001</f>
        <v>56.43753678947369</v>
      </c>
      <c r="T552">
        <f>Input2022!T552*0.000001</f>
        <v>1.8136059999999998</v>
      </c>
      <c r="U552">
        <f>Input2022!U552*0.000001</f>
        <v>-6.4842857142857139E-4</v>
      </c>
      <c r="V552">
        <f>Input2022!V552*0.000001</f>
        <v>5.8460725714285715</v>
      </c>
      <c r="W552">
        <f>Input2022!W552*0.000001</f>
        <v>-15.701760999999999</v>
      </c>
    </row>
    <row r="553" spans="1:23" ht="14.25" customHeight="1">
      <c r="A553">
        <f>Input2022!A553</f>
        <v>2022</v>
      </c>
      <c r="B553" t="str">
        <f>Input2022!B553</f>
        <v>Johnstonville Elementary School District</v>
      </c>
      <c r="C553" t="str">
        <f>Input2022!C553</f>
        <v>School District</v>
      </c>
      <c r="D553" t="str">
        <f>Input2022!D553</f>
        <v>06</v>
      </c>
      <c r="E553" t="str">
        <f>Input2022!E553</f>
        <v>035</v>
      </c>
      <c r="F553" t="str">
        <f>Input2022!F553</f>
        <v>19050</v>
      </c>
      <c r="G553" t="str">
        <f>Input2022!G553</f>
        <v>CA</v>
      </c>
      <c r="H553">
        <f>Input2022!H553*0.000001</f>
        <v>1.3900329999999999</v>
      </c>
      <c r="I553">
        <f>Input2022!I553*0.000001</f>
        <v>-8.0000000000000002E-3</v>
      </c>
      <c r="J553">
        <f>Input2022!J553*0.000001</f>
        <v>2.0276299999999998</v>
      </c>
      <c r="K553">
        <f>Input2022!K553*0.000001</f>
        <v>0</v>
      </c>
      <c r="L553">
        <f>Input2022!L553*0.000001</f>
        <v>2.5226039999999998</v>
      </c>
      <c r="M553">
        <f>Input2022!M553*0.000001</f>
        <v>2.3541789999999998</v>
      </c>
      <c r="N553">
        <f>Input2022!N553*0.000001</f>
        <v>2E-3</v>
      </c>
      <c r="O553">
        <f>Input2022!O553*0.000001</f>
        <v>1.9530609999999999</v>
      </c>
      <c r="P553">
        <f>Input2022!P553*0.000001</f>
        <v>0.366622</v>
      </c>
      <c r="Q553">
        <f>Input2022!Q553*0.000001</f>
        <v>-0.864174</v>
      </c>
      <c r="R553">
        <f>Input2022!R553*0.000001</f>
        <v>5.9866420618117875</v>
      </c>
      <c r="S553">
        <f>Input2022!S553*0.000001</f>
        <v>5.1224680618117882</v>
      </c>
      <c r="T553">
        <f>Input2022!T553*0.000001</f>
        <v>0.19959299999999999</v>
      </c>
      <c r="U553">
        <f>Input2022!U553*0.000001</f>
        <v>0</v>
      </c>
      <c r="V553">
        <f>Input2022!V553*0.000001</f>
        <v>0</v>
      </c>
      <c r="W553">
        <f>Input2022!W553*0.000001</f>
        <v>0.23910599999999999</v>
      </c>
    </row>
    <row r="554" spans="1:23" ht="14.25" customHeight="1">
      <c r="A554">
        <f>Input2022!A554</f>
        <v>2022</v>
      </c>
      <c r="B554" t="str">
        <f>Input2022!B554</f>
        <v>Julian Union High School District</v>
      </c>
      <c r="C554" t="str">
        <f>Input2022!C554</f>
        <v>School District</v>
      </c>
      <c r="D554" t="str">
        <f>Input2022!D554</f>
        <v>06</v>
      </c>
      <c r="E554" t="str">
        <f>Input2022!E554</f>
        <v>073</v>
      </c>
      <c r="F554" t="str">
        <f>Input2022!F554</f>
        <v>19110</v>
      </c>
      <c r="G554" t="str">
        <f>Input2022!G554</f>
        <v>CA</v>
      </c>
      <c r="H554">
        <f>Input2022!H554*0.000001</f>
        <v>1.465055</v>
      </c>
      <c r="I554">
        <f>Input2022!I554*0.000001</f>
        <v>0</v>
      </c>
      <c r="J554">
        <f>Input2022!J554*0.000001</f>
        <v>3.6413789999999997</v>
      </c>
      <c r="K554">
        <f>Input2022!K554*0.000001</f>
        <v>2.6598419999999998</v>
      </c>
      <c r="L554">
        <f>Input2022!L554*0.000001</f>
        <v>4.353898</v>
      </c>
      <c r="M554">
        <f>Input2022!M554*0.000001</f>
        <v>4.0587049999999998</v>
      </c>
      <c r="N554">
        <f>Input2022!N554*0.000001</f>
        <v>1.3690549999999999</v>
      </c>
      <c r="O554">
        <f>Input2022!O554*0.000001</f>
        <v>0</v>
      </c>
      <c r="P554">
        <f>Input2022!P554*0.000001</f>
        <v>0.23880199999999999</v>
      </c>
      <c r="Q554">
        <f>Input2022!Q554*0.000001</f>
        <v>-1.2080629999999999</v>
      </c>
      <c r="R554">
        <f>Input2022!R554*0.000001</f>
        <v>7.9711481391712269</v>
      </c>
      <c r="S554">
        <f>Input2022!S554*0.000001</f>
        <v>6.7630851391712268</v>
      </c>
      <c r="T554">
        <f>Input2022!T554*0.000001</f>
        <v>0.24119699999999999</v>
      </c>
      <c r="U554">
        <f>Input2022!U554*0.000001</f>
        <v>0</v>
      </c>
      <c r="V554">
        <f>Input2022!V554*0.000001</f>
        <v>9.3100999999999989E-2</v>
      </c>
      <c r="W554">
        <f>Input2022!W554*0.000001</f>
        <v>-0.63953300000000002</v>
      </c>
    </row>
    <row r="555" spans="1:23" ht="14.25" customHeight="1">
      <c r="A555">
        <f>Input2022!A555</f>
        <v>2022</v>
      </c>
      <c r="B555" t="str">
        <f>Input2022!B555</f>
        <v>Julian Union School District</v>
      </c>
      <c r="C555" t="str">
        <f>Input2022!C555</f>
        <v>School District</v>
      </c>
      <c r="D555" t="str">
        <f>Input2022!D555</f>
        <v>06</v>
      </c>
      <c r="E555" t="str">
        <f>Input2022!E555</f>
        <v>073</v>
      </c>
      <c r="F555" t="str">
        <f>Input2022!F555</f>
        <v>19140</v>
      </c>
      <c r="G555" t="str">
        <f>Input2022!G555</f>
        <v>CA</v>
      </c>
      <c r="H555">
        <f>Input2022!H555*0.000001</f>
        <v>2.0708630000000001</v>
      </c>
      <c r="I555">
        <f>Input2022!I555*0.000001</f>
        <v>-0.03</v>
      </c>
      <c r="J555">
        <f>Input2022!J555*0.000001</f>
        <v>5.0294249999999998</v>
      </c>
      <c r="K555">
        <f>Input2022!K555*0.000001</f>
        <v>8.7219999999999989E-3</v>
      </c>
      <c r="L555">
        <f>Input2022!L555*0.000001</f>
        <v>5.2076039999999999</v>
      </c>
      <c r="M555">
        <f>Input2022!M555*0.000001</f>
        <v>5.1021729999999996</v>
      </c>
      <c r="N555">
        <f>Input2022!N555*0.000001</f>
        <v>2.7092890000000001</v>
      </c>
      <c r="O555">
        <f>Input2022!O555*0.000001</f>
        <v>0</v>
      </c>
      <c r="P555">
        <f>Input2022!P555*0.000001</f>
        <v>1.422847</v>
      </c>
      <c r="Q555">
        <f>Input2022!Q555*0.000001</f>
        <v>-1.923187</v>
      </c>
      <c r="R555">
        <f>Input2022!R555*0.000001</f>
        <v>12.78725752853792</v>
      </c>
      <c r="S555">
        <f>Input2022!S555*0.000001</f>
        <v>10.864070528537919</v>
      </c>
      <c r="T555">
        <f>Input2022!T555*0.000001</f>
        <v>0.42023899999999997</v>
      </c>
      <c r="U555">
        <f>Input2022!U555*0.000001</f>
        <v>0</v>
      </c>
      <c r="V555">
        <f>Input2022!V555*0.000001</f>
        <v>1.2294890000000001</v>
      </c>
      <c r="W555">
        <f>Input2022!W555*0.000001</f>
        <v>-0.79105999999999999</v>
      </c>
    </row>
    <row r="556" spans="1:23" ht="14.25" customHeight="1">
      <c r="A556">
        <f>Input2022!A556</f>
        <v>2022</v>
      </c>
      <c r="B556" t="str">
        <f>Input2022!B556</f>
        <v>Junction City Elementary School District</v>
      </c>
      <c r="C556" t="str">
        <f>Input2022!C556</f>
        <v>School District</v>
      </c>
      <c r="D556" t="str">
        <f>Input2022!D556</f>
        <v>06</v>
      </c>
      <c r="E556" t="str">
        <f>Input2022!E556</f>
        <v>105</v>
      </c>
      <c r="F556" t="str">
        <f>Input2022!F556</f>
        <v>19170</v>
      </c>
      <c r="G556" t="str">
        <f>Input2022!G556</f>
        <v>CA</v>
      </c>
      <c r="H556">
        <f>Input2022!H556*0.000001</f>
        <v>1.1790579999999999</v>
      </c>
      <c r="I556">
        <f>Input2022!I556*0.000001</f>
        <v>-0.04</v>
      </c>
      <c r="J556">
        <f>Input2022!J556*0.000001</f>
        <v>1.2732679999999998</v>
      </c>
      <c r="K556">
        <f>Input2022!K556*0.000001</f>
        <v>0</v>
      </c>
      <c r="L556">
        <f>Input2022!L556*0.000001</f>
        <v>1.606876</v>
      </c>
      <c r="M556">
        <f>Input2022!M556*0.000001</f>
        <v>1.5064959999999998</v>
      </c>
      <c r="N556">
        <f>Input2022!N556*0.000001</f>
        <v>0</v>
      </c>
      <c r="O556">
        <f>Input2022!O556*0.000001</f>
        <v>1.3477429999999999</v>
      </c>
      <c r="P556">
        <f>Input2022!P556*0.000001</f>
        <v>0.203347</v>
      </c>
      <c r="Q556">
        <f>Input2022!Q556*0.000001</f>
        <v>-0.67650599999999994</v>
      </c>
      <c r="R556">
        <f>Input2022!R556*0.000001</f>
        <v>3.8885562753036442</v>
      </c>
      <c r="S556">
        <f>Input2022!S556*0.000001</f>
        <v>3.2120502753036444</v>
      </c>
      <c r="T556">
        <f>Input2022!T556*0.000001</f>
        <v>0.12654099999999999</v>
      </c>
      <c r="U556">
        <f>Input2022!U556*0.000001</f>
        <v>-1.4119047619047618E-5</v>
      </c>
      <c r="V556">
        <f>Input2022!V556*0.000001</f>
        <v>1.7648809523809522E-3</v>
      </c>
      <c r="W556">
        <f>Input2022!W556*0.000001</f>
        <v>0.24342899999999998</v>
      </c>
    </row>
    <row r="557" spans="1:23" ht="14.25" customHeight="1">
      <c r="A557">
        <f>Input2022!A557</f>
        <v>2022</v>
      </c>
      <c r="B557" t="str">
        <f>Input2022!B557</f>
        <v>Junction Elementary School District</v>
      </c>
      <c r="C557" t="str">
        <f>Input2022!C557</f>
        <v>School District</v>
      </c>
      <c r="D557" t="str">
        <f>Input2022!D557</f>
        <v>06</v>
      </c>
      <c r="E557" t="str">
        <f>Input2022!E557</f>
        <v>089</v>
      </c>
      <c r="F557" t="str">
        <f>Input2022!F557</f>
        <v>19230</v>
      </c>
      <c r="G557" t="str">
        <f>Input2022!G557</f>
        <v>CA</v>
      </c>
      <c r="H557">
        <f>Input2022!H557*0.000001</f>
        <v>0.783694</v>
      </c>
      <c r="I557">
        <f>Input2022!I557*0.000001</f>
        <v>0</v>
      </c>
      <c r="J557">
        <f>Input2022!J557*0.000001</f>
        <v>4.9531739999999997</v>
      </c>
      <c r="K557">
        <f>Input2022!K557*0.000001</f>
        <v>3.313177</v>
      </c>
      <c r="L557">
        <f>Input2022!L557*0.000001</f>
        <v>5.5483829999999994</v>
      </c>
      <c r="M557">
        <f>Input2022!M557*0.000001</f>
        <v>5.0189550000000001</v>
      </c>
      <c r="N557">
        <f>Input2022!N557*0.000001</f>
        <v>0</v>
      </c>
      <c r="O557">
        <f>Input2022!O557*0.000001</f>
        <v>0.87288199999999994</v>
      </c>
      <c r="P557">
        <f>Input2022!P557*0.000001</f>
        <v>0.66999699999999995</v>
      </c>
      <c r="Q557">
        <f>Input2022!Q557*0.000001</f>
        <v>-1.8562609999999999</v>
      </c>
      <c r="R557">
        <f>Input2022!R557*0.000001</f>
        <v>12.186206072874493</v>
      </c>
      <c r="S557">
        <f>Input2022!S557*0.000001</f>
        <v>10.329945072874493</v>
      </c>
      <c r="T557">
        <f>Input2022!T557*0.000001</f>
        <v>0.40609999999999996</v>
      </c>
      <c r="U557">
        <f>Input2022!U557*0.000001</f>
        <v>-1.0820634920634919E-4</v>
      </c>
      <c r="V557">
        <f>Input2022!V557*0.000001</f>
        <v>9.9311793650793651E-2</v>
      </c>
      <c r="W557">
        <f>Input2022!W557*0.000001</f>
        <v>-1.492022</v>
      </c>
    </row>
    <row r="558" spans="1:23" ht="14.25" customHeight="1">
      <c r="A558">
        <f>Input2022!A558</f>
        <v>2022</v>
      </c>
      <c r="B558" t="str">
        <f>Input2022!B558</f>
        <v>Jurupa Unified School District</v>
      </c>
      <c r="C558" t="str">
        <f>Input2022!C558</f>
        <v>School District</v>
      </c>
      <c r="D558" t="str">
        <f>Input2022!D558</f>
        <v>06</v>
      </c>
      <c r="E558" t="str">
        <f>Input2022!E558</f>
        <v>065</v>
      </c>
      <c r="F558" t="str">
        <f>Input2022!F558</f>
        <v>19260</v>
      </c>
      <c r="G558" t="str">
        <f>Input2022!G558</f>
        <v>CA</v>
      </c>
      <c r="H558">
        <f>Input2022!H558*0.000001</f>
        <v>77.417254999999997</v>
      </c>
      <c r="I558">
        <f>Input2022!I558*0.000001</f>
        <v>0</v>
      </c>
      <c r="J558">
        <f>Input2022!J558*0.000001</f>
        <v>284.938334</v>
      </c>
      <c r="K558">
        <f>Input2022!K558*0.000001</f>
        <v>225.80432999999999</v>
      </c>
      <c r="L558">
        <f>Input2022!L558*0.000001</f>
        <v>342.77079399999997</v>
      </c>
      <c r="M558">
        <f>Input2022!M558*0.000001</f>
        <v>301.414647</v>
      </c>
      <c r="N558">
        <f>Input2022!N558*0.000001</f>
        <v>0</v>
      </c>
      <c r="O558">
        <f>Input2022!O558*0.000001</f>
        <v>100.016981</v>
      </c>
      <c r="P558">
        <f>Input2022!P558*0.000001</f>
        <v>24.456478000000001</v>
      </c>
      <c r="Q558">
        <f>Input2022!Q558*0.000001</f>
        <v>-134.91920999999999</v>
      </c>
      <c r="R558">
        <f>Input2022!R558*0.000001</f>
        <v>917.26424696356275</v>
      </c>
      <c r="S558">
        <f>Input2022!S558*0.000001</f>
        <v>782.34503696356285</v>
      </c>
      <c r="T558">
        <f>Input2022!T558*0.000001</f>
        <v>29.094926999999998</v>
      </c>
      <c r="U558">
        <f>Input2022!U558*0.000001</f>
        <v>-8.9172380952380944E-3</v>
      </c>
      <c r="V558">
        <f>Input2022!V558*0.000001</f>
        <v>57.332856761904758</v>
      </c>
      <c r="W558">
        <f>Input2022!W558*0.000001</f>
        <v>-189.70161299999998</v>
      </c>
    </row>
    <row r="559" spans="1:23" ht="14.25" customHeight="1">
      <c r="A559">
        <f>Input2022!A559</f>
        <v>2022</v>
      </c>
      <c r="B559" t="str">
        <f>Input2022!B559</f>
        <v>Jurupa Valley</v>
      </c>
      <c r="C559" t="str">
        <f>Input2022!C559</f>
        <v>City</v>
      </c>
      <c r="D559" t="str">
        <f>Input2022!D559</f>
        <v>06</v>
      </c>
      <c r="E559" t="str">
        <f>Input2022!E559</f>
        <v>065</v>
      </c>
      <c r="F559">
        <f>Input2022!F559</f>
        <v>37692</v>
      </c>
      <c r="G559" t="str">
        <f>Input2022!G559</f>
        <v>CA</v>
      </c>
      <c r="H559">
        <f>Input2022!H559*0.000001</f>
        <v>33.693134999999998</v>
      </c>
      <c r="I559">
        <f>Input2022!I559*0.000001</f>
        <v>-1.34918</v>
      </c>
      <c r="J559">
        <f>Input2022!J559*0.000001</f>
        <v>45.604737</v>
      </c>
      <c r="K559">
        <f>Input2022!K559*0.000001</f>
        <v>11.005096999999999</v>
      </c>
      <c r="L559">
        <f>Input2022!L559*0.000001</f>
        <v>75.741231999999997</v>
      </c>
      <c r="M559">
        <f>Input2022!M559*0.000001</f>
        <v>56.428964000000001</v>
      </c>
      <c r="N559">
        <f>Input2022!N559*0.000001</f>
        <v>0</v>
      </c>
      <c r="O559">
        <f>Input2022!O559*0.000001</f>
        <v>51.471612</v>
      </c>
      <c r="P559">
        <f>Input2022!P559*0.000001</f>
        <v>27.06381</v>
      </c>
      <c r="Q559">
        <f>Input2022!Q559*0.000001</f>
        <v>0</v>
      </c>
      <c r="R559">
        <f>Input2022!R559*0.000001</f>
        <v>0</v>
      </c>
      <c r="S559">
        <f>Input2022!S559*0.000001</f>
        <v>0</v>
      </c>
      <c r="T559">
        <f>Input2022!T559*0.000001</f>
        <v>0</v>
      </c>
      <c r="U559">
        <f>Input2022!U559*0.000001</f>
        <v>0</v>
      </c>
      <c r="V559">
        <f>Input2022!V559*0.000001</f>
        <v>0</v>
      </c>
      <c r="W559">
        <f>Input2022!W559*0.000001</f>
        <v>32.222718</v>
      </c>
    </row>
    <row r="560" spans="1:23" ht="14.25" customHeight="1">
      <c r="A560">
        <f>Input2022!A560</f>
        <v>2022</v>
      </c>
      <c r="B560" t="str">
        <f>Input2022!B560</f>
        <v>Kashia Elementary School District</v>
      </c>
      <c r="C560" t="str">
        <f>Input2022!C560</f>
        <v>School District</v>
      </c>
      <c r="D560" t="str">
        <f>Input2022!D560</f>
        <v>06</v>
      </c>
      <c r="E560" t="str">
        <f>Input2022!E560</f>
        <v>097</v>
      </c>
      <c r="F560" t="str">
        <f>Input2022!F560</f>
        <v>32340</v>
      </c>
      <c r="G560" t="str">
        <f>Input2022!G560</f>
        <v>CA</v>
      </c>
      <c r="H560">
        <f>Input2022!H560*0.000001</f>
        <v>0.52863700000000002</v>
      </c>
      <c r="I560">
        <f>Input2022!I560*0.000001</f>
        <v>0</v>
      </c>
      <c r="J560">
        <f>Input2022!J560*0.000001</f>
        <v>0.39503699999999997</v>
      </c>
      <c r="K560">
        <f>Input2022!K560*0.000001</f>
        <v>0</v>
      </c>
      <c r="L560">
        <f>Input2022!L560*0.000001</f>
        <v>0.53488999999999998</v>
      </c>
      <c r="M560">
        <f>Input2022!M560*0.000001</f>
        <v>0.53491699999999998</v>
      </c>
      <c r="N560">
        <f>Input2022!N560*0.000001</f>
        <v>0</v>
      </c>
      <c r="O560">
        <f>Input2022!O560*0.000001</f>
        <v>0.66780799999999996</v>
      </c>
      <c r="P560">
        <f>Input2022!P560*0.000001</f>
        <v>0.113853</v>
      </c>
      <c r="Q560">
        <f>Input2022!Q560*0.000001</f>
        <v>-5.0463000000000001E-2</v>
      </c>
      <c r="R560">
        <f>Input2022!R560*0.000001</f>
        <v>0.39291732283949826</v>
      </c>
      <c r="S560">
        <f>Input2022!S560*0.000001</f>
        <v>0.34245432283949828</v>
      </c>
      <c r="T560">
        <f>Input2022!T560*0.000001</f>
        <v>4.1989999999999996E-3</v>
      </c>
      <c r="U560">
        <f>Input2022!U560*0.000001</f>
        <v>0</v>
      </c>
      <c r="V560">
        <f>Input2022!V560*0.000001</f>
        <v>0</v>
      </c>
      <c r="W560">
        <f>Input2022!W560*0.000001</f>
        <v>0.48262899999999997</v>
      </c>
    </row>
    <row r="561" spans="1:23" ht="14.25" customHeight="1">
      <c r="A561">
        <f>Input2022!A561</f>
        <v>2022</v>
      </c>
      <c r="B561" t="str">
        <f>Input2022!B561</f>
        <v>Kelseyville Unified School District</v>
      </c>
      <c r="C561" t="str">
        <f>Input2022!C561</f>
        <v>School District</v>
      </c>
      <c r="D561" t="str">
        <f>Input2022!D561</f>
        <v>06</v>
      </c>
      <c r="E561" t="str">
        <f>Input2022!E561</f>
        <v>033</v>
      </c>
      <c r="F561" t="str">
        <f>Input2022!F561</f>
        <v>19320</v>
      </c>
      <c r="G561" t="str">
        <f>Input2022!G561</f>
        <v>CA</v>
      </c>
      <c r="H561">
        <f>Input2022!H561*0.000001</f>
        <v>4.4059159999999995</v>
      </c>
      <c r="I561">
        <f>Input2022!I561*0.000001</f>
        <v>0</v>
      </c>
      <c r="J561">
        <f>Input2022!J561*0.000001</f>
        <v>27.843083999999998</v>
      </c>
      <c r="K561">
        <f>Input2022!K561*0.000001</f>
        <v>24.18038</v>
      </c>
      <c r="L561">
        <f>Input2022!L561*0.000001</f>
        <v>33.692568999999999</v>
      </c>
      <c r="M561">
        <f>Input2022!M561*0.000001</f>
        <v>28.513726999999999</v>
      </c>
      <c r="N561">
        <f>Input2022!N561*0.000001</f>
        <v>0</v>
      </c>
      <c r="O561">
        <f>Input2022!O561*0.000001</f>
        <v>6.4600929999999996</v>
      </c>
      <c r="P561">
        <f>Input2022!P561*0.000001</f>
        <v>2.5662149999999997</v>
      </c>
      <c r="Q561">
        <f>Input2022!Q561*0.000001</f>
        <v>-11.292926999999999</v>
      </c>
      <c r="R561">
        <f>Input2022!R561*0.000001</f>
        <v>75.616431167763167</v>
      </c>
      <c r="S561">
        <f>Input2022!S561*0.000001</f>
        <v>64.323504167763161</v>
      </c>
      <c r="T561">
        <f>Input2022!T561*0.000001</f>
        <v>2.4948600000000001</v>
      </c>
      <c r="U561">
        <f>Input2022!U561*0.000001</f>
        <v>2.8500169999999998</v>
      </c>
      <c r="V561">
        <f>Input2022!V561*0.000001</f>
        <v>3.1934939999999998</v>
      </c>
      <c r="W561">
        <f>Input2022!W561*0.000001</f>
        <v>-12.459239</v>
      </c>
    </row>
    <row r="562" spans="1:23" ht="14.25" customHeight="1">
      <c r="A562">
        <f>Input2022!A562</f>
        <v>2022</v>
      </c>
      <c r="B562" t="str">
        <f>Input2022!B562</f>
        <v>Kentfield School District</v>
      </c>
      <c r="C562" t="str">
        <f>Input2022!C562</f>
        <v>School District</v>
      </c>
      <c r="D562" t="str">
        <f>Input2022!D562</f>
        <v>06</v>
      </c>
      <c r="E562" t="str">
        <f>Input2022!E562</f>
        <v>041</v>
      </c>
      <c r="F562" t="str">
        <f>Input2022!F562</f>
        <v>19380</v>
      </c>
      <c r="G562" t="str">
        <f>Input2022!G562</f>
        <v>CA</v>
      </c>
      <c r="H562">
        <f>Input2022!H562*0.000001</f>
        <v>2.2181929999999999</v>
      </c>
      <c r="I562">
        <f>Input2022!I562*0.000001</f>
        <v>0</v>
      </c>
      <c r="J562">
        <f>Input2022!J562*0.000001</f>
        <v>20.452659999999998</v>
      </c>
      <c r="K562">
        <f>Input2022!K562*0.000001</f>
        <v>34.172075999999997</v>
      </c>
      <c r="L562">
        <f>Input2022!L562*0.000001</f>
        <v>25.047089999999997</v>
      </c>
      <c r="M562">
        <f>Input2022!M562*0.000001</f>
        <v>20.669761999999999</v>
      </c>
      <c r="N562">
        <f>Input2022!N562*0.000001</f>
        <v>0</v>
      </c>
      <c r="O562">
        <f>Input2022!O562*0.000001</f>
        <v>2.607898</v>
      </c>
      <c r="P562">
        <f>Input2022!P562*0.000001</f>
        <v>1.143251</v>
      </c>
      <c r="Q562">
        <f>Input2022!Q562*0.000001</f>
        <v>-9.7432669999999995</v>
      </c>
      <c r="R562">
        <f>Input2022!R562*0.000001</f>
        <v>69.544593984971669</v>
      </c>
      <c r="S562">
        <f>Input2022!S562*0.000001</f>
        <v>59.801326984971659</v>
      </c>
      <c r="T562">
        <f>Input2022!T562*0.000001</f>
        <v>1.9491589999999999</v>
      </c>
      <c r="U562">
        <f>Input2022!U562*0.000001</f>
        <v>0</v>
      </c>
      <c r="V562">
        <f>Input2022!V562*0.000001</f>
        <v>2.0222769999999999</v>
      </c>
      <c r="W562">
        <f>Input2022!W562*0.000001</f>
        <v>-14.108523999999999</v>
      </c>
    </row>
    <row r="563" spans="1:23" ht="14.25" customHeight="1">
      <c r="A563">
        <f>Input2022!A563</f>
        <v>2022</v>
      </c>
      <c r="B563" t="str">
        <f>Input2022!B563</f>
        <v>Kenwood Elementary School District</v>
      </c>
      <c r="C563" t="str">
        <f>Input2022!C563</f>
        <v>School District</v>
      </c>
      <c r="D563" t="str">
        <f>Input2022!D563</f>
        <v>06</v>
      </c>
      <c r="E563" t="str">
        <f>Input2022!E563</f>
        <v>097</v>
      </c>
      <c r="F563" t="str">
        <f>Input2022!F563</f>
        <v>19410</v>
      </c>
      <c r="G563" t="str">
        <f>Input2022!G563</f>
        <v>CA</v>
      </c>
      <c r="H563">
        <f>Input2022!H563*0.000001</f>
        <v>2.628536</v>
      </c>
      <c r="I563">
        <f>Input2022!I563*0.000001</f>
        <v>-0.10896399999999999</v>
      </c>
      <c r="J563">
        <f>Input2022!J563*0.000001</f>
        <v>3.2161149999999998</v>
      </c>
      <c r="K563">
        <f>Input2022!K563*0.000001</f>
        <v>0</v>
      </c>
      <c r="L563">
        <f>Input2022!L563*0.000001</f>
        <v>3.4191539999999998</v>
      </c>
      <c r="M563">
        <f>Input2022!M563*0.000001</f>
        <v>3.2004429999999999</v>
      </c>
      <c r="N563">
        <f>Input2022!N563*0.000001</f>
        <v>0</v>
      </c>
      <c r="O563">
        <f>Input2022!O563*0.000001</f>
        <v>2.9337809999999998</v>
      </c>
      <c r="P563">
        <f>Input2022!P563*0.000001</f>
        <v>7.3116E-2</v>
      </c>
      <c r="Q563">
        <f>Input2022!Q563*0.000001</f>
        <v>-1.710513</v>
      </c>
      <c r="R563">
        <f>Input2022!R563*0.000001</f>
        <v>11.382327410282187</v>
      </c>
      <c r="S563">
        <f>Input2022!S563*0.000001</f>
        <v>9.6718144102821864</v>
      </c>
      <c r="T563">
        <f>Input2022!T563*0.000001</f>
        <v>0.33038999999999996</v>
      </c>
      <c r="U563">
        <f>Input2022!U563*0.000001</f>
        <v>0</v>
      </c>
      <c r="V563">
        <f>Input2022!V563*0.000001</f>
        <v>0</v>
      </c>
      <c r="W563">
        <f>Input2022!W563*0.000001</f>
        <v>0.44477099999999997</v>
      </c>
    </row>
    <row r="564" spans="1:23" ht="14.25" customHeight="1">
      <c r="A564">
        <f>Input2022!A564</f>
        <v>2022</v>
      </c>
      <c r="B564" t="str">
        <f>Input2022!B564</f>
        <v>Keppel Union School District</v>
      </c>
      <c r="C564" t="str">
        <f>Input2022!C564</f>
        <v>School District</v>
      </c>
      <c r="D564" t="str">
        <f>Input2022!D564</f>
        <v>06</v>
      </c>
      <c r="E564" t="str">
        <f>Input2022!E564</f>
        <v>037</v>
      </c>
      <c r="F564" t="str">
        <f>Input2022!F564</f>
        <v>19440</v>
      </c>
      <c r="G564" t="str">
        <f>Input2022!G564</f>
        <v>CA</v>
      </c>
      <c r="H564">
        <f>Input2022!H564*0.000001</f>
        <v>14.262632999999999</v>
      </c>
      <c r="I564">
        <f>Input2022!I564*0.000001</f>
        <v>0</v>
      </c>
      <c r="J564">
        <f>Input2022!J564*0.000001</f>
        <v>38.975850999999999</v>
      </c>
      <c r="K564">
        <f>Input2022!K564*0.000001</f>
        <v>1.4945819999999999</v>
      </c>
      <c r="L564">
        <f>Input2022!L564*0.000001</f>
        <v>46.532888999999997</v>
      </c>
      <c r="M564">
        <f>Input2022!M564*0.000001</f>
        <v>44.868634</v>
      </c>
      <c r="N564">
        <f>Input2022!N564*0.000001</f>
        <v>0</v>
      </c>
      <c r="O564">
        <f>Input2022!O564*0.000001</f>
        <v>21.180633999999998</v>
      </c>
      <c r="P564">
        <f>Input2022!P564*0.000001</f>
        <v>4.9435079999999996</v>
      </c>
      <c r="Q564">
        <f>Input2022!Q564*0.000001</f>
        <v>-15.784111999999999</v>
      </c>
      <c r="R564">
        <f>Input2022!R564*0.000001</f>
        <v>106.23783238866397</v>
      </c>
      <c r="S564">
        <f>Input2022!S564*0.000001</f>
        <v>90.453720388663967</v>
      </c>
      <c r="T564">
        <f>Input2022!T564*0.000001</f>
        <v>3.5884849999999999</v>
      </c>
      <c r="U564">
        <f>Input2022!U564*0.000001</f>
        <v>-9.9706349206349202E-4</v>
      </c>
      <c r="V564">
        <f>Input2022!V564*0.000001</f>
        <v>4.5661969365079367</v>
      </c>
      <c r="W564">
        <f>Input2022!W564*0.000001</f>
        <v>-14.125205999999999</v>
      </c>
    </row>
    <row r="565" spans="1:23" ht="14.25" customHeight="1">
      <c r="A565">
        <f>Input2022!A565</f>
        <v>2022</v>
      </c>
      <c r="B565" t="str">
        <f>Input2022!B565</f>
        <v>Kerman</v>
      </c>
      <c r="C565" t="str">
        <f>Input2022!C565</f>
        <v>City</v>
      </c>
      <c r="D565" t="str">
        <f>Input2022!D565</f>
        <v>06</v>
      </c>
      <c r="E565" t="str">
        <f>Input2022!E565</f>
        <v>019</v>
      </c>
      <c r="F565" t="str">
        <f>Input2022!F565</f>
        <v>38226</v>
      </c>
      <c r="G565" t="str">
        <f>Input2022!G565</f>
        <v>CA</v>
      </c>
      <c r="H565">
        <f>Input2022!H565*0.000001</f>
        <v>10.196237</v>
      </c>
      <c r="I565">
        <f>Input2022!I565*0.000001</f>
        <v>-0.2437</v>
      </c>
      <c r="J565">
        <f>Input2022!J565*0.000001</f>
        <v>8.1206969999999998</v>
      </c>
      <c r="K565">
        <f>Input2022!K565*0.000001</f>
        <v>6.7521949999999995</v>
      </c>
      <c r="L565">
        <f>Input2022!L565*0.000001</f>
        <v>22.593937</v>
      </c>
      <c r="M565">
        <f>Input2022!M565*0.000001</f>
        <v>10.043777</v>
      </c>
      <c r="N565">
        <f>Input2022!N565*0.000001</f>
        <v>0</v>
      </c>
      <c r="O565">
        <f>Input2022!O565*0.000001</f>
        <v>8.7796690000000002</v>
      </c>
      <c r="P565">
        <f>Input2022!P565*0.000001</f>
        <v>0.44253899999999996</v>
      </c>
      <c r="Q565">
        <f>Input2022!Q565*0.000001</f>
        <v>-1.8366039999999999</v>
      </c>
      <c r="R565">
        <f>Input2022!R565*0.000001</f>
        <v>20.979880536761485</v>
      </c>
      <c r="S565">
        <f>Input2022!S565*0.000001</f>
        <v>19.143276536761483</v>
      </c>
      <c r="T565">
        <f>Input2022!T565*0.000001</f>
        <v>0.68399799999999999</v>
      </c>
      <c r="U565">
        <f>Input2022!U565*0.000001</f>
        <v>0</v>
      </c>
      <c r="V565">
        <f>Input2022!V565*0.000001</f>
        <v>0</v>
      </c>
      <c r="W565">
        <f>Input2022!W565*0.000001</f>
        <v>11.779002999999999</v>
      </c>
    </row>
    <row r="566" spans="1:23" ht="14.25" customHeight="1">
      <c r="A566">
        <f>Input2022!A566</f>
        <v>2022</v>
      </c>
      <c r="B566" t="str">
        <f>Input2022!B566</f>
        <v>Kerman Unified School District</v>
      </c>
      <c r="C566" t="str">
        <f>Input2022!C566</f>
        <v>School District</v>
      </c>
      <c r="D566" t="str">
        <f>Input2022!D566</f>
        <v>06</v>
      </c>
      <c r="E566" t="str">
        <f>Input2022!E566</f>
        <v>019</v>
      </c>
      <c r="F566" t="str">
        <f>Input2022!F566</f>
        <v>19490</v>
      </c>
      <c r="G566" t="str">
        <f>Input2022!G566</f>
        <v>CA</v>
      </c>
      <c r="H566">
        <f>Input2022!H566*0.000001</f>
        <v>33.478339999999996</v>
      </c>
      <c r="I566">
        <f>Input2022!I566*0.000001</f>
        <v>0</v>
      </c>
      <c r="J566">
        <f>Input2022!J566*0.000001</f>
        <v>68.769435999999999</v>
      </c>
      <c r="K566">
        <f>Input2022!K566*0.000001</f>
        <v>56.974765999999995</v>
      </c>
      <c r="L566">
        <f>Input2022!L566*0.000001</f>
        <v>103.52636099999999</v>
      </c>
      <c r="M566">
        <f>Input2022!M566*0.000001</f>
        <v>88.802891000000002</v>
      </c>
      <c r="N566">
        <f>Input2022!N566*0.000001</f>
        <v>0</v>
      </c>
      <c r="O566">
        <f>Input2022!O566*0.000001</f>
        <v>42.072783999999999</v>
      </c>
      <c r="P566">
        <f>Input2022!P566*0.000001</f>
        <v>8.0357019999999988</v>
      </c>
      <c r="Q566">
        <f>Input2022!Q566*0.000001</f>
        <v>-33.539133999999997</v>
      </c>
      <c r="R566">
        <f>Input2022!R566*0.000001</f>
        <v>169.56847103629303</v>
      </c>
      <c r="S566">
        <f>Input2022!S566*0.000001</f>
        <v>136.02933703629301</v>
      </c>
      <c r="T566">
        <f>Input2022!T566*0.000001</f>
        <v>6.6612599999999995</v>
      </c>
      <c r="U566">
        <f>Input2022!U566*0.000001</f>
        <v>-2.1509999999999997E-3</v>
      </c>
      <c r="V566">
        <f>Input2022!V566*0.000001</f>
        <v>13.16202595625434</v>
      </c>
      <c r="W566">
        <f>Input2022!W566*0.000001</f>
        <v>-17.128803999999999</v>
      </c>
    </row>
    <row r="567" spans="1:23" ht="14.25" customHeight="1">
      <c r="A567">
        <f>Input2022!A567</f>
        <v>2022</v>
      </c>
      <c r="B567" t="str">
        <f>Input2022!B567</f>
        <v>Kern Council of Governments</v>
      </c>
      <c r="C567" t="str">
        <f>Input2022!C567</f>
        <v>Special District</v>
      </c>
      <c r="D567" t="str">
        <f>Input2022!D567</f>
        <v>06</v>
      </c>
      <c r="E567" t="str">
        <f>Input2022!E567</f>
        <v>029</v>
      </c>
      <c r="F567">
        <f>Input2022!F567</f>
        <v>99034</v>
      </c>
      <c r="G567" t="str">
        <f>Input2022!G567</f>
        <v>CA</v>
      </c>
      <c r="H567">
        <f>Input2022!H567*0.000001</f>
        <v>-2.1244049999999999</v>
      </c>
      <c r="I567">
        <f>Input2022!I567*0.000001</f>
        <v>0</v>
      </c>
      <c r="J567">
        <f>Input2022!J567*0.000001</f>
        <v>5.5869559999999998</v>
      </c>
      <c r="K567">
        <f>Input2022!K567*0.000001</f>
        <v>0.61733499999999997</v>
      </c>
      <c r="L567">
        <f>Input2022!L567*0.000001</f>
        <v>6.0213989999999997</v>
      </c>
      <c r="M567">
        <f>Input2022!M567*0.000001</f>
        <v>3.2787639999999998</v>
      </c>
      <c r="N567">
        <f>Input2022!N567*0.000001</f>
        <v>0.85073399999999999</v>
      </c>
      <c r="O567">
        <f>Input2022!O567*0.000001</f>
        <v>0</v>
      </c>
      <c r="P567">
        <f>Input2022!P567*0.000001</f>
        <v>5.2412729999999996</v>
      </c>
      <c r="Q567">
        <f>Input2022!Q567*0.000001</f>
        <v>-0.84150499999999995</v>
      </c>
      <c r="R567">
        <f>Input2022!R567*0.000001</f>
        <v>8.8486330178759225</v>
      </c>
      <c r="S567">
        <f>Input2022!S567*0.000001</f>
        <v>8.0071280178759228</v>
      </c>
      <c r="T567">
        <f>Input2022!T567*0.000001</f>
        <v>0.46978699999999995</v>
      </c>
      <c r="U567">
        <f>Input2022!U567*0.000001</f>
        <v>0</v>
      </c>
      <c r="V567">
        <f>Input2022!V567*0.000001</f>
        <v>1.4285139999999998</v>
      </c>
      <c r="W567">
        <f>Input2022!W567*0.000001</f>
        <v>-2.8221209999999997</v>
      </c>
    </row>
    <row r="568" spans="1:23" ht="14.25" customHeight="1">
      <c r="A568">
        <f>Input2022!A568</f>
        <v>2022</v>
      </c>
      <c r="B568" t="str">
        <f>Input2022!B568</f>
        <v>Kern County</v>
      </c>
      <c r="C568" t="str">
        <f>Input2022!C568</f>
        <v>County</v>
      </c>
      <c r="D568" t="str">
        <f>Input2022!D568</f>
        <v>06</v>
      </c>
      <c r="E568" t="str">
        <f>Input2022!E568</f>
        <v>029</v>
      </c>
      <c r="F568" t="str">
        <f>Input2022!F568</f>
        <v>00000</v>
      </c>
      <c r="G568" t="str">
        <f>Input2022!G568</f>
        <v>CA</v>
      </c>
      <c r="H568">
        <f>Input2022!H568*0.000001</f>
        <v>408.89699999999999</v>
      </c>
      <c r="I568">
        <f>Input2022!I568*0.000001</f>
        <v>-204.60499999999999</v>
      </c>
      <c r="J568">
        <f>Input2022!J568*0.000001</f>
        <v>701.66300000000001</v>
      </c>
      <c r="K568">
        <f>Input2022!K568*0.000001</f>
        <v>589.55599999999993</v>
      </c>
      <c r="L568">
        <f>Input2022!L568*0.000001</f>
        <v>2155.7399999999998</v>
      </c>
      <c r="M568">
        <f>Input2022!M568*0.000001</f>
        <v>744.48699999999997</v>
      </c>
      <c r="N568">
        <f>Input2022!N568*0.000001</f>
        <v>0.33499999999999996</v>
      </c>
      <c r="O568">
        <f>Input2022!O568*0.000001</f>
        <v>400.887</v>
      </c>
      <c r="P568">
        <f>Input2022!P568*0.000001</f>
        <v>34.244999999999997</v>
      </c>
      <c r="Q568">
        <f>Input2022!Q568*0.000001</f>
        <v>-1401.7859999999998</v>
      </c>
      <c r="R568">
        <f>Input2022!R568*0.000001</f>
        <v>5531.9100236779805</v>
      </c>
      <c r="S568">
        <f>Input2022!S568*0.000001</f>
        <v>4130.1240236779804</v>
      </c>
      <c r="T568">
        <f>Input2022!T568*0.000001</f>
        <v>233.48099999999999</v>
      </c>
      <c r="U568">
        <f>Input2022!U568*0.000001</f>
        <v>0</v>
      </c>
      <c r="V568">
        <f>Input2022!V568*0.000001</f>
        <v>66.566999999999993</v>
      </c>
      <c r="W568">
        <f>Input2022!W568*0.000001</f>
        <v>-1303.442</v>
      </c>
    </row>
    <row r="569" spans="1:23" ht="14.25" customHeight="1">
      <c r="A569">
        <f>Input2022!A569</f>
        <v>2022</v>
      </c>
      <c r="B569" t="str">
        <f>Input2022!B569</f>
        <v>Kern County Superintendent of Schools</v>
      </c>
      <c r="C569" t="str">
        <f>Input2022!C569</f>
        <v>School District</v>
      </c>
      <c r="D569" t="str">
        <f>Input2022!D569</f>
        <v>06</v>
      </c>
      <c r="E569" t="str">
        <f>Input2022!E569</f>
        <v>029</v>
      </c>
      <c r="F569" t="str">
        <f>Input2022!F569</f>
        <v>91012</v>
      </c>
      <c r="G569" t="str">
        <f>Input2022!G569</f>
        <v>CA</v>
      </c>
      <c r="H569">
        <f>Input2022!H569*0.000001</f>
        <v>65.821890999999994</v>
      </c>
      <c r="I569">
        <f>Input2022!I569*0.000001</f>
        <v>-4.7221389999999994</v>
      </c>
      <c r="J569">
        <f>Input2022!J569*0.000001</f>
        <v>231.57167999999999</v>
      </c>
      <c r="K569">
        <f>Input2022!K569*0.000001</f>
        <v>3.2581329999999999</v>
      </c>
      <c r="L569">
        <f>Input2022!L569*0.000001</f>
        <v>404.04576399999996</v>
      </c>
      <c r="M569">
        <f>Input2022!M569*0.000001</f>
        <v>246.34250299999999</v>
      </c>
      <c r="N569">
        <f>Input2022!N569*0.000001</f>
        <v>0</v>
      </c>
      <c r="O569">
        <f>Input2022!O569*0.000001</f>
        <v>132.017966</v>
      </c>
      <c r="P569">
        <f>Input2022!P569*0.000001</f>
        <v>75.336311999999992</v>
      </c>
      <c r="Q569">
        <f>Input2022!Q569*0.000001</f>
        <v>-121.50578</v>
      </c>
      <c r="R569">
        <f>Input2022!R569*0.000001</f>
        <v>707.28631899999993</v>
      </c>
      <c r="S569">
        <f>Input2022!S569*0.000001</f>
        <v>585.78053899999998</v>
      </c>
      <c r="T569">
        <f>Input2022!T569*0.000001</f>
        <v>21.847460999999999</v>
      </c>
      <c r="U569">
        <f>Input2022!U569*0.000001</f>
        <v>28.403903</v>
      </c>
      <c r="V569">
        <f>Input2022!V569*0.000001</f>
        <v>94.015220999999997</v>
      </c>
      <c r="W569">
        <f>Input2022!W569*0.000001</f>
        <v>-103.740994</v>
      </c>
    </row>
    <row r="570" spans="1:23" ht="14.25" customHeight="1">
      <c r="A570">
        <f>Input2022!A570</f>
        <v>2022</v>
      </c>
      <c r="B570" t="str">
        <f>Input2022!B570</f>
        <v>Kern High School District</v>
      </c>
      <c r="C570" t="str">
        <f>Input2022!C570</f>
        <v>School District</v>
      </c>
      <c r="D570" t="str">
        <f>Input2022!D570</f>
        <v>06</v>
      </c>
      <c r="E570" t="str">
        <f>Input2022!E570</f>
        <v>029</v>
      </c>
      <c r="F570" t="str">
        <f>Input2022!F570</f>
        <v>19540</v>
      </c>
      <c r="G570" t="str">
        <f>Input2022!G570</f>
        <v>CA</v>
      </c>
      <c r="H570">
        <f>Input2022!H570*0.000001</f>
        <v>146.24272399999998</v>
      </c>
      <c r="I570">
        <f>Input2022!I570*0.000001</f>
        <v>-6.8115039999999993</v>
      </c>
      <c r="J570">
        <f>Input2022!J570*0.000001</f>
        <v>653.11693700000001</v>
      </c>
      <c r="K570">
        <f>Input2022!K570*0.000001</f>
        <v>359.27870099999996</v>
      </c>
      <c r="L570">
        <f>Input2022!L570*0.000001</f>
        <v>756.92422099999999</v>
      </c>
      <c r="M570">
        <f>Input2022!M570*0.000001</f>
        <v>694.99072100000001</v>
      </c>
      <c r="N570">
        <f>Input2022!N570*0.000001</f>
        <v>0</v>
      </c>
      <c r="O570">
        <f>Input2022!O570*0.000001</f>
        <v>191.18785599999998</v>
      </c>
      <c r="P570">
        <f>Input2022!P570*0.000001</f>
        <v>192.443116</v>
      </c>
      <c r="Q570">
        <f>Input2022!Q570*0.000001</f>
        <v>-306.88210699999996</v>
      </c>
      <c r="R570">
        <f>Input2022!R570*0.000001</f>
        <v>2047.198447</v>
      </c>
      <c r="S570">
        <f>Input2022!S570*0.000001</f>
        <v>1740.3163399999999</v>
      </c>
      <c r="T570">
        <f>Input2022!T570*0.000001</f>
        <v>63.679786999999997</v>
      </c>
      <c r="U570">
        <f>Input2022!U570*0.000001</f>
        <v>132.769396</v>
      </c>
      <c r="V570">
        <f>Input2022!V570*0.000001</f>
        <v>82.853899999999996</v>
      </c>
      <c r="W570">
        <f>Input2022!W570*0.000001</f>
        <v>-193.02914799999999</v>
      </c>
    </row>
    <row r="571" spans="1:23" ht="14.25" customHeight="1">
      <c r="A571">
        <f>Input2022!A571</f>
        <v>2022</v>
      </c>
      <c r="B571" t="str">
        <f>Input2022!B571</f>
        <v>Kernville Union School District</v>
      </c>
      <c r="C571" t="str">
        <f>Input2022!C571</f>
        <v>School District</v>
      </c>
      <c r="D571" t="str">
        <f>Input2022!D571</f>
        <v>06</v>
      </c>
      <c r="E571" t="str">
        <f>Input2022!E571</f>
        <v>029</v>
      </c>
      <c r="F571" t="str">
        <f>Input2022!F571</f>
        <v>19590</v>
      </c>
      <c r="G571" t="str">
        <f>Input2022!G571</f>
        <v>CA</v>
      </c>
      <c r="H571">
        <f>Input2022!H571*0.000001</f>
        <v>3.3305569999999998</v>
      </c>
      <c r="I571">
        <f>Input2022!I571*0.000001</f>
        <v>-7.5711000000000001E-2</v>
      </c>
      <c r="J571">
        <f>Input2022!J571*0.000001</f>
        <v>15.500613</v>
      </c>
      <c r="K571">
        <f>Input2022!K571*0.000001</f>
        <v>12.691155999999999</v>
      </c>
      <c r="L571">
        <f>Input2022!L571*0.000001</f>
        <v>17.481522999999999</v>
      </c>
      <c r="M571">
        <f>Input2022!M571*0.000001</f>
        <v>16.021532000000001</v>
      </c>
      <c r="N571">
        <f>Input2022!N571*0.000001</f>
        <v>0</v>
      </c>
      <c r="O571">
        <f>Input2022!O571*0.000001</f>
        <v>3.7217119999999997</v>
      </c>
      <c r="P571">
        <f>Input2022!P571*0.000001</f>
        <v>1.2632299999999999</v>
      </c>
      <c r="Q571">
        <f>Input2022!Q571*0.000001</f>
        <v>-6.4392040000000001</v>
      </c>
      <c r="R571">
        <f>Input2022!R571*0.000001</f>
        <v>42.540228039999995</v>
      </c>
      <c r="S571">
        <f>Input2022!S571*0.000001</f>
        <v>36.101024039999999</v>
      </c>
      <c r="T571">
        <f>Input2022!T571*0.000001</f>
        <v>1.4805729999999999</v>
      </c>
      <c r="U571">
        <f>Input2022!U571*0.000001</f>
        <v>0</v>
      </c>
      <c r="V571">
        <f>Input2022!V571*0.000001</f>
        <v>2.5556099999999997</v>
      </c>
      <c r="W571">
        <f>Input2022!W571*0.000001</f>
        <v>-13.338783999999999</v>
      </c>
    </row>
    <row r="572" spans="1:23" ht="14.25" customHeight="1">
      <c r="A572">
        <f>Input2022!A572</f>
        <v>2022</v>
      </c>
      <c r="B572" t="str">
        <f>Input2022!B572</f>
        <v>Keyes Union Elementary School District</v>
      </c>
      <c r="C572" t="str">
        <f>Input2022!C572</f>
        <v>School District</v>
      </c>
      <c r="D572" t="str">
        <f>Input2022!D572</f>
        <v>06</v>
      </c>
      <c r="E572" t="str">
        <f>Input2022!E572</f>
        <v>099</v>
      </c>
      <c r="F572" t="str">
        <f>Input2022!F572</f>
        <v>19620</v>
      </c>
      <c r="G572" t="str">
        <f>Input2022!G572</f>
        <v>CA</v>
      </c>
      <c r="H572">
        <f>Input2022!H572*0.000001</f>
        <v>5.0315079999999996</v>
      </c>
      <c r="I572">
        <f>Input2022!I572*0.000001</f>
        <v>-0.01</v>
      </c>
      <c r="J572">
        <f>Input2022!J572*0.000001</f>
        <v>14.025103</v>
      </c>
      <c r="K572">
        <f>Input2022!K572*0.000001</f>
        <v>5.7450919999999996</v>
      </c>
      <c r="L572">
        <f>Input2022!L572*0.000001</f>
        <v>19.320442</v>
      </c>
      <c r="M572">
        <f>Input2022!M572*0.000001</f>
        <v>14.166646999999999</v>
      </c>
      <c r="N572">
        <f>Input2022!N572*0.000001</f>
        <v>0</v>
      </c>
      <c r="O572">
        <f>Input2022!O572*0.000001</f>
        <v>5.7920549999999995</v>
      </c>
      <c r="P572">
        <f>Input2022!P572*0.000001</f>
        <v>1.894479</v>
      </c>
      <c r="Q572">
        <f>Input2022!Q572*0.000001</f>
        <v>-7.7030069999999995</v>
      </c>
      <c r="R572">
        <f>Input2022!R572*0.000001</f>
        <v>51.758401209999995</v>
      </c>
      <c r="S572">
        <f>Input2022!S572*0.000001</f>
        <v>44.055394209999996</v>
      </c>
      <c r="T572">
        <f>Input2022!T572*0.000001</f>
        <v>1.578632</v>
      </c>
      <c r="U572">
        <f>Input2022!U572*0.000001</f>
        <v>0</v>
      </c>
      <c r="V572">
        <f>Input2022!V572*0.000001</f>
        <v>0</v>
      </c>
      <c r="W572">
        <f>Input2022!W572*0.000001</f>
        <v>-4.8734099999999998</v>
      </c>
    </row>
    <row r="573" spans="1:23" ht="14.25" customHeight="1">
      <c r="A573">
        <f>Input2022!A573</f>
        <v>2022</v>
      </c>
      <c r="B573" t="str">
        <f>Input2022!B573</f>
        <v>King City</v>
      </c>
      <c r="C573" t="str">
        <f>Input2022!C573</f>
        <v>City</v>
      </c>
      <c r="D573" t="str">
        <f>Input2022!D573</f>
        <v>06</v>
      </c>
      <c r="E573" t="str">
        <f>Input2022!E573</f>
        <v>053</v>
      </c>
      <c r="F573" t="str">
        <f>Input2022!F573</f>
        <v>38520</v>
      </c>
      <c r="G573" t="str">
        <f>Input2022!G573</f>
        <v>CA</v>
      </c>
      <c r="H573">
        <f>Input2022!H573*0.000001</f>
        <v>3.6994879999999997</v>
      </c>
      <c r="I573">
        <f>Input2022!I573*0.000001</f>
        <v>0</v>
      </c>
      <c r="J573">
        <f>Input2022!J573*0.000001</f>
        <v>9.9660989999999998</v>
      </c>
      <c r="K573">
        <f>Input2022!K573*0.000001</f>
        <v>6.0007999999999999</v>
      </c>
      <c r="L573">
        <f>Input2022!L573*0.000001</f>
        <v>23.994664999999998</v>
      </c>
      <c r="M573">
        <f>Input2022!M573*0.000001</f>
        <v>11.669870999999999</v>
      </c>
      <c r="N573">
        <f>Input2022!N573*0.000001</f>
        <v>0</v>
      </c>
      <c r="O573">
        <f>Input2022!O573*0.000001</f>
        <v>1.271884</v>
      </c>
      <c r="P573">
        <f>Input2022!P573*0.000001</f>
        <v>0.73694300000000001</v>
      </c>
      <c r="Q573">
        <f>Input2022!Q573*0.000001</f>
        <v>-3.6574619999999998</v>
      </c>
      <c r="R573">
        <f>Input2022!R573*0.000001</f>
        <v>27.001096999999998</v>
      </c>
      <c r="S573">
        <f>Input2022!S573*0.000001</f>
        <v>23.343634999999999</v>
      </c>
      <c r="T573">
        <f>Input2022!T573*0.000001</f>
        <v>0.70661299999999994</v>
      </c>
      <c r="U573">
        <f>Input2022!U573*0.000001</f>
        <v>0</v>
      </c>
      <c r="V573">
        <f>Input2022!V573*0.000001</f>
        <v>0</v>
      </c>
      <c r="W573">
        <f>Input2022!W573*0.000001</f>
        <v>10.324152</v>
      </c>
    </row>
    <row r="574" spans="1:23" ht="14.25" customHeight="1">
      <c r="A574">
        <f>Input2022!A574</f>
        <v>2022</v>
      </c>
      <c r="B574" t="str">
        <f>Input2022!B574</f>
        <v>King City Union School District</v>
      </c>
      <c r="C574" t="str">
        <f>Input2022!C574</f>
        <v>School District</v>
      </c>
      <c r="D574" t="str">
        <f>Input2022!D574</f>
        <v>06</v>
      </c>
      <c r="E574" t="str">
        <f>Input2022!E574</f>
        <v>053</v>
      </c>
      <c r="F574" t="str">
        <f>Input2022!F574</f>
        <v>19680</v>
      </c>
      <c r="G574" t="str">
        <f>Input2022!G574</f>
        <v>CA</v>
      </c>
      <c r="H574">
        <f>Input2022!H574*0.000001</f>
        <v>4.3673659999999996</v>
      </c>
      <c r="I574">
        <f>Input2022!I574*0.000001</f>
        <v>-1.95E-4</v>
      </c>
      <c r="J574">
        <f>Input2022!J574*0.000001</f>
        <v>41.177622</v>
      </c>
      <c r="K574">
        <f>Input2022!K574*0.000001</f>
        <v>12.593425999999999</v>
      </c>
      <c r="L574">
        <f>Input2022!L574*0.000001</f>
        <v>47.668678999999997</v>
      </c>
      <c r="M574">
        <f>Input2022!M574*0.000001</f>
        <v>45.361956999999997</v>
      </c>
      <c r="N574">
        <f>Input2022!N574*0.000001</f>
        <v>10.622726999999999</v>
      </c>
      <c r="O574">
        <f>Input2022!O574*0.000001</f>
        <v>0</v>
      </c>
      <c r="P574">
        <f>Input2022!P574*0.000001</f>
        <v>3.5616629999999998</v>
      </c>
      <c r="Q574">
        <f>Input2022!Q574*0.000001</f>
        <v>-17.618718999999999</v>
      </c>
      <c r="R574">
        <f>Input2022!R574*0.000001</f>
        <v>122.4624184</v>
      </c>
      <c r="S574">
        <f>Input2022!S574*0.000001</f>
        <v>104.84369940000001</v>
      </c>
      <c r="T574">
        <f>Input2022!T574*0.000001</f>
        <v>3.4165939999999999</v>
      </c>
      <c r="U574">
        <f>Input2022!U574*0.000001</f>
        <v>0</v>
      </c>
      <c r="V574">
        <f>Input2022!V574*0.000001</f>
        <v>0</v>
      </c>
      <c r="W574">
        <f>Input2022!W574*0.000001</f>
        <v>-25.110081999999998</v>
      </c>
    </row>
    <row r="575" spans="1:23" ht="14.25" customHeight="1">
      <c r="A575">
        <f>Input2022!A575</f>
        <v>2022</v>
      </c>
      <c r="B575" t="str">
        <f>Input2022!B575</f>
        <v>Kings Canyon Unified School District</v>
      </c>
      <c r="C575" t="str">
        <f>Input2022!C575</f>
        <v>School District</v>
      </c>
      <c r="D575" t="str">
        <f>Input2022!D575</f>
        <v>06</v>
      </c>
      <c r="E575" t="str">
        <f>Input2022!E575</f>
        <v>019</v>
      </c>
      <c r="F575" t="str">
        <f>Input2022!F575</f>
        <v>19700</v>
      </c>
      <c r="G575" t="str">
        <f>Input2022!G575</f>
        <v>CA</v>
      </c>
      <c r="H575">
        <f>Input2022!H575*0.000001</f>
        <v>33.620345</v>
      </c>
      <c r="I575">
        <f>Input2022!I575*0.000001</f>
        <v>-11.5</v>
      </c>
      <c r="J575">
        <f>Input2022!J575*0.000001</f>
        <v>164.595629</v>
      </c>
      <c r="K575">
        <f>Input2022!K575*0.000001</f>
        <v>86.545820999999989</v>
      </c>
      <c r="L575">
        <f>Input2022!L575*0.000001</f>
        <v>201.982698</v>
      </c>
      <c r="M575">
        <f>Input2022!M575*0.000001</f>
        <v>173.91035499999998</v>
      </c>
      <c r="N575">
        <f>Input2022!N575*0.000001</f>
        <v>0</v>
      </c>
      <c r="O575">
        <f>Input2022!O575*0.000001</f>
        <v>51.074168</v>
      </c>
      <c r="P575">
        <f>Input2022!P575*0.000001</f>
        <v>16.660155</v>
      </c>
      <c r="Q575">
        <f>Input2022!Q575*0.000001</f>
        <v>-70.791290000000004</v>
      </c>
      <c r="R575">
        <f>Input2022!R575*0.000001</f>
        <v>475.60770199999996</v>
      </c>
      <c r="S575">
        <f>Input2022!S575*0.000001</f>
        <v>404.81641199999996</v>
      </c>
      <c r="T575">
        <f>Input2022!T575*0.000001</f>
        <v>14.629123999999999</v>
      </c>
      <c r="U575">
        <f>Input2022!U575*0.000001</f>
        <v>-4.4349999999999997E-3</v>
      </c>
      <c r="V575">
        <f>Input2022!V575*0.000001</f>
        <v>24.895253999999998</v>
      </c>
      <c r="W575">
        <f>Input2022!W575*0.000001</f>
        <v>-82.408484000000001</v>
      </c>
    </row>
    <row r="576" spans="1:23" ht="14.25" customHeight="1">
      <c r="A576">
        <f>Input2022!A576</f>
        <v>2022</v>
      </c>
      <c r="B576" t="str">
        <f>Input2022!B576</f>
        <v>Kings County Office of Education</v>
      </c>
      <c r="C576" t="str">
        <f>Input2022!C576</f>
        <v>School District</v>
      </c>
      <c r="D576" t="str">
        <f>Input2022!D576</f>
        <v>06</v>
      </c>
      <c r="E576" t="str">
        <f>Input2022!E576</f>
        <v>031</v>
      </c>
      <c r="F576" t="str">
        <f>Input2022!F576</f>
        <v>91013</v>
      </c>
      <c r="G576" t="str">
        <f>Input2022!G576</f>
        <v>CA</v>
      </c>
      <c r="H576">
        <f>Input2022!H576*0.000001</f>
        <v>13.458596999999999</v>
      </c>
      <c r="I576">
        <f>Input2022!I576*0.000001</f>
        <v>-0.23064799999999999</v>
      </c>
      <c r="J576">
        <f>Input2022!J576*0.000001</f>
        <v>39.808386999999996</v>
      </c>
      <c r="K576">
        <f>Input2022!K576*0.000001</f>
        <v>1.273182</v>
      </c>
      <c r="L576">
        <f>Input2022!L576*0.000001</f>
        <v>72.977355000000003</v>
      </c>
      <c r="M576">
        <f>Input2022!M576*0.000001</f>
        <v>43.635874999999999</v>
      </c>
      <c r="N576">
        <f>Input2022!N576*0.000001</f>
        <v>15.307538999999998</v>
      </c>
      <c r="O576">
        <f>Input2022!O576*0.000001</f>
        <v>0</v>
      </c>
      <c r="P576">
        <f>Input2022!P576*0.000001</f>
        <v>4.2567639999999995</v>
      </c>
      <c r="Q576">
        <f>Input2022!Q576*0.000001</f>
        <v>-22.715069999999997</v>
      </c>
      <c r="R576">
        <f>Input2022!R576*0.000001</f>
        <v>136.55280329999999</v>
      </c>
      <c r="S576">
        <f>Input2022!S576*0.000001</f>
        <v>113.8377333</v>
      </c>
      <c r="T576">
        <f>Input2022!T576*0.000001</f>
        <v>4.2040569999999997</v>
      </c>
      <c r="U576">
        <f>Input2022!U576*0.000001</f>
        <v>0</v>
      </c>
      <c r="V576">
        <f>Input2022!V576*0.000001</f>
        <v>11.367092999999999</v>
      </c>
      <c r="W576">
        <f>Input2022!W576*0.000001</f>
        <v>-22.110932999999999</v>
      </c>
    </row>
    <row r="577" spans="1:23" ht="14.25" customHeight="1">
      <c r="A577">
        <f>Input2022!A577</f>
        <v>2022</v>
      </c>
      <c r="B577" t="str">
        <f>Input2022!B577</f>
        <v>Kings River Union Elementary School District</v>
      </c>
      <c r="C577" t="str">
        <f>Input2022!C577</f>
        <v>School District</v>
      </c>
      <c r="D577" t="str">
        <f>Input2022!D577</f>
        <v>06</v>
      </c>
      <c r="E577" t="str">
        <f>Input2022!E577</f>
        <v>107</v>
      </c>
      <c r="F577" t="str">
        <f>Input2022!F577</f>
        <v>19740</v>
      </c>
      <c r="G577" t="str">
        <f>Input2022!G577</f>
        <v>CA</v>
      </c>
      <c r="H577">
        <f>Input2022!H577*0.000001</f>
        <v>4.4197039999999994</v>
      </c>
      <c r="I577">
        <f>Input2022!I577*0.000001</f>
        <v>0</v>
      </c>
      <c r="J577">
        <f>Input2022!J577*0.000001</f>
        <v>6.4618319999999994</v>
      </c>
      <c r="K577">
        <f>Input2022!K577*0.000001</f>
        <v>1.2384999999999999</v>
      </c>
      <c r="L577">
        <f>Input2022!L577*0.000001</f>
        <v>8.2299209999999992</v>
      </c>
      <c r="M577">
        <f>Input2022!M577*0.000001</f>
        <v>7.4866079999999995</v>
      </c>
      <c r="N577">
        <f>Input2022!N577*0.000001</f>
        <v>5.7676449999999999</v>
      </c>
      <c r="O577">
        <f>Input2022!O577*0.000001</f>
        <v>0</v>
      </c>
      <c r="P577">
        <f>Input2022!P577*0.000001</f>
        <v>1.235735</v>
      </c>
      <c r="Q577">
        <f>Input2022!Q577*0.000001</f>
        <v>-3.0060469999999997</v>
      </c>
      <c r="R577">
        <f>Input2022!R577*0.000001</f>
        <v>20.710616999999999</v>
      </c>
      <c r="S577">
        <f>Input2022!S577*0.000001</f>
        <v>17.70457</v>
      </c>
      <c r="T577">
        <f>Input2022!T577*0.000001</f>
        <v>0.61957699999999993</v>
      </c>
      <c r="U577">
        <f>Input2022!U577*0.000001</f>
        <v>0</v>
      </c>
      <c r="V577">
        <f>Input2022!V577*0.000001</f>
        <v>0.77065499999999998</v>
      </c>
      <c r="W577">
        <f>Input2022!W577*0.000001</f>
        <v>-0.54293199999999997</v>
      </c>
    </row>
    <row r="578" spans="1:23" ht="14.25" customHeight="1">
      <c r="A578">
        <f>Input2022!A578</f>
        <v>2022</v>
      </c>
      <c r="B578" t="str">
        <f>Input2022!B578</f>
        <v>Kings/Tulare Area Agency on Aging</v>
      </c>
      <c r="C578" t="str">
        <f>Input2022!C578</f>
        <v>Special District</v>
      </c>
      <c r="D578" t="str">
        <f>Input2022!D578</f>
        <v>06</v>
      </c>
      <c r="E578" t="str">
        <f>Input2022!E578</f>
        <v>107</v>
      </c>
      <c r="F578">
        <f>Input2022!F578</f>
        <v>99035</v>
      </c>
      <c r="G578" t="str">
        <f>Input2022!G578</f>
        <v>CA</v>
      </c>
      <c r="H578">
        <f>Input2022!H578*0.000001</f>
        <v>0</v>
      </c>
      <c r="I578">
        <f>Input2022!I578*0.000001</f>
        <v>0</v>
      </c>
      <c r="J578">
        <f>Input2022!J578*0.000001</f>
        <v>5.186178</v>
      </c>
      <c r="K578">
        <f>Input2022!K578*0.000001</f>
        <v>0</v>
      </c>
      <c r="L578">
        <f>Input2022!L578*0.000001</f>
        <v>5.0669939999999993</v>
      </c>
      <c r="M578">
        <f>Input2022!M578*0.000001</f>
        <v>5.0642969999999998</v>
      </c>
      <c r="N578">
        <f>Input2022!N578*0.000001</f>
        <v>0</v>
      </c>
      <c r="O578">
        <f>Input2022!O578*0.000001</f>
        <v>1.508462</v>
      </c>
      <c r="P578">
        <f>Input2022!P578*0.000001</f>
        <v>2.3130919999999997</v>
      </c>
      <c r="Q578">
        <f>Input2022!Q578*0.000001</f>
        <v>0</v>
      </c>
      <c r="R578">
        <f>Input2022!R578*0.000001</f>
        <v>0</v>
      </c>
      <c r="S578">
        <f>Input2022!S578*0.000001</f>
        <v>0</v>
      </c>
      <c r="T578">
        <f>Input2022!T578*0.000001</f>
        <v>0</v>
      </c>
      <c r="U578">
        <f>Input2022!U578*0.000001</f>
        <v>0</v>
      </c>
      <c r="V578">
        <f>Input2022!V578*0.000001</f>
        <v>0</v>
      </c>
      <c r="W578">
        <f>Input2022!W578*0.000001</f>
        <v>0.74631199999999998</v>
      </c>
    </row>
    <row r="579" spans="1:23" ht="14.25" customHeight="1">
      <c r="A579">
        <f>Input2022!A579</f>
        <v>2022</v>
      </c>
      <c r="B579" t="str">
        <f>Input2022!B579</f>
        <v>Kingsburg</v>
      </c>
      <c r="C579" t="str">
        <f>Input2022!C579</f>
        <v>City</v>
      </c>
      <c r="D579" t="str">
        <f>Input2022!D579</f>
        <v>06</v>
      </c>
      <c r="E579" t="str">
        <f>Input2022!E579</f>
        <v>019</v>
      </c>
      <c r="F579">
        <f>Input2022!F579</f>
        <v>38562</v>
      </c>
      <c r="G579" t="str">
        <f>Input2022!G579</f>
        <v>CA</v>
      </c>
      <c r="H579">
        <f>Input2022!H579*0.000001</f>
        <v>8.9319969999999991</v>
      </c>
      <c r="I579">
        <f>Input2022!I579*0.000001</f>
        <v>-0.63</v>
      </c>
      <c r="J579">
        <f>Input2022!J579*0.000001</f>
        <v>7.0199729999999994</v>
      </c>
      <c r="K579">
        <f>Input2022!K579*0.000001</f>
        <v>3.6730389999999997</v>
      </c>
      <c r="L579">
        <f>Input2022!L579*0.000001</f>
        <v>29.181051999999998</v>
      </c>
      <c r="M579">
        <f>Input2022!M579*0.000001</f>
        <v>10.340114999999999</v>
      </c>
      <c r="N579">
        <f>Input2022!N579*0.000001</f>
        <v>0</v>
      </c>
      <c r="O579">
        <f>Input2022!O579*0.000001</f>
        <v>3.0385339999999998</v>
      </c>
      <c r="P579">
        <f>Input2022!P579*0.000001</f>
        <v>0.68890299999999993</v>
      </c>
      <c r="Q579">
        <f>Input2022!Q579*0.000001</f>
        <v>-4.1138149999999998</v>
      </c>
      <c r="R579">
        <f>Input2022!R579*0.000001</f>
        <v>36.567244439999996</v>
      </c>
      <c r="S579">
        <f>Input2022!S579*0.000001</f>
        <v>32.453429440000001</v>
      </c>
      <c r="T579">
        <f>Input2022!T579*0.000001</f>
        <v>1.2831779999999999</v>
      </c>
      <c r="U579">
        <f>Input2022!U579*0.000001</f>
        <v>0</v>
      </c>
      <c r="V579">
        <f>Input2022!V579*0.000001</f>
        <v>0</v>
      </c>
      <c r="W579">
        <f>Input2022!W579*0.000001</f>
        <v>4.2575189999999994</v>
      </c>
    </row>
    <row r="580" spans="1:23" ht="14.25" customHeight="1">
      <c r="A580">
        <f>Input2022!A580</f>
        <v>2022</v>
      </c>
      <c r="B580" t="str">
        <f>Input2022!B580</f>
        <v>Kingsburg Charter Elementary School District</v>
      </c>
      <c r="C580" t="str">
        <f>Input2022!C580</f>
        <v>School District</v>
      </c>
      <c r="D580" t="str">
        <f>Input2022!D580</f>
        <v>06</v>
      </c>
      <c r="E580" t="str">
        <f>Input2022!E580</f>
        <v>019</v>
      </c>
      <c r="F580" t="str">
        <f>Input2022!F580</f>
        <v>19800</v>
      </c>
      <c r="G580" t="str">
        <f>Input2022!G580</f>
        <v>CA</v>
      </c>
      <c r="H580">
        <f>Input2022!H580*0.000001</f>
        <v>13.492649999999999</v>
      </c>
      <c r="I580">
        <f>Input2022!I580*0.000001</f>
        <v>-2.8407999999999999E-2</v>
      </c>
      <c r="J580">
        <f>Input2022!J580*0.000001</f>
        <v>26.943127999999998</v>
      </c>
      <c r="K580">
        <f>Input2022!K580*0.000001</f>
        <v>21.955831</v>
      </c>
      <c r="L580">
        <f>Input2022!L580*0.000001</f>
        <v>34.394773999999998</v>
      </c>
      <c r="M580">
        <f>Input2022!M580*0.000001</f>
        <v>31.467336</v>
      </c>
      <c r="N580">
        <f>Input2022!N580*0.000001</f>
        <v>14.994270999999999</v>
      </c>
      <c r="O580">
        <f>Input2022!O580*0.000001</f>
        <v>0.283833</v>
      </c>
      <c r="P580">
        <f>Input2022!P580*0.000001</f>
        <v>2.452521</v>
      </c>
      <c r="Q580">
        <f>Input2022!Q580*0.000001</f>
        <v>-12.530628999999999</v>
      </c>
      <c r="R580">
        <f>Input2022!R580*0.000001</f>
        <v>84.864366674240117</v>
      </c>
      <c r="S580">
        <f>Input2022!S580*0.000001</f>
        <v>72.333737674240126</v>
      </c>
      <c r="T580">
        <f>Input2022!T580*0.000001</f>
        <v>2.5672889999999997</v>
      </c>
      <c r="U580">
        <f>Input2022!U580*0.000001</f>
        <v>0</v>
      </c>
      <c r="V580">
        <f>Input2022!V580*0.000001</f>
        <v>26.242923999999999</v>
      </c>
      <c r="W580">
        <f>Input2022!W580*0.000001</f>
        <v>-25.634878999999998</v>
      </c>
    </row>
    <row r="581" spans="1:23" ht="14.25" customHeight="1">
      <c r="A581">
        <f>Input2022!A581</f>
        <v>2022</v>
      </c>
      <c r="B581" t="str">
        <f>Input2022!B581</f>
        <v>Kingsburg Joint Union High School District</v>
      </c>
      <c r="C581" t="str">
        <f>Input2022!C581</f>
        <v>School District</v>
      </c>
      <c r="D581" t="str">
        <f>Input2022!D581</f>
        <v>06</v>
      </c>
      <c r="E581" t="str">
        <f>Input2022!E581</f>
        <v>019</v>
      </c>
      <c r="F581" t="str">
        <f>Input2022!F581</f>
        <v>19830</v>
      </c>
      <c r="G581" t="str">
        <f>Input2022!G581</f>
        <v>CA</v>
      </c>
      <c r="H581">
        <f>Input2022!H581*0.000001</f>
        <v>3.3446359999999999</v>
      </c>
      <c r="I581">
        <f>Input2022!I581*0.000001</f>
        <v>-7.4999999999999997E-2</v>
      </c>
      <c r="J581">
        <f>Input2022!J581*0.000001</f>
        <v>18.956502999999998</v>
      </c>
      <c r="K581">
        <f>Input2022!K581*0.000001</f>
        <v>19.466045999999999</v>
      </c>
      <c r="L581">
        <f>Input2022!L581*0.000001</f>
        <v>22.917441999999998</v>
      </c>
      <c r="M581">
        <f>Input2022!M581*0.000001</f>
        <v>18.996082999999999</v>
      </c>
      <c r="N581">
        <f>Input2022!N581*0.000001</f>
        <v>4.0787430000000002</v>
      </c>
      <c r="O581">
        <f>Input2022!O581*0.000001</f>
        <v>0</v>
      </c>
      <c r="P581">
        <f>Input2022!P581*0.000001</f>
        <v>1.5297559999999999</v>
      </c>
      <c r="Q581">
        <f>Input2022!Q581*0.000001</f>
        <v>-7.3778739999999994</v>
      </c>
      <c r="R581">
        <f>Input2022!R581*0.000001</f>
        <v>53.209730999999998</v>
      </c>
      <c r="S581">
        <f>Input2022!S581*0.000001</f>
        <v>45.831856999999999</v>
      </c>
      <c r="T581">
        <f>Input2022!T581*0.000001</f>
        <v>1.5860859999999999</v>
      </c>
      <c r="U581">
        <f>Input2022!U581*0.000001</f>
        <v>0</v>
      </c>
      <c r="V581">
        <f>Input2022!V581*0.000001</f>
        <v>2.69</v>
      </c>
      <c r="W581">
        <f>Input2022!W581*0.000001</f>
        <v>-9.7710439999999998</v>
      </c>
    </row>
    <row r="582" spans="1:23" ht="14.25" customHeight="1">
      <c r="A582">
        <f>Input2022!A582</f>
        <v>2022</v>
      </c>
      <c r="B582" t="str">
        <f>Input2022!B582</f>
        <v>Kirkwood Elementary School District</v>
      </c>
      <c r="C582" t="str">
        <f>Input2022!C582</f>
        <v>School District</v>
      </c>
      <c r="D582" t="str">
        <f>Input2022!D582</f>
        <v>06</v>
      </c>
      <c r="E582" t="str">
        <f>Input2022!E582</f>
        <v>103</v>
      </c>
      <c r="F582" t="str">
        <f>Input2022!F582</f>
        <v>19860</v>
      </c>
      <c r="G582" t="str">
        <f>Input2022!G582</f>
        <v>CA</v>
      </c>
      <c r="H582">
        <f>Input2022!H582*0.000001</f>
        <v>0.96387699999999998</v>
      </c>
      <c r="I582">
        <f>Input2022!I582*0.000001</f>
        <v>0</v>
      </c>
      <c r="J582">
        <f>Input2022!J582*0.000001</f>
        <v>1.3087769999999999</v>
      </c>
      <c r="K582">
        <f>Input2022!K582*0.000001</f>
        <v>0</v>
      </c>
      <c r="L582">
        <f>Input2022!L582*0.000001</f>
        <v>1.5134369999999999</v>
      </c>
      <c r="M582">
        <f>Input2022!M582*0.000001</f>
        <v>1.4139599999999999</v>
      </c>
      <c r="N582">
        <f>Input2022!N582*0.000001</f>
        <v>1.274402</v>
      </c>
      <c r="O582">
        <f>Input2022!O582*0.000001</f>
        <v>0</v>
      </c>
      <c r="P582">
        <f>Input2022!P582*0.000001</f>
        <v>0.25373499999999999</v>
      </c>
      <c r="Q582">
        <f>Input2022!Q582*0.000001</f>
        <v>-0.75961699999999999</v>
      </c>
      <c r="R582">
        <f>Input2022!R582*0.000001</f>
        <v>4.8975894404826414</v>
      </c>
      <c r="S582">
        <f>Input2022!S582*0.000001</f>
        <v>4.137972440482641</v>
      </c>
      <c r="T582">
        <f>Input2022!T582*0.000001</f>
        <v>0.138988</v>
      </c>
      <c r="U582">
        <f>Input2022!U582*0.000001</f>
        <v>0</v>
      </c>
      <c r="V582">
        <f>Input2022!V582*0.000001</f>
        <v>0</v>
      </c>
      <c r="W582">
        <f>Input2022!W582*0.000001</f>
        <v>0.41050199999999998</v>
      </c>
    </row>
    <row r="583" spans="1:23" ht="14.25" customHeight="1">
      <c r="A583">
        <f>Input2022!A583</f>
        <v>2022</v>
      </c>
      <c r="B583" t="str">
        <f>Input2022!B583</f>
        <v>Kit Carson Union Elementary School District</v>
      </c>
      <c r="C583" t="str">
        <f>Input2022!C583</f>
        <v>School District</v>
      </c>
      <c r="D583" t="str">
        <f>Input2022!D583</f>
        <v>06</v>
      </c>
      <c r="E583" t="str">
        <f>Input2022!E583</f>
        <v>031</v>
      </c>
      <c r="F583" t="str">
        <f>Input2022!F583</f>
        <v>19890</v>
      </c>
      <c r="G583" t="str">
        <f>Input2022!G583</f>
        <v>CA</v>
      </c>
      <c r="H583">
        <f>Input2022!H583*0.000001</f>
        <v>4.6720600000000001</v>
      </c>
      <c r="I583">
        <f>Input2022!I583*0.000001</f>
        <v>-0.13749999999999998</v>
      </c>
      <c r="J583">
        <f>Input2022!J583*0.000001</f>
        <v>5.1772599999999995</v>
      </c>
      <c r="K583">
        <f>Input2022!K583*0.000001</f>
        <v>3.0129999999999997E-2</v>
      </c>
      <c r="L583">
        <f>Input2022!L583*0.000001</f>
        <v>6.4118509999999995</v>
      </c>
      <c r="M583">
        <f>Input2022!M583*0.000001</f>
        <v>5.7180929999999996</v>
      </c>
      <c r="N583">
        <f>Input2022!N583*0.000001</f>
        <v>0</v>
      </c>
      <c r="O583">
        <f>Input2022!O583*0.000001</f>
        <v>5.2367629999999998</v>
      </c>
      <c r="P583">
        <f>Input2022!P583*0.000001</f>
        <v>0.71863999999999995</v>
      </c>
      <c r="Q583">
        <f>Input2022!Q583*0.000001</f>
        <v>-2.9179599999999999</v>
      </c>
      <c r="R583">
        <f>Input2022!R583*0.000001</f>
        <v>20.045418999999999</v>
      </c>
      <c r="S583">
        <f>Input2022!S583*0.000001</f>
        <v>17.127458999999998</v>
      </c>
      <c r="T583">
        <f>Input2022!T583*0.000001</f>
        <v>0.60931999999999997</v>
      </c>
      <c r="U583">
        <f>Input2022!U583*0.000001</f>
        <v>-2.02E-4</v>
      </c>
      <c r="V583">
        <f>Input2022!V583*0.000001</f>
        <v>0.65608999999999995</v>
      </c>
      <c r="W583">
        <f>Input2022!W583*0.000001</f>
        <v>0.81362299999999999</v>
      </c>
    </row>
    <row r="584" spans="1:23" ht="14.25" customHeight="1">
      <c r="A584">
        <f>Input2022!A584</f>
        <v>2022</v>
      </c>
      <c r="B584" t="str">
        <f>Input2022!B584</f>
        <v>Klamath River Union Elementary School District</v>
      </c>
      <c r="C584" t="str">
        <f>Input2022!C584</f>
        <v>School District</v>
      </c>
      <c r="D584" t="str">
        <f>Input2022!D584</f>
        <v>06</v>
      </c>
      <c r="E584" t="str">
        <f>Input2022!E584</f>
        <v>093</v>
      </c>
      <c r="F584" t="str">
        <f>Input2022!F584</f>
        <v>19920</v>
      </c>
      <c r="G584" t="str">
        <f>Input2022!G584</f>
        <v>CA</v>
      </c>
      <c r="H584">
        <f>Input2022!H584*0.000001</f>
        <v>0.30151899999999998</v>
      </c>
      <c r="I584">
        <f>Input2022!I584*0.000001</f>
        <v>-1.5639E-2</v>
      </c>
      <c r="J584">
        <f>Input2022!J584*0.000001</f>
        <v>0.470304</v>
      </c>
      <c r="K584">
        <f>Input2022!K584*0.000001</f>
        <v>0</v>
      </c>
      <c r="L584">
        <f>Input2022!L584*0.000001</f>
        <v>0.56898099999999996</v>
      </c>
      <c r="M584">
        <f>Input2022!M584*0.000001</f>
        <v>0.57025099999999995</v>
      </c>
      <c r="N584">
        <f>Input2022!N584*0.000001</f>
        <v>0.36276900000000001</v>
      </c>
      <c r="O584">
        <f>Input2022!O584*0.000001</f>
        <v>0</v>
      </c>
      <c r="P584">
        <f>Input2022!P584*0.000001</f>
        <v>6.4397999999999997E-2</v>
      </c>
      <c r="Q584">
        <f>Input2022!Q584*0.000001</f>
        <v>-9.9989999999999996E-2</v>
      </c>
      <c r="R584">
        <f>Input2022!R584*0.000001</f>
        <v>0.64319514170040493</v>
      </c>
      <c r="S584">
        <f>Input2022!S584*0.000001</f>
        <v>0.5432051417004049</v>
      </c>
      <c r="T584">
        <f>Input2022!T584*0.000001</f>
        <v>1.8398999999999999E-2</v>
      </c>
      <c r="U584">
        <f>Input2022!U584*0.000001</f>
        <v>0</v>
      </c>
      <c r="V584">
        <f>Input2022!V584*0.000001</f>
        <v>0</v>
      </c>
      <c r="W584">
        <f>Input2022!W584*0.000001</f>
        <v>0.43329199999999995</v>
      </c>
    </row>
    <row r="585" spans="1:23" ht="14.25" customHeight="1">
      <c r="A585">
        <f>Input2022!A585</f>
        <v>2022</v>
      </c>
      <c r="B585" t="str">
        <f>Input2022!B585</f>
        <v>Klamath Trinity Joint Unified School District</v>
      </c>
      <c r="C585" t="str">
        <f>Input2022!C585</f>
        <v>School District</v>
      </c>
      <c r="D585" t="str">
        <f>Input2022!D585</f>
        <v>06</v>
      </c>
      <c r="E585" t="str">
        <f>Input2022!E585</f>
        <v>023</v>
      </c>
      <c r="F585" t="str">
        <f>Input2022!F585</f>
        <v>19950</v>
      </c>
      <c r="G585" t="str">
        <f>Input2022!G585</f>
        <v>CA</v>
      </c>
      <c r="H585">
        <f>Input2022!H585*0.000001</f>
        <v>5.1885339999999998</v>
      </c>
      <c r="I585">
        <f>Input2022!I585*0.000001</f>
        <v>-2.7098230000000001</v>
      </c>
      <c r="J585">
        <f>Input2022!J585*0.000001</f>
        <v>21.838266999999998</v>
      </c>
      <c r="K585">
        <f>Input2022!K585*0.000001</f>
        <v>23.607343</v>
      </c>
      <c r="L585">
        <f>Input2022!L585*0.000001</f>
        <v>29.199071999999997</v>
      </c>
      <c r="M585">
        <f>Input2022!M585*0.000001</f>
        <v>24.428179999999998</v>
      </c>
      <c r="N585">
        <f>Input2022!N585*0.000001</f>
        <v>0</v>
      </c>
      <c r="O585">
        <f>Input2022!O585*0.000001</f>
        <v>8.2906040000000001</v>
      </c>
      <c r="P585">
        <f>Input2022!P585*0.000001</f>
        <v>4.3935420000000001</v>
      </c>
      <c r="Q585">
        <f>Input2022!Q585*0.000001</f>
        <v>-9.5831459999999993</v>
      </c>
      <c r="R585">
        <f>Input2022!R585*0.000001</f>
        <v>62.342528744939273</v>
      </c>
      <c r="S585">
        <f>Input2022!S585*0.000001</f>
        <v>52.759382744939273</v>
      </c>
      <c r="T585">
        <f>Input2022!T585*0.000001</f>
        <v>1.8409409999999999</v>
      </c>
      <c r="U585">
        <f>Input2022!U585*0.000001</f>
        <v>-5.1244444444444438E-4</v>
      </c>
      <c r="V585">
        <f>Input2022!V585*0.000001</f>
        <v>6.4055555555555546E-2</v>
      </c>
      <c r="W585">
        <f>Input2022!W585*0.000001</f>
        <v>-10.932587999999999</v>
      </c>
    </row>
    <row r="586" spans="1:23" ht="14.25" customHeight="1">
      <c r="A586">
        <f>Input2022!A586</f>
        <v>2022</v>
      </c>
      <c r="B586" t="str">
        <f>Input2022!B586</f>
        <v>Kneeland Elementary School District</v>
      </c>
      <c r="C586" t="str">
        <f>Input2022!C586</f>
        <v>School District</v>
      </c>
      <c r="D586" t="str">
        <f>Input2022!D586</f>
        <v>06</v>
      </c>
      <c r="E586" t="str">
        <f>Input2022!E586</f>
        <v>023</v>
      </c>
      <c r="F586" t="str">
        <f>Input2022!F586</f>
        <v>19980</v>
      </c>
      <c r="G586" t="str">
        <f>Input2022!G586</f>
        <v>CA</v>
      </c>
      <c r="H586">
        <f>Input2022!H586*0.000001</f>
        <v>0.30894499999999997</v>
      </c>
      <c r="I586">
        <f>Input2022!I586*0.000001</f>
        <v>0</v>
      </c>
      <c r="J586">
        <f>Input2022!J586*0.000001</f>
        <v>0.46923299999999996</v>
      </c>
      <c r="K586">
        <f>Input2022!K586*0.000001</f>
        <v>0</v>
      </c>
      <c r="L586">
        <f>Input2022!L586*0.000001</f>
        <v>0.56801599999999997</v>
      </c>
      <c r="M586">
        <f>Input2022!M586*0.000001</f>
        <v>0.57037899999999997</v>
      </c>
      <c r="N586">
        <f>Input2022!N586*0.000001</f>
        <v>0</v>
      </c>
      <c r="O586">
        <f>Input2022!O586*0.000001</f>
        <v>0.39594199999999996</v>
      </c>
      <c r="P586">
        <f>Input2022!P586*0.000001</f>
        <v>6.9339999999999999E-2</v>
      </c>
      <c r="Q586">
        <f>Input2022!Q586*0.000001</f>
        <v>-0.25129299999999999</v>
      </c>
      <c r="R586">
        <f>Input2022!R586*0.000001</f>
        <v>1.4241645983441642</v>
      </c>
      <c r="S586">
        <f>Input2022!S586*0.000001</f>
        <v>1.1728715983441642</v>
      </c>
      <c r="T586">
        <f>Input2022!T586*0.000001</f>
        <v>3.9910000000000001E-2</v>
      </c>
      <c r="U586">
        <f>Input2022!U586*0.000001</f>
        <v>0</v>
      </c>
      <c r="V586">
        <f>Input2022!V586*0.000001</f>
        <v>0</v>
      </c>
      <c r="W586">
        <f>Input2022!W586*0.000001</f>
        <v>-2.9085999999999997E-2</v>
      </c>
    </row>
    <row r="587" spans="1:23" ht="14.25" customHeight="1">
      <c r="A587">
        <f>Input2022!A587</f>
        <v>2022</v>
      </c>
      <c r="B587" t="str">
        <f>Input2022!B587</f>
        <v>Knights Ferry Elementary School District</v>
      </c>
      <c r="C587" t="str">
        <f>Input2022!C587</f>
        <v>School District</v>
      </c>
      <c r="D587" t="str">
        <f>Input2022!D587</f>
        <v>06</v>
      </c>
      <c r="E587" t="str">
        <f>Input2022!E587</f>
        <v>099</v>
      </c>
      <c r="F587" t="str">
        <f>Input2022!F587</f>
        <v>20010</v>
      </c>
      <c r="G587" t="str">
        <f>Input2022!G587</f>
        <v>CA</v>
      </c>
      <c r="H587">
        <f>Input2022!H587*0.000001</f>
        <v>2.190267</v>
      </c>
      <c r="I587">
        <f>Input2022!I587*0.000001</f>
        <v>0</v>
      </c>
      <c r="J587">
        <f>Input2022!J587*0.000001</f>
        <v>1.5997379999999999</v>
      </c>
      <c r="K587">
        <f>Input2022!K587*0.000001</f>
        <v>0</v>
      </c>
      <c r="L587">
        <f>Input2022!L587*0.000001</f>
        <v>1.9261819999999998</v>
      </c>
      <c r="M587">
        <f>Input2022!M587*0.000001</f>
        <v>2.0476869999999998</v>
      </c>
      <c r="N587">
        <f>Input2022!N587*0.000001</f>
        <v>0</v>
      </c>
      <c r="O587">
        <f>Input2022!O587*0.000001</f>
        <v>2.6145229999999997</v>
      </c>
      <c r="P587">
        <f>Input2022!P587*0.000001</f>
        <v>0.37604599999999999</v>
      </c>
      <c r="Q587">
        <f>Input2022!Q587*0.000001</f>
        <v>-0.71612999999999993</v>
      </c>
      <c r="R587">
        <f>Input2022!R587*0.000001</f>
        <v>5.0800381578947365</v>
      </c>
      <c r="S587">
        <f>Input2022!S587*0.000001</f>
        <v>4.3639081578947367</v>
      </c>
      <c r="T587">
        <f>Input2022!T587*0.000001</f>
        <v>0.13089100000000001</v>
      </c>
      <c r="U587">
        <f>Input2022!U587*0.000001</f>
        <v>0</v>
      </c>
      <c r="V587">
        <f>Input2022!V587*0.000001</f>
        <v>0.34725099999999998</v>
      </c>
      <c r="W587">
        <f>Input2022!W587*0.000001</f>
        <v>1.247339</v>
      </c>
    </row>
    <row r="588" spans="1:23" ht="14.25" customHeight="1">
      <c r="A588">
        <f>Input2022!A588</f>
        <v>2022</v>
      </c>
      <c r="B588" t="str">
        <f>Input2022!B588</f>
        <v>Knightsen Elementary School District</v>
      </c>
      <c r="C588" t="str">
        <f>Input2022!C588</f>
        <v>School District</v>
      </c>
      <c r="D588" t="str">
        <f>Input2022!D588</f>
        <v>06</v>
      </c>
      <c r="E588" t="str">
        <f>Input2022!E588</f>
        <v>013</v>
      </c>
      <c r="F588" t="str">
        <f>Input2022!F588</f>
        <v>20040</v>
      </c>
      <c r="G588" t="str">
        <f>Input2022!G588</f>
        <v>CA</v>
      </c>
      <c r="H588">
        <f>Input2022!H588*0.000001</f>
        <v>2.1784339999999998</v>
      </c>
      <c r="I588">
        <f>Input2022!I588*0.000001</f>
        <v>-7.3782E-2</v>
      </c>
      <c r="J588">
        <f>Input2022!J588*0.000001</f>
        <v>7.0948249999999993</v>
      </c>
      <c r="K588">
        <f>Input2022!K588*0.000001</f>
        <v>1.7218999999999998E-2</v>
      </c>
      <c r="L588">
        <f>Input2022!L588*0.000001</f>
        <v>7.5370759999999999</v>
      </c>
      <c r="M588">
        <f>Input2022!M588*0.000001</f>
        <v>7.5804839999999993</v>
      </c>
      <c r="N588">
        <f>Input2022!N588*0.000001</f>
        <v>0</v>
      </c>
      <c r="O588">
        <f>Input2022!O588*0.000001</f>
        <v>3.060092</v>
      </c>
      <c r="P588">
        <f>Input2022!P588*0.000001</f>
        <v>0.414551</v>
      </c>
      <c r="Q588">
        <f>Input2022!Q588*0.000001</f>
        <v>-3.389853</v>
      </c>
      <c r="R588">
        <f>Input2022!R588*0.000001</f>
        <v>23.379715634868418</v>
      </c>
      <c r="S588">
        <f>Input2022!S588*0.000001</f>
        <v>19.98986263486842</v>
      </c>
      <c r="T588">
        <f>Input2022!T588*0.000001</f>
        <v>0.74609799999999993</v>
      </c>
      <c r="U588">
        <f>Input2022!U588*0.000001</f>
        <v>0</v>
      </c>
      <c r="V588">
        <f>Input2022!V588*0.000001</f>
        <v>0.43402299999999999</v>
      </c>
      <c r="W588">
        <f>Input2022!W588*0.000001</f>
        <v>-2.9649229999999998</v>
      </c>
    </row>
    <row r="589" spans="1:23" ht="14.25" customHeight="1">
      <c r="A589">
        <f>Input2022!A589</f>
        <v>2022</v>
      </c>
      <c r="B589" t="str">
        <f>Input2022!B589</f>
        <v>Konocti Unified School District</v>
      </c>
      <c r="C589" t="str">
        <f>Input2022!C589</f>
        <v>School District</v>
      </c>
      <c r="D589" t="str">
        <f>Input2022!D589</f>
        <v>06</v>
      </c>
      <c r="E589" t="str">
        <f>Input2022!E589</f>
        <v>033</v>
      </c>
      <c r="F589" t="str">
        <f>Input2022!F589</f>
        <v>20070</v>
      </c>
      <c r="G589" t="str">
        <f>Input2022!G589</f>
        <v>CA</v>
      </c>
      <c r="H589">
        <f>Input2022!H589*0.000001</f>
        <v>12.507847999999999</v>
      </c>
      <c r="I589">
        <f>Input2022!I589*0.000001</f>
        <v>0</v>
      </c>
      <c r="J589">
        <f>Input2022!J589*0.000001</f>
        <v>58.895619999999994</v>
      </c>
      <c r="K589">
        <f>Input2022!K589*0.000001</f>
        <v>48.974666999999997</v>
      </c>
      <c r="L589">
        <f>Input2022!L589*0.000001</f>
        <v>73.064313999999996</v>
      </c>
      <c r="M589">
        <f>Input2022!M589*0.000001</f>
        <v>64.927894999999992</v>
      </c>
      <c r="N589">
        <f>Input2022!N589*0.000001</f>
        <v>0</v>
      </c>
      <c r="O589">
        <f>Input2022!O589*0.000001</f>
        <v>25.767499999999998</v>
      </c>
      <c r="P589">
        <f>Input2022!P589*0.000001</f>
        <v>17.491426999999998</v>
      </c>
      <c r="Q589">
        <f>Input2022!Q589*0.000001</f>
        <v>-23.418087999999997</v>
      </c>
      <c r="R589">
        <f>Input2022!R589*0.000001</f>
        <v>155.61641151315789</v>
      </c>
      <c r="S589">
        <f>Input2022!S589*0.000001</f>
        <v>132.1983235131579</v>
      </c>
      <c r="T589">
        <f>Input2022!T589*0.000001</f>
        <v>4.8071409999999997</v>
      </c>
      <c r="U589">
        <f>Input2022!U589*0.000001</f>
        <v>0.30491099999999999</v>
      </c>
      <c r="V589">
        <f>Input2022!V589*0.000001</f>
        <v>7.3784599999999996</v>
      </c>
      <c r="W589">
        <f>Input2022!W589*0.000001</f>
        <v>-35.045761999999996</v>
      </c>
    </row>
    <row r="590" spans="1:23" ht="14.25" customHeight="1">
      <c r="A590">
        <f>Input2022!A590</f>
        <v>2022</v>
      </c>
      <c r="B590" t="str">
        <f>Input2022!B590</f>
        <v>La Canada Unified School District</v>
      </c>
      <c r="C590" t="str">
        <f>Input2022!C590</f>
        <v>School District</v>
      </c>
      <c r="D590" t="str">
        <f>Input2022!D590</f>
        <v>06</v>
      </c>
      <c r="E590" t="str">
        <f>Input2022!E590</f>
        <v>037</v>
      </c>
      <c r="F590" t="str">
        <f>Input2022!F590</f>
        <v>20130</v>
      </c>
      <c r="G590" t="str">
        <f>Input2022!G590</f>
        <v>CA</v>
      </c>
      <c r="H590">
        <f>Input2022!H590*0.000001</f>
        <v>10.377383</v>
      </c>
      <c r="I590">
        <f>Input2022!I590*0.000001</f>
        <v>0</v>
      </c>
      <c r="J590">
        <f>Input2022!J590*0.000001</f>
        <v>57.359108999999997</v>
      </c>
      <c r="K590">
        <f>Input2022!K590*0.000001</f>
        <v>76.04692</v>
      </c>
      <c r="L590">
        <f>Input2022!L590*0.000001</f>
        <v>64.112318000000002</v>
      </c>
      <c r="M590">
        <f>Input2022!M590*0.000001</f>
        <v>56.756823999999995</v>
      </c>
      <c r="N590">
        <f>Input2022!N590*0.000001</f>
        <v>0</v>
      </c>
      <c r="O590">
        <f>Input2022!O590*0.000001</f>
        <v>13.335669999999999</v>
      </c>
      <c r="P590">
        <f>Input2022!P590*0.000001</f>
        <v>4.7298419999999997</v>
      </c>
      <c r="Q590">
        <f>Input2022!Q590*0.000001</f>
        <v>-27.294450999999999</v>
      </c>
      <c r="R590">
        <f>Input2022!R590*0.000001</f>
        <v>188.38313238866397</v>
      </c>
      <c r="S590">
        <f>Input2022!S590*0.000001</f>
        <v>161.08868138866396</v>
      </c>
      <c r="T590">
        <f>Input2022!T590*0.000001</f>
        <v>5.6398820000000001</v>
      </c>
      <c r="U590">
        <f>Input2022!U590*0.000001</f>
        <v>-1.9249999999999998E-3</v>
      </c>
      <c r="V590">
        <f>Input2022!V590*0.000001</f>
        <v>7.005261</v>
      </c>
      <c r="W590">
        <f>Input2022!W590*0.000001</f>
        <v>-35.580822999999995</v>
      </c>
    </row>
    <row r="591" spans="1:23" ht="14.25" customHeight="1">
      <c r="A591">
        <f>Input2022!A591</f>
        <v>2022</v>
      </c>
      <c r="B591" t="str">
        <f>Input2022!B591</f>
        <v>La Habra</v>
      </c>
      <c r="C591" t="str">
        <f>Input2022!C591</f>
        <v>City</v>
      </c>
      <c r="D591" t="str">
        <f>Input2022!D591</f>
        <v>06</v>
      </c>
      <c r="E591" t="str">
        <f>Input2022!E591</f>
        <v>059</v>
      </c>
      <c r="F591">
        <f>Input2022!F591</f>
        <v>39290</v>
      </c>
      <c r="G591" t="str">
        <f>Input2022!G591</f>
        <v>CA</v>
      </c>
      <c r="H591">
        <f>Input2022!H591*0.000001</f>
        <v>14.405268999999999</v>
      </c>
      <c r="I591">
        <f>Input2022!I591*0.000001</f>
        <v>-6.4965250000000001</v>
      </c>
      <c r="J591">
        <f>Input2022!J591*0.000001</f>
        <v>116.701731</v>
      </c>
      <c r="K591">
        <f>Input2022!K591*0.000001</f>
        <v>123.393394</v>
      </c>
      <c r="L591">
        <f>Input2022!L591*0.000001</f>
        <v>103.31852699999999</v>
      </c>
      <c r="M591">
        <f>Input2022!M591*0.000001</f>
        <v>55.718868000000001</v>
      </c>
      <c r="N591">
        <f>Input2022!N591*0.000001</f>
        <v>0</v>
      </c>
      <c r="O591">
        <f>Input2022!O591*0.000001</f>
        <v>15.287804999999999</v>
      </c>
      <c r="P591">
        <f>Input2022!P591*0.000001</f>
        <v>4.2611229999999995</v>
      </c>
      <c r="Q591">
        <f>Input2022!Q591*0.000001</f>
        <v>-58.330075999999998</v>
      </c>
      <c r="R591">
        <f>Input2022!R591*0.000001</f>
        <v>303.07577419999996</v>
      </c>
      <c r="S591">
        <f>Input2022!S591*0.000001</f>
        <v>244.74569819999996</v>
      </c>
      <c r="T591">
        <f>Input2022!T591*0.000001</f>
        <v>9.6473269999999989</v>
      </c>
      <c r="U591">
        <f>Input2022!U591*0.000001</f>
        <v>4.4366829999999995</v>
      </c>
      <c r="V591">
        <f>Input2022!V591*0.000001</f>
        <v>8.2276720000000001</v>
      </c>
      <c r="W591">
        <f>Input2022!W591*0.000001</f>
        <v>-34.304183999999999</v>
      </c>
    </row>
    <row r="592" spans="1:23" ht="14.25" customHeight="1">
      <c r="A592">
        <f>Input2022!A592</f>
        <v>2022</v>
      </c>
      <c r="B592" t="str">
        <f>Input2022!B592</f>
        <v>La Habra City School District</v>
      </c>
      <c r="C592" t="str">
        <f>Input2022!C592</f>
        <v>School District</v>
      </c>
      <c r="D592" t="str">
        <f>Input2022!D592</f>
        <v>06</v>
      </c>
      <c r="E592" t="str">
        <f>Input2022!E592</f>
        <v>059</v>
      </c>
      <c r="F592" t="str">
        <f>Input2022!F592</f>
        <v>20190</v>
      </c>
      <c r="G592" t="str">
        <f>Input2022!G592</f>
        <v>CA</v>
      </c>
      <c r="H592">
        <f>Input2022!H592*0.000001</f>
        <v>15.816701999999999</v>
      </c>
      <c r="I592">
        <f>Input2022!I592*0.000001</f>
        <v>-0.44999999999999996</v>
      </c>
      <c r="J592">
        <f>Input2022!J592*0.000001</f>
        <v>67.368079999999992</v>
      </c>
      <c r="K592">
        <f>Input2022!K592*0.000001</f>
        <v>42.042093999999999</v>
      </c>
      <c r="L592">
        <f>Input2022!L592*0.000001</f>
        <v>79.351781000000003</v>
      </c>
      <c r="M592">
        <f>Input2022!M592*0.000001</f>
        <v>74.040790000000001</v>
      </c>
      <c r="N592">
        <f>Input2022!N592*0.000001</f>
        <v>0</v>
      </c>
      <c r="O592">
        <f>Input2022!O592*0.000001</f>
        <v>13.638672</v>
      </c>
      <c r="P592">
        <f>Input2022!P592*0.000001</f>
        <v>3.5280669999999996</v>
      </c>
      <c r="Q592">
        <f>Input2022!Q592*0.000001</f>
        <v>-35.237922999999995</v>
      </c>
      <c r="R592">
        <f>Input2022!R592*0.000001</f>
        <v>240.26182874493927</v>
      </c>
      <c r="S592">
        <f>Input2022!S592*0.000001</f>
        <v>205.02390574493927</v>
      </c>
      <c r="T592">
        <f>Input2022!T592*0.000001</f>
        <v>7.1673419999999997</v>
      </c>
      <c r="U592">
        <f>Input2022!U592*0.000001</f>
        <v>-2.3588015873015874E-3</v>
      </c>
      <c r="V592">
        <f>Input2022!V592*0.000001</f>
        <v>13.328639198412697</v>
      </c>
      <c r="W592">
        <f>Input2022!W592*0.000001</f>
        <v>-56.011172999999999</v>
      </c>
    </row>
    <row r="593" spans="1:23" ht="14.25" customHeight="1">
      <c r="A593">
        <f>Input2022!A593</f>
        <v>2022</v>
      </c>
      <c r="B593" t="str">
        <f>Input2022!B593</f>
        <v>La Habra Heights</v>
      </c>
      <c r="C593" t="str">
        <f>Input2022!C593</f>
        <v>City</v>
      </c>
      <c r="D593" t="str">
        <f>Input2022!D593</f>
        <v>06</v>
      </c>
      <c r="E593" t="str">
        <f>Input2022!E593</f>
        <v>037</v>
      </c>
      <c r="F593" t="str">
        <f>Input2022!F593</f>
        <v>39304</v>
      </c>
      <c r="G593" t="str">
        <f>Input2022!G593</f>
        <v>CA</v>
      </c>
      <c r="H593">
        <f>Input2022!H593*0.000001</f>
        <v>8.0285270000000004</v>
      </c>
      <c r="I593">
        <f>Input2022!I593*0.000001</f>
        <v>-0.20244399999999999</v>
      </c>
      <c r="J593">
        <f>Input2022!J593*0.000001</f>
        <v>3.1470859999999998</v>
      </c>
      <c r="K593">
        <f>Input2022!K593*0.000001</f>
        <v>6.9274000000000002E-2</v>
      </c>
      <c r="L593">
        <f>Input2022!L593*0.000001</f>
        <v>6.8656809999999995</v>
      </c>
      <c r="M593">
        <f>Input2022!M593*0.000001</f>
        <v>3.5526689999999999</v>
      </c>
      <c r="N593">
        <f>Input2022!N593*0.000001</f>
        <v>0</v>
      </c>
      <c r="O593">
        <f>Input2022!O593*0.000001</f>
        <v>8.4007079999999998</v>
      </c>
      <c r="P593">
        <f>Input2022!P593*0.000001</f>
        <v>0.59085399999999999</v>
      </c>
      <c r="Q593">
        <f>Input2022!Q593*0.000001</f>
        <v>-0.70064399999999993</v>
      </c>
      <c r="R593">
        <f>Input2022!R593*0.000001</f>
        <v>7.3985638859556477</v>
      </c>
      <c r="S593">
        <f>Input2022!S593*0.000001</f>
        <v>6.6979198859556481</v>
      </c>
      <c r="T593">
        <f>Input2022!T593*0.000001</f>
        <v>0.12271899999999999</v>
      </c>
      <c r="U593">
        <f>Input2022!U593*0.000001</f>
        <v>0</v>
      </c>
      <c r="V593">
        <f>Input2022!V593*0.000001</f>
        <v>0.45763699999999996</v>
      </c>
      <c r="W593">
        <f>Input2022!W593*0.000001</f>
        <v>6.2900089999999995</v>
      </c>
    </row>
    <row r="594" spans="1:23" ht="14.25" customHeight="1">
      <c r="A594">
        <f>Input2022!A594</f>
        <v>2022</v>
      </c>
      <c r="B594" t="str">
        <f>Input2022!B594</f>
        <v>La Honda Pescadero Unified School District</v>
      </c>
      <c r="C594" t="str">
        <f>Input2022!C594</f>
        <v>School District</v>
      </c>
      <c r="D594" t="str">
        <f>Input2022!D594</f>
        <v>06</v>
      </c>
      <c r="E594" t="str">
        <f>Input2022!E594</f>
        <v>081</v>
      </c>
      <c r="F594" t="str">
        <f>Input2022!F594</f>
        <v>20220</v>
      </c>
      <c r="G594" t="str">
        <f>Input2022!G594</f>
        <v>CA</v>
      </c>
      <c r="H594">
        <f>Input2022!H594*0.000001</f>
        <v>1.609756</v>
      </c>
      <c r="I594">
        <f>Input2022!I594*0.000001</f>
        <v>-3.4542999999999997E-2</v>
      </c>
      <c r="J594">
        <f>Input2022!J594*0.000001</f>
        <v>7.1120429999999999</v>
      </c>
      <c r="K594">
        <f>Input2022!K594*0.000001</f>
        <v>14.553303999999999</v>
      </c>
      <c r="L594">
        <f>Input2022!L594*0.000001</f>
        <v>8.5265349999999991</v>
      </c>
      <c r="M594">
        <f>Input2022!M594*0.000001</f>
        <v>7.2522449999999994</v>
      </c>
      <c r="N594">
        <f>Input2022!N594*0.000001</f>
        <v>0</v>
      </c>
      <c r="O594">
        <f>Input2022!O594*0.000001</f>
        <v>2.604514</v>
      </c>
      <c r="P594">
        <f>Input2022!P594*0.000001</f>
        <v>0.64376899999999992</v>
      </c>
      <c r="Q594">
        <f>Input2022!Q594*0.000001</f>
        <v>-4.447667</v>
      </c>
      <c r="R594">
        <f>Input2022!R594*0.000001</f>
        <v>29.154698141324111</v>
      </c>
      <c r="S594">
        <f>Input2022!S594*0.000001</f>
        <v>24.707031141324112</v>
      </c>
      <c r="T594">
        <f>Input2022!T594*0.000001</f>
        <v>0.87182499999999996</v>
      </c>
      <c r="U594">
        <f>Input2022!U594*0.000001</f>
        <v>0</v>
      </c>
      <c r="V594">
        <f>Input2022!V594*0.000001</f>
        <v>0.58463599999999993</v>
      </c>
      <c r="W594">
        <f>Input2022!W594*0.000001</f>
        <v>-5.6277650000000001</v>
      </c>
    </row>
    <row r="595" spans="1:23" ht="14.25" customHeight="1">
      <c r="A595">
        <f>Input2022!A595</f>
        <v>2022</v>
      </c>
      <c r="B595" t="str">
        <f>Input2022!B595</f>
        <v>La Mesa</v>
      </c>
      <c r="C595" t="str">
        <f>Input2022!C595</f>
        <v>City</v>
      </c>
      <c r="D595" t="str">
        <f>Input2022!D595</f>
        <v>06</v>
      </c>
      <c r="E595" t="str">
        <f>Input2022!E595</f>
        <v>073</v>
      </c>
      <c r="F595">
        <f>Input2022!F595</f>
        <v>40004</v>
      </c>
      <c r="G595" t="str">
        <f>Input2022!G595</f>
        <v>CA</v>
      </c>
      <c r="H595">
        <f>Input2022!H595*0.000001</f>
        <v>42.751877999999998</v>
      </c>
      <c r="I595">
        <f>Input2022!I595*0.000001</f>
        <v>-1.583148</v>
      </c>
      <c r="J595">
        <f>Input2022!J595*0.000001</f>
        <v>55.853066999999996</v>
      </c>
      <c r="K595">
        <f>Input2022!K595*0.000001</f>
        <v>39.323515999999998</v>
      </c>
      <c r="L595">
        <f>Input2022!L595*0.000001</f>
        <v>84.154117999999997</v>
      </c>
      <c r="M595">
        <f>Input2022!M595*0.000001</f>
        <v>60.390588999999999</v>
      </c>
      <c r="N595">
        <f>Input2022!N595*0.000001</f>
        <v>0</v>
      </c>
      <c r="O595">
        <f>Input2022!O595*0.000001</f>
        <v>48.428816999999995</v>
      </c>
      <c r="P595">
        <f>Input2022!P595*0.000001</f>
        <v>5.4984869999999999</v>
      </c>
      <c r="Q595">
        <f>Input2022!Q595*0.000001</f>
        <v>-73.147964000000002</v>
      </c>
      <c r="R595">
        <f>Input2022!R595*0.000001</f>
        <v>331.35118799999998</v>
      </c>
      <c r="S595">
        <f>Input2022!S595*0.000001</f>
        <v>258.20322399999998</v>
      </c>
      <c r="T595">
        <f>Input2022!T595*0.000001</f>
        <v>11.929172999999999</v>
      </c>
      <c r="U595">
        <f>Input2022!U595*0.000001</f>
        <v>6.2423339999999996</v>
      </c>
      <c r="V595">
        <f>Input2022!V595*0.000001</f>
        <v>6.7462659999999994</v>
      </c>
      <c r="W595">
        <f>Input2022!W595*0.000001</f>
        <v>-32.126370000000001</v>
      </c>
    </row>
    <row r="596" spans="1:23" ht="14.25" customHeight="1">
      <c r="A596">
        <f>Input2022!A596</f>
        <v>2022</v>
      </c>
      <c r="B596" t="str">
        <f>Input2022!B596</f>
        <v>La Mesa-Spring Valley School District</v>
      </c>
      <c r="C596" t="str">
        <f>Input2022!C596</f>
        <v>School District</v>
      </c>
      <c r="D596" t="str">
        <f>Input2022!D596</f>
        <v>06</v>
      </c>
      <c r="E596" t="str">
        <f>Input2022!E596</f>
        <v>073</v>
      </c>
      <c r="F596" t="str">
        <f>Input2022!F596</f>
        <v>20250</v>
      </c>
      <c r="G596" t="str">
        <f>Input2022!G596</f>
        <v>CA</v>
      </c>
      <c r="H596">
        <f>Input2022!H596*0.000001</f>
        <v>45.591836999999998</v>
      </c>
      <c r="I596">
        <f>Input2022!I596*0.000001</f>
        <v>0</v>
      </c>
      <c r="J596">
        <f>Input2022!J596*0.000001</f>
        <v>161.12850599999999</v>
      </c>
      <c r="K596">
        <f>Input2022!K596*0.000001</f>
        <v>74.293871999999993</v>
      </c>
      <c r="L596">
        <f>Input2022!L596*0.000001</f>
        <v>192.93125699999999</v>
      </c>
      <c r="M596">
        <f>Input2022!M596*0.000001</f>
        <v>182.84905000000001</v>
      </c>
      <c r="N596">
        <f>Input2022!N596*0.000001</f>
        <v>0</v>
      </c>
      <c r="O596">
        <f>Input2022!O596*0.000001</f>
        <v>43.076871999999995</v>
      </c>
      <c r="P596">
        <f>Input2022!P596*0.000001</f>
        <v>8.5218759999999989</v>
      </c>
      <c r="Q596">
        <f>Input2022!Q596*0.000001</f>
        <v>-87.010245999999995</v>
      </c>
      <c r="R596">
        <f>Input2022!R596*0.000001</f>
        <v>588.19932899999992</v>
      </c>
      <c r="S596">
        <f>Input2022!S596*0.000001</f>
        <v>501.18908299999998</v>
      </c>
      <c r="T596">
        <f>Input2022!T596*0.000001</f>
        <v>17.049372999999999</v>
      </c>
      <c r="U596">
        <f>Input2022!U596*0.000001</f>
        <v>0</v>
      </c>
      <c r="V596">
        <f>Input2022!V596*0.000001</f>
        <v>42.886637999999998</v>
      </c>
      <c r="W596">
        <f>Input2022!W596*0.000001</f>
        <v>-136.35298799999998</v>
      </c>
    </row>
    <row r="597" spans="1:23" ht="14.25" customHeight="1">
      <c r="A597">
        <f>Input2022!A597</f>
        <v>2022</v>
      </c>
      <c r="B597" t="str">
        <f>Input2022!B597</f>
        <v>La Mirada</v>
      </c>
      <c r="C597" t="str">
        <f>Input2022!C597</f>
        <v>City</v>
      </c>
      <c r="D597" t="str">
        <f>Input2022!D597</f>
        <v>06</v>
      </c>
      <c r="E597" t="str">
        <f>Input2022!E597</f>
        <v>037</v>
      </c>
      <c r="F597">
        <f>Input2022!F597</f>
        <v>40032</v>
      </c>
      <c r="G597" t="str">
        <f>Input2022!G597</f>
        <v>CA</v>
      </c>
      <c r="H597">
        <f>Input2022!H597*0.000001</f>
        <v>52.041930999999998</v>
      </c>
      <c r="I597">
        <f>Input2022!I597*0.000001</f>
        <v>-7.8341829999999995</v>
      </c>
      <c r="J597">
        <f>Input2022!J597*0.000001</f>
        <v>35.012743</v>
      </c>
      <c r="K597">
        <f>Input2022!K597*0.000001</f>
        <v>6.7281329999999997</v>
      </c>
      <c r="L597">
        <f>Input2022!L597*0.000001</f>
        <v>58.337382999999996</v>
      </c>
      <c r="M597">
        <f>Input2022!M597*0.000001</f>
        <v>46.901257999999999</v>
      </c>
      <c r="N597">
        <f>Input2022!N597*0.000001</f>
        <v>0</v>
      </c>
      <c r="O597">
        <f>Input2022!O597*0.000001</f>
        <v>53.308433999999998</v>
      </c>
      <c r="P597">
        <f>Input2022!P597*0.000001</f>
        <v>7.0617909999999995</v>
      </c>
      <c r="Q597">
        <f>Input2022!Q597*0.000001</f>
        <v>-6.6908110000000001</v>
      </c>
      <c r="R597">
        <f>Input2022!R597*0.000001</f>
        <v>76.019477959999989</v>
      </c>
      <c r="S597">
        <f>Input2022!S597*0.000001</f>
        <v>69.328666959999993</v>
      </c>
      <c r="T597">
        <f>Input2022!T597*0.000001</f>
        <v>2.250108</v>
      </c>
      <c r="U597">
        <f>Input2022!U597*0.000001</f>
        <v>27.614628</v>
      </c>
      <c r="V597">
        <f>Input2022!V597*0.000001</f>
        <v>19.838929999999998</v>
      </c>
      <c r="W597">
        <f>Input2022!W597*0.000001</f>
        <v>67.906230999999991</v>
      </c>
    </row>
    <row r="598" spans="1:23" ht="14.25" customHeight="1">
      <c r="A598">
        <f>Input2022!A598</f>
        <v>2022</v>
      </c>
      <c r="B598" t="str">
        <f>Input2022!B598</f>
        <v>La Palma</v>
      </c>
      <c r="C598" t="str">
        <f>Input2022!C598</f>
        <v>City</v>
      </c>
      <c r="D598" t="str">
        <f>Input2022!D598</f>
        <v>06</v>
      </c>
      <c r="E598" t="str">
        <f>Input2022!E598</f>
        <v>059</v>
      </c>
      <c r="F598">
        <f>Input2022!F598</f>
        <v>40256</v>
      </c>
      <c r="G598" t="str">
        <f>Input2022!G598</f>
        <v>CA</v>
      </c>
      <c r="H598">
        <f>Input2022!H598*0.000001</f>
        <v>13.978969999999999</v>
      </c>
      <c r="I598">
        <f>Input2022!I598*0.000001</f>
        <v>-0.39999999999999997</v>
      </c>
      <c r="J598">
        <f>Input2022!J598*0.000001</f>
        <v>11.596625</v>
      </c>
      <c r="K598">
        <f>Input2022!K598*0.000001</f>
        <v>0.39619599999999999</v>
      </c>
      <c r="L598">
        <f>Input2022!L598*0.000001</f>
        <v>20.053062000000001</v>
      </c>
      <c r="M598">
        <f>Input2022!M598*0.000001</f>
        <v>14.320559999999999</v>
      </c>
      <c r="N598">
        <f>Input2022!N598*0.000001</f>
        <v>0</v>
      </c>
      <c r="O598">
        <f>Input2022!O598*0.000001</f>
        <v>16.750636</v>
      </c>
      <c r="P598">
        <f>Input2022!P598*0.000001</f>
        <v>6.6907989999999993</v>
      </c>
      <c r="Q598">
        <f>Input2022!Q598*0.000001</f>
        <v>-9.3700329999999994</v>
      </c>
      <c r="R598">
        <f>Input2022!R598*0.000001</f>
        <v>78.865089829999988</v>
      </c>
      <c r="S598">
        <f>Input2022!S598*0.000001</f>
        <v>69.495056829999996</v>
      </c>
      <c r="T598">
        <f>Input2022!T598*0.000001</f>
        <v>2.0540449999999999</v>
      </c>
      <c r="U598">
        <f>Input2022!U598*0.000001</f>
        <v>2.9294009999999999</v>
      </c>
      <c r="V598">
        <f>Input2022!V598*0.000001</f>
        <v>2.7810029999999997</v>
      </c>
      <c r="W598">
        <f>Input2022!W598*0.000001</f>
        <v>26.217606999999997</v>
      </c>
    </row>
    <row r="599" spans="1:23" ht="14.25" customHeight="1">
      <c r="A599">
        <f>Input2022!A599</f>
        <v>2022</v>
      </c>
      <c r="B599" t="str">
        <f>Input2022!B599</f>
        <v>La Puente</v>
      </c>
      <c r="C599" t="str">
        <f>Input2022!C599</f>
        <v>City</v>
      </c>
      <c r="D599" t="str">
        <f>Input2022!D599</f>
        <v>06</v>
      </c>
      <c r="E599" t="str">
        <f>Input2022!E599</f>
        <v>037</v>
      </c>
      <c r="F599">
        <f>Input2022!F599</f>
        <v>40340</v>
      </c>
      <c r="G599" t="str">
        <f>Input2022!G599</f>
        <v>CA</v>
      </c>
      <c r="H599">
        <f>Input2022!H599*0.000001</f>
        <v>15.915585</v>
      </c>
      <c r="I599">
        <f>Input2022!I599*0.000001</f>
        <v>-0.879776</v>
      </c>
      <c r="J599">
        <f>Input2022!J599*0.000001</f>
        <v>16.680602</v>
      </c>
      <c r="K599">
        <f>Input2022!K599*0.000001</f>
        <v>26.832069999999998</v>
      </c>
      <c r="L599">
        <f>Input2022!L599*0.000001</f>
        <v>32.436492000000001</v>
      </c>
      <c r="M599">
        <f>Input2022!M599*0.000001</f>
        <v>16.760518999999999</v>
      </c>
      <c r="N599">
        <f>Input2022!N599*0.000001</f>
        <v>0.40566799999999997</v>
      </c>
      <c r="O599">
        <f>Input2022!O599*0.000001</f>
        <v>12.480841</v>
      </c>
      <c r="P599">
        <f>Input2022!P599*0.000001</f>
        <v>3.0739319999999997</v>
      </c>
      <c r="Q599">
        <f>Input2022!Q599*0.000001</f>
        <v>1.2507869999999999</v>
      </c>
      <c r="R599">
        <f>Input2022!R599*0.000001</f>
        <v>24.33437743</v>
      </c>
      <c r="S599">
        <f>Input2022!S599*0.000001</f>
        <v>25.585164429999999</v>
      </c>
      <c r="T599">
        <f>Input2022!T599*0.000001</f>
        <v>0.451548</v>
      </c>
      <c r="U599">
        <f>Input2022!U599*0.000001</f>
        <v>4.7743019999999996</v>
      </c>
      <c r="V599">
        <f>Input2022!V599*0.000001</f>
        <v>4.0889889999999998</v>
      </c>
      <c r="W599">
        <f>Input2022!W599*0.000001</f>
        <v>26.693693999999997</v>
      </c>
    </row>
    <row r="600" spans="1:23" ht="14.25" customHeight="1">
      <c r="A600">
        <f>Input2022!A600</f>
        <v>2022</v>
      </c>
      <c r="B600" t="str">
        <f>Input2022!B600</f>
        <v>La Quinta</v>
      </c>
      <c r="C600" t="str">
        <f>Input2022!C600</f>
        <v>City</v>
      </c>
      <c r="D600" t="str">
        <f>Input2022!D600</f>
        <v>06</v>
      </c>
      <c r="E600" t="str">
        <f>Input2022!E600</f>
        <v>065</v>
      </c>
      <c r="F600" t="str">
        <f>Input2022!F600</f>
        <v>40354</v>
      </c>
      <c r="G600" t="str">
        <f>Input2022!G600</f>
        <v>CA</v>
      </c>
      <c r="H600">
        <f>Input2022!H600*0.000001</f>
        <v>128.40313599999999</v>
      </c>
      <c r="I600">
        <f>Input2022!I600*0.000001</f>
        <v>-4.7733150000000002</v>
      </c>
      <c r="J600">
        <f>Input2022!J600*0.000001</f>
        <v>47.120320999999997</v>
      </c>
      <c r="K600">
        <f>Input2022!K600*0.000001</f>
        <v>1.0630409999999999</v>
      </c>
      <c r="L600">
        <f>Input2022!L600*0.000001</f>
        <v>98.402371000000002</v>
      </c>
      <c r="M600">
        <f>Input2022!M600*0.000001</f>
        <v>74.996493999999998</v>
      </c>
      <c r="N600">
        <f>Input2022!N600*0.000001</f>
        <v>0</v>
      </c>
      <c r="O600">
        <f>Input2022!O600*0.000001</f>
        <v>145.992358</v>
      </c>
      <c r="P600">
        <f>Input2022!P600*0.000001</f>
        <v>15.614206999999999</v>
      </c>
      <c r="Q600">
        <f>Input2022!Q600*0.000001</f>
        <v>-7.6917729999999995</v>
      </c>
      <c r="R600">
        <f>Input2022!R600*0.000001</f>
        <v>81.827372340425541</v>
      </c>
      <c r="S600">
        <f>Input2022!S600*0.000001</f>
        <v>74.135599340425543</v>
      </c>
      <c r="T600">
        <f>Input2022!T600*0.000001</f>
        <v>4.6503569999999996</v>
      </c>
      <c r="U600">
        <f>Input2022!U600*0.000001</f>
        <v>2.0514000000000001</v>
      </c>
      <c r="V600">
        <f>Input2022!V600*0.000001</f>
        <v>1.9139889999999999</v>
      </c>
      <c r="W600">
        <f>Input2022!W600*0.000001</f>
        <v>191.655157</v>
      </c>
    </row>
    <row r="601" spans="1:23" ht="14.25" customHeight="1">
      <c r="A601">
        <f>Input2022!A601</f>
        <v>2022</v>
      </c>
      <c r="B601" t="str">
        <f>Input2022!B601</f>
        <v>La Verne</v>
      </c>
      <c r="C601" t="str">
        <f>Input2022!C601</f>
        <v>City</v>
      </c>
      <c r="D601" t="str">
        <f>Input2022!D601</f>
        <v>06</v>
      </c>
      <c r="E601" t="str">
        <f>Input2022!E601</f>
        <v>037</v>
      </c>
      <c r="F601">
        <f>Input2022!F601</f>
        <v>40830</v>
      </c>
      <c r="G601" t="str">
        <f>Input2022!G601</f>
        <v>CA</v>
      </c>
      <c r="H601">
        <f>Input2022!H601*0.000001</f>
        <v>7.7711819999999996</v>
      </c>
      <c r="I601">
        <f>Input2022!I601*0.000001</f>
        <v>-0.42</v>
      </c>
      <c r="J601">
        <f>Input2022!J601*0.000001</f>
        <v>41.050810999999996</v>
      </c>
      <c r="K601">
        <f>Input2022!K601*0.000001</f>
        <v>51.785989999999998</v>
      </c>
      <c r="L601">
        <f>Input2022!L601*0.000001</f>
        <v>78.741512</v>
      </c>
      <c r="M601">
        <f>Input2022!M601*0.000001</f>
        <v>34.959491999999997</v>
      </c>
      <c r="N601">
        <f>Input2022!N601*0.000001</f>
        <v>0.57448900000000003</v>
      </c>
      <c r="O601">
        <f>Input2022!O601*0.000001</f>
        <v>14.271158999999999</v>
      </c>
      <c r="P601">
        <f>Input2022!P601*0.000001</f>
        <v>3.155421</v>
      </c>
      <c r="Q601">
        <f>Input2022!Q601*0.000001</f>
        <v>21.418337999999999</v>
      </c>
      <c r="R601">
        <f>Input2022!R601*0.000001</f>
        <v>208.00753</v>
      </c>
      <c r="S601">
        <f>Input2022!S601*0.000001</f>
        <v>229.42586799999998</v>
      </c>
      <c r="T601">
        <f>Input2022!T601*0.000001</f>
        <v>3.0688169999999997</v>
      </c>
      <c r="U601">
        <f>Input2022!U601*0.000001</f>
        <v>5.3339999999999996</v>
      </c>
      <c r="V601">
        <f>Input2022!V601*0.000001</f>
        <v>10.574850999999999</v>
      </c>
      <c r="W601">
        <f>Input2022!W601*0.000001</f>
        <v>21.771426999999999</v>
      </c>
    </row>
    <row r="602" spans="1:23" ht="14.25" customHeight="1">
      <c r="A602">
        <f>Input2022!A602</f>
        <v>2022</v>
      </c>
      <c r="B602" t="str">
        <f>Input2022!B602</f>
        <v>Lafayette</v>
      </c>
      <c r="C602" t="str">
        <f>Input2022!C602</f>
        <v>City</v>
      </c>
      <c r="D602" t="str">
        <f>Input2022!D602</f>
        <v>06</v>
      </c>
      <c r="E602" t="str">
        <f>Input2022!E602</f>
        <v>013</v>
      </c>
      <c r="F602">
        <f>Input2022!F602</f>
        <v>39122</v>
      </c>
      <c r="G602" t="str">
        <f>Input2022!G602</f>
        <v>CA</v>
      </c>
      <c r="H602">
        <f>Input2022!H602*0.000001</f>
        <v>17.062222999999999</v>
      </c>
      <c r="I602">
        <f>Input2022!I602*0.000001</f>
        <v>-4.1655790000000001</v>
      </c>
      <c r="J602">
        <f>Input2022!J602*0.000001</f>
        <v>17.947749999999999</v>
      </c>
      <c r="K602">
        <f>Input2022!K602*0.000001</f>
        <v>2.4765389999999998</v>
      </c>
      <c r="L602">
        <f>Input2022!L602*0.000001</f>
        <v>29.894991999999998</v>
      </c>
      <c r="M602">
        <f>Input2022!M602*0.000001</f>
        <v>22.035173</v>
      </c>
      <c r="N602">
        <f>Input2022!N602*0.000001</f>
        <v>0</v>
      </c>
      <c r="O602">
        <f>Input2022!O602*0.000001</f>
        <v>19.840149</v>
      </c>
      <c r="P602">
        <f>Input2022!P602*0.000001</f>
        <v>4.9631850000000002</v>
      </c>
      <c r="Q602">
        <f>Input2022!Q602*0.000001</f>
        <v>0</v>
      </c>
      <c r="R602">
        <f>Input2022!R602*0.000001</f>
        <v>0</v>
      </c>
      <c r="S602">
        <f>Input2022!S602*0.000001</f>
        <v>0</v>
      </c>
      <c r="T602">
        <f>Input2022!T602*0.000001</f>
        <v>0</v>
      </c>
      <c r="U602">
        <f>Input2022!U602*0.000001</f>
        <v>0</v>
      </c>
      <c r="V602">
        <f>Input2022!V602*0.000001</f>
        <v>0.778725</v>
      </c>
      <c r="W602">
        <f>Input2022!W602*0.000001</f>
        <v>34.019933000000002</v>
      </c>
    </row>
    <row r="603" spans="1:23" ht="14.25" customHeight="1">
      <c r="A603">
        <f>Input2022!A603</f>
        <v>2022</v>
      </c>
      <c r="B603" t="str">
        <f>Input2022!B603</f>
        <v>Lafayette School District</v>
      </c>
      <c r="C603" t="str">
        <f>Input2022!C603</f>
        <v>School District</v>
      </c>
      <c r="D603" t="str">
        <f>Input2022!D603</f>
        <v>06</v>
      </c>
      <c r="E603" t="str">
        <f>Input2022!E603</f>
        <v>013</v>
      </c>
      <c r="F603" t="str">
        <f>Input2022!F603</f>
        <v>20310</v>
      </c>
      <c r="G603" t="str">
        <f>Input2022!G603</f>
        <v>CA</v>
      </c>
      <c r="H603">
        <f>Input2022!H603*0.000001</f>
        <v>13.729331</v>
      </c>
      <c r="I603">
        <f>Input2022!I603*0.000001</f>
        <v>-0.15</v>
      </c>
      <c r="J603">
        <f>Input2022!J603*0.000001</f>
        <v>47.428214999999994</v>
      </c>
      <c r="K603">
        <f>Input2022!K603*0.000001</f>
        <v>67.321731</v>
      </c>
      <c r="L603">
        <f>Input2022!L603*0.000001</f>
        <v>50.080228999999996</v>
      </c>
      <c r="M603">
        <f>Input2022!M603*0.000001</f>
        <v>50.270640999999998</v>
      </c>
      <c r="N603">
        <f>Input2022!N603*0.000001</f>
        <v>0</v>
      </c>
      <c r="O603">
        <f>Input2022!O603*0.000001</f>
        <v>16.914476999999998</v>
      </c>
      <c r="P603">
        <f>Input2022!P603*0.000001</f>
        <v>3.2061959999999998</v>
      </c>
      <c r="Q603">
        <f>Input2022!Q603*0.000001</f>
        <v>-21.229796999999998</v>
      </c>
      <c r="R603">
        <f>Input2022!R603*0.000001</f>
        <v>150.75472417763157</v>
      </c>
      <c r="S603">
        <f>Input2022!S603*0.000001</f>
        <v>129.52492717763158</v>
      </c>
      <c r="T603">
        <f>Input2022!T603*0.000001</f>
        <v>4.2921689999999995</v>
      </c>
      <c r="U603">
        <f>Input2022!U603*0.000001</f>
        <v>1.967179</v>
      </c>
      <c r="V603">
        <f>Input2022!V603*0.000001</f>
        <v>5.386647</v>
      </c>
      <c r="W603">
        <f>Input2022!W603*0.000001</f>
        <v>-21.079833999999998</v>
      </c>
    </row>
    <row r="604" spans="1:23" ht="14.25" customHeight="1">
      <c r="A604">
        <f>Input2022!A604</f>
        <v>2022</v>
      </c>
      <c r="B604" t="str">
        <f>Input2022!B604</f>
        <v>Laguna Beach</v>
      </c>
      <c r="C604" t="str">
        <f>Input2022!C604</f>
        <v>City</v>
      </c>
      <c r="D604" t="str">
        <f>Input2022!D604</f>
        <v>06</v>
      </c>
      <c r="E604" t="str">
        <f>Input2022!E604</f>
        <v>059</v>
      </c>
      <c r="F604">
        <f>Input2022!F604</f>
        <v>39178</v>
      </c>
      <c r="G604" t="str">
        <f>Input2022!G604</f>
        <v>CA</v>
      </c>
      <c r="H604">
        <f>Input2022!H604*0.000001</f>
        <v>91.366673999999989</v>
      </c>
      <c r="I604">
        <f>Input2022!I604*0.000001</f>
        <v>-1.4484839999999999</v>
      </c>
      <c r="J604">
        <f>Input2022!J604*0.000001</f>
        <v>85.843142999999998</v>
      </c>
      <c r="K604">
        <f>Input2022!K604*0.000001</f>
        <v>26.011066999999997</v>
      </c>
      <c r="L604">
        <f>Input2022!L604*0.000001</f>
        <v>115.31367999999999</v>
      </c>
      <c r="M604">
        <f>Input2022!M604*0.000001</f>
        <v>96.656591999999989</v>
      </c>
      <c r="N604">
        <f>Input2022!N604*0.000001</f>
        <v>0</v>
      </c>
      <c r="O604">
        <f>Input2022!O604*0.000001</f>
        <v>95.637022999999999</v>
      </c>
      <c r="P604">
        <f>Input2022!P604*0.000001</f>
        <v>12.739296999999999</v>
      </c>
      <c r="Q604">
        <f>Input2022!Q604*0.000001</f>
        <v>-38.708826999999999</v>
      </c>
      <c r="R604">
        <f>Input2022!R604*0.000001</f>
        <v>226.01105430000001</v>
      </c>
      <c r="S604">
        <f>Input2022!S604*0.000001</f>
        <v>187.3022273</v>
      </c>
      <c r="T604">
        <f>Input2022!T604*0.000001</f>
        <v>10.070015999999999</v>
      </c>
      <c r="U604">
        <f>Input2022!U604*0.000001</f>
        <v>0</v>
      </c>
      <c r="V604">
        <f>Input2022!V604*0.000001</f>
        <v>3.529703</v>
      </c>
      <c r="W604">
        <f>Input2022!W604*0.000001</f>
        <v>57.582969999999996</v>
      </c>
    </row>
    <row r="605" spans="1:23" ht="14.25" customHeight="1">
      <c r="A605">
        <f>Input2022!A605</f>
        <v>2022</v>
      </c>
      <c r="B605" t="str">
        <f>Input2022!B605</f>
        <v>Laguna Beach Unified School District</v>
      </c>
      <c r="C605" t="str">
        <f>Input2022!C605</f>
        <v>School District</v>
      </c>
      <c r="D605" t="str">
        <f>Input2022!D605</f>
        <v>06</v>
      </c>
      <c r="E605" t="str">
        <f>Input2022!E605</f>
        <v>059</v>
      </c>
      <c r="F605" t="str">
        <f>Input2022!F605</f>
        <v>20370</v>
      </c>
      <c r="G605" t="str">
        <f>Input2022!G605</f>
        <v>CA</v>
      </c>
      <c r="H605">
        <f>Input2022!H605*0.000001</f>
        <v>34.143875000000001</v>
      </c>
      <c r="I605">
        <f>Input2022!I605*0.000001</f>
        <v>-4.05</v>
      </c>
      <c r="J605">
        <f>Input2022!J605*0.000001</f>
        <v>70.410539</v>
      </c>
      <c r="K605">
        <f>Input2022!K605*0.000001</f>
        <v>15.515400999999999</v>
      </c>
      <c r="L605">
        <f>Input2022!L605*0.000001</f>
        <v>76.931888999999998</v>
      </c>
      <c r="M605">
        <f>Input2022!M605*0.000001</f>
        <v>74.969146999999992</v>
      </c>
      <c r="N605">
        <f>Input2022!N605*0.000001</f>
        <v>0</v>
      </c>
      <c r="O605">
        <f>Input2022!O605*0.000001</f>
        <v>40.082453000000001</v>
      </c>
      <c r="P605">
        <f>Input2022!P605*0.000001</f>
        <v>3.635799</v>
      </c>
      <c r="Q605">
        <f>Input2022!Q605*0.000001</f>
        <v>-32.206961999999997</v>
      </c>
      <c r="R605">
        <f>Input2022!R605*0.000001</f>
        <v>222.4677910931174</v>
      </c>
      <c r="S605">
        <f>Input2022!S605*0.000001</f>
        <v>190.26082909311739</v>
      </c>
      <c r="T605">
        <f>Input2022!T605*0.000001</f>
        <v>6.4914719999999999</v>
      </c>
      <c r="U605">
        <f>Input2022!U605*0.000001</f>
        <v>4.1140934682539685</v>
      </c>
      <c r="V605">
        <f>Input2022!V605*0.000001</f>
        <v>4.7798104682539684</v>
      </c>
      <c r="W605">
        <f>Input2022!W605*0.000001</f>
        <v>-3.1717939999999998</v>
      </c>
    </row>
    <row r="606" spans="1:23" ht="14.25" customHeight="1">
      <c r="A606">
        <f>Input2022!A606</f>
        <v>2022</v>
      </c>
      <c r="B606" t="str">
        <f>Input2022!B606</f>
        <v>Laguna Hills</v>
      </c>
      <c r="C606" t="str">
        <f>Input2022!C606</f>
        <v>City</v>
      </c>
      <c r="D606" t="str">
        <f>Input2022!D606</f>
        <v>06</v>
      </c>
      <c r="E606" t="str">
        <f>Input2022!E606</f>
        <v>059</v>
      </c>
      <c r="F606">
        <f>Input2022!F606</f>
        <v>39220</v>
      </c>
      <c r="G606" t="str">
        <f>Input2022!G606</f>
        <v>CA</v>
      </c>
      <c r="H606">
        <f>Input2022!H606*0.000001</f>
        <v>13.665495</v>
      </c>
      <c r="I606">
        <f>Input2022!I606*0.000001</f>
        <v>-5.194693</v>
      </c>
      <c r="J606">
        <f>Input2022!J606*0.000001</f>
        <v>21.667248000000001</v>
      </c>
      <c r="K606">
        <f>Input2022!K606*0.000001</f>
        <v>1.71075</v>
      </c>
      <c r="L606">
        <f>Input2022!L606*0.000001</f>
        <v>31.345822999999999</v>
      </c>
      <c r="M606">
        <f>Input2022!M606*0.000001</f>
        <v>24.163211</v>
      </c>
      <c r="N606">
        <f>Input2022!N606*0.000001</f>
        <v>0</v>
      </c>
      <c r="O606">
        <f>Input2022!O606*0.000001</f>
        <v>13.299951</v>
      </c>
      <c r="P606">
        <f>Input2022!P606*0.000001</f>
        <v>2.1669069999999997</v>
      </c>
      <c r="Q606">
        <f>Input2022!Q606*0.000001</f>
        <v>-1.943651</v>
      </c>
      <c r="R606">
        <f>Input2022!R606*0.000001</f>
        <v>16.598215199999999</v>
      </c>
      <c r="S606">
        <f>Input2022!S606*0.000001</f>
        <v>14.654564199999999</v>
      </c>
      <c r="T606">
        <f>Input2022!T606*0.000001</f>
        <v>0.587229</v>
      </c>
      <c r="U606">
        <f>Input2022!U606*0.000001</f>
        <v>0</v>
      </c>
      <c r="V606">
        <f>Input2022!V606*0.000001</f>
        <v>0</v>
      </c>
      <c r="W606">
        <f>Input2022!W606*0.000001</f>
        <v>8.4386259999999993</v>
      </c>
    </row>
    <row r="607" spans="1:23" ht="14.25" customHeight="1">
      <c r="A607">
        <f>Input2022!A607</f>
        <v>2022</v>
      </c>
      <c r="B607" t="str">
        <f>Input2022!B607</f>
        <v>Laguna Joint Elementary School District</v>
      </c>
      <c r="C607" t="str">
        <f>Input2022!C607</f>
        <v>School District</v>
      </c>
      <c r="D607" t="str">
        <f>Input2022!D607</f>
        <v>06</v>
      </c>
      <c r="E607" t="str">
        <f>Input2022!E607</f>
        <v>041</v>
      </c>
      <c r="F607" t="str">
        <f>Input2022!F607</f>
        <v>20430</v>
      </c>
      <c r="G607" t="str">
        <f>Input2022!G607</f>
        <v>CA</v>
      </c>
      <c r="H607">
        <f>Input2022!H607*0.000001</f>
        <v>0.69033800000000001</v>
      </c>
      <c r="I607">
        <f>Input2022!I607*0.000001</f>
        <v>0</v>
      </c>
      <c r="J607">
        <f>Input2022!J607*0.000001</f>
        <v>0.57963999999999993</v>
      </c>
      <c r="K607">
        <f>Input2022!K607*0.000001</f>
        <v>0</v>
      </c>
      <c r="L607">
        <f>Input2022!L607*0.000001</f>
        <v>1.124959</v>
      </c>
      <c r="M607">
        <f>Input2022!M607*0.000001</f>
        <v>0.60640399999999994</v>
      </c>
      <c r="N607">
        <f>Input2022!N607*0.000001</f>
        <v>0</v>
      </c>
      <c r="O607">
        <f>Input2022!O607*0.000001</f>
        <v>0.93936799999999998</v>
      </c>
      <c r="P607">
        <f>Input2022!P607*0.000001</f>
        <v>0.21825599999999998</v>
      </c>
      <c r="Q607">
        <f>Input2022!Q607*0.000001</f>
        <v>-0.23649999999999999</v>
      </c>
      <c r="R607">
        <f>Input2022!R607*0.000001</f>
        <v>1.5904929999999999</v>
      </c>
      <c r="S607">
        <f>Input2022!S607*0.000001</f>
        <v>1.353993</v>
      </c>
      <c r="T607">
        <f>Input2022!T607*0.000001</f>
        <v>4.0837999999999999E-2</v>
      </c>
      <c r="U607">
        <f>Input2022!U607*0.000001</f>
        <v>0</v>
      </c>
      <c r="V607">
        <f>Input2022!V607*0.000001</f>
        <v>0</v>
      </c>
      <c r="W607">
        <f>Input2022!W607*0.000001</f>
        <v>0.54361099999999996</v>
      </c>
    </row>
    <row r="608" spans="1:23" ht="14.25" customHeight="1">
      <c r="A608">
        <f>Input2022!A608</f>
        <v>2022</v>
      </c>
      <c r="B608" t="str">
        <f>Input2022!B608</f>
        <v>Laguna Niguel</v>
      </c>
      <c r="C608" t="str">
        <f>Input2022!C608</f>
        <v>City</v>
      </c>
      <c r="D608" t="str">
        <f>Input2022!D608</f>
        <v>06</v>
      </c>
      <c r="E608" t="str">
        <f>Input2022!E608</f>
        <v>059</v>
      </c>
      <c r="F608">
        <f>Input2022!F608</f>
        <v>39248</v>
      </c>
      <c r="G608" t="str">
        <f>Input2022!G608</f>
        <v>CA</v>
      </c>
      <c r="H608">
        <f>Input2022!H608*0.000001</f>
        <v>47.461608999999996</v>
      </c>
      <c r="I608">
        <f>Input2022!I608*0.000001</f>
        <v>-0.18145</v>
      </c>
      <c r="J608">
        <f>Input2022!J608*0.000001</f>
        <v>45.993561999999997</v>
      </c>
      <c r="K608">
        <f>Input2022!K608*0.000001</f>
        <v>0.529779</v>
      </c>
      <c r="L608">
        <f>Input2022!L608*0.000001</f>
        <v>57.440115999999996</v>
      </c>
      <c r="M608">
        <f>Input2022!M608*0.000001</f>
        <v>48.040149999999997</v>
      </c>
      <c r="N608">
        <f>Input2022!N608*0.000001</f>
        <v>0</v>
      </c>
      <c r="O608">
        <f>Input2022!O608*0.000001</f>
        <v>52.69491</v>
      </c>
      <c r="P608">
        <f>Input2022!P608*0.000001</f>
        <v>8.4183139999999987</v>
      </c>
      <c r="Q608">
        <f>Input2022!Q608*0.000001</f>
        <v>-4.9748429999999999</v>
      </c>
      <c r="R608">
        <f>Input2022!R608*0.000001</f>
        <v>42.486652999999997</v>
      </c>
      <c r="S608">
        <f>Input2022!S608*0.000001</f>
        <v>37.511809999999997</v>
      </c>
      <c r="T608">
        <f>Input2022!T608*0.000001</f>
        <v>1.3136289999999999</v>
      </c>
      <c r="U608">
        <f>Input2022!U608*0.000001</f>
        <v>0</v>
      </c>
      <c r="V608">
        <f>Input2022!V608*0.000001</f>
        <v>1.7464119999999999</v>
      </c>
      <c r="W608">
        <f>Input2022!W608*0.000001</f>
        <v>39.034613</v>
      </c>
    </row>
    <row r="609" spans="1:23" ht="14.25" customHeight="1">
      <c r="A609">
        <f>Input2022!A609</f>
        <v>2022</v>
      </c>
      <c r="B609" t="str">
        <f>Input2022!B609</f>
        <v>Laguna Woods</v>
      </c>
      <c r="C609" t="str">
        <f>Input2022!C609</f>
        <v>City</v>
      </c>
      <c r="D609" t="str">
        <f>Input2022!D609</f>
        <v>06</v>
      </c>
      <c r="E609" t="str">
        <f>Input2022!E609</f>
        <v>059</v>
      </c>
      <c r="F609" t="str">
        <f>Input2022!F609</f>
        <v>39259</v>
      </c>
      <c r="G609" t="str">
        <f>Input2022!G609</f>
        <v>CA</v>
      </c>
      <c r="H609">
        <f>Input2022!H609*0.000001</f>
        <v>10.29829</v>
      </c>
      <c r="I609">
        <f>Input2022!I609*0.000001</f>
        <v>0</v>
      </c>
      <c r="J609">
        <f>Input2022!J609*0.000001</f>
        <v>6.2237779999999994</v>
      </c>
      <c r="K609">
        <f>Input2022!K609*0.000001</f>
        <v>5.0976999999999995E-2</v>
      </c>
      <c r="L609">
        <f>Input2022!L609*0.000001</f>
        <v>10.234078</v>
      </c>
      <c r="M609">
        <f>Input2022!M609*0.000001</f>
        <v>6.2895019999999997</v>
      </c>
      <c r="N609">
        <f>Input2022!N609*0.000001</f>
        <v>0</v>
      </c>
      <c r="O609">
        <f>Input2022!O609*0.000001</f>
        <v>10.151334</v>
      </c>
      <c r="P609">
        <f>Input2022!P609*0.000001</f>
        <v>0.57411299999999998</v>
      </c>
      <c r="Q609">
        <f>Input2022!Q609*0.000001</f>
        <v>0.51773499999999995</v>
      </c>
      <c r="R609">
        <f>Input2022!R609*0.000001</f>
        <v>-4.4213065755764305</v>
      </c>
      <c r="S609">
        <f>Input2022!S609*0.000001</f>
        <v>-3.9035715755764309</v>
      </c>
      <c r="T609">
        <f>Input2022!T609*0.000001</f>
        <v>7.1126999999999996E-2</v>
      </c>
      <c r="U609">
        <f>Input2022!U609*0.000001</f>
        <v>0.14391699999999999</v>
      </c>
      <c r="V609">
        <f>Input2022!V609*0.000001</f>
        <v>0.143674</v>
      </c>
      <c r="W609">
        <f>Input2022!W609*0.000001</f>
        <v>11.329412999999999</v>
      </c>
    </row>
    <row r="610" spans="1:23" ht="14.25" customHeight="1">
      <c r="A610">
        <f>Input2022!A610</f>
        <v>2022</v>
      </c>
      <c r="B610" t="str">
        <f>Input2022!B610</f>
        <v>Lagunita Elementary School District</v>
      </c>
      <c r="C610" t="str">
        <f>Input2022!C610</f>
        <v>School District</v>
      </c>
      <c r="D610" t="str">
        <f>Input2022!D610</f>
        <v>06</v>
      </c>
      <c r="E610" t="str">
        <f>Input2022!E610</f>
        <v>053</v>
      </c>
      <c r="F610" t="str">
        <f>Input2022!F610</f>
        <v>20490</v>
      </c>
      <c r="G610" t="str">
        <f>Input2022!G610</f>
        <v>CA</v>
      </c>
      <c r="H610">
        <f>Input2022!H610*0.000001</f>
        <v>0.82684499999999994</v>
      </c>
      <c r="I610">
        <f>Input2022!I610*0.000001</f>
        <v>0</v>
      </c>
      <c r="J610">
        <f>Input2022!J610*0.000001</f>
        <v>1.201935</v>
      </c>
      <c r="K610">
        <f>Input2022!K610*0.000001</f>
        <v>0</v>
      </c>
      <c r="L610">
        <f>Input2022!L610*0.000001</f>
        <v>1.16256</v>
      </c>
      <c r="M610">
        <f>Input2022!M610*0.000001</f>
        <v>1.2078499999999999</v>
      </c>
      <c r="N610">
        <f>Input2022!N610*0.000001</f>
        <v>1.0931499999999998</v>
      </c>
      <c r="O610">
        <f>Input2022!O610*0.000001</f>
        <v>0</v>
      </c>
      <c r="P610">
        <f>Input2022!P610*0.000001</f>
        <v>0.174813</v>
      </c>
      <c r="Q610">
        <f>Input2022!Q610*0.000001</f>
        <v>-0.532335</v>
      </c>
      <c r="R610">
        <f>Input2022!R610*0.000001</f>
        <v>3.4815259999999997</v>
      </c>
      <c r="S610">
        <f>Input2022!S610*0.000001</f>
        <v>2.9491909999999999</v>
      </c>
      <c r="T610">
        <f>Input2022!T610*0.000001</f>
        <v>0.103709</v>
      </c>
      <c r="U610">
        <f>Input2022!U610*0.000001</f>
        <v>0</v>
      </c>
      <c r="V610">
        <f>Input2022!V610*0.000001</f>
        <v>0</v>
      </c>
      <c r="W610">
        <f>Input2022!W610*0.000001</f>
        <v>9.3423999999999993E-2</v>
      </c>
    </row>
    <row r="611" spans="1:23" ht="14.25" customHeight="1">
      <c r="A611">
        <f>Input2022!A611</f>
        <v>2022</v>
      </c>
      <c r="B611" t="str">
        <f>Input2022!B611</f>
        <v>Lagunitas Elementary School District</v>
      </c>
      <c r="C611" t="str">
        <f>Input2022!C611</f>
        <v>School District</v>
      </c>
      <c r="D611" t="str">
        <f>Input2022!D611</f>
        <v>06</v>
      </c>
      <c r="E611" t="str">
        <f>Input2022!E611</f>
        <v>041</v>
      </c>
      <c r="F611" t="str">
        <f>Input2022!F611</f>
        <v>20520</v>
      </c>
      <c r="G611" t="str">
        <f>Input2022!G611</f>
        <v>CA</v>
      </c>
      <c r="H611">
        <f>Input2022!H611*0.000001</f>
        <v>0.95744799999999997</v>
      </c>
      <c r="I611">
        <f>Input2022!I611*0.000001</f>
        <v>-5.5648999999999997E-2</v>
      </c>
      <c r="J611">
        <f>Input2022!J611*0.000001</f>
        <v>4.1604679999999998</v>
      </c>
      <c r="K611">
        <f>Input2022!K611*0.000001</f>
        <v>5.5743710000000002</v>
      </c>
      <c r="L611">
        <f>Input2022!L611*0.000001</f>
        <v>4.9159199999999998</v>
      </c>
      <c r="M611">
        <f>Input2022!M611*0.000001</f>
        <v>4.5302629999999997</v>
      </c>
      <c r="N611">
        <f>Input2022!N611*0.000001</f>
        <v>0</v>
      </c>
      <c r="O611">
        <f>Input2022!O611*0.000001</f>
        <v>1.360042</v>
      </c>
      <c r="P611">
        <f>Input2022!P611*0.000001</f>
        <v>0.43587899999999996</v>
      </c>
      <c r="Q611">
        <f>Input2022!Q611*0.000001</f>
        <v>-2.1693229999999999</v>
      </c>
      <c r="R611">
        <f>Input2022!R611*0.000001</f>
        <v>13.92799141884116</v>
      </c>
      <c r="S611">
        <f>Input2022!S611*0.000001</f>
        <v>11.758668418841161</v>
      </c>
      <c r="T611">
        <f>Input2022!T611*0.000001</f>
        <v>0.39881299999999997</v>
      </c>
      <c r="U611">
        <f>Input2022!U611*0.000001</f>
        <v>0</v>
      </c>
      <c r="V611">
        <f>Input2022!V611*0.000001</f>
        <v>0.127943</v>
      </c>
      <c r="W611">
        <f>Input2022!W611*0.000001</f>
        <v>-2.2268859999999999</v>
      </c>
    </row>
    <row r="612" spans="1:23" ht="14.25" customHeight="1">
      <c r="A612">
        <f>Input2022!A612</f>
        <v>2022</v>
      </c>
      <c r="B612" t="str">
        <f>Input2022!B612</f>
        <v>Lake County</v>
      </c>
      <c r="C612" t="str">
        <f>Input2022!C612</f>
        <v>County</v>
      </c>
      <c r="D612" t="str">
        <f>Input2022!D612</f>
        <v>06</v>
      </c>
      <c r="E612" t="str">
        <f>Input2022!E612</f>
        <v>033</v>
      </c>
      <c r="F612" t="str">
        <f>Input2022!F612</f>
        <v>00000</v>
      </c>
      <c r="G612" t="str">
        <f>Input2022!G612</f>
        <v>CA</v>
      </c>
      <c r="H612">
        <f>Input2022!H612*0.000001</f>
        <v>66.869089000000002</v>
      </c>
      <c r="I612">
        <f>Input2022!I612*0.000001</f>
        <v>-0.83636099999999991</v>
      </c>
      <c r="J612">
        <f>Input2022!J612*0.000001</f>
        <v>59.139660999999997</v>
      </c>
      <c r="K612">
        <f>Input2022!K612*0.000001</f>
        <v>28.139749999999999</v>
      </c>
      <c r="L612">
        <f>Input2022!L612*0.000001</f>
        <v>208.116094</v>
      </c>
      <c r="M612">
        <f>Input2022!M612*0.000001</f>
        <v>62.048394999999999</v>
      </c>
      <c r="N612">
        <f>Input2022!N612*0.000001</f>
        <v>20.822236999999998</v>
      </c>
      <c r="O612">
        <f>Input2022!O612*0.000001</f>
        <v>55.975327</v>
      </c>
      <c r="P612">
        <f>Input2022!P612*0.000001</f>
        <v>19.057037999999999</v>
      </c>
      <c r="Q612">
        <f>Input2022!Q612*0.000001</f>
        <v>-56.680515999999997</v>
      </c>
      <c r="R612">
        <f>Input2022!R612*0.000001</f>
        <v>389.463212</v>
      </c>
      <c r="S612">
        <f>Input2022!S612*0.000001</f>
        <v>332.78269599999999</v>
      </c>
      <c r="T612">
        <f>Input2022!T612*0.000001</f>
        <v>17.092814999999998</v>
      </c>
      <c r="U612">
        <f>Input2022!U612*0.000001</f>
        <v>0</v>
      </c>
      <c r="V612">
        <f>Input2022!V612*0.000001</f>
        <v>15.310229999999999</v>
      </c>
      <c r="W612">
        <f>Input2022!W612*0.000001</f>
        <v>20.581758000000001</v>
      </c>
    </row>
    <row r="613" spans="1:23" ht="14.25" customHeight="1">
      <c r="A613">
        <f>Input2022!A613</f>
        <v>2022</v>
      </c>
      <c r="B613" t="str">
        <f>Input2022!B613</f>
        <v>Lake County Housing Commission</v>
      </c>
      <c r="C613" t="str">
        <f>Input2022!C613</f>
        <v>Special District</v>
      </c>
      <c r="D613" t="str">
        <f>Input2022!D613</f>
        <v>06</v>
      </c>
      <c r="E613" t="str">
        <f>Input2022!E613</f>
        <v>033</v>
      </c>
      <c r="F613">
        <f>Input2022!F613</f>
        <v>99036</v>
      </c>
      <c r="G613" t="str">
        <f>Input2022!G613</f>
        <v>CA</v>
      </c>
      <c r="H613">
        <f>Input2022!H613*0.000001</f>
        <v>-0.143737</v>
      </c>
      <c r="I613">
        <f>Input2022!I613*0.000001</f>
        <v>0</v>
      </c>
      <c r="J613">
        <f>Input2022!J613*0.000001</f>
        <v>2.0863579999999997</v>
      </c>
      <c r="K613">
        <f>Input2022!K613*0.000001</f>
        <v>0</v>
      </c>
      <c r="L613">
        <f>Input2022!L613*0.000001</f>
        <v>2.2585389999999999</v>
      </c>
      <c r="M613">
        <f>Input2022!M613*0.000001</f>
        <v>2.2585389999999999</v>
      </c>
      <c r="N613">
        <f>Input2022!N613*0.000001</f>
        <v>0.10825499999999999</v>
      </c>
      <c r="O613">
        <f>Input2022!O613*0.000001</f>
        <v>0.99701999999999991</v>
      </c>
      <c r="P613">
        <f>Input2022!P613*0.000001</f>
        <v>0.20069499999999998</v>
      </c>
      <c r="Q613">
        <f>Input2022!Q613*0.000001</f>
        <v>0</v>
      </c>
      <c r="R613">
        <f>Input2022!R613*0.000001</f>
        <v>0</v>
      </c>
      <c r="S613">
        <f>Input2022!S613*0.000001</f>
        <v>0</v>
      </c>
      <c r="T613">
        <f>Input2022!T613*0.000001</f>
        <v>0</v>
      </c>
      <c r="U613">
        <f>Input2022!U613*0.000001</f>
        <v>0</v>
      </c>
      <c r="V613">
        <f>Input2022!V613*0.000001</f>
        <v>0</v>
      </c>
      <c r="W613">
        <f>Input2022!W613*0.000001</f>
        <v>0.172181</v>
      </c>
    </row>
    <row r="614" spans="1:23" ht="14.25" customHeight="1">
      <c r="A614">
        <f>Input2022!A614</f>
        <v>2022</v>
      </c>
      <c r="B614" t="str">
        <f>Input2022!B614</f>
        <v>Lake County Office of Education</v>
      </c>
      <c r="C614" t="str">
        <f>Input2022!C614</f>
        <v>School District</v>
      </c>
      <c r="D614" t="str">
        <f>Input2022!D614</f>
        <v>06</v>
      </c>
      <c r="E614" t="str">
        <f>Input2022!E614</f>
        <v>033</v>
      </c>
      <c r="F614" t="str">
        <f>Input2022!F614</f>
        <v>91014</v>
      </c>
      <c r="G614" t="str">
        <f>Input2022!G614</f>
        <v>CA</v>
      </c>
      <c r="H614">
        <f>Input2022!H614*0.000001</f>
        <v>6.6292909999999994</v>
      </c>
      <c r="I614">
        <f>Input2022!I614*0.000001</f>
        <v>-2.385E-3</v>
      </c>
      <c r="J614">
        <f>Input2022!J614*0.000001</f>
        <v>12.641159</v>
      </c>
      <c r="K614">
        <f>Input2022!K614*0.000001</f>
        <v>0.14058599999999999</v>
      </c>
      <c r="L614">
        <f>Input2022!L614*0.000001</f>
        <v>25.687252999999998</v>
      </c>
      <c r="M614">
        <f>Input2022!M614*0.000001</f>
        <v>13.595053</v>
      </c>
      <c r="N614">
        <f>Input2022!N614*0.000001</f>
        <v>0</v>
      </c>
      <c r="O614">
        <f>Input2022!O614*0.000001</f>
        <v>10.133497999999999</v>
      </c>
      <c r="P614">
        <f>Input2022!P614*0.000001</f>
        <v>1.830924</v>
      </c>
      <c r="Q614">
        <f>Input2022!Q614*0.000001</f>
        <v>-8.6181149999999995</v>
      </c>
      <c r="R614">
        <f>Input2022!R614*0.000001</f>
        <v>49.648283059210534</v>
      </c>
      <c r="S614">
        <f>Input2022!S614*0.000001</f>
        <v>41.030168059210538</v>
      </c>
      <c r="T614">
        <f>Input2022!T614*0.000001</f>
        <v>1.6364269999999999</v>
      </c>
      <c r="U614">
        <f>Input2022!U614*0.000001</f>
        <v>0</v>
      </c>
      <c r="V614">
        <f>Input2022!V614*0.000001</f>
        <v>0</v>
      </c>
      <c r="W614">
        <f>Input2022!W614*0.000001</f>
        <v>-2.8578199999999998</v>
      </c>
    </row>
    <row r="615" spans="1:23" ht="14.25" customHeight="1">
      <c r="A615">
        <f>Input2022!A615</f>
        <v>2022</v>
      </c>
      <c r="B615" t="str">
        <f>Input2022!B615</f>
        <v>Lake Elementary School District</v>
      </c>
      <c r="C615" t="str">
        <f>Input2022!C615</f>
        <v>School District</v>
      </c>
      <c r="D615" t="str">
        <f>Input2022!D615</f>
        <v>06</v>
      </c>
      <c r="E615" t="str">
        <f>Input2022!E615</f>
        <v>021</v>
      </c>
      <c r="F615" t="str">
        <f>Input2022!F615</f>
        <v>20610</v>
      </c>
      <c r="G615" t="str">
        <f>Input2022!G615</f>
        <v>CA</v>
      </c>
      <c r="H615">
        <f>Input2022!H615*0.000001</f>
        <v>1.4129559999999999</v>
      </c>
      <c r="I615">
        <f>Input2022!I615*0.000001</f>
        <v>-1.9931000000000001E-2</v>
      </c>
      <c r="J615">
        <f>Input2022!J615*0.000001</f>
        <v>2.340096</v>
      </c>
      <c r="K615">
        <f>Input2022!K615*0.000001</f>
        <v>0</v>
      </c>
      <c r="L615">
        <f>Input2022!L615*0.000001</f>
        <v>2.5872989999999998</v>
      </c>
      <c r="M615">
        <f>Input2022!M615*0.000001</f>
        <v>2.5017229999999997</v>
      </c>
      <c r="N615">
        <f>Input2022!N615*0.000001</f>
        <v>0</v>
      </c>
      <c r="O615">
        <f>Input2022!O615*0.000001</f>
        <v>1.964394</v>
      </c>
      <c r="P615">
        <f>Input2022!P615*0.000001</f>
        <v>0.67147299999999999</v>
      </c>
      <c r="Q615">
        <f>Input2022!Q615*0.000001</f>
        <v>-1.011118</v>
      </c>
      <c r="R615">
        <f>Input2022!R615*0.000001</f>
        <v>6.8345199999999995</v>
      </c>
      <c r="S615">
        <f>Input2022!S615*0.000001</f>
        <v>5.8234019999999997</v>
      </c>
      <c r="T615">
        <f>Input2022!T615*0.000001</f>
        <v>0.19420699999999999</v>
      </c>
      <c r="U615">
        <f>Input2022!U615*0.000001</f>
        <v>0</v>
      </c>
      <c r="V615">
        <f>Input2022!V615*0.000001</f>
        <v>0.14991399999999999</v>
      </c>
      <c r="W615">
        <f>Input2022!W615*0.000001</f>
        <v>-1.3018E-2</v>
      </c>
    </row>
    <row r="616" spans="1:23" ht="14.25" customHeight="1">
      <c r="A616">
        <f>Input2022!A616</f>
        <v>2022</v>
      </c>
      <c r="B616" t="str">
        <f>Input2022!B616</f>
        <v>Lake Elsinore</v>
      </c>
      <c r="C616" t="str">
        <f>Input2022!C616</f>
        <v>City</v>
      </c>
      <c r="D616" t="str">
        <f>Input2022!D616</f>
        <v>06</v>
      </c>
      <c r="E616" t="str">
        <f>Input2022!E616</f>
        <v>065</v>
      </c>
      <c r="F616">
        <f>Input2022!F616</f>
        <v>39486</v>
      </c>
      <c r="G616" t="str">
        <f>Input2022!G616</f>
        <v>CA</v>
      </c>
      <c r="H616">
        <f>Input2022!H616*0.000001</f>
        <v>17.345707999999998</v>
      </c>
      <c r="I616">
        <f>Input2022!I616*0.000001</f>
        <v>-4.3272729999999999</v>
      </c>
      <c r="J616">
        <f>Input2022!J616*0.000001</f>
        <v>48.625291999999995</v>
      </c>
      <c r="K616">
        <f>Input2022!K616*0.000001</f>
        <v>217.88465199999999</v>
      </c>
      <c r="L616">
        <f>Input2022!L616*0.000001</f>
        <v>119.889213</v>
      </c>
      <c r="M616">
        <f>Input2022!M616*0.000001</f>
        <v>51.311187999999994</v>
      </c>
      <c r="N616">
        <f>Input2022!N616*0.000001</f>
        <v>0</v>
      </c>
      <c r="O616">
        <f>Input2022!O616*0.000001</f>
        <v>18.939509999999999</v>
      </c>
      <c r="P616">
        <f>Input2022!P616*0.000001</f>
        <v>6.848319</v>
      </c>
      <c r="Q616">
        <f>Input2022!Q616*0.000001</f>
        <v>-7.3215529999999998</v>
      </c>
      <c r="R616">
        <f>Input2022!R616*0.000001</f>
        <v>62.523936810000002</v>
      </c>
      <c r="S616">
        <f>Input2022!S616*0.000001</f>
        <v>55.202383810000001</v>
      </c>
      <c r="T616">
        <f>Input2022!T616*0.000001</f>
        <v>1.5308849999999998</v>
      </c>
      <c r="U616">
        <f>Input2022!U616*0.000001</f>
        <v>0</v>
      </c>
      <c r="V616">
        <f>Input2022!V616*0.000001</f>
        <v>28.334153999999998</v>
      </c>
      <c r="W616">
        <f>Input2022!W616*0.000001</f>
        <v>-186.452955</v>
      </c>
    </row>
    <row r="617" spans="1:23" ht="14.25" customHeight="1">
      <c r="A617">
        <f>Input2022!A617</f>
        <v>2022</v>
      </c>
      <c r="B617" t="str">
        <f>Input2022!B617</f>
        <v>Lake Elsinore Unified School District</v>
      </c>
      <c r="C617" t="str">
        <f>Input2022!C617</f>
        <v>School District</v>
      </c>
      <c r="D617" t="str">
        <f>Input2022!D617</f>
        <v>06</v>
      </c>
      <c r="E617" t="str">
        <f>Input2022!E617</f>
        <v>065</v>
      </c>
      <c r="F617" t="str">
        <f>Input2022!F617</f>
        <v>00027</v>
      </c>
      <c r="G617" t="str">
        <f>Input2022!G617</f>
        <v>CA</v>
      </c>
      <c r="H617">
        <f>Input2022!H617*0.000001</f>
        <v>73.420977999999991</v>
      </c>
      <c r="I617">
        <f>Input2022!I617*0.000001</f>
        <v>-3.7979999999999997E-3</v>
      </c>
      <c r="J617">
        <f>Input2022!J617*0.000001</f>
        <v>290.53158099999996</v>
      </c>
      <c r="K617">
        <f>Input2022!K617*0.000001</f>
        <v>109.387412</v>
      </c>
      <c r="L617">
        <f>Input2022!L617*0.000001</f>
        <v>358.86255599999998</v>
      </c>
      <c r="M617">
        <f>Input2022!M617*0.000001</f>
        <v>320.35761199999996</v>
      </c>
      <c r="N617">
        <f>Input2022!N617*0.000001</f>
        <v>0</v>
      </c>
      <c r="O617">
        <f>Input2022!O617*0.000001</f>
        <v>88.173944999999989</v>
      </c>
      <c r="P617">
        <f>Input2022!P617*0.000001</f>
        <v>16.068866</v>
      </c>
      <c r="Q617">
        <f>Input2022!Q617*0.000001</f>
        <v>-147.10323</v>
      </c>
      <c r="R617">
        <f>Input2022!R617*0.000001</f>
        <v>1005.4869060728745</v>
      </c>
      <c r="S617">
        <f>Input2022!S617*0.000001</f>
        <v>858.38367607287455</v>
      </c>
      <c r="T617">
        <f>Input2022!T617*0.000001</f>
        <v>31.434033999999997</v>
      </c>
      <c r="U617">
        <f>Input2022!U617*0.000001</f>
        <v>-9.9544523809523815E-3</v>
      </c>
      <c r="V617">
        <f>Input2022!V617*0.000001</f>
        <v>33.711212547619041</v>
      </c>
      <c r="W617">
        <f>Input2022!W617*0.000001</f>
        <v>-131.57262900000001</v>
      </c>
    </row>
    <row r="618" spans="1:23" ht="14.25" customHeight="1">
      <c r="A618">
        <f>Input2022!A618</f>
        <v>2022</v>
      </c>
      <c r="B618" t="str">
        <f>Input2022!B618</f>
        <v>Lake Forest</v>
      </c>
      <c r="C618" t="str">
        <f>Input2022!C618</f>
        <v>City</v>
      </c>
      <c r="D618" t="str">
        <f>Input2022!D618</f>
        <v>06</v>
      </c>
      <c r="E618" t="str">
        <f>Input2022!E618</f>
        <v>059</v>
      </c>
      <c r="F618">
        <f>Input2022!F618</f>
        <v>39496</v>
      </c>
      <c r="G618" t="str">
        <f>Input2022!G618</f>
        <v>CA</v>
      </c>
      <c r="H618">
        <f>Input2022!H618*0.000001</f>
        <v>91.250378999999995</v>
      </c>
      <c r="I618">
        <f>Input2022!I618*0.000001</f>
        <v>0</v>
      </c>
      <c r="J618">
        <f>Input2022!J618*0.000001</f>
        <v>48.740518999999999</v>
      </c>
      <c r="K618">
        <f>Input2022!K618*0.000001</f>
        <v>0.486981</v>
      </c>
      <c r="L618">
        <f>Input2022!L618*0.000001</f>
        <v>95.304625999999999</v>
      </c>
      <c r="M618">
        <f>Input2022!M618*0.000001</f>
        <v>66.205623000000003</v>
      </c>
      <c r="N618">
        <f>Input2022!N618*0.000001</f>
        <v>0</v>
      </c>
      <c r="O618">
        <f>Input2022!O618*0.000001</f>
        <v>94.656390000000002</v>
      </c>
      <c r="P618">
        <f>Input2022!P618*0.000001</f>
        <v>7.3457269999999992</v>
      </c>
      <c r="Q618">
        <f>Input2022!Q618*0.000001</f>
        <v>4.6114350000000002</v>
      </c>
      <c r="R618">
        <f>Input2022!R618*0.000001</f>
        <v>37.159024979999998</v>
      </c>
      <c r="S618">
        <f>Input2022!S618*0.000001</f>
        <v>41.770459979999998</v>
      </c>
      <c r="T618">
        <f>Input2022!T618*0.000001</f>
        <v>0.71216099999999993</v>
      </c>
      <c r="U618">
        <f>Input2022!U618*0.000001</f>
        <v>0.62022999999999995</v>
      </c>
      <c r="V618">
        <f>Input2022!V618*0.000001</f>
        <v>1.1552829999999998</v>
      </c>
      <c r="W618">
        <f>Input2022!W618*0.000001</f>
        <v>104.62718799999999</v>
      </c>
    </row>
    <row r="619" spans="1:23" ht="14.25" customHeight="1">
      <c r="A619">
        <f>Input2022!A619</f>
        <v>2022</v>
      </c>
      <c r="B619" t="str">
        <f>Input2022!B619</f>
        <v>Lake Tahoe Unified School District</v>
      </c>
      <c r="C619" t="str">
        <f>Input2022!C619</f>
        <v>School District</v>
      </c>
      <c r="D619" t="str">
        <f>Input2022!D619</f>
        <v>06</v>
      </c>
      <c r="E619" t="str">
        <f>Input2022!E619</f>
        <v>017</v>
      </c>
      <c r="F619" t="str">
        <f>Input2022!F619</f>
        <v>20640</v>
      </c>
      <c r="G619" t="str">
        <f>Input2022!G619</f>
        <v>CA</v>
      </c>
      <c r="H619">
        <f>Input2022!H619*0.000001</f>
        <v>3.8790479999999996</v>
      </c>
      <c r="I619">
        <f>Input2022!I619*0.000001</f>
        <v>-2.2627999999999999E-2</v>
      </c>
      <c r="J619">
        <f>Input2022!J619*0.000001</f>
        <v>53.893999999999998</v>
      </c>
      <c r="K619">
        <f>Input2022!K619*0.000001</f>
        <v>100.491107</v>
      </c>
      <c r="L619">
        <f>Input2022!L619*0.000001</f>
        <v>60.475297999999995</v>
      </c>
      <c r="M619">
        <f>Input2022!M619*0.000001</f>
        <v>54.624949000000001</v>
      </c>
      <c r="N619">
        <f>Input2022!N619*0.000001</f>
        <v>5.922504</v>
      </c>
      <c r="O619">
        <f>Input2022!O619*0.000001</f>
        <v>0</v>
      </c>
      <c r="P619">
        <f>Input2022!P619*0.000001</f>
        <v>2.2464079999999997</v>
      </c>
      <c r="Q619">
        <f>Input2022!Q619*0.000001</f>
        <v>-26.022040999999998</v>
      </c>
      <c r="R619">
        <f>Input2022!R619*0.000001</f>
        <v>176.85300629802657</v>
      </c>
      <c r="S619">
        <f>Input2022!S619*0.000001</f>
        <v>150.8309652980266</v>
      </c>
      <c r="T619">
        <f>Input2022!T619*0.000001</f>
        <v>5.546468</v>
      </c>
      <c r="U619">
        <f>Input2022!U619*0.000001</f>
        <v>0</v>
      </c>
      <c r="V619">
        <f>Input2022!V619*0.000001</f>
        <v>0</v>
      </c>
      <c r="W619">
        <f>Input2022!W619*0.000001</f>
        <v>-34.764612999999997</v>
      </c>
    </row>
    <row r="620" spans="1:23" ht="14.25" customHeight="1">
      <c r="A620">
        <f>Input2022!A620</f>
        <v>2022</v>
      </c>
      <c r="B620" t="str">
        <f>Input2022!B620</f>
        <v>Lakeport</v>
      </c>
      <c r="C620" t="str">
        <f>Input2022!C620</f>
        <v>City</v>
      </c>
      <c r="D620" t="str">
        <f>Input2022!D620</f>
        <v>06</v>
      </c>
      <c r="E620" t="str">
        <f>Input2022!E620</f>
        <v>033</v>
      </c>
      <c r="F620">
        <f>Input2022!F620</f>
        <v>39710</v>
      </c>
      <c r="G620" t="str">
        <f>Input2022!G620</f>
        <v>CA</v>
      </c>
      <c r="H620">
        <f>Input2022!H620*0.000001</f>
        <v>6.210019</v>
      </c>
      <c r="I620">
        <f>Input2022!I620*0.000001</f>
        <v>-1.0615999999999999E-2</v>
      </c>
      <c r="J620">
        <f>Input2022!J620*0.000001</f>
        <v>6.183732</v>
      </c>
      <c r="K620">
        <f>Input2022!K620*0.000001</f>
        <v>30.953818999999999</v>
      </c>
      <c r="L620">
        <f>Input2022!L620*0.000001</f>
        <v>17.178300999999998</v>
      </c>
      <c r="M620">
        <f>Input2022!M620*0.000001</f>
        <v>6.61531</v>
      </c>
      <c r="N620">
        <f>Input2022!N620*0.000001</f>
        <v>0</v>
      </c>
      <c r="O620">
        <f>Input2022!O620*0.000001</f>
        <v>4.6806070000000002</v>
      </c>
      <c r="P620">
        <f>Input2022!P620*0.000001</f>
        <v>0.64387299999999992</v>
      </c>
      <c r="Q620">
        <f>Input2022!Q620*0.000001</f>
        <v>-4.2932350000000001</v>
      </c>
      <c r="R620">
        <f>Input2022!R620*0.000001</f>
        <v>36.521220229999997</v>
      </c>
      <c r="S620">
        <f>Input2022!S620*0.000001</f>
        <v>32.227985230000002</v>
      </c>
      <c r="T620">
        <f>Input2022!T620*0.000001</f>
        <v>0.96457999999999999</v>
      </c>
      <c r="U620">
        <f>Input2022!U620*0.000001</f>
        <v>0</v>
      </c>
      <c r="V620">
        <f>Input2022!V620*0.000001</f>
        <v>4.6820519999999997</v>
      </c>
      <c r="W620">
        <f>Input2022!W620*0.000001</f>
        <v>13.783799999999999</v>
      </c>
    </row>
    <row r="621" spans="1:23" ht="14.25" customHeight="1">
      <c r="A621">
        <f>Input2022!A621</f>
        <v>2022</v>
      </c>
      <c r="B621" t="str">
        <f>Input2022!B621</f>
        <v>Lakeport Unified School District</v>
      </c>
      <c r="C621" t="str">
        <f>Input2022!C621</f>
        <v>School District</v>
      </c>
      <c r="D621" t="str">
        <f>Input2022!D621</f>
        <v>06</v>
      </c>
      <c r="E621" t="str">
        <f>Input2022!E621</f>
        <v>033</v>
      </c>
      <c r="F621" t="str">
        <f>Input2022!F621</f>
        <v>20670</v>
      </c>
      <c r="G621" t="str">
        <f>Input2022!G621</f>
        <v>CA</v>
      </c>
      <c r="H621">
        <f>Input2022!H621*0.000001</f>
        <v>5.9453800000000001</v>
      </c>
      <c r="I621">
        <f>Input2022!I621*0.000001</f>
        <v>-0.08</v>
      </c>
      <c r="J621">
        <f>Input2022!J621*0.000001</f>
        <v>21.625651999999999</v>
      </c>
      <c r="K621">
        <f>Input2022!K621*0.000001</f>
        <v>19.028023999999998</v>
      </c>
      <c r="L621">
        <f>Input2022!L621*0.000001</f>
        <v>29.086096999999999</v>
      </c>
      <c r="M621">
        <f>Input2022!M621*0.000001</f>
        <v>23.451193</v>
      </c>
      <c r="N621">
        <f>Input2022!N621*0.000001</f>
        <v>0</v>
      </c>
      <c r="O621">
        <f>Input2022!O621*0.000001</f>
        <v>6.7406419999999994</v>
      </c>
      <c r="P621">
        <f>Input2022!P621*0.000001</f>
        <v>2.007085</v>
      </c>
      <c r="Q621">
        <f>Input2022!Q621*0.000001</f>
        <v>-9.789282</v>
      </c>
      <c r="R621">
        <f>Input2022!R621*0.000001</f>
        <v>65.64149958881579</v>
      </c>
      <c r="S621">
        <f>Input2022!S621*0.000001</f>
        <v>55.85221758881579</v>
      </c>
      <c r="T621">
        <f>Input2022!T621*0.000001</f>
        <v>1.9206049999999999</v>
      </c>
      <c r="U621">
        <f>Input2022!U621*0.000001</f>
        <v>0</v>
      </c>
      <c r="V621">
        <f>Input2022!V621*0.000001</f>
        <v>0.87851399999999991</v>
      </c>
      <c r="W621">
        <f>Input2022!W621*0.000001</f>
        <v>-9.5065080000000002</v>
      </c>
    </row>
    <row r="622" spans="1:23" ht="14.25" customHeight="1">
      <c r="A622">
        <f>Input2022!A622</f>
        <v>2022</v>
      </c>
      <c r="B622" t="str">
        <f>Input2022!B622</f>
        <v>Lakeside Joint Elementary School District</v>
      </c>
      <c r="C622" t="str">
        <f>Input2022!C622</f>
        <v>School District</v>
      </c>
      <c r="D622" t="str">
        <f>Input2022!D622</f>
        <v>06</v>
      </c>
      <c r="E622" t="str">
        <f>Input2022!E622</f>
        <v>085</v>
      </c>
      <c r="F622" t="str">
        <f>Input2022!F622</f>
        <v>20700</v>
      </c>
      <c r="G622" t="str">
        <f>Input2022!G622</f>
        <v>CA</v>
      </c>
      <c r="H622">
        <f>Input2022!H622*0.000001</f>
        <v>0.469053</v>
      </c>
      <c r="I622">
        <f>Input2022!I622*0.000001</f>
        <v>0</v>
      </c>
      <c r="J622">
        <f>Input2022!J622*0.000001</f>
        <v>2.7414049999999999</v>
      </c>
      <c r="K622">
        <f>Input2022!K622*0.000001</f>
        <v>0.16142199999999998</v>
      </c>
      <c r="L622">
        <f>Input2022!L622*0.000001</f>
        <v>2.8994580000000001</v>
      </c>
      <c r="M622">
        <f>Input2022!M622*0.000001</f>
        <v>2.8353379999999997</v>
      </c>
      <c r="N622">
        <f>Input2022!N622*0.000001</f>
        <v>0.54120499999999994</v>
      </c>
      <c r="O622">
        <f>Input2022!O622*0.000001</f>
        <v>0</v>
      </c>
      <c r="P622">
        <f>Input2022!P622*0.000001</f>
        <v>0.118075</v>
      </c>
      <c r="Q622">
        <f>Input2022!Q622*0.000001</f>
        <v>-0.91172399999999998</v>
      </c>
      <c r="R622">
        <f>Input2022!R622*0.000001</f>
        <v>6.2824609999999996</v>
      </c>
      <c r="S622">
        <f>Input2022!S622*0.000001</f>
        <v>5.3707370000000001</v>
      </c>
      <c r="T622">
        <f>Input2022!T622*0.000001</f>
        <v>0.17769699999999999</v>
      </c>
      <c r="U622">
        <f>Input2022!U622*0.000001</f>
        <v>0</v>
      </c>
      <c r="V622">
        <f>Input2022!V622*0.000001</f>
        <v>0</v>
      </c>
      <c r="W622">
        <f>Input2022!W622*0.000001</f>
        <v>-0.71144499999999999</v>
      </c>
    </row>
    <row r="623" spans="1:23" ht="14.25" customHeight="1">
      <c r="A623">
        <f>Input2022!A623</f>
        <v>2022</v>
      </c>
      <c r="B623" t="str">
        <f>Input2022!B623</f>
        <v>Lakeside Union Elementary School District Hanford</v>
      </c>
      <c r="C623" t="str">
        <f>Input2022!C623</f>
        <v>School District</v>
      </c>
      <c r="D623" t="str">
        <f>Input2022!D623</f>
        <v>06</v>
      </c>
      <c r="E623" t="str">
        <f>Input2022!E623</f>
        <v>031</v>
      </c>
      <c r="F623" t="str">
        <f>Input2022!F623</f>
        <v>20760</v>
      </c>
      <c r="G623" t="str">
        <f>Input2022!G623</f>
        <v>CA</v>
      </c>
      <c r="H623">
        <f>Input2022!H623*0.000001</f>
        <v>5.8129729999999995</v>
      </c>
      <c r="I623">
        <f>Input2022!I623*0.000001</f>
        <v>0</v>
      </c>
      <c r="J623">
        <f>Input2022!J623*0.000001</f>
        <v>4.7820849999999995</v>
      </c>
      <c r="K623">
        <f>Input2022!K623*0.000001</f>
        <v>9.6327999999999997E-2</v>
      </c>
      <c r="L623">
        <f>Input2022!L623*0.000001</f>
        <v>5.9167889999999996</v>
      </c>
      <c r="M623">
        <f>Input2022!M623*0.000001</f>
        <v>5.7405799999999996</v>
      </c>
      <c r="N623">
        <f>Input2022!N623*0.000001</f>
        <v>0</v>
      </c>
      <c r="O623">
        <f>Input2022!O623*0.000001</f>
        <v>6.3970649999999996</v>
      </c>
      <c r="P623">
        <f>Input2022!P623*0.000001</f>
        <v>0.42723099999999997</v>
      </c>
      <c r="Q623">
        <f>Input2022!Q623*0.000001</f>
        <v>-2.004362</v>
      </c>
      <c r="R623">
        <f>Input2022!R623*0.000001</f>
        <v>12.737449392712552</v>
      </c>
      <c r="S623">
        <f>Input2022!S623*0.000001</f>
        <v>10.733087392712552</v>
      </c>
      <c r="T623">
        <f>Input2022!T623*0.000001</f>
        <v>0.40390099999999995</v>
      </c>
      <c r="U623">
        <f>Input2022!U623*0.000001</f>
        <v>-1.1139682539682541E-4</v>
      </c>
      <c r="V623">
        <f>Input2022!V623*0.000001</f>
        <v>0.21161360317460315</v>
      </c>
      <c r="W623">
        <f>Input2022!W623*0.000001</f>
        <v>3.925176</v>
      </c>
    </row>
    <row r="624" spans="1:23" ht="14.25" customHeight="1">
      <c r="A624">
        <f>Input2022!A624</f>
        <v>2022</v>
      </c>
      <c r="B624" t="str">
        <f>Input2022!B624</f>
        <v>Lakeside Union School District (Kern County)</v>
      </c>
      <c r="C624" t="str">
        <f>Input2022!C624</f>
        <v>School District</v>
      </c>
      <c r="D624" t="str">
        <f>Input2022!D624</f>
        <v>06</v>
      </c>
      <c r="E624" t="str">
        <f>Input2022!E624</f>
        <v>029</v>
      </c>
      <c r="F624" t="str">
        <f>Input2022!F624</f>
        <v>20730</v>
      </c>
      <c r="G624" t="str">
        <f>Input2022!G624</f>
        <v>CA</v>
      </c>
      <c r="H624">
        <f>Input2022!H624*0.000001</f>
        <v>0.313967</v>
      </c>
      <c r="I624">
        <f>Input2022!I624*0.000001</f>
        <v>0</v>
      </c>
      <c r="J624">
        <f>Input2022!J624*0.000001</f>
        <v>19.331811999999999</v>
      </c>
      <c r="K624">
        <f>Input2022!K624*0.000001</f>
        <v>19.636755000000001</v>
      </c>
      <c r="L624">
        <f>Input2022!L624*0.000001</f>
        <v>23.176062999999999</v>
      </c>
      <c r="M624">
        <f>Input2022!M624*0.000001</f>
        <v>19.798234000000001</v>
      </c>
      <c r="N624">
        <f>Input2022!N624*0.000001</f>
        <v>3.0640099999999997</v>
      </c>
      <c r="O624">
        <f>Input2022!O624*0.000001</f>
        <v>0</v>
      </c>
      <c r="P624">
        <f>Input2022!P624*0.000001</f>
        <v>6.0980849999999993</v>
      </c>
      <c r="Q624">
        <f>Input2022!Q624*0.000001</f>
        <v>-7.0804109999999998</v>
      </c>
      <c r="R624">
        <f>Input2022!R624*0.000001</f>
        <v>47.428428714108541</v>
      </c>
      <c r="S624">
        <f>Input2022!S624*0.000001</f>
        <v>40.348017714108536</v>
      </c>
      <c r="T624">
        <f>Input2022!T624*0.000001</f>
        <v>1.4547289999999999</v>
      </c>
      <c r="U624">
        <f>Input2022!U624*0.000001</f>
        <v>0</v>
      </c>
      <c r="V624">
        <f>Input2022!V624*0.000001</f>
        <v>3.1533189999999998</v>
      </c>
      <c r="W624">
        <f>Input2022!W624*0.000001</f>
        <v>-11.975308999999999</v>
      </c>
    </row>
    <row r="625" spans="1:23" ht="14.25" customHeight="1">
      <c r="A625">
        <f>Input2022!A625</f>
        <v>2022</v>
      </c>
      <c r="B625" t="str">
        <f>Input2022!B625</f>
        <v>Lakeside Union School District (San Diego County)</v>
      </c>
      <c r="C625" t="str">
        <f>Input2022!C625</f>
        <v>School District</v>
      </c>
      <c r="D625" t="str">
        <f>Input2022!D625</f>
        <v>06</v>
      </c>
      <c r="E625" t="str">
        <f>Input2022!E625</f>
        <v>073</v>
      </c>
      <c r="F625" t="str">
        <f>Input2022!F625</f>
        <v>20790</v>
      </c>
      <c r="G625" t="str">
        <f>Input2022!G625</f>
        <v>CA</v>
      </c>
      <c r="H625">
        <f>Input2022!H625*0.000001</f>
        <v>10.773296999999999</v>
      </c>
      <c r="I625">
        <f>Input2022!I625*0.000001</f>
        <v>0</v>
      </c>
      <c r="J625">
        <f>Input2022!J625*0.000001</f>
        <v>64.313817</v>
      </c>
      <c r="K625">
        <f>Input2022!K625*0.000001</f>
        <v>84.856250000000003</v>
      </c>
      <c r="L625">
        <f>Input2022!L625*0.000001</f>
        <v>74.358356000000001</v>
      </c>
      <c r="M625">
        <f>Input2022!M625*0.000001</f>
        <v>66.123597000000004</v>
      </c>
      <c r="N625">
        <f>Input2022!N625*0.000001</f>
        <v>0</v>
      </c>
      <c r="O625">
        <f>Input2022!O625*0.000001</f>
        <v>13.543019999999999</v>
      </c>
      <c r="P625">
        <f>Input2022!P625*0.000001</f>
        <v>6.7639489999999993</v>
      </c>
      <c r="Q625">
        <f>Input2022!Q625*0.000001</f>
        <v>-30.977770999999997</v>
      </c>
      <c r="R625">
        <f>Input2022!R625*0.000001</f>
        <v>210.08848628785375</v>
      </c>
      <c r="S625">
        <f>Input2022!S625*0.000001</f>
        <v>179.11071528785376</v>
      </c>
      <c r="T625">
        <f>Input2022!T625*0.000001</f>
        <v>6.215973</v>
      </c>
      <c r="U625">
        <f>Input2022!U625*0.000001</f>
        <v>0.77921600000000002</v>
      </c>
      <c r="V625">
        <f>Input2022!V625*0.000001</f>
        <v>12.469386999999999</v>
      </c>
      <c r="W625">
        <f>Input2022!W625*0.000001</f>
        <v>-60.449690999999994</v>
      </c>
    </row>
    <row r="626" spans="1:23" ht="14.25" customHeight="1">
      <c r="A626">
        <f>Input2022!A626</f>
        <v>2022</v>
      </c>
      <c r="B626" t="str">
        <f>Input2022!B626</f>
        <v>Lakewood</v>
      </c>
      <c r="C626" t="str">
        <f>Input2022!C626</f>
        <v>City</v>
      </c>
      <c r="D626" t="str">
        <f>Input2022!D626</f>
        <v>06</v>
      </c>
      <c r="E626" t="str">
        <f>Input2022!E626</f>
        <v>037</v>
      </c>
      <c r="F626">
        <f>Input2022!F626</f>
        <v>39892</v>
      </c>
      <c r="G626" t="str">
        <f>Input2022!G626</f>
        <v>CA</v>
      </c>
      <c r="H626">
        <f>Input2022!H626*0.000001</f>
        <v>53.806722999999998</v>
      </c>
      <c r="I626">
        <f>Input2022!I626*0.000001</f>
        <v>0</v>
      </c>
      <c r="J626">
        <f>Input2022!J626*0.000001</f>
        <v>58.522503999999998</v>
      </c>
      <c r="K626">
        <f>Input2022!K626*0.000001</f>
        <v>8.3891860000000005</v>
      </c>
      <c r="L626">
        <f>Input2022!L626*0.000001</f>
        <v>94.557254</v>
      </c>
      <c r="M626">
        <f>Input2022!M626*0.000001</f>
        <v>66.141576000000001</v>
      </c>
      <c r="N626">
        <f>Input2022!N626*0.000001</f>
        <v>0.577569</v>
      </c>
      <c r="O626">
        <f>Input2022!O626*0.000001</f>
        <v>50.984985999999999</v>
      </c>
      <c r="P626">
        <f>Input2022!P626*0.000001</f>
        <v>6.0819000000000001</v>
      </c>
      <c r="Q626">
        <f>Input2022!Q626*0.000001</f>
        <v>-21.644912999999999</v>
      </c>
      <c r="R626">
        <f>Input2022!R626*0.000001</f>
        <v>175.32013999999998</v>
      </c>
      <c r="S626">
        <f>Input2022!S626*0.000001</f>
        <v>153.67522700000001</v>
      </c>
      <c r="T626">
        <f>Input2022!T626*0.000001</f>
        <v>5.1592099999999999</v>
      </c>
      <c r="U626">
        <f>Input2022!U626*0.000001</f>
        <v>10.802273999999999</v>
      </c>
      <c r="V626">
        <f>Input2022!V626*0.000001</f>
        <v>11.949311</v>
      </c>
      <c r="W626">
        <f>Input2022!W626*0.000001</f>
        <v>51.943199</v>
      </c>
    </row>
    <row r="627" spans="1:23" ht="14.25" customHeight="1">
      <c r="A627">
        <f>Input2022!A627</f>
        <v>2022</v>
      </c>
      <c r="B627" t="str">
        <f>Input2022!B627</f>
        <v>Lammersville Unified School District</v>
      </c>
      <c r="C627" t="str">
        <f>Input2022!C627</f>
        <v>School District</v>
      </c>
      <c r="D627" t="str">
        <f>Input2022!D627</f>
        <v>06</v>
      </c>
      <c r="E627" t="str">
        <f>Input2022!E627</f>
        <v>077</v>
      </c>
      <c r="F627" t="str">
        <f>Input2022!F627</f>
        <v>01410</v>
      </c>
      <c r="G627" t="str">
        <f>Input2022!G627</f>
        <v>CA</v>
      </c>
      <c r="H627">
        <f>Input2022!H627*0.000001</f>
        <v>12.134081</v>
      </c>
      <c r="I627">
        <f>Input2022!I627*0.000001</f>
        <v>-6.5251000000000003E-2</v>
      </c>
      <c r="J627">
        <f>Input2022!J627*0.000001</f>
        <v>71.683544999999995</v>
      </c>
      <c r="K627">
        <f>Input2022!K627*0.000001</f>
        <v>250.411249</v>
      </c>
      <c r="L627">
        <f>Input2022!L627*0.000001</f>
        <v>109.93148099999999</v>
      </c>
      <c r="M627">
        <f>Input2022!M627*0.000001</f>
        <v>77.264718999999999</v>
      </c>
      <c r="N627">
        <f>Input2022!N627*0.000001</f>
        <v>0</v>
      </c>
      <c r="O627">
        <f>Input2022!O627*0.000001</f>
        <v>18.345609</v>
      </c>
      <c r="P627">
        <f>Input2022!P627*0.000001</f>
        <v>4.1552249999999997</v>
      </c>
      <c r="Q627">
        <f>Input2022!Q627*0.000001</f>
        <v>-32.640391000000001</v>
      </c>
      <c r="R627">
        <f>Input2022!R627*0.000001</f>
        <v>231.23982878289476</v>
      </c>
      <c r="S627">
        <f>Input2022!S627*0.000001</f>
        <v>198.59943778289474</v>
      </c>
      <c r="T627">
        <f>Input2022!T627*0.000001</f>
        <v>7.2951799999999993</v>
      </c>
      <c r="U627">
        <f>Input2022!U627*0.000001</f>
        <v>0</v>
      </c>
      <c r="V627">
        <f>Input2022!V627*0.000001</f>
        <v>2.787906</v>
      </c>
      <c r="W627">
        <f>Input2022!W627*0.000001</f>
        <v>-54.372690999999996</v>
      </c>
    </row>
    <row r="628" spans="1:23" ht="14.25" customHeight="1">
      <c r="A628">
        <f>Input2022!A628</f>
        <v>2022</v>
      </c>
      <c r="B628" t="str">
        <f>Input2022!B628</f>
        <v>Lamont Elementary School District</v>
      </c>
      <c r="C628" t="str">
        <f>Input2022!C628</f>
        <v>School District</v>
      </c>
      <c r="D628" t="str">
        <f>Input2022!D628</f>
        <v>06</v>
      </c>
      <c r="E628" t="str">
        <f>Input2022!E628</f>
        <v>029</v>
      </c>
      <c r="F628" t="str">
        <f>Input2022!F628</f>
        <v>20850</v>
      </c>
      <c r="G628" t="str">
        <f>Input2022!G628</f>
        <v>CA</v>
      </c>
      <c r="H628">
        <f>Input2022!H628*0.000001</f>
        <v>36.556540999999996</v>
      </c>
      <c r="I628">
        <f>Input2022!I628*0.000001</f>
        <v>-1</v>
      </c>
      <c r="J628">
        <f>Input2022!J628*0.000001</f>
        <v>45.238662999999995</v>
      </c>
      <c r="K628">
        <f>Input2022!K628*0.000001</f>
        <v>9.3921879999999991</v>
      </c>
      <c r="L628">
        <f>Input2022!L628*0.000001</f>
        <v>54.538767</v>
      </c>
      <c r="M628">
        <f>Input2022!M628*0.000001</f>
        <v>50.079750999999995</v>
      </c>
      <c r="N628">
        <f>Input2022!N628*0.000001</f>
        <v>40.465786999999999</v>
      </c>
      <c r="O628">
        <f>Input2022!O628*0.000001</f>
        <v>0</v>
      </c>
      <c r="P628">
        <f>Input2022!P628*0.000001</f>
        <v>3.8010059999999997</v>
      </c>
      <c r="Q628">
        <f>Input2022!Q628*0.000001</f>
        <v>-21.590437999999999</v>
      </c>
      <c r="R628">
        <f>Input2022!R628*0.000001</f>
        <v>114.16197881005355</v>
      </c>
      <c r="S628">
        <f>Input2022!S628*0.000001</f>
        <v>92.571540810053548</v>
      </c>
      <c r="T628">
        <f>Input2022!T628*0.000001</f>
        <v>5.8429339999999996</v>
      </c>
      <c r="U628">
        <f>Input2022!U628*0.000001</f>
        <v>-1.1502777777777778E-3</v>
      </c>
      <c r="V628">
        <f>Input2022!V628*0.000001</f>
        <v>28.485806722222222</v>
      </c>
      <c r="W628">
        <f>Input2022!W628*0.000001</f>
        <v>-8.1268700000000003</v>
      </c>
    </row>
    <row r="629" spans="1:23" ht="14.25" customHeight="1">
      <c r="A629">
        <f>Input2022!A629</f>
        <v>2022</v>
      </c>
      <c r="B629" t="str">
        <f>Input2022!B629</f>
        <v>Lancaster</v>
      </c>
      <c r="C629" t="str">
        <f>Input2022!C629</f>
        <v>City</v>
      </c>
      <c r="D629" t="str">
        <f>Input2022!D629</f>
        <v>06</v>
      </c>
      <c r="E629" t="str">
        <f>Input2022!E629</f>
        <v>037</v>
      </c>
      <c r="F629">
        <f>Input2022!F629</f>
        <v>40130</v>
      </c>
      <c r="G629" t="str">
        <f>Input2022!G629</f>
        <v>CA</v>
      </c>
      <c r="H629">
        <f>Input2022!H629*0.000001</f>
        <v>94.696608999999995</v>
      </c>
      <c r="I629">
        <f>Input2022!I629*0.000001</f>
        <v>-0.75877099999999997</v>
      </c>
      <c r="J629">
        <f>Input2022!J629*0.000001</f>
        <v>110.63739799999999</v>
      </c>
      <c r="K629">
        <f>Input2022!K629*0.000001</f>
        <v>98.790981000000002</v>
      </c>
      <c r="L629">
        <f>Input2022!L629*0.000001</f>
        <v>258.16678999999999</v>
      </c>
      <c r="M629">
        <f>Input2022!M629*0.000001</f>
        <v>137.02256499999999</v>
      </c>
      <c r="N629">
        <f>Input2022!N629*0.000001</f>
        <v>0</v>
      </c>
      <c r="O629">
        <f>Input2022!O629*0.000001</f>
        <v>28.526917999999998</v>
      </c>
      <c r="P629">
        <f>Input2022!P629*0.000001</f>
        <v>12.066246999999999</v>
      </c>
      <c r="Q629">
        <f>Input2022!Q629*0.000001</f>
        <v>-46.286307999999998</v>
      </c>
      <c r="R629">
        <f>Input2022!R629*0.000001</f>
        <v>218.27507799999998</v>
      </c>
      <c r="S629">
        <f>Input2022!S629*0.000001</f>
        <v>171.98876999999999</v>
      </c>
      <c r="T629">
        <f>Input2022!T629*0.000001</f>
        <v>7.9168309999999993</v>
      </c>
      <c r="U629">
        <f>Input2022!U629*0.000001</f>
        <v>14.420651999999999</v>
      </c>
      <c r="V629">
        <f>Input2022!V629*0.000001</f>
        <v>23.129441</v>
      </c>
      <c r="W629">
        <f>Input2022!W629*0.000001</f>
        <v>63.883934999999994</v>
      </c>
    </row>
    <row r="630" spans="1:23" ht="14.25" customHeight="1">
      <c r="A630">
        <f>Input2022!A630</f>
        <v>2022</v>
      </c>
      <c r="B630" t="str">
        <f>Input2022!B630</f>
        <v>Lancaster School District</v>
      </c>
      <c r="C630" t="str">
        <f>Input2022!C630</f>
        <v>School District</v>
      </c>
      <c r="D630" t="str">
        <f>Input2022!D630</f>
        <v>06</v>
      </c>
      <c r="E630" t="str">
        <f>Input2022!E630</f>
        <v>037</v>
      </c>
      <c r="F630" t="str">
        <f>Input2022!F630</f>
        <v>20880</v>
      </c>
      <c r="G630" t="str">
        <f>Input2022!G630</f>
        <v>CA</v>
      </c>
      <c r="H630">
        <f>Input2022!H630*0.000001</f>
        <v>45.209416999999995</v>
      </c>
      <c r="I630">
        <f>Input2022!I630*0.000001</f>
        <v>-1</v>
      </c>
      <c r="J630">
        <f>Input2022!J630*0.000001</f>
        <v>227.66945699999999</v>
      </c>
      <c r="K630">
        <f>Input2022!K630*0.000001</f>
        <v>93.595118999999997</v>
      </c>
      <c r="L630">
        <f>Input2022!L630*0.000001</f>
        <v>270.75678599999998</v>
      </c>
      <c r="M630">
        <f>Input2022!M630*0.000001</f>
        <v>262.05126200000001</v>
      </c>
      <c r="N630">
        <f>Input2022!N630*0.000001</f>
        <v>0</v>
      </c>
      <c r="O630">
        <f>Input2022!O630*0.000001</f>
        <v>83.085261000000003</v>
      </c>
      <c r="P630">
        <f>Input2022!P630*0.000001</f>
        <v>22.537247999999998</v>
      </c>
      <c r="Q630">
        <f>Input2022!Q630*0.000001</f>
        <v>-104.168008</v>
      </c>
      <c r="R630">
        <f>Input2022!R630*0.000001</f>
        <v>708.99208910000004</v>
      </c>
      <c r="S630">
        <f>Input2022!S630*0.000001</f>
        <v>604.82408099999998</v>
      </c>
      <c r="T630">
        <f>Input2022!T630*0.000001</f>
        <v>21.064245</v>
      </c>
      <c r="U630">
        <f>Input2022!U630*0.000001</f>
        <v>0</v>
      </c>
      <c r="V630">
        <f>Input2022!V630*0.000001</f>
        <v>47.432721000000001</v>
      </c>
      <c r="W630">
        <f>Input2022!W630*0.000001</f>
        <v>-147.55567399999998</v>
      </c>
    </row>
    <row r="631" spans="1:23" ht="14.25" customHeight="1">
      <c r="A631">
        <f>Input2022!A631</f>
        <v>2022</v>
      </c>
      <c r="B631" t="str">
        <f>Input2022!B631</f>
        <v>Larkspur</v>
      </c>
      <c r="C631" t="str">
        <f>Input2022!C631</f>
        <v>City</v>
      </c>
      <c r="D631" t="str">
        <f>Input2022!D631</f>
        <v>06</v>
      </c>
      <c r="E631" t="str">
        <f>Input2022!E631</f>
        <v>041</v>
      </c>
      <c r="F631">
        <f>Input2022!F631</f>
        <v>40438</v>
      </c>
      <c r="G631" t="str">
        <f>Input2022!G631</f>
        <v>CA</v>
      </c>
      <c r="H631">
        <f>Input2022!H631*0.000001</f>
        <v>21.034678</v>
      </c>
      <c r="I631">
        <f>Input2022!I631*0.000001</f>
        <v>-1.238504</v>
      </c>
      <c r="J631">
        <f>Input2022!J631*0.000001</f>
        <v>18.382269000000001</v>
      </c>
      <c r="K631">
        <f>Input2022!K631*0.000001</f>
        <v>43.491689999999998</v>
      </c>
      <c r="L631">
        <f>Input2022!L631*0.000001</f>
        <v>33.126562</v>
      </c>
      <c r="M631">
        <f>Input2022!M631*0.000001</f>
        <v>21.499292999999998</v>
      </c>
      <c r="N631">
        <f>Input2022!N631*0.000001</f>
        <v>0</v>
      </c>
      <c r="O631">
        <f>Input2022!O631*0.000001</f>
        <v>19.593643999999998</v>
      </c>
      <c r="P631">
        <f>Input2022!P631*0.000001</f>
        <v>1.894091</v>
      </c>
      <c r="Q631">
        <f>Input2022!Q631*0.000001</f>
        <v>9.939095</v>
      </c>
      <c r="R631">
        <f>Input2022!R631*0.000001</f>
        <v>-84.876985480000002</v>
      </c>
      <c r="S631">
        <f>Input2022!S631*0.000001</f>
        <v>-74.937890480000007</v>
      </c>
      <c r="T631">
        <f>Input2022!T631*0.000001</f>
        <v>0.33099200000000001</v>
      </c>
      <c r="U631">
        <f>Input2022!U631*0.000001</f>
        <v>0.804786</v>
      </c>
      <c r="V631">
        <f>Input2022!V631*0.000001</f>
        <v>9.8697319999999991</v>
      </c>
      <c r="W631">
        <f>Input2022!W631*0.000001</f>
        <v>4.2645049999999998</v>
      </c>
    </row>
    <row r="632" spans="1:23" ht="14.25" customHeight="1">
      <c r="A632">
        <f>Input2022!A632</f>
        <v>2022</v>
      </c>
      <c r="B632" t="str">
        <f>Input2022!B632</f>
        <v>Larkspur-Corte Madera School District</v>
      </c>
      <c r="C632" t="str">
        <f>Input2022!C632</f>
        <v>School District</v>
      </c>
      <c r="D632" t="str">
        <f>Input2022!D632</f>
        <v>06</v>
      </c>
      <c r="E632" t="str">
        <f>Input2022!E632</f>
        <v>041</v>
      </c>
      <c r="F632" t="str">
        <f>Input2022!F632</f>
        <v>20910</v>
      </c>
      <c r="G632" t="str">
        <f>Input2022!G632</f>
        <v>CA</v>
      </c>
      <c r="H632">
        <f>Input2022!H632*0.000001</f>
        <v>7.5539839999999998</v>
      </c>
      <c r="I632">
        <f>Input2022!I632*0.000001</f>
        <v>-7.4999999999999997E-2</v>
      </c>
      <c r="J632">
        <f>Input2022!J632*0.000001</f>
        <v>20.943635</v>
      </c>
      <c r="K632">
        <f>Input2022!K632*0.000001</f>
        <v>57.274391999999999</v>
      </c>
      <c r="L632">
        <f>Input2022!L632*0.000001</f>
        <v>26.874267999999997</v>
      </c>
      <c r="M632">
        <f>Input2022!M632*0.000001</f>
        <v>24.217724999999998</v>
      </c>
      <c r="N632">
        <f>Input2022!N632*0.000001</f>
        <v>0</v>
      </c>
      <c r="O632">
        <f>Input2022!O632*0.000001</f>
        <v>7.6736759999999995</v>
      </c>
      <c r="P632">
        <f>Input2022!P632*0.000001</f>
        <v>1.213168</v>
      </c>
      <c r="Q632">
        <f>Input2022!Q632*0.000001</f>
        <v>-11.33714</v>
      </c>
      <c r="R632">
        <f>Input2022!R632*0.000001</f>
        <v>78.329791900000004</v>
      </c>
      <c r="S632">
        <f>Input2022!S632*0.000001</f>
        <v>66.992651899999998</v>
      </c>
      <c r="T632">
        <f>Input2022!T632*0.000001</f>
        <v>2.1670249999999998</v>
      </c>
      <c r="U632">
        <f>Input2022!U632*0.000001</f>
        <v>-8.0323809519999997E-4</v>
      </c>
      <c r="V632">
        <f>Input2022!V632*0.000001</f>
        <v>0.172739</v>
      </c>
      <c r="W632">
        <f>Input2022!W632*0.000001</f>
        <v>-17.454038999999998</v>
      </c>
    </row>
    <row r="633" spans="1:23" ht="14.25" customHeight="1">
      <c r="A633">
        <f>Input2022!A633</f>
        <v>2022</v>
      </c>
      <c r="B633" t="str">
        <f>Input2022!B633</f>
        <v>Las Lomitas School District</v>
      </c>
      <c r="C633" t="str">
        <f>Input2022!C633</f>
        <v>School District</v>
      </c>
      <c r="D633" t="str">
        <f>Input2022!D633</f>
        <v>06</v>
      </c>
      <c r="E633" t="str">
        <f>Input2022!E633</f>
        <v>081</v>
      </c>
      <c r="F633" t="str">
        <f>Input2022!F633</f>
        <v>22380</v>
      </c>
      <c r="G633" t="str">
        <f>Input2022!G633</f>
        <v>CA</v>
      </c>
      <c r="H633">
        <f>Input2022!H633*0.000001</f>
        <v>16.353835999999998</v>
      </c>
      <c r="I633">
        <f>Input2022!I633*0.000001</f>
        <v>0</v>
      </c>
      <c r="J633">
        <f>Input2022!J633*0.000001</f>
        <v>33.554803</v>
      </c>
      <c r="K633">
        <f>Input2022!K633*0.000001</f>
        <v>126.660623</v>
      </c>
      <c r="L633">
        <f>Input2022!L633*0.000001</f>
        <v>40.718437000000002</v>
      </c>
      <c r="M633">
        <f>Input2022!M633*0.000001</f>
        <v>34.113048999999997</v>
      </c>
      <c r="N633">
        <f>Input2022!N633*0.000001</f>
        <v>0</v>
      </c>
      <c r="O633">
        <f>Input2022!O633*0.000001</f>
        <v>18.939073999999998</v>
      </c>
      <c r="P633">
        <f>Input2022!P633*0.000001</f>
        <v>15.069756</v>
      </c>
      <c r="Q633">
        <f>Input2022!Q633*0.000001</f>
        <v>-16.721664000000001</v>
      </c>
      <c r="R633">
        <f>Input2022!R633*0.000001</f>
        <v>114.94925306612288</v>
      </c>
      <c r="S633">
        <f>Input2022!S633*0.000001</f>
        <v>98.227589066122889</v>
      </c>
      <c r="T633">
        <f>Input2022!T633*0.000001</f>
        <v>3.47092</v>
      </c>
      <c r="U633">
        <f>Input2022!U633*0.000001</f>
        <v>7.7933129999999995</v>
      </c>
      <c r="V633">
        <f>Input2022!V633*0.000001</f>
        <v>6.9106069999999997</v>
      </c>
      <c r="W633">
        <f>Input2022!W633*0.000001</f>
        <v>-3.0822979999999998</v>
      </c>
    </row>
    <row r="634" spans="1:23" ht="14.25" customHeight="1">
      <c r="A634">
        <f>Input2022!A634</f>
        <v>2022</v>
      </c>
      <c r="B634" t="str">
        <f>Input2022!B634</f>
        <v>Las Virgenes Unified School District</v>
      </c>
      <c r="C634" t="str">
        <f>Input2022!C634</f>
        <v>School District</v>
      </c>
      <c r="D634" t="str">
        <f>Input2022!D634</f>
        <v>06</v>
      </c>
      <c r="E634" t="str">
        <f>Input2022!E634</f>
        <v>037</v>
      </c>
      <c r="F634" t="str">
        <f>Input2022!F634</f>
        <v>21000</v>
      </c>
      <c r="G634" t="str">
        <f>Input2022!G634</f>
        <v>CA</v>
      </c>
      <c r="H634">
        <f>Input2022!H634*0.000001</f>
        <v>32.978605000000002</v>
      </c>
      <c r="I634">
        <f>Input2022!I634*0.000001</f>
        <v>-1.25</v>
      </c>
      <c r="J634">
        <f>Input2022!J634*0.000001</f>
        <v>134.48192599999999</v>
      </c>
      <c r="K634">
        <f>Input2022!K634*0.000001</f>
        <v>151.16286599999998</v>
      </c>
      <c r="L634">
        <f>Input2022!L634*0.000001</f>
        <v>160.53660199999999</v>
      </c>
      <c r="M634">
        <f>Input2022!M634*0.000001</f>
        <v>140.17907099999999</v>
      </c>
      <c r="N634">
        <f>Input2022!N634*0.000001</f>
        <v>0</v>
      </c>
      <c r="O634">
        <f>Input2022!O634*0.000001</f>
        <v>41.349002999999996</v>
      </c>
      <c r="P634">
        <f>Input2022!P634*0.000001</f>
        <v>8.9054279999999988</v>
      </c>
      <c r="Q634">
        <f>Input2022!Q634*0.000001</f>
        <v>-67.924474000000004</v>
      </c>
      <c r="R634">
        <f>Input2022!R634*0.000001</f>
        <v>462.61822269999999</v>
      </c>
      <c r="S634">
        <f>Input2022!S634*0.000001</f>
        <v>394.69374869999996</v>
      </c>
      <c r="T634">
        <f>Input2022!T634*0.000001</f>
        <v>13.189814999999999</v>
      </c>
      <c r="U634">
        <f>Input2022!U634*0.000001</f>
        <v>-4.5248809519999999E-3</v>
      </c>
      <c r="V634">
        <f>Input2022!V634*0.000001</f>
        <v>34.819721999999999</v>
      </c>
      <c r="W634">
        <f>Input2022!W634*0.000001</f>
        <v>-149.68180699999999</v>
      </c>
    </row>
    <row r="635" spans="1:23" ht="14.25" customHeight="1">
      <c r="A635">
        <f>Input2022!A635</f>
        <v>2022</v>
      </c>
      <c r="B635" t="str">
        <f>Input2022!B635</f>
        <v>Lassen County</v>
      </c>
      <c r="C635" t="str">
        <f>Input2022!C635</f>
        <v>County</v>
      </c>
      <c r="D635" t="str">
        <f>Input2022!D635</f>
        <v>06</v>
      </c>
      <c r="E635" t="str">
        <f>Input2022!E635</f>
        <v>035</v>
      </c>
      <c r="F635" t="str">
        <f>Input2022!F635</f>
        <v>00000</v>
      </c>
      <c r="G635" t="str">
        <f>Input2022!G635</f>
        <v>CA</v>
      </c>
      <c r="H635">
        <f>Input2022!H635*0.000001</f>
        <v>6.579866</v>
      </c>
      <c r="I635">
        <f>Input2022!I635*0.000001</f>
        <v>-6.468242</v>
      </c>
      <c r="J635">
        <f>Input2022!J635*0.000001</f>
        <v>10.430665999999999</v>
      </c>
      <c r="K635">
        <f>Input2022!K635*0.000001</f>
        <v>6.5024739999999994</v>
      </c>
      <c r="L635">
        <f>Input2022!L635*0.000001</f>
        <v>88.231737999999993</v>
      </c>
      <c r="M635">
        <f>Input2022!M635*0.000001</f>
        <v>17.804411999999999</v>
      </c>
      <c r="N635">
        <f>Input2022!N635*0.000001</f>
        <v>0</v>
      </c>
      <c r="O635">
        <f>Input2022!O635*0.000001</f>
        <v>15.259200999999999</v>
      </c>
      <c r="P635">
        <f>Input2022!P635*0.000001</f>
        <v>0.73760899999999996</v>
      </c>
      <c r="Q635">
        <f>Input2022!Q635*0.000001</f>
        <v>-30.467056999999997</v>
      </c>
      <c r="R635">
        <f>Input2022!R635*0.000001</f>
        <v>206.01472909164971</v>
      </c>
      <c r="S635">
        <f>Input2022!S635*0.000001</f>
        <v>175.5476720916497</v>
      </c>
      <c r="T635">
        <f>Input2022!T635*0.000001</f>
        <v>5.826543</v>
      </c>
      <c r="U635">
        <f>Input2022!U635*0.000001</f>
        <v>8.0247239999999991</v>
      </c>
      <c r="V635">
        <f>Input2022!V635*0.000001</f>
        <v>10.022364</v>
      </c>
      <c r="W635">
        <f>Input2022!W635*0.000001</f>
        <v>-24.832958999999999</v>
      </c>
    </row>
    <row r="636" spans="1:23" ht="14.25" customHeight="1">
      <c r="A636">
        <f>Input2022!A636</f>
        <v>2022</v>
      </c>
      <c r="B636" t="str">
        <f>Input2022!B636</f>
        <v>Lassen County Office of Education</v>
      </c>
      <c r="C636" t="str">
        <f>Input2022!C636</f>
        <v>School District</v>
      </c>
      <c r="D636" t="str">
        <f>Input2022!D636</f>
        <v>06</v>
      </c>
      <c r="E636" t="str">
        <f>Input2022!E636</f>
        <v>035</v>
      </c>
      <c r="F636" t="str">
        <f>Input2022!F636</f>
        <v>91015</v>
      </c>
      <c r="G636" t="str">
        <f>Input2022!G636</f>
        <v>CA</v>
      </c>
      <c r="H636">
        <f>Input2022!H636*0.000001</f>
        <v>9.1943140000000003</v>
      </c>
      <c r="I636">
        <f>Input2022!I636*0.000001</f>
        <v>-0.224768</v>
      </c>
      <c r="J636">
        <f>Input2022!J636*0.000001</f>
        <v>8.8729649999999989</v>
      </c>
      <c r="K636">
        <f>Input2022!K636*0.000001</f>
        <v>0</v>
      </c>
      <c r="L636">
        <f>Input2022!L636*0.000001</f>
        <v>13.656639999999999</v>
      </c>
      <c r="M636">
        <f>Input2022!M636*0.000001</f>
        <v>9.6088649999999998</v>
      </c>
      <c r="N636">
        <f>Input2022!N636*0.000001</f>
        <v>11.270785</v>
      </c>
      <c r="O636">
        <f>Input2022!O636*0.000001</f>
        <v>0</v>
      </c>
      <c r="P636">
        <f>Input2022!P636*0.000001</f>
        <v>1.881259</v>
      </c>
      <c r="Q636">
        <f>Input2022!Q636*0.000001</f>
        <v>-4.4196569999999999</v>
      </c>
      <c r="R636">
        <f>Input2022!R636*0.000001</f>
        <v>25.827567789999996</v>
      </c>
      <c r="S636">
        <f>Input2022!S636*0.000001</f>
        <v>21.407910789999999</v>
      </c>
      <c r="T636">
        <f>Input2022!T636*0.000001</f>
        <v>0.84326299999999998</v>
      </c>
      <c r="U636">
        <f>Input2022!U636*0.000001</f>
        <v>0</v>
      </c>
      <c r="V636">
        <f>Input2022!V636*0.000001</f>
        <v>0.48954999999999999</v>
      </c>
      <c r="W636">
        <f>Input2022!W636*0.000001</f>
        <v>2.0407310000000001</v>
      </c>
    </row>
    <row r="637" spans="1:23" ht="14.25" customHeight="1">
      <c r="A637">
        <f>Input2022!A637</f>
        <v>2022</v>
      </c>
      <c r="B637" t="str">
        <f>Input2022!B637</f>
        <v>Lassen Union High School District</v>
      </c>
      <c r="C637" t="str">
        <f>Input2022!C637</f>
        <v>School District</v>
      </c>
      <c r="D637" t="str">
        <f>Input2022!D637</f>
        <v>06</v>
      </c>
      <c r="E637" t="str">
        <f>Input2022!E637</f>
        <v>035</v>
      </c>
      <c r="F637" t="str">
        <f>Input2022!F637</f>
        <v>21060</v>
      </c>
      <c r="G637" t="str">
        <f>Input2022!G637</f>
        <v>CA</v>
      </c>
      <c r="H637">
        <f>Input2022!H637*0.000001</f>
        <v>2.9909819999999998</v>
      </c>
      <c r="I637">
        <f>Input2022!I637*0.000001</f>
        <v>-0.75621399999999994</v>
      </c>
      <c r="J637">
        <f>Input2022!J637*0.000001</f>
        <v>11.675184</v>
      </c>
      <c r="K637">
        <f>Input2022!K637*0.000001</f>
        <v>0.18418299999999999</v>
      </c>
      <c r="L637">
        <f>Input2022!L637*0.000001</f>
        <v>12.820202999999999</v>
      </c>
      <c r="M637">
        <f>Input2022!M637*0.000001</f>
        <v>12.296451999999999</v>
      </c>
      <c r="N637">
        <f>Input2022!N637*0.000001</f>
        <v>0</v>
      </c>
      <c r="O637">
        <f>Input2022!O637*0.000001</f>
        <v>4.3653560000000002</v>
      </c>
      <c r="P637">
        <f>Input2022!P637*0.000001</f>
        <v>1.8693259999999998</v>
      </c>
      <c r="Q637">
        <f>Input2022!Q637*0.000001</f>
        <v>-5.4463900000000001</v>
      </c>
      <c r="R637">
        <f>Input2022!R637*0.000001</f>
        <v>36.30985871</v>
      </c>
      <c r="S637">
        <f>Input2022!S637*0.000001</f>
        <v>30.863468709999999</v>
      </c>
      <c r="T637">
        <f>Input2022!T637*0.000001</f>
        <v>1.085164</v>
      </c>
      <c r="U637">
        <f>Input2022!U637*0.000001</f>
        <v>1.7650219999999999</v>
      </c>
      <c r="V637">
        <f>Input2022!V637*0.000001</f>
        <v>0.89177399999999996</v>
      </c>
      <c r="W637">
        <f>Input2022!W637*0.000001</f>
        <v>-3.5480289999999997</v>
      </c>
    </row>
    <row r="638" spans="1:23" ht="14.25" customHeight="1">
      <c r="A638">
        <f>Input2022!A638</f>
        <v>2022</v>
      </c>
      <c r="B638" t="str">
        <f>Input2022!B638</f>
        <v>Lassen View Union Elementary School District</v>
      </c>
      <c r="C638" t="str">
        <f>Input2022!C638</f>
        <v>School District</v>
      </c>
      <c r="D638" t="str">
        <f>Input2022!D638</f>
        <v>06</v>
      </c>
      <c r="E638" t="str">
        <f>Input2022!E638</f>
        <v>103</v>
      </c>
      <c r="F638" t="str">
        <f>Input2022!F638</f>
        <v>21090</v>
      </c>
      <c r="G638" t="str">
        <f>Input2022!G638</f>
        <v>CA</v>
      </c>
      <c r="H638">
        <f>Input2022!H638*0.000001</f>
        <v>2.3439329999999998</v>
      </c>
      <c r="I638">
        <f>Input2022!I638*0.000001</f>
        <v>-2.4999999999999998E-2</v>
      </c>
      <c r="J638">
        <f>Input2022!J638*0.000001</f>
        <v>4.4039009999999994</v>
      </c>
      <c r="K638">
        <f>Input2022!K638*0.000001</f>
        <v>0</v>
      </c>
      <c r="L638">
        <f>Input2022!L638*0.000001</f>
        <v>5.4843859999999998</v>
      </c>
      <c r="M638">
        <f>Input2022!M638*0.000001</f>
        <v>4.8893409999999999</v>
      </c>
      <c r="N638">
        <f>Input2022!N638*0.000001</f>
        <v>0</v>
      </c>
      <c r="O638">
        <f>Input2022!O638*0.000001</f>
        <v>2.934355</v>
      </c>
      <c r="P638">
        <f>Input2022!P638*0.000001</f>
        <v>0.65069899999999992</v>
      </c>
      <c r="Q638">
        <f>Input2022!Q638*0.000001</f>
        <v>-2.316621</v>
      </c>
      <c r="R638">
        <f>Input2022!R638*0.000001</f>
        <v>15.41751</v>
      </c>
      <c r="S638">
        <f>Input2022!S638*0.000001</f>
        <v>13.100888999999999</v>
      </c>
      <c r="T638">
        <f>Input2022!T638*0.000001</f>
        <v>0.42476199999999997</v>
      </c>
      <c r="U638">
        <f>Input2022!U638*0.000001</f>
        <v>0</v>
      </c>
      <c r="V638">
        <f>Input2022!V638*0.000001</f>
        <v>6.1599999999999997E-3</v>
      </c>
      <c r="W638">
        <f>Input2022!W638*0.000001</f>
        <v>0.121362</v>
      </c>
    </row>
    <row r="639" spans="1:23" ht="14.25" customHeight="1">
      <c r="A639">
        <f>Input2022!A639</f>
        <v>2022</v>
      </c>
      <c r="B639" t="str">
        <f>Input2022!B639</f>
        <v>Lathrop</v>
      </c>
      <c r="C639" t="str">
        <f>Input2022!C639</f>
        <v>City</v>
      </c>
      <c r="D639" t="str">
        <f>Input2022!D639</f>
        <v>06</v>
      </c>
      <c r="E639" t="str">
        <f>Input2022!E639</f>
        <v>077</v>
      </c>
      <c r="F639">
        <f>Input2022!F639</f>
        <v>40704</v>
      </c>
      <c r="G639" t="str">
        <f>Input2022!G639</f>
        <v>CA</v>
      </c>
      <c r="H639">
        <f>Input2022!H639*0.000001</f>
        <v>50.468447999999995</v>
      </c>
      <c r="I639">
        <f>Input2022!I639*0.000001</f>
        <v>-9.4108959999999993</v>
      </c>
      <c r="J639">
        <f>Input2022!J639*0.000001</f>
        <v>20.602188999999999</v>
      </c>
      <c r="K639">
        <f>Input2022!K639*0.000001</f>
        <v>19.543889</v>
      </c>
      <c r="L639">
        <f>Input2022!L639*0.000001</f>
        <v>152.193984</v>
      </c>
      <c r="M639">
        <f>Input2022!M639*0.000001</f>
        <v>37.020029999999998</v>
      </c>
      <c r="N639">
        <f>Input2022!N639*0.000001</f>
        <v>0</v>
      </c>
      <c r="O639">
        <f>Input2022!O639*0.000001</f>
        <v>49.225305999999996</v>
      </c>
      <c r="P639">
        <f>Input2022!P639*0.000001</f>
        <v>3.838578</v>
      </c>
      <c r="Q639">
        <f>Input2022!Q639*0.000001</f>
        <v>-2.96766</v>
      </c>
      <c r="R639">
        <f>Input2022!R639*0.000001</f>
        <v>25.342954739999996</v>
      </c>
      <c r="S639">
        <f>Input2022!S639*0.000001</f>
        <v>22.375294739999998</v>
      </c>
      <c r="T639">
        <f>Input2022!T639*0.000001</f>
        <v>1.2002709999999999</v>
      </c>
      <c r="U639">
        <f>Input2022!U639*0.000001</f>
        <v>5.7679519999999993</v>
      </c>
      <c r="V639">
        <f>Input2022!V639*0.000001</f>
        <v>6.0158829999999996</v>
      </c>
      <c r="W639">
        <f>Input2022!W639*0.000001</f>
        <v>118.481549</v>
      </c>
    </row>
    <row r="640" spans="1:23" ht="14.25" customHeight="1">
      <c r="A640">
        <f>Input2022!A640</f>
        <v>2022</v>
      </c>
      <c r="B640" t="str">
        <f>Input2022!B640</f>
        <v>Laton Joint Unified School District</v>
      </c>
      <c r="C640" t="str">
        <f>Input2022!C640</f>
        <v>School District</v>
      </c>
      <c r="D640" t="str">
        <f>Input2022!D640</f>
        <v>06</v>
      </c>
      <c r="E640" t="str">
        <f>Input2022!E640</f>
        <v>019</v>
      </c>
      <c r="F640" t="str">
        <f>Input2022!F640</f>
        <v>21150</v>
      </c>
      <c r="G640" t="str">
        <f>Input2022!G640</f>
        <v>CA</v>
      </c>
      <c r="H640">
        <f>Input2022!H640*0.000001</f>
        <v>4.2621389999999995</v>
      </c>
      <c r="I640">
        <f>Input2022!I640*0.000001</f>
        <v>0</v>
      </c>
      <c r="J640">
        <f>Input2022!J640*0.000001</f>
        <v>11.917109999999999</v>
      </c>
      <c r="K640">
        <f>Input2022!K640*0.000001</f>
        <v>7.383864</v>
      </c>
      <c r="L640">
        <f>Input2022!L640*0.000001</f>
        <v>13.120127</v>
      </c>
      <c r="M640">
        <f>Input2022!M640*0.000001</f>
        <v>12.193368999999999</v>
      </c>
      <c r="N640">
        <f>Input2022!N640*0.000001</f>
        <v>7.3326479999999998</v>
      </c>
      <c r="O640">
        <f>Input2022!O640*0.000001</f>
        <v>0</v>
      </c>
      <c r="P640">
        <f>Input2022!P640*0.000001</f>
        <v>1.4365399999999999</v>
      </c>
      <c r="Q640">
        <f>Input2022!Q640*0.000001</f>
        <v>-4.5653369999999995</v>
      </c>
      <c r="R640">
        <f>Input2022!R640*0.000001</f>
        <v>30.678181489999997</v>
      </c>
      <c r="S640">
        <f>Input2022!S640*0.000001</f>
        <v>26.112844489999997</v>
      </c>
      <c r="T640">
        <f>Input2022!T640*0.000001</f>
        <v>0.94438499999999992</v>
      </c>
      <c r="U640">
        <f>Input2022!U640*0.000001</f>
        <v>0</v>
      </c>
      <c r="V640">
        <f>Input2022!V640*0.000001</f>
        <v>0.16827599999999998</v>
      </c>
      <c r="W640">
        <f>Input2022!W640*0.000001</f>
        <v>-1.7048139999999998</v>
      </c>
    </row>
    <row r="641" spans="1:23" ht="14.25" customHeight="1">
      <c r="A641">
        <f>Input2022!A641</f>
        <v>2022</v>
      </c>
      <c r="B641" t="str">
        <f>Input2022!B641</f>
        <v>Latrobe Elementary School District</v>
      </c>
      <c r="C641" t="str">
        <f>Input2022!C641</f>
        <v>School District</v>
      </c>
      <c r="D641" t="str">
        <f>Input2022!D641</f>
        <v>06</v>
      </c>
      <c r="E641" t="str">
        <f>Input2022!E641</f>
        <v>017</v>
      </c>
      <c r="F641" t="str">
        <f>Input2022!F641</f>
        <v>21180</v>
      </c>
      <c r="G641" t="str">
        <f>Input2022!G641</f>
        <v>CA</v>
      </c>
      <c r="H641">
        <f>Input2022!H641*0.000001</f>
        <v>1.601917</v>
      </c>
      <c r="I641">
        <f>Input2022!I641*0.000001</f>
        <v>-3.8321000000000001E-2</v>
      </c>
      <c r="J641">
        <f>Input2022!J641*0.000001</f>
        <v>2.6112359999999999</v>
      </c>
      <c r="K641">
        <f>Input2022!K641*0.000001</f>
        <v>7.7089999999999997E-3</v>
      </c>
      <c r="L641">
        <f>Input2022!L641*0.000001</f>
        <v>3.1227649999999998</v>
      </c>
      <c r="M641">
        <f>Input2022!M641*0.000001</f>
        <v>3.089871</v>
      </c>
      <c r="N641">
        <f>Input2022!N641*0.000001</f>
        <v>0</v>
      </c>
      <c r="O641">
        <f>Input2022!O641*0.000001</f>
        <v>1.9912779999999999</v>
      </c>
      <c r="P641">
        <f>Input2022!P641*0.000001</f>
        <v>0.11201499999999999</v>
      </c>
      <c r="Q641">
        <f>Input2022!Q641*0.000001</f>
        <v>-1.3464099999999999</v>
      </c>
      <c r="R641">
        <f>Input2022!R641*0.000001</f>
        <v>9.047699999999999</v>
      </c>
      <c r="S641">
        <f>Input2022!S641*0.000001</f>
        <v>7.7012899999999993</v>
      </c>
      <c r="T641">
        <f>Input2022!T641*0.000001</f>
        <v>0.25576699999999997</v>
      </c>
      <c r="U641">
        <f>Input2022!U641*0.000001</f>
        <v>0</v>
      </c>
      <c r="V641">
        <f>Input2022!V641*0.000001</f>
        <v>0</v>
      </c>
      <c r="W641">
        <f>Input2022!W641*0.000001</f>
        <v>1.082158</v>
      </c>
    </row>
    <row r="642" spans="1:23" ht="14.25" customHeight="1">
      <c r="A642">
        <f>Input2022!A642</f>
        <v>2022</v>
      </c>
      <c r="B642" t="str">
        <f>Input2022!B642</f>
        <v>Lawndale</v>
      </c>
      <c r="C642" t="str">
        <f>Input2022!C642</f>
        <v>City</v>
      </c>
      <c r="D642" t="str">
        <f>Input2022!D642</f>
        <v>06</v>
      </c>
      <c r="E642" t="str">
        <f>Input2022!E642</f>
        <v>037</v>
      </c>
      <c r="F642" t="str">
        <f>Input2022!F642</f>
        <v>40886</v>
      </c>
      <c r="G642" t="str">
        <f>Input2022!G642</f>
        <v>CA</v>
      </c>
      <c r="H642">
        <f>Input2022!H642*0.000001</f>
        <v>22.283638</v>
      </c>
      <c r="I642">
        <f>Input2022!I642*0.000001</f>
        <v>-0.150842</v>
      </c>
      <c r="J642">
        <f>Input2022!J642*0.000001</f>
        <v>15.365641999999999</v>
      </c>
      <c r="K642">
        <f>Input2022!K642*0.000001</f>
        <v>0.60722900000000002</v>
      </c>
      <c r="L642">
        <f>Input2022!L642*0.000001</f>
        <v>25.149009</v>
      </c>
      <c r="M642">
        <f>Input2022!M642*0.000001</f>
        <v>19.872088999999999</v>
      </c>
      <c r="N642">
        <f>Input2022!N642*0.000001</f>
        <v>0</v>
      </c>
      <c r="O642">
        <f>Input2022!O642*0.000001</f>
        <v>22.378443000000001</v>
      </c>
      <c r="P642">
        <f>Input2022!P642*0.000001</f>
        <v>2.7070049999999997</v>
      </c>
      <c r="Q642">
        <f>Input2022!Q642*0.000001</f>
        <v>-4.8089569999999995</v>
      </c>
      <c r="R642">
        <f>Input2022!R642*0.000001</f>
        <v>37.110168343701382</v>
      </c>
      <c r="S642">
        <f>Input2022!S642*0.000001</f>
        <v>32.301211343701382</v>
      </c>
      <c r="T642">
        <f>Input2022!T642*0.000001</f>
        <v>0.97214899999999993</v>
      </c>
      <c r="U642">
        <f>Input2022!U642*0.000001</f>
        <v>0</v>
      </c>
      <c r="V642">
        <f>Input2022!V642*0.000001</f>
        <v>5.4121799999999993</v>
      </c>
      <c r="W642">
        <f>Input2022!W642*0.000001</f>
        <v>26.946985999999999</v>
      </c>
    </row>
    <row r="643" spans="1:23" ht="14.25" customHeight="1">
      <c r="A643">
        <f>Input2022!A643</f>
        <v>2022</v>
      </c>
      <c r="B643" t="str">
        <f>Input2022!B643</f>
        <v>Lawndale Elementary School District</v>
      </c>
      <c r="C643" t="str">
        <f>Input2022!C643</f>
        <v>School District</v>
      </c>
      <c r="D643" t="str">
        <f>Input2022!D643</f>
        <v>06</v>
      </c>
      <c r="E643" t="str">
        <f>Input2022!E643</f>
        <v>037</v>
      </c>
      <c r="F643" t="str">
        <f>Input2022!F643</f>
        <v>21210</v>
      </c>
      <c r="G643" t="str">
        <f>Input2022!G643</f>
        <v>CA</v>
      </c>
      <c r="H643">
        <f>Input2022!H643*0.000001</f>
        <v>40.044416999999996</v>
      </c>
      <c r="I643">
        <f>Input2022!I643*0.000001</f>
        <v>-0.214445</v>
      </c>
      <c r="J643">
        <f>Input2022!J643*0.000001</f>
        <v>90.931342000000001</v>
      </c>
      <c r="K643">
        <f>Input2022!K643*0.000001</f>
        <v>38.404106999999996</v>
      </c>
      <c r="L643">
        <f>Input2022!L643*0.000001</f>
        <v>204.79100099999999</v>
      </c>
      <c r="M643">
        <f>Input2022!M643*0.000001</f>
        <v>107.49584399999999</v>
      </c>
      <c r="N643">
        <f>Input2022!N643*0.000001</f>
        <v>0</v>
      </c>
      <c r="O643">
        <f>Input2022!O643*0.000001</f>
        <v>67.505495999999994</v>
      </c>
      <c r="P643">
        <f>Input2022!P643*0.000001</f>
        <v>11.639536</v>
      </c>
      <c r="Q643">
        <f>Input2022!Q643*0.000001</f>
        <v>-45.481892999999999</v>
      </c>
      <c r="R643">
        <f>Input2022!R643*0.000001</f>
        <v>310.80251539999995</v>
      </c>
      <c r="S643">
        <f>Input2022!S643*0.000001</f>
        <v>265.32062239999999</v>
      </c>
      <c r="T643">
        <f>Input2022!T643*0.000001</f>
        <v>8.8809179999999994</v>
      </c>
      <c r="U643">
        <f>Input2022!U643*0.000001</f>
        <v>3.1240080649999999E-3</v>
      </c>
      <c r="V643">
        <f>Input2022!V643*0.000001</f>
        <v>15.680505999999999</v>
      </c>
      <c r="W643">
        <f>Input2022!W643*0.000001</f>
        <v>-38.375897999999999</v>
      </c>
    </row>
    <row r="644" spans="1:23" ht="14.25" customHeight="1">
      <c r="A644">
        <f>Input2022!A644</f>
        <v>2022</v>
      </c>
      <c r="B644" t="str">
        <f>Input2022!B644</f>
        <v>Laytonville Unified School District</v>
      </c>
      <c r="C644" t="str">
        <f>Input2022!C644</f>
        <v>School District</v>
      </c>
      <c r="D644" t="str">
        <f>Input2022!D644</f>
        <v>06</v>
      </c>
      <c r="E644" t="str">
        <f>Input2022!E644</f>
        <v>045</v>
      </c>
      <c r="F644" t="str">
        <f>Input2022!F644</f>
        <v>42580</v>
      </c>
      <c r="G644" t="str">
        <f>Input2022!G644</f>
        <v>CA</v>
      </c>
      <c r="H644">
        <f>Input2022!H644*0.000001</f>
        <v>3.3453469999999998</v>
      </c>
      <c r="I644">
        <f>Input2022!I644*0.000001</f>
        <v>-1.6473999999999999E-2</v>
      </c>
      <c r="J644">
        <f>Input2022!J644*0.000001</f>
        <v>6.0913439999999994</v>
      </c>
      <c r="K644">
        <f>Input2022!K644*0.000001</f>
        <v>6.7003249999999994</v>
      </c>
      <c r="L644">
        <f>Input2022!L644*0.000001</f>
        <v>7.5922419999999997</v>
      </c>
      <c r="M644">
        <f>Input2022!M644*0.000001</f>
        <v>6.777984</v>
      </c>
      <c r="N644">
        <f>Input2022!N644*0.000001</f>
        <v>0</v>
      </c>
      <c r="O644">
        <f>Input2022!O644*0.000001</f>
        <v>3.674229</v>
      </c>
      <c r="P644">
        <f>Input2022!P644*0.000001</f>
        <v>0.36982599999999999</v>
      </c>
      <c r="Q644">
        <f>Input2022!Q644*0.000001</f>
        <v>-2.7579180000000001</v>
      </c>
      <c r="R644">
        <f>Input2022!R644*0.000001</f>
        <v>18.205856909999998</v>
      </c>
      <c r="S644">
        <f>Input2022!S644*0.000001</f>
        <v>15.44793891</v>
      </c>
      <c r="T644">
        <f>Input2022!T644*0.000001</f>
        <v>0.61307099999999992</v>
      </c>
      <c r="U644">
        <f>Input2022!U644*0.000001</f>
        <v>0</v>
      </c>
      <c r="V644">
        <f>Input2022!V644*0.000001</f>
        <v>0.19379299999999999</v>
      </c>
      <c r="W644">
        <f>Input2022!W644*0.000001</f>
        <v>-2.2437329999999998</v>
      </c>
    </row>
    <row r="645" spans="1:23" ht="14.25" customHeight="1">
      <c r="A645">
        <f>Input2022!A645</f>
        <v>2022</v>
      </c>
      <c r="B645" t="str">
        <f>Input2022!B645</f>
        <v>Le Grand Union Elementary School District</v>
      </c>
      <c r="C645" t="str">
        <f>Input2022!C645</f>
        <v>School District</v>
      </c>
      <c r="D645" t="str">
        <f>Input2022!D645</f>
        <v>06</v>
      </c>
      <c r="E645" t="str">
        <f>Input2022!E645</f>
        <v>047</v>
      </c>
      <c r="F645" t="str">
        <f>Input2022!F645</f>
        <v>21240</v>
      </c>
      <c r="G645" t="str">
        <f>Input2022!G645</f>
        <v>CA</v>
      </c>
      <c r="H645">
        <f>Input2022!H645*0.000001</f>
        <v>0.85421999999999998</v>
      </c>
      <c r="I645">
        <f>Input2022!I645*0.000001</f>
        <v>-0.25</v>
      </c>
      <c r="J645">
        <f>Input2022!J645*0.000001</f>
        <v>5.9376259999999998</v>
      </c>
      <c r="K645">
        <f>Input2022!K645*0.000001</f>
        <v>0</v>
      </c>
      <c r="L645">
        <f>Input2022!L645*0.000001</f>
        <v>7.0791599999999999</v>
      </c>
      <c r="M645">
        <f>Input2022!M645*0.000001</f>
        <v>6.3904519999999998</v>
      </c>
      <c r="N645">
        <f>Input2022!N645*0.000001</f>
        <v>1.663824</v>
      </c>
      <c r="O645">
        <f>Input2022!O645*0.000001</f>
        <v>0</v>
      </c>
      <c r="P645">
        <f>Input2022!P645*0.000001</f>
        <v>0.80926799999999999</v>
      </c>
      <c r="Q645">
        <f>Input2022!Q645*0.000001</f>
        <v>-2.9730189999999999</v>
      </c>
      <c r="R645">
        <f>Input2022!R645*0.000001</f>
        <v>19.94198179</v>
      </c>
      <c r="S645">
        <f>Input2022!S645*0.000001</f>
        <v>16.968962789999999</v>
      </c>
      <c r="T645">
        <f>Input2022!T645*0.000001</f>
        <v>0.60043999999999997</v>
      </c>
      <c r="U645">
        <f>Input2022!U645*0.000001</f>
        <v>0</v>
      </c>
      <c r="V645">
        <f>Input2022!V645*0.000001</f>
        <v>4.4730569999999998</v>
      </c>
      <c r="W645">
        <f>Input2022!W645*0.000001</f>
        <v>-6.5070939999999995</v>
      </c>
    </row>
    <row r="646" spans="1:23" ht="14.25" customHeight="1">
      <c r="A646">
        <f>Input2022!A646</f>
        <v>2022</v>
      </c>
      <c r="B646" t="str">
        <f>Input2022!B646</f>
        <v>Le Grand Union High School District</v>
      </c>
      <c r="C646" t="str">
        <f>Input2022!C646</f>
        <v>School District</v>
      </c>
      <c r="D646" t="str">
        <f>Input2022!D646</f>
        <v>06</v>
      </c>
      <c r="E646" t="str">
        <f>Input2022!E646</f>
        <v>047</v>
      </c>
      <c r="F646" t="str">
        <f>Input2022!F646</f>
        <v>21270</v>
      </c>
      <c r="G646" t="str">
        <f>Input2022!G646</f>
        <v>CA</v>
      </c>
      <c r="H646">
        <f>Input2022!H646*0.000001</f>
        <v>2.2535949999999998</v>
      </c>
      <c r="I646">
        <f>Input2022!I646*0.000001</f>
        <v>-0.15</v>
      </c>
      <c r="J646">
        <f>Input2022!J646*0.000001</f>
        <v>11.220784999999999</v>
      </c>
      <c r="K646">
        <f>Input2022!K646*0.000001</f>
        <v>8.8216099999999997</v>
      </c>
      <c r="L646">
        <f>Input2022!L646*0.000001</f>
        <v>13.176333999999999</v>
      </c>
      <c r="M646">
        <f>Input2022!M646*0.000001</f>
        <v>11.853743</v>
      </c>
      <c r="N646">
        <f>Input2022!N646*0.000001</f>
        <v>2.8507560000000001</v>
      </c>
      <c r="O646">
        <f>Input2022!O646*0.000001</f>
        <v>0</v>
      </c>
      <c r="P646">
        <f>Input2022!P646*0.000001</f>
        <v>0.88931199999999999</v>
      </c>
      <c r="Q646">
        <f>Input2022!Q646*0.000001</f>
        <v>-3.9652529999999997</v>
      </c>
      <c r="R646">
        <f>Input2022!R646*0.000001</f>
        <v>26.836777379999997</v>
      </c>
      <c r="S646">
        <f>Input2022!S646*0.000001</f>
        <v>22.87152438</v>
      </c>
      <c r="T646">
        <f>Input2022!T646*0.000001</f>
        <v>0.86920399999999998</v>
      </c>
      <c r="U646">
        <f>Input2022!U646*0.000001</f>
        <v>0.24599199999999999</v>
      </c>
      <c r="V646">
        <f>Input2022!V646*0.000001</f>
        <v>4.3727539999999996</v>
      </c>
      <c r="W646">
        <f>Input2022!W646*0.000001</f>
        <v>-6.5258609999999999</v>
      </c>
    </row>
    <row r="647" spans="1:23" ht="14.25" customHeight="1">
      <c r="A647">
        <f>Input2022!A647</f>
        <v>2022</v>
      </c>
      <c r="B647" t="str">
        <f>Input2022!B647</f>
        <v>Lemon Grove</v>
      </c>
      <c r="C647" t="str">
        <f>Input2022!C647</f>
        <v>City</v>
      </c>
      <c r="D647" t="str">
        <f>Input2022!D647</f>
        <v>06</v>
      </c>
      <c r="E647" t="str">
        <f>Input2022!E647</f>
        <v>073</v>
      </c>
      <c r="F647">
        <f>Input2022!F647</f>
        <v>41124</v>
      </c>
      <c r="G647" t="str">
        <f>Input2022!G647</f>
        <v>CA</v>
      </c>
      <c r="H647">
        <f>Input2022!H647*0.000001</f>
        <v>11.547782</v>
      </c>
      <c r="I647">
        <f>Input2022!I647*0.000001</f>
        <v>-0.104104</v>
      </c>
      <c r="J647">
        <f>Input2022!J647*0.000001</f>
        <v>16.335113</v>
      </c>
      <c r="K647">
        <f>Input2022!K647*0.000001</f>
        <v>1.173416</v>
      </c>
      <c r="L647">
        <f>Input2022!L647*0.000001</f>
        <v>28.655649999999998</v>
      </c>
      <c r="M647">
        <f>Input2022!M647*0.000001</f>
        <v>18.629096000000001</v>
      </c>
      <c r="N647">
        <f>Input2022!N647*0.000001</f>
        <v>1.395581</v>
      </c>
      <c r="O647">
        <f>Input2022!O647*0.000001</f>
        <v>14.387314</v>
      </c>
      <c r="P647">
        <f>Input2022!P647*0.000001</f>
        <v>4.9502410000000001</v>
      </c>
      <c r="Q647">
        <f>Input2022!Q647*0.000001</f>
        <v>-5.0107179999999998</v>
      </c>
      <c r="R647">
        <f>Input2022!R647*0.000001</f>
        <v>42.790076999999997</v>
      </c>
      <c r="S647">
        <f>Input2022!S647*0.000001</f>
        <v>37.779358999999999</v>
      </c>
      <c r="T647">
        <f>Input2022!T647*0.000001</f>
        <v>1.2324009999999999</v>
      </c>
      <c r="U647">
        <f>Input2022!U647*0.000001</f>
        <v>0</v>
      </c>
      <c r="V647">
        <f>Input2022!V647*0.000001</f>
        <v>3.175573</v>
      </c>
      <c r="W647">
        <f>Input2022!W647*0.000001</f>
        <v>26.692218999999998</v>
      </c>
    </row>
    <row r="648" spans="1:23" ht="14.25" customHeight="1">
      <c r="A648">
        <f>Input2022!A648</f>
        <v>2022</v>
      </c>
      <c r="B648" t="str">
        <f>Input2022!B648</f>
        <v>Lemon Grove School District</v>
      </c>
      <c r="C648" t="str">
        <f>Input2022!C648</f>
        <v>School District</v>
      </c>
      <c r="D648" t="str">
        <f>Input2022!D648</f>
        <v>06</v>
      </c>
      <c r="E648" t="str">
        <f>Input2022!E648</f>
        <v>073</v>
      </c>
      <c r="F648" t="str">
        <f>Input2022!F648</f>
        <v>21330</v>
      </c>
      <c r="G648" t="str">
        <f>Input2022!G648</f>
        <v>CA</v>
      </c>
      <c r="H648">
        <f>Input2022!H648*0.000001</f>
        <v>11.221883</v>
      </c>
      <c r="I648">
        <f>Input2022!I648*0.000001</f>
        <v>0</v>
      </c>
      <c r="J648">
        <f>Input2022!J648*0.000001</f>
        <v>53.667240999999997</v>
      </c>
      <c r="K648">
        <f>Input2022!K648*0.000001</f>
        <v>39.959401999999997</v>
      </c>
      <c r="L648">
        <f>Input2022!L648*0.000001</f>
        <v>57.853408999999999</v>
      </c>
      <c r="M648">
        <f>Input2022!M648*0.000001</f>
        <v>53.301431000000001</v>
      </c>
      <c r="N648">
        <f>Input2022!N648*0.000001</f>
        <v>0</v>
      </c>
      <c r="O648">
        <f>Input2022!O648*0.000001</f>
        <v>19.069122999999998</v>
      </c>
      <c r="P648">
        <f>Input2022!P648*0.000001</f>
        <v>3.8525719999999999</v>
      </c>
      <c r="Q648">
        <f>Input2022!Q648*0.000001</f>
        <v>-25.832014999999998</v>
      </c>
      <c r="R648">
        <f>Input2022!R648*0.000001</f>
        <v>178.91324859999997</v>
      </c>
      <c r="S648">
        <f>Input2022!S648*0.000001</f>
        <v>153.08123359999999</v>
      </c>
      <c r="T648">
        <f>Input2022!T648*0.000001</f>
        <v>5.3728429999999996</v>
      </c>
      <c r="U648">
        <f>Input2022!U648*0.000001</f>
        <v>5.1132799999999996</v>
      </c>
      <c r="V648">
        <f>Input2022!V648*0.000001</f>
        <v>7.326613</v>
      </c>
      <c r="W648">
        <f>Input2022!W648*0.000001</f>
        <v>-37.654202999999995</v>
      </c>
    </row>
    <row r="649" spans="1:23" ht="14.25" customHeight="1">
      <c r="A649">
        <f>Input2022!A649</f>
        <v>2022</v>
      </c>
      <c r="B649" t="str">
        <f>Input2022!B649</f>
        <v>Lemoore</v>
      </c>
      <c r="C649" t="str">
        <f>Input2022!C649</f>
        <v>City</v>
      </c>
      <c r="D649" t="str">
        <f>Input2022!D649</f>
        <v>06</v>
      </c>
      <c r="E649" t="str">
        <f>Input2022!E649</f>
        <v>031</v>
      </c>
      <c r="F649">
        <f>Input2022!F649</f>
        <v>41152</v>
      </c>
      <c r="G649" t="str">
        <f>Input2022!G649</f>
        <v>CA</v>
      </c>
      <c r="H649">
        <f>Input2022!H649*0.000001</f>
        <v>14.715152999999999</v>
      </c>
      <c r="I649">
        <f>Input2022!I649*0.000001</f>
        <v>-0.41102</v>
      </c>
      <c r="J649">
        <f>Input2022!J649*0.000001</f>
        <v>12.989381</v>
      </c>
      <c r="K649">
        <f>Input2022!K649*0.000001</f>
        <v>34.956002999999995</v>
      </c>
      <c r="L649">
        <f>Input2022!L649*0.000001</f>
        <v>46.992300999999998</v>
      </c>
      <c r="M649">
        <f>Input2022!M649*0.000001</f>
        <v>20.515034</v>
      </c>
      <c r="N649">
        <f>Input2022!N649*0.000001</f>
        <v>0</v>
      </c>
      <c r="O649">
        <f>Input2022!O649*0.000001</f>
        <v>10.907565</v>
      </c>
      <c r="P649">
        <f>Input2022!P649*0.000001</f>
        <v>0.98107299999999997</v>
      </c>
      <c r="Q649">
        <f>Input2022!Q649*0.000001</f>
        <v>-8.5104299999999995</v>
      </c>
      <c r="R649">
        <f>Input2022!R649*0.000001</f>
        <v>60.40049681</v>
      </c>
      <c r="S649">
        <f>Input2022!S649*0.000001</f>
        <v>51.89006681</v>
      </c>
      <c r="T649">
        <f>Input2022!T649*0.000001</f>
        <v>1.9546979999999998</v>
      </c>
      <c r="U649">
        <f>Input2022!U649*0.000001</f>
        <v>0</v>
      </c>
      <c r="V649">
        <f>Input2022!V649*0.000001</f>
        <v>0</v>
      </c>
      <c r="W649">
        <f>Input2022!W649*0.000001</f>
        <v>25.382315999999999</v>
      </c>
    </row>
    <row r="650" spans="1:23" ht="14.25" customHeight="1">
      <c r="A650">
        <f>Input2022!A650</f>
        <v>2022</v>
      </c>
      <c r="B650" t="str">
        <f>Input2022!B650</f>
        <v>Lemoore Union Elementary School District</v>
      </c>
      <c r="C650" t="str">
        <f>Input2022!C650</f>
        <v>School District</v>
      </c>
      <c r="D650" t="str">
        <f>Input2022!D650</f>
        <v>06</v>
      </c>
      <c r="E650" t="str">
        <f>Input2022!E650</f>
        <v>031</v>
      </c>
      <c r="F650" t="str">
        <f>Input2022!F650</f>
        <v>21360</v>
      </c>
      <c r="G650" t="str">
        <f>Input2022!G650</f>
        <v>CA</v>
      </c>
      <c r="H650">
        <f>Input2022!H650*0.000001</f>
        <v>17.176261</v>
      </c>
      <c r="I650">
        <f>Input2022!I650*0.000001</f>
        <v>0</v>
      </c>
      <c r="J650">
        <f>Input2022!J650*0.000001</f>
        <v>43.542636999999999</v>
      </c>
      <c r="K650">
        <f>Input2022!K650*0.000001</f>
        <v>29.832975999999999</v>
      </c>
      <c r="L650">
        <f>Input2022!L650*0.000001</f>
        <v>48.029621999999996</v>
      </c>
      <c r="M650">
        <f>Input2022!M650*0.000001</f>
        <v>44.435203999999999</v>
      </c>
      <c r="N650">
        <f>Input2022!N650*0.000001</f>
        <v>20.785813999999998</v>
      </c>
      <c r="O650">
        <f>Input2022!O650*0.000001</f>
        <v>1.099224</v>
      </c>
      <c r="P650">
        <f>Input2022!P650*0.000001</f>
        <v>2.6014339999999998</v>
      </c>
      <c r="Q650">
        <f>Input2022!Q650*0.000001</f>
        <v>-23.09149</v>
      </c>
      <c r="R650">
        <f>Input2022!R650*0.000001</f>
        <v>157.0704374</v>
      </c>
      <c r="S650">
        <f>Input2022!S650*0.000001</f>
        <v>133.97894740000001</v>
      </c>
      <c r="T650">
        <f>Input2022!T650*0.000001</f>
        <v>4.4835649999999996</v>
      </c>
      <c r="U650">
        <f>Input2022!U650*0.000001</f>
        <v>0</v>
      </c>
      <c r="V650">
        <f>Input2022!V650*0.000001</f>
        <v>9.5780110000000001</v>
      </c>
      <c r="W650">
        <f>Input2022!W650*0.000001</f>
        <v>-18.993843999999999</v>
      </c>
    </row>
    <row r="651" spans="1:23" ht="14.25" customHeight="1">
      <c r="A651">
        <f>Input2022!A651</f>
        <v>2022</v>
      </c>
      <c r="B651" t="str">
        <f>Input2022!B651</f>
        <v>Lemoore Union High School District</v>
      </c>
      <c r="C651" t="str">
        <f>Input2022!C651</f>
        <v>School District</v>
      </c>
      <c r="D651" t="str">
        <f>Input2022!D651</f>
        <v>06</v>
      </c>
      <c r="E651" t="str">
        <f>Input2022!E651</f>
        <v>031</v>
      </c>
      <c r="F651" t="str">
        <f>Input2022!F651</f>
        <v>21400</v>
      </c>
      <c r="G651" t="str">
        <f>Input2022!G651</f>
        <v>CA</v>
      </c>
      <c r="H651">
        <f>Input2022!H651*0.000001</f>
        <v>13.440795999999999</v>
      </c>
      <c r="I651">
        <f>Input2022!I651*0.000001</f>
        <v>-1.590147</v>
      </c>
      <c r="J651">
        <f>Input2022!J651*0.000001</f>
        <v>29.190635999999998</v>
      </c>
      <c r="K651">
        <f>Input2022!K651*0.000001</f>
        <v>24.909531999999999</v>
      </c>
      <c r="L651">
        <f>Input2022!L651*0.000001</f>
        <v>41.871012</v>
      </c>
      <c r="M651">
        <f>Input2022!M651*0.000001</f>
        <v>32.86862</v>
      </c>
      <c r="N651">
        <f>Input2022!N651*0.000001</f>
        <v>16.549206999999999</v>
      </c>
      <c r="O651">
        <f>Input2022!O651*0.000001</f>
        <v>0</v>
      </c>
      <c r="P651">
        <f>Input2022!P651*0.000001</f>
        <v>4.2253049999999996</v>
      </c>
      <c r="Q651">
        <f>Input2022!Q651*0.000001</f>
        <v>-14.502174</v>
      </c>
      <c r="R651">
        <f>Input2022!R651*0.000001</f>
        <v>99.226242856737869</v>
      </c>
      <c r="S651">
        <f>Input2022!S651*0.000001</f>
        <v>84.724068856737858</v>
      </c>
      <c r="T651">
        <f>Input2022!T651*0.000001</f>
        <v>3.17713</v>
      </c>
      <c r="U651">
        <f>Input2022!U651*0.000001</f>
        <v>0</v>
      </c>
      <c r="V651">
        <f>Input2022!V651*0.000001</f>
        <v>6.5272319999999997</v>
      </c>
      <c r="W651">
        <f>Input2022!W651*0.000001</f>
        <v>-10.548114</v>
      </c>
    </row>
    <row r="652" spans="1:23" ht="14.25" customHeight="1">
      <c r="A652">
        <f>Input2022!A652</f>
        <v>2022</v>
      </c>
      <c r="B652" t="str">
        <f>Input2022!B652</f>
        <v>Lennox School District</v>
      </c>
      <c r="C652" t="str">
        <f>Input2022!C652</f>
        <v>School District</v>
      </c>
      <c r="D652" t="str">
        <f>Input2022!D652</f>
        <v>06</v>
      </c>
      <c r="E652" t="str">
        <f>Input2022!E652</f>
        <v>037</v>
      </c>
      <c r="F652" t="str">
        <f>Input2022!F652</f>
        <v>21420</v>
      </c>
      <c r="G652" t="str">
        <f>Input2022!G652</f>
        <v>CA</v>
      </c>
      <c r="H652">
        <f>Input2022!H652*0.000001</f>
        <v>23.158324999999998</v>
      </c>
      <c r="I652">
        <f>Input2022!I652*0.000001</f>
        <v>-2.5059450000000001</v>
      </c>
      <c r="J652">
        <f>Input2022!J652*0.000001</f>
        <v>73.548542999999995</v>
      </c>
      <c r="K652">
        <f>Input2022!K652*0.000001</f>
        <v>47.785606000000001</v>
      </c>
      <c r="L652">
        <f>Input2022!L652*0.000001</f>
        <v>95.529579999999996</v>
      </c>
      <c r="M652">
        <f>Input2022!M652*0.000001</f>
        <v>92.879182</v>
      </c>
      <c r="N652">
        <f>Input2022!N652*0.000001</f>
        <v>0</v>
      </c>
      <c r="O652">
        <f>Input2022!O652*0.000001</f>
        <v>36.124473999999999</v>
      </c>
      <c r="P652">
        <f>Input2022!P652*0.000001</f>
        <v>9.8871969999999987</v>
      </c>
      <c r="Q652">
        <f>Input2022!Q652*0.000001</f>
        <v>-37.851258999999999</v>
      </c>
      <c r="R652">
        <f>Input2022!R652*0.000001</f>
        <v>258.0694522</v>
      </c>
      <c r="S652">
        <f>Input2022!S652*0.000001</f>
        <v>220.21819319999997</v>
      </c>
      <c r="T652">
        <f>Input2022!T652*0.000001</f>
        <v>7.7960439999999993</v>
      </c>
      <c r="U652">
        <f>Input2022!U652*0.000001</f>
        <v>-2.5332698409999996E-3</v>
      </c>
      <c r="V652">
        <f>Input2022!V652*0.000001</f>
        <v>30.255312999999997</v>
      </c>
      <c r="W652">
        <f>Input2022!W652*0.000001</f>
        <v>-77.389630999999994</v>
      </c>
    </row>
    <row r="653" spans="1:23" ht="14.25" customHeight="1">
      <c r="A653">
        <f>Input2022!A653</f>
        <v>2022</v>
      </c>
      <c r="B653" t="str">
        <f>Input2022!B653</f>
        <v>Lewiston Elementary School District</v>
      </c>
      <c r="C653" t="str">
        <f>Input2022!C653</f>
        <v>School District</v>
      </c>
      <c r="D653" t="str">
        <f>Input2022!D653</f>
        <v>06</v>
      </c>
      <c r="E653" t="str">
        <f>Input2022!E653</f>
        <v>105</v>
      </c>
      <c r="F653" t="str">
        <f>Input2022!F653</f>
        <v>21480</v>
      </c>
      <c r="G653" t="str">
        <f>Input2022!G653</f>
        <v>CA</v>
      </c>
      <c r="H653">
        <f>Input2022!H653*0.000001</f>
        <v>0.551763</v>
      </c>
      <c r="I653">
        <f>Input2022!I653*0.000001</f>
        <v>-6.1964999999999999E-2</v>
      </c>
      <c r="J653">
        <f>Input2022!J653*0.000001</f>
        <v>1.298737</v>
      </c>
      <c r="K653">
        <f>Input2022!K653*0.000001</f>
        <v>7.705E-3</v>
      </c>
      <c r="L653">
        <f>Input2022!L653*0.000001</f>
        <v>1.531685</v>
      </c>
      <c r="M653">
        <f>Input2022!M653*0.000001</f>
        <v>1.5019209999999998</v>
      </c>
      <c r="N653">
        <f>Input2022!N653*0.000001</f>
        <v>0</v>
      </c>
      <c r="O653">
        <f>Input2022!O653*0.000001</f>
        <v>0.62800199999999995</v>
      </c>
      <c r="P653">
        <f>Input2022!P653*0.000001</f>
        <v>0.20848899999999998</v>
      </c>
      <c r="Q653">
        <f>Input2022!Q653*0.000001</f>
        <v>-0.64745599999999992</v>
      </c>
      <c r="R653">
        <f>Input2022!R653*0.000001</f>
        <v>4.1175819999999996</v>
      </c>
      <c r="S653">
        <f>Input2022!S653*0.000001</f>
        <v>3.470126</v>
      </c>
      <c r="T653">
        <f>Input2022!T653*0.000001</f>
        <v>0.123636</v>
      </c>
      <c r="U653">
        <f>Input2022!U653*0.000001</f>
        <v>-3.1000000000000001E-5</v>
      </c>
      <c r="V653">
        <f>Input2022!V653*0.000001</f>
        <v>9.8470999999999989E-2</v>
      </c>
      <c r="W653">
        <f>Input2022!W653*0.000001</f>
        <v>-0.30732199999999998</v>
      </c>
    </row>
    <row r="654" spans="1:23" ht="14.25" customHeight="1">
      <c r="A654">
        <f>Input2022!A654</f>
        <v>2022</v>
      </c>
      <c r="B654" t="str">
        <f>Input2022!B654</f>
        <v>Liberty Elementary School District</v>
      </c>
      <c r="C654" t="str">
        <f>Input2022!C654</f>
        <v>School District</v>
      </c>
      <c r="D654" t="str">
        <f>Input2022!D654</f>
        <v>06</v>
      </c>
      <c r="E654" t="str">
        <f>Input2022!E654</f>
        <v>097</v>
      </c>
      <c r="F654" t="str">
        <f>Input2022!F654</f>
        <v>21540</v>
      </c>
      <c r="G654" t="str">
        <f>Input2022!G654</f>
        <v>CA</v>
      </c>
      <c r="H654">
        <f>Input2022!H654*0.000001</f>
        <v>1.2917829999999999</v>
      </c>
      <c r="I654">
        <f>Input2022!I654*0.000001</f>
        <v>-3.0435650000000001</v>
      </c>
      <c r="J654">
        <f>Input2022!J654*0.000001</f>
        <v>3.312306</v>
      </c>
      <c r="K654">
        <f>Input2022!K654*0.000001</f>
        <v>47.259830999999998</v>
      </c>
      <c r="L654">
        <f>Input2022!L654*0.000001</f>
        <v>7.3396619999999997</v>
      </c>
      <c r="M654">
        <f>Input2022!M654*0.000001</f>
        <v>6.5485859999999994</v>
      </c>
      <c r="N654">
        <f>Input2022!N654*0.000001</f>
        <v>0</v>
      </c>
      <c r="O654">
        <f>Input2022!O654*0.000001</f>
        <v>6.3991249999999997</v>
      </c>
      <c r="P654">
        <f>Input2022!P654*0.000001</f>
        <v>5.2256589999999994</v>
      </c>
      <c r="Q654">
        <f>Input2022!Q654*0.000001</f>
        <v>-1.8424959999999999</v>
      </c>
      <c r="R654">
        <f>Input2022!R654*0.000001</f>
        <v>12.271561</v>
      </c>
      <c r="S654">
        <f>Input2022!S654*0.000001</f>
        <v>10.429065</v>
      </c>
      <c r="T654">
        <f>Input2022!T654*0.000001</f>
        <v>0.36938799999999999</v>
      </c>
      <c r="U654">
        <f>Input2022!U654*0.000001</f>
        <v>-1.11E-4</v>
      </c>
      <c r="V654">
        <f>Input2022!V654*0.000001</f>
        <v>1.3850999999999999E-2</v>
      </c>
      <c r="W654">
        <f>Input2022!W654*0.000001</f>
        <v>-0.99497099999999994</v>
      </c>
    </row>
    <row r="655" spans="1:23" ht="14.25" customHeight="1">
      <c r="A655">
        <f>Input2022!A655</f>
        <v>2022</v>
      </c>
      <c r="B655" t="str">
        <f>Input2022!B655</f>
        <v>Liberty Union High School District</v>
      </c>
      <c r="C655" t="str">
        <f>Input2022!C655</f>
        <v>School District</v>
      </c>
      <c r="D655" t="str">
        <f>Input2022!D655</f>
        <v>06</v>
      </c>
      <c r="E655" t="str">
        <f>Input2022!E655</f>
        <v>013</v>
      </c>
      <c r="F655" t="str">
        <f>Input2022!F655</f>
        <v>21600</v>
      </c>
      <c r="G655" t="str">
        <f>Input2022!G655</f>
        <v>CA</v>
      </c>
      <c r="H655">
        <f>Input2022!H655*0.000001</f>
        <v>11.258372</v>
      </c>
      <c r="I655">
        <f>Input2022!I655*0.000001</f>
        <v>0</v>
      </c>
      <c r="J655">
        <f>Input2022!J655*0.000001</f>
        <v>113.179768</v>
      </c>
      <c r="K655">
        <f>Input2022!K655*0.000001</f>
        <v>144.84955499999998</v>
      </c>
      <c r="L655">
        <f>Input2022!L655*0.000001</f>
        <v>138.55751999999998</v>
      </c>
      <c r="M655">
        <f>Input2022!M655*0.000001</f>
        <v>111.51333199999999</v>
      </c>
      <c r="N655">
        <f>Input2022!N655*0.000001</f>
        <v>0</v>
      </c>
      <c r="O655">
        <f>Input2022!O655*0.000001</f>
        <v>27.078358999999999</v>
      </c>
      <c r="P655">
        <f>Input2022!P655*0.000001</f>
        <v>8.896236</v>
      </c>
      <c r="Q655">
        <f>Input2022!Q655*0.000001</f>
        <v>-51.092380999999996</v>
      </c>
      <c r="R655">
        <f>Input2022!R655*0.000001</f>
        <v>225.91850699999998</v>
      </c>
      <c r="S655">
        <f>Input2022!S655*0.000001</f>
        <v>174.82612599999999</v>
      </c>
      <c r="T655">
        <f>Input2022!T655*0.000001</f>
        <v>10.550768999999999</v>
      </c>
      <c r="U655">
        <f>Input2022!U655*0.000001</f>
        <v>0.25</v>
      </c>
      <c r="V655">
        <f>Input2022!V655*0.000001</f>
        <v>20.486056999999999</v>
      </c>
      <c r="W655">
        <f>Input2022!W655*0.000001</f>
        <v>-68.148831999999999</v>
      </c>
    </row>
    <row r="656" spans="1:23" ht="14.25" customHeight="1">
      <c r="A656">
        <f>Input2022!A656</f>
        <v>2022</v>
      </c>
      <c r="B656" t="str">
        <f>Input2022!B656</f>
        <v>Lincoln</v>
      </c>
      <c r="C656" t="str">
        <f>Input2022!C656</f>
        <v>City</v>
      </c>
      <c r="D656" t="str">
        <f>Input2022!D656</f>
        <v>06</v>
      </c>
      <c r="E656" t="str">
        <f>Input2022!E656</f>
        <v>061</v>
      </c>
      <c r="F656" t="str">
        <f>Input2022!F656</f>
        <v>41474</v>
      </c>
      <c r="G656" t="str">
        <f>Input2022!G656</f>
        <v>CA</v>
      </c>
      <c r="H656">
        <f>Input2022!H656*0.000001</f>
        <v>22.981648</v>
      </c>
      <c r="I656">
        <f>Input2022!I656*0.000001</f>
        <v>-1.3150770000000001</v>
      </c>
      <c r="J656">
        <f>Input2022!J656*0.000001</f>
        <v>23.356027999999998</v>
      </c>
      <c r="K656">
        <f>Input2022!K656*0.000001</f>
        <v>14.613019</v>
      </c>
      <c r="L656">
        <f>Input2022!L656*0.000001</f>
        <v>114.76356199999999</v>
      </c>
      <c r="M656">
        <f>Input2022!M656*0.000001</f>
        <v>28.170461999999997</v>
      </c>
      <c r="N656">
        <f>Input2022!N656*0.000001</f>
        <v>0</v>
      </c>
      <c r="O656">
        <f>Input2022!O656*0.000001</f>
        <v>27.633614999999999</v>
      </c>
      <c r="P656">
        <f>Input2022!P656*0.000001</f>
        <v>6.5187869999999997</v>
      </c>
      <c r="Q656">
        <f>Input2022!Q656*0.000001</f>
        <v>-13.315050999999999</v>
      </c>
      <c r="R656">
        <f>Input2022!R656*0.000001</f>
        <v>113.8038547008547</v>
      </c>
      <c r="S656">
        <f>Input2022!S656*0.000001</f>
        <v>100.4888037008547</v>
      </c>
      <c r="T656">
        <f>Input2022!T656*0.000001</f>
        <v>3.597502</v>
      </c>
      <c r="U656">
        <f>Input2022!U656*0.000001</f>
        <v>9.6140169999999987</v>
      </c>
      <c r="V656">
        <f>Input2022!V656*0.000001</f>
        <v>30.192488999999998</v>
      </c>
      <c r="W656">
        <f>Input2022!W656*0.000001</f>
        <v>51.234473999999999</v>
      </c>
    </row>
    <row r="657" spans="1:23" ht="14.25" customHeight="1">
      <c r="A657">
        <f>Input2022!A657</f>
        <v>2022</v>
      </c>
      <c r="B657" t="str">
        <f>Input2022!B657</f>
        <v>Lincoln Unified School District</v>
      </c>
      <c r="C657" t="str">
        <f>Input2022!C657</f>
        <v>School District</v>
      </c>
      <c r="D657" t="str">
        <f>Input2022!D657</f>
        <v>06</v>
      </c>
      <c r="E657" t="str">
        <f>Input2022!E657</f>
        <v>077</v>
      </c>
      <c r="F657" t="str">
        <f>Input2022!F657</f>
        <v>21690</v>
      </c>
      <c r="G657" t="str">
        <f>Input2022!G657</f>
        <v>CA</v>
      </c>
      <c r="H657">
        <f>Input2022!H657*0.000001</f>
        <v>40.215167999999998</v>
      </c>
      <c r="I657">
        <f>Input2022!I657*0.000001</f>
        <v>-1.703614</v>
      </c>
      <c r="J657">
        <f>Input2022!J657*0.000001</f>
        <v>107.654078</v>
      </c>
      <c r="K657">
        <f>Input2022!K657*0.000001</f>
        <v>112.269758</v>
      </c>
      <c r="L657">
        <f>Input2022!L657*0.000001</f>
        <v>139.985928</v>
      </c>
      <c r="M657">
        <f>Input2022!M657*0.000001</f>
        <v>119.04652399999999</v>
      </c>
      <c r="N657">
        <f>Input2022!N657*0.000001</f>
        <v>55.238791999999997</v>
      </c>
      <c r="O657">
        <f>Input2022!O657*0.000001</f>
        <v>0</v>
      </c>
      <c r="P657">
        <f>Input2022!P657*0.000001</f>
        <v>9.9867100000000004</v>
      </c>
      <c r="Q657">
        <f>Input2022!Q657*0.000001</f>
        <v>-57.786992999999995</v>
      </c>
      <c r="R657">
        <f>Input2022!R657*0.000001</f>
        <v>386.66123439999996</v>
      </c>
      <c r="S657">
        <f>Input2022!S657*0.000001</f>
        <v>328.87424139999996</v>
      </c>
      <c r="T657">
        <f>Input2022!T657*0.000001</f>
        <v>11.659841</v>
      </c>
      <c r="U657">
        <f>Input2022!U657*0.000001</f>
        <v>3.8297338709999997E-3</v>
      </c>
      <c r="V657">
        <f>Input2022!V657*0.000001</f>
        <v>11.692024</v>
      </c>
      <c r="W657">
        <f>Input2022!W657*0.000001</f>
        <v>-44.006727999999995</v>
      </c>
    </row>
    <row r="658" spans="1:23" ht="14.25" customHeight="1">
      <c r="A658">
        <f>Input2022!A658</f>
        <v>2022</v>
      </c>
      <c r="B658" t="str">
        <f>Input2022!B658</f>
        <v>Linden Unified School District</v>
      </c>
      <c r="C658" t="str">
        <f>Input2022!C658</f>
        <v>School District</v>
      </c>
      <c r="D658" t="str">
        <f>Input2022!D658</f>
        <v>06</v>
      </c>
      <c r="E658" t="str">
        <f>Input2022!E658</f>
        <v>077</v>
      </c>
      <c r="F658" t="str">
        <f>Input2022!F658</f>
        <v>21810</v>
      </c>
      <c r="G658" t="str">
        <f>Input2022!G658</f>
        <v>CA</v>
      </c>
      <c r="H658">
        <f>Input2022!H658*0.000001</f>
        <v>8.4832809999999998</v>
      </c>
      <c r="I658">
        <f>Input2022!I658*0.000001</f>
        <v>-0.624166</v>
      </c>
      <c r="J658">
        <f>Input2022!J658*0.000001</f>
        <v>31.117477999999998</v>
      </c>
      <c r="K658">
        <f>Input2022!K658*0.000001</f>
        <v>9.0646179999999994</v>
      </c>
      <c r="L658">
        <f>Input2022!L658*0.000001</f>
        <v>34.222909000000001</v>
      </c>
      <c r="M658">
        <f>Input2022!M658*0.000001</f>
        <v>32.671997999999995</v>
      </c>
      <c r="N658">
        <f>Input2022!N658*0.000001</f>
        <v>0</v>
      </c>
      <c r="O658">
        <f>Input2022!O658*0.000001</f>
        <v>13.794767999999999</v>
      </c>
      <c r="P658">
        <f>Input2022!P658*0.000001</f>
        <v>3.3988689999999999</v>
      </c>
      <c r="Q658">
        <f>Input2022!Q658*0.000001</f>
        <v>-15.319630999999999</v>
      </c>
      <c r="R658">
        <f>Input2022!R658*0.000001</f>
        <v>102.48194729999999</v>
      </c>
      <c r="S658">
        <f>Input2022!S658*0.000001</f>
        <v>87.162316290000007</v>
      </c>
      <c r="T658">
        <f>Input2022!T658*0.000001</f>
        <v>3.0913889999999999</v>
      </c>
      <c r="U658">
        <f>Input2022!U658*0.000001</f>
        <v>0</v>
      </c>
      <c r="V658">
        <f>Input2022!V658*0.000001</f>
        <v>2.1883269999999997</v>
      </c>
      <c r="W658">
        <f>Input2022!W658*0.000001</f>
        <v>-16.07283</v>
      </c>
    </row>
    <row r="659" spans="1:23" ht="14.25" customHeight="1">
      <c r="A659">
        <f>Input2022!A659</f>
        <v>2022</v>
      </c>
      <c r="B659" t="str">
        <f>Input2022!B659</f>
        <v>Lindsay</v>
      </c>
      <c r="C659" t="str">
        <f>Input2022!C659</f>
        <v>City</v>
      </c>
      <c r="D659" t="str">
        <f>Input2022!D659</f>
        <v>06</v>
      </c>
      <c r="E659" t="str">
        <f>Input2022!E659</f>
        <v>107</v>
      </c>
      <c r="F659" t="str">
        <f>Input2022!F659</f>
        <v>41712</v>
      </c>
      <c r="G659" t="str">
        <f>Input2022!G659</f>
        <v>CA</v>
      </c>
      <c r="H659">
        <f>Input2022!H659*0.000001</f>
        <v>-1.306438</v>
      </c>
      <c r="I659">
        <f>Input2022!I659*0.000001</f>
        <v>-0.32940700000000001</v>
      </c>
      <c r="J659">
        <f>Input2022!J659*0.000001</f>
        <v>8.8721019999999999</v>
      </c>
      <c r="K659">
        <f>Input2022!K659*0.000001</f>
        <v>17.410944000000001</v>
      </c>
      <c r="L659">
        <f>Input2022!L659*0.000001</f>
        <v>17.967071999999998</v>
      </c>
      <c r="M659">
        <f>Input2022!M659*0.000001</f>
        <v>9.6334099999999996</v>
      </c>
      <c r="N659">
        <f>Input2022!N659*0.000001</f>
        <v>0</v>
      </c>
      <c r="O659">
        <f>Input2022!O659*0.000001</f>
        <v>4.6573319999999994</v>
      </c>
      <c r="P659">
        <f>Input2022!P659*0.000001</f>
        <v>6.8968239999999996</v>
      </c>
      <c r="Q659">
        <f>Input2022!Q659*0.000001</f>
        <v>-5.9421710000000001</v>
      </c>
      <c r="R659">
        <f>Input2022!R659*0.000001</f>
        <v>19.734875456658912</v>
      </c>
      <c r="S659">
        <f>Input2022!S659*0.000001</f>
        <v>13.792704456658914</v>
      </c>
      <c r="T659">
        <f>Input2022!T659*0.000001</f>
        <v>4.8082699999999994</v>
      </c>
      <c r="U659">
        <f>Input2022!U659*0.000001</f>
        <v>0</v>
      </c>
      <c r="V659">
        <f>Input2022!V659*0.000001</f>
        <v>1.9984469999999999</v>
      </c>
      <c r="W659">
        <f>Input2022!W659*0.000001</f>
        <v>-9.9713719999999988</v>
      </c>
    </row>
    <row r="660" spans="1:23" ht="14.25" customHeight="1">
      <c r="A660">
        <f>Input2022!A660</f>
        <v>2022</v>
      </c>
      <c r="B660" t="str">
        <f>Input2022!B660</f>
        <v>Lindsay Unified School District</v>
      </c>
      <c r="C660" t="str">
        <f>Input2022!C660</f>
        <v>School District</v>
      </c>
      <c r="D660" t="str">
        <f>Input2022!D660</f>
        <v>06</v>
      </c>
      <c r="E660" t="str">
        <f>Input2022!E660</f>
        <v>107</v>
      </c>
      <c r="F660" t="str">
        <f>Input2022!F660</f>
        <v>21870</v>
      </c>
      <c r="G660" t="str">
        <f>Input2022!G660</f>
        <v>CA</v>
      </c>
      <c r="H660">
        <f>Input2022!H660*0.000001</f>
        <v>33.802296999999996</v>
      </c>
      <c r="I660">
        <f>Input2022!I660*0.000001</f>
        <v>-4.9999999999999996E-2</v>
      </c>
      <c r="J660">
        <f>Input2022!J660*0.000001</f>
        <v>86.432695999999993</v>
      </c>
      <c r="K660">
        <f>Input2022!K660*0.000001</f>
        <v>40.849232999999998</v>
      </c>
      <c r="L660">
        <f>Input2022!L660*0.000001</f>
        <v>91.563034000000002</v>
      </c>
      <c r="M660">
        <f>Input2022!M660*0.000001</f>
        <v>85.651015999999998</v>
      </c>
      <c r="N660">
        <f>Input2022!N660*0.000001</f>
        <v>0</v>
      </c>
      <c r="O660">
        <f>Input2022!O660*0.000001</f>
        <v>48.366428999999997</v>
      </c>
      <c r="P660">
        <f>Input2022!P660*0.000001</f>
        <v>10.091721</v>
      </c>
      <c r="Q660">
        <f>Input2022!Q660*0.000001</f>
        <v>-37.900124999999996</v>
      </c>
      <c r="R660">
        <f>Input2022!R660*0.000001</f>
        <v>247.0514053</v>
      </c>
      <c r="S660">
        <f>Input2022!S660*0.000001</f>
        <v>209.1512803</v>
      </c>
      <c r="T660">
        <f>Input2022!T660*0.000001</f>
        <v>8.4312909999999999</v>
      </c>
      <c r="U660">
        <f>Input2022!U660*0.000001</f>
        <v>5.2276389999999999</v>
      </c>
      <c r="V660">
        <f>Input2022!V660*0.000001</f>
        <v>10.332913</v>
      </c>
      <c r="W660">
        <f>Input2022!W660*0.000001</f>
        <v>-28.759169999999997</v>
      </c>
    </row>
    <row r="661" spans="1:23" ht="14.25" customHeight="1">
      <c r="A661">
        <f>Input2022!A661</f>
        <v>2022</v>
      </c>
      <c r="B661" t="str">
        <f>Input2022!B661</f>
        <v>Linns Valley-Poso Flat Union Elementary School District</v>
      </c>
      <c r="C661" t="str">
        <f>Input2022!C661</f>
        <v>School District</v>
      </c>
      <c r="D661" t="str">
        <f>Input2022!D661</f>
        <v>06</v>
      </c>
      <c r="E661" t="str">
        <f>Input2022!E661</f>
        <v>029</v>
      </c>
      <c r="F661" t="str">
        <f>Input2022!F661</f>
        <v>21900</v>
      </c>
      <c r="G661" t="str">
        <f>Input2022!G661</f>
        <v>CA</v>
      </c>
      <c r="H661">
        <f>Input2022!H661*0.000001</f>
        <v>0.37048300000000001</v>
      </c>
      <c r="I661">
        <f>Input2022!I661*0.000001</f>
        <v>0</v>
      </c>
      <c r="J661">
        <f>Input2022!J661*0.000001</f>
        <v>0.65047999999999995</v>
      </c>
      <c r="K661">
        <f>Input2022!K661*0.000001</f>
        <v>0.361396</v>
      </c>
      <c r="L661">
        <f>Input2022!L661*0.000001</f>
        <v>0.89190199999999997</v>
      </c>
      <c r="M661">
        <f>Input2022!M661*0.000001</f>
        <v>0.840893</v>
      </c>
      <c r="N661">
        <f>Input2022!N661*0.000001</f>
        <v>0.406192</v>
      </c>
      <c r="O661">
        <f>Input2022!O661*0.000001</f>
        <v>0</v>
      </c>
      <c r="P661">
        <f>Input2022!P661*0.000001</f>
        <v>5.8164999999999994E-2</v>
      </c>
      <c r="Q661">
        <f>Input2022!Q661*0.000001</f>
        <v>-0.23257999999999998</v>
      </c>
      <c r="R661">
        <f>Input2022!R661*0.000001</f>
        <v>1.5838561967709104</v>
      </c>
      <c r="S661">
        <f>Input2022!S661*0.000001</f>
        <v>1.3512761967709104</v>
      </c>
      <c r="T661">
        <f>Input2022!T661*0.000001</f>
        <v>4.5295999999999996E-2</v>
      </c>
      <c r="U661">
        <f>Input2022!U661*0.000001</f>
        <v>0</v>
      </c>
      <c r="V661">
        <f>Input2022!V661*0.000001</f>
        <v>0</v>
      </c>
      <c r="W661">
        <f>Input2022!W661*0.000001</f>
        <v>-0.20629799999999998</v>
      </c>
    </row>
    <row r="662" spans="1:23" ht="14.25" customHeight="1">
      <c r="A662">
        <f>Input2022!A662</f>
        <v>2022</v>
      </c>
      <c r="B662" t="str">
        <f>Input2022!B662</f>
        <v>Little Lake City School District</v>
      </c>
      <c r="C662" t="str">
        <f>Input2022!C662</f>
        <v>School District</v>
      </c>
      <c r="D662" t="str">
        <f>Input2022!D662</f>
        <v>06</v>
      </c>
      <c r="E662" t="str">
        <f>Input2022!E662</f>
        <v>037</v>
      </c>
      <c r="F662" t="str">
        <f>Input2022!F662</f>
        <v>21930</v>
      </c>
      <c r="G662" t="str">
        <f>Input2022!G662</f>
        <v>CA</v>
      </c>
      <c r="H662">
        <f>Input2022!H662*0.000001</f>
        <v>14.479716999999999</v>
      </c>
      <c r="I662">
        <f>Input2022!I662*0.000001</f>
        <v>-0.55482699999999996</v>
      </c>
      <c r="J662">
        <f>Input2022!J662*0.000001</f>
        <v>57.832328999999994</v>
      </c>
      <c r="K662">
        <f>Input2022!K662*0.000001</f>
        <v>46.966544999999996</v>
      </c>
      <c r="L662">
        <f>Input2022!L662*0.000001</f>
        <v>64.340673999999993</v>
      </c>
      <c r="M662">
        <f>Input2022!M662*0.000001</f>
        <v>60.546191999999998</v>
      </c>
      <c r="N662">
        <f>Input2022!N662*0.000001</f>
        <v>0</v>
      </c>
      <c r="O662">
        <f>Input2022!O662*0.000001</f>
        <v>21.895621999999999</v>
      </c>
      <c r="P662">
        <f>Input2022!P662*0.000001</f>
        <v>8.9511450000000004</v>
      </c>
      <c r="Q662">
        <f>Input2022!Q662*0.000001</f>
        <v>-24.983409999999999</v>
      </c>
      <c r="R662">
        <f>Input2022!R662*0.000001</f>
        <v>172.63230530000001</v>
      </c>
      <c r="S662">
        <f>Input2022!S662*0.000001</f>
        <v>147.64889529999999</v>
      </c>
      <c r="T662">
        <f>Input2022!T662*0.000001</f>
        <v>5.3261519999999996</v>
      </c>
      <c r="U662">
        <f>Input2022!U662*0.000001</f>
        <v>-1.7708809519999999E-3</v>
      </c>
      <c r="V662">
        <f>Input2022!V662*0.000001</f>
        <v>10.020835</v>
      </c>
      <c r="W662">
        <f>Input2022!W662*0.000001</f>
        <v>-37.528045999999996</v>
      </c>
    </row>
    <row r="663" spans="1:23" ht="14.25" customHeight="1">
      <c r="A663">
        <f>Input2022!A663</f>
        <v>2022</v>
      </c>
      <c r="B663" t="str">
        <f>Input2022!B663</f>
        <v>Little Shasta Elementary School District</v>
      </c>
      <c r="C663" t="str">
        <f>Input2022!C663</f>
        <v>School District</v>
      </c>
      <c r="D663" t="str">
        <f>Input2022!D663</f>
        <v>06</v>
      </c>
      <c r="E663" t="str">
        <f>Input2022!E663</f>
        <v>093</v>
      </c>
      <c r="F663" t="str">
        <f>Input2022!F663</f>
        <v>21960</v>
      </c>
      <c r="G663" t="str">
        <f>Input2022!G663</f>
        <v>CA</v>
      </c>
      <c r="H663">
        <f>Input2022!H663*0.000001</f>
        <v>0.34865399999999996</v>
      </c>
      <c r="I663">
        <f>Input2022!I663*0.000001</f>
        <v>-1.1316E-2</v>
      </c>
      <c r="J663">
        <f>Input2022!J663*0.000001</f>
        <v>0.38009199999999999</v>
      </c>
      <c r="K663">
        <f>Input2022!K663*0.000001</f>
        <v>0</v>
      </c>
      <c r="L663">
        <f>Input2022!L663*0.000001</f>
        <v>0.36300899999999997</v>
      </c>
      <c r="M663">
        <f>Input2022!M663*0.000001</f>
        <v>0.36338999999999999</v>
      </c>
      <c r="N663">
        <f>Input2022!N663*0.000001</f>
        <v>0.46534799999999998</v>
      </c>
      <c r="O663">
        <f>Input2022!O663*0.000001</f>
        <v>2.5109999999999998E-3</v>
      </c>
      <c r="P663">
        <f>Input2022!P663*0.000001</f>
        <v>7.0170999999999997E-2</v>
      </c>
      <c r="Q663">
        <f>Input2022!Q663*0.000001</f>
        <v>-8.3874999999999991E-2</v>
      </c>
      <c r="R663">
        <f>Input2022!R663*0.000001</f>
        <v>0.64074696356275307</v>
      </c>
      <c r="S663">
        <f>Input2022!S663*0.000001</f>
        <v>0.55687196356275304</v>
      </c>
      <c r="T663">
        <f>Input2022!T663*0.000001</f>
        <v>1.8778E-2</v>
      </c>
      <c r="U663">
        <f>Input2022!U663*0.000001</f>
        <v>0</v>
      </c>
      <c r="V663">
        <f>Input2022!V663*0.000001</f>
        <v>0</v>
      </c>
      <c r="W663">
        <f>Input2022!W663*0.000001</f>
        <v>0.53994500000000001</v>
      </c>
    </row>
    <row r="664" spans="1:23" ht="14.25" customHeight="1">
      <c r="A664">
        <f>Input2022!A664</f>
        <v>2022</v>
      </c>
      <c r="B664" t="str">
        <f>Input2022!B664</f>
        <v>Live Oak</v>
      </c>
      <c r="C664" t="str">
        <f>Input2022!C664</f>
        <v>City</v>
      </c>
      <c r="D664" t="str">
        <f>Input2022!D664</f>
        <v>06</v>
      </c>
      <c r="E664" t="str">
        <f>Input2022!E664</f>
        <v>101</v>
      </c>
      <c r="F664">
        <f>Input2022!F664</f>
        <v>41936</v>
      </c>
      <c r="G664" t="str">
        <f>Input2022!G664</f>
        <v>CA</v>
      </c>
      <c r="H664">
        <f>Input2022!H664*0.000001</f>
        <v>3.950151</v>
      </c>
      <c r="I664">
        <f>Input2022!I664*0.000001</f>
        <v>0</v>
      </c>
      <c r="J664">
        <f>Input2022!J664*0.000001</f>
        <v>4.5494389999999996</v>
      </c>
      <c r="K664">
        <f>Input2022!K664*0.000001</f>
        <v>5.9753239999999996</v>
      </c>
      <c r="L664">
        <f>Input2022!L664*0.000001</f>
        <v>10.883481</v>
      </c>
      <c r="M664">
        <f>Input2022!M664*0.000001</f>
        <v>3.7039800000000001</v>
      </c>
      <c r="N664">
        <f>Input2022!N664*0.000001</f>
        <v>0</v>
      </c>
      <c r="O664">
        <f>Input2022!O664*0.000001</f>
        <v>1.2100249999999999</v>
      </c>
      <c r="P664">
        <f>Input2022!P664*0.000001</f>
        <v>0.36710399999999999</v>
      </c>
      <c r="Q664">
        <f>Input2022!Q664*0.000001</f>
        <v>-1.0389709999999999</v>
      </c>
      <c r="R664">
        <f>Input2022!R664*0.000001</f>
        <v>4.1725742969999997</v>
      </c>
      <c r="S664">
        <f>Input2022!S664*0.000001</f>
        <v>3.1336032969999996</v>
      </c>
      <c r="T664">
        <f>Input2022!T664*0.000001</f>
        <v>0.30968699999999999</v>
      </c>
      <c r="U664">
        <f>Input2022!U664*0.000001</f>
        <v>0.554508</v>
      </c>
      <c r="V664">
        <f>Input2022!V664*0.000001</f>
        <v>0.35552699999999998</v>
      </c>
      <c r="W664">
        <f>Input2022!W664*0.000001</f>
        <v>6.0286559999999998</v>
      </c>
    </row>
    <row r="665" spans="1:23" ht="14.25" customHeight="1">
      <c r="A665">
        <f>Input2022!A665</f>
        <v>2022</v>
      </c>
      <c r="B665" t="str">
        <f>Input2022!B665</f>
        <v>Live Oak School District</v>
      </c>
      <c r="C665" t="str">
        <f>Input2022!C665</f>
        <v>School District</v>
      </c>
      <c r="D665" t="str">
        <f>Input2022!D665</f>
        <v>06</v>
      </c>
      <c r="E665" t="str">
        <f>Input2022!E665</f>
        <v>087</v>
      </c>
      <c r="F665" t="str">
        <f>Input2022!F665</f>
        <v>21990</v>
      </c>
      <c r="G665" t="str">
        <f>Input2022!G665</f>
        <v>CA</v>
      </c>
      <c r="H665">
        <f>Input2022!H665*0.000001</f>
        <v>1.851621</v>
      </c>
      <c r="I665">
        <f>Input2022!I665*0.000001</f>
        <v>0</v>
      </c>
      <c r="J665">
        <f>Input2022!J665*0.000001</f>
        <v>24.099492999999999</v>
      </c>
      <c r="K665">
        <f>Input2022!K665*0.000001</f>
        <v>24.133891999999999</v>
      </c>
      <c r="L665">
        <f>Input2022!L665*0.000001</f>
        <v>29.845951999999997</v>
      </c>
      <c r="M665">
        <f>Input2022!M665*0.000001</f>
        <v>23.860403999999999</v>
      </c>
      <c r="N665">
        <f>Input2022!N665*0.000001</f>
        <v>0</v>
      </c>
      <c r="O665">
        <f>Input2022!O665*0.000001</f>
        <v>3.0514549999999998</v>
      </c>
      <c r="P665">
        <f>Input2022!P665*0.000001</f>
        <v>2.00976</v>
      </c>
      <c r="Q665">
        <f>Input2022!Q665*0.000001</f>
        <v>-13.327658999999999</v>
      </c>
      <c r="R665">
        <f>Input2022!R665*0.000001</f>
        <v>46.17952428571428</v>
      </c>
      <c r="S665">
        <f>Input2022!S665*0.000001</f>
        <v>32.851865285714275</v>
      </c>
      <c r="T665">
        <f>Input2022!T665*0.000001</f>
        <v>2.604657</v>
      </c>
      <c r="U665">
        <f>Input2022!U665*0.000001</f>
        <v>0</v>
      </c>
      <c r="V665">
        <f>Input2022!V665*0.000001</f>
        <v>1.8271959999999998</v>
      </c>
      <c r="W665">
        <f>Input2022!W665*0.000001</f>
        <v>-22.316720999999998</v>
      </c>
    </row>
    <row r="666" spans="1:23" ht="14.25" customHeight="1">
      <c r="A666">
        <f>Input2022!A666</f>
        <v>2022</v>
      </c>
      <c r="B666" t="str">
        <f>Input2022!B666</f>
        <v>Live Oak Unified School District</v>
      </c>
      <c r="C666" t="str">
        <f>Input2022!C666</f>
        <v>School District</v>
      </c>
      <c r="D666" t="str">
        <f>Input2022!D666</f>
        <v>06</v>
      </c>
      <c r="E666" t="str">
        <f>Input2022!E666</f>
        <v>101</v>
      </c>
      <c r="F666" t="str">
        <f>Input2022!F666</f>
        <v>22050</v>
      </c>
      <c r="G666" t="str">
        <f>Input2022!G666</f>
        <v>CA</v>
      </c>
      <c r="H666">
        <f>Input2022!H666*0.000001</f>
        <v>6.6331249999999997</v>
      </c>
      <c r="I666">
        <f>Input2022!I666*0.000001</f>
        <v>-1.510111</v>
      </c>
      <c r="J666">
        <f>Input2022!J666*0.000001</f>
        <v>29.355936999999997</v>
      </c>
      <c r="K666">
        <f>Input2022!K666*0.000001</f>
        <v>26.074303</v>
      </c>
      <c r="L666">
        <f>Input2022!L666*0.000001</f>
        <v>35.510754999999996</v>
      </c>
      <c r="M666">
        <f>Input2022!M666*0.000001</f>
        <v>32.060670999999999</v>
      </c>
      <c r="N666">
        <f>Input2022!N666*0.000001</f>
        <v>0</v>
      </c>
      <c r="O666">
        <f>Input2022!O666*0.000001</f>
        <v>7.0831109999999997</v>
      </c>
      <c r="P666">
        <f>Input2022!P666*0.000001</f>
        <v>2.761469</v>
      </c>
      <c r="Q666">
        <f>Input2022!Q666*0.000001</f>
        <v>-13.694545</v>
      </c>
      <c r="R666">
        <f>Input2022!R666*0.000001</f>
        <v>92.701752549342103</v>
      </c>
      <c r="S666">
        <f>Input2022!S666*0.000001</f>
        <v>79.007207549342112</v>
      </c>
      <c r="T666">
        <f>Input2022!T666*0.000001</f>
        <v>2.9743689999999998</v>
      </c>
      <c r="U666">
        <f>Input2022!U666*0.000001</f>
        <v>0</v>
      </c>
      <c r="V666">
        <f>Input2022!V666*0.000001</f>
        <v>2.0274109999999999</v>
      </c>
      <c r="W666">
        <f>Input2022!W666*0.000001</f>
        <v>-13.049178999999999</v>
      </c>
    </row>
    <row r="667" spans="1:23" ht="14.25" customHeight="1">
      <c r="A667">
        <f>Input2022!A667</f>
        <v>2022</v>
      </c>
      <c r="B667" t="str">
        <f>Input2022!B667</f>
        <v>Livermore</v>
      </c>
      <c r="C667" t="str">
        <f>Input2022!C667</f>
        <v>City</v>
      </c>
      <c r="D667" t="str">
        <f>Input2022!D667</f>
        <v>06</v>
      </c>
      <c r="E667" t="str">
        <f>Input2022!E667</f>
        <v>001</v>
      </c>
      <c r="F667">
        <f>Input2022!F667</f>
        <v>41992</v>
      </c>
      <c r="G667" t="str">
        <f>Input2022!G667</f>
        <v>CA</v>
      </c>
      <c r="H667">
        <f>Input2022!H667*0.000001</f>
        <v>62.938944999999997</v>
      </c>
      <c r="I667">
        <f>Input2022!I667*0.000001</f>
        <v>-6.3724270000000001</v>
      </c>
      <c r="J667">
        <f>Input2022!J667*0.000001</f>
        <v>129.813838</v>
      </c>
      <c r="K667">
        <f>Input2022!K667*0.000001</f>
        <v>65.936319999999995</v>
      </c>
      <c r="L667">
        <f>Input2022!L667*0.000001</f>
        <v>198.053709</v>
      </c>
      <c r="M667">
        <f>Input2022!M667*0.000001</f>
        <v>127.00180899999999</v>
      </c>
      <c r="N667">
        <f>Input2022!N667*0.000001</f>
        <v>0</v>
      </c>
      <c r="O667">
        <f>Input2022!O667*0.000001</f>
        <v>59.383519999999997</v>
      </c>
      <c r="P667">
        <f>Input2022!P667*0.000001</f>
        <v>8.4554069999999992</v>
      </c>
      <c r="Q667">
        <f>Input2022!Q667*0.000001</f>
        <v>-83.49350299999999</v>
      </c>
      <c r="R667">
        <f>Input2022!R667*0.000001</f>
        <v>540.97013860000004</v>
      </c>
      <c r="S667">
        <f>Input2022!S667*0.000001</f>
        <v>457.47663560000001</v>
      </c>
      <c r="T667">
        <f>Input2022!T667*0.000001</f>
        <v>17.652602999999999</v>
      </c>
      <c r="U667">
        <f>Input2022!U667*0.000001</f>
        <v>39.358981</v>
      </c>
      <c r="V667">
        <f>Input2022!V667*0.000001</f>
        <v>82.272319999999993</v>
      </c>
      <c r="W667">
        <f>Input2022!W667*0.000001</f>
        <v>46.567824999999999</v>
      </c>
    </row>
    <row r="668" spans="1:23" ht="14.25" customHeight="1">
      <c r="A668">
        <f>Input2022!A668</f>
        <v>2022</v>
      </c>
      <c r="B668" t="str">
        <f>Input2022!B668</f>
        <v>Livermore Valley Joint Unified School District</v>
      </c>
      <c r="C668" t="str">
        <f>Input2022!C668</f>
        <v>School District</v>
      </c>
      <c r="D668" t="str">
        <f>Input2022!D668</f>
        <v>06</v>
      </c>
      <c r="E668" t="str">
        <f>Input2022!E668</f>
        <v>001</v>
      </c>
      <c r="F668" t="str">
        <f>Input2022!F668</f>
        <v>22110</v>
      </c>
      <c r="G668" t="str">
        <f>Input2022!G668</f>
        <v>CA</v>
      </c>
      <c r="H668">
        <f>Input2022!H668*0.000001</f>
        <v>7.3181539999999998</v>
      </c>
      <c r="I668">
        <f>Input2022!I668*0.000001</f>
        <v>0</v>
      </c>
      <c r="J668">
        <f>Input2022!J668*0.000001</f>
        <v>177.657523</v>
      </c>
      <c r="K668">
        <f>Input2022!K668*0.000001</f>
        <v>255.75956199999999</v>
      </c>
      <c r="L668">
        <f>Input2022!L668*0.000001</f>
        <v>192.84131599999998</v>
      </c>
      <c r="M668">
        <f>Input2022!M668*0.000001</f>
        <v>179.51582199999999</v>
      </c>
      <c r="N668">
        <f>Input2022!N668*0.000001</f>
        <v>0</v>
      </c>
      <c r="O668">
        <f>Input2022!O668*0.000001</f>
        <v>19.604652999999999</v>
      </c>
      <c r="P668">
        <f>Input2022!P668*0.000001</f>
        <v>11.035708</v>
      </c>
      <c r="Q668">
        <f>Input2022!Q668*0.000001</f>
        <v>-95.878288999999995</v>
      </c>
      <c r="R668">
        <f>Input2022!R668*0.000001</f>
        <v>648.55586680161935</v>
      </c>
      <c r="S668">
        <f>Input2022!S668*0.000001</f>
        <v>552.67757780161935</v>
      </c>
      <c r="T668">
        <f>Input2022!T668*0.000001</f>
        <v>19.245096</v>
      </c>
      <c r="U668">
        <f>Input2022!U668*0.000001</f>
        <v>0</v>
      </c>
      <c r="V668">
        <f>Input2022!V668*0.000001</f>
        <v>6.9009469999999995</v>
      </c>
      <c r="W668">
        <f>Input2022!W668*0.000001</f>
        <v>-126.82088599999999</v>
      </c>
    </row>
    <row r="669" spans="1:23" ht="14.25" customHeight="1">
      <c r="A669">
        <f>Input2022!A669</f>
        <v>2022</v>
      </c>
      <c r="B669" t="str">
        <f>Input2022!B669</f>
        <v>Livingston Union School District</v>
      </c>
      <c r="C669" t="str">
        <f>Input2022!C669</f>
        <v>School District</v>
      </c>
      <c r="D669" t="str">
        <f>Input2022!D669</f>
        <v>06</v>
      </c>
      <c r="E669" t="str">
        <f>Input2022!E669</f>
        <v>047</v>
      </c>
      <c r="F669" t="str">
        <f>Input2022!F669</f>
        <v>22170</v>
      </c>
      <c r="G669" t="str">
        <f>Input2022!G669</f>
        <v>CA</v>
      </c>
      <c r="H669">
        <f>Input2022!H669*0.000001</f>
        <v>15.030071999999999</v>
      </c>
      <c r="I669">
        <f>Input2022!I669*0.000001</f>
        <v>-2.5680679999999998</v>
      </c>
      <c r="J669">
        <f>Input2022!J669*0.000001</f>
        <v>35.440503999999997</v>
      </c>
      <c r="K669">
        <f>Input2022!K669*0.000001</f>
        <v>8.4623309999999989</v>
      </c>
      <c r="L669">
        <f>Input2022!L669*0.000001</f>
        <v>52.822277</v>
      </c>
      <c r="M669">
        <f>Input2022!M669*0.000001</f>
        <v>41.597397000000001</v>
      </c>
      <c r="N669">
        <f>Input2022!N669*0.000001</f>
        <v>0</v>
      </c>
      <c r="O669">
        <f>Input2022!O669*0.000001</f>
        <v>21.629512999999999</v>
      </c>
      <c r="P669">
        <f>Input2022!P669*0.000001</f>
        <v>6.1943109999999999</v>
      </c>
      <c r="Q669">
        <f>Input2022!Q669*0.000001</f>
        <v>-18.414887999999998</v>
      </c>
      <c r="R669">
        <f>Input2022!R669*0.000001</f>
        <v>125.05666153846153</v>
      </c>
      <c r="S669">
        <f>Input2022!S669*0.000001</f>
        <v>106.64177353846154</v>
      </c>
      <c r="T669">
        <f>Input2022!T669*0.000001</f>
        <v>3.8666749999999999</v>
      </c>
      <c r="U669">
        <f>Input2022!U669*0.000001</f>
        <v>0</v>
      </c>
      <c r="V669">
        <f>Input2022!V669*0.000001</f>
        <v>3.9972989999999999</v>
      </c>
      <c r="W669">
        <f>Input2022!W669*0.000001</f>
        <v>-6.4950029999999996</v>
      </c>
    </row>
    <row r="670" spans="1:23" ht="14.25" customHeight="1">
      <c r="A670">
        <f>Input2022!A670</f>
        <v>2022</v>
      </c>
      <c r="B670" t="str">
        <f>Input2022!B670</f>
        <v>Lodi</v>
      </c>
      <c r="C670" t="str">
        <f>Input2022!C670</f>
        <v>City</v>
      </c>
      <c r="D670" t="str">
        <f>Input2022!D670</f>
        <v>06</v>
      </c>
      <c r="E670" t="str">
        <f>Input2022!E670</f>
        <v>077</v>
      </c>
      <c r="F670">
        <f>Input2022!F670</f>
        <v>42202</v>
      </c>
      <c r="G670" t="str">
        <f>Input2022!G670</f>
        <v>CA</v>
      </c>
      <c r="H670">
        <f>Input2022!H670*0.000001</f>
        <v>23.741194</v>
      </c>
      <c r="I670">
        <f>Input2022!I670*0.000001</f>
        <v>-19.004759999999997</v>
      </c>
      <c r="J670">
        <f>Input2022!J670*0.000001</f>
        <v>58.904421999999997</v>
      </c>
      <c r="K670">
        <f>Input2022!K670*0.000001</f>
        <v>155.027704</v>
      </c>
      <c r="L670">
        <f>Input2022!L670*0.000001</f>
        <v>237.97830199999999</v>
      </c>
      <c r="M670">
        <f>Input2022!M670*0.000001</f>
        <v>72.654736999999997</v>
      </c>
      <c r="N670">
        <f>Input2022!N670*0.000001</f>
        <v>0</v>
      </c>
      <c r="O670">
        <f>Input2022!O670*0.000001</f>
        <v>36.013283000000001</v>
      </c>
      <c r="P670">
        <f>Input2022!P670*0.000001</f>
        <v>6.293533</v>
      </c>
      <c r="Q670">
        <f>Input2022!Q670*0.000001</f>
        <v>-102.730536</v>
      </c>
      <c r="R670">
        <f>Input2022!R670*0.000001</f>
        <v>436.78731599999998</v>
      </c>
      <c r="S670">
        <f>Input2022!S670*0.000001</f>
        <v>334.05678</v>
      </c>
      <c r="T670">
        <f>Input2022!T670*0.000001</f>
        <v>12.926592999999999</v>
      </c>
      <c r="U670">
        <f>Input2022!U670*0.000001</f>
        <v>2.396261</v>
      </c>
      <c r="V670">
        <f>Input2022!V670*0.000001</f>
        <v>24.157530999999999</v>
      </c>
      <c r="W670">
        <f>Input2022!W670*0.000001</f>
        <v>8.2287330000000001</v>
      </c>
    </row>
    <row r="671" spans="1:23" ht="14.25" customHeight="1">
      <c r="A671">
        <f>Input2022!A671</f>
        <v>2022</v>
      </c>
      <c r="B671" t="str">
        <f>Input2022!B671</f>
        <v>Lodi Unified School District</v>
      </c>
      <c r="C671" t="str">
        <f>Input2022!C671</f>
        <v>School District</v>
      </c>
      <c r="D671" t="str">
        <f>Input2022!D671</f>
        <v>06</v>
      </c>
      <c r="E671" t="str">
        <f>Input2022!E671</f>
        <v>077</v>
      </c>
      <c r="F671" t="str">
        <f>Input2022!F671</f>
        <v>22230</v>
      </c>
      <c r="G671" t="str">
        <f>Input2022!G671</f>
        <v>CA</v>
      </c>
      <c r="H671">
        <f>Input2022!H671*0.000001</f>
        <v>120.52065999999999</v>
      </c>
      <c r="I671">
        <f>Input2022!I671*0.000001</f>
        <v>-3.5329829999999998</v>
      </c>
      <c r="J671">
        <f>Input2022!J671*0.000001</f>
        <v>398.62319600000001</v>
      </c>
      <c r="K671">
        <f>Input2022!K671*0.000001</f>
        <v>364.76052199999998</v>
      </c>
      <c r="L671">
        <f>Input2022!L671*0.000001</f>
        <v>533.73350299999993</v>
      </c>
      <c r="M671">
        <f>Input2022!M671*0.000001</f>
        <v>449.73175099999997</v>
      </c>
      <c r="N671">
        <f>Input2022!N671*0.000001</f>
        <v>169.85332199999999</v>
      </c>
      <c r="O671">
        <f>Input2022!O671*0.000001</f>
        <v>0</v>
      </c>
      <c r="P671">
        <f>Input2022!P671*0.000001</f>
        <v>46.560983999999998</v>
      </c>
      <c r="Q671">
        <f>Input2022!Q671*0.000001</f>
        <v>-190.339448</v>
      </c>
      <c r="R671">
        <f>Input2022!R671*0.000001</f>
        <v>1306.9072296052632</v>
      </c>
      <c r="S671">
        <f>Input2022!S671*0.000001</f>
        <v>1116.5677816052632</v>
      </c>
      <c r="T671">
        <f>Input2022!T671*0.000001</f>
        <v>38.718181999999999</v>
      </c>
      <c r="U671">
        <f>Input2022!U671*0.000001</f>
        <v>0</v>
      </c>
      <c r="V671">
        <f>Input2022!V671*0.000001</f>
        <v>102.76771699999999</v>
      </c>
      <c r="W671">
        <f>Input2022!W671*0.000001</f>
        <v>-221.69742199999999</v>
      </c>
    </row>
    <row r="672" spans="1:23" ht="14.25" customHeight="1">
      <c r="A672">
        <f>Input2022!A672</f>
        <v>2022</v>
      </c>
      <c r="B672" t="str">
        <f>Input2022!B672</f>
        <v>Loleta Union School District</v>
      </c>
      <c r="C672" t="str">
        <f>Input2022!C672</f>
        <v>School District</v>
      </c>
      <c r="D672" t="str">
        <f>Input2022!D672</f>
        <v>06</v>
      </c>
      <c r="E672" t="str">
        <f>Input2022!E672</f>
        <v>023</v>
      </c>
      <c r="F672" t="str">
        <f>Input2022!F672</f>
        <v>22320</v>
      </c>
      <c r="G672" t="str">
        <f>Input2022!G672</f>
        <v>CA</v>
      </c>
      <c r="H672">
        <f>Input2022!H672*0.000001</f>
        <v>0.45207599999999998</v>
      </c>
      <c r="I672">
        <f>Input2022!I672*0.000001</f>
        <v>-9.9182999999999993E-2</v>
      </c>
      <c r="J672">
        <f>Input2022!J672*0.000001</f>
        <v>2.774664</v>
      </c>
      <c r="K672">
        <f>Input2022!K672*0.000001</f>
        <v>0.24323599999999998</v>
      </c>
      <c r="L672">
        <f>Input2022!L672*0.000001</f>
        <v>3.1531389999999999</v>
      </c>
      <c r="M672">
        <f>Input2022!M672*0.000001</f>
        <v>2.9984959999999998</v>
      </c>
      <c r="N672">
        <f>Input2022!N672*0.000001</f>
        <v>0</v>
      </c>
      <c r="O672">
        <f>Input2022!O672*0.000001</f>
        <v>0.443581</v>
      </c>
      <c r="P672">
        <f>Input2022!P672*0.000001</f>
        <v>0.24015</v>
      </c>
      <c r="Q672">
        <f>Input2022!Q672*0.000001</f>
        <v>-1.0588599999999999</v>
      </c>
      <c r="R672">
        <f>Input2022!R672*0.000001</f>
        <v>6.6528931356892134</v>
      </c>
      <c r="S672">
        <f>Input2022!S672*0.000001</f>
        <v>5.5940331356892132</v>
      </c>
      <c r="T672">
        <f>Input2022!T672*0.000001</f>
        <v>0.18835199999999999</v>
      </c>
      <c r="U672">
        <f>Input2022!U672*0.000001</f>
        <v>0</v>
      </c>
      <c r="V672">
        <f>Input2022!V672*0.000001</f>
        <v>5.6439999999999997E-2</v>
      </c>
      <c r="W672">
        <f>Input2022!W672*0.000001</f>
        <v>-0.95597999999999994</v>
      </c>
    </row>
    <row r="673" spans="1:23" ht="14.25" customHeight="1">
      <c r="A673">
        <f>Input2022!A673</f>
        <v>2022</v>
      </c>
      <c r="B673" t="str">
        <f>Input2022!B673</f>
        <v>Loma Linda</v>
      </c>
      <c r="C673" t="str">
        <f>Input2022!C673</f>
        <v>City</v>
      </c>
      <c r="D673" t="str">
        <f>Input2022!D673</f>
        <v>06</v>
      </c>
      <c r="E673" t="str">
        <f>Input2022!E673</f>
        <v>071</v>
      </c>
      <c r="F673">
        <f>Input2022!F673</f>
        <v>42370</v>
      </c>
      <c r="G673" t="str">
        <f>Input2022!G673</f>
        <v>CA</v>
      </c>
      <c r="H673">
        <f>Input2022!H673*0.000001</f>
        <v>16.973305</v>
      </c>
      <c r="I673">
        <f>Input2022!I673*0.000001</f>
        <v>-0.12</v>
      </c>
      <c r="J673">
        <f>Input2022!J673*0.000001</f>
        <v>23.871926999999999</v>
      </c>
      <c r="K673">
        <f>Input2022!K673*0.000001</f>
        <v>23.651782999999998</v>
      </c>
      <c r="L673">
        <f>Input2022!L673*0.000001</f>
        <v>47.062576</v>
      </c>
      <c r="M673">
        <f>Input2022!M673*0.000001</f>
        <v>24.329013999999997</v>
      </c>
      <c r="N673">
        <f>Input2022!N673*0.000001</f>
        <v>0</v>
      </c>
      <c r="O673">
        <f>Input2022!O673*0.000001</f>
        <v>15.553104999999999</v>
      </c>
      <c r="P673">
        <f>Input2022!P673*0.000001</f>
        <v>1.905705</v>
      </c>
      <c r="Q673">
        <f>Input2022!Q673*0.000001</f>
        <v>2.45417</v>
      </c>
      <c r="R673">
        <f>Input2022!R673*0.000001</f>
        <v>72.129683999999997</v>
      </c>
      <c r="S673">
        <f>Input2022!S673*0.000001</f>
        <v>74.583854000000002</v>
      </c>
      <c r="T673">
        <f>Input2022!T673*0.000001</f>
        <v>1.790643</v>
      </c>
      <c r="U673">
        <f>Input2022!U673*0.000001</f>
        <v>0.65644199999999997</v>
      </c>
      <c r="V673">
        <f>Input2022!V673*0.000001</f>
        <v>0.89883999999999997</v>
      </c>
      <c r="W673">
        <f>Input2022!W673*0.000001</f>
        <v>21.309031999999998</v>
      </c>
    </row>
    <row r="674" spans="1:23" ht="14.25" customHeight="1">
      <c r="A674">
        <f>Input2022!A674</f>
        <v>2022</v>
      </c>
      <c r="B674" t="str">
        <f>Input2022!B674</f>
        <v>Loma Prieta Joint Union Elementary School District</v>
      </c>
      <c r="C674" t="str">
        <f>Input2022!C674</f>
        <v>School District</v>
      </c>
      <c r="D674" t="str">
        <f>Input2022!D674</f>
        <v>06</v>
      </c>
      <c r="E674" t="str">
        <f>Input2022!E674</f>
        <v>085</v>
      </c>
      <c r="F674" t="str">
        <f>Input2022!F674</f>
        <v>22350</v>
      </c>
      <c r="G674" t="str">
        <f>Input2022!G674</f>
        <v>CA</v>
      </c>
      <c r="H674">
        <f>Input2022!H674*0.000001</f>
        <v>1.0672169999999999</v>
      </c>
      <c r="I674">
        <f>Input2022!I674*0.000001</f>
        <v>0</v>
      </c>
      <c r="J674">
        <f>Input2022!J674*0.000001</f>
        <v>8.0353169999999992</v>
      </c>
      <c r="K674">
        <f>Input2022!K674*0.000001</f>
        <v>12.15611</v>
      </c>
      <c r="L674">
        <f>Input2022!L674*0.000001</f>
        <v>7.8753899999999994</v>
      </c>
      <c r="M674">
        <f>Input2022!M674*0.000001</f>
        <v>7.6780169999999996</v>
      </c>
      <c r="N674">
        <f>Input2022!N674*0.000001</f>
        <v>0</v>
      </c>
      <c r="O674">
        <f>Input2022!O674*0.000001</f>
        <v>0.40067199999999997</v>
      </c>
      <c r="P674">
        <f>Input2022!P674*0.000001</f>
        <v>0.189388</v>
      </c>
      <c r="Q674">
        <f>Input2022!Q674*0.000001</f>
        <v>-4.1094479999999995</v>
      </c>
      <c r="R674">
        <f>Input2022!R674*0.000001</f>
        <v>26.945800822368422</v>
      </c>
      <c r="S674">
        <f>Input2022!S674*0.000001</f>
        <v>22.836352822368422</v>
      </c>
      <c r="T674">
        <f>Input2022!T674*0.000001</f>
        <v>0.827156</v>
      </c>
      <c r="U674">
        <f>Input2022!U674*0.000001</f>
        <v>0</v>
      </c>
      <c r="V674">
        <f>Input2022!V674*0.000001</f>
        <v>0</v>
      </c>
      <c r="W674">
        <f>Input2022!W674*0.000001</f>
        <v>-4.2755719999999995</v>
      </c>
    </row>
    <row r="675" spans="1:23" ht="14.25" customHeight="1">
      <c r="A675">
        <f>Input2022!A675</f>
        <v>2022</v>
      </c>
      <c r="B675" t="str">
        <f>Input2022!B675</f>
        <v>Lomita</v>
      </c>
      <c r="C675" t="str">
        <f>Input2022!C675</f>
        <v>City</v>
      </c>
      <c r="D675" t="str">
        <f>Input2022!D675</f>
        <v>06</v>
      </c>
      <c r="E675" t="str">
        <f>Input2022!E675</f>
        <v>037</v>
      </c>
      <c r="F675">
        <f>Input2022!F675</f>
        <v>42468</v>
      </c>
      <c r="G675" t="str">
        <f>Input2022!G675</f>
        <v>CA</v>
      </c>
      <c r="H675">
        <f>Input2022!H675*0.000001</f>
        <v>8.5254549999999991</v>
      </c>
      <c r="I675">
        <f>Input2022!I675*0.000001</f>
        <v>-1.4019539999999999</v>
      </c>
      <c r="J675">
        <f>Input2022!J675*0.000001</f>
        <v>10.947778</v>
      </c>
      <c r="K675">
        <f>Input2022!K675*0.000001</f>
        <v>6.1841390000000001</v>
      </c>
      <c r="L675">
        <f>Input2022!L675*0.000001</f>
        <v>26.846022999999999</v>
      </c>
      <c r="M675">
        <f>Input2022!M675*0.000001</f>
        <v>13.180586</v>
      </c>
      <c r="N675">
        <f>Input2022!N675*0.000001</f>
        <v>0</v>
      </c>
      <c r="O675">
        <f>Input2022!O675*0.000001</f>
        <v>8.0023559999999989</v>
      </c>
      <c r="P675">
        <f>Input2022!P675*0.000001</f>
        <v>1.4670919999999998</v>
      </c>
      <c r="Q675">
        <f>Input2022!Q675*0.000001</f>
        <v>-5.4530629999999993</v>
      </c>
      <c r="R675">
        <f>Input2022!R675*0.000001</f>
        <v>32.209468000000001</v>
      </c>
      <c r="S675">
        <f>Input2022!S675*0.000001</f>
        <v>26.756404999999997</v>
      </c>
      <c r="T675">
        <f>Input2022!T675*0.000001</f>
        <v>0.90954399999999991</v>
      </c>
      <c r="U675">
        <f>Input2022!U675*0.000001</f>
        <v>0</v>
      </c>
      <c r="V675">
        <f>Input2022!V675*0.000001</f>
        <v>4.7730980000000001</v>
      </c>
      <c r="W675">
        <f>Input2022!W675*0.000001</f>
        <v>1.1200759999999998</v>
      </c>
    </row>
    <row r="676" spans="1:23" ht="14.25" customHeight="1">
      <c r="A676">
        <f>Input2022!A676</f>
        <v>2022</v>
      </c>
      <c r="B676" t="str">
        <f>Input2022!B676</f>
        <v>Lompoc</v>
      </c>
      <c r="C676" t="str">
        <f>Input2022!C676</f>
        <v>City</v>
      </c>
      <c r="D676" t="str">
        <f>Input2022!D676</f>
        <v>06</v>
      </c>
      <c r="E676" t="str">
        <f>Input2022!E676</f>
        <v>083</v>
      </c>
      <c r="F676">
        <f>Input2022!F676</f>
        <v>42524</v>
      </c>
      <c r="G676" t="str">
        <f>Input2022!G676</f>
        <v>CA</v>
      </c>
      <c r="H676">
        <f>Input2022!H676*0.000001</f>
        <v>17.952216999999997</v>
      </c>
      <c r="I676">
        <f>Input2022!I676*0.000001</f>
        <v>-4.521045</v>
      </c>
      <c r="J676">
        <f>Input2022!J676*0.000001</f>
        <v>43.080864999999996</v>
      </c>
      <c r="K676">
        <f>Input2022!K676*0.000001</f>
        <v>69.537610000000001</v>
      </c>
      <c r="L676">
        <f>Input2022!L676*0.000001</f>
        <v>130.303832</v>
      </c>
      <c r="M676">
        <f>Input2022!M676*0.000001</f>
        <v>53.512606999999996</v>
      </c>
      <c r="N676">
        <f>Input2022!N676*0.000001</f>
        <v>0.77052100000000001</v>
      </c>
      <c r="O676">
        <f>Input2022!O676*0.000001</f>
        <v>18.301772</v>
      </c>
      <c r="P676">
        <f>Input2022!P676*0.000001</f>
        <v>3.9809299999999999</v>
      </c>
      <c r="Q676">
        <f>Input2022!Q676*0.000001</f>
        <v>-62.025389999999994</v>
      </c>
      <c r="R676">
        <f>Input2022!R676*0.000001</f>
        <v>425.72148254824936</v>
      </c>
      <c r="S676">
        <f>Input2022!S676*0.000001</f>
        <v>363.69609254824934</v>
      </c>
      <c r="T676">
        <f>Input2022!T676*0.000001</f>
        <v>12.381774999999999</v>
      </c>
      <c r="U676">
        <f>Input2022!U676*0.000001</f>
        <v>22.124645999999998</v>
      </c>
      <c r="V676">
        <f>Input2022!V676*0.000001</f>
        <v>18.026215999999998</v>
      </c>
      <c r="W676">
        <f>Input2022!W676*0.000001</f>
        <v>-5.9172089999999997</v>
      </c>
    </row>
    <row r="677" spans="1:23" ht="14.25" customHeight="1">
      <c r="A677">
        <f>Input2022!A677</f>
        <v>2022</v>
      </c>
      <c r="B677" t="str">
        <f>Input2022!B677</f>
        <v>Lompoc Unified School District</v>
      </c>
      <c r="C677" t="str">
        <f>Input2022!C677</f>
        <v>School District</v>
      </c>
      <c r="D677" t="str">
        <f>Input2022!D677</f>
        <v>06</v>
      </c>
      <c r="E677" t="str">
        <f>Input2022!E677</f>
        <v>083</v>
      </c>
      <c r="F677" t="str">
        <f>Input2022!F677</f>
        <v>22410</v>
      </c>
      <c r="G677" t="str">
        <f>Input2022!G677</f>
        <v>CA</v>
      </c>
      <c r="H677">
        <f>Input2022!H677*0.000001</f>
        <v>21.536107999999999</v>
      </c>
      <c r="I677">
        <f>Input2022!I677*0.000001</f>
        <v>-1</v>
      </c>
      <c r="J677">
        <f>Input2022!J677*0.000001</f>
        <v>138.04897700000001</v>
      </c>
      <c r="K677">
        <f>Input2022!K677*0.000001</f>
        <v>25.078792999999997</v>
      </c>
      <c r="L677">
        <f>Input2022!L677*0.000001</f>
        <v>152.39584499999998</v>
      </c>
      <c r="M677">
        <f>Input2022!M677*0.000001</f>
        <v>144.78733199999999</v>
      </c>
      <c r="N677">
        <f>Input2022!N677*0.000001</f>
        <v>0</v>
      </c>
      <c r="O677">
        <f>Input2022!O677*0.000001</f>
        <v>38.247599999999998</v>
      </c>
      <c r="P677">
        <f>Input2022!P677*0.000001</f>
        <v>18.002292000000001</v>
      </c>
      <c r="Q677">
        <f>Input2022!Q677*0.000001</f>
        <v>-68.894767999999999</v>
      </c>
      <c r="R677">
        <f>Input2022!R677*0.000001</f>
        <v>449.61739720647773</v>
      </c>
      <c r="S677">
        <f>Input2022!S677*0.000001</f>
        <v>380.72262920647773</v>
      </c>
      <c r="T677">
        <f>Input2022!T677*0.000001</f>
        <v>13.019418999999999</v>
      </c>
      <c r="U677">
        <f>Input2022!U677*0.000001</f>
        <v>0</v>
      </c>
      <c r="V677">
        <f>Input2022!V677*0.000001</f>
        <v>6.7165010000000001</v>
      </c>
      <c r="W677">
        <f>Input2022!W677*0.000001</f>
        <v>-81.80924499999999</v>
      </c>
    </row>
    <row r="678" spans="1:23" ht="14.25" customHeight="1">
      <c r="A678">
        <f>Input2022!A678</f>
        <v>2022</v>
      </c>
      <c r="B678" t="str">
        <f>Input2022!B678</f>
        <v>Lone Pine Unified School District</v>
      </c>
      <c r="C678" t="str">
        <f>Input2022!C678</f>
        <v>School District</v>
      </c>
      <c r="D678" t="str">
        <f>Input2022!D678</f>
        <v>06</v>
      </c>
      <c r="E678" t="str">
        <f>Input2022!E678</f>
        <v>027</v>
      </c>
      <c r="F678" t="str">
        <f>Input2022!F678</f>
        <v>22440</v>
      </c>
      <c r="G678" t="str">
        <f>Input2022!G678</f>
        <v>CA</v>
      </c>
      <c r="H678">
        <f>Input2022!H678*0.000001</f>
        <v>2.640279</v>
      </c>
      <c r="I678">
        <f>Input2022!I678*0.000001</f>
        <v>-0.13</v>
      </c>
      <c r="J678">
        <f>Input2022!J678*0.000001</f>
        <v>7.3477119999999996</v>
      </c>
      <c r="K678">
        <f>Input2022!K678*0.000001</f>
        <v>0.11049099999999999</v>
      </c>
      <c r="L678">
        <f>Input2022!L678*0.000001</f>
        <v>7.5773139999999994</v>
      </c>
      <c r="M678">
        <f>Input2022!M678*0.000001</f>
        <v>7.3479929999999998</v>
      </c>
      <c r="N678">
        <f>Input2022!N678*0.000001</f>
        <v>0</v>
      </c>
      <c r="O678">
        <f>Input2022!O678*0.000001</f>
        <v>4.3475359999999998</v>
      </c>
      <c r="P678">
        <f>Input2022!P678*0.000001</f>
        <v>2.21225</v>
      </c>
      <c r="Q678">
        <f>Input2022!Q678*0.000001</f>
        <v>-2.4050819999999997</v>
      </c>
      <c r="R678">
        <f>Input2022!R678*0.000001</f>
        <v>15.828126315789476</v>
      </c>
      <c r="S678">
        <f>Input2022!S678*0.000001</f>
        <v>13.423044315789475</v>
      </c>
      <c r="T678">
        <f>Input2022!T678*0.000001</f>
        <v>0.42927099999999996</v>
      </c>
      <c r="U678">
        <f>Input2022!U678*0.000001</f>
        <v>0</v>
      </c>
      <c r="V678">
        <f>Input2022!V678*0.000001</f>
        <v>3.213193</v>
      </c>
      <c r="W678">
        <f>Input2022!W678*0.000001</f>
        <v>-4.1339509999999997</v>
      </c>
    </row>
    <row r="679" spans="1:23" ht="14.25" customHeight="1">
      <c r="A679">
        <f>Input2022!A679</f>
        <v>2022</v>
      </c>
      <c r="B679" t="str">
        <f>Input2022!B679</f>
        <v>Long Beach</v>
      </c>
      <c r="C679" t="str">
        <f>Input2022!C679</f>
        <v>City</v>
      </c>
      <c r="D679" t="str">
        <f>Input2022!D679</f>
        <v>06</v>
      </c>
      <c r="E679" t="str">
        <f>Input2022!E679</f>
        <v>037</v>
      </c>
      <c r="F679">
        <f>Input2022!F679</f>
        <v>43000</v>
      </c>
      <c r="G679" t="str">
        <f>Input2022!G679</f>
        <v>CA</v>
      </c>
      <c r="H679">
        <f>Input2022!H679*0.000001</f>
        <v>226.297</v>
      </c>
      <c r="I679">
        <f>Input2022!I679*0.000001</f>
        <v>-59.434999999999995</v>
      </c>
      <c r="J679">
        <f>Input2022!J679*0.000001</f>
        <v>583.28499999999997</v>
      </c>
      <c r="K679">
        <f>Input2022!K679*0.000001</f>
        <v>3006.0360000000001</v>
      </c>
      <c r="L679">
        <f>Input2022!L679*0.000001</f>
        <v>2485.5419999999999</v>
      </c>
      <c r="M679">
        <f>Input2022!M679*0.000001</f>
        <v>622.07100000000003</v>
      </c>
      <c r="N679">
        <f>Input2022!N679*0.000001</f>
        <v>192.148</v>
      </c>
      <c r="O679">
        <f>Input2022!O679*0.000001</f>
        <v>0</v>
      </c>
      <c r="P679">
        <f>Input2022!P679*0.000001</f>
        <v>63.003999999999998</v>
      </c>
      <c r="Q679">
        <f>Input2022!Q679*0.000001</f>
        <v>-1305.415</v>
      </c>
      <c r="R679">
        <f>Input2022!R679*0.000001</f>
        <v>5990.3769999999995</v>
      </c>
      <c r="S679">
        <f>Input2022!S679*0.000001</f>
        <v>4684.9619999999995</v>
      </c>
      <c r="T679">
        <f>Input2022!T679*0.000001</f>
        <v>152.84899999999999</v>
      </c>
      <c r="U679">
        <f>Input2022!U679*0.000001</f>
        <v>0</v>
      </c>
      <c r="V679">
        <f>Input2022!V679*0.000001</f>
        <v>4.165</v>
      </c>
      <c r="W679">
        <f>Input2022!W679*0.000001</f>
        <v>-267.62299999999999</v>
      </c>
    </row>
    <row r="680" spans="1:23" ht="14.25" customHeight="1">
      <c r="A680">
        <f>Input2022!A680</f>
        <v>2022</v>
      </c>
      <c r="B680" t="str">
        <f>Input2022!B680</f>
        <v>Long Beach Unified School District</v>
      </c>
      <c r="C680" t="str">
        <f>Input2022!C680</f>
        <v>School District</v>
      </c>
      <c r="D680" t="str">
        <f>Input2022!D680</f>
        <v>06</v>
      </c>
      <c r="E680" t="str">
        <f>Input2022!E680</f>
        <v>037</v>
      </c>
      <c r="F680" t="str">
        <f>Input2022!F680</f>
        <v>22500</v>
      </c>
      <c r="G680" t="str">
        <f>Input2022!G680</f>
        <v>CA</v>
      </c>
      <c r="H680">
        <f>Input2022!H680*0.000001</f>
        <v>415.019409</v>
      </c>
      <c r="I680">
        <f>Input2022!I680*0.000001</f>
        <v>0</v>
      </c>
      <c r="J680">
        <f>Input2022!J680*0.000001</f>
        <v>1065.7325949999999</v>
      </c>
      <c r="K680">
        <f>Input2022!K680*0.000001</f>
        <v>1425.6190319999998</v>
      </c>
      <c r="L680">
        <f>Input2022!L680*0.000001</f>
        <v>1281.4972909999999</v>
      </c>
      <c r="M680">
        <f>Input2022!M680*0.000001</f>
        <v>1103.4010309999999</v>
      </c>
      <c r="N680">
        <f>Input2022!N680*0.000001</f>
        <v>509.12926999999996</v>
      </c>
      <c r="O680">
        <f>Input2022!O680*0.000001</f>
        <v>0</v>
      </c>
      <c r="P680">
        <f>Input2022!P680*0.000001</f>
        <v>113.685182</v>
      </c>
      <c r="Q680">
        <f>Input2022!Q680*0.000001</f>
        <v>-480.68114699999995</v>
      </c>
      <c r="R680">
        <f>Input2022!R680*0.000001</f>
        <v>3318.0919639676113</v>
      </c>
      <c r="S680">
        <f>Input2022!S680*0.000001</f>
        <v>2837.410816967611</v>
      </c>
      <c r="T680">
        <f>Input2022!T680*0.000001</f>
        <v>103.29570299999999</v>
      </c>
      <c r="U680">
        <f>Input2022!U680*0.000001</f>
        <v>0</v>
      </c>
      <c r="V680">
        <f>Input2022!V680*0.000001</f>
        <v>401.29900499999997</v>
      </c>
      <c r="W680">
        <f>Input2022!W680*0.000001</f>
        <v>-786.01011699999992</v>
      </c>
    </row>
    <row r="681" spans="1:23" ht="14.25" customHeight="1">
      <c r="A681">
        <f>Input2022!A681</f>
        <v>2022</v>
      </c>
      <c r="B681" t="str">
        <f>Input2022!B681</f>
        <v>Loomis</v>
      </c>
      <c r="C681" t="str">
        <f>Input2022!C681</f>
        <v>Town</v>
      </c>
      <c r="D681" t="str">
        <f>Input2022!D681</f>
        <v>06</v>
      </c>
      <c r="E681" t="str">
        <f>Input2022!E681</f>
        <v>061</v>
      </c>
      <c r="F681" t="str">
        <f>Input2022!F681</f>
        <v>43140</v>
      </c>
      <c r="G681" t="str">
        <f>Input2022!G681</f>
        <v>CA</v>
      </c>
      <c r="H681">
        <f>Input2022!H681*0.000001</f>
        <v>4.8703310000000002</v>
      </c>
      <c r="I681">
        <f>Input2022!I681*0.000001</f>
        <v>-3.6099999999999999E-3</v>
      </c>
      <c r="J681">
        <f>Input2022!J681*0.000001</f>
        <v>4.9886859999999995</v>
      </c>
      <c r="K681">
        <f>Input2022!K681*0.000001</f>
        <v>0.108844</v>
      </c>
      <c r="L681">
        <f>Input2022!L681*0.000001</f>
        <v>7.6799149999999994</v>
      </c>
      <c r="M681">
        <f>Input2022!M681*0.000001</f>
        <v>5.7447010000000001</v>
      </c>
      <c r="N681">
        <f>Input2022!N681*0.000001</f>
        <v>0</v>
      </c>
      <c r="O681">
        <f>Input2022!O681*0.000001</f>
        <v>3.9369069999999997</v>
      </c>
      <c r="P681">
        <f>Input2022!P681*0.000001</f>
        <v>0.22797699999999999</v>
      </c>
      <c r="Q681">
        <f>Input2022!Q681*0.000001</f>
        <v>-9.4819999999999991E-3</v>
      </c>
      <c r="R681">
        <f>Input2022!R681*0.000001</f>
        <v>6.7728570000000001</v>
      </c>
      <c r="S681">
        <f>Input2022!S681*0.000001</f>
        <v>6.7633749999999999</v>
      </c>
      <c r="T681">
        <f>Input2022!T681*0.000001</f>
        <v>0.17322599999999999</v>
      </c>
      <c r="U681">
        <f>Input2022!U681*0.000001</f>
        <v>0</v>
      </c>
      <c r="V681">
        <f>Input2022!V681*0.000001</f>
        <v>0.206957</v>
      </c>
      <c r="W681">
        <f>Input2022!W681*0.000001</f>
        <v>4.8617319999999999</v>
      </c>
    </row>
    <row r="682" spans="1:23" ht="14.25" customHeight="1">
      <c r="A682">
        <f>Input2022!A682</f>
        <v>2022</v>
      </c>
      <c r="B682" t="str">
        <f>Input2022!B682</f>
        <v>Loomis Union School District</v>
      </c>
      <c r="C682" t="str">
        <f>Input2022!C682</f>
        <v>School District</v>
      </c>
      <c r="D682" t="str">
        <f>Input2022!D682</f>
        <v>06</v>
      </c>
      <c r="E682" t="str">
        <f>Input2022!E682</f>
        <v>061</v>
      </c>
      <c r="F682" t="str">
        <f>Input2022!F682</f>
        <v>22560</v>
      </c>
      <c r="G682" t="str">
        <f>Input2022!G682</f>
        <v>CA</v>
      </c>
      <c r="H682">
        <f>Input2022!H682*0.000001</f>
        <v>11.098284999999999</v>
      </c>
      <c r="I682">
        <f>Input2022!I682*0.000001</f>
        <v>0</v>
      </c>
      <c r="J682">
        <f>Input2022!J682*0.000001</f>
        <v>26.785352</v>
      </c>
      <c r="K682">
        <f>Input2022!K682*0.000001</f>
        <v>0.79145100000000002</v>
      </c>
      <c r="L682">
        <f>Input2022!L682*0.000001</f>
        <v>34.997186999999997</v>
      </c>
      <c r="M682">
        <f>Input2022!M682*0.000001</f>
        <v>28.211423999999997</v>
      </c>
      <c r="N682">
        <f>Input2022!N682*0.000001</f>
        <v>15.222315</v>
      </c>
      <c r="O682">
        <f>Input2022!O682*0.000001</f>
        <v>0</v>
      </c>
      <c r="P682">
        <f>Input2022!P682*0.000001</f>
        <v>4.5408169999999997</v>
      </c>
      <c r="Q682">
        <f>Input2022!Q682*0.000001</f>
        <v>-13.742999999999999</v>
      </c>
      <c r="R682">
        <f>Input2022!R682*0.000001</f>
        <v>95.921961003920785</v>
      </c>
      <c r="S682">
        <f>Input2022!S682*0.000001</f>
        <v>82.17896100392079</v>
      </c>
      <c r="T682">
        <f>Input2022!T682*0.000001</f>
        <v>3.1410130000000001</v>
      </c>
      <c r="U682">
        <f>Input2022!U682*0.000001</f>
        <v>0</v>
      </c>
      <c r="V682">
        <f>Input2022!V682*0.000001</f>
        <v>0.59156500000000001</v>
      </c>
      <c r="W682">
        <f>Input2022!W682*0.000001</f>
        <v>-10.418918</v>
      </c>
    </row>
    <row r="683" spans="1:23" ht="14.25" customHeight="1">
      <c r="A683">
        <f>Input2022!A683</f>
        <v>2022</v>
      </c>
      <c r="B683" t="str">
        <f>Input2022!B683</f>
        <v>Los Alamitos</v>
      </c>
      <c r="C683" t="str">
        <f>Input2022!C683</f>
        <v>City</v>
      </c>
      <c r="D683" t="str">
        <f>Input2022!D683</f>
        <v>06</v>
      </c>
      <c r="E683" t="str">
        <f>Input2022!E683</f>
        <v>059</v>
      </c>
      <c r="F683" t="str">
        <f>Input2022!F683</f>
        <v>43224</v>
      </c>
      <c r="G683" t="str">
        <f>Input2022!G683</f>
        <v>CA</v>
      </c>
      <c r="H683">
        <f>Input2022!H683*0.000001</f>
        <v>16.768830999999999</v>
      </c>
      <c r="I683">
        <f>Input2022!I683*0.000001</f>
        <v>-1.3034999999999999</v>
      </c>
      <c r="J683">
        <f>Input2022!J683*0.000001</f>
        <v>15.668206</v>
      </c>
      <c r="K683">
        <f>Input2022!K683*0.000001</f>
        <v>3.7672439999999998</v>
      </c>
      <c r="L683">
        <f>Input2022!L683*0.000001</f>
        <v>22.229772000000001</v>
      </c>
      <c r="M683">
        <f>Input2022!M683*0.000001</f>
        <v>20.770049999999998</v>
      </c>
      <c r="N683">
        <f>Input2022!N683*0.000001</f>
        <v>0</v>
      </c>
      <c r="O683">
        <f>Input2022!O683*0.000001</f>
        <v>16.387359999999997</v>
      </c>
      <c r="P683">
        <f>Input2022!P683*0.000001</f>
        <v>2.0976509999999999</v>
      </c>
      <c r="Q683">
        <f>Input2022!Q683*0.000001</f>
        <v>-14.540567999999999</v>
      </c>
      <c r="R683">
        <f>Input2022!R683*0.000001</f>
        <v>76.780713481906446</v>
      </c>
      <c r="S683">
        <f>Input2022!S683*0.000001</f>
        <v>62.240145481906431</v>
      </c>
      <c r="T683">
        <f>Input2022!T683*0.000001</f>
        <v>2.3232390000000001</v>
      </c>
      <c r="U683">
        <f>Input2022!U683*0.000001</f>
        <v>0</v>
      </c>
      <c r="V683">
        <f>Input2022!V683*0.000001</f>
        <v>6.356967</v>
      </c>
      <c r="W683">
        <f>Input2022!W683*0.000001</f>
        <v>-4.758845</v>
      </c>
    </row>
    <row r="684" spans="1:23" ht="14.25" customHeight="1">
      <c r="A684">
        <f>Input2022!A684</f>
        <v>2022</v>
      </c>
      <c r="B684" t="str">
        <f>Input2022!B684</f>
        <v>Los Alamitos Unified School District</v>
      </c>
      <c r="C684" t="str">
        <f>Input2022!C684</f>
        <v>School District</v>
      </c>
      <c r="D684" t="str">
        <f>Input2022!D684</f>
        <v>06</v>
      </c>
      <c r="E684" t="str">
        <f>Input2022!E684</f>
        <v>059</v>
      </c>
      <c r="F684" t="str">
        <f>Input2022!F684</f>
        <v>22590</v>
      </c>
      <c r="G684" t="str">
        <f>Input2022!G684</f>
        <v>CA</v>
      </c>
      <c r="H684">
        <f>Input2022!H684*0.000001</f>
        <v>14.839628999999999</v>
      </c>
      <c r="I684">
        <f>Input2022!I684*0.000001</f>
        <v>-1.457349</v>
      </c>
      <c r="J684">
        <f>Input2022!J684*0.000001</f>
        <v>124.274289</v>
      </c>
      <c r="K684">
        <f>Input2022!K684*0.000001</f>
        <v>274.23047600000001</v>
      </c>
      <c r="L684">
        <f>Input2022!L684*0.000001</f>
        <v>143.42712599999999</v>
      </c>
      <c r="M684">
        <f>Input2022!M684*0.000001</f>
        <v>120.961185</v>
      </c>
      <c r="N684">
        <f>Input2022!N684*0.000001</f>
        <v>0</v>
      </c>
      <c r="O684">
        <f>Input2022!O684*0.000001</f>
        <v>23.550643999999998</v>
      </c>
      <c r="P684">
        <f>Input2022!P684*0.000001</f>
        <v>7.9953110000000001</v>
      </c>
      <c r="Q684">
        <f>Input2022!Q684*0.000001</f>
        <v>-63.349896999999999</v>
      </c>
      <c r="R684">
        <f>Input2022!R684*0.000001</f>
        <v>438.15381417004045</v>
      </c>
      <c r="S684">
        <f>Input2022!S684*0.000001</f>
        <v>374.80391717004045</v>
      </c>
      <c r="T684">
        <f>Input2022!T684*0.000001</f>
        <v>12.594317</v>
      </c>
      <c r="U684">
        <f>Input2022!U684*0.000001</f>
        <v>0</v>
      </c>
      <c r="V684">
        <f>Input2022!V684*0.000001</f>
        <v>17.137664000000001</v>
      </c>
      <c r="W684">
        <f>Input2022!W684*0.000001</f>
        <v>-127.00352099999999</v>
      </c>
    </row>
    <row r="685" spans="1:23" ht="14.25" customHeight="1">
      <c r="A685">
        <f>Input2022!A685</f>
        <v>2022</v>
      </c>
      <c r="B685" t="str">
        <f>Input2022!B685</f>
        <v>Los Altos</v>
      </c>
      <c r="C685" t="str">
        <f>Input2022!C685</f>
        <v>City</v>
      </c>
      <c r="D685" t="str">
        <f>Input2022!D685</f>
        <v>06</v>
      </c>
      <c r="E685" t="str">
        <f>Input2022!E685</f>
        <v>085</v>
      </c>
      <c r="F685">
        <f>Input2022!F685</f>
        <v>43280</v>
      </c>
      <c r="G685" t="str">
        <f>Input2022!G685</f>
        <v>CA</v>
      </c>
      <c r="H685">
        <f>Input2022!H685*0.000001</f>
        <v>19.39592</v>
      </c>
      <c r="I685">
        <f>Input2022!I685*0.000001</f>
        <v>-5.2439079999999993</v>
      </c>
      <c r="J685">
        <f>Input2022!J685*0.000001</f>
        <v>50.431764000000001</v>
      </c>
      <c r="K685">
        <f>Input2022!K685*0.000001</f>
        <v>14.725337</v>
      </c>
      <c r="L685">
        <f>Input2022!L685*0.000001</f>
        <v>67.305756000000002</v>
      </c>
      <c r="M685">
        <f>Input2022!M685*0.000001</f>
        <v>52.039393999999994</v>
      </c>
      <c r="N685">
        <f>Input2022!N685*0.000001</f>
        <v>0</v>
      </c>
      <c r="O685">
        <f>Input2022!O685*0.000001</f>
        <v>15.979546999999998</v>
      </c>
      <c r="P685">
        <f>Input2022!P685*0.000001</f>
        <v>2.8254139999999999</v>
      </c>
      <c r="Q685">
        <f>Input2022!Q685*0.000001</f>
        <v>-27.641351</v>
      </c>
      <c r="R685">
        <f>Input2022!R685*0.000001</f>
        <v>150.26547099999999</v>
      </c>
      <c r="S685">
        <f>Input2022!S685*0.000001</f>
        <v>122.62411999999999</v>
      </c>
      <c r="T685">
        <f>Input2022!T685*0.000001</f>
        <v>7.2472859999999999</v>
      </c>
      <c r="U685">
        <f>Input2022!U685*0.000001</f>
        <v>2.5268959999999998</v>
      </c>
      <c r="V685">
        <f>Input2022!V685*0.000001</f>
        <v>3.3083259999999997</v>
      </c>
      <c r="W685">
        <f>Input2022!W685*0.000001</f>
        <v>10.072317</v>
      </c>
    </row>
    <row r="686" spans="1:23" ht="14.25" customHeight="1">
      <c r="A686">
        <f>Input2022!A686</f>
        <v>2022</v>
      </c>
      <c r="B686" t="str">
        <f>Input2022!B686</f>
        <v>Los Altos Hills</v>
      </c>
      <c r="C686" t="str">
        <f>Input2022!C686</f>
        <v>Town</v>
      </c>
      <c r="D686" t="str">
        <f>Input2022!D686</f>
        <v>06</v>
      </c>
      <c r="E686" t="str">
        <f>Input2022!E686</f>
        <v>085</v>
      </c>
      <c r="F686" t="str">
        <f>Input2022!F686</f>
        <v>43294</v>
      </c>
      <c r="G686" t="str">
        <f>Input2022!G686</f>
        <v>CA</v>
      </c>
      <c r="H686">
        <f>Input2022!H686*0.000001</f>
        <v>17.042977</v>
      </c>
      <c r="I686">
        <f>Input2022!I686*0.000001</f>
        <v>-1.7564789999999999</v>
      </c>
      <c r="J686">
        <f>Input2022!J686*0.000001</f>
        <v>12.505336999999999</v>
      </c>
      <c r="K686">
        <f>Input2022!K686*0.000001</f>
        <v>0.125191</v>
      </c>
      <c r="L686">
        <f>Input2022!L686*0.000001</f>
        <v>20.683432999999997</v>
      </c>
      <c r="M686">
        <f>Input2022!M686*0.000001</f>
        <v>14.746061999999998</v>
      </c>
      <c r="N686">
        <f>Input2022!N686*0.000001</f>
        <v>0</v>
      </c>
      <c r="O686">
        <f>Input2022!O686*0.000001</f>
        <v>21.681858999999999</v>
      </c>
      <c r="P686">
        <f>Input2022!P686*0.000001</f>
        <v>3.9954049999999999</v>
      </c>
      <c r="Q686">
        <f>Input2022!Q686*0.000001</f>
        <v>0.21387999999999999</v>
      </c>
      <c r="R686">
        <f>Input2022!R686*0.000001</f>
        <v>-2.2490010515247119</v>
      </c>
      <c r="S686">
        <f>Input2022!S686*0.000001</f>
        <v>-2.0351210515247118</v>
      </c>
      <c r="T686">
        <f>Input2022!T686*0.000001</f>
        <v>0.43920199999999998</v>
      </c>
      <c r="U686">
        <f>Input2022!U686*0.000001</f>
        <v>3.1061009999999998</v>
      </c>
      <c r="V686">
        <f>Input2022!V686*0.000001</f>
        <v>2.151834</v>
      </c>
      <c r="W686">
        <f>Input2022!W686*0.000001</f>
        <v>25.493323999999998</v>
      </c>
    </row>
    <row r="687" spans="1:23" ht="14.25" customHeight="1">
      <c r="A687">
        <f>Input2022!A687</f>
        <v>2022</v>
      </c>
      <c r="B687" t="str">
        <f>Input2022!B687</f>
        <v>Los Altos School District</v>
      </c>
      <c r="C687" t="str">
        <f>Input2022!C687</f>
        <v>School District</v>
      </c>
      <c r="D687" t="str">
        <f>Input2022!D687</f>
        <v>06</v>
      </c>
      <c r="E687" t="str">
        <f>Input2022!E687</f>
        <v>085</v>
      </c>
      <c r="F687" t="str">
        <f>Input2022!F687</f>
        <v>22650</v>
      </c>
      <c r="G687" t="str">
        <f>Input2022!G687</f>
        <v>CA</v>
      </c>
      <c r="H687">
        <f>Input2022!H687*0.000001</f>
        <v>16.726462999999999</v>
      </c>
      <c r="I687">
        <f>Input2022!I687*0.000001</f>
        <v>0</v>
      </c>
      <c r="J687">
        <f>Input2022!J687*0.000001</f>
        <v>73.228472999999994</v>
      </c>
      <c r="K687">
        <f>Input2022!K687*0.000001</f>
        <v>122.266262</v>
      </c>
      <c r="L687">
        <f>Input2022!L687*0.000001</f>
        <v>97.30103299999999</v>
      </c>
      <c r="M687">
        <f>Input2022!M687*0.000001</f>
        <v>76.502421999999996</v>
      </c>
      <c r="N687">
        <f>Input2022!N687*0.000001</f>
        <v>19.158525999999998</v>
      </c>
      <c r="O687">
        <f>Input2022!O687*0.000001</f>
        <v>0</v>
      </c>
      <c r="P687">
        <f>Input2022!P687*0.000001</f>
        <v>2.2532969999999999</v>
      </c>
      <c r="Q687">
        <f>Input2022!Q687*0.000001</f>
        <v>-36.927048999999997</v>
      </c>
      <c r="R687">
        <f>Input2022!R687*0.000001</f>
        <v>249.69185358125534</v>
      </c>
      <c r="S687">
        <f>Input2022!S687*0.000001</f>
        <v>212.76480458125533</v>
      </c>
      <c r="T687">
        <f>Input2022!T687*0.000001</f>
        <v>7.2422169999999992</v>
      </c>
      <c r="U687">
        <f>Input2022!U687*0.000001</f>
        <v>0</v>
      </c>
      <c r="V687">
        <f>Input2022!V687*0.000001</f>
        <v>18.384381999999999</v>
      </c>
      <c r="W687">
        <f>Input2022!W687*0.000001</f>
        <v>-55.180155999999997</v>
      </c>
    </row>
    <row r="688" spans="1:23" ht="14.25" customHeight="1">
      <c r="A688">
        <f>Input2022!A688</f>
        <v>2022</v>
      </c>
      <c r="B688" t="str">
        <f>Input2022!B688</f>
        <v>Los Angeles</v>
      </c>
      <c r="C688" t="str">
        <f>Input2022!C688</f>
        <v>City</v>
      </c>
      <c r="D688" t="str">
        <f>Input2022!D688</f>
        <v>06</v>
      </c>
      <c r="E688" t="str">
        <f>Input2022!E688</f>
        <v>037</v>
      </c>
      <c r="F688">
        <f>Input2022!F688</f>
        <v>44000</v>
      </c>
      <c r="G688" t="str">
        <f>Input2022!G688</f>
        <v>CA</v>
      </c>
      <c r="H688">
        <f>Input2022!H688*0.000001</f>
        <v>1431.1989999999998</v>
      </c>
      <c r="I688">
        <f>Input2022!I688*0.000001</f>
        <v>-1060.079</v>
      </c>
      <c r="J688">
        <f>Input2022!J688*0.000001</f>
        <v>5760.8329999999996</v>
      </c>
      <c r="K688">
        <f>Input2022!K688*0.000001</f>
        <v>36267.731</v>
      </c>
      <c r="L688">
        <f>Input2022!L688*0.000001</f>
        <v>19952.927</v>
      </c>
      <c r="M688">
        <f>Input2022!M688*0.000001</f>
        <v>6169.1349999999993</v>
      </c>
      <c r="N688">
        <f>Input2022!N688*0.000001</f>
        <v>0</v>
      </c>
      <c r="O688">
        <f>Input2022!O688*0.000001</f>
        <v>1993.069</v>
      </c>
      <c r="P688">
        <f>Input2022!P688*0.000001</f>
        <v>1104.932</v>
      </c>
      <c r="Q688">
        <f>Input2022!Q688*0.000001</f>
        <v>-3.581</v>
      </c>
      <c r="R688">
        <f>Input2022!R688*0.000001</f>
        <v>63451.486999999994</v>
      </c>
      <c r="S688">
        <f>Input2022!S688*0.000001</f>
        <v>63447.905999999995</v>
      </c>
      <c r="T688">
        <f>Input2022!T688*0.000001</f>
        <v>1429.4839999999999</v>
      </c>
      <c r="U688">
        <f>Input2022!U688*0.000001</f>
        <v>9628.82</v>
      </c>
      <c r="V688">
        <f>Input2022!V688*0.000001</f>
        <v>10016.571</v>
      </c>
      <c r="W688">
        <f>Input2022!W688*0.000001</f>
        <v>114.39699999999999</v>
      </c>
    </row>
    <row r="689" spans="1:23" ht="14.25" customHeight="1">
      <c r="A689">
        <f>Input2022!A689</f>
        <v>2022</v>
      </c>
      <c r="B689" t="str">
        <f>Input2022!B689</f>
        <v>Los Angeles County</v>
      </c>
      <c r="C689" t="str">
        <f>Input2022!C689</f>
        <v>County</v>
      </c>
      <c r="D689" t="str">
        <f>Input2022!D689</f>
        <v>06</v>
      </c>
      <c r="E689" t="str">
        <f>Input2022!E689</f>
        <v>037</v>
      </c>
      <c r="F689" t="str">
        <f>Input2022!F689</f>
        <v>00000</v>
      </c>
      <c r="G689" t="str">
        <f>Input2022!G689</f>
        <v>CA</v>
      </c>
      <c r="H689">
        <f>Input2022!H689*0.000001</f>
        <v>5268.2969999999996</v>
      </c>
      <c r="I689">
        <f>Input2022!I689*0.000001</f>
        <v>-1205.3229999999999</v>
      </c>
      <c r="J689">
        <f>Input2022!J689*0.000001</f>
        <v>22089.599999999999</v>
      </c>
      <c r="K689">
        <f>Input2022!K689*0.000001</f>
        <v>10252.583999999999</v>
      </c>
      <c r="L689">
        <f>Input2022!L689*0.000001</f>
        <v>33326.576999999997</v>
      </c>
      <c r="M689">
        <f>Input2022!M689*0.000001</f>
        <v>22862.667999999998</v>
      </c>
      <c r="N689">
        <f>Input2022!N689*0.000001</f>
        <v>0</v>
      </c>
      <c r="O689">
        <f>Input2022!O689*0.000001</f>
        <v>9553.7780000000002</v>
      </c>
      <c r="P689">
        <f>Input2022!P689*0.000001</f>
        <v>8009.8889999999992</v>
      </c>
      <c r="Q689">
        <f>Input2022!Q689*0.000001</f>
        <v>-7030.4629999999997</v>
      </c>
      <c r="R689">
        <f>Input2022!R689*0.000001</f>
        <v>77428.006607929521</v>
      </c>
      <c r="S689">
        <f>Input2022!S689*0.000001</f>
        <v>70397.543607929518</v>
      </c>
      <c r="T689">
        <f>Input2022!T689*0.000001</f>
        <v>2122.2819999999997</v>
      </c>
      <c r="U689">
        <f>Input2022!U689*0.000001</f>
        <v>2235.8139999999999</v>
      </c>
      <c r="V689">
        <f>Input2022!V689*0.000001</f>
        <v>29233.374</v>
      </c>
      <c r="W689">
        <f>Input2022!W689*0.000001</f>
        <v>-33200.042999999998</v>
      </c>
    </row>
    <row r="690" spans="1:23" ht="14.25" customHeight="1">
      <c r="A690">
        <f>Input2022!A690</f>
        <v>2022</v>
      </c>
      <c r="B690" t="str">
        <f>Input2022!B690</f>
        <v>Los Angeles County Development Authority</v>
      </c>
      <c r="C690" t="str">
        <f>Input2022!C690</f>
        <v>Special District</v>
      </c>
      <c r="D690" t="str">
        <f>Input2022!D690</f>
        <v>06</v>
      </c>
      <c r="E690" t="str">
        <f>Input2022!E690</f>
        <v>037</v>
      </c>
      <c r="F690">
        <f>Input2022!F690</f>
        <v>99037</v>
      </c>
      <c r="G690" t="str">
        <f>Input2022!G690</f>
        <v>CA</v>
      </c>
      <c r="H690">
        <f>Input2022!H690*0.000001</f>
        <v>6.2640469999999997</v>
      </c>
      <c r="I690">
        <f>Input2022!I690*0.000001</f>
        <v>0</v>
      </c>
      <c r="J690">
        <f>Input2022!J690*0.000001</f>
        <v>26.868592</v>
      </c>
      <c r="K690">
        <f>Input2022!K690*0.000001</f>
        <v>46.530412999999996</v>
      </c>
      <c r="L690">
        <f>Input2022!L690*0.000001</f>
        <v>850.30113999999992</v>
      </c>
      <c r="M690">
        <f>Input2022!M690*0.000001</f>
        <v>-2.7591679999999998</v>
      </c>
      <c r="N690">
        <f>Input2022!N690*0.000001</f>
        <v>0</v>
      </c>
      <c r="O690">
        <f>Input2022!O690*0.000001</f>
        <v>45.033279</v>
      </c>
      <c r="P690">
        <f>Input2022!P690*0.000001</f>
        <v>2.1716599999999997</v>
      </c>
      <c r="Q690">
        <f>Input2022!Q690*0.000001</f>
        <v>-13.629121999999999</v>
      </c>
      <c r="R690">
        <f>Input2022!R690*0.000001</f>
        <v>314.00099999999998</v>
      </c>
      <c r="S690">
        <f>Input2022!S690*0.000001</f>
        <v>300.37187799999998</v>
      </c>
      <c r="T690">
        <f>Input2022!T690*0.000001</f>
        <v>6.7990519999999997</v>
      </c>
      <c r="U690">
        <f>Input2022!U690*0.000001</f>
        <v>32.174965</v>
      </c>
      <c r="V690">
        <f>Input2022!V690*0.000001</f>
        <v>26.469982999999999</v>
      </c>
      <c r="W690">
        <f>Input2022!W690*0.000001</f>
        <v>44.481091999999997</v>
      </c>
    </row>
    <row r="691" spans="1:23" ht="14.25" customHeight="1">
      <c r="A691">
        <f>Input2022!A691</f>
        <v>2022</v>
      </c>
      <c r="B691" t="str">
        <f>Input2022!B691</f>
        <v>Los Angeles County Metropolitan Transportation Authority</v>
      </c>
      <c r="C691" t="str">
        <f>Input2022!C691</f>
        <v>Special District</v>
      </c>
      <c r="D691" t="str">
        <f>Input2022!D691</f>
        <v>06</v>
      </c>
      <c r="E691" t="str">
        <f>Input2022!E691</f>
        <v>037</v>
      </c>
      <c r="F691">
        <f>Input2022!F691</f>
        <v>99038</v>
      </c>
      <c r="G691" t="str">
        <f>Input2022!G691</f>
        <v>CA</v>
      </c>
      <c r="H691">
        <f>Input2022!H691*0.000001</f>
        <v>131.18099999999998</v>
      </c>
      <c r="I691">
        <f>Input2022!I691*0.000001</f>
        <v>-84.825999999999993</v>
      </c>
      <c r="J691">
        <f>Input2022!J691*0.000001</f>
        <v>106.134</v>
      </c>
      <c r="K691">
        <f>Input2022!K691*0.000001</f>
        <v>6872.2039999999997</v>
      </c>
      <c r="L691">
        <f>Input2022!L691*0.000001</f>
        <v>8029.5569969999997</v>
      </c>
      <c r="M691">
        <f>Input2022!M691*0.000001</f>
        <v>74.441000000000003</v>
      </c>
      <c r="N691">
        <f>Input2022!N691*0.000001</f>
        <v>29.812999999999999</v>
      </c>
      <c r="O691">
        <f>Input2022!O691*0.000001</f>
        <v>85.417999999999992</v>
      </c>
      <c r="P691">
        <f>Input2022!P691*0.000001</f>
        <v>70.027000000000001</v>
      </c>
      <c r="Q691">
        <f>Input2022!Q691*0.000001</f>
        <v>-148.43199999999999</v>
      </c>
      <c r="R691">
        <f>Input2022!R691*0.000001</f>
        <v>3215.6299999999997</v>
      </c>
      <c r="S691">
        <f>Input2022!S691*0.000001</f>
        <v>3067.1979999999999</v>
      </c>
      <c r="T691">
        <f>Input2022!T691*0.000001</f>
        <v>112.13</v>
      </c>
      <c r="U691">
        <f>Input2022!U691*0.000001</f>
        <v>543.10799999999995</v>
      </c>
      <c r="V691">
        <f>Input2022!V691*0.000001</f>
        <v>1534.768</v>
      </c>
      <c r="W691">
        <f>Input2022!W691*0.000001</f>
        <v>-1896.232</v>
      </c>
    </row>
    <row r="692" spans="1:23" ht="14.25" customHeight="1">
      <c r="A692">
        <f>Input2022!A692</f>
        <v>2022</v>
      </c>
      <c r="B692" t="str">
        <f>Input2022!B692</f>
        <v>Los Angeles County Office of Education</v>
      </c>
      <c r="C692" t="str">
        <f>Input2022!C692</f>
        <v>School District</v>
      </c>
      <c r="D692" t="str">
        <f>Input2022!D692</f>
        <v>06</v>
      </c>
      <c r="E692" t="str">
        <f>Input2022!E692</f>
        <v>037</v>
      </c>
      <c r="F692" t="str">
        <f>Input2022!F692</f>
        <v>91078</v>
      </c>
      <c r="G692" t="str">
        <f>Input2022!G692</f>
        <v>CA</v>
      </c>
      <c r="H692">
        <f>Input2022!H692*0.000001</f>
        <v>246.371949</v>
      </c>
      <c r="I692">
        <f>Input2022!I692*0.000001</f>
        <v>-0.95320299999999991</v>
      </c>
      <c r="J692">
        <f>Input2022!J692*0.000001</f>
        <v>684.67683299999999</v>
      </c>
      <c r="K692">
        <f>Input2022!K692*0.000001</f>
        <v>72.700580000000002</v>
      </c>
      <c r="L692">
        <f>Input2022!L692*0.000001</f>
        <v>753.21292799999992</v>
      </c>
      <c r="M692">
        <f>Input2022!M692*0.000001</f>
        <v>710.93656999999996</v>
      </c>
      <c r="N692">
        <f>Input2022!N692*0.000001</f>
        <v>0</v>
      </c>
      <c r="O692">
        <f>Input2022!O692*0.000001</f>
        <v>317.79675099999997</v>
      </c>
      <c r="P692">
        <f>Input2022!P692*0.000001</f>
        <v>105.150786</v>
      </c>
      <c r="Q692">
        <f>Input2022!Q692*0.000001</f>
        <v>-176.58506799999998</v>
      </c>
      <c r="R692">
        <f>Input2022!R692*0.000001</f>
        <v>1445.2884666666666</v>
      </c>
      <c r="S692">
        <f>Input2022!S692*0.000001</f>
        <v>1268.7033986666668</v>
      </c>
      <c r="T692">
        <f>Input2022!T692*0.000001</f>
        <v>40.178452999999998</v>
      </c>
      <c r="U692">
        <f>Input2022!U692*0.000001</f>
        <v>0</v>
      </c>
      <c r="V692">
        <f>Input2022!V692*0.000001</f>
        <v>10.202824999999999</v>
      </c>
      <c r="W692">
        <f>Input2022!W692*0.000001</f>
        <v>-78.400639999999996</v>
      </c>
    </row>
    <row r="693" spans="1:23" ht="14.25" customHeight="1">
      <c r="A693">
        <f>Input2022!A693</f>
        <v>2022</v>
      </c>
      <c r="B693" t="str">
        <f>Input2022!B693</f>
        <v>Los Angeles Homeless Services Authority</v>
      </c>
      <c r="C693" t="str">
        <f>Input2022!C693</f>
        <v>Special District</v>
      </c>
      <c r="D693" t="str">
        <f>Input2022!D693</f>
        <v>06</v>
      </c>
      <c r="E693" t="str">
        <f>Input2022!E693</f>
        <v>037</v>
      </c>
      <c r="F693">
        <f>Input2022!F693</f>
        <v>99039</v>
      </c>
      <c r="G693" t="str">
        <f>Input2022!G693</f>
        <v>CA</v>
      </c>
      <c r="H693">
        <f>Input2022!H693*0.000001</f>
        <v>0</v>
      </c>
      <c r="I693">
        <f>Input2022!I693*0.000001</f>
        <v>0</v>
      </c>
      <c r="J693">
        <f>Input2022!J693*0.000001</f>
        <v>591.13346999999999</v>
      </c>
      <c r="K693">
        <f>Input2022!K693*0.000001</f>
        <v>101.383939</v>
      </c>
      <c r="L693">
        <f>Input2022!L693*0.000001</f>
        <v>591.35577999999998</v>
      </c>
      <c r="M693">
        <f>Input2022!M693*0.000001</f>
        <v>611.50303799999995</v>
      </c>
      <c r="N693">
        <f>Input2022!N693*0.000001</f>
        <v>0</v>
      </c>
      <c r="O693">
        <f>Input2022!O693*0.000001</f>
        <v>80.513553000000002</v>
      </c>
      <c r="P693">
        <f>Input2022!P693*0.000001</f>
        <v>237.27694</v>
      </c>
      <c r="Q693">
        <f>Input2022!Q693*0.000001</f>
        <v>0</v>
      </c>
      <c r="R693">
        <f>Input2022!R693*0.000001</f>
        <v>0</v>
      </c>
      <c r="S693">
        <f>Input2022!S693*0.000001</f>
        <v>0</v>
      </c>
      <c r="T693">
        <f>Input2022!T693*0.000001</f>
        <v>0</v>
      </c>
      <c r="U693">
        <f>Input2022!U693*0.000001</f>
        <v>0</v>
      </c>
      <c r="V693">
        <f>Input2022!V693*0.000001</f>
        <v>0</v>
      </c>
      <c r="W693">
        <f>Input2022!W693*0.000001</f>
        <v>-0.51196299999999995</v>
      </c>
    </row>
    <row r="694" spans="1:23" ht="14.25" customHeight="1">
      <c r="A694">
        <f>Input2022!A694</f>
        <v>2022</v>
      </c>
      <c r="B694" t="str">
        <f>Input2022!B694</f>
        <v>Los Angeles Interagency Metropolitan Police Apprehension Crime Task Force</v>
      </c>
      <c r="C694" t="str">
        <f>Input2022!C694</f>
        <v>Special District</v>
      </c>
      <c r="D694" t="str">
        <f>Input2022!D694</f>
        <v>06</v>
      </c>
      <c r="E694" t="str">
        <f>Input2022!E694</f>
        <v>037</v>
      </c>
      <c r="F694">
        <f>Input2022!F694</f>
        <v>99040</v>
      </c>
      <c r="G694" t="str">
        <f>Input2022!G694</f>
        <v>CA</v>
      </c>
      <c r="H694">
        <f>Input2022!H694*0.000001</f>
        <v>8.5622189999999989</v>
      </c>
      <c r="I694">
        <f>Input2022!I694*0.000001</f>
        <v>0</v>
      </c>
      <c r="J694">
        <f>Input2022!J694*0.000001</f>
        <v>1.6219189999999999</v>
      </c>
      <c r="K694">
        <f>Input2022!K694*0.000001</f>
        <v>4.8277999999999995E-2</v>
      </c>
      <c r="L694">
        <f>Input2022!L694*0.000001</f>
        <v>4.6767439999999993</v>
      </c>
      <c r="M694">
        <f>Input2022!M694*0.000001</f>
        <v>3.2794239999999997</v>
      </c>
      <c r="N694">
        <f>Input2022!N694*0.000001</f>
        <v>0</v>
      </c>
      <c r="O694">
        <f>Input2022!O694*0.000001</f>
        <v>6.694547</v>
      </c>
      <c r="P694">
        <f>Input2022!P694*0.000001</f>
        <v>0.614205</v>
      </c>
      <c r="Q694">
        <f>Input2022!Q694*0.000001</f>
        <v>0</v>
      </c>
      <c r="R694">
        <f>Input2022!R694*0.000001</f>
        <v>0</v>
      </c>
      <c r="S694">
        <f>Input2022!S694*0.000001</f>
        <v>0</v>
      </c>
      <c r="T694">
        <f>Input2022!T694*0.000001</f>
        <v>0</v>
      </c>
      <c r="U694">
        <f>Input2022!U694*0.000001</f>
        <v>0</v>
      </c>
      <c r="V694">
        <f>Input2022!V694*0.000001</f>
        <v>0</v>
      </c>
      <c r="W694">
        <f>Input2022!W694*0.000001</f>
        <v>8.4978479999999994</v>
      </c>
    </row>
    <row r="695" spans="1:23" ht="14.25" customHeight="1">
      <c r="A695">
        <f>Input2022!A695</f>
        <v>2022</v>
      </c>
      <c r="B695" t="str">
        <f>Input2022!B695</f>
        <v>Los Angeles Unified School District</v>
      </c>
      <c r="C695" t="str">
        <f>Input2022!C695</f>
        <v>School District</v>
      </c>
      <c r="D695" t="str">
        <f>Input2022!D695</f>
        <v>06</v>
      </c>
      <c r="E695" t="str">
        <f>Input2022!E695</f>
        <v>037</v>
      </c>
      <c r="F695" t="str">
        <f>Input2022!F695</f>
        <v>22710</v>
      </c>
      <c r="G695" t="str">
        <f>Input2022!G695</f>
        <v>CA</v>
      </c>
      <c r="H695">
        <f>Input2022!H695*0.000001</f>
        <v>2735.9690000000001</v>
      </c>
      <c r="I695">
        <f>Input2022!I695*0.000001</f>
        <v>-14.404</v>
      </c>
      <c r="J695">
        <f>Input2022!J695*0.000001</f>
        <v>9294.0569999999989</v>
      </c>
      <c r="K695">
        <f>Input2022!K695*0.000001</f>
        <v>11591.183999999999</v>
      </c>
      <c r="L695">
        <f>Input2022!L695*0.000001</f>
        <v>12425.358</v>
      </c>
      <c r="M695">
        <f>Input2022!M695*0.000001</f>
        <v>9672.9239999999991</v>
      </c>
      <c r="N695">
        <f>Input2022!N695*0.000001</f>
        <v>3611.6549999999997</v>
      </c>
      <c r="O695">
        <f>Input2022!O695*0.000001</f>
        <v>0</v>
      </c>
      <c r="P695">
        <f>Input2022!P695*0.000001</f>
        <v>1005.8969999999999</v>
      </c>
      <c r="Q695">
        <f>Input2022!Q695*0.000001</f>
        <v>-4311.6750000000002</v>
      </c>
      <c r="R695">
        <f>Input2022!R695*0.000001</f>
        <v>29597.613984669693</v>
      </c>
      <c r="S695">
        <f>Input2022!S695*0.000001</f>
        <v>25285.93898466969</v>
      </c>
      <c r="T695">
        <f>Input2022!T695*0.000001</f>
        <v>862.32599999999991</v>
      </c>
      <c r="U695">
        <f>Input2022!U695*0.000001</f>
        <v>542.82899999999995</v>
      </c>
      <c r="V695">
        <f>Input2022!V695*0.000001</f>
        <v>10729.054</v>
      </c>
      <c r="W695">
        <f>Input2022!W695*0.000001</f>
        <v>-15.376583999999999</v>
      </c>
    </row>
    <row r="696" spans="1:23" ht="14.25" customHeight="1">
      <c r="A696">
        <f>Input2022!A696</f>
        <v>2022</v>
      </c>
      <c r="B696" t="str">
        <f>Input2022!B696</f>
        <v>Los Banos</v>
      </c>
      <c r="C696" t="str">
        <f>Input2022!C696</f>
        <v>City</v>
      </c>
      <c r="D696" t="str">
        <f>Input2022!D696</f>
        <v>06</v>
      </c>
      <c r="E696" t="str">
        <f>Input2022!E696</f>
        <v>047</v>
      </c>
      <c r="F696">
        <f>Input2022!F696</f>
        <v>44028</v>
      </c>
      <c r="G696" t="str">
        <f>Input2022!G696</f>
        <v>CA</v>
      </c>
      <c r="H696">
        <f>Input2022!H696*0.000001</f>
        <v>38.160089999999997</v>
      </c>
      <c r="I696">
        <f>Input2022!I696*0.000001</f>
        <v>-5.1366999999999994</v>
      </c>
      <c r="J696">
        <f>Input2022!J696*0.000001</f>
        <v>21.311408999999998</v>
      </c>
      <c r="K696">
        <f>Input2022!K696*0.000001</f>
        <v>18.98535</v>
      </c>
      <c r="L696">
        <f>Input2022!L696*0.000001</f>
        <v>105.919032</v>
      </c>
      <c r="M696">
        <f>Input2022!M696*0.000001</f>
        <v>35.949950999999999</v>
      </c>
      <c r="N696">
        <f>Input2022!N696*0.000001</f>
        <v>0</v>
      </c>
      <c r="O696">
        <f>Input2022!O696*0.000001</f>
        <v>31.504449999999999</v>
      </c>
      <c r="P696">
        <f>Input2022!P696*0.000001</f>
        <v>1.592384</v>
      </c>
      <c r="Q696">
        <f>Input2022!Q696*0.000001</f>
        <v>-14.269910999999999</v>
      </c>
      <c r="R696">
        <f>Input2022!R696*0.000001</f>
        <v>103.330275</v>
      </c>
      <c r="S696">
        <f>Input2022!S696*0.000001</f>
        <v>89.060363999999993</v>
      </c>
      <c r="T696">
        <f>Input2022!T696*0.000001</f>
        <v>3.4842409999999999</v>
      </c>
      <c r="U696">
        <f>Input2022!U696*0.000001</f>
        <v>14.734366</v>
      </c>
      <c r="V696">
        <f>Input2022!V696*0.000001</f>
        <v>26.847704999999998</v>
      </c>
      <c r="W696">
        <f>Input2022!W696*0.000001</f>
        <v>63.644998999999999</v>
      </c>
    </row>
    <row r="697" spans="1:23" ht="14.25" customHeight="1">
      <c r="A697">
        <f>Input2022!A697</f>
        <v>2022</v>
      </c>
      <c r="B697" t="str">
        <f>Input2022!B697</f>
        <v>Los Banos Unified School District</v>
      </c>
      <c r="C697" t="str">
        <f>Input2022!C697</f>
        <v>School District</v>
      </c>
      <c r="D697" t="str">
        <f>Input2022!D697</f>
        <v>06</v>
      </c>
      <c r="E697" t="str">
        <f>Input2022!E697</f>
        <v>047</v>
      </c>
      <c r="F697" t="str">
        <f>Input2022!F697</f>
        <v>22740</v>
      </c>
      <c r="G697" t="str">
        <f>Input2022!G697</f>
        <v>CA</v>
      </c>
      <c r="H697">
        <f>Input2022!H697*0.000001</f>
        <v>15.822161999999999</v>
      </c>
      <c r="I697">
        <f>Input2022!I697*0.000001</f>
        <v>-19.019024999999999</v>
      </c>
      <c r="J697">
        <f>Input2022!J697*0.000001</f>
        <v>168.594504</v>
      </c>
      <c r="K697">
        <f>Input2022!K697*0.000001</f>
        <v>80.189874000000003</v>
      </c>
      <c r="L697">
        <f>Input2022!L697*0.000001</f>
        <v>204.75552299999998</v>
      </c>
      <c r="M697">
        <f>Input2022!M697*0.000001</f>
        <v>180.48641599999999</v>
      </c>
      <c r="N697">
        <f>Input2022!N697*0.000001</f>
        <v>21.193676</v>
      </c>
      <c r="O697">
        <f>Input2022!O697*0.000001</f>
        <v>0</v>
      </c>
      <c r="P697">
        <f>Input2022!P697*0.000001</f>
        <v>6.6058409999999999</v>
      </c>
      <c r="Q697">
        <f>Input2022!Q697*0.000001</f>
        <v>-74.801852999999994</v>
      </c>
      <c r="R697">
        <f>Input2022!R697*0.000001</f>
        <v>506.31421662516317</v>
      </c>
      <c r="S697">
        <f>Input2022!S697*0.000001</f>
        <v>431.51236362516318</v>
      </c>
      <c r="T697">
        <f>Input2022!T697*0.000001</f>
        <v>15.600838</v>
      </c>
      <c r="U697">
        <f>Input2022!U697*0.000001</f>
        <v>0</v>
      </c>
      <c r="V697">
        <f>Input2022!V697*0.000001</f>
        <v>7.7912839999999992</v>
      </c>
      <c r="W697">
        <f>Input2022!W697*0.000001</f>
        <v>-103.012643</v>
      </c>
    </row>
    <row r="698" spans="1:23" ht="14.25" customHeight="1">
      <c r="A698">
        <f>Input2022!A698</f>
        <v>2022</v>
      </c>
      <c r="B698" t="str">
        <f>Input2022!B698</f>
        <v>Los Gatos</v>
      </c>
      <c r="C698" t="str">
        <f>Input2022!C698</f>
        <v>Town</v>
      </c>
      <c r="D698" t="str">
        <f>Input2022!D698</f>
        <v>06</v>
      </c>
      <c r="E698" t="str">
        <f>Input2022!E698</f>
        <v>085</v>
      </c>
      <c r="F698" t="str">
        <f>Input2022!F698</f>
        <v>44112</v>
      </c>
      <c r="G698" t="str">
        <f>Input2022!G698</f>
        <v>CA</v>
      </c>
      <c r="H698">
        <f>Input2022!H698*0.000001</f>
        <v>26.047788999999998</v>
      </c>
      <c r="I698">
        <f>Input2022!I698*0.000001</f>
        <v>-4.3581880000000002</v>
      </c>
      <c r="J698">
        <f>Input2022!J698*0.000001</f>
        <v>43.332557000000001</v>
      </c>
      <c r="K698">
        <f>Input2022!K698*0.000001</f>
        <v>4.0142569999999997</v>
      </c>
      <c r="L698">
        <f>Input2022!L698*0.000001</f>
        <v>76.908276999999998</v>
      </c>
      <c r="M698">
        <f>Input2022!M698*0.000001</f>
        <v>46.623452</v>
      </c>
      <c r="N698">
        <f>Input2022!N698*0.000001</f>
        <v>0</v>
      </c>
      <c r="O698">
        <f>Input2022!O698*0.000001</f>
        <v>34.214571999999997</v>
      </c>
      <c r="P698">
        <f>Input2022!P698*0.000001</f>
        <v>12.759172999999999</v>
      </c>
      <c r="Q698">
        <f>Input2022!Q698*0.000001</f>
        <v>-27.486186999999997</v>
      </c>
      <c r="R698">
        <f>Input2022!R698*0.000001</f>
        <v>218.80168479331309</v>
      </c>
      <c r="S698">
        <f>Input2022!S698*0.000001</f>
        <v>191.31549779331309</v>
      </c>
      <c r="T698">
        <f>Input2022!T698*0.000001</f>
        <v>6.544759</v>
      </c>
      <c r="U698">
        <f>Input2022!U698*0.000001</f>
        <v>26.228422999999999</v>
      </c>
      <c r="V698">
        <f>Input2022!V698*0.000001</f>
        <v>28.720002999999998</v>
      </c>
      <c r="W698">
        <f>Input2022!W698*0.000001</f>
        <v>1.7852939999999999</v>
      </c>
    </row>
    <row r="699" spans="1:23" ht="14.25" customHeight="1">
      <c r="A699">
        <f>Input2022!A699</f>
        <v>2022</v>
      </c>
      <c r="B699" t="str">
        <f>Input2022!B699</f>
        <v>Los Gatos Union School District</v>
      </c>
      <c r="C699" t="str">
        <f>Input2022!C699</f>
        <v>School District</v>
      </c>
      <c r="D699" t="str">
        <f>Input2022!D699</f>
        <v>06</v>
      </c>
      <c r="E699" t="str">
        <f>Input2022!E699</f>
        <v>085</v>
      </c>
      <c r="F699" t="str">
        <f>Input2022!F699</f>
        <v>22830</v>
      </c>
      <c r="G699" t="str">
        <f>Input2022!G699</f>
        <v>CA</v>
      </c>
      <c r="H699">
        <f>Input2022!H699*0.000001</f>
        <v>17.944675999999998</v>
      </c>
      <c r="I699">
        <f>Input2022!I699*0.000001</f>
        <v>0</v>
      </c>
      <c r="J699">
        <f>Input2022!J699*0.000001</f>
        <v>46.448549</v>
      </c>
      <c r="K699">
        <f>Input2022!K699*0.000001</f>
        <v>63.722401999999995</v>
      </c>
      <c r="L699">
        <f>Input2022!L699*0.000001</f>
        <v>59.366769999999995</v>
      </c>
      <c r="M699">
        <f>Input2022!M699*0.000001</f>
        <v>49.071981999999998</v>
      </c>
      <c r="N699">
        <f>Input2022!N699*0.000001</f>
        <v>0</v>
      </c>
      <c r="O699">
        <f>Input2022!O699*0.000001</f>
        <v>20.728142999999999</v>
      </c>
      <c r="P699">
        <f>Input2022!P699*0.000001</f>
        <v>1.8970769999999999</v>
      </c>
      <c r="Q699">
        <f>Input2022!Q699*0.000001</f>
        <v>-26.225864999999999</v>
      </c>
      <c r="R699">
        <f>Input2022!R699*0.000001</f>
        <v>184.75621924067877</v>
      </c>
      <c r="S699">
        <f>Input2022!S699*0.000001</f>
        <v>158.53035424067878</v>
      </c>
      <c r="T699">
        <f>Input2022!T699*0.000001</f>
        <v>4.9569549999999998</v>
      </c>
      <c r="U699">
        <f>Input2022!U699*0.000001</f>
        <v>2.473687</v>
      </c>
      <c r="V699">
        <f>Input2022!V699*0.000001</f>
        <v>4.4729399999999995</v>
      </c>
      <c r="W699">
        <f>Input2022!W699*0.000001</f>
        <v>-14.571327999999999</v>
      </c>
    </row>
    <row r="700" spans="1:23" ht="14.25" customHeight="1">
      <c r="A700">
        <f>Input2022!A700</f>
        <v>2022</v>
      </c>
      <c r="B700" t="str">
        <f>Input2022!B700</f>
        <v>Los Gatos-Saratoga Joint Union High School District</v>
      </c>
      <c r="C700" t="str">
        <f>Input2022!C700</f>
        <v>School District</v>
      </c>
      <c r="D700" t="str">
        <f>Input2022!D700</f>
        <v>06</v>
      </c>
      <c r="E700" t="str">
        <f>Input2022!E700</f>
        <v>085</v>
      </c>
      <c r="F700" t="str">
        <f>Input2022!F700</f>
        <v>22800</v>
      </c>
      <c r="G700" t="str">
        <f>Input2022!G700</f>
        <v>CA</v>
      </c>
      <c r="H700">
        <f>Input2022!H700*0.000001</f>
        <v>9.8369359999999997</v>
      </c>
      <c r="I700">
        <f>Input2022!I700*0.000001</f>
        <v>-3.0058989999999999</v>
      </c>
      <c r="J700">
        <f>Input2022!J700*0.000001</f>
        <v>65.003305999999995</v>
      </c>
      <c r="K700">
        <f>Input2022!K700*0.000001</f>
        <v>86.560073000000003</v>
      </c>
      <c r="L700">
        <f>Input2022!L700*0.000001</f>
        <v>76.610344999999995</v>
      </c>
      <c r="M700">
        <f>Input2022!M700*0.000001</f>
        <v>69.624534999999995</v>
      </c>
      <c r="N700">
        <f>Input2022!N700*0.000001</f>
        <v>0</v>
      </c>
      <c r="O700">
        <f>Input2022!O700*0.000001</f>
        <v>14.688870999999999</v>
      </c>
      <c r="P700">
        <f>Input2022!P700*0.000001</f>
        <v>4.6811470000000002</v>
      </c>
      <c r="Q700">
        <f>Input2022!Q700*0.000001</f>
        <v>-29.462816</v>
      </c>
      <c r="R700">
        <f>Input2022!R700*0.000001</f>
        <v>102.57481468417316</v>
      </c>
      <c r="S700">
        <f>Input2022!S700*0.000001</f>
        <v>73.111998684173159</v>
      </c>
      <c r="T700">
        <f>Input2022!T700*0.000001</f>
        <v>6.0030859999999997</v>
      </c>
      <c r="U700">
        <f>Input2022!U700*0.000001</f>
        <v>0</v>
      </c>
      <c r="V700">
        <f>Input2022!V700*0.000001</f>
        <v>7.3612469999999997</v>
      </c>
      <c r="W700">
        <f>Input2022!W700*0.000001</f>
        <v>-37.717143</v>
      </c>
    </row>
    <row r="701" spans="1:23" ht="14.25" customHeight="1">
      <c r="A701">
        <f>Input2022!A701</f>
        <v>2022</v>
      </c>
      <c r="B701" t="str">
        <f>Input2022!B701</f>
        <v>Los Molinos Unified School District</v>
      </c>
      <c r="C701" t="str">
        <f>Input2022!C701</f>
        <v>School District</v>
      </c>
      <c r="D701" t="str">
        <f>Input2022!D701</f>
        <v>06</v>
      </c>
      <c r="E701" t="str">
        <f>Input2022!E701</f>
        <v>103</v>
      </c>
      <c r="F701" t="str">
        <f>Input2022!F701</f>
        <v>22860</v>
      </c>
      <c r="G701" t="str">
        <f>Input2022!G701</f>
        <v>CA</v>
      </c>
      <c r="H701">
        <f>Input2022!H701*0.000001</f>
        <v>2.506802</v>
      </c>
      <c r="I701">
        <f>Input2022!I701*0.000001</f>
        <v>-9.9999999999999992E-2</v>
      </c>
      <c r="J701">
        <f>Input2022!J701*0.000001</f>
        <v>8.1943389999999994</v>
      </c>
      <c r="K701">
        <f>Input2022!K701*0.000001</f>
        <v>2.4125999999999998E-2</v>
      </c>
      <c r="L701">
        <f>Input2022!L701*0.000001</f>
        <v>9.3838899999999992</v>
      </c>
      <c r="M701">
        <f>Input2022!M701*0.000001</f>
        <v>9.1040069999999993</v>
      </c>
      <c r="N701">
        <f>Input2022!N701*0.000001</f>
        <v>0</v>
      </c>
      <c r="O701">
        <f>Input2022!O701*0.000001</f>
        <v>3.4379149999999998</v>
      </c>
      <c r="P701">
        <f>Input2022!P701*0.000001</f>
        <v>0.86073299999999997</v>
      </c>
      <c r="Q701">
        <f>Input2022!Q701*0.000001</f>
        <v>-4.0762650000000002</v>
      </c>
      <c r="R701">
        <f>Input2022!R701*0.000001</f>
        <v>27.558655429999998</v>
      </c>
      <c r="S701">
        <f>Input2022!S701*0.000001</f>
        <v>23.482390429999999</v>
      </c>
      <c r="T701">
        <f>Input2022!T701*0.000001</f>
        <v>0.76803399999999999</v>
      </c>
      <c r="U701">
        <f>Input2022!U701*0.000001</f>
        <v>0</v>
      </c>
      <c r="V701">
        <f>Input2022!V701*0.000001</f>
        <v>0</v>
      </c>
      <c r="W701">
        <f>Input2022!W701*0.000001</f>
        <v>-3.0712679999999999</v>
      </c>
    </row>
    <row r="702" spans="1:23" ht="14.25" customHeight="1">
      <c r="A702">
        <f>Input2022!A702</f>
        <v>2022</v>
      </c>
      <c r="B702" t="str">
        <f>Input2022!B702</f>
        <v>Los Nietos School District</v>
      </c>
      <c r="C702" t="str">
        <f>Input2022!C702</f>
        <v>School District</v>
      </c>
      <c r="D702" t="str">
        <f>Input2022!D702</f>
        <v>06</v>
      </c>
      <c r="E702" t="str">
        <f>Input2022!E702</f>
        <v>037</v>
      </c>
      <c r="F702" t="str">
        <f>Input2022!F702</f>
        <v>22890</v>
      </c>
      <c r="G702" t="str">
        <f>Input2022!G702</f>
        <v>CA</v>
      </c>
      <c r="H702">
        <f>Input2022!H702*0.000001</f>
        <v>4.7276099999999994</v>
      </c>
      <c r="I702">
        <f>Input2022!I702*0.000001</f>
        <v>0</v>
      </c>
      <c r="J702">
        <f>Input2022!J702*0.000001</f>
        <v>23.242573</v>
      </c>
      <c r="K702">
        <f>Input2022!K702*0.000001</f>
        <v>47.832405999999999</v>
      </c>
      <c r="L702">
        <f>Input2022!L702*0.000001</f>
        <v>27.710804</v>
      </c>
      <c r="M702">
        <f>Input2022!M702*0.000001</f>
        <v>25.268148</v>
      </c>
      <c r="N702">
        <f>Input2022!N702*0.000001</f>
        <v>0</v>
      </c>
      <c r="O702">
        <f>Input2022!O702*0.000001</f>
        <v>7.0858619999999997</v>
      </c>
      <c r="P702">
        <f>Input2022!P702*0.000001</f>
        <v>1.945913</v>
      </c>
      <c r="Q702">
        <f>Input2022!Q702*0.000001</f>
        <v>-11.063654</v>
      </c>
      <c r="R702">
        <f>Input2022!R702*0.000001</f>
        <v>38.279096670000001</v>
      </c>
      <c r="S702">
        <f>Input2022!S702*0.000001</f>
        <v>27.215442670000002</v>
      </c>
      <c r="T702">
        <f>Input2022!T702*0.000001</f>
        <v>2.274508</v>
      </c>
      <c r="U702">
        <f>Input2022!U702*0.000001</f>
        <v>0</v>
      </c>
      <c r="V702">
        <f>Input2022!V702*0.000001</f>
        <v>4.2783829999999998</v>
      </c>
      <c r="W702">
        <f>Input2022!W702*0.000001</f>
        <v>-24.065866999999997</v>
      </c>
    </row>
    <row r="703" spans="1:23" ht="14.25" customHeight="1">
      <c r="A703">
        <f>Input2022!A703</f>
        <v>2022</v>
      </c>
      <c r="B703" t="str">
        <f>Input2022!B703</f>
        <v>Los Olivos School District</v>
      </c>
      <c r="C703" t="str">
        <f>Input2022!C703</f>
        <v>School District</v>
      </c>
      <c r="D703" t="str">
        <f>Input2022!D703</f>
        <v>06</v>
      </c>
      <c r="E703" t="str">
        <f>Input2022!E703</f>
        <v>083</v>
      </c>
      <c r="F703" t="str">
        <f>Input2022!F703</f>
        <v>22920</v>
      </c>
      <c r="G703" t="str">
        <f>Input2022!G703</f>
        <v>CA</v>
      </c>
      <c r="H703">
        <f>Input2022!H703*0.000001</f>
        <v>1.092676</v>
      </c>
      <c r="I703">
        <f>Input2022!I703*0.000001</f>
        <v>-7.2373999999999994E-2</v>
      </c>
      <c r="J703">
        <f>Input2022!J703*0.000001</f>
        <v>2.3778519999999999</v>
      </c>
      <c r="K703">
        <f>Input2022!K703*0.000001</f>
        <v>3.5068009999999998</v>
      </c>
      <c r="L703">
        <f>Input2022!L703*0.000001</f>
        <v>2.8735499999999998</v>
      </c>
      <c r="M703">
        <f>Input2022!M703*0.000001</f>
        <v>2.644603</v>
      </c>
      <c r="N703">
        <f>Input2022!N703*0.000001</f>
        <v>1.37723</v>
      </c>
      <c r="O703">
        <f>Input2022!O703*0.000001</f>
        <v>0</v>
      </c>
      <c r="P703">
        <f>Input2022!P703*0.000001</f>
        <v>0.12758800000000001</v>
      </c>
      <c r="Q703">
        <f>Input2022!Q703*0.000001</f>
        <v>-1.0691899999999999</v>
      </c>
      <c r="R703">
        <f>Input2022!R703*0.000001</f>
        <v>7.4457399999999998</v>
      </c>
      <c r="S703">
        <f>Input2022!S703*0.000001</f>
        <v>6.3765499999999999</v>
      </c>
      <c r="T703">
        <f>Input2022!T703*0.000001</f>
        <v>0.208616</v>
      </c>
      <c r="U703">
        <f>Input2022!U703*0.000001</f>
        <v>0</v>
      </c>
      <c r="V703">
        <f>Input2022!V703*0.000001</f>
        <v>0</v>
      </c>
      <c r="W703">
        <f>Input2022!W703*0.000001</f>
        <v>-0.38466099999999998</v>
      </c>
    </row>
    <row r="704" spans="1:23" ht="14.25" customHeight="1">
      <c r="A704">
        <f>Input2022!A704</f>
        <v>2022</v>
      </c>
      <c r="B704" t="str">
        <f>Input2022!B704</f>
        <v>Lost Hills Union Elementary School District</v>
      </c>
      <c r="C704" t="str">
        <f>Input2022!C704</f>
        <v>School District</v>
      </c>
      <c r="D704" t="str">
        <f>Input2022!D704</f>
        <v>06</v>
      </c>
      <c r="E704" t="str">
        <f>Input2022!E704</f>
        <v>029</v>
      </c>
      <c r="F704" t="str">
        <f>Input2022!F704</f>
        <v>22950</v>
      </c>
      <c r="G704" t="str">
        <f>Input2022!G704</f>
        <v>CA</v>
      </c>
      <c r="H704">
        <f>Input2022!H704*0.000001</f>
        <v>2.4938029999999998</v>
      </c>
      <c r="I704">
        <f>Input2022!I704*0.000001</f>
        <v>-0.06</v>
      </c>
      <c r="J704">
        <f>Input2022!J704*0.000001</f>
        <v>8.6308860000000003</v>
      </c>
      <c r="K704">
        <f>Input2022!K704*0.000001</f>
        <v>8.6454529999999998</v>
      </c>
      <c r="L704">
        <f>Input2022!L704*0.000001</f>
        <v>10.278552999999999</v>
      </c>
      <c r="M704">
        <f>Input2022!M704*0.000001</f>
        <v>8.9827630000000003</v>
      </c>
      <c r="N704">
        <f>Input2022!N704*0.000001</f>
        <v>4.2709809999999999</v>
      </c>
      <c r="O704">
        <f>Input2022!O704*0.000001</f>
        <v>0.19978099999999999</v>
      </c>
      <c r="P704">
        <f>Input2022!P704*0.000001</f>
        <v>1.8697629999999998</v>
      </c>
      <c r="Q704">
        <f>Input2022!Q704*0.000001</f>
        <v>-3.1420170000000001</v>
      </c>
      <c r="R704">
        <f>Input2022!R704*0.000001</f>
        <v>21.970589</v>
      </c>
      <c r="S704">
        <f>Input2022!S704*0.000001</f>
        <v>18.828571999999998</v>
      </c>
      <c r="T704">
        <f>Input2022!T704*0.000001</f>
        <v>0.67659499999999995</v>
      </c>
      <c r="U704">
        <f>Input2022!U704*0.000001</f>
        <v>1.6300319999999999</v>
      </c>
      <c r="V704">
        <f>Input2022!V704*0.000001</f>
        <v>1.1226149999999999</v>
      </c>
      <c r="W704">
        <f>Input2022!W704*0.000001</f>
        <v>0.94070599999999993</v>
      </c>
    </row>
    <row r="705" spans="1:23" ht="14.25" customHeight="1">
      <c r="A705">
        <f>Input2022!A705</f>
        <v>2022</v>
      </c>
      <c r="B705" t="str">
        <f>Input2022!B705</f>
        <v>Lowell Joint School District</v>
      </c>
      <c r="C705" t="str">
        <f>Input2022!C705</f>
        <v>School District</v>
      </c>
      <c r="D705" t="str">
        <f>Input2022!D705</f>
        <v>06</v>
      </c>
      <c r="E705" t="str">
        <f>Input2022!E705</f>
        <v>059</v>
      </c>
      <c r="F705" t="str">
        <f>Input2022!F705</f>
        <v>23010</v>
      </c>
      <c r="G705" t="str">
        <f>Input2022!G705</f>
        <v>CA</v>
      </c>
      <c r="H705">
        <f>Input2022!H705*0.000001</f>
        <v>14.303768</v>
      </c>
      <c r="I705">
        <f>Input2022!I705*0.000001</f>
        <v>-9.9999999999999992E-2</v>
      </c>
      <c r="J705">
        <f>Input2022!J705*0.000001</f>
        <v>39.265930999999995</v>
      </c>
      <c r="K705">
        <f>Input2022!K705*0.000001</f>
        <v>48.017694999999996</v>
      </c>
      <c r="L705">
        <f>Input2022!L705*0.000001</f>
        <v>45.556221000000001</v>
      </c>
      <c r="M705">
        <f>Input2022!M705*0.000001</f>
        <v>40.556880999999997</v>
      </c>
      <c r="N705">
        <f>Input2022!N705*0.000001</f>
        <v>0</v>
      </c>
      <c r="O705">
        <f>Input2022!O705*0.000001</f>
        <v>16.759453999999998</v>
      </c>
      <c r="P705">
        <f>Input2022!P705*0.000001</f>
        <v>4.8331099999999996</v>
      </c>
      <c r="Q705">
        <f>Input2022!Q705*0.000001</f>
        <v>-18.830551</v>
      </c>
      <c r="R705">
        <f>Input2022!R705*0.000001</f>
        <v>130.01602389999999</v>
      </c>
      <c r="S705">
        <f>Input2022!S705*0.000001</f>
        <v>111.18547290000001</v>
      </c>
      <c r="T705">
        <f>Input2022!T705*0.000001</f>
        <v>3.8481859999999997</v>
      </c>
      <c r="U705">
        <f>Input2022!U705*0.000001</f>
        <v>0</v>
      </c>
      <c r="V705">
        <f>Input2022!V705*0.000001</f>
        <v>12.790604999999999</v>
      </c>
      <c r="W705">
        <f>Input2022!W705*0.000001</f>
        <v>-8.709439999999999</v>
      </c>
    </row>
    <row r="706" spans="1:23" ht="14.25" customHeight="1">
      <c r="A706">
        <f>Input2022!A706</f>
        <v>2022</v>
      </c>
      <c r="B706" t="str">
        <f>Input2022!B706</f>
        <v>Lucerne Elementary School District</v>
      </c>
      <c r="C706" t="str">
        <f>Input2022!C706</f>
        <v>School District</v>
      </c>
      <c r="D706" t="str">
        <f>Input2022!D706</f>
        <v>06</v>
      </c>
      <c r="E706" t="str">
        <f>Input2022!E706</f>
        <v>033</v>
      </c>
      <c r="F706" t="str">
        <f>Input2022!F706</f>
        <v>23040</v>
      </c>
      <c r="G706" t="str">
        <f>Input2022!G706</f>
        <v>CA</v>
      </c>
      <c r="H706">
        <f>Input2022!H706*0.000001</f>
        <v>2.029925</v>
      </c>
      <c r="I706">
        <f>Input2022!I706*0.000001</f>
        <v>0</v>
      </c>
      <c r="J706">
        <f>Input2022!J706*0.000001</f>
        <v>5.1399979999999994</v>
      </c>
      <c r="K706">
        <f>Input2022!K706*0.000001</f>
        <v>2.8837729999999997</v>
      </c>
      <c r="L706">
        <f>Input2022!L706*0.000001</f>
        <v>5.0361120000000001</v>
      </c>
      <c r="M706">
        <f>Input2022!M706*0.000001</f>
        <v>4.8670299999999997</v>
      </c>
      <c r="N706">
        <f>Input2022!N706*0.000001</f>
        <v>0</v>
      </c>
      <c r="O706">
        <f>Input2022!O706*0.000001</f>
        <v>2.9208749999999997</v>
      </c>
      <c r="P706">
        <f>Input2022!P706*0.000001</f>
        <v>0.53411799999999998</v>
      </c>
      <c r="Q706">
        <f>Input2022!Q706*0.000001</f>
        <v>-2.1489819999999997</v>
      </c>
      <c r="R706">
        <f>Input2022!R706*0.000001</f>
        <v>14.267523109999999</v>
      </c>
      <c r="S706">
        <f>Input2022!S706*0.000001</f>
        <v>12.118541109999999</v>
      </c>
      <c r="T706">
        <f>Input2022!T706*0.000001</f>
        <v>0.37469799999999998</v>
      </c>
      <c r="U706">
        <f>Input2022!U706*0.000001</f>
        <v>0</v>
      </c>
      <c r="V706">
        <f>Input2022!V706*0.000001</f>
        <v>0</v>
      </c>
      <c r="W706">
        <f>Input2022!W706*0.000001</f>
        <v>-0.38270699999999996</v>
      </c>
    </row>
    <row r="707" spans="1:23" ht="14.25" customHeight="1">
      <c r="A707">
        <f>Input2022!A707</f>
        <v>2022</v>
      </c>
      <c r="B707" t="str">
        <f>Input2022!B707</f>
        <v>Lucerne Valley Unified School District</v>
      </c>
      <c r="C707" t="str">
        <f>Input2022!C707</f>
        <v>School District</v>
      </c>
      <c r="D707" t="str">
        <f>Input2022!D707</f>
        <v>06</v>
      </c>
      <c r="E707" t="str">
        <f>Input2022!E707</f>
        <v>071</v>
      </c>
      <c r="F707" t="str">
        <f>Input2022!F707</f>
        <v>00015</v>
      </c>
      <c r="G707" t="str">
        <f>Input2022!G707</f>
        <v>CA</v>
      </c>
      <c r="H707">
        <f>Input2022!H707*0.000001</f>
        <v>3.0868099999999998</v>
      </c>
      <c r="I707">
        <f>Input2022!I707*0.000001</f>
        <v>0</v>
      </c>
      <c r="J707">
        <f>Input2022!J707*0.000001</f>
        <v>21.741126999999999</v>
      </c>
      <c r="K707">
        <f>Input2022!K707*0.000001</f>
        <v>4.4170400000000001</v>
      </c>
      <c r="L707">
        <f>Input2022!L707*0.000001</f>
        <v>22.344034999999998</v>
      </c>
      <c r="M707">
        <f>Input2022!M707*0.000001</f>
        <v>20.790499000000001</v>
      </c>
      <c r="N707">
        <f>Input2022!N707*0.000001</f>
        <v>6.2244039999999998</v>
      </c>
      <c r="O707">
        <f>Input2022!O707*0.000001</f>
        <v>0</v>
      </c>
      <c r="P707">
        <f>Input2022!P707*0.000001</f>
        <v>4.9593699999999998</v>
      </c>
      <c r="Q707">
        <f>Input2022!Q707*0.000001</f>
        <v>-7.6284849999999995</v>
      </c>
      <c r="R707">
        <f>Input2022!R707*0.000001</f>
        <v>50.750357000000001</v>
      </c>
      <c r="S707">
        <f>Input2022!S707*0.000001</f>
        <v>43.121871999999996</v>
      </c>
      <c r="T707">
        <f>Input2022!T707*0.000001</f>
        <v>1.6969969999999999</v>
      </c>
      <c r="U707">
        <f>Input2022!U707*0.000001</f>
        <v>0</v>
      </c>
      <c r="V707">
        <f>Input2022!V707*0.000001</f>
        <v>0</v>
      </c>
      <c r="W707">
        <f>Input2022!W707*0.000001</f>
        <v>-8.9180650000000004</v>
      </c>
    </row>
    <row r="708" spans="1:23" ht="14.25" customHeight="1">
      <c r="A708">
        <f>Input2022!A708</f>
        <v>2022</v>
      </c>
      <c r="B708" t="str">
        <f>Input2022!B708</f>
        <v>Lucia Mar Unified School District</v>
      </c>
      <c r="C708" t="str">
        <f>Input2022!C708</f>
        <v>School District</v>
      </c>
      <c r="D708" t="str">
        <f>Input2022!D708</f>
        <v>06</v>
      </c>
      <c r="E708" t="str">
        <f>Input2022!E708</f>
        <v>079</v>
      </c>
      <c r="F708" t="str">
        <f>Input2022!F708</f>
        <v>23080</v>
      </c>
      <c r="G708" t="str">
        <f>Input2022!G708</f>
        <v>CA</v>
      </c>
      <c r="H708">
        <f>Input2022!H708*0.000001</f>
        <v>26.56409</v>
      </c>
      <c r="I708">
        <f>Input2022!I708*0.000001</f>
        <v>-0.97265899999999994</v>
      </c>
      <c r="J708">
        <f>Input2022!J708*0.000001</f>
        <v>132.99678</v>
      </c>
      <c r="K708">
        <f>Input2022!K708*0.000001</f>
        <v>134.98103</v>
      </c>
      <c r="L708">
        <f>Input2022!L708*0.000001</f>
        <v>161.25119599999999</v>
      </c>
      <c r="M708">
        <f>Input2022!M708*0.000001</f>
        <v>142.45061200000001</v>
      </c>
      <c r="N708">
        <f>Input2022!N708*0.000001</f>
        <v>0</v>
      </c>
      <c r="O708">
        <f>Input2022!O708*0.000001</f>
        <v>46.495140999999997</v>
      </c>
      <c r="P708">
        <f>Input2022!P708*0.000001</f>
        <v>15.376610999999999</v>
      </c>
      <c r="Q708">
        <f>Input2022!Q708*0.000001</f>
        <v>-68.284599</v>
      </c>
      <c r="R708">
        <f>Input2022!R708*0.000001</f>
        <v>458.24429759999998</v>
      </c>
      <c r="S708">
        <f>Input2022!S708*0.000001</f>
        <v>389.95969860000002</v>
      </c>
      <c r="T708">
        <f>Input2022!T708*0.000001</f>
        <v>14.088289999999999</v>
      </c>
      <c r="U708">
        <f>Input2022!U708*0.000001</f>
        <v>-4.2550238099999995E-3</v>
      </c>
      <c r="V708">
        <f>Input2022!V708*0.000001</f>
        <v>17.77253</v>
      </c>
      <c r="W708">
        <f>Input2022!W708*0.000001</f>
        <v>-84.414807999999994</v>
      </c>
    </row>
    <row r="709" spans="1:23" ht="14.25" customHeight="1">
      <c r="A709">
        <f>Input2022!A709</f>
        <v>2022</v>
      </c>
      <c r="B709" t="str">
        <f>Input2022!B709</f>
        <v>Luther Burbank School District</v>
      </c>
      <c r="C709" t="str">
        <f>Input2022!C709</f>
        <v>School District</v>
      </c>
      <c r="D709" t="str">
        <f>Input2022!D709</f>
        <v>06</v>
      </c>
      <c r="E709" t="str">
        <f>Input2022!E709</f>
        <v>085</v>
      </c>
      <c r="F709" t="str">
        <f>Input2022!F709</f>
        <v>23130</v>
      </c>
      <c r="G709" t="str">
        <f>Input2022!G709</f>
        <v>CA</v>
      </c>
      <c r="H709">
        <f>Input2022!H709*0.000001</f>
        <v>4.2006949999999996</v>
      </c>
      <c r="I709">
        <f>Input2022!I709*0.000001</f>
        <v>0</v>
      </c>
      <c r="J709">
        <f>Input2022!J709*0.000001</f>
        <v>7.5445609999999999</v>
      </c>
      <c r="K709">
        <f>Input2022!K709*0.000001</f>
        <v>23.024961999999999</v>
      </c>
      <c r="L709">
        <f>Input2022!L709*0.000001</f>
        <v>10.754636999999999</v>
      </c>
      <c r="M709">
        <f>Input2022!M709*0.000001</f>
        <v>8.2564809999999991</v>
      </c>
      <c r="N709">
        <f>Input2022!N709*0.000001</f>
        <v>0</v>
      </c>
      <c r="O709">
        <f>Input2022!O709*0.000001</f>
        <v>5.0810360000000001</v>
      </c>
      <c r="P709">
        <f>Input2022!P709*0.000001</f>
        <v>0.72121899999999994</v>
      </c>
      <c r="Q709">
        <f>Input2022!Q709*0.000001</f>
        <v>-3.5562669999999996</v>
      </c>
      <c r="R709">
        <f>Input2022!R709*0.000001</f>
        <v>24.373185159999998</v>
      </c>
      <c r="S709">
        <f>Input2022!S709*0.000001</f>
        <v>20.81691816</v>
      </c>
      <c r="T709">
        <f>Input2022!T709*0.000001</f>
        <v>0.73530699999999993</v>
      </c>
      <c r="U709">
        <f>Input2022!U709*0.000001</f>
        <v>0</v>
      </c>
      <c r="V709">
        <f>Input2022!V709*0.000001</f>
        <v>0.45412799999999998</v>
      </c>
      <c r="W709">
        <f>Input2022!W709*0.000001</f>
        <v>-6.0522900000000002</v>
      </c>
    </row>
    <row r="710" spans="1:23" ht="14.25" customHeight="1">
      <c r="A710">
        <f>Input2022!A710</f>
        <v>2022</v>
      </c>
      <c r="B710" t="str">
        <f>Input2022!B710</f>
        <v>Lynwood</v>
      </c>
      <c r="C710" t="str">
        <f>Input2022!C710</f>
        <v>City</v>
      </c>
      <c r="D710" t="str">
        <f>Input2022!D710</f>
        <v>06</v>
      </c>
      <c r="E710" t="str">
        <f>Input2022!E710</f>
        <v>037</v>
      </c>
      <c r="F710">
        <f>Input2022!F710</f>
        <v>44574</v>
      </c>
      <c r="G710" t="str">
        <f>Input2022!G710</f>
        <v>CA</v>
      </c>
      <c r="H710">
        <f>Input2022!H710*0.000001</f>
        <v>31.721314</v>
      </c>
      <c r="I710">
        <f>Input2022!I710*0.000001</f>
        <v>-2.9757279999999997</v>
      </c>
      <c r="J710">
        <f>Input2022!J710*0.000001</f>
        <v>27.006829999999997</v>
      </c>
      <c r="K710">
        <f>Input2022!K710*0.000001</f>
        <v>126.07385099999999</v>
      </c>
      <c r="L710">
        <f>Input2022!L710*0.000001</f>
        <v>91.640051</v>
      </c>
      <c r="M710">
        <f>Input2022!M710*0.000001</f>
        <v>44.545881000000001</v>
      </c>
      <c r="N710">
        <f>Input2022!N710*0.000001</f>
        <v>0</v>
      </c>
      <c r="O710">
        <f>Input2022!O710*0.000001</f>
        <v>26.223423</v>
      </c>
      <c r="P710">
        <f>Input2022!P710*0.000001</f>
        <v>5.9670329999999998</v>
      </c>
      <c r="Q710">
        <f>Input2022!Q710*0.000001</f>
        <v>-28.647905999999999</v>
      </c>
      <c r="R710">
        <f>Input2022!R710*0.000001</f>
        <v>135.635357</v>
      </c>
      <c r="S710">
        <f>Input2022!S710*0.000001</f>
        <v>106.98745099999999</v>
      </c>
      <c r="T710">
        <f>Input2022!T710*0.000001</f>
        <v>4.2845430000000002</v>
      </c>
      <c r="U710">
        <f>Input2022!U710*0.000001</f>
        <v>5.7629349999999997</v>
      </c>
      <c r="V710">
        <f>Input2022!V710*0.000001</f>
        <v>23.853708999999998</v>
      </c>
      <c r="W710">
        <f>Input2022!W710*0.000001</f>
        <v>-12.705366</v>
      </c>
    </row>
    <row r="711" spans="1:23" ht="14.25" customHeight="1">
      <c r="A711">
        <f>Input2022!A711</f>
        <v>2022</v>
      </c>
      <c r="B711" t="str">
        <f>Input2022!B711</f>
        <v>Lynwood Unified School District</v>
      </c>
      <c r="C711" t="str">
        <f>Input2022!C711</f>
        <v>School District</v>
      </c>
      <c r="D711" t="str">
        <f>Input2022!D711</f>
        <v>06</v>
      </c>
      <c r="E711" t="str">
        <f>Input2022!E711</f>
        <v>037</v>
      </c>
      <c r="F711" t="str">
        <f>Input2022!F711</f>
        <v>23160</v>
      </c>
      <c r="G711" t="str">
        <f>Input2022!G711</f>
        <v>CA</v>
      </c>
      <c r="H711">
        <f>Input2022!H711*0.000001</f>
        <v>42.670760999999999</v>
      </c>
      <c r="I711">
        <f>Input2022!I711*0.000001</f>
        <v>0</v>
      </c>
      <c r="J711">
        <f>Input2022!J711*0.000001</f>
        <v>228.16681299999999</v>
      </c>
      <c r="K711">
        <f>Input2022!K711*0.000001</f>
        <v>152.62823499999999</v>
      </c>
      <c r="L711">
        <f>Input2022!L711*0.000001</f>
        <v>254.63773999999998</v>
      </c>
      <c r="M711">
        <f>Input2022!M711*0.000001</f>
        <v>242.876801</v>
      </c>
      <c r="N711">
        <f>Input2022!N711*0.000001</f>
        <v>0</v>
      </c>
      <c r="O711">
        <f>Input2022!O711*0.000001</f>
        <v>83.900534999999991</v>
      </c>
      <c r="P711">
        <f>Input2022!P711*0.000001</f>
        <v>38.521017999999998</v>
      </c>
      <c r="Q711">
        <f>Input2022!Q711*0.000001</f>
        <v>-105.140992</v>
      </c>
      <c r="R711">
        <f>Input2022!R711*0.000001</f>
        <v>696.18313279999995</v>
      </c>
      <c r="S711">
        <f>Input2022!S711*0.000001</f>
        <v>591.04214079999997</v>
      </c>
      <c r="T711">
        <f>Input2022!T711*0.000001</f>
        <v>21.498532999999998</v>
      </c>
      <c r="U711">
        <f>Input2022!U711*0.000001</f>
        <v>6.2463145159999999E-3</v>
      </c>
      <c r="V711">
        <f>Input2022!V711*0.000001</f>
        <v>28.800318999999998</v>
      </c>
      <c r="W711">
        <f>Input2022!W711*0.000001</f>
        <v>-145.81323799999998</v>
      </c>
    </row>
    <row r="712" spans="1:23" ht="14.25" customHeight="1">
      <c r="A712">
        <f>Input2022!A712</f>
        <v>2022</v>
      </c>
      <c r="B712" t="str">
        <f>Input2022!B712</f>
        <v>Madera</v>
      </c>
      <c r="C712" t="str">
        <f>Input2022!C712</f>
        <v>City</v>
      </c>
      <c r="D712" t="str">
        <f>Input2022!D712</f>
        <v>06</v>
      </c>
      <c r="E712" t="str">
        <f>Input2022!E712</f>
        <v>039</v>
      </c>
      <c r="F712">
        <f>Input2022!F712</f>
        <v>45022</v>
      </c>
      <c r="G712" t="str">
        <f>Input2022!G712</f>
        <v>CA</v>
      </c>
      <c r="H712">
        <f>Input2022!H712*0.000001</f>
        <v>38.426635999999995</v>
      </c>
      <c r="I712">
        <f>Input2022!I712*0.000001</f>
        <v>-0.298151</v>
      </c>
      <c r="J712">
        <f>Input2022!J712*0.000001</f>
        <v>35.218775999999998</v>
      </c>
      <c r="K712">
        <f>Input2022!K712*0.000001</f>
        <v>58.259494999999994</v>
      </c>
      <c r="L712">
        <f>Input2022!L712*0.000001</f>
        <v>89.384722999999994</v>
      </c>
      <c r="M712">
        <f>Input2022!M712*0.000001</f>
        <v>40.017969000000001</v>
      </c>
      <c r="N712">
        <f>Input2022!N712*0.000001</f>
        <v>0</v>
      </c>
      <c r="O712">
        <f>Input2022!O712*0.000001</f>
        <v>53.745765999999996</v>
      </c>
      <c r="P712">
        <f>Input2022!P712*0.000001</f>
        <v>25.149860999999998</v>
      </c>
      <c r="Q712">
        <f>Input2022!Q712*0.000001</f>
        <v>-32.941161999999998</v>
      </c>
      <c r="R712">
        <f>Input2022!R712*0.000001</f>
        <v>169.81443099999998</v>
      </c>
      <c r="S712">
        <f>Input2022!S712*0.000001</f>
        <v>136.87326899999999</v>
      </c>
      <c r="T712">
        <f>Input2022!T712*0.000001</f>
        <v>6.7230780000000001</v>
      </c>
      <c r="U712">
        <f>Input2022!U712*0.000001</f>
        <v>0</v>
      </c>
      <c r="V712">
        <f>Input2022!V712*0.000001</f>
        <v>4.2203229999999996</v>
      </c>
      <c r="W712">
        <f>Input2022!W712*0.000001</f>
        <v>42.393566</v>
      </c>
    </row>
    <row r="713" spans="1:23" ht="14.25" customHeight="1">
      <c r="A713">
        <f>Input2022!A713</f>
        <v>2022</v>
      </c>
      <c r="B713" t="str">
        <f>Input2022!B713</f>
        <v>Madera County</v>
      </c>
      <c r="C713" t="str">
        <f>Input2022!C713</f>
        <v>County</v>
      </c>
      <c r="D713" t="str">
        <f>Input2022!D713</f>
        <v>06</v>
      </c>
      <c r="E713" t="str">
        <f>Input2022!E713</f>
        <v>039</v>
      </c>
      <c r="F713" t="str">
        <f>Input2022!F713</f>
        <v>00000</v>
      </c>
      <c r="G713" t="str">
        <f>Input2022!G713</f>
        <v>CA</v>
      </c>
      <c r="H713">
        <f>Input2022!H713*0.000001</f>
        <v>18.207826000000001</v>
      </c>
      <c r="I713">
        <f>Input2022!I713*0.000001</f>
        <v>-2.6197599999999999</v>
      </c>
      <c r="J713">
        <f>Input2022!J713*0.000001</f>
        <v>289.89509099999998</v>
      </c>
      <c r="K713">
        <f>Input2022!K713*0.000001</f>
        <v>195.39215999999999</v>
      </c>
      <c r="L713">
        <f>Input2022!L713*0.000001</f>
        <v>364.474581</v>
      </c>
      <c r="M713">
        <f>Input2022!M713*0.000001</f>
        <v>261.09017</v>
      </c>
      <c r="N713">
        <f>Input2022!N713*0.000001</f>
        <v>1.9528939999999999</v>
      </c>
      <c r="O713">
        <f>Input2022!O713*0.000001</f>
        <v>74.141544999999994</v>
      </c>
      <c r="P713">
        <f>Input2022!P713*0.000001</f>
        <v>18.068099999999998</v>
      </c>
      <c r="Q713">
        <f>Input2022!Q713*0.000001</f>
        <v>-161.43739499999998</v>
      </c>
      <c r="R713">
        <f>Input2022!R713*0.000001</f>
        <v>672.87045799999999</v>
      </c>
      <c r="S713">
        <f>Input2022!S713*0.000001</f>
        <v>511.433063</v>
      </c>
      <c r="T713">
        <f>Input2022!T713*0.000001</f>
        <v>29.492162</v>
      </c>
      <c r="U713">
        <f>Input2022!U713*0.000001</f>
        <v>0</v>
      </c>
      <c r="V713">
        <f>Input2022!V713*0.000001</f>
        <v>206.89810499999999</v>
      </c>
      <c r="W713">
        <f>Input2022!W713*0.000001</f>
        <v>-372.446372</v>
      </c>
    </row>
    <row r="714" spans="1:23" ht="14.25" customHeight="1">
      <c r="A714">
        <f>Input2022!A714</f>
        <v>2022</v>
      </c>
      <c r="B714" t="str">
        <f>Input2022!B714</f>
        <v>Madera County Superintendent of Schools</v>
      </c>
      <c r="C714" t="str">
        <f>Input2022!C714</f>
        <v>School District</v>
      </c>
      <c r="D714" t="str">
        <f>Input2022!D714</f>
        <v>06</v>
      </c>
      <c r="E714" t="str">
        <f>Input2022!E714</f>
        <v>039</v>
      </c>
      <c r="F714" t="str">
        <f>Input2022!F714</f>
        <v>91017</v>
      </c>
      <c r="G714" t="str">
        <f>Input2022!G714</f>
        <v>CA</v>
      </c>
      <c r="H714">
        <f>Input2022!H714*0.000001</f>
        <v>16.902757999999999</v>
      </c>
      <c r="I714">
        <f>Input2022!I714*0.000001</f>
        <v>0</v>
      </c>
      <c r="J714">
        <f>Input2022!J714*0.000001</f>
        <v>42.491213999999999</v>
      </c>
      <c r="K714">
        <f>Input2022!K714*0.000001</f>
        <v>18.908863999999998</v>
      </c>
      <c r="L714">
        <f>Input2022!L714*0.000001</f>
        <v>78.569978999999989</v>
      </c>
      <c r="M714">
        <f>Input2022!M714*0.000001</f>
        <v>51.340122999999998</v>
      </c>
      <c r="N714">
        <f>Input2022!N714*0.000001</f>
        <v>28.304544</v>
      </c>
      <c r="O714">
        <f>Input2022!O714*0.000001</f>
        <v>0</v>
      </c>
      <c r="P714">
        <f>Input2022!P714*0.000001</f>
        <v>5.4737869999999997</v>
      </c>
      <c r="Q714">
        <f>Input2022!Q714*0.000001</f>
        <v>-25.648394</v>
      </c>
      <c r="R714">
        <f>Input2022!R714*0.000001</f>
        <v>157.39617604728465</v>
      </c>
      <c r="S714">
        <f>Input2022!S714*0.000001</f>
        <v>131.74778204728466</v>
      </c>
      <c r="T714">
        <f>Input2022!T714*0.000001</f>
        <v>4.9853439999999996</v>
      </c>
      <c r="U714">
        <f>Input2022!U714*0.000001</f>
        <v>0</v>
      </c>
      <c r="V714">
        <f>Input2022!V714*0.000001</f>
        <v>17.438098999999998</v>
      </c>
      <c r="W714">
        <f>Input2022!W714*0.000001</f>
        <v>-28.621952</v>
      </c>
    </row>
    <row r="715" spans="1:23" ht="14.25" customHeight="1">
      <c r="A715">
        <f>Input2022!A715</f>
        <v>2022</v>
      </c>
      <c r="B715" t="str">
        <f>Input2022!B715</f>
        <v>Madera County Transportation Commission</v>
      </c>
      <c r="C715" t="str">
        <f>Input2022!C715</f>
        <v>Special District</v>
      </c>
      <c r="D715" t="str">
        <f>Input2022!D715</f>
        <v>06</v>
      </c>
      <c r="E715" t="str">
        <f>Input2022!E715</f>
        <v>039</v>
      </c>
      <c r="F715">
        <f>Input2022!F715</f>
        <v>99041</v>
      </c>
      <c r="G715" t="str">
        <f>Input2022!G715</f>
        <v>CA</v>
      </c>
      <c r="H715">
        <f>Input2022!H715*0.000001</f>
        <v>0.90462799999999999</v>
      </c>
      <c r="I715">
        <f>Input2022!I715*0.000001</f>
        <v>0</v>
      </c>
      <c r="J715">
        <f>Input2022!J715*0.000001</f>
        <v>2.196107</v>
      </c>
      <c r="K715">
        <f>Input2022!K715*0.000001</f>
        <v>0.42376399999999997</v>
      </c>
      <c r="L715">
        <f>Input2022!L715*0.000001</f>
        <v>1.7725279999999999</v>
      </c>
      <c r="M715">
        <f>Input2022!M715*0.000001</f>
        <v>1.7725279999999999</v>
      </c>
      <c r="N715">
        <f>Input2022!N715*0.000001</f>
        <v>0</v>
      </c>
      <c r="O715">
        <f>Input2022!O715*0.000001</f>
        <v>0.17216699999999999</v>
      </c>
      <c r="P715">
        <f>Input2022!P715*0.000001</f>
        <v>0.42876300000000001</v>
      </c>
      <c r="Q715">
        <f>Input2022!Q715*0.000001</f>
        <v>0</v>
      </c>
      <c r="R715">
        <f>Input2022!R715*0.000001</f>
        <v>0</v>
      </c>
      <c r="S715">
        <f>Input2022!S715*0.000001</f>
        <v>0</v>
      </c>
      <c r="T715">
        <f>Input2022!T715*0.000001</f>
        <v>0</v>
      </c>
      <c r="U715">
        <f>Input2022!U715*0.000001</f>
        <v>0</v>
      </c>
      <c r="V715">
        <f>Input2022!V715*0.000001</f>
        <v>0</v>
      </c>
      <c r="W715">
        <f>Input2022!W715*0.000001</f>
        <v>0.84792099999999992</v>
      </c>
    </row>
    <row r="716" spans="1:23" ht="14.25" customHeight="1">
      <c r="A716">
        <f>Input2022!A716</f>
        <v>2022</v>
      </c>
      <c r="B716" t="str">
        <f>Input2022!B716</f>
        <v>Madera Unified School District</v>
      </c>
      <c r="C716" t="str">
        <f>Input2022!C716</f>
        <v>School District</v>
      </c>
      <c r="D716" t="str">
        <f>Input2022!D716</f>
        <v>06</v>
      </c>
      <c r="E716" t="str">
        <f>Input2022!E716</f>
        <v>039</v>
      </c>
      <c r="F716" t="str">
        <f>Input2022!F716</f>
        <v>23340</v>
      </c>
      <c r="G716" t="str">
        <f>Input2022!G716</f>
        <v>CA</v>
      </c>
      <c r="H716">
        <f>Input2022!H716*0.000001</f>
        <v>87.526547999999991</v>
      </c>
      <c r="I716">
        <f>Input2022!I716*0.000001</f>
        <v>-35.306374999999996</v>
      </c>
      <c r="J716">
        <f>Input2022!J716*0.000001</f>
        <v>310.26074799999998</v>
      </c>
      <c r="K716">
        <f>Input2022!K716*0.000001</f>
        <v>289.87272200000001</v>
      </c>
      <c r="L716">
        <f>Input2022!L716*0.000001</f>
        <v>416.727036</v>
      </c>
      <c r="M716">
        <f>Input2022!M716*0.000001</f>
        <v>357.34358499999996</v>
      </c>
      <c r="N716">
        <f>Input2022!N716*0.000001</f>
        <v>0</v>
      </c>
      <c r="O716">
        <f>Input2022!O716*0.000001</f>
        <v>137.96514399999998</v>
      </c>
      <c r="P716">
        <f>Input2022!P716*0.000001</f>
        <v>49.647768999999997</v>
      </c>
      <c r="Q716">
        <f>Input2022!Q716*0.000001</f>
        <v>-120.042575</v>
      </c>
      <c r="R716">
        <f>Input2022!R716*0.000001</f>
        <v>851.31742550607282</v>
      </c>
      <c r="S716">
        <f>Input2022!S716*0.000001</f>
        <v>731.27485050607288</v>
      </c>
      <c r="T716">
        <f>Input2022!T716*0.000001</f>
        <v>28.225769999999997</v>
      </c>
      <c r="U716">
        <f>Input2022!U716*0.000001</f>
        <v>8.7884551031746021</v>
      </c>
      <c r="V716">
        <f>Input2022!V716*0.000001</f>
        <v>33.032482103174601</v>
      </c>
      <c r="W716">
        <f>Input2022!W716*0.000001</f>
        <v>-85.713590999999994</v>
      </c>
    </row>
    <row r="717" spans="1:23" ht="14.25" customHeight="1">
      <c r="A717">
        <f>Input2022!A717</f>
        <v>2022</v>
      </c>
      <c r="B717" t="str">
        <f>Input2022!B717</f>
        <v>Magnolia School District</v>
      </c>
      <c r="C717" t="str">
        <f>Input2022!C717</f>
        <v>School District</v>
      </c>
      <c r="D717" t="str">
        <f>Input2022!D717</f>
        <v>06</v>
      </c>
      <c r="E717" t="str">
        <f>Input2022!E717</f>
        <v>059</v>
      </c>
      <c r="F717" t="str">
        <f>Input2022!F717</f>
        <v>23430</v>
      </c>
      <c r="G717" t="str">
        <f>Input2022!G717</f>
        <v>CA</v>
      </c>
      <c r="H717">
        <f>Input2022!H717*0.000001</f>
        <v>19.548880999999998</v>
      </c>
      <c r="I717">
        <f>Input2022!I717*0.000001</f>
        <v>-7.7149999999999999</v>
      </c>
      <c r="J717">
        <f>Input2022!J717*0.000001</f>
        <v>90.409925999999999</v>
      </c>
      <c r="K717">
        <f>Input2022!K717*0.000001</f>
        <v>36.268758999999996</v>
      </c>
      <c r="L717">
        <f>Input2022!L717*0.000001</f>
        <v>103.45786699999999</v>
      </c>
      <c r="M717">
        <f>Input2022!M717*0.000001</f>
        <v>97.241185000000002</v>
      </c>
      <c r="N717">
        <f>Input2022!N717*0.000001</f>
        <v>0</v>
      </c>
      <c r="O717">
        <f>Input2022!O717*0.000001</f>
        <v>35.321022999999997</v>
      </c>
      <c r="P717">
        <f>Input2022!P717*0.000001</f>
        <v>10.095623</v>
      </c>
      <c r="Q717">
        <f>Input2022!Q717*0.000001</f>
        <v>-45.985174000000001</v>
      </c>
      <c r="R717">
        <f>Input2022!R717*0.000001</f>
        <v>306.44875731907899</v>
      </c>
      <c r="S717">
        <f>Input2022!S717*0.000001</f>
        <v>260.46358331907896</v>
      </c>
      <c r="T717">
        <f>Input2022!T717*0.000001</f>
        <v>9.3006349999999998</v>
      </c>
      <c r="U717">
        <f>Input2022!U717*0.000001</f>
        <v>0</v>
      </c>
      <c r="V717">
        <f>Input2022!V717*0.000001</f>
        <v>16.754442999999998</v>
      </c>
      <c r="W717">
        <f>Input2022!W717*0.000001</f>
        <v>-60.572931999999994</v>
      </c>
    </row>
    <row r="718" spans="1:23" ht="14.25" customHeight="1">
      <c r="A718">
        <f>Input2022!A718</f>
        <v>2022</v>
      </c>
      <c r="B718" t="str">
        <f>Input2022!B718</f>
        <v>Malibu</v>
      </c>
      <c r="C718" t="str">
        <f>Input2022!C718</f>
        <v>City</v>
      </c>
      <c r="D718" t="str">
        <f>Input2022!D718</f>
        <v>06</v>
      </c>
      <c r="E718" t="str">
        <f>Input2022!E718</f>
        <v>037</v>
      </c>
      <c r="F718">
        <f>Input2022!F718</f>
        <v>45246</v>
      </c>
      <c r="G718" t="str">
        <f>Input2022!G718</f>
        <v>CA</v>
      </c>
      <c r="H718">
        <f>Input2022!H718*0.000001</f>
        <v>70.599870999999993</v>
      </c>
      <c r="I718">
        <f>Input2022!I718*0.000001</f>
        <v>-0.190442</v>
      </c>
      <c r="J718">
        <f>Input2022!J718*0.000001</f>
        <v>38.580653999999996</v>
      </c>
      <c r="K718">
        <f>Input2022!K718*0.000001</f>
        <v>65.801682</v>
      </c>
      <c r="L718">
        <f>Input2022!L718*0.000001</f>
        <v>59.195690999999997</v>
      </c>
      <c r="M718">
        <f>Input2022!M718*0.000001</f>
        <v>51.902816999999999</v>
      </c>
      <c r="N718">
        <f>Input2022!N718*0.000001</f>
        <v>4.5363000000000001E-2</v>
      </c>
      <c r="O718">
        <f>Input2022!O718*0.000001</f>
        <v>77.151980999999992</v>
      </c>
      <c r="P718">
        <f>Input2022!P718*0.000001</f>
        <v>11.906789</v>
      </c>
      <c r="Q718">
        <f>Input2022!Q718*0.000001</f>
        <v>-2.9722429999999997</v>
      </c>
      <c r="R718">
        <f>Input2022!R718*0.000001</f>
        <v>25.382092229999998</v>
      </c>
      <c r="S718">
        <f>Input2022!S718*0.000001</f>
        <v>22.409849229999999</v>
      </c>
      <c r="T718">
        <f>Input2022!T718*0.000001</f>
        <v>1.218844</v>
      </c>
      <c r="U718">
        <f>Input2022!U718*0.000001</f>
        <v>8.9459359999999997</v>
      </c>
      <c r="V718">
        <f>Input2022!V718*0.000001</f>
        <v>7.9696709999999999</v>
      </c>
      <c r="W718">
        <f>Input2022!W718*0.000001</f>
        <v>70.255273000000003</v>
      </c>
    </row>
    <row r="719" spans="1:23" ht="14.25" customHeight="1">
      <c r="A719">
        <f>Input2022!A719</f>
        <v>2022</v>
      </c>
      <c r="B719" t="str">
        <f>Input2022!B719</f>
        <v>Mammoth Lakes</v>
      </c>
      <c r="C719" t="str">
        <f>Input2022!C719</f>
        <v>Town</v>
      </c>
      <c r="D719" t="str">
        <f>Input2022!D719</f>
        <v>06</v>
      </c>
      <c r="E719" t="str">
        <f>Input2022!E719</f>
        <v>051</v>
      </c>
      <c r="F719" t="str">
        <f>Input2022!F719</f>
        <v>45358</v>
      </c>
      <c r="G719" t="str">
        <f>Input2022!G719</f>
        <v>CA</v>
      </c>
      <c r="H719">
        <f>Input2022!H719*0.000001</f>
        <v>13.666971</v>
      </c>
      <c r="I719">
        <f>Input2022!I719*0.000001</f>
        <v>-22.992279</v>
      </c>
      <c r="J719">
        <f>Input2022!J719*0.000001</f>
        <v>19.108298999999999</v>
      </c>
      <c r="K719">
        <f>Input2022!K719*0.000001</f>
        <v>25.954446999999998</v>
      </c>
      <c r="L719">
        <f>Input2022!L719*0.000001</f>
        <v>62.28145</v>
      </c>
      <c r="M719">
        <f>Input2022!M719*0.000001</f>
        <v>42.150999999999996</v>
      </c>
      <c r="N719">
        <f>Input2022!N719*0.000001</f>
        <v>0</v>
      </c>
      <c r="O719">
        <f>Input2022!O719*0.000001</f>
        <v>17.720530999999998</v>
      </c>
      <c r="P719">
        <f>Input2022!P719*0.000001</f>
        <v>5.6469749999999994</v>
      </c>
      <c r="Q719">
        <f>Input2022!Q719*0.000001</f>
        <v>-15.66789</v>
      </c>
      <c r="R719">
        <f>Input2022!R719*0.000001</f>
        <v>77.794048957863808</v>
      </c>
      <c r="S719">
        <f>Input2022!S719*0.000001</f>
        <v>62.126158957863808</v>
      </c>
      <c r="T719">
        <f>Input2022!T719*0.000001</f>
        <v>2.764446</v>
      </c>
      <c r="U719">
        <f>Input2022!U719*0.000001</f>
        <v>0.48863699999999999</v>
      </c>
      <c r="V719">
        <f>Input2022!V719*0.000001</f>
        <v>2.8540889999999997</v>
      </c>
      <c r="W719">
        <f>Input2022!W719*0.000001</f>
        <v>-13.592925999999999</v>
      </c>
    </row>
    <row r="720" spans="1:23" ht="14.25" customHeight="1">
      <c r="A720">
        <f>Input2022!A720</f>
        <v>2022</v>
      </c>
      <c r="B720" t="str">
        <f>Input2022!B720</f>
        <v>Mammoth Unified School District</v>
      </c>
      <c r="C720" t="str">
        <f>Input2022!C720</f>
        <v>School District</v>
      </c>
      <c r="D720" t="str">
        <f>Input2022!D720</f>
        <v>06</v>
      </c>
      <c r="E720" t="str">
        <f>Input2022!E720</f>
        <v>051</v>
      </c>
      <c r="F720" t="str">
        <f>Input2022!F720</f>
        <v>23530</v>
      </c>
      <c r="G720" t="str">
        <f>Input2022!G720</f>
        <v>CA</v>
      </c>
      <c r="H720">
        <f>Input2022!H720*0.000001</f>
        <v>6.3047719999999998</v>
      </c>
      <c r="I720">
        <f>Input2022!I720*0.000001</f>
        <v>-1.584697</v>
      </c>
      <c r="J720">
        <f>Input2022!J720*0.000001</f>
        <v>16.61356</v>
      </c>
      <c r="K720">
        <f>Input2022!K720*0.000001</f>
        <v>70.535510000000002</v>
      </c>
      <c r="L720">
        <f>Input2022!L720*0.000001</f>
        <v>23.115919999999999</v>
      </c>
      <c r="M720">
        <f>Input2022!M720*0.000001</f>
        <v>17.514782999999998</v>
      </c>
      <c r="N720">
        <f>Input2022!N720*0.000001</f>
        <v>0</v>
      </c>
      <c r="O720">
        <f>Input2022!O720*0.000001</f>
        <v>6.7857240000000001</v>
      </c>
      <c r="P720">
        <f>Input2022!P720*0.000001</f>
        <v>1.682812</v>
      </c>
      <c r="Q720">
        <f>Input2022!Q720*0.000001</f>
        <v>-7.6613789999999993</v>
      </c>
      <c r="R720">
        <f>Input2022!R720*0.000001</f>
        <v>51.891873279352232</v>
      </c>
      <c r="S720">
        <f>Input2022!S720*0.000001</f>
        <v>44.230494279352229</v>
      </c>
      <c r="T720">
        <f>Input2022!T720*0.000001</f>
        <v>1.646863</v>
      </c>
      <c r="U720">
        <f>Input2022!U720*0.000001</f>
        <v>2.6957720238095235</v>
      </c>
      <c r="V720">
        <f>Input2022!V720*0.000001</f>
        <v>4.2385150238095237</v>
      </c>
      <c r="W720">
        <f>Input2022!W720*0.000001</f>
        <v>-14.813421999999999</v>
      </c>
    </row>
    <row r="721" spans="1:23" ht="14.25" customHeight="1">
      <c r="A721">
        <f>Input2022!A721</f>
        <v>2022</v>
      </c>
      <c r="B721" t="str">
        <f>Input2022!B721</f>
        <v>Manchester Union Elementary School District</v>
      </c>
      <c r="C721" t="str">
        <f>Input2022!C721</f>
        <v>School District</v>
      </c>
      <c r="D721" t="str">
        <f>Input2022!D721</f>
        <v>06</v>
      </c>
      <c r="E721" t="str">
        <f>Input2022!E721</f>
        <v>045</v>
      </c>
      <c r="F721" t="str">
        <f>Input2022!F721</f>
        <v>23550</v>
      </c>
      <c r="G721" t="str">
        <f>Input2022!G721</f>
        <v>CA</v>
      </c>
      <c r="H721">
        <f>Input2022!H721*0.000001</f>
        <v>0.385961</v>
      </c>
      <c r="I721">
        <f>Input2022!I721*0.000001</f>
        <v>-1.4785E-2</v>
      </c>
      <c r="J721">
        <f>Input2022!J721*0.000001</f>
        <v>1.0364799999999998</v>
      </c>
      <c r="K721">
        <f>Input2022!K721*0.000001</f>
        <v>1.5767E-2</v>
      </c>
      <c r="L721">
        <f>Input2022!L721*0.000001</f>
        <v>1.0631120000000001</v>
      </c>
      <c r="M721">
        <f>Input2022!M721*0.000001</f>
        <v>1.1102459999999998</v>
      </c>
      <c r="N721">
        <f>Input2022!N721*0.000001</f>
        <v>0</v>
      </c>
      <c r="O721">
        <f>Input2022!O721*0.000001</f>
        <v>0.59326599999999996</v>
      </c>
      <c r="P721">
        <f>Input2022!P721*0.000001</f>
        <v>0.168846</v>
      </c>
      <c r="Q721">
        <f>Input2022!Q721*0.000001</f>
        <v>-0.45746699999999996</v>
      </c>
      <c r="R721">
        <f>Input2022!R721*0.000001</f>
        <v>3.0280397203947369</v>
      </c>
      <c r="S721">
        <f>Input2022!S721*0.000001</f>
        <v>2.5705727203947371</v>
      </c>
      <c r="T721">
        <f>Input2022!T721*0.000001</f>
        <v>7.705999999999999E-2</v>
      </c>
      <c r="U721">
        <f>Input2022!U721*0.000001</f>
        <v>0</v>
      </c>
      <c r="V721">
        <f>Input2022!V721*0.000001</f>
        <v>0</v>
      </c>
      <c r="W721">
        <f>Input2022!W721*0.000001</f>
        <v>-0.16347399999999998</v>
      </c>
    </row>
    <row r="722" spans="1:23" ht="14.25" customHeight="1">
      <c r="A722">
        <f>Input2022!A722</f>
        <v>2022</v>
      </c>
      <c r="B722" t="str">
        <f>Input2022!B722</f>
        <v>Manhattan Beach</v>
      </c>
      <c r="C722" t="str">
        <f>Input2022!C722</f>
        <v>City</v>
      </c>
      <c r="D722" t="str">
        <f>Input2022!D722</f>
        <v>06</v>
      </c>
      <c r="E722" t="str">
        <f>Input2022!E722</f>
        <v>037</v>
      </c>
      <c r="F722">
        <f>Input2022!F722</f>
        <v>45400</v>
      </c>
      <c r="G722" t="str">
        <f>Input2022!G722</f>
        <v>CA</v>
      </c>
      <c r="H722">
        <f>Input2022!H722*0.000001</f>
        <v>36.881330999999996</v>
      </c>
      <c r="I722">
        <f>Input2022!I722*0.000001</f>
        <v>-4.3651529999999994</v>
      </c>
      <c r="J722">
        <f>Input2022!J722*0.000001</f>
        <v>78.65302299999999</v>
      </c>
      <c r="K722">
        <f>Input2022!K722*0.000001</f>
        <v>121.799667</v>
      </c>
      <c r="L722">
        <f>Input2022!L722*0.000001</f>
        <v>127.03846</v>
      </c>
      <c r="M722">
        <f>Input2022!M722*0.000001</f>
        <v>89.692123999999993</v>
      </c>
      <c r="N722">
        <f>Input2022!N722*0.000001</f>
        <v>0</v>
      </c>
      <c r="O722">
        <f>Input2022!O722*0.000001</f>
        <v>40.585377999999999</v>
      </c>
      <c r="P722">
        <f>Input2022!P722*0.000001</f>
        <v>11.453521</v>
      </c>
      <c r="Q722">
        <f>Input2022!Q722*0.000001</f>
        <v>51.718350000000001</v>
      </c>
      <c r="R722">
        <f>Input2022!R722*0.000001</f>
        <v>354.53851079999998</v>
      </c>
      <c r="S722">
        <f>Input2022!S722*0.000001</f>
        <v>406.25686079999997</v>
      </c>
      <c r="T722">
        <f>Input2022!T722*0.000001</f>
        <v>4.4137509999999995</v>
      </c>
      <c r="U722">
        <f>Input2022!U722*0.000001</f>
        <v>12.791361999999999</v>
      </c>
      <c r="V722">
        <f>Input2022!V722*0.000001</f>
        <v>17.850315999999999</v>
      </c>
      <c r="W722">
        <f>Input2022!W722*0.000001</f>
        <v>77.340952000000001</v>
      </c>
    </row>
    <row r="723" spans="1:23" ht="14.25" customHeight="1">
      <c r="A723">
        <f>Input2022!A723</f>
        <v>2022</v>
      </c>
      <c r="B723" t="str">
        <f>Input2022!B723</f>
        <v>Manhattan Beach Unified School District</v>
      </c>
      <c r="C723" t="str">
        <f>Input2022!C723</f>
        <v>School District</v>
      </c>
      <c r="D723" t="str">
        <f>Input2022!D723</f>
        <v>06</v>
      </c>
      <c r="E723" t="str">
        <f>Input2022!E723</f>
        <v>037</v>
      </c>
      <c r="F723" t="str">
        <f>Input2022!F723</f>
        <v>00025</v>
      </c>
      <c r="G723" t="str">
        <f>Input2022!G723</f>
        <v>CA</v>
      </c>
      <c r="H723">
        <f>Input2022!H723*0.000001</f>
        <v>11.263670999999999</v>
      </c>
      <c r="I723">
        <f>Input2022!I723*0.000001</f>
        <v>0</v>
      </c>
      <c r="J723">
        <f>Input2022!J723*0.000001</f>
        <v>89.536947999999995</v>
      </c>
      <c r="K723">
        <f>Input2022!K723*0.000001</f>
        <v>240.900115</v>
      </c>
      <c r="L723">
        <f>Input2022!L723*0.000001</f>
        <v>113.823037</v>
      </c>
      <c r="M723">
        <f>Input2022!M723*0.000001</f>
        <v>91.26663099999999</v>
      </c>
      <c r="N723">
        <f>Input2022!N723*0.000001</f>
        <v>0.01</v>
      </c>
      <c r="O723">
        <f>Input2022!O723*0.000001</f>
        <v>13.563884</v>
      </c>
      <c r="P723">
        <f>Input2022!P723*0.000001</f>
        <v>9.8393739999999994</v>
      </c>
      <c r="Q723">
        <f>Input2022!Q723*0.000001</f>
        <v>-49.356819999999999</v>
      </c>
      <c r="R723">
        <f>Input2022!R723*0.000001</f>
        <v>333.07305237563662</v>
      </c>
      <c r="S723">
        <f>Input2022!S723*0.000001</f>
        <v>283.71623237563665</v>
      </c>
      <c r="T723">
        <f>Input2022!T723*0.000001</f>
        <v>9.7335229999999999</v>
      </c>
      <c r="U723">
        <f>Input2022!U723*0.000001</f>
        <v>-2.9549043269280375E-3</v>
      </c>
      <c r="V723">
        <f>Input2022!V723*0.000001</f>
        <v>3.000139095673072</v>
      </c>
      <c r="W723">
        <f>Input2022!W723*0.000001</f>
        <v>-96.420737000000003</v>
      </c>
    </row>
    <row r="724" spans="1:23" ht="14.25" customHeight="1">
      <c r="A724">
        <f>Input2022!A724</f>
        <v>2022</v>
      </c>
      <c r="B724" t="str">
        <f>Input2022!B724</f>
        <v>Manteca Unified School District</v>
      </c>
      <c r="C724" t="str">
        <f>Input2022!C724</f>
        <v>School District</v>
      </c>
      <c r="D724" t="str">
        <f>Input2022!D724</f>
        <v>06</v>
      </c>
      <c r="E724" t="str">
        <f>Input2022!E724</f>
        <v>077</v>
      </c>
      <c r="F724" t="str">
        <f>Input2022!F724</f>
        <v>23610</v>
      </c>
      <c r="G724" t="str">
        <f>Input2022!G724</f>
        <v>CA</v>
      </c>
      <c r="H724">
        <f>Input2022!H724*0.000001</f>
        <v>76.946889999999996</v>
      </c>
      <c r="I724">
        <f>Input2022!I724*0.000001</f>
        <v>-7.5</v>
      </c>
      <c r="J724">
        <f>Input2022!J724*0.000001</f>
        <v>304.89236299999999</v>
      </c>
      <c r="K724">
        <f>Input2022!K724*0.000001</f>
        <v>281.37070199999999</v>
      </c>
      <c r="L724">
        <f>Input2022!L724*0.000001</f>
        <v>382.234983</v>
      </c>
      <c r="M724">
        <f>Input2022!M724*0.000001</f>
        <v>335.36778599999997</v>
      </c>
      <c r="N724">
        <f>Input2022!N724*0.000001</f>
        <v>0</v>
      </c>
      <c r="O724">
        <f>Input2022!O724*0.000001</f>
        <v>114.94329399999999</v>
      </c>
      <c r="P724">
        <f>Input2022!P724*0.000001</f>
        <v>37.136662999999999</v>
      </c>
      <c r="Q724">
        <f>Input2022!Q724*0.000001</f>
        <v>-147.07275899999999</v>
      </c>
      <c r="R724">
        <f>Input2022!R724*0.000001</f>
        <v>1005.1480943319838</v>
      </c>
      <c r="S724">
        <f>Input2022!S724*0.000001</f>
        <v>858.07533533198375</v>
      </c>
      <c r="T724">
        <f>Input2022!T724*0.000001</f>
        <v>29.831651999999998</v>
      </c>
      <c r="U724">
        <f>Input2022!U724*0.000001</f>
        <v>18.069281258317634</v>
      </c>
      <c r="V724">
        <f>Input2022!V724*0.000001</f>
        <v>47.345504258317632</v>
      </c>
      <c r="W724">
        <f>Input2022!W724*0.000001</f>
        <v>-206.14152299999998</v>
      </c>
    </row>
    <row r="725" spans="1:23" ht="14.25" customHeight="1">
      <c r="A725">
        <f>Input2022!A725</f>
        <v>2022</v>
      </c>
      <c r="B725" t="str">
        <f>Input2022!B725</f>
        <v>Manzanita Elementary School District</v>
      </c>
      <c r="C725" t="str">
        <f>Input2022!C725</f>
        <v>School District</v>
      </c>
      <c r="D725" t="str">
        <f>Input2022!D725</f>
        <v>06</v>
      </c>
      <c r="E725" t="str">
        <f>Input2022!E725</f>
        <v>007</v>
      </c>
      <c r="F725" t="str">
        <f>Input2022!F725</f>
        <v>23700</v>
      </c>
      <c r="G725" t="str">
        <f>Input2022!G725</f>
        <v>CA</v>
      </c>
      <c r="H725">
        <f>Input2022!H725*0.000001</f>
        <v>1.5920669999999999</v>
      </c>
      <c r="I725">
        <f>Input2022!I725*0.000001</f>
        <v>0</v>
      </c>
      <c r="J725">
        <f>Input2022!J725*0.000001</f>
        <v>3.7531589999999997</v>
      </c>
      <c r="K725">
        <f>Input2022!K725*0.000001</f>
        <v>0.18</v>
      </c>
      <c r="L725">
        <f>Input2022!L725*0.000001</f>
        <v>3.9400109999999997</v>
      </c>
      <c r="M725">
        <f>Input2022!M725*0.000001</f>
        <v>3.6563669999999999</v>
      </c>
      <c r="N725">
        <f>Input2022!N725*0.000001</f>
        <v>0</v>
      </c>
      <c r="O725">
        <f>Input2022!O725*0.000001</f>
        <v>2.4007890000000001</v>
      </c>
      <c r="P725">
        <f>Input2022!P725*0.000001</f>
        <v>0.61462899999999998</v>
      </c>
      <c r="Q725">
        <f>Input2022!Q725*0.000001</f>
        <v>-1.7389299999999999</v>
      </c>
      <c r="R725">
        <f>Input2022!R725*0.000001</f>
        <v>11.948535520845443</v>
      </c>
      <c r="S725">
        <f>Input2022!S725*0.000001</f>
        <v>10.209605520845443</v>
      </c>
      <c r="T725">
        <f>Input2022!T725*0.000001</f>
        <v>0.34879499999999997</v>
      </c>
      <c r="U725">
        <f>Input2022!U725*0.000001</f>
        <v>0</v>
      </c>
      <c r="V725">
        <f>Input2022!V725*0.000001</f>
        <v>0.10084399999999999</v>
      </c>
      <c r="W725">
        <f>Input2022!W725*0.000001</f>
        <v>-0.91800300000000001</v>
      </c>
    </row>
    <row r="726" spans="1:23" ht="14.25" customHeight="1">
      <c r="A726">
        <f>Input2022!A726</f>
        <v>2022</v>
      </c>
      <c r="B726" t="str">
        <f>Input2022!B726</f>
        <v>Maple Creek Elementary School District</v>
      </c>
      <c r="C726" t="str">
        <f>Input2022!C726</f>
        <v>School District</v>
      </c>
      <c r="D726" t="str">
        <f>Input2022!D726</f>
        <v>06</v>
      </c>
      <c r="E726" t="str">
        <f>Input2022!E726</f>
        <v>023</v>
      </c>
      <c r="F726" t="str">
        <f>Input2022!F726</f>
        <v>23730</v>
      </c>
      <c r="G726" t="str">
        <f>Input2022!G726</f>
        <v>CA</v>
      </c>
      <c r="H726">
        <f>Input2022!H726*0.000001</f>
        <v>0.56024600000000002</v>
      </c>
      <c r="I726">
        <f>Input2022!I726*0.000001</f>
        <v>0</v>
      </c>
      <c r="J726">
        <f>Input2022!J726*0.000001</f>
        <v>0.426311</v>
      </c>
      <c r="K726">
        <f>Input2022!K726*0.000001</f>
        <v>0</v>
      </c>
      <c r="L726">
        <f>Input2022!L726*0.000001</f>
        <v>0.49669999999999997</v>
      </c>
      <c r="M726">
        <f>Input2022!M726*0.000001</f>
        <v>0.50134299999999998</v>
      </c>
      <c r="N726">
        <f>Input2022!N726*0.000001</f>
        <v>0.62892899999999996</v>
      </c>
      <c r="O726">
        <f>Input2022!O726*0.000001</f>
        <v>0</v>
      </c>
      <c r="P726">
        <f>Input2022!P726*0.000001</f>
        <v>6.1494E-2</v>
      </c>
      <c r="Q726">
        <f>Input2022!Q726*0.000001</f>
        <v>-0.10875499999999999</v>
      </c>
      <c r="R726">
        <f>Input2022!R726*0.000001</f>
        <v>0.85031274433150883</v>
      </c>
      <c r="S726">
        <f>Input2022!S726*0.000001</f>
        <v>0.74155774433150889</v>
      </c>
      <c r="T726">
        <f>Input2022!T726*0.000001</f>
        <v>2.4516E-2</v>
      </c>
      <c r="U726">
        <f>Input2022!U726*0.000001</f>
        <v>0</v>
      </c>
      <c r="V726">
        <f>Input2022!V726*0.000001</f>
        <v>0</v>
      </c>
      <c r="W726">
        <f>Input2022!W726*0.000001</f>
        <v>0.59103600000000001</v>
      </c>
    </row>
    <row r="727" spans="1:23" ht="14.25" customHeight="1">
      <c r="A727">
        <f>Input2022!A727</f>
        <v>2022</v>
      </c>
      <c r="B727" t="str">
        <f>Input2022!B727</f>
        <v>Maple Elementary School District</v>
      </c>
      <c r="C727" t="str">
        <f>Input2022!C727</f>
        <v>School District</v>
      </c>
      <c r="D727" t="str">
        <f>Input2022!D727</f>
        <v>06</v>
      </c>
      <c r="E727" t="str">
        <f>Input2022!E727</f>
        <v>029</v>
      </c>
      <c r="F727" t="str">
        <f>Input2022!F727</f>
        <v>23760</v>
      </c>
      <c r="G727" t="str">
        <f>Input2022!G727</f>
        <v>CA</v>
      </c>
      <c r="H727">
        <f>Input2022!H727*0.000001</f>
        <v>2.2405299999999997</v>
      </c>
      <c r="I727">
        <f>Input2022!I727*0.000001</f>
        <v>-0.34548000000000001</v>
      </c>
      <c r="J727">
        <f>Input2022!J727*0.000001</f>
        <v>3.7795939999999999</v>
      </c>
      <c r="K727">
        <f>Input2022!K727*0.000001</f>
        <v>0</v>
      </c>
      <c r="L727">
        <f>Input2022!L727*0.000001</f>
        <v>4.5678229999999997</v>
      </c>
      <c r="M727">
        <f>Input2022!M727*0.000001</f>
        <v>4.1016269999999997</v>
      </c>
      <c r="N727">
        <f>Input2022!N727*0.000001</f>
        <v>2.5492179999999998</v>
      </c>
      <c r="O727">
        <f>Input2022!O727*0.000001</f>
        <v>0</v>
      </c>
      <c r="P727">
        <f>Input2022!P727*0.000001</f>
        <v>0.28367500000000001</v>
      </c>
      <c r="Q727">
        <f>Input2022!Q727*0.000001</f>
        <v>-1.5812139999999999</v>
      </c>
      <c r="R727">
        <f>Input2022!R727*0.000001</f>
        <v>10.808823355852319</v>
      </c>
      <c r="S727">
        <f>Input2022!S727*0.000001</f>
        <v>9.2276093558523193</v>
      </c>
      <c r="T727">
        <f>Input2022!T727*0.000001</f>
        <v>0.35045999999999999</v>
      </c>
      <c r="U727">
        <f>Input2022!U727*0.000001</f>
        <v>0</v>
      </c>
      <c r="V727">
        <f>Input2022!V727*0.000001</f>
        <v>0</v>
      </c>
      <c r="W727">
        <f>Input2022!W727*0.000001</f>
        <v>0.26247999999999999</v>
      </c>
    </row>
    <row r="728" spans="1:23" ht="14.25" customHeight="1">
      <c r="A728">
        <f>Input2022!A728</f>
        <v>2022</v>
      </c>
      <c r="B728" t="str">
        <f>Input2022!B728</f>
        <v>Marcum-Illinois Union Elementary School District</v>
      </c>
      <c r="C728" t="str">
        <f>Input2022!C728</f>
        <v>School District</v>
      </c>
      <c r="D728" t="str">
        <f>Input2022!D728</f>
        <v>06</v>
      </c>
      <c r="E728" t="str">
        <f>Input2022!E728</f>
        <v>101</v>
      </c>
      <c r="F728" t="str">
        <f>Input2022!F728</f>
        <v>23800</v>
      </c>
      <c r="G728" t="str">
        <f>Input2022!G728</f>
        <v>CA</v>
      </c>
      <c r="H728">
        <f>Input2022!H728*0.000001</f>
        <v>1.38561</v>
      </c>
      <c r="I728">
        <f>Input2022!I728*0.000001</f>
        <v>-1.3245E-2</v>
      </c>
      <c r="J728">
        <f>Input2022!J728*0.000001</f>
        <v>2.8731459999999998</v>
      </c>
      <c r="K728">
        <f>Input2022!K728*0.000001</f>
        <v>0.31558199999999997</v>
      </c>
      <c r="L728">
        <f>Input2022!L728*0.000001</f>
        <v>3.4337789999999999</v>
      </c>
      <c r="M728">
        <f>Input2022!M728*0.000001</f>
        <v>3.2344939999999998</v>
      </c>
      <c r="N728">
        <f>Input2022!N728*0.000001</f>
        <v>0</v>
      </c>
      <c r="O728">
        <f>Input2022!O728*0.000001</f>
        <v>1.818384</v>
      </c>
      <c r="P728">
        <f>Input2022!P728*0.000001</f>
        <v>0.63186699999999996</v>
      </c>
      <c r="Q728">
        <f>Input2022!Q728*0.000001</f>
        <v>-1.561456</v>
      </c>
      <c r="R728">
        <f>Input2022!R728*0.000001</f>
        <v>9.7392259109311734</v>
      </c>
      <c r="S728">
        <f>Input2022!S728*0.000001</f>
        <v>8.1777699109311737</v>
      </c>
      <c r="T728">
        <f>Input2022!T728*0.000001</f>
        <v>0.27987200000000001</v>
      </c>
      <c r="U728">
        <f>Input2022!U728*0.000001</f>
        <v>0</v>
      </c>
      <c r="V728">
        <f>Input2022!V728*0.000001</f>
        <v>0</v>
      </c>
      <c r="W728">
        <f>Input2022!W728*0.000001</f>
        <v>-0.81162099999999993</v>
      </c>
    </row>
    <row r="729" spans="1:23" ht="14.25" customHeight="1">
      <c r="A729">
        <f>Input2022!A729</f>
        <v>2022</v>
      </c>
      <c r="B729" t="str">
        <f>Input2022!B729</f>
        <v>Maricopa Unified School District</v>
      </c>
      <c r="C729" t="str">
        <f>Input2022!C729</f>
        <v>School District</v>
      </c>
      <c r="D729" t="str">
        <f>Input2022!D729</f>
        <v>06</v>
      </c>
      <c r="E729" t="str">
        <f>Input2022!E729</f>
        <v>029</v>
      </c>
      <c r="F729" t="str">
        <f>Input2022!F729</f>
        <v>23820</v>
      </c>
      <c r="G729" t="str">
        <f>Input2022!G729</f>
        <v>CA</v>
      </c>
      <c r="H729">
        <f>Input2022!H729*0.000001</f>
        <v>4.408283</v>
      </c>
      <c r="I729">
        <f>Input2022!I729*0.000001</f>
        <v>-2.7632699999999999</v>
      </c>
      <c r="J729">
        <f>Input2022!J729*0.000001</f>
        <v>7.4131349999999996</v>
      </c>
      <c r="K729">
        <f>Input2022!K729*0.000001</f>
        <v>3.6667179999999999</v>
      </c>
      <c r="L729">
        <f>Input2022!L729*0.000001</f>
        <v>11.934182</v>
      </c>
      <c r="M729">
        <f>Input2022!M729*0.000001</f>
        <v>11.203801</v>
      </c>
      <c r="N729">
        <f>Input2022!N729*0.000001</f>
        <v>4.8895039999999996</v>
      </c>
      <c r="O729">
        <f>Input2022!O729*0.000001</f>
        <v>0</v>
      </c>
      <c r="P729">
        <f>Input2022!P729*0.000001</f>
        <v>4.2494040000000002</v>
      </c>
      <c r="Q729">
        <f>Input2022!Q729*0.000001</f>
        <v>-6.0260449999999999</v>
      </c>
      <c r="R729">
        <f>Input2022!R729*0.000001</f>
        <v>34.123706063834113</v>
      </c>
      <c r="S729">
        <f>Input2022!S729*0.000001</f>
        <v>28.097661063834114</v>
      </c>
      <c r="T729">
        <f>Input2022!T729*0.000001</f>
        <v>0.47696</v>
      </c>
      <c r="U729">
        <f>Input2022!U729*0.000001</f>
        <v>0</v>
      </c>
      <c r="V729">
        <f>Input2022!V729*0.000001</f>
        <v>2.1978390000000001</v>
      </c>
      <c r="W729">
        <f>Input2022!W729*0.000001</f>
        <v>2.3849589999999998</v>
      </c>
    </row>
    <row r="730" spans="1:23" ht="14.25" customHeight="1">
      <c r="A730">
        <f>Input2022!A730</f>
        <v>2022</v>
      </c>
      <c r="B730" t="str">
        <f>Input2022!B730</f>
        <v>Marin County</v>
      </c>
      <c r="C730" t="str">
        <f>Input2022!C730</f>
        <v>County</v>
      </c>
      <c r="D730" t="str">
        <f>Input2022!D730</f>
        <v>06</v>
      </c>
      <c r="E730" t="str">
        <f>Input2022!E730</f>
        <v>041</v>
      </c>
      <c r="F730" t="str">
        <f>Input2022!F730</f>
        <v>00000</v>
      </c>
      <c r="G730" t="str">
        <f>Input2022!G730</f>
        <v>CA</v>
      </c>
      <c r="H730">
        <f>Input2022!H730*0.000001</f>
        <v>359.89316500000001</v>
      </c>
      <c r="I730">
        <f>Input2022!I730*0.000001</f>
        <v>-62.670522999999996</v>
      </c>
      <c r="J730">
        <f>Input2022!J730*0.000001</f>
        <v>298.91447999999997</v>
      </c>
      <c r="K730">
        <f>Input2022!K730*0.000001</f>
        <v>234.683604</v>
      </c>
      <c r="L730">
        <f>Input2022!L730*0.000001</f>
        <v>943.82025399999998</v>
      </c>
      <c r="M730">
        <f>Input2022!M730*0.000001</f>
        <v>461.15699000000001</v>
      </c>
      <c r="N730">
        <f>Input2022!N730*0.000001</f>
        <v>0</v>
      </c>
      <c r="O730">
        <f>Input2022!O730*0.000001</f>
        <v>402.73533799999996</v>
      </c>
      <c r="P730">
        <f>Input2022!P730*0.000001</f>
        <v>29.406268999999998</v>
      </c>
      <c r="Q730">
        <f>Input2022!Q730*0.000001</f>
        <v>87.75859899999999</v>
      </c>
      <c r="R730">
        <f>Input2022!R730*0.000001</f>
        <v>1840.995654385963</v>
      </c>
      <c r="S730">
        <f>Input2022!S730*0.000001</f>
        <v>1928.754253385963</v>
      </c>
      <c r="T730">
        <f>Input2022!T730*0.000001</f>
        <v>52.695627999999999</v>
      </c>
      <c r="U730">
        <f>Input2022!U730*0.000001</f>
        <v>165.89400000000001</v>
      </c>
      <c r="V730">
        <f>Input2022!V730*0.000001</f>
        <v>275.83856399999996</v>
      </c>
      <c r="W730">
        <f>Input2022!W730*0.000001</f>
        <v>199.84616799999998</v>
      </c>
    </row>
    <row r="731" spans="1:23" ht="14.25" customHeight="1">
      <c r="A731">
        <f>Input2022!A731</f>
        <v>2022</v>
      </c>
      <c r="B731" t="str">
        <f>Input2022!B731</f>
        <v>Marin County Office of Education</v>
      </c>
      <c r="C731" t="str">
        <f>Input2022!C731</f>
        <v>School District</v>
      </c>
      <c r="D731" t="str">
        <f>Input2022!D731</f>
        <v>06</v>
      </c>
      <c r="E731" t="str">
        <f>Input2022!E731</f>
        <v>041</v>
      </c>
      <c r="F731" t="str">
        <f>Input2022!F731</f>
        <v>91018</v>
      </c>
      <c r="G731" t="str">
        <f>Input2022!G731</f>
        <v>CA</v>
      </c>
      <c r="H731">
        <f>Input2022!H731*0.000001</f>
        <v>38.228166999999999</v>
      </c>
      <c r="I731">
        <f>Input2022!I731*0.000001</f>
        <v>-0.76616099999999998</v>
      </c>
      <c r="J731">
        <f>Input2022!J731*0.000001</f>
        <v>46.256423999999996</v>
      </c>
      <c r="K731">
        <f>Input2022!K731*0.000001</f>
        <v>0.411416</v>
      </c>
      <c r="L731">
        <f>Input2022!L731*0.000001</f>
        <v>76.137717999999992</v>
      </c>
      <c r="M731">
        <f>Input2022!M731*0.000001</f>
        <v>51.119684999999997</v>
      </c>
      <c r="N731">
        <f>Input2022!N731*0.000001</f>
        <v>0</v>
      </c>
      <c r="O731">
        <f>Input2022!O731*0.000001</f>
        <v>48.016217999999995</v>
      </c>
      <c r="P731">
        <f>Input2022!P731*0.000001</f>
        <v>12.325783999999999</v>
      </c>
      <c r="Q731">
        <f>Input2022!Q731*0.000001</f>
        <v>-22.396894</v>
      </c>
      <c r="R731">
        <f>Input2022!R731*0.000001</f>
        <v>139.23066685855264</v>
      </c>
      <c r="S731">
        <f>Input2022!S731*0.000001</f>
        <v>116.83377285855265</v>
      </c>
      <c r="T731">
        <f>Input2022!T731*0.000001</f>
        <v>4.1572870000000002</v>
      </c>
      <c r="U731">
        <f>Input2022!U731*0.000001</f>
        <v>0</v>
      </c>
      <c r="V731">
        <f>Input2022!V731*0.000001</f>
        <v>0.63756400000000002</v>
      </c>
      <c r="W731">
        <f>Input2022!W731*0.000001</f>
        <v>7.9466239999999999</v>
      </c>
    </row>
    <row r="732" spans="1:23" ht="14.25" customHeight="1">
      <c r="A732">
        <f>Input2022!A732</f>
        <v>2022</v>
      </c>
      <c r="B732" t="str">
        <f>Input2022!B732</f>
        <v>Marina</v>
      </c>
      <c r="C732" t="str">
        <f>Input2022!C732</f>
        <v>City</v>
      </c>
      <c r="D732" t="str">
        <f>Input2022!D732</f>
        <v>06</v>
      </c>
      <c r="E732" t="str">
        <f>Input2022!E732</f>
        <v>053</v>
      </c>
      <c r="F732">
        <f>Input2022!F732</f>
        <v>45778</v>
      </c>
      <c r="G732" t="str">
        <f>Input2022!G732</f>
        <v>CA</v>
      </c>
      <c r="H732">
        <f>Input2022!H732*0.000001</f>
        <v>32.020938000000001</v>
      </c>
      <c r="I732">
        <f>Input2022!I732*0.000001</f>
        <v>-10.37322</v>
      </c>
      <c r="J732">
        <f>Input2022!J732*0.000001</f>
        <v>25.612297999999999</v>
      </c>
      <c r="K732">
        <f>Input2022!K732*0.000001</f>
        <v>52.239267999999996</v>
      </c>
      <c r="L732">
        <f>Input2022!L732*0.000001</f>
        <v>87.374076000000002</v>
      </c>
      <c r="M732">
        <f>Input2022!M732*0.000001</f>
        <v>34.340767</v>
      </c>
      <c r="N732">
        <f>Input2022!N732*0.000001</f>
        <v>0</v>
      </c>
      <c r="O732">
        <f>Input2022!O732*0.000001</f>
        <v>31.562431</v>
      </c>
      <c r="P732">
        <f>Input2022!P732*0.000001</f>
        <v>2.2770959999999998</v>
      </c>
      <c r="Q732">
        <f>Input2022!Q732*0.000001</f>
        <v>-13.309289999999999</v>
      </c>
      <c r="R732">
        <f>Input2022!R732*0.000001</f>
        <v>93.333029449999998</v>
      </c>
      <c r="S732">
        <f>Input2022!S732*0.000001</f>
        <v>80.023739449999994</v>
      </c>
      <c r="T732">
        <f>Input2022!T732*0.000001</f>
        <v>3.1407529999999997</v>
      </c>
      <c r="U732">
        <f>Input2022!U732*0.000001</f>
        <v>0</v>
      </c>
      <c r="V732">
        <f>Input2022!V732*0.000001</f>
        <v>6.1670539999999994</v>
      </c>
      <c r="W732">
        <f>Input2022!W732*0.000001</f>
        <v>55.784907999999994</v>
      </c>
    </row>
    <row r="733" spans="1:23" ht="14.25" customHeight="1">
      <c r="A733">
        <f>Input2022!A733</f>
        <v>2022</v>
      </c>
      <c r="B733" t="str">
        <f>Input2022!B733</f>
        <v>Mariposa County Office of Education</v>
      </c>
      <c r="C733" t="str">
        <f>Input2022!C733</f>
        <v>School District</v>
      </c>
      <c r="D733" t="str">
        <f>Input2022!D733</f>
        <v>06</v>
      </c>
      <c r="E733" t="str">
        <f>Input2022!E733</f>
        <v>043</v>
      </c>
      <c r="F733" t="str">
        <f>Input2022!F733</f>
        <v>91090</v>
      </c>
      <c r="G733" t="str">
        <f>Input2022!G733</f>
        <v>CA</v>
      </c>
      <c r="H733">
        <f>Input2022!H733*0.000001</f>
        <v>4.1194309999999996</v>
      </c>
      <c r="I733">
        <f>Input2022!I733*0.000001</f>
        <v>0</v>
      </c>
      <c r="J733">
        <f>Input2022!J733*0.000001</f>
        <v>4.4773969999999998</v>
      </c>
      <c r="K733">
        <f>Input2022!K733*0.000001</f>
        <v>0</v>
      </c>
      <c r="L733">
        <f>Input2022!L733*0.000001</f>
        <v>5.5089290000000002</v>
      </c>
      <c r="M733">
        <f>Input2022!M733*0.000001</f>
        <v>5.2841639999999996</v>
      </c>
      <c r="N733">
        <f>Input2022!N733*0.000001</f>
        <v>4.5077689999999997</v>
      </c>
      <c r="O733">
        <f>Input2022!O733*0.000001</f>
        <v>0</v>
      </c>
      <c r="P733">
        <f>Input2022!P733*0.000001</f>
        <v>0.28177599999999997</v>
      </c>
      <c r="Q733">
        <f>Input2022!Q733*0.000001</f>
        <v>-1.715087</v>
      </c>
      <c r="R733">
        <f>Input2022!R733*0.000001</f>
        <v>11.115051973684212</v>
      </c>
      <c r="S733">
        <f>Input2022!S733*0.000001</f>
        <v>9.3999649736842112</v>
      </c>
      <c r="T733">
        <f>Input2022!T733*0.000001</f>
        <v>0.32344200000000001</v>
      </c>
      <c r="U733">
        <f>Input2022!U733*0.000001</f>
        <v>0</v>
      </c>
      <c r="V733">
        <f>Input2022!V733*0.000001</f>
        <v>0.68095899999999998</v>
      </c>
      <c r="W733">
        <f>Input2022!W733*0.000001</f>
        <v>1.0459209999999999</v>
      </c>
    </row>
    <row r="734" spans="1:23" ht="14.25" customHeight="1">
      <c r="A734">
        <f>Input2022!A734</f>
        <v>2022</v>
      </c>
      <c r="B734" t="str">
        <f>Input2022!B734</f>
        <v>Mariposa County Unified School District</v>
      </c>
      <c r="C734" t="str">
        <f>Input2022!C734</f>
        <v>School District</v>
      </c>
      <c r="D734" t="str">
        <f>Input2022!D734</f>
        <v>06</v>
      </c>
      <c r="E734" t="str">
        <f>Input2022!E734</f>
        <v>043</v>
      </c>
      <c r="F734" t="str">
        <f>Input2022!F734</f>
        <v>23940</v>
      </c>
      <c r="G734" t="str">
        <f>Input2022!G734</f>
        <v>CA</v>
      </c>
      <c r="H734">
        <f>Input2022!H734*0.000001</f>
        <v>11.713694</v>
      </c>
      <c r="I734">
        <f>Input2022!I734*0.000001</f>
        <v>0</v>
      </c>
      <c r="J734">
        <f>Input2022!J734*0.000001</f>
        <v>24.775452999999999</v>
      </c>
      <c r="K734">
        <f>Input2022!K734*0.000001</f>
        <v>23.124424999999999</v>
      </c>
      <c r="L734">
        <f>Input2022!L734*0.000001</f>
        <v>28.417735999999998</v>
      </c>
      <c r="M734">
        <f>Input2022!M734*0.000001</f>
        <v>27.187790999999997</v>
      </c>
      <c r="N734">
        <f>Input2022!N734*0.000001</f>
        <v>13.268210999999999</v>
      </c>
      <c r="O734">
        <f>Input2022!O734*0.000001</f>
        <v>0</v>
      </c>
      <c r="P734">
        <f>Input2022!P734*0.000001</f>
        <v>2.1991049999999999</v>
      </c>
      <c r="Q734">
        <f>Input2022!Q734*0.000001</f>
        <v>-12.577306</v>
      </c>
      <c r="R734">
        <f>Input2022!R734*0.000001</f>
        <v>81.510388157894738</v>
      </c>
      <c r="S734">
        <f>Input2022!S734*0.000001</f>
        <v>68.933082157894745</v>
      </c>
      <c r="T734">
        <f>Input2022!T734*0.000001</f>
        <v>2.539444</v>
      </c>
      <c r="U734">
        <f>Input2022!U734*0.000001</f>
        <v>0</v>
      </c>
      <c r="V734">
        <f>Input2022!V734*0.000001</f>
        <v>5.90158</v>
      </c>
      <c r="W734">
        <f>Input2022!W734*0.000001</f>
        <v>-11.958777</v>
      </c>
    </row>
    <row r="735" spans="1:23" ht="14.25" customHeight="1">
      <c r="A735">
        <f>Input2022!A735</f>
        <v>2022</v>
      </c>
      <c r="B735" t="str">
        <f>Input2022!B735</f>
        <v>Mark Twain Union Elementary School District</v>
      </c>
      <c r="C735" t="str">
        <f>Input2022!C735</f>
        <v>School District</v>
      </c>
      <c r="D735" t="str">
        <f>Input2022!D735</f>
        <v>06</v>
      </c>
      <c r="E735" t="str">
        <f>Input2022!E735</f>
        <v>009</v>
      </c>
      <c r="F735" t="str">
        <f>Input2022!F735</f>
        <v>23970</v>
      </c>
      <c r="G735" t="str">
        <f>Input2022!G735</f>
        <v>CA</v>
      </c>
      <c r="H735">
        <f>Input2022!H735*0.000001</f>
        <v>2.2884579999999999</v>
      </c>
      <c r="I735">
        <f>Input2022!I735*0.000001</f>
        <v>0</v>
      </c>
      <c r="J735">
        <f>Input2022!J735*0.000001</f>
        <v>9.4709129999999995</v>
      </c>
      <c r="K735">
        <f>Input2022!K735*0.000001</f>
        <v>6.8979999999999997</v>
      </c>
      <c r="L735">
        <f>Input2022!L735*0.000001</f>
        <v>10.519100999999999</v>
      </c>
      <c r="M735">
        <f>Input2022!M735*0.000001</f>
        <v>9.4956019999999999</v>
      </c>
      <c r="N735">
        <f>Input2022!N735*0.000001</f>
        <v>0</v>
      </c>
      <c r="O735">
        <f>Input2022!O735*0.000001</f>
        <v>3.2383989999999998</v>
      </c>
      <c r="P735">
        <f>Input2022!P735*0.000001</f>
        <v>0.666551</v>
      </c>
      <c r="Q735">
        <f>Input2022!Q735*0.000001</f>
        <v>-4.2851989999999995</v>
      </c>
      <c r="R735">
        <f>Input2022!R735*0.000001</f>
        <v>28.44573238866397</v>
      </c>
      <c r="S735">
        <f>Input2022!S735*0.000001</f>
        <v>24.160533388663968</v>
      </c>
      <c r="T735">
        <f>Input2022!T735*0.000001</f>
        <v>0.74283399999999999</v>
      </c>
      <c r="U735">
        <f>Input2022!U735*0.000001</f>
        <v>0</v>
      </c>
      <c r="V735">
        <f>Input2022!V735*0.000001</f>
        <v>0.471271</v>
      </c>
      <c r="W735">
        <f>Input2022!W735*0.000001</f>
        <v>-4.3554810000000002</v>
      </c>
    </row>
    <row r="736" spans="1:23" ht="14.25" customHeight="1">
      <c r="A736">
        <f>Input2022!A736</f>
        <v>2022</v>
      </c>
      <c r="B736" t="str">
        <f>Input2022!B736</f>
        <v>Mark West Union School District</v>
      </c>
      <c r="C736" t="str">
        <f>Input2022!C736</f>
        <v>School District</v>
      </c>
      <c r="D736" t="str">
        <f>Input2022!D736</f>
        <v>06</v>
      </c>
      <c r="E736" t="str">
        <f>Input2022!E736</f>
        <v>097</v>
      </c>
      <c r="F736" t="str">
        <f>Input2022!F736</f>
        <v>24000</v>
      </c>
      <c r="G736" t="str">
        <f>Input2022!G736</f>
        <v>CA</v>
      </c>
      <c r="H736">
        <f>Input2022!H736*0.000001</f>
        <v>20.389067000000001</v>
      </c>
      <c r="I736">
        <f>Input2022!I736*0.000001</f>
        <v>0</v>
      </c>
      <c r="J736">
        <f>Input2022!J736*0.000001</f>
        <v>18.496856999999999</v>
      </c>
      <c r="K736">
        <f>Input2022!K736*0.000001</f>
        <v>17.621579999999998</v>
      </c>
      <c r="L736">
        <f>Input2022!L736*0.000001</f>
        <v>21.45289</v>
      </c>
      <c r="M736">
        <f>Input2022!M736*0.000001</f>
        <v>18.134032999999999</v>
      </c>
      <c r="N736">
        <f>Input2022!N736*0.000001</f>
        <v>0</v>
      </c>
      <c r="O736">
        <f>Input2022!O736*0.000001</f>
        <v>22.066471999999997</v>
      </c>
      <c r="P736">
        <f>Input2022!P736*0.000001</f>
        <v>2.2614959999999997</v>
      </c>
      <c r="Q736">
        <f>Input2022!Q736*0.000001</f>
        <v>-10.164762999999999</v>
      </c>
      <c r="R736">
        <f>Input2022!R736*0.000001</f>
        <v>70.434046982317113</v>
      </c>
      <c r="S736">
        <f>Input2022!S736*0.000001</f>
        <v>60.26928398231712</v>
      </c>
      <c r="T736">
        <f>Input2022!T736*0.000001</f>
        <v>2.0273439999999998</v>
      </c>
      <c r="U736">
        <f>Input2022!U736*0.000001</f>
        <v>0</v>
      </c>
      <c r="V736">
        <f>Input2022!V736*0.000001</f>
        <v>2.2519719999999999</v>
      </c>
      <c r="W736">
        <f>Input2022!W736*0.000001</f>
        <v>8.5148849999999996</v>
      </c>
    </row>
    <row r="737" spans="1:23" ht="14.25" customHeight="1">
      <c r="A737">
        <f>Input2022!A737</f>
        <v>2022</v>
      </c>
      <c r="B737" t="str">
        <f>Input2022!B737</f>
        <v>Martinez</v>
      </c>
      <c r="C737" t="str">
        <f>Input2022!C737</f>
        <v>City</v>
      </c>
      <c r="D737" t="str">
        <f>Input2022!D737</f>
        <v>06</v>
      </c>
      <c r="E737" t="str">
        <f>Input2022!E737</f>
        <v>013</v>
      </c>
      <c r="F737">
        <f>Input2022!F737</f>
        <v>46114</v>
      </c>
      <c r="G737" t="str">
        <f>Input2022!G737</f>
        <v>CA</v>
      </c>
      <c r="H737">
        <f>Input2022!H737*0.000001</f>
        <v>19.394397999999999</v>
      </c>
      <c r="I737">
        <f>Input2022!I737*0.000001</f>
        <v>-4.5045679999999999</v>
      </c>
      <c r="J737">
        <f>Input2022!J737*0.000001</f>
        <v>30.712187</v>
      </c>
      <c r="K737">
        <f>Input2022!K737*0.000001</f>
        <v>38.245050999999997</v>
      </c>
      <c r="L737">
        <f>Input2022!L737*0.000001</f>
        <v>68.045956000000004</v>
      </c>
      <c r="M737">
        <f>Input2022!M737*0.000001</f>
        <v>38.852840999999998</v>
      </c>
      <c r="N737">
        <f>Input2022!N737*0.000001</f>
        <v>0</v>
      </c>
      <c r="O737">
        <f>Input2022!O737*0.000001</f>
        <v>19.961940999999999</v>
      </c>
      <c r="P737">
        <f>Input2022!P737*0.000001</f>
        <v>2.8151120000000001</v>
      </c>
      <c r="Q737">
        <f>Input2022!Q737*0.000001</f>
        <v>-29.670297999999999</v>
      </c>
      <c r="R737">
        <f>Input2022!R737*0.000001</f>
        <v>261.08391180000001</v>
      </c>
      <c r="S737">
        <f>Input2022!S737*0.000001</f>
        <v>231.41361380000001</v>
      </c>
      <c r="T737">
        <f>Input2022!T737*0.000001</f>
        <v>5.7823699999999993</v>
      </c>
      <c r="U737">
        <f>Input2022!U737*0.000001</f>
        <v>15.869534999999999</v>
      </c>
      <c r="V737">
        <f>Input2022!V737*0.000001</f>
        <v>21.042286999999998</v>
      </c>
      <c r="W737">
        <f>Input2022!W737*0.000001</f>
        <v>-26.642294</v>
      </c>
    </row>
    <row r="738" spans="1:23" ht="14.25" customHeight="1">
      <c r="A738">
        <f>Input2022!A738</f>
        <v>2022</v>
      </c>
      <c r="B738" t="str">
        <f>Input2022!B738</f>
        <v>Martinez Unified School District</v>
      </c>
      <c r="C738" t="str">
        <f>Input2022!C738</f>
        <v>School District</v>
      </c>
      <c r="D738" t="str">
        <f>Input2022!D738</f>
        <v>06</v>
      </c>
      <c r="E738" t="str">
        <f>Input2022!E738</f>
        <v>013</v>
      </c>
      <c r="F738" t="str">
        <f>Input2022!F738</f>
        <v>24030</v>
      </c>
      <c r="G738" t="str">
        <f>Input2022!G738</f>
        <v>CA</v>
      </c>
      <c r="H738">
        <f>Input2022!H738*0.000001</f>
        <v>4.5426289999999998</v>
      </c>
      <c r="I738">
        <f>Input2022!I738*0.000001</f>
        <v>-3.4999999999999996E-3</v>
      </c>
      <c r="J738">
        <f>Input2022!J738*0.000001</f>
        <v>53.386147999999999</v>
      </c>
      <c r="K738">
        <f>Input2022!K738*0.000001</f>
        <v>159.20859799999999</v>
      </c>
      <c r="L738">
        <f>Input2022!L738*0.000001</f>
        <v>61.066175999999999</v>
      </c>
      <c r="M738">
        <f>Input2022!M738*0.000001</f>
        <v>51.745368999999997</v>
      </c>
      <c r="N738">
        <f>Input2022!N738*0.000001</f>
        <v>0</v>
      </c>
      <c r="O738">
        <f>Input2022!O738*0.000001</f>
        <v>5.1781269999999999</v>
      </c>
      <c r="P738">
        <f>Input2022!P738*0.000001</f>
        <v>3.0897319999999997</v>
      </c>
      <c r="Q738">
        <f>Input2022!Q738*0.000001</f>
        <v>-24.769027999999999</v>
      </c>
      <c r="R738">
        <f>Input2022!R738*0.000001</f>
        <v>173.07654309210525</v>
      </c>
      <c r="S738">
        <f>Input2022!S738*0.000001</f>
        <v>148.30751509210526</v>
      </c>
      <c r="T738">
        <f>Input2022!T738*0.000001</f>
        <v>5.2415409999999998</v>
      </c>
      <c r="U738">
        <f>Input2022!U738*0.000001</f>
        <v>0</v>
      </c>
      <c r="V738">
        <f>Input2022!V738*0.000001</f>
        <v>14.723561999999999</v>
      </c>
      <c r="W738">
        <f>Input2022!W738*0.000001</f>
        <v>-50.811892</v>
      </c>
    </row>
    <row r="739" spans="1:23" ht="14.25" customHeight="1">
      <c r="A739">
        <f>Input2022!A739</f>
        <v>2022</v>
      </c>
      <c r="B739" t="str">
        <f>Input2022!B739</f>
        <v>Marysville</v>
      </c>
      <c r="C739" t="str">
        <f>Input2022!C739</f>
        <v>City</v>
      </c>
      <c r="D739" t="str">
        <f>Input2022!D739</f>
        <v>06</v>
      </c>
      <c r="E739" t="str">
        <f>Input2022!E739</f>
        <v>115</v>
      </c>
      <c r="F739">
        <f>Input2022!F739</f>
        <v>46170</v>
      </c>
      <c r="G739" t="str">
        <f>Input2022!G739</f>
        <v>CA</v>
      </c>
      <c r="H739">
        <f>Input2022!H739*0.000001</f>
        <v>8.9175719999999998</v>
      </c>
      <c r="I739">
        <f>Input2022!I739*0.000001</f>
        <v>-0.478267</v>
      </c>
      <c r="J739">
        <f>Input2022!J739*0.000001</f>
        <v>13.522153999999999</v>
      </c>
      <c r="K739">
        <f>Input2022!K739*0.000001</f>
        <v>39.773147000000002</v>
      </c>
      <c r="L739">
        <f>Input2022!L739*0.000001</f>
        <v>23.568296</v>
      </c>
      <c r="M739">
        <f>Input2022!M739*0.000001</f>
        <v>15.102425999999999</v>
      </c>
      <c r="N739">
        <f>Input2022!N739*0.000001</f>
        <v>4.9999999999999996E-6</v>
      </c>
      <c r="O739">
        <f>Input2022!O739*0.000001</f>
        <v>7.6546379999999994</v>
      </c>
      <c r="P739">
        <f>Input2022!P739*0.000001</f>
        <v>2.5541519999999998</v>
      </c>
      <c r="Q739">
        <f>Input2022!Q739*0.000001</f>
        <v>7.3178579999999993</v>
      </c>
      <c r="R739">
        <f>Input2022!R739*0.000001</f>
        <v>51.880994999999999</v>
      </c>
      <c r="S739">
        <f>Input2022!S739*0.000001</f>
        <v>59.198853999999997</v>
      </c>
      <c r="T739">
        <f>Input2022!T739*0.000001</f>
        <v>0.52179799999999998</v>
      </c>
      <c r="U739">
        <f>Input2022!U739*0.000001</f>
        <v>0</v>
      </c>
      <c r="V739">
        <f>Input2022!V739*0.000001</f>
        <v>1.6122000000000001E-2</v>
      </c>
      <c r="W739">
        <f>Input2022!W739*0.000001</f>
        <v>-1.18598</v>
      </c>
    </row>
    <row r="740" spans="1:23" ht="14.25" customHeight="1">
      <c r="A740">
        <f>Input2022!A740</f>
        <v>2022</v>
      </c>
      <c r="B740" t="str">
        <f>Input2022!B740</f>
        <v>Marysville Joint Unified School District</v>
      </c>
      <c r="C740" t="str">
        <f>Input2022!C740</f>
        <v>School District</v>
      </c>
      <c r="D740" t="str">
        <f>Input2022!D740</f>
        <v>06</v>
      </c>
      <c r="E740" t="str">
        <f>Input2022!E740</f>
        <v>007</v>
      </c>
      <c r="F740" t="str">
        <f>Input2022!F740</f>
        <v>24090</v>
      </c>
      <c r="G740" t="str">
        <f>Input2022!G740</f>
        <v>CA</v>
      </c>
      <c r="H740">
        <f>Input2022!H740*0.000001</f>
        <v>43.681641999999997</v>
      </c>
      <c r="I740">
        <f>Input2022!I740*0.000001</f>
        <v>-8.7365429999999993</v>
      </c>
      <c r="J740">
        <f>Input2022!J740*0.000001</f>
        <v>144.59834799999999</v>
      </c>
      <c r="K740">
        <f>Input2022!K740*0.000001</f>
        <v>145.24467199999998</v>
      </c>
      <c r="L740">
        <f>Input2022!L740*0.000001</f>
        <v>169.06022999999999</v>
      </c>
      <c r="M740">
        <f>Input2022!M740*0.000001</f>
        <v>152.29952299999999</v>
      </c>
      <c r="N740">
        <f>Input2022!N740*0.000001</f>
        <v>0</v>
      </c>
      <c r="O740">
        <f>Input2022!O740*0.000001</f>
        <v>67.246398999999997</v>
      </c>
      <c r="P740">
        <f>Input2022!P740*0.000001</f>
        <v>16.546319</v>
      </c>
      <c r="Q740">
        <f>Input2022!Q740*0.000001</f>
        <v>-67.327220999999994</v>
      </c>
      <c r="R740">
        <f>Input2022!R740*0.000001</f>
        <v>451.53417532894741</v>
      </c>
      <c r="S740">
        <f>Input2022!S740*0.000001</f>
        <v>384.2069543289474</v>
      </c>
      <c r="T740">
        <f>Input2022!T740*0.000001</f>
        <v>14.267574</v>
      </c>
      <c r="U740">
        <f>Input2022!U740*0.000001</f>
        <v>0</v>
      </c>
      <c r="V740">
        <f>Input2022!V740*0.000001</f>
        <v>21.388275999999998</v>
      </c>
      <c r="W740">
        <f>Input2022!W740*0.000001</f>
        <v>-73.232226999999995</v>
      </c>
    </row>
    <row r="741" spans="1:23" ht="14.25" customHeight="1">
      <c r="A741">
        <f>Input2022!A741</f>
        <v>2022</v>
      </c>
      <c r="B741" t="str">
        <f>Input2022!B741</f>
        <v>Mattole Unified School District</v>
      </c>
      <c r="C741" t="str">
        <f>Input2022!C741</f>
        <v>School District</v>
      </c>
      <c r="D741" t="str">
        <f>Input2022!D741</f>
        <v>06</v>
      </c>
      <c r="E741" t="str">
        <f>Input2022!E741</f>
        <v>023</v>
      </c>
      <c r="F741" t="str">
        <f>Input2022!F741</f>
        <v>00038</v>
      </c>
      <c r="G741" t="str">
        <f>Input2022!G741</f>
        <v>CA</v>
      </c>
      <c r="H741">
        <f>Input2022!H741*0.000001</f>
        <v>1.675462</v>
      </c>
      <c r="I741">
        <f>Input2022!I741*0.000001</f>
        <v>-3.522E-3</v>
      </c>
      <c r="J741">
        <f>Input2022!J741*0.000001</f>
        <v>1.074481</v>
      </c>
      <c r="K741">
        <f>Input2022!K741*0.000001</f>
        <v>2.2179059999999997</v>
      </c>
      <c r="L741">
        <f>Input2022!L741*0.000001</f>
        <v>2.6544249999999998</v>
      </c>
      <c r="M741">
        <f>Input2022!M741*0.000001</f>
        <v>1.4916099999999999</v>
      </c>
      <c r="N741">
        <f>Input2022!N741*0.000001</f>
        <v>2.0145019999999998</v>
      </c>
      <c r="O741">
        <f>Input2022!O741*0.000001</f>
        <v>0</v>
      </c>
      <c r="P741">
        <f>Input2022!P741*0.000001</f>
        <v>0.28975799999999996</v>
      </c>
      <c r="Q741">
        <f>Input2022!Q741*0.000001</f>
        <v>-0.51123099999999999</v>
      </c>
      <c r="R741">
        <f>Input2022!R741*0.000001</f>
        <v>3.6173316277290657</v>
      </c>
      <c r="S741">
        <f>Input2022!S741*0.000001</f>
        <v>3.1061006277290657</v>
      </c>
      <c r="T741">
        <f>Input2022!T741*0.000001</f>
        <v>0.10348499999999999</v>
      </c>
      <c r="U741">
        <f>Input2022!U741*0.000001</f>
        <v>0</v>
      </c>
      <c r="V741">
        <f>Input2022!V741*0.000001</f>
        <v>0</v>
      </c>
      <c r="W741">
        <f>Input2022!W741*0.000001</f>
        <v>-1.9498149999999999</v>
      </c>
    </row>
    <row r="742" spans="1:23" ht="14.25" customHeight="1">
      <c r="A742">
        <f>Input2022!A742</f>
        <v>2022</v>
      </c>
      <c r="B742" t="str">
        <f>Input2022!B742</f>
        <v>Maywood</v>
      </c>
      <c r="C742" t="str">
        <f>Input2022!C742</f>
        <v>City</v>
      </c>
      <c r="D742" t="str">
        <f>Input2022!D742</f>
        <v>06</v>
      </c>
      <c r="E742" t="str">
        <f>Input2022!E742</f>
        <v>037</v>
      </c>
      <c r="F742" t="str">
        <f>Input2022!F742</f>
        <v>46492</v>
      </c>
      <c r="G742" t="str">
        <f>Input2022!G742</f>
        <v>CA</v>
      </c>
      <c r="H742">
        <f>Input2022!H742*0.000001</f>
        <v>14.47396</v>
      </c>
      <c r="I742">
        <f>Input2022!I742*0.000001</f>
        <v>0</v>
      </c>
      <c r="J742">
        <f>Input2022!J742*0.000001</f>
        <v>15.855922</v>
      </c>
      <c r="K742">
        <f>Input2022!K742*0.000001</f>
        <v>27.177423999999998</v>
      </c>
      <c r="L742">
        <f>Input2022!L742*0.000001</f>
        <v>25.446861999999999</v>
      </c>
      <c r="M742">
        <f>Input2022!M742*0.000001</f>
        <v>21.037980999999998</v>
      </c>
      <c r="N742">
        <f>Input2022!N742*0.000001</f>
        <v>1.02989</v>
      </c>
      <c r="O742">
        <f>Input2022!O742*0.000001</f>
        <v>11.751685</v>
      </c>
      <c r="P742">
        <f>Input2022!P742*0.000001</f>
        <v>3.366933</v>
      </c>
      <c r="Q742">
        <f>Input2022!Q742*0.000001</f>
        <v>-14.829162</v>
      </c>
      <c r="R742">
        <f>Input2022!R742*0.000001</f>
        <v>46.750195460277418</v>
      </c>
      <c r="S742">
        <f>Input2022!S742*0.000001</f>
        <v>31.921033460277421</v>
      </c>
      <c r="T742">
        <f>Input2022!T742*0.000001</f>
        <v>1.6577389999999999</v>
      </c>
      <c r="U742">
        <f>Input2022!U742*0.000001</f>
        <v>1.0763529999999999</v>
      </c>
      <c r="V742">
        <f>Input2022!V742*0.000001</f>
        <v>2.9843099999999998</v>
      </c>
      <c r="W742">
        <f>Input2022!W742*0.000001</f>
        <v>-12.36003</v>
      </c>
    </row>
    <row r="743" spans="1:23" ht="14.25" customHeight="1">
      <c r="A743">
        <f>Input2022!A743</f>
        <v>2022</v>
      </c>
      <c r="B743" t="str">
        <f>Input2022!B743</f>
        <v>Mccabe Union Elementary School District</v>
      </c>
      <c r="C743" t="str">
        <f>Input2022!C743</f>
        <v>School District</v>
      </c>
      <c r="D743" t="str">
        <f>Input2022!D743</f>
        <v>06</v>
      </c>
      <c r="E743" t="str">
        <f>Input2022!E743</f>
        <v>025</v>
      </c>
      <c r="F743" t="str">
        <f>Input2022!F743</f>
        <v>24180</v>
      </c>
      <c r="G743" t="str">
        <f>Input2022!G743</f>
        <v>CA</v>
      </c>
      <c r="H743">
        <f>Input2022!H743*0.000001</f>
        <v>6.2401239999999998</v>
      </c>
      <c r="I743">
        <f>Input2022!I743*0.000001</f>
        <v>0</v>
      </c>
      <c r="J743">
        <f>Input2022!J743*0.000001</f>
        <v>14.720374</v>
      </c>
      <c r="K743">
        <f>Input2022!K743*0.000001</f>
        <v>8.1332269999999998</v>
      </c>
      <c r="L743">
        <f>Input2022!L743*0.000001</f>
        <v>16.640204999999998</v>
      </c>
      <c r="M743">
        <f>Input2022!M743*0.000001</f>
        <v>15.822496999999998</v>
      </c>
      <c r="N743">
        <f>Input2022!N743*0.000001</f>
        <v>7.2597149999999999</v>
      </c>
      <c r="O743">
        <f>Input2022!O743*0.000001</f>
        <v>0</v>
      </c>
      <c r="P743">
        <f>Input2022!P743*0.000001</f>
        <v>0.65036899999999997</v>
      </c>
      <c r="Q743">
        <f>Input2022!Q743*0.000001</f>
        <v>-7.4266499999999995</v>
      </c>
      <c r="R743">
        <f>Input2022!R743*0.000001</f>
        <v>50.291569477763794</v>
      </c>
      <c r="S743">
        <f>Input2022!S743*0.000001</f>
        <v>42.864919477763792</v>
      </c>
      <c r="T743">
        <f>Input2022!T743*0.000001</f>
        <v>1.5074799999999999</v>
      </c>
      <c r="U743">
        <f>Input2022!U743*0.000001</f>
        <v>0</v>
      </c>
      <c r="V743">
        <f>Input2022!V743*0.000001</f>
        <v>0.39230499999999996</v>
      </c>
      <c r="W743">
        <f>Input2022!W743*0.000001</f>
        <v>-3.9222769999999998</v>
      </c>
    </row>
    <row r="744" spans="1:23" ht="14.25" customHeight="1">
      <c r="A744">
        <f>Input2022!A744</f>
        <v>2022</v>
      </c>
      <c r="B744" t="str">
        <f>Input2022!B744</f>
        <v>McFarland</v>
      </c>
      <c r="C744" t="str">
        <f>Input2022!C744</f>
        <v>City</v>
      </c>
      <c r="D744" t="str">
        <f>Input2022!D744</f>
        <v>06</v>
      </c>
      <c r="E744" t="str">
        <f>Input2022!E744</f>
        <v>077</v>
      </c>
      <c r="F744">
        <f>Input2022!F744</f>
        <v>44826</v>
      </c>
      <c r="G744" t="str">
        <f>Input2022!G744</f>
        <v>CA</v>
      </c>
      <c r="H744">
        <f>Input2022!H744*0.000001</f>
        <v>3.6335539999999997</v>
      </c>
      <c r="I744">
        <f>Input2022!I744*0.000001</f>
        <v>0</v>
      </c>
      <c r="J744">
        <f>Input2022!J744*0.000001</f>
        <v>7.0311939999999993</v>
      </c>
      <c r="K744">
        <f>Input2022!K744*0.000001</f>
        <v>10.713142999999999</v>
      </c>
      <c r="L744">
        <f>Input2022!L744*0.000001</f>
        <v>22.256640999999998</v>
      </c>
      <c r="M744">
        <f>Input2022!M744*0.000001</f>
        <v>7.1239710000000001</v>
      </c>
      <c r="N744">
        <f>Input2022!N744*0.000001</f>
        <v>0</v>
      </c>
      <c r="O744">
        <f>Input2022!O744*0.000001</f>
        <v>0.688635</v>
      </c>
      <c r="P744">
        <f>Input2022!P744*0.000001</f>
        <v>0.82730199999999998</v>
      </c>
      <c r="Q744">
        <f>Input2022!Q744*0.000001</f>
        <v>0</v>
      </c>
      <c r="R744">
        <f>Input2022!R744*0.000001</f>
        <v>0</v>
      </c>
      <c r="S744">
        <f>Input2022!S744*0.000001</f>
        <v>0</v>
      </c>
      <c r="T744">
        <f>Input2022!T744*0.000001</f>
        <v>0</v>
      </c>
      <c r="U744">
        <f>Input2022!U744*0.000001</f>
        <v>0</v>
      </c>
      <c r="V744">
        <f>Input2022!V744*0.000001</f>
        <v>0</v>
      </c>
      <c r="W744">
        <f>Input2022!W744*0.000001</f>
        <v>13.189549</v>
      </c>
    </row>
    <row r="745" spans="1:23" ht="14.25" customHeight="1">
      <c r="A745">
        <f>Input2022!A745</f>
        <v>2022</v>
      </c>
      <c r="B745" t="str">
        <f>Input2022!B745</f>
        <v>Mcfarland Unified School District</v>
      </c>
      <c r="C745" t="str">
        <f>Input2022!C745</f>
        <v>School District</v>
      </c>
      <c r="D745" t="str">
        <f>Input2022!D745</f>
        <v>06</v>
      </c>
      <c r="E745" t="str">
        <f>Input2022!E745</f>
        <v>029</v>
      </c>
      <c r="F745" t="str">
        <f>Input2022!F745</f>
        <v>24230</v>
      </c>
      <c r="G745" t="str">
        <f>Input2022!G745</f>
        <v>CA</v>
      </c>
      <c r="H745">
        <f>Input2022!H745*0.000001</f>
        <v>15.244843999999999</v>
      </c>
      <c r="I745">
        <f>Input2022!I745*0.000001</f>
        <v>-6.9265759999999998</v>
      </c>
      <c r="J745">
        <f>Input2022!J745*0.000001</f>
        <v>58.266128999999999</v>
      </c>
      <c r="K745">
        <f>Input2022!K745*0.000001</f>
        <v>36.435904000000001</v>
      </c>
      <c r="L745">
        <f>Input2022!L745*0.000001</f>
        <v>70.451979999999992</v>
      </c>
      <c r="M745">
        <f>Input2022!M745*0.000001</f>
        <v>64.284598000000003</v>
      </c>
      <c r="N745">
        <f>Input2022!N745*0.000001</f>
        <v>0</v>
      </c>
      <c r="O745">
        <f>Input2022!O745*0.000001</f>
        <v>24.401947</v>
      </c>
      <c r="P745">
        <f>Input2022!P745*0.000001</f>
        <v>9.7878530000000001</v>
      </c>
      <c r="Q745">
        <f>Input2022!Q745*0.000001</f>
        <v>-21.778499</v>
      </c>
      <c r="R745">
        <f>Input2022!R745*0.000001</f>
        <v>146.20574777327937</v>
      </c>
      <c r="S745">
        <f>Input2022!S745*0.000001</f>
        <v>124.42724877327936</v>
      </c>
      <c r="T745">
        <f>Input2022!T745*0.000001</f>
        <v>4.4021929999999996</v>
      </c>
      <c r="U745">
        <f>Input2022!U745*0.000001</f>
        <v>-1.3594365079365078E-3</v>
      </c>
      <c r="V745">
        <f>Input2022!V745*0.000001</f>
        <v>13.961574563492062</v>
      </c>
      <c r="W745">
        <f>Input2022!W745*0.000001</f>
        <v>-17.998998</v>
      </c>
    </row>
    <row r="746" spans="1:23" ht="14.25" customHeight="1">
      <c r="A746">
        <f>Input2022!A746</f>
        <v>2022</v>
      </c>
      <c r="B746" t="str">
        <f>Input2022!B746</f>
        <v>Mckinleyville Union School District</v>
      </c>
      <c r="C746" t="str">
        <f>Input2022!C746</f>
        <v>School District</v>
      </c>
      <c r="D746" t="str">
        <f>Input2022!D746</f>
        <v>06</v>
      </c>
      <c r="E746" t="str">
        <f>Input2022!E746</f>
        <v>023</v>
      </c>
      <c r="F746" t="str">
        <f>Input2022!F746</f>
        <v>24300</v>
      </c>
      <c r="G746" t="str">
        <f>Input2022!G746</f>
        <v>CA</v>
      </c>
      <c r="H746">
        <f>Input2022!H746*0.000001</f>
        <v>2.602875</v>
      </c>
      <c r="I746">
        <f>Input2022!I746*0.000001</f>
        <v>-1.4501E-2</v>
      </c>
      <c r="J746">
        <f>Input2022!J746*0.000001</f>
        <v>15.986851999999999</v>
      </c>
      <c r="K746">
        <f>Input2022!K746*0.000001</f>
        <v>23.599612</v>
      </c>
      <c r="L746">
        <f>Input2022!L746*0.000001</f>
        <v>17.698795</v>
      </c>
      <c r="M746">
        <f>Input2022!M746*0.000001</f>
        <v>15.729782</v>
      </c>
      <c r="N746">
        <f>Input2022!N746*0.000001</f>
        <v>3.0998619999999999</v>
      </c>
      <c r="O746">
        <f>Input2022!O746*0.000001</f>
        <v>0</v>
      </c>
      <c r="P746">
        <f>Input2022!P746*0.000001</f>
        <v>1.2516149999999999</v>
      </c>
      <c r="Q746">
        <f>Input2022!Q746*0.000001</f>
        <v>-6.8273289999999998</v>
      </c>
      <c r="R746">
        <f>Input2022!R746*0.000001</f>
        <v>46.148807364364806</v>
      </c>
      <c r="S746">
        <f>Input2022!S746*0.000001</f>
        <v>39.321478364364808</v>
      </c>
      <c r="T746">
        <f>Input2022!T746*0.000001</f>
        <v>1.3151489999999999</v>
      </c>
      <c r="U746">
        <f>Input2022!U746*0.000001</f>
        <v>0</v>
      </c>
      <c r="V746">
        <f>Input2022!V746*0.000001</f>
        <v>1.110752</v>
      </c>
      <c r="W746">
        <f>Input2022!W746*0.000001</f>
        <v>-3.2903560000000001</v>
      </c>
    </row>
    <row r="747" spans="1:23" ht="14.25" customHeight="1">
      <c r="A747">
        <f>Input2022!A747</f>
        <v>2022</v>
      </c>
      <c r="B747" t="str">
        <f>Input2022!B747</f>
        <v>McKittrick Elementary School District</v>
      </c>
      <c r="C747" t="str">
        <f>Input2022!C747</f>
        <v>School District</v>
      </c>
      <c r="D747" t="str">
        <f>Input2022!D747</f>
        <v>06</v>
      </c>
      <c r="E747" t="str">
        <f>Input2022!E747</f>
        <v>029</v>
      </c>
      <c r="F747" t="str">
        <f>Input2022!F747</f>
        <v>24330</v>
      </c>
      <c r="G747" t="str">
        <f>Input2022!G747</f>
        <v>CA</v>
      </c>
      <c r="H747">
        <f>Input2022!H747*0.000001</f>
        <v>2.9705659999999998</v>
      </c>
      <c r="I747">
        <f>Input2022!I747*0.000001</f>
        <v>0</v>
      </c>
      <c r="J747">
        <f>Input2022!J747*0.000001</f>
        <v>2.3777919999999999</v>
      </c>
      <c r="K747">
        <f>Input2022!K747*0.000001</f>
        <v>0</v>
      </c>
      <c r="L747">
        <f>Input2022!L747*0.000001</f>
        <v>2.8282669999999999</v>
      </c>
      <c r="M747">
        <f>Input2022!M747*0.000001</f>
        <v>2.824014</v>
      </c>
      <c r="N747">
        <f>Input2022!N747*0.000001</f>
        <v>3.2387669999999997</v>
      </c>
      <c r="O747">
        <f>Input2022!O747*0.000001</f>
        <v>0</v>
      </c>
      <c r="P747">
        <f>Input2022!P747*0.000001</f>
        <v>0.12626799999999999</v>
      </c>
      <c r="Q747">
        <f>Input2022!Q747*0.000001</f>
        <v>-1.184234</v>
      </c>
      <c r="R747">
        <f>Input2022!R747*0.000001</f>
        <v>7.9877017067424854</v>
      </c>
      <c r="S747">
        <f>Input2022!S747*0.000001</f>
        <v>6.8034677067424854</v>
      </c>
      <c r="T747">
        <f>Input2022!T747*0.000001</f>
        <v>0.225328</v>
      </c>
      <c r="U747">
        <f>Input2022!U747*0.000001</f>
        <v>2.753698</v>
      </c>
      <c r="V747">
        <f>Input2022!V747*0.000001</f>
        <v>2.0797879999999997</v>
      </c>
      <c r="W747">
        <f>Input2022!W747*0.000001</f>
        <v>8.8249359999999992</v>
      </c>
    </row>
    <row r="748" spans="1:23" ht="14.25" customHeight="1">
      <c r="A748">
        <f>Input2022!A748</f>
        <v>2022</v>
      </c>
      <c r="B748" t="str">
        <f>Input2022!B748</f>
        <v>Mcswain Union Elementary School District</v>
      </c>
      <c r="C748" t="str">
        <f>Input2022!C748</f>
        <v>School District</v>
      </c>
      <c r="D748" t="str">
        <f>Input2022!D748</f>
        <v>06</v>
      </c>
      <c r="E748" t="str">
        <f>Input2022!E748</f>
        <v>047</v>
      </c>
      <c r="F748" t="str">
        <f>Input2022!F748</f>
        <v>24360</v>
      </c>
      <c r="G748" t="str">
        <f>Input2022!G748</f>
        <v>CA</v>
      </c>
      <c r="H748">
        <f>Input2022!H748*0.000001</f>
        <v>2.109731</v>
      </c>
      <c r="I748">
        <f>Input2022!I748*0.000001</f>
        <v>-0.216005</v>
      </c>
      <c r="J748">
        <f>Input2022!J748*0.000001</f>
        <v>10.379519999999999</v>
      </c>
      <c r="K748">
        <f>Input2022!K748*0.000001</f>
        <v>3.1170969999999998</v>
      </c>
      <c r="L748">
        <f>Input2022!L748*0.000001</f>
        <v>11.062336999999999</v>
      </c>
      <c r="M748">
        <f>Input2022!M748*0.000001</f>
        <v>10.66985</v>
      </c>
      <c r="N748">
        <f>Input2022!N748*0.000001</f>
        <v>0</v>
      </c>
      <c r="O748">
        <f>Input2022!O748*0.000001</f>
        <v>3.1282989999999997</v>
      </c>
      <c r="P748">
        <f>Input2022!P748*0.000001</f>
        <v>1.2470969999999999</v>
      </c>
      <c r="Q748">
        <f>Input2022!Q748*0.000001</f>
        <v>-4.9706929999999998</v>
      </c>
      <c r="R748">
        <f>Input2022!R748*0.000001</f>
        <v>34.339488663967607</v>
      </c>
      <c r="S748">
        <f>Input2022!S748*0.000001</f>
        <v>29.36879566396761</v>
      </c>
      <c r="T748">
        <f>Input2022!T748*0.000001</f>
        <v>1.023415</v>
      </c>
      <c r="U748">
        <f>Input2022!U748*0.000001</f>
        <v>-3.5201587301587298E-4</v>
      </c>
      <c r="V748">
        <f>Input2022!V748*0.000001</f>
        <v>1.318566984126984</v>
      </c>
      <c r="W748">
        <f>Input2022!W748*0.000001</f>
        <v>-5.6733799999999999</v>
      </c>
    </row>
    <row r="749" spans="1:23" ht="14.25" customHeight="1">
      <c r="A749">
        <f>Input2022!A749</f>
        <v>2022</v>
      </c>
      <c r="B749" t="str">
        <f>Input2022!B749</f>
        <v>Meadows Union School District</v>
      </c>
      <c r="C749" t="str">
        <f>Input2022!C749</f>
        <v>School District</v>
      </c>
      <c r="D749" t="str">
        <f>Input2022!D749</f>
        <v>06</v>
      </c>
      <c r="E749" t="str">
        <f>Input2022!E749</f>
        <v>025</v>
      </c>
      <c r="F749" t="str">
        <f>Input2022!F749</f>
        <v>24390</v>
      </c>
      <c r="G749" t="str">
        <f>Input2022!G749</f>
        <v>CA</v>
      </c>
      <c r="H749">
        <f>Input2022!H749*0.000001</f>
        <v>2.8712589999999998</v>
      </c>
      <c r="I749">
        <f>Input2022!I749*0.000001</f>
        <v>-9.3661999999999995E-2</v>
      </c>
      <c r="J749">
        <f>Input2022!J749*0.000001</f>
        <v>7.7815659999999998</v>
      </c>
      <c r="K749">
        <f>Input2022!K749*0.000001</f>
        <v>8.4567309999999996</v>
      </c>
      <c r="L749">
        <f>Input2022!L749*0.000001</f>
        <v>8.8835560000000005</v>
      </c>
      <c r="M749">
        <f>Input2022!M749*0.000001</f>
        <v>8.4736809999999991</v>
      </c>
      <c r="N749">
        <f>Input2022!N749*0.000001</f>
        <v>0</v>
      </c>
      <c r="O749">
        <f>Input2022!O749*0.000001</f>
        <v>3.134474</v>
      </c>
      <c r="P749">
        <f>Input2022!P749*0.000001</f>
        <v>0.32227600000000001</v>
      </c>
      <c r="Q749">
        <f>Input2022!Q749*0.000001</f>
        <v>-3.179535</v>
      </c>
      <c r="R749">
        <f>Input2022!R749*0.000001</f>
        <v>21.329285608552635</v>
      </c>
      <c r="S749">
        <f>Input2022!S749*0.000001</f>
        <v>18.149750608552633</v>
      </c>
      <c r="T749">
        <f>Input2022!T749*0.000001</f>
        <v>0.73116899999999996</v>
      </c>
      <c r="U749">
        <f>Input2022!U749*0.000001</f>
        <v>0</v>
      </c>
      <c r="V749">
        <f>Input2022!V749*0.000001</f>
        <v>0.86238199999999998</v>
      </c>
      <c r="W749">
        <f>Input2022!W749*0.000001</f>
        <v>-2.8730069999999999</v>
      </c>
    </row>
    <row r="750" spans="1:23" ht="14.25" customHeight="1">
      <c r="A750">
        <f>Input2022!A750</f>
        <v>2022</v>
      </c>
      <c r="B750" t="str">
        <f>Input2022!B750</f>
        <v>Mendocino County</v>
      </c>
      <c r="C750" t="str">
        <f>Input2022!C750</f>
        <v>County</v>
      </c>
      <c r="D750" t="str">
        <f>Input2022!D750</f>
        <v>06</v>
      </c>
      <c r="E750" t="str">
        <f>Input2022!E750</f>
        <v>045</v>
      </c>
      <c r="F750" t="str">
        <f>Input2022!F750</f>
        <v>00000</v>
      </c>
      <c r="G750" t="str">
        <f>Input2022!G750</f>
        <v>CA</v>
      </c>
      <c r="H750">
        <f>Input2022!H750*0.000001</f>
        <v>44.975390999999995</v>
      </c>
      <c r="I750">
        <f>Input2022!I750*0.000001</f>
        <v>-39.471196999999997</v>
      </c>
      <c r="J750">
        <f>Input2022!J750*0.000001</f>
        <v>197.38171499999999</v>
      </c>
      <c r="K750">
        <f>Input2022!K750*0.000001</f>
        <v>53.547454999999999</v>
      </c>
      <c r="L750">
        <f>Input2022!L750*0.000001</f>
        <v>302.37273399999998</v>
      </c>
      <c r="M750">
        <f>Input2022!M750*0.000001</f>
        <v>214.858194</v>
      </c>
      <c r="N750">
        <f>Input2022!N750*0.000001</f>
        <v>5.4139999999999995E-3</v>
      </c>
      <c r="O750">
        <f>Input2022!O750*0.000001</f>
        <v>63.057767999999996</v>
      </c>
      <c r="P750">
        <f>Input2022!P750*0.000001</f>
        <v>14.403053999999999</v>
      </c>
      <c r="Q750">
        <f>Input2022!Q750*0.000001</f>
        <v>-119.59966799999999</v>
      </c>
      <c r="R750">
        <f>Input2022!R750*0.000001</f>
        <v>792.05078145695347</v>
      </c>
      <c r="S750">
        <f>Input2022!S750*0.000001</f>
        <v>672.45111345695352</v>
      </c>
      <c r="T750">
        <f>Input2022!T750*0.000001</f>
        <v>29.449593999999998</v>
      </c>
      <c r="U750">
        <f>Input2022!U750*0.000001</f>
        <v>0</v>
      </c>
      <c r="V750">
        <f>Input2022!V750*0.000001</f>
        <v>0</v>
      </c>
      <c r="W750">
        <f>Input2022!W750*0.000001</f>
        <v>-167.87231499999999</v>
      </c>
    </row>
    <row r="751" spans="1:23" ht="14.25" customHeight="1">
      <c r="A751">
        <f>Input2022!A751</f>
        <v>2022</v>
      </c>
      <c r="B751" t="str">
        <f>Input2022!B751</f>
        <v>Mendocino County Office of Education</v>
      </c>
      <c r="C751" t="str">
        <f>Input2022!C751</f>
        <v>School District</v>
      </c>
      <c r="D751" t="str">
        <f>Input2022!D751</f>
        <v>06</v>
      </c>
      <c r="E751" t="str">
        <f>Input2022!E751</f>
        <v>045</v>
      </c>
      <c r="F751" t="str">
        <f>Input2022!F751</f>
        <v>91019</v>
      </c>
      <c r="G751" t="str">
        <f>Input2022!G751</f>
        <v>CA</v>
      </c>
      <c r="H751">
        <f>Input2022!H751*0.000001</f>
        <v>24.910900999999999</v>
      </c>
      <c r="I751">
        <f>Input2022!I751*0.000001</f>
        <v>0</v>
      </c>
      <c r="J751">
        <f>Input2022!J751*0.000001</f>
        <v>26.895743</v>
      </c>
      <c r="K751">
        <f>Input2022!K751*0.000001</f>
        <v>0.11665399999999999</v>
      </c>
      <c r="L751">
        <f>Input2022!L751*0.000001</f>
        <v>39.018782000000002</v>
      </c>
      <c r="M751">
        <f>Input2022!M751*0.000001</f>
        <v>28.170023999999998</v>
      </c>
      <c r="N751">
        <f>Input2022!N751*0.000001</f>
        <v>0</v>
      </c>
      <c r="O751">
        <f>Input2022!O751*0.000001</f>
        <v>30.864528</v>
      </c>
      <c r="P751">
        <f>Input2022!P751*0.000001</f>
        <v>5.200386</v>
      </c>
      <c r="Q751">
        <f>Input2022!Q751*0.000001</f>
        <v>-14.426933999999999</v>
      </c>
      <c r="R751">
        <f>Input2022!R751*0.000001</f>
        <v>85.271167023026322</v>
      </c>
      <c r="S751">
        <f>Input2022!S751*0.000001</f>
        <v>70.844233023026334</v>
      </c>
      <c r="T751">
        <f>Input2022!T751*0.000001</f>
        <v>2.7290509999999997</v>
      </c>
      <c r="U751">
        <f>Input2022!U751*0.000001</f>
        <v>0</v>
      </c>
      <c r="V751">
        <f>Input2022!V751*0.000001</f>
        <v>0</v>
      </c>
      <c r="W751">
        <f>Input2022!W751*0.000001</f>
        <v>12.534587999999999</v>
      </c>
    </row>
    <row r="752" spans="1:23" ht="14.25" customHeight="1">
      <c r="A752">
        <f>Input2022!A752</f>
        <v>2022</v>
      </c>
      <c r="B752" t="str">
        <f>Input2022!B752</f>
        <v>Mendocino Unified School District</v>
      </c>
      <c r="C752" t="str">
        <f>Input2022!C752</f>
        <v>School District</v>
      </c>
      <c r="D752" t="str">
        <f>Input2022!D752</f>
        <v>06</v>
      </c>
      <c r="E752" t="str">
        <f>Input2022!E752</f>
        <v>045</v>
      </c>
      <c r="F752" t="str">
        <f>Input2022!F752</f>
        <v>24480</v>
      </c>
      <c r="G752" t="str">
        <f>Input2022!G752</f>
        <v>CA</v>
      </c>
      <c r="H752">
        <f>Input2022!H752*0.000001</f>
        <v>2.8073509999999997</v>
      </c>
      <c r="I752">
        <f>Input2022!I752*0.000001</f>
        <v>-0.153891</v>
      </c>
      <c r="J752">
        <f>Input2022!J752*0.000001</f>
        <v>10.398854</v>
      </c>
      <c r="K752">
        <f>Input2022!K752*0.000001</f>
        <v>43.663882000000001</v>
      </c>
      <c r="L752">
        <f>Input2022!L752*0.000001</f>
        <v>15.116543999999999</v>
      </c>
      <c r="M752">
        <f>Input2022!M752*0.000001</f>
        <v>10.240065</v>
      </c>
      <c r="N752">
        <f>Input2022!N752*0.000001</f>
        <v>0</v>
      </c>
      <c r="O752">
        <f>Input2022!O752*0.000001</f>
        <v>3.3048639999999998</v>
      </c>
      <c r="P752">
        <f>Input2022!P752*0.000001</f>
        <v>0.36150699999999997</v>
      </c>
      <c r="Q752">
        <f>Input2022!Q752*0.000001</f>
        <v>-6.0758239999999999</v>
      </c>
      <c r="R752">
        <f>Input2022!R752*0.000001</f>
        <v>39.16981965460527</v>
      </c>
      <c r="S752">
        <f>Input2022!S752*0.000001</f>
        <v>33.093995654605266</v>
      </c>
      <c r="T752">
        <f>Input2022!T752*0.000001</f>
        <v>1.0467409999999999</v>
      </c>
      <c r="U752">
        <f>Input2022!U752*0.000001</f>
        <v>0</v>
      </c>
      <c r="V752">
        <f>Input2022!V752*0.000001</f>
        <v>0.963229</v>
      </c>
      <c r="W752">
        <f>Input2022!W752*0.000001</f>
        <v>-6.1378519999999996</v>
      </c>
    </row>
    <row r="753" spans="1:23" ht="14.25" customHeight="1">
      <c r="A753">
        <f>Input2022!A753</f>
        <v>2022</v>
      </c>
      <c r="B753" t="str">
        <f>Input2022!B753</f>
        <v>Mendota</v>
      </c>
      <c r="C753" t="str">
        <f>Input2022!C753</f>
        <v>City</v>
      </c>
      <c r="D753" t="str">
        <f>Input2022!D753</f>
        <v>06</v>
      </c>
      <c r="E753" t="str">
        <f>Input2022!E753</f>
        <v>019</v>
      </c>
      <c r="F753">
        <f>Input2022!F753</f>
        <v>46828</v>
      </c>
      <c r="G753" t="str">
        <f>Input2022!G753</f>
        <v>CA</v>
      </c>
      <c r="H753">
        <f>Input2022!H753*0.000001</f>
        <v>5.7433399999999999</v>
      </c>
      <c r="I753">
        <f>Input2022!I753*0.000001</f>
        <v>0</v>
      </c>
      <c r="J753">
        <f>Input2022!J753*0.000001</f>
        <v>4.1924479999999997</v>
      </c>
      <c r="K753">
        <f>Input2022!K753*0.000001</f>
        <v>7.9578340000000001</v>
      </c>
      <c r="L753">
        <f>Input2022!L753*0.000001</f>
        <v>20.348569999999999</v>
      </c>
      <c r="M753">
        <f>Input2022!M753*0.000001</f>
        <v>7.3105739999999999</v>
      </c>
      <c r="N753">
        <f>Input2022!N753*0.000001</f>
        <v>0</v>
      </c>
      <c r="O753">
        <f>Input2022!O753*0.000001</f>
        <v>4.1203430000000001</v>
      </c>
      <c r="P753">
        <f>Input2022!P753*0.000001</f>
        <v>0.34380499999999997</v>
      </c>
      <c r="Q753">
        <f>Input2022!Q753*0.000001</f>
        <v>6.2014999999999994E-2</v>
      </c>
      <c r="R753">
        <f>Input2022!R753*0.000001</f>
        <v>0.81065359479999988</v>
      </c>
      <c r="S753">
        <f>Input2022!S753*0.000001</f>
        <v>0.87266859479999992</v>
      </c>
      <c r="T753">
        <f>Input2022!T753*0.000001</f>
        <v>0.115684</v>
      </c>
      <c r="U753">
        <f>Input2022!U753*0.000001</f>
        <v>0</v>
      </c>
      <c r="V753">
        <f>Input2022!V753*0.000001</f>
        <v>0</v>
      </c>
      <c r="W753">
        <f>Input2022!W753*0.000001</f>
        <v>9.8330359999999999</v>
      </c>
    </row>
    <row r="754" spans="1:23" ht="14.25" customHeight="1">
      <c r="A754">
        <f>Input2022!A754</f>
        <v>2022</v>
      </c>
      <c r="B754" t="str">
        <f>Input2022!B754</f>
        <v>Mendota Unified School District</v>
      </c>
      <c r="C754" t="str">
        <f>Input2022!C754</f>
        <v>School District</v>
      </c>
      <c r="D754" t="str">
        <f>Input2022!D754</f>
        <v>06</v>
      </c>
      <c r="E754" t="str">
        <f>Input2022!E754</f>
        <v>019</v>
      </c>
      <c r="F754" t="str">
        <f>Input2022!F754</f>
        <v>00022</v>
      </c>
      <c r="G754" t="str">
        <f>Input2022!G754</f>
        <v>CA</v>
      </c>
      <c r="H754">
        <f>Input2022!H754*0.000001</f>
        <v>52.468089999999997</v>
      </c>
      <c r="I754">
        <f>Input2022!I754*0.000001</f>
        <v>0</v>
      </c>
      <c r="J754">
        <f>Input2022!J754*0.000001</f>
        <v>49.884284999999998</v>
      </c>
      <c r="K754">
        <f>Input2022!K754*0.000001</f>
        <v>36.709758999999998</v>
      </c>
      <c r="L754">
        <f>Input2022!L754*0.000001</f>
        <v>67.105521999999993</v>
      </c>
      <c r="M754">
        <f>Input2022!M754*0.000001</f>
        <v>61.836889999999997</v>
      </c>
      <c r="N754">
        <f>Input2022!N754*0.000001</f>
        <v>0</v>
      </c>
      <c r="O754">
        <f>Input2022!O754*0.000001</f>
        <v>60.428832999999997</v>
      </c>
      <c r="P754">
        <f>Input2022!P754*0.000001</f>
        <v>8.2891370000000002</v>
      </c>
      <c r="Q754">
        <f>Input2022!Q754*0.000001</f>
        <v>-21.243279999999999</v>
      </c>
      <c r="R754">
        <f>Input2022!R754*0.000001</f>
        <v>144.82277165991903</v>
      </c>
      <c r="S754">
        <f>Input2022!S754*0.000001</f>
        <v>123.57949165991901</v>
      </c>
      <c r="T754">
        <f>Input2022!T754*0.000001</f>
        <v>4.6150329999999995</v>
      </c>
      <c r="U754">
        <f>Input2022!U754*0.000001</f>
        <v>-1.42115873015873E-3</v>
      </c>
      <c r="V754">
        <f>Input2022!V754*0.000001</f>
        <v>8.5794178412698407</v>
      </c>
      <c r="W754">
        <f>Input2022!W754*0.000001</f>
        <v>17.335722999999998</v>
      </c>
    </row>
    <row r="755" spans="1:23" ht="14.25" customHeight="1">
      <c r="A755">
        <f>Input2022!A755</f>
        <v>2022</v>
      </c>
      <c r="B755" t="str">
        <f>Input2022!B755</f>
        <v>Menifee</v>
      </c>
      <c r="C755" t="str">
        <f>Input2022!C755</f>
        <v>City</v>
      </c>
      <c r="D755" t="str">
        <f>Input2022!D755</f>
        <v>06</v>
      </c>
      <c r="E755" t="str">
        <f>Input2022!E755</f>
        <v>065</v>
      </c>
      <c r="F755">
        <f>Input2022!F755</f>
        <v>46842</v>
      </c>
      <c r="G755" t="str">
        <f>Input2022!G755</f>
        <v>CA</v>
      </c>
      <c r="H755">
        <f>Input2022!H755*0.000001</f>
        <v>76.905706999999992</v>
      </c>
      <c r="I755">
        <f>Input2022!I755*0.000001</f>
        <v>0</v>
      </c>
      <c r="J755">
        <f>Input2022!J755*0.000001</f>
        <v>70.825634999999991</v>
      </c>
      <c r="K755">
        <f>Input2022!K755*0.000001</f>
        <v>27.279688</v>
      </c>
      <c r="L755">
        <f>Input2022!L755*0.000001</f>
        <v>122.77496499999999</v>
      </c>
      <c r="M755">
        <f>Input2022!M755*0.000001</f>
        <v>80.606886000000003</v>
      </c>
      <c r="N755">
        <f>Input2022!N755*0.000001</f>
        <v>0</v>
      </c>
      <c r="O755">
        <f>Input2022!O755*0.000001</f>
        <v>95.558987000000002</v>
      </c>
      <c r="P755">
        <f>Input2022!P755*0.000001</f>
        <v>28.239118999999999</v>
      </c>
      <c r="Q755">
        <f>Input2022!Q755*0.000001</f>
        <v>2.1332909999999998</v>
      </c>
      <c r="R755">
        <f>Input2022!R755*0.000001</f>
        <v>13.970471512770132</v>
      </c>
      <c r="S755">
        <f>Input2022!S755*0.000001</f>
        <v>16.103762512770132</v>
      </c>
      <c r="T755">
        <f>Input2022!T755*0.000001</f>
        <v>2.881799</v>
      </c>
      <c r="U755">
        <f>Input2022!U755*0.000001</f>
        <v>0</v>
      </c>
      <c r="V755">
        <f>Input2022!V755*0.000001</f>
        <v>2.6964479999999997</v>
      </c>
      <c r="W755">
        <f>Input2022!W755*0.000001</f>
        <v>82.742475999999996</v>
      </c>
    </row>
    <row r="756" spans="1:23" ht="14.25" customHeight="1">
      <c r="A756">
        <f>Input2022!A756</f>
        <v>2022</v>
      </c>
      <c r="B756" t="str">
        <f>Input2022!B756</f>
        <v>Menifee Union School District</v>
      </c>
      <c r="C756" t="str">
        <f>Input2022!C756</f>
        <v>School District</v>
      </c>
      <c r="D756" t="str">
        <f>Input2022!D756</f>
        <v>06</v>
      </c>
      <c r="E756" t="str">
        <f>Input2022!E756</f>
        <v>065</v>
      </c>
      <c r="F756" t="str">
        <f>Input2022!F756</f>
        <v>24540</v>
      </c>
      <c r="G756" t="str">
        <f>Input2022!G756</f>
        <v>CA</v>
      </c>
      <c r="H756">
        <f>Input2022!H756*0.000001</f>
        <v>19.271350999999999</v>
      </c>
      <c r="I756">
        <f>Input2022!I756*0.000001</f>
        <v>-0.35</v>
      </c>
      <c r="J756">
        <f>Input2022!J756*0.000001</f>
        <v>135.52580599999999</v>
      </c>
      <c r="K756">
        <f>Input2022!K756*0.000001</f>
        <v>175.86955499999999</v>
      </c>
      <c r="L756">
        <f>Input2022!L756*0.000001</f>
        <v>192.32174999999998</v>
      </c>
      <c r="M756">
        <f>Input2022!M756*0.000001</f>
        <v>141.00888799999998</v>
      </c>
      <c r="N756">
        <f>Input2022!N756*0.000001</f>
        <v>0</v>
      </c>
      <c r="O756">
        <f>Input2022!O756*0.000001</f>
        <v>20.131629</v>
      </c>
      <c r="P756">
        <f>Input2022!P756*0.000001</f>
        <v>4.0149689999999998</v>
      </c>
      <c r="Q756">
        <f>Input2022!Q756*0.000001</f>
        <v>-64.948611</v>
      </c>
      <c r="R756">
        <f>Input2022!R756*0.000001</f>
        <v>448.19124898785424</v>
      </c>
      <c r="S756">
        <f>Input2022!S756*0.000001</f>
        <v>383.24263798785421</v>
      </c>
      <c r="T756">
        <f>Input2022!T756*0.000001</f>
        <v>14.159849999999999</v>
      </c>
      <c r="U756">
        <f>Input2022!U756*0.000001</f>
        <v>-4.5780634920634918E-3</v>
      </c>
      <c r="V756">
        <f>Input2022!V756*0.000001</f>
        <v>1.8244979365079366</v>
      </c>
      <c r="W756">
        <f>Input2022!W756*0.000001</f>
        <v>-76.300924999999992</v>
      </c>
    </row>
    <row r="757" spans="1:23" ht="14.25" customHeight="1">
      <c r="A757">
        <f>Input2022!A757</f>
        <v>2022</v>
      </c>
      <c r="B757" t="str">
        <f>Input2022!B757</f>
        <v>Menlo Park</v>
      </c>
      <c r="C757" t="str">
        <f>Input2022!C757</f>
        <v>City</v>
      </c>
      <c r="D757" t="str">
        <f>Input2022!D757</f>
        <v>06</v>
      </c>
      <c r="E757" t="str">
        <f>Input2022!E757</f>
        <v>081</v>
      </c>
      <c r="F757">
        <f>Input2022!F757</f>
        <v>46870</v>
      </c>
      <c r="G757" t="str">
        <f>Input2022!G757</f>
        <v>CA</v>
      </c>
      <c r="H757">
        <f>Input2022!H757*0.000001</f>
        <v>33.786313</v>
      </c>
      <c r="I757">
        <f>Input2022!I757*0.000001</f>
        <v>-12.302145999999999</v>
      </c>
      <c r="J757">
        <f>Input2022!J757*0.000001</f>
        <v>57.326119999999996</v>
      </c>
      <c r="K757">
        <f>Input2022!K757*0.000001</f>
        <v>35.879618000000001</v>
      </c>
      <c r="L757">
        <f>Input2022!L757*0.000001</f>
        <v>109.592117</v>
      </c>
      <c r="M757">
        <f>Input2022!M757*0.000001</f>
        <v>64.764752000000001</v>
      </c>
      <c r="N757">
        <f>Input2022!N757*0.000001</f>
        <v>0</v>
      </c>
      <c r="O757">
        <f>Input2022!O757*0.000001</f>
        <v>36.940100999999999</v>
      </c>
      <c r="P757">
        <f>Input2022!P757*0.000001</f>
        <v>11.407249999999999</v>
      </c>
      <c r="Q757">
        <f>Input2022!Q757*0.000001</f>
        <v>-35.504770000000001</v>
      </c>
      <c r="R757">
        <f>Input2022!R757*0.000001</f>
        <v>227.16679452208834</v>
      </c>
      <c r="S757">
        <f>Input2022!S757*0.000001</f>
        <v>191.66202452208833</v>
      </c>
      <c r="T757">
        <f>Input2022!T757*0.000001</f>
        <v>8.7673329999999989</v>
      </c>
      <c r="U757">
        <f>Input2022!U757*0.000001</f>
        <v>25.289323</v>
      </c>
      <c r="V757">
        <f>Input2022!V757*0.000001</f>
        <v>20.801849999999998</v>
      </c>
      <c r="W757">
        <f>Input2022!W757*0.000001</f>
        <v>78.305425999999997</v>
      </c>
    </row>
    <row r="758" spans="1:23" ht="14.25" customHeight="1">
      <c r="A758">
        <f>Input2022!A758</f>
        <v>2022</v>
      </c>
      <c r="B758" t="str">
        <f>Input2022!B758</f>
        <v>Menlo Park City School District</v>
      </c>
      <c r="C758" t="str">
        <f>Input2022!C758</f>
        <v>School District</v>
      </c>
      <c r="D758" t="str">
        <f>Input2022!D758</f>
        <v>06</v>
      </c>
      <c r="E758" t="str">
        <f>Input2022!E758</f>
        <v>081</v>
      </c>
      <c r="F758" t="str">
        <f>Input2022!F758</f>
        <v>24570</v>
      </c>
      <c r="G758" t="str">
        <f>Input2022!G758</f>
        <v>CA</v>
      </c>
      <c r="H758">
        <f>Input2022!H758*0.000001</f>
        <v>12.349976999999999</v>
      </c>
      <c r="I758">
        <f>Input2022!I758*0.000001</f>
        <v>0</v>
      </c>
      <c r="J758">
        <f>Input2022!J758*0.000001</f>
        <v>66.853728000000004</v>
      </c>
      <c r="K758">
        <f>Input2022!K758*0.000001</f>
        <v>136.776568</v>
      </c>
      <c r="L758">
        <f>Input2022!L758*0.000001</f>
        <v>76.264263</v>
      </c>
      <c r="M758">
        <f>Input2022!M758*0.000001</f>
        <v>65.388887999999994</v>
      </c>
      <c r="N758">
        <f>Input2022!N758*0.000001</f>
        <v>0</v>
      </c>
      <c r="O758">
        <f>Input2022!O758*0.000001</f>
        <v>13.121267</v>
      </c>
      <c r="P758">
        <f>Input2022!P758*0.000001</f>
        <v>1.669065</v>
      </c>
      <c r="Q758">
        <f>Input2022!Q758*0.000001</f>
        <v>-38.217492</v>
      </c>
      <c r="R758">
        <f>Input2022!R758*0.000001</f>
        <v>267.784159852946</v>
      </c>
      <c r="S758">
        <f>Input2022!S758*0.000001</f>
        <v>229.56666785294604</v>
      </c>
      <c r="T758">
        <f>Input2022!T758*0.000001</f>
        <v>7.4681249999999997</v>
      </c>
      <c r="U758">
        <f>Input2022!U758*0.000001</f>
        <v>3.3221970000000001</v>
      </c>
      <c r="V758">
        <f>Input2022!V758*0.000001</f>
        <v>8.9993149999999993</v>
      </c>
      <c r="W758">
        <f>Input2022!W758*0.000001</f>
        <v>-48.270700999999995</v>
      </c>
    </row>
    <row r="759" spans="1:23" ht="14.25" customHeight="1">
      <c r="A759">
        <f>Input2022!A759</f>
        <v>2022</v>
      </c>
      <c r="B759" t="str">
        <f>Input2022!B759</f>
        <v>Menlo Park Fire Protection District</v>
      </c>
      <c r="C759" t="str">
        <f>Input2022!C759</f>
        <v>Special District</v>
      </c>
      <c r="D759" t="str">
        <f>Input2022!D759</f>
        <v>06</v>
      </c>
      <c r="E759" t="str">
        <f>Input2022!E759</f>
        <v>081</v>
      </c>
      <c r="F759">
        <f>Input2022!F759</f>
        <v>99042</v>
      </c>
      <c r="G759" t="str">
        <f>Input2022!G759</f>
        <v>CA</v>
      </c>
      <c r="H759">
        <f>Input2022!H759*0.000001</f>
        <v>37.626525999999998</v>
      </c>
      <c r="I759">
        <f>Input2022!I759*0.000001</f>
        <v>-17.432501999999999</v>
      </c>
      <c r="J759">
        <f>Input2022!J759*0.000001</f>
        <v>57.528993</v>
      </c>
      <c r="K759">
        <f>Input2022!K759*0.000001</f>
        <v>4.7979799999999999</v>
      </c>
      <c r="L759">
        <f>Input2022!L759*0.000001</f>
        <v>76.904431000000002</v>
      </c>
      <c r="M759">
        <f>Input2022!M759*0.000001</f>
        <v>76.222838999999993</v>
      </c>
      <c r="N759">
        <f>Input2022!N759*0.000001</f>
        <v>0</v>
      </c>
      <c r="O759">
        <f>Input2022!O759*0.000001</f>
        <v>40.645189999999999</v>
      </c>
      <c r="P759">
        <f>Input2022!P759*0.000001</f>
        <v>4.3073670000000002</v>
      </c>
      <c r="Q759">
        <f>Input2022!Q759*0.000001</f>
        <v>-7.8494469999999996</v>
      </c>
      <c r="R759">
        <f>Input2022!R759*0.000001</f>
        <v>63.429240769230766</v>
      </c>
      <c r="S759">
        <f>Input2022!S759*0.000001</f>
        <v>55.579793769230768</v>
      </c>
      <c r="T759">
        <f>Input2022!T759*0.000001</f>
        <v>20.560794999999999</v>
      </c>
      <c r="U759">
        <f>Input2022!U759*0.000001</f>
        <v>6.9356269999999993</v>
      </c>
      <c r="V759">
        <f>Input2022!V759*0.000001</f>
        <v>10.858596</v>
      </c>
      <c r="W759">
        <f>Input2022!W759*0.000001</f>
        <v>82.196130999999994</v>
      </c>
    </row>
    <row r="760" spans="1:23" ht="14.25" customHeight="1">
      <c r="A760">
        <f>Input2022!A760</f>
        <v>2022</v>
      </c>
      <c r="B760" t="str">
        <f>Input2022!B760</f>
        <v>Merced</v>
      </c>
      <c r="C760" t="str">
        <f>Input2022!C760</f>
        <v>City</v>
      </c>
      <c r="D760" t="str">
        <f>Input2022!D760</f>
        <v>06</v>
      </c>
      <c r="E760" t="str">
        <f>Input2022!E760</f>
        <v>047</v>
      </c>
      <c r="F760">
        <f>Input2022!F760</f>
        <v>46898</v>
      </c>
      <c r="G760" t="str">
        <f>Input2022!G760</f>
        <v>CA</v>
      </c>
      <c r="H760">
        <f>Input2022!H760*0.000001</f>
        <v>31.165976999999998</v>
      </c>
      <c r="I760">
        <f>Input2022!I760*0.000001</f>
        <v>-3.108412</v>
      </c>
      <c r="J760">
        <f>Input2022!J760*0.000001</f>
        <v>47.009332000000001</v>
      </c>
      <c r="K760">
        <f>Input2022!K760*0.000001</f>
        <v>39.506771999999998</v>
      </c>
      <c r="L760">
        <f>Input2022!L760*0.000001</f>
        <v>156.32399699999999</v>
      </c>
      <c r="M760">
        <f>Input2022!M760*0.000001</f>
        <v>50.783279999999998</v>
      </c>
      <c r="N760">
        <f>Input2022!N760*0.000001</f>
        <v>5.5561989999999994</v>
      </c>
      <c r="O760">
        <f>Input2022!O760*0.000001</f>
        <v>24.56363</v>
      </c>
      <c r="P760">
        <f>Input2022!P760*0.000001</f>
        <v>6.8810549999999999</v>
      </c>
      <c r="Q760">
        <f>Input2022!Q760*0.000001</f>
        <v>-60.096252</v>
      </c>
      <c r="R760">
        <f>Input2022!R760*0.000001</f>
        <v>358.27189499999997</v>
      </c>
      <c r="S760">
        <f>Input2022!S760*0.000001</f>
        <v>298.17564299999998</v>
      </c>
      <c r="T760">
        <f>Input2022!T760*0.000001</f>
        <v>11.557537</v>
      </c>
      <c r="U760">
        <f>Input2022!U760*0.000001</f>
        <v>2.87534</v>
      </c>
      <c r="V760">
        <f>Input2022!V760*0.000001</f>
        <v>32.368130999999998</v>
      </c>
      <c r="W760">
        <f>Input2022!W760*0.000001</f>
        <v>53.387459</v>
      </c>
    </row>
    <row r="761" spans="1:23" ht="14.25" customHeight="1">
      <c r="A761">
        <f>Input2022!A761</f>
        <v>2022</v>
      </c>
      <c r="B761" t="str">
        <f>Input2022!B761</f>
        <v>Merced City School District</v>
      </c>
      <c r="C761" t="str">
        <f>Input2022!C761</f>
        <v>School District</v>
      </c>
      <c r="D761" t="str">
        <f>Input2022!D761</f>
        <v>06</v>
      </c>
      <c r="E761" t="str">
        <f>Input2022!E761</f>
        <v>047</v>
      </c>
      <c r="F761" t="str">
        <f>Input2022!F761</f>
        <v>24600</v>
      </c>
      <c r="G761" t="str">
        <f>Input2022!G761</f>
        <v>CA</v>
      </c>
      <c r="H761">
        <f>Input2022!H761*0.000001</f>
        <v>44.293166999999997</v>
      </c>
      <c r="I761">
        <f>Input2022!I761*0.000001</f>
        <v>-32.648995999999997</v>
      </c>
      <c r="J761">
        <f>Input2022!J761*0.000001</f>
        <v>147.50583899999998</v>
      </c>
      <c r="K761">
        <f>Input2022!K761*0.000001</f>
        <v>71.534728999999999</v>
      </c>
      <c r="L761">
        <f>Input2022!L761*0.000001</f>
        <v>183.014141</v>
      </c>
      <c r="M761">
        <f>Input2022!M761*0.000001</f>
        <v>165.86953699999998</v>
      </c>
      <c r="N761">
        <f>Input2022!N761*0.000001</f>
        <v>0</v>
      </c>
      <c r="O761">
        <f>Input2022!O761*0.000001</f>
        <v>92.439866999999992</v>
      </c>
      <c r="P761">
        <f>Input2022!P761*0.000001</f>
        <v>41.228345999999995</v>
      </c>
      <c r="Q761">
        <f>Input2022!Q761*0.000001</f>
        <v>-72.614738000000003</v>
      </c>
      <c r="R761">
        <f>Input2022!R761*0.000001</f>
        <v>498.49399271255061</v>
      </c>
      <c r="S761">
        <f>Input2022!S761*0.000001</f>
        <v>425.87925471255062</v>
      </c>
      <c r="T761">
        <f>Input2022!T761*0.000001</f>
        <v>14.598400999999999</v>
      </c>
      <c r="U761">
        <f>Input2022!U761*0.000001</f>
        <v>16.612228436507937</v>
      </c>
      <c r="V761">
        <f>Input2022!V761*0.000001</f>
        <v>31.974135436507936</v>
      </c>
      <c r="W761">
        <f>Input2022!W761*0.000001</f>
        <v>-45.973967999999999</v>
      </c>
    </row>
    <row r="762" spans="1:23" ht="14.25" customHeight="1">
      <c r="A762">
        <f>Input2022!A762</f>
        <v>2022</v>
      </c>
      <c r="B762" t="str">
        <f>Input2022!B762</f>
        <v>Merced County</v>
      </c>
      <c r="C762" t="str">
        <f>Input2022!C762</f>
        <v>County</v>
      </c>
      <c r="D762" t="str">
        <f>Input2022!D762</f>
        <v>06</v>
      </c>
      <c r="E762" t="str">
        <f>Input2022!E762</f>
        <v>047</v>
      </c>
      <c r="F762" t="str">
        <f>Input2022!F762</f>
        <v>00000</v>
      </c>
      <c r="G762" t="str">
        <f>Input2022!G762</f>
        <v>CA</v>
      </c>
      <c r="H762">
        <f>Input2022!H762*0.000001</f>
        <v>144.29683499999999</v>
      </c>
      <c r="I762">
        <f>Input2022!I762*0.000001</f>
        <v>-11.471487999999999</v>
      </c>
      <c r="J762">
        <f>Input2022!J762*0.000001</f>
        <v>464.07029999999997</v>
      </c>
      <c r="K762">
        <f>Input2022!K762*0.000001</f>
        <v>84.472370999999995</v>
      </c>
      <c r="L762">
        <f>Input2022!L762*0.000001</f>
        <v>584.53247299999998</v>
      </c>
      <c r="M762">
        <f>Input2022!M762*0.000001</f>
        <v>480.23512899999997</v>
      </c>
      <c r="N762">
        <f>Input2022!N762*0.000001</f>
        <v>0</v>
      </c>
      <c r="O762">
        <f>Input2022!O762*0.000001</f>
        <v>328.03481399999998</v>
      </c>
      <c r="P762">
        <f>Input2022!P762*0.000001</f>
        <v>231.96507</v>
      </c>
      <c r="Q762">
        <f>Input2022!Q762*0.000001</f>
        <v>-312.429666</v>
      </c>
      <c r="R762">
        <f>Input2022!R762*0.000001</f>
        <v>1413.708895927602</v>
      </c>
      <c r="S762">
        <f>Input2022!S762*0.000001</f>
        <v>1101.279229927602</v>
      </c>
      <c r="T762">
        <f>Input2022!T762*0.000001</f>
        <v>61.233999999999995</v>
      </c>
      <c r="U762">
        <f>Input2022!U762*0.000001</f>
        <v>66.957494999999994</v>
      </c>
      <c r="V762">
        <f>Input2022!V762*0.000001</f>
        <v>87.695088999999996</v>
      </c>
      <c r="W762">
        <f>Input2022!W762*0.000001</f>
        <v>-170.460543</v>
      </c>
    </row>
    <row r="763" spans="1:23" ht="14.25" customHeight="1">
      <c r="A763">
        <f>Input2022!A763</f>
        <v>2022</v>
      </c>
      <c r="B763" t="str">
        <f>Input2022!B763</f>
        <v>Merced County Office of Education</v>
      </c>
      <c r="C763" t="str">
        <f>Input2022!C763</f>
        <v>School District</v>
      </c>
      <c r="D763" t="str">
        <f>Input2022!D763</f>
        <v>06</v>
      </c>
      <c r="E763" t="str">
        <f>Input2022!E763</f>
        <v>047</v>
      </c>
      <c r="F763" t="str">
        <f>Input2022!F763</f>
        <v>91020</v>
      </c>
      <c r="G763" t="str">
        <f>Input2022!G763</f>
        <v>CA</v>
      </c>
      <c r="H763">
        <f>Input2022!H763*0.000001</f>
        <v>24.814073999999998</v>
      </c>
      <c r="I763">
        <f>Input2022!I763*0.000001</f>
        <v>-0.19999999999999998</v>
      </c>
      <c r="J763">
        <f>Input2022!J763*0.000001</f>
        <v>99.006005000000002</v>
      </c>
      <c r="K763">
        <f>Input2022!K763*0.000001</f>
        <v>7.9562249999999999</v>
      </c>
      <c r="L763">
        <f>Input2022!L763*0.000001</f>
        <v>183.06052599999998</v>
      </c>
      <c r="M763">
        <f>Input2022!M763*0.000001</f>
        <v>103.42641999999999</v>
      </c>
      <c r="N763">
        <f>Input2022!N763*0.000001</f>
        <v>0</v>
      </c>
      <c r="O763">
        <f>Input2022!O763*0.000001</f>
        <v>94.932473999999999</v>
      </c>
      <c r="P763">
        <f>Input2022!P763*0.000001</f>
        <v>66.900611999999995</v>
      </c>
      <c r="Q763">
        <f>Input2022!Q763*0.000001</f>
        <v>-62.665028</v>
      </c>
      <c r="R763">
        <f>Input2022!R763*0.000001</f>
        <v>377.0653246963563</v>
      </c>
      <c r="S763">
        <f>Input2022!S763*0.000001</f>
        <v>314.40029669635629</v>
      </c>
      <c r="T763">
        <f>Input2022!T763*0.000001</f>
        <v>11.854402</v>
      </c>
      <c r="U763">
        <f>Input2022!U763*0.000001</f>
        <v>0.2494861746031746</v>
      </c>
      <c r="V763">
        <f>Input2022!V763*0.000001</f>
        <v>13.756996174603175</v>
      </c>
      <c r="W763">
        <f>Input2022!W763*0.000001</f>
        <v>-61.746337999999994</v>
      </c>
    </row>
    <row r="764" spans="1:23" ht="14.25" customHeight="1">
      <c r="A764">
        <f>Input2022!A764</f>
        <v>2022</v>
      </c>
      <c r="B764" t="str">
        <f>Input2022!B764</f>
        <v>Merced River School District</v>
      </c>
      <c r="C764" t="str">
        <f>Input2022!C764</f>
        <v>School District</v>
      </c>
      <c r="D764" t="str">
        <f>Input2022!D764</f>
        <v>06</v>
      </c>
      <c r="E764" t="str">
        <f>Input2022!E764</f>
        <v>047</v>
      </c>
      <c r="F764" t="str">
        <f>Input2022!F764</f>
        <v>24630</v>
      </c>
      <c r="G764" t="str">
        <f>Input2022!G764</f>
        <v>CA</v>
      </c>
      <c r="H764">
        <f>Input2022!H764*0.000001</f>
        <v>2.4786790000000001</v>
      </c>
      <c r="I764">
        <f>Input2022!I764*0.000001</f>
        <v>-0.125</v>
      </c>
      <c r="J764">
        <f>Input2022!J764*0.000001</f>
        <v>2.34199</v>
      </c>
      <c r="K764">
        <f>Input2022!K764*0.000001</f>
        <v>1.8221429999999998</v>
      </c>
      <c r="L764">
        <f>Input2022!L764*0.000001</f>
        <v>3.8247679999999997</v>
      </c>
      <c r="M764">
        <f>Input2022!M764*0.000001</f>
        <v>3.1529430000000001</v>
      </c>
      <c r="N764">
        <f>Input2022!N764*0.000001</f>
        <v>0</v>
      </c>
      <c r="O764">
        <f>Input2022!O764*0.000001</f>
        <v>3.3106559999999998</v>
      </c>
      <c r="P764">
        <f>Input2022!P764*0.000001</f>
        <v>0.59481799999999996</v>
      </c>
      <c r="Q764">
        <f>Input2022!Q764*0.000001</f>
        <v>-1.1101969999999999</v>
      </c>
      <c r="R764">
        <f>Input2022!R764*0.000001</f>
        <v>7.3603109999999994</v>
      </c>
      <c r="S764">
        <f>Input2022!S764*0.000001</f>
        <v>6.2501139999999999</v>
      </c>
      <c r="T764">
        <f>Input2022!T764*0.000001</f>
        <v>0.24980999999999998</v>
      </c>
      <c r="U764">
        <f>Input2022!U764*0.000001</f>
        <v>-6.4999999999999994E-5</v>
      </c>
      <c r="V764">
        <f>Input2022!V764*0.000001</f>
        <v>8.1639999999999994E-3</v>
      </c>
      <c r="W764">
        <f>Input2022!W764*0.000001</f>
        <v>1.123459</v>
      </c>
    </row>
    <row r="765" spans="1:23" ht="14.25" customHeight="1">
      <c r="A765">
        <f>Input2022!A765</f>
        <v>2022</v>
      </c>
      <c r="B765" t="str">
        <f>Input2022!B765</f>
        <v>Merced Union High School District</v>
      </c>
      <c r="C765" t="str">
        <f>Input2022!C765</f>
        <v>School District</v>
      </c>
      <c r="D765" t="str">
        <f>Input2022!D765</f>
        <v>06</v>
      </c>
      <c r="E765" t="str">
        <f>Input2022!E765</f>
        <v>047</v>
      </c>
      <c r="F765" t="str">
        <f>Input2022!F765</f>
        <v>24660</v>
      </c>
      <c r="G765" t="str">
        <f>Input2022!G765</f>
        <v>CA</v>
      </c>
      <c r="H765">
        <f>Input2022!H765*0.000001</f>
        <v>46.639502</v>
      </c>
      <c r="I765">
        <f>Input2022!I765*0.000001</f>
        <v>-18.917971999999999</v>
      </c>
      <c r="J765">
        <f>Input2022!J765*0.000001</f>
        <v>162.329432</v>
      </c>
      <c r="K765">
        <f>Input2022!K765*0.000001</f>
        <v>160.61727500000001</v>
      </c>
      <c r="L765">
        <f>Input2022!L765*0.000001</f>
        <v>222.01004899999998</v>
      </c>
      <c r="M765">
        <f>Input2022!M765*0.000001</f>
        <v>187.44106599999998</v>
      </c>
      <c r="N765">
        <f>Input2022!N765*0.000001</f>
        <v>0</v>
      </c>
      <c r="O765">
        <f>Input2022!O765*0.000001</f>
        <v>53.612871999999996</v>
      </c>
      <c r="P765">
        <f>Input2022!P765*0.000001</f>
        <v>17.979524999999999</v>
      </c>
      <c r="Q765">
        <f>Input2022!Q765*0.000001</f>
        <v>-77.775404999999992</v>
      </c>
      <c r="R765">
        <f>Input2022!R765*0.000001</f>
        <v>531.96654942434213</v>
      </c>
      <c r="S765">
        <f>Input2022!S765*0.000001</f>
        <v>454.19114442434216</v>
      </c>
      <c r="T765">
        <f>Input2022!T765*0.000001</f>
        <v>15.612283</v>
      </c>
      <c r="U765">
        <f>Input2022!U765*0.000001</f>
        <v>-5.0293730158730158E-3</v>
      </c>
      <c r="V765">
        <f>Input2022!V765*0.000001</f>
        <v>19.009275626984127</v>
      </c>
      <c r="W765">
        <f>Input2022!W765*0.000001</f>
        <v>-77.633729000000002</v>
      </c>
    </row>
    <row r="766" spans="1:23" ht="14.25" customHeight="1">
      <c r="A766">
        <f>Input2022!A766</f>
        <v>2022</v>
      </c>
      <c r="B766" t="str">
        <f>Input2022!B766</f>
        <v>Meridian Elementary School District</v>
      </c>
      <c r="C766" t="str">
        <f>Input2022!C766</f>
        <v>School District</v>
      </c>
      <c r="D766" t="str">
        <f>Input2022!D766</f>
        <v>06</v>
      </c>
      <c r="E766" t="str">
        <f>Input2022!E766</f>
        <v>101</v>
      </c>
      <c r="F766" t="str">
        <f>Input2022!F766</f>
        <v>24690</v>
      </c>
      <c r="G766" t="str">
        <f>Input2022!G766</f>
        <v>CA</v>
      </c>
      <c r="H766">
        <f>Input2022!H766*0.000001</f>
        <v>1.1192059999999999</v>
      </c>
      <c r="I766">
        <f>Input2022!I766*0.000001</f>
        <v>0</v>
      </c>
      <c r="J766">
        <f>Input2022!J766*0.000001</f>
        <v>2.1073109999999997</v>
      </c>
      <c r="K766">
        <f>Input2022!K766*0.000001</f>
        <v>3.3279999999999998E-3</v>
      </c>
      <c r="L766">
        <f>Input2022!L766*0.000001</f>
        <v>1.8578329999999998</v>
      </c>
      <c r="M766">
        <f>Input2022!M766*0.000001</f>
        <v>1.902212</v>
      </c>
      <c r="N766">
        <f>Input2022!N766*0.000001</f>
        <v>0</v>
      </c>
      <c r="O766">
        <f>Input2022!O766*0.000001</f>
        <v>0.9969039999999999</v>
      </c>
      <c r="P766">
        <f>Input2022!P766*0.000001</f>
        <v>0.32059299999999996</v>
      </c>
      <c r="Q766">
        <f>Input2022!Q766*0.000001</f>
        <v>-0.43401999999999996</v>
      </c>
      <c r="R766">
        <f>Input2022!R766*0.000001</f>
        <v>2.7631449392712555</v>
      </c>
      <c r="S766">
        <f>Input2022!S766*0.000001</f>
        <v>2.3291249392712552</v>
      </c>
      <c r="T766">
        <f>Input2022!T766*0.000001</f>
        <v>0.103834</v>
      </c>
      <c r="U766">
        <f>Input2022!U766*0.000001</f>
        <v>0</v>
      </c>
      <c r="V766">
        <f>Input2022!V766*0.000001</f>
        <v>0</v>
      </c>
      <c r="W766">
        <f>Input2022!W766*0.000001</f>
        <v>0.41539399999999999</v>
      </c>
    </row>
    <row r="767" spans="1:23" ht="14.25" customHeight="1">
      <c r="A767">
        <f>Input2022!A767</f>
        <v>2022</v>
      </c>
      <c r="B767" t="str">
        <f>Input2022!B767</f>
        <v>Mesa Union School District</v>
      </c>
      <c r="C767" t="str">
        <f>Input2022!C767</f>
        <v>School District</v>
      </c>
      <c r="D767" t="str">
        <f>Input2022!D767</f>
        <v>06</v>
      </c>
      <c r="E767" t="str">
        <f>Input2022!E767</f>
        <v>111</v>
      </c>
      <c r="F767" t="str">
        <f>Input2022!F767</f>
        <v>24720</v>
      </c>
      <c r="G767" t="str">
        <f>Input2022!G767</f>
        <v>CA</v>
      </c>
      <c r="H767">
        <f>Input2022!H767*0.000001</f>
        <v>2.4117219999999997</v>
      </c>
      <c r="I767">
        <f>Input2022!I767*0.000001</f>
        <v>0</v>
      </c>
      <c r="J767">
        <f>Input2022!J767*0.000001</f>
        <v>8.2873699999999992</v>
      </c>
      <c r="K767">
        <f>Input2022!K767*0.000001</f>
        <v>15.037281</v>
      </c>
      <c r="L767">
        <f>Input2022!L767*0.000001</f>
        <v>9.6663110000000003</v>
      </c>
      <c r="M767">
        <f>Input2022!M767*0.000001</f>
        <v>8.4511760000000002</v>
      </c>
      <c r="N767">
        <f>Input2022!N767*0.000001</f>
        <v>3.0065749999999998</v>
      </c>
      <c r="O767">
        <f>Input2022!O767*0.000001</f>
        <v>0</v>
      </c>
      <c r="P767">
        <f>Input2022!P767*0.000001</f>
        <v>1.1398709999999999</v>
      </c>
      <c r="Q767">
        <f>Input2022!Q767*0.000001</f>
        <v>-3.3937939999999998</v>
      </c>
      <c r="R767">
        <f>Input2022!R767*0.000001</f>
        <v>23.389361133603241</v>
      </c>
      <c r="S767">
        <f>Input2022!S767*0.000001</f>
        <v>19.995567133603242</v>
      </c>
      <c r="T767">
        <f>Input2022!T767*0.000001</f>
        <v>0.68297599999999992</v>
      </c>
      <c r="U767">
        <f>Input2022!U767*0.000001</f>
        <v>0</v>
      </c>
      <c r="V767">
        <f>Input2022!V767*0.000001</f>
        <v>0</v>
      </c>
      <c r="W767">
        <f>Input2022!W767*0.000001</f>
        <v>-2.3495710000000001</v>
      </c>
    </row>
    <row r="768" spans="1:23" ht="14.25" customHeight="1">
      <c r="A768">
        <f>Input2022!A768</f>
        <v>2022</v>
      </c>
      <c r="B768" t="str">
        <f>Input2022!B768</f>
        <v>Metropolitan Transportation Commission</v>
      </c>
      <c r="C768" t="str">
        <f>Input2022!C768</f>
        <v>Special District</v>
      </c>
      <c r="D768" t="str">
        <f>Input2022!D768</f>
        <v>06</v>
      </c>
      <c r="E768" t="str">
        <f>Input2022!E768</f>
        <v>075</v>
      </c>
      <c r="F768">
        <f>Input2022!F768</f>
        <v>99043</v>
      </c>
      <c r="G768" t="str">
        <f>Input2022!G768</f>
        <v>CA</v>
      </c>
      <c r="H768">
        <f>Input2022!H768*0.000001</f>
        <v>60.961196999999999</v>
      </c>
      <c r="I768">
        <f>Input2022!I768*0.000001</f>
        <v>-20</v>
      </c>
      <c r="J768">
        <f>Input2022!J768*0.000001</f>
        <v>99.740553999999989</v>
      </c>
      <c r="K768">
        <f>Input2022!K768*0.000001</f>
        <v>9912.0797229999989</v>
      </c>
      <c r="L768">
        <f>Input2022!L768*0.000001</f>
        <v>1381.1446719999999</v>
      </c>
      <c r="M768">
        <f>Input2022!M768*0.000001</f>
        <v>108.175822</v>
      </c>
      <c r="N768">
        <f>Input2022!N768*0.000001</f>
        <v>59.865136</v>
      </c>
      <c r="O768">
        <f>Input2022!O768*0.000001</f>
        <v>0</v>
      </c>
      <c r="P768">
        <f>Input2022!P768*0.000001</f>
        <v>29.293011999999997</v>
      </c>
      <c r="Q768">
        <f>Input2022!Q768*0.000001</f>
        <v>15.507463</v>
      </c>
      <c r="R768">
        <f>Input2022!R768*0.000001</f>
        <v>206.867839</v>
      </c>
      <c r="S768">
        <f>Input2022!S768*0.000001</f>
        <v>222.37530199999998</v>
      </c>
      <c r="T768">
        <f>Input2022!T768*0.000001</f>
        <v>6.5724</v>
      </c>
      <c r="U768">
        <f>Input2022!U768*0.000001</f>
        <v>52.753522999999994</v>
      </c>
      <c r="V768">
        <f>Input2022!V768*0.000001</f>
        <v>49.933744999999995</v>
      </c>
      <c r="W768">
        <f>Input2022!W768*0.000001</f>
        <v>-7454.4819849999994</v>
      </c>
    </row>
    <row r="769" spans="1:23" ht="14.25" customHeight="1">
      <c r="A769">
        <f>Input2022!A769</f>
        <v>2022</v>
      </c>
      <c r="B769" t="str">
        <f>Input2022!B769</f>
        <v>Middletown Unified School District</v>
      </c>
      <c r="C769" t="str">
        <f>Input2022!C769</f>
        <v>School District</v>
      </c>
      <c r="D769" t="str">
        <f>Input2022!D769</f>
        <v>06</v>
      </c>
      <c r="E769" t="str">
        <f>Input2022!E769</f>
        <v>033</v>
      </c>
      <c r="F769" t="str">
        <f>Input2022!F769</f>
        <v>24750</v>
      </c>
      <c r="G769" t="str">
        <f>Input2022!G769</f>
        <v>CA</v>
      </c>
      <c r="H769">
        <f>Input2022!H769*0.000001</f>
        <v>3.661597</v>
      </c>
      <c r="I769">
        <f>Input2022!I769*0.000001</f>
        <v>-0.15</v>
      </c>
      <c r="J769">
        <f>Input2022!J769*0.000001</f>
        <v>18.029799000000001</v>
      </c>
      <c r="K769">
        <f>Input2022!K769*0.000001</f>
        <v>42.684039999999996</v>
      </c>
      <c r="L769">
        <f>Input2022!L769*0.000001</f>
        <v>21.222241</v>
      </c>
      <c r="M769">
        <f>Input2022!M769*0.000001</f>
        <v>19.675015999999999</v>
      </c>
      <c r="N769">
        <f>Input2022!N769*0.000001</f>
        <v>0</v>
      </c>
      <c r="O769">
        <f>Input2022!O769*0.000001</f>
        <v>6.849272</v>
      </c>
      <c r="P769">
        <f>Input2022!P769*0.000001</f>
        <v>2.443905</v>
      </c>
      <c r="Q769">
        <f>Input2022!Q769*0.000001</f>
        <v>-8.9715509999999998</v>
      </c>
      <c r="R769">
        <f>Input2022!R769*0.000001</f>
        <v>59.270082236842107</v>
      </c>
      <c r="S769">
        <f>Input2022!S769*0.000001</f>
        <v>50.298531236842109</v>
      </c>
      <c r="T769">
        <f>Input2022!T769*0.000001</f>
        <v>1.75827</v>
      </c>
      <c r="U769">
        <f>Input2022!U769*0.000001</f>
        <v>0.16559299999999999</v>
      </c>
      <c r="V769">
        <f>Input2022!V769*0.000001</f>
        <v>0.22667999999999999</v>
      </c>
      <c r="W769">
        <f>Input2022!W769*0.000001</f>
        <v>-12.883243</v>
      </c>
    </row>
    <row r="770" spans="1:23" ht="14.25" customHeight="1">
      <c r="A770">
        <f>Input2022!A770</f>
        <v>2022</v>
      </c>
      <c r="B770" t="str">
        <f>Input2022!B770</f>
        <v>Midway Elementary School District</v>
      </c>
      <c r="C770" t="str">
        <f>Input2022!C770</f>
        <v>School District</v>
      </c>
      <c r="D770" t="str">
        <f>Input2022!D770</f>
        <v>06</v>
      </c>
      <c r="E770" t="str">
        <f>Input2022!E770</f>
        <v>029</v>
      </c>
      <c r="F770" t="str">
        <f>Input2022!F770</f>
        <v>24780</v>
      </c>
      <c r="G770" t="str">
        <f>Input2022!G770</f>
        <v>CA</v>
      </c>
      <c r="H770">
        <f>Input2022!H770*0.000001</f>
        <v>4.7516559999999997</v>
      </c>
      <c r="I770">
        <f>Input2022!I770*0.000001</f>
        <v>-2.2499999999999999E-2</v>
      </c>
      <c r="J770">
        <f>Input2022!J770*0.000001</f>
        <v>1.682609</v>
      </c>
      <c r="K770">
        <f>Input2022!K770*0.000001</f>
        <v>4.3335489999999997</v>
      </c>
      <c r="L770">
        <f>Input2022!L770*0.000001</f>
        <v>2.1346819999999997</v>
      </c>
      <c r="M770">
        <f>Input2022!M770*0.000001</f>
        <v>1.488518</v>
      </c>
      <c r="N770">
        <f>Input2022!N770*0.000001</f>
        <v>4.2487579999999996</v>
      </c>
      <c r="O770">
        <f>Input2022!O770*0.000001</f>
        <v>0.72325399999999995</v>
      </c>
      <c r="P770">
        <f>Input2022!P770*0.000001</f>
        <v>0.14254700000000001</v>
      </c>
      <c r="Q770">
        <f>Input2022!Q770*0.000001</f>
        <v>-0.71455799999999992</v>
      </c>
      <c r="R770">
        <f>Input2022!R770*0.000001</f>
        <v>5.0946176427295633</v>
      </c>
      <c r="S770">
        <f>Input2022!S770*0.000001</f>
        <v>4.3800596427295631</v>
      </c>
      <c r="T770">
        <f>Input2022!T770*0.000001</f>
        <v>0.132156</v>
      </c>
      <c r="U770">
        <f>Input2022!U770*0.000001</f>
        <v>2.2969629999999999</v>
      </c>
      <c r="V770">
        <f>Input2022!V770*0.000001</f>
        <v>3.8726149999999997</v>
      </c>
      <c r="W770">
        <f>Input2022!W770*0.000001</f>
        <v>0.73093599999999992</v>
      </c>
    </row>
    <row r="771" spans="1:23" ht="14.25" customHeight="1">
      <c r="A771">
        <f>Input2022!A771</f>
        <v>2022</v>
      </c>
      <c r="B771" t="str">
        <f>Input2022!B771</f>
        <v>Mill Valley</v>
      </c>
      <c r="C771" t="str">
        <f>Input2022!C771</f>
        <v>City</v>
      </c>
      <c r="D771" t="str">
        <f>Input2022!D771</f>
        <v>06</v>
      </c>
      <c r="E771" t="str">
        <f>Input2022!E771</f>
        <v>041</v>
      </c>
      <c r="F771" t="str">
        <f>Input2022!F771</f>
        <v>47710</v>
      </c>
      <c r="G771" t="str">
        <f>Input2022!G771</f>
        <v>CA</v>
      </c>
      <c r="H771">
        <f>Input2022!H771*0.000001</f>
        <v>15.462529</v>
      </c>
      <c r="I771">
        <f>Input2022!I771*0.000001</f>
        <v>-2.123291</v>
      </c>
      <c r="J771">
        <f>Input2022!J771*0.000001</f>
        <v>34.140965000000001</v>
      </c>
      <c r="K771">
        <f>Input2022!K771*0.000001</f>
        <v>18.221578000000001</v>
      </c>
      <c r="L771">
        <f>Input2022!L771*0.000001</f>
        <v>58.077469999999998</v>
      </c>
      <c r="M771">
        <f>Input2022!M771*0.000001</f>
        <v>40.341069999999995</v>
      </c>
      <c r="N771">
        <f>Input2022!N771*0.000001</f>
        <v>0</v>
      </c>
      <c r="O771">
        <f>Input2022!O771*0.000001</f>
        <v>20.820335</v>
      </c>
      <c r="P771">
        <f>Input2022!P771*0.000001</f>
        <v>8.5575569999999992</v>
      </c>
      <c r="Q771">
        <f>Input2022!Q771*0.000001</f>
        <v>-27.445719</v>
      </c>
      <c r="R771">
        <f>Input2022!R771*0.000001</f>
        <v>172.18142409033879</v>
      </c>
      <c r="S771">
        <f>Input2022!S771*0.000001</f>
        <v>144.7357050903388</v>
      </c>
      <c r="T771">
        <f>Input2022!T771*0.000001</f>
        <v>5.4451429999999998</v>
      </c>
      <c r="U771">
        <f>Input2022!U771*0.000001</f>
        <v>18.767410999999999</v>
      </c>
      <c r="V771">
        <f>Input2022!V771*0.000001</f>
        <v>32.049931999999998</v>
      </c>
      <c r="W771">
        <f>Input2022!W771*0.000001</f>
        <v>-33.021277999999995</v>
      </c>
    </row>
    <row r="772" spans="1:23" ht="25.5" customHeight="1">
      <c r="A772">
        <f>Input2022!A772</f>
        <v>2022</v>
      </c>
      <c r="B772" t="str">
        <f>Input2022!B772</f>
        <v>Mill Valley School District</v>
      </c>
      <c r="C772" t="str">
        <f>Input2022!C772</f>
        <v>School District</v>
      </c>
      <c r="D772" t="str">
        <f>Input2022!D772</f>
        <v>06</v>
      </c>
      <c r="E772" t="str">
        <f>Input2022!E772</f>
        <v>041</v>
      </c>
      <c r="F772" t="str">
        <f>Input2022!F772</f>
        <v>24870</v>
      </c>
      <c r="G772" t="str">
        <f>Input2022!G772</f>
        <v>CA</v>
      </c>
      <c r="H772">
        <f>Input2022!H772*0.000001</f>
        <v>20.090188999999999</v>
      </c>
      <c r="I772">
        <f>Input2022!I772*0.000001</f>
        <v>-9.9999999999999992E-2</v>
      </c>
      <c r="J772">
        <f>Input2022!J772*0.000001</f>
        <v>51.466138999999998</v>
      </c>
      <c r="K772">
        <f>Input2022!K772*0.000001</f>
        <v>61.440489999999997</v>
      </c>
      <c r="L772">
        <f>Input2022!L772*0.000001</f>
        <v>54.528697999999999</v>
      </c>
      <c r="M772">
        <f>Input2022!M772*0.000001</f>
        <v>49.752502999999997</v>
      </c>
      <c r="N772">
        <f>Input2022!N772*0.000001</f>
        <v>0</v>
      </c>
      <c r="O772">
        <f>Input2022!O772*0.000001</f>
        <v>23.059069999999998</v>
      </c>
      <c r="P772">
        <f>Input2022!P772*0.000001</f>
        <v>4.0778629999999998</v>
      </c>
      <c r="Q772">
        <f>Input2022!Q772*0.000001</f>
        <v>-24.746630999999997</v>
      </c>
      <c r="R772">
        <f>Input2022!R772*0.000001</f>
        <v>173.57817846969741</v>
      </c>
      <c r="S772">
        <f>Input2022!S772*0.000001</f>
        <v>148.8315474696974</v>
      </c>
      <c r="T772">
        <f>Input2022!T772*0.000001</f>
        <v>4.6222269999999996</v>
      </c>
      <c r="U772">
        <f>Input2022!U772*0.000001</f>
        <v>5.5158519999999998</v>
      </c>
      <c r="V772">
        <f>Input2022!V772*0.000001</f>
        <v>5.6504329999999996</v>
      </c>
      <c r="W772">
        <f>Input2022!W772*0.000001</f>
        <v>-14.214803</v>
      </c>
    </row>
    <row r="773" spans="1:23" ht="14.25" customHeight="1">
      <c r="A773">
        <f>Input2022!A773</f>
        <v>2022</v>
      </c>
      <c r="B773" t="str">
        <f>Input2022!B773</f>
        <v>Millbrae</v>
      </c>
      <c r="C773" t="str">
        <f>Input2022!C773</f>
        <v>City</v>
      </c>
      <c r="D773" t="str">
        <f>Input2022!D773</f>
        <v>06</v>
      </c>
      <c r="E773" t="str">
        <f>Input2022!E773</f>
        <v>081</v>
      </c>
      <c r="F773">
        <f>Input2022!F773</f>
        <v>47486</v>
      </c>
      <c r="G773" t="str">
        <f>Input2022!G773</f>
        <v>CA</v>
      </c>
      <c r="H773">
        <f>Input2022!H773*0.000001</f>
        <v>16.119516999999998</v>
      </c>
      <c r="I773">
        <f>Input2022!I773*0.000001</f>
        <v>-2.4793050000000001</v>
      </c>
      <c r="J773">
        <f>Input2022!J773*0.000001</f>
        <v>31.722501999999999</v>
      </c>
      <c r="K773">
        <f>Input2022!K773*0.000001</f>
        <v>63.424030999999999</v>
      </c>
      <c r="L773">
        <f>Input2022!L773*0.000001</f>
        <v>73.034432999999993</v>
      </c>
      <c r="M773">
        <f>Input2022!M773*0.000001</f>
        <v>31.223745999999998</v>
      </c>
      <c r="N773">
        <f>Input2022!N773*0.000001</f>
        <v>0</v>
      </c>
      <c r="O773">
        <f>Input2022!O773*0.000001</f>
        <v>10.432722</v>
      </c>
      <c r="P773">
        <f>Input2022!P773*0.000001</f>
        <v>2.1194549999999999</v>
      </c>
      <c r="Q773">
        <f>Input2022!Q773*0.000001</f>
        <v>-35.792327</v>
      </c>
      <c r="R773">
        <f>Input2022!R773*0.000001</f>
        <v>305.65608027327079</v>
      </c>
      <c r="S773">
        <f>Input2022!S773*0.000001</f>
        <v>269.86375327327079</v>
      </c>
      <c r="T773">
        <f>Input2022!T773*0.000001</f>
        <v>5.520289</v>
      </c>
      <c r="U773">
        <f>Input2022!U773*0.000001</f>
        <v>7.5475909999999997</v>
      </c>
      <c r="V773">
        <f>Input2022!V773*0.000001</f>
        <v>14.670268</v>
      </c>
      <c r="W773">
        <f>Input2022!W773*0.000001</f>
        <v>-15.511825</v>
      </c>
    </row>
    <row r="774" spans="1:23" ht="14.25" customHeight="1">
      <c r="A774">
        <f>Input2022!A774</f>
        <v>2022</v>
      </c>
      <c r="B774" t="str">
        <f>Input2022!B774</f>
        <v>Millbrae School District</v>
      </c>
      <c r="C774" t="str">
        <f>Input2022!C774</f>
        <v>School District</v>
      </c>
      <c r="D774" t="str">
        <f>Input2022!D774</f>
        <v>06</v>
      </c>
      <c r="E774" t="str">
        <f>Input2022!E774</f>
        <v>081</v>
      </c>
      <c r="F774" t="str">
        <f>Input2022!F774</f>
        <v>24900</v>
      </c>
      <c r="G774" t="str">
        <f>Input2022!G774</f>
        <v>CA</v>
      </c>
      <c r="H774">
        <f>Input2022!H774*0.000001</f>
        <v>6.5726309999999994</v>
      </c>
      <c r="I774">
        <f>Input2022!I774*0.000001</f>
        <v>0</v>
      </c>
      <c r="J774">
        <f>Input2022!J774*0.000001</f>
        <v>29.021560999999998</v>
      </c>
      <c r="K774">
        <f>Input2022!K774*0.000001</f>
        <v>52.446901999999994</v>
      </c>
      <c r="L774">
        <f>Input2022!L774*0.000001</f>
        <v>35.742759</v>
      </c>
      <c r="M774">
        <f>Input2022!M774*0.000001</f>
        <v>29.548835999999998</v>
      </c>
      <c r="N774">
        <f>Input2022!N774*0.000001</f>
        <v>0</v>
      </c>
      <c r="O774">
        <f>Input2022!O774*0.000001</f>
        <v>10.254776</v>
      </c>
      <c r="P774">
        <f>Input2022!P774*0.000001</f>
        <v>1.890439</v>
      </c>
      <c r="Q774">
        <f>Input2022!Q774*0.000001</f>
        <v>-14.578899</v>
      </c>
      <c r="R774">
        <f>Input2022!R774*0.000001</f>
        <v>101.05266342144434</v>
      </c>
      <c r="S774">
        <f>Input2022!S774*0.000001</f>
        <v>86.473764421444343</v>
      </c>
      <c r="T774">
        <f>Input2022!T774*0.000001</f>
        <v>2.9198809999999997</v>
      </c>
      <c r="U774">
        <f>Input2022!U774*0.000001</f>
        <v>0</v>
      </c>
      <c r="V774">
        <f>Input2022!V774*0.000001</f>
        <v>7.2343569999999993</v>
      </c>
      <c r="W774">
        <f>Input2022!W774*0.000001</f>
        <v>-13.873873</v>
      </c>
    </row>
    <row r="775" spans="1:23" ht="14.25" customHeight="1">
      <c r="A775">
        <f>Input2022!A775</f>
        <v>2022</v>
      </c>
      <c r="B775" t="str">
        <f>Input2022!B775</f>
        <v>Miller Creek School District</v>
      </c>
      <c r="C775" t="str">
        <f>Input2022!C775</f>
        <v>School District</v>
      </c>
      <c r="D775" t="str">
        <f>Input2022!D775</f>
        <v>06</v>
      </c>
      <c r="E775" t="str">
        <f>Input2022!E775</f>
        <v>041</v>
      </c>
      <c r="F775" t="str">
        <f>Input2022!F775</f>
        <v>11220</v>
      </c>
      <c r="G775" t="str">
        <f>Input2022!G775</f>
        <v>CA</v>
      </c>
      <c r="H775">
        <f>Input2022!H775*0.000001</f>
        <v>3.89201</v>
      </c>
      <c r="I775">
        <f>Input2022!I775*0.000001</f>
        <v>0</v>
      </c>
      <c r="J775">
        <f>Input2022!J775*0.000001</f>
        <v>29.152756</v>
      </c>
      <c r="K775">
        <f>Input2022!K775*0.000001</f>
        <v>31.617421</v>
      </c>
      <c r="L775">
        <f>Input2022!L775*0.000001</f>
        <v>30.047936</v>
      </c>
      <c r="M775">
        <f>Input2022!M775*0.000001</f>
        <v>28.379743999999999</v>
      </c>
      <c r="N775">
        <f>Input2022!N775*0.000001</f>
        <v>0</v>
      </c>
      <c r="O775">
        <f>Input2022!O775*0.000001</f>
        <v>4.2357399999999998</v>
      </c>
      <c r="P775">
        <f>Input2022!P775*0.000001</f>
        <v>1.8140829999999999</v>
      </c>
      <c r="Q775">
        <f>Input2022!Q775*0.000001</f>
        <v>-14.339283999999999</v>
      </c>
      <c r="R775">
        <f>Input2022!R775*0.000001</f>
        <v>50.638086447688565</v>
      </c>
      <c r="S775">
        <f>Input2022!S775*0.000001</f>
        <v>36.298802447688566</v>
      </c>
      <c r="T775">
        <f>Input2022!T775*0.000001</f>
        <v>2.6918979999999997</v>
      </c>
      <c r="U775">
        <f>Input2022!U775*0.000001</f>
        <v>0</v>
      </c>
      <c r="V775">
        <f>Input2022!V775*0.000001</f>
        <v>1.109475</v>
      </c>
      <c r="W775">
        <f>Input2022!W775*0.000001</f>
        <v>-16.960319999999999</v>
      </c>
    </row>
    <row r="776" spans="1:23" ht="14.25" customHeight="1">
      <c r="A776">
        <f>Input2022!A776</f>
        <v>2022</v>
      </c>
      <c r="B776" t="str">
        <f>Input2022!B776</f>
        <v>Millville Elementary School District</v>
      </c>
      <c r="C776" t="str">
        <f>Input2022!C776</f>
        <v>School District</v>
      </c>
      <c r="D776" t="str">
        <f>Input2022!D776</f>
        <v>06</v>
      </c>
      <c r="E776" t="str">
        <f>Input2022!E776</f>
        <v>089</v>
      </c>
      <c r="F776" t="str">
        <f>Input2022!F776</f>
        <v>24930</v>
      </c>
      <c r="G776" t="str">
        <f>Input2022!G776</f>
        <v>CA</v>
      </c>
      <c r="H776">
        <f>Input2022!H776*0.000001</f>
        <v>0.79296499999999992</v>
      </c>
      <c r="I776">
        <f>Input2022!I776*0.000001</f>
        <v>-0.56028</v>
      </c>
      <c r="J776">
        <f>Input2022!J776*0.000001</f>
        <v>3.49288</v>
      </c>
      <c r="K776">
        <f>Input2022!K776*0.000001</f>
        <v>1.586E-3</v>
      </c>
      <c r="L776">
        <f>Input2022!L776*0.000001</f>
        <v>5.5775920000000001</v>
      </c>
      <c r="M776">
        <f>Input2022!M776*0.000001</f>
        <v>3.4266739999999998</v>
      </c>
      <c r="N776">
        <f>Input2022!N776*0.000001</f>
        <v>1.2996829999999999</v>
      </c>
      <c r="O776">
        <f>Input2022!O776*0.000001</f>
        <v>0</v>
      </c>
      <c r="P776">
        <f>Input2022!P776*0.000001</f>
        <v>0.44964699999999996</v>
      </c>
      <c r="Q776">
        <f>Input2022!Q776*0.000001</f>
        <v>-1.5557619999999999</v>
      </c>
      <c r="R776">
        <f>Input2022!R776*0.000001</f>
        <v>10.283193914473685</v>
      </c>
      <c r="S776">
        <f>Input2022!S776*0.000001</f>
        <v>8.7274319144736854</v>
      </c>
      <c r="T776">
        <f>Input2022!T776*0.000001</f>
        <v>0.32131099999999996</v>
      </c>
      <c r="U776">
        <f>Input2022!U776*0.000001</f>
        <v>0</v>
      </c>
      <c r="V776">
        <f>Input2022!V776*0.000001</f>
        <v>0</v>
      </c>
      <c r="W776">
        <f>Input2022!W776*0.000001</f>
        <v>-1.392058</v>
      </c>
    </row>
    <row r="777" spans="1:23" ht="14.25" customHeight="1">
      <c r="A777">
        <f>Input2022!A777</f>
        <v>2022</v>
      </c>
      <c r="B777" t="str">
        <f>Input2022!B777</f>
        <v>Milpitas</v>
      </c>
      <c r="C777" t="str">
        <f>Input2022!C777</f>
        <v>City</v>
      </c>
      <c r="D777" t="str">
        <f>Input2022!D777</f>
        <v>06</v>
      </c>
      <c r="E777" t="str">
        <f>Input2022!E777</f>
        <v>085</v>
      </c>
      <c r="F777">
        <f>Input2022!F777</f>
        <v>47766</v>
      </c>
      <c r="G777" t="str">
        <f>Input2022!G777</f>
        <v>CA</v>
      </c>
      <c r="H777">
        <f>Input2022!H777*0.000001</f>
        <v>61.918448999999995</v>
      </c>
      <c r="I777">
        <f>Input2022!I777*0.000001</f>
        <v>-3.0024059999999997</v>
      </c>
      <c r="J777">
        <f>Input2022!J777*0.000001</f>
        <v>111.89601599999999</v>
      </c>
      <c r="K777">
        <f>Input2022!K777*0.000001</f>
        <v>85.56970299999999</v>
      </c>
      <c r="L777">
        <f>Input2022!L777*0.000001</f>
        <v>192.39719599999998</v>
      </c>
      <c r="M777">
        <f>Input2022!M777*0.000001</f>
        <v>112.09172</v>
      </c>
      <c r="N777">
        <f>Input2022!N777*0.000001</f>
        <v>0</v>
      </c>
      <c r="O777">
        <f>Input2022!O777*0.000001</f>
        <v>77.980919</v>
      </c>
      <c r="P777">
        <f>Input2022!P777*0.000001</f>
        <v>25.527394999999999</v>
      </c>
      <c r="Q777">
        <f>Input2022!Q777*0.000001</f>
        <v>-150.84099599999999</v>
      </c>
      <c r="R777">
        <f>Input2022!R777*0.000001</f>
        <v>659.55021899999997</v>
      </c>
      <c r="S777">
        <f>Input2022!S777*0.000001</f>
        <v>508.70922299999995</v>
      </c>
      <c r="T777">
        <f>Input2022!T777*0.000001</f>
        <v>24.058228</v>
      </c>
      <c r="U777">
        <f>Input2022!U777*0.000001</f>
        <v>64.102542999999997</v>
      </c>
      <c r="V777">
        <f>Input2022!V777*0.000001</f>
        <v>97.819293000000002</v>
      </c>
      <c r="W777">
        <f>Input2022!W777*0.000001</f>
        <v>-97.362039999999993</v>
      </c>
    </row>
    <row r="778" spans="1:23" ht="14.25" customHeight="1">
      <c r="A778">
        <f>Input2022!A778</f>
        <v>2022</v>
      </c>
      <c r="B778" t="str">
        <f>Input2022!B778</f>
        <v>Milpitas Unified School District</v>
      </c>
      <c r="C778" t="str">
        <f>Input2022!C778</f>
        <v>School District</v>
      </c>
      <c r="D778" t="str">
        <f>Input2022!D778</f>
        <v>06</v>
      </c>
      <c r="E778" t="str">
        <f>Input2022!E778</f>
        <v>085</v>
      </c>
      <c r="F778" t="str">
        <f>Input2022!F778</f>
        <v>24500</v>
      </c>
      <c r="G778" t="str">
        <f>Input2022!G778</f>
        <v>CA</v>
      </c>
      <c r="H778">
        <f>Input2022!H778*0.000001</f>
        <v>23.316175999999999</v>
      </c>
      <c r="I778">
        <f>Input2022!I778*0.000001</f>
        <v>-5.8999999999999997E-2</v>
      </c>
      <c r="J778">
        <f>Input2022!J778*0.000001</f>
        <v>144.67862199999999</v>
      </c>
      <c r="K778">
        <f>Input2022!K778*0.000001</f>
        <v>297.60587699999996</v>
      </c>
      <c r="L778">
        <f>Input2022!L778*0.000001</f>
        <v>194.87692799999999</v>
      </c>
      <c r="M778">
        <f>Input2022!M778*0.000001</f>
        <v>141.60714300000001</v>
      </c>
      <c r="N778">
        <f>Input2022!N778*0.000001</f>
        <v>25.107512999999997</v>
      </c>
      <c r="O778">
        <f>Input2022!O778*0.000001</f>
        <v>0</v>
      </c>
      <c r="P778">
        <f>Input2022!P778*0.000001</f>
        <v>6.4656199999999995</v>
      </c>
      <c r="Q778">
        <f>Input2022!Q778*0.000001</f>
        <v>-69.97</v>
      </c>
      <c r="R778">
        <f>Input2022!R778*0.000001</f>
        <v>476.08041621455271</v>
      </c>
      <c r="S778">
        <f>Input2022!S778*0.000001</f>
        <v>406.11041621455274</v>
      </c>
      <c r="T778">
        <f>Input2022!T778*0.000001</f>
        <v>15.641174999999999</v>
      </c>
      <c r="U778">
        <f>Input2022!U778*0.000001</f>
        <v>0</v>
      </c>
      <c r="V778">
        <f>Input2022!V778*0.000001</f>
        <v>15.838210999999999</v>
      </c>
      <c r="W778">
        <f>Input2022!W778*0.000001</f>
        <v>-97.92825599999999</v>
      </c>
    </row>
    <row r="779" spans="1:23" ht="14.25" customHeight="1">
      <c r="A779">
        <f>Input2022!A779</f>
        <v>2022</v>
      </c>
      <c r="B779" t="str">
        <f>Input2022!B779</f>
        <v>Mission Union Elementary School District</v>
      </c>
      <c r="C779" t="str">
        <f>Input2022!C779</f>
        <v>School District</v>
      </c>
      <c r="D779" t="str">
        <f>Input2022!D779</f>
        <v>06</v>
      </c>
      <c r="E779" t="str">
        <f>Input2022!E779</f>
        <v>053</v>
      </c>
      <c r="F779" t="str">
        <f>Input2022!F779</f>
        <v>25110</v>
      </c>
      <c r="G779" t="str">
        <f>Input2022!G779</f>
        <v>CA</v>
      </c>
      <c r="H779">
        <f>Input2022!H779*0.000001</f>
        <v>0.55233699999999997</v>
      </c>
      <c r="I779">
        <f>Input2022!I779*0.000001</f>
        <v>0</v>
      </c>
      <c r="J779">
        <f>Input2022!J779*0.000001</f>
        <v>1.863696</v>
      </c>
      <c r="K779">
        <f>Input2022!K779*0.000001</f>
        <v>0.17152499999999998</v>
      </c>
      <c r="L779">
        <f>Input2022!L779*0.000001</f>
        <v>1.6540139999999999</v>
      </c>
      <c r="M779">
        <f>Input2022!M779*0.000001</f>
        <v>1.7670219999999999</v>
      </c>
      <c r="N779">
        <f>Input2022!N779*0.000001</f>
        <v>0</v>
      </c>
      <c r="O779">
        <f>Input2022!O779*0.000001</f>
        <v>1.6196549999999998</v>
      </c>
      <c r="P779">
        <f>Input2022!P779*0.000001</f>
        <v>0.9774759999999999</v>
      </c>
      <c r="Q779">
        <f>Input2022!Q779*0.000001</f>
        <v>-0.81589099999999992</v>
      </c>
      <c r="R779">
        <f>Input2022!R779*0.000001</f>
        <v>5.8006865954213263</v>
      </c>
      <c r="S779">
        <f>Input2022!S779*0.000001</f>
        <v>4.9847955954213266</v>
      </c>
      <c r="T779">
        <f>Input2022!T779*0.000001</f>
        <v>0.172231</v>
      </c>
      <c r="U779">
        <f>Input2022!U779*0.000001</f>
        <v>0</v>
      </c>
      <c r="V779">
        <f>Input2022!V779*0.000001</f>
        <v>0.21890799999999999</v>
      </c>
      <c r="W779">
        <f>Input2022!W779*0.000001</f>
        <v>-0.70059899999999997</v>
      </c>
    </row>
    <row r="780" spans="1:23" ht="14.25" customHeight="1">
      <c r="A780">
        <f>Input2022!A780</f>
        <v>2022</v>
      </c>
      <c r="B780" t="str">
        <f>Input2022!B780</f>
        <v>Mission Viejo</v>
      </c>
      <c r="C780" t="str">
        <f>Input2022!C780</f>
        <v>City</v>
      </c>
      <c r="D780" t="str">
        <f>Input2022!D780</f>
        <v>06</v>
      </c>
      <c r="E780" t="str">
        <f>Input2022!E780</f>
        <v>059</v>
      </c>
      <c r="F780">
        <f>Input2022!F780</f>
        <v>48256</v>
      </c>
      <c r="G780" t="str">
        <f>Input2022!G780</f>
        <v>CA</v>
      </c>
      <c r="H780">
        <f>Input2022!H780*0.000001</f>
        <v>39.258955</v>
      </c>
      <c r="I780">
        <f>Input2022!I780*0.000001</f>
        <v>-2.314546</v>
      </c>
      <c r="J780">
        <f>Input2022!J780*0.000001</f>
        <v>76.550726999999995</v>
      </c>
      <c r="K780">
        <f>Input2022!K780*0.000001</f>
        <v>43.870923999999995</v>
      </c>
      <c r="L780">
        <f>Input2022!L780*0.000001</f>
        <v>94.521473</v>
      </c>
      <c r="M780">
        <f>Input2022!M780*0.000001</f>
        <v>70.687091999999993</v>
      </c>
      <c r="N780">
        <f>Input2022!N780*0.000001</f>
        <v>0</v>
      </c>
      <c r="O780">
        <f>Input2022!O780*0.000001</f>
        <v>39.646201999999995</v>
      </c>
      <c r="P780">
        <f>Input2022!P780*0.000001</f>
        <v>6.5214179999999997</v>
      </c>
      <c r="Q780">
        <f>Input2022!Q780*0.000001</f>
        <v>-9.6419199999999989</v>
      </c>
      <c r="R780">
        <f>Input2022!R780*0.000001</f>
        <v>104.22770799999999</v>
      </c>
      <c r="S780">
        <f>Input2022!S780*0.000001</f>
        <v>94.585787999999994</v>
      </c>
      <c r="T780">
        <f>Input2022!T780*0.000001</f>
        <v>2.9888059999999999</v>
      </c>
      <c r="U780">
        <f>Input2022!U780*0.000001</f>
        <v>12.66414</v>
      </c>
      <c r="V780">
        <f>Input2022!V780*0.000001</f>
        <v>10.527599</v>
      </c>
      <c r="W780">
        <f>Input2022!W780*0.000001</f>
        <v>16.441381</v>
      </c>
    </row>
    <row r="781" spans="1:23" ht="14.25" customHeight="1">
      <c r="A781">
        <f>Input2022!A781</f>
        <v>2022</v>
      </c>
      <c r="B781" t="str">
        <f>Input2022!B781</f>
        <v>Modesto</v>
      </c>
      <c r="C781" t="str">
        <f>Input2022!C781</f>
        <v>City</v>
      </c>
      <c r="D781" t="str">
        <f>Input2022!D781</f>
        <v>06</v>
      </c>
      <c r="E781" t="str">
        <f>Input2022!E781</f>
        <v>099</v>
      </c>
      <c r="F781">
        <f>Input2022!F781</f>
        <v>48354</v>
      </c>
      <c r="G781" t="str">
        <f>Input2022!G781</f>
        <v>CA</v>
      </c>
      <c r="H781">
        <f>Input2022!H781*0.000001</f>
        <v>28.919604999999997</v>
      </c>
      <c r="I781">
        <f>Input2022!I781*0.000001</f>
        <v>-11.050912</v>
      </c>
      <c r="J781">
        <f>Input2022!J781*0.000001</f>
        <v>156.19404</v>
      </c>
      <c r="K781">
        <f>Input2022!K781*0.000001</f>
        <v>349.38529199999999</v>
      </c>
      <c r="L781">
        <f>Input2022!L781*0.000001</f>
        <v>433.850844</v>
      </c>
      <c r="M781">
        <f>Input2022!M781*0.000001</f>
        <v>167.75238099999999</v>
      </c>
      <c r="N781">
        <f>Input2022!N781*0.000001</f>
        <v>31.529007999999997</v>
      </c>
      <c r="O781">
        <f>Input2022!O781*0.000001</f>
        <v>0</v>
      </c>
      <c r="P781">
        <f>Input2022!P781*0.000001</f>
        <v>13.557084</v>
      </c>
      <c r="Q781">
        <f>Input2022!Q781*0.000001</f>
        <v>-249.80371599999998</v>
      </c>
      <c r="R781">
        <f>Input2022!R781*0.000001</f>
        <v>1194.6453879999999</v>
      </c>
      <c r="S781">
        <f>Input2022!S781*0.000001</f>
        <v>944.8416719999999</v>
      </c>
      <c r="T781">
        <f>Input2022!T781*0.000001</f>
        <v>37.639975999999997</v>
      </c>
      <c r="U781">
        <f>Input2022!U781*0.000001</f>
        <v>0</v>
      </c>
      <c r="V781">
        <f>Input2022!V781*0.000001</f>
        <v>29.551869999999997</v>
      </c>
      <c r="W781">
        <f>Input2022!W781*0.000001</f>
        <v>-74.161219000000003</v>
      </c>
    </row>
    <row r="782" spans="1:23" ht="14.25" customHeight="1">
      <c r="A782">
        <f>Input2022!A782</f>
        <v>2022</v>
      </c>
      <c r="B782" t="str">
        <f>Input2022!B782</f>
        <v>Modoc County</v>
      </c>
      <c r="C782" t="str">
        <f>Input2022!C782</f>
        <v>County</v>
      </c>
      <c r="D782" t="str">
        <f>Input2022!D782</f>
        <v>06</v>
      </c>
      <c r="E782" t="str">
        <f>Input2022!E782</f>
        <v>049</v>
      </c>
      <c r="F782" t="str">
        <f>Input2022!F782</f>
        <v>00000</v>
      </c>
      <c r="G782" t="str">
        <f>Input2022!G782</f>
        <v>CA</v>
      </c>
      <c r="H782">
        <f>Input2022!H782*0.000001</f>
        <v>4.5423799999999996</v>
      </c>
      <c r="I782">
        <f>Input2022!I782*0.000001</f>
        <v>-0.45290599999999998</v>
      </c>
      <c r="J782">
        <f>Input2022!J782*0.000001</f>
        <v>11.13946</v>
      </c>
      <c r="K782">
        <f>Input2022!K782*0.000001</f>
        <v>5.2966069999999998</v>
      </c>
      <c r="L782">
        <f>Input2022!L782*0.000001</f>
        <v>38.531994999999995</v>
      </c>
      <c r="M782">
        <f>Input2022!M782*0.000001</f>
        <v>10.489872999999999</v>
      </c>
      <c r="N782">
        <f>Input2022!N782*0.000001</f>
        <v>0</v>
      </c>
      <c r="O782">
        <f>Input2022!O782*0.000001</f>
        <v>4.3755290000000002</v>
      </c>
      <c r="P782">
        <f>Input2022!P782*0.000001</f>
        <v>1.2385679999999999</v>
      </c>
      <c r="Q782">
        <f>Input2022!Q782*0.000001</f>
        <v>-14.909592</v>
      </c>
      <c r="R782">
        <f>Input2022!R782*0.000001</f>
        <v>112.05490830993278</v>
      </c>
      <c r="S782">
        <f>Input2022!S782*0.000001</f>
        <v>97.145316309932781</v>
      </c>
      <c r="T782">
        <f>Input2022!T782*0.000001</f>
        <v>3.2154729999999998</v>
      </c>
      <c r="U782">
        <f>Input2022!U782*0.000001</f>
        <v>0</v>
      </c>
      <c r="V782">
        <f>Input2022!V782*0.000001</f>
        <v>4.7657229999999995</v>
      </c>
      <c r="W782">
        <f>Input2022!W782*0.000001</f>
        <v>-29.481337999999997</v>
      </c>
    </row>
    <row r="783" spans="1:23" ht="14.25" customHeight="1">
      <c r="A783">
        <f>Input2022!A783</f>
        <v>2022</v>
      </c>
      <c r="B783" t="str">
        <f>Input2022!B783</f>
        <v>Modoc County Office of Education</v>
      </c>
      <c r="C783" t="str">
        <f>Input2022!C783</f>
        <v>School District</v>
      </c>
      <c r="D783" t="str">
        <f>Input2022!D783</f>
        <v>06</v>
      </c>
      <c r="E783" t="str">
        <f>Input2022!E783</f>
        <v>049</v>
      </c>
      <c r="F783" t="str">
        <f>Input2022!F783</f>
        <v>91093</v>
      </c>
      <c r="G783" t="str">
        <f>Input2022!G783</f>
        <v>CA</v>
      </c>
      <c r="H783">
        <f>Input2022!H783*0.000001</f>
        <v>0</v>
      </c>
      <c r="I783">
        <f>Input2022!I783*0.000001</f>
        <v>0</v>
      </c>
      <c r="J783">
        <f>Input2022!J783*0.000001</f>
        <v>6.4938189999999993</v>
      </c>
      <c r="K783">
        <f>Input2022!K783*0.000001</f>
        <v>0</v>
      </c>
      <c r="L783">
        <f>Input2022!L783*0.000001</f>
        <v>8.870379999999999</v>
      </c>
      <c r="M783">
        <f>Input2022!M783*0.000001</f>
        <v>6.9776319999999998</v>
      </c>
      <c r="N783">
        <f>Input2022!N783*0.000001</f>
        <v>4.3639899999999994</v>
      </c>
      <c r="O783">
        <f>Input2022!O783*0.000001</f>
        <v>5.0019659999999995</v>
      </c>
      <c r="P783">
        <f>Input2022!P783*0.000001</f>
        <v>0</v>
      </c>
      <c r="Q783">
        <f>Input2022!Q783*0.000001</f>
        <v>-5.7327879999999993</v>
      </c>
      <c r="R783">
        <f>Input2022!R783*0.000001</f>
        <v>33.388235356954588</v>
      </c>
      <c r="S783">
        <f>Input2022!S783*0.000001</f>
        <v>27.655447356954593</v>
      </c>
      <c r="T783">
        <f>Input2022!T783*0.000001</f>
        <v>0.75171999999999994</v>
      </c>
      <c r="U783">
        <f>Input2022!U783*0.000001</f>
        <v>0</v>
      </c>
      <c r="V783">
        <f>Input2022!V783*0.000001</f>
        <v>0</v>
      </c>
      <c r="W783">
        <f>Input2022!W783*0.000001</f>
        <v>0.88303899999999991</v>
      </c>
    </row>
    <row r="784" spans="1:23" ht="14.25" customHeight="1">
      <c r="A784">
        <f>Input2022!A784</f>
        <v>2022</v>
      </c>
      <c r="B784" t="str">
        <f>Input2022!B784</f>
        <v>Modoc Joint Unified School District</v>
      </c>
      <c r="C784" t="str">
        <f>Input2022!C784</f>
        <v>School District</v>
      </c>
      <c r="D784" t="str">
        <f>Input2022!D784</f>
        <v>06</v>
      </c>
      <c r="E784" t="str">
        <f>Input2022!E784</f>
        <v>035</v>
      </c>
      <c r="F784" t="str">
        <f>Input2022!F784</f>
        <v>25190</v>
      </c>
      <c r="G784" t="str">
        <f>Input2022!G784</f>
        <v>CA</v>
      </c>
      <c r="H784">
        <f>Input2022!H784*0.000001</f>
        <v>6.5815190000000001</v>
      </c>
      <c r="I784">
        <f>Input2022!I784*0.000001</f>
        <v>-0.452013</v>
      </c>
      <c r="J784">
        <f>Input2022!J784*0.000001</f>
        <v>12.221344999999999</v>
      </c>
      <c r="K784">
        <f>Input2022!K784*0.000001</f>
        <v>0</v>
      </c>
      <c r="L784">
        <f>Input2022!L784*0.000001</f>
        <v>13.606632999999999</v>
      </c>
      <c r="M784">
        <f>Input2022!M784*0.000001</f>
        <v>12.994861</v>
      </c>
      <c r="N784">
        <f>Input2022!N784*0.000001</f>
        <v>4.3708609999999997</v>
      </c>
      <c r="O784">
        <f>Input2022!O784*0.000001</f>
        <v>3.3248579999999999</v>
      </c>
      <c r="P784">
        <f>Input2022!P784*0.000001</f>
        <v>1.29437</v>
      </c>
      <c r="Q784">
        <f>Input2022!Q784*0.000001</f>
        <v>-4.8780979999999996</v>
      </c>
      <c r="R784">
        <f>Input2022!R784*0.000001</f>
        <v>32.250024869172861</v>
      </c>
      <c r="S784">
        <f>Input2022!S784*0.000001</f>
        <v>27.371926869172864</v>
      </c>
      <c r="T784">
        <f>Input2022!T784*0.000001</f>
        <v>1.1322019999999999</v>
      </c>
      <c r="U784">
        <f>Input2022!U784*0.000001</f>
        <v>0</v>
      </c>
      <c r="V784">
        <f>Input2022!V784*0.000001</f>
        <v>3.9437E-2</v>
      </c>
      <c r="W784">
        <f>Input2022!W784*0.000001</f>
        <v>2.1378279999999998</v>
      </c>
    </row>
    <row r="785" spans="1:23" ht="14.25" customHeight="1">
      <c r="A785">
        <f>Input2022!A785</f>
        <v>2022</v>
      </c>
      <c r="B785" t="str">
        <f>Input2022!B785</f>
        <v>Mojave Unified School District</v>
      </c>
      <c r="C785" t="str">
        <f>Input2022!C785</f>
        <v>School District</v>
      </c>
      <c r="D785" t="str">
        <f>Input2022!D785</f>
        <v>06</v>
      </c>
      <c r="E785" t="str">
        <f>Input2022!E785</f>
        <v>029</v>
      </c>
      <c r="F785" t="str">
        <f>Input2022!F785</f>
        <v>25230</v>
      </c>
      <c r="G785" t="str">
        <f>Input2022!G785</f>
        <v>CA</v>
      </c>
      <c r="H785">
        <f>Input2022!H785*0.000001</f>
        <v>6.3675079999999999</v>
      </c>
      <c r="I785">
        <f>Input2022!I785*0.000001</f>
        <v>-0.54999999999999993</v>
      </c>
      <c r="J785">
        <f>Input2022!J785*0.000001</f>
        <v>46.741675000000001</v>
      </c>
      <c r="K785">
        <f>Input2022!K785*0.000001</f>
        <v>69.986999999999995</v>
      </c>
      <c r="L785">
        <f>Input2022!L785*0.000001</f>
        <v>57.553999999999995</v>
      </c>
      <c r="M785">
        <f>Input2022!M785*0.000001</f>
        <v>50.333576000000001</v>
      </c>
      <c r="N785">
        <f>Input2022!N785*0.000001</f>
        <v>0</v>
      </c>
      <c r="O785">
        <f>Input2022!O785*0.000001</f>
        <v>36.328268999999999</v>
      </c>
      <c r="P785">
        <f>Input2022!P785*0.000001</f>
        <v>25.536299999999997</v>
      </c>
      <c r="Q785">
        <f>Input2022!Q785*0.000001</f>
        <v>-21.247999999999998</v>
      </c>
      <c r="R785">
        <f>Input2022!R785*0.000001</f>
        <v>137.28906882591093</v>
      </c>
      <c r="S785">
        <f>Input2022!S785*0.000001</f>
        <v>116.04106882591094</v>
      </c>
      <c r="T785">
        <f>Input2022!T785*0.000001</f>
        <v>4.3479999999999999</v>
      </c>
      <c r="U785">
        <f>Input2022!U785*0.000001</f>
        <v>0</v>
      </c>
      <c r="V785">
        <f>Input2022!V785*0.000001</f>
        <v>7.7399999999999993</v>
      </c>
      <c r="W785">
        <f>Input2022!W785*0.000001</f>
        <v>-36.201999999999998</v>
      </c>
    </row>
    <row r="786" spans="1:23" ht="14.25" customHeight="1">
      <c r="A786">
        <f>Input2022!A786</f>
        <v>2022</v>
      </c>
      <c r="B786" t="str">
        <f>Input2022!B786</f>
        <v>Mono County</v>
      </c>
      <c r="C786" t="str">
        <f>Input2022!C786</f>
        <v>County</v>
      </c>
      <c r="D786" t="str">
        <f>Input2022!D786</f>
        <v>06</v>
      </c>
      <c r="E786" t="str">
        <f>Input2022!E786</f>
        <v>051</v>
      </c>
      <c r="F786" t="str">
        <f>Input2022!F786</f>
        <v>00000</v>
      </c>
      <c r="G786" t="str">
        <f>Input2022!G786</f>
        <v>CA</v>
      </c>
      <c r="H786">
        <f>Input2022!H786*0.000001</f>
        <v>18.022486999999998</v>
      </c>
      <c r="I786">
        <f>Input2022!I786*0.000001</f>
        <v>-2.4791609999999999</v>
      </c>
      <c r="J786">
        <f>Input2022!J786*0.000001</f>
        <v>35.724395999999999</v>
      </c>
      <c r="K786">
        <f>Input2022!K786*0.000001</f>
        <v>43.374534999999995</v>
      </c>
      <c r="L786">
        <f>Input2022!L786*0.000001</f>
        <v>77.799193000000002</v>
      </c>
      <c r="M786">
        <f>Input2022!M786*0.000001</f>
        <v>41.682552000000001</v>
      </c>
      <c r="N786">
        <f>Input2022!N786*0.000001</f>
        <v>0</v>
      </c>
      <c r="O786">
        <f>Input2022!O786*0.000001</f>
        <v>20.772963999999998</v>
      </c>
      <c r="P786">
        <f>Input2022!P786*0.000001</f>
        <v>4.9064239999999995</v>
      </c>
      <c r="Q786">
        <f>Input2022!Q786*0.000001</f>
        <v>-38.611745999999997</v>
      </c>
      <c r="R786">
        <f>Input2022!R786*0.000001</f>
        <v>212.48929166112035</v>
      </c>
      <c r="S786">
        <f>Input2022!S786*0.000001</f>
        <v>173.87754566112034</v>
      </c>
      <c r="T786">
        <f>Input2022!T786*0.000001</f>
        <v>7.3605669999999996</v>
      </c>
      <c r="U786">
        <f>Input2022!U786*0.000001</f>
        <v>28.778789999999997</v>
      </c>
      <c r="V786">
        <f>Input2022!V786*0.000001</f>
        <v>31.051124999999999</v>
      </c>
      <c r="W786">
        <f>Input2022!W786*0.000001</f>
        <v>-39.599554999999995</v>
      </c>
    </row>
    <row r="787" spans="1:23" ht="14.25" customHeight="1">
      <c r="A787">
        <f>Input2022!A787</f>
        <v>2022</v>
      </c>
      <c r="B787" t="str">
        <f>Input2022!B787</f>
        <v>Mono County Office of Education</v>
      </c>
      <c r="C787" t="str">
        <f>Input2022!C787</f>
        <v>School District</v>
      </c>
      <c r="D787" t="str">
        <f>Input2022!D787</f>
        <v>06</v>
      </c>
      <c r="E787" t="str">
        <f>Input2022!E787</f>
        <v>051</v>
      </c>
      <c r="F787" t="str">
        <f>Input2022!F787</f>
        <v>91052</v>
      </c>
      <c r="G787" t="str">
        <f>Input2022!G787</f>
        <v>CA</v>
      </c>
      <c r="H787">
        <f>Input2022!H787*0.000001</f>
        <v>2.4525839999999999</v>
      </c>
      <c r="I787">
        <f>Input2022!I787*0.000001</f>
        <v>0</v>
      </c>
      <c r="J787">
        <f>Input2022!J787*0.000001</f>
        <v>6.6736309999999994</v>
      </c>
      <c r="K787">
        <f>Input2022!K787*0.000001</f>
        <v>0.54899999999999993</v>
      </c>
      <c r="L787">
        <f>Input2022!L787*0.000001</f>
        <v>10.685321999999999</v>
      </c>
      <c r="M787">
        <f>Input2022!M787*0.000001</f>
        <v>6.5512329999999999</v>
      </c>
      <c r="N787">
        <f>Input2022!N787*0.000001</f>
        <v>0</v>
      </c>
      <c r="O787">
        <f>Input2022!O787*0.000001</f>
        <v>1.7879779999999998</v>
      </c>
      <c r="P787">
        <f>Input2022!P787*0.000001</f>
        <v>0.33557199999999998</v>
      </c>
      <c r="Q787">
        <f>Input2022!Q787*0.000001</f>
        <v>-4.7840389999999999</v>
      </c>
      <c r="R787">
        <f>Input2022!R787*0.000001</f>
        <v>28.096696217105269</v>
      </c>
      <c r="S787">
        <f>Input2022!S787*0.000001</f>
        <v>23.312657217105269</v>
      </c>
      <c r="T787">
        <f>Input2022!T787*0.000001</f>
        <v>0.81886099999999995</v>
      </c>
      <c r="U787">
        <f>Input2022!U787*0.000001</f>
        <v>1.214726</v>
      </c>
      <c r="V787">
        <f>Input2022!V787*0.000001</f>
        <v>0.82861599999999991</v>
      </c>
      <c r="W787">
        <f>Input2022!W787*0.000001</f>
        <v>-1.9450339999999999</v>
      </c>
    </row>
    <row r="788" spans="1:23" ht="14.25" customHeight="1">
      <c r="A788">
        <f>Input2022!A788</f>
        <v>2022</v>
      </c>
      <c r="B788" t="str">
        <f>Input2022!B788</f>
        <v>Monroe Elementary School District</v>
      </c>
      <c r="C788" t="str">
        <f>Input2022!C788</f>
        <v>School District</v>
      </c>
      <c r="D788" t="str">
        <f>Input2022!D788</f>
        <v>06</v>
      </c>
      <c r="E788" t="str">
        <f>Input2022!E788</f>
        <v>019</v>
      </c>
      <c r="F788" t="str">
        <f>Input2022!F788</f>
        <v>25290</v>
      </c>
      <c r="G788" t="str">
        <f>Input2022!G788</f>
        <v>CA</v>
      </c>
      <c r="H788">
        <f>Input2022!H788*0.000001</f>
        <v>0.42727199999999999</v>
      </c>
      <c r="I788">
        <f>Input2022!I788*0.000001</f>
        <v>-0.208981</v>
      </c>
      <c r="J788">
        <f>Input2022!J788*0.000001</f>
        <v>3.3809299999999998</v>
      </c>
      <c r="K788">
        <f>Input2022!K788*0.000001</f>
        <v>0.95135499999999995</v>
      </c>
      <c r="L788">
        <f>Input2022!L788*0.000001</f>
        <v>4.1244949999999996</v>
      </c>
      <c r="M788">
        <f>Input2022!M788*0.000001</f>
        <v>3.6394659999999996</v>
      </c>
      <c r="N788">
        <f>Input2022!N788*0.000001</f>
        <v>0.37878899999999999</v>
      </c>
      <c r="O788">
        <f>Input2022!O788*0.000001</f>
        <v>0</v>
      </c>
      <c r="P788">
        <f>Input2022!P788*0.000001</f>
        <v>0.55477399999999999</v>
      </c>
      <c r="Q788">
        <f>Input2022!Q788*0.000001</f>
        <v>-1.150387</v>
      </c>
      <c r="R788">
        <f>Input2022!R788*0.000001</f>
        <v>7.6605715801189573</v>
      </c>
      <c r="S788">
        <f>Input2022!S788*0.000001</f>
        <v>6.510184580118958</v>
      </c>
      <c r="T788">
        <f>Input2022!T788*0.000001</f>
        <v>0.26342699999999997</v>
      </c>
      <c r="U788">
        <f>Input2022!U788*0.000001</f>
        <v>0</v>
      </c>
      <c r="V788">
        <f>Input2022!V788*0.000001</f>
        <v>9.6377999999999991E-2</v>
      </c>
      <c r="W788">
        <f>Input2022!W788*0.000001</f>
        <v>-1.3545159999999998</v>
      </c>
    </row>
    <row r="789" spans="1:23" ht="14.25" customHeight="1">
      <c r="A789">
        <f>Input2022!A789</f>
        <v>2022</v>
      </c>
      <c r="B789" t="str">
        <f>Input2022!B789</f>
        <v>Monrovia</v>
      </c>
      <c r="C789" t="str">
        <f>Input2022!C789</f>
        <v>City</v>
      </c>
      <c r="D789" t="str">
        <f>Input2022!D789</f>
        <v>06</v>
      </c>
      <c r="E789" t="str">
        <f>Input2022!E789</f>
        <v>037</v>
      </c>
      <c r="F789">
        <f>Input2022!F789</f>
        <v>48648</v>
      </c>
      <c r="G789" t="str">
        <f>Input2022!G789</f>
        <v>CA</v>
      </c>
      <c r="H789">
        <f>Input2022!H789*0.000001</f>
        <v>23.1448</v>
      </c>
      <c r="I789">
        <f>Input2022!I789*0.000001</f>
        <v>-5.8037079999999994</v>
      </c>
      <c r="J789">
        <f>Input2022!J789*0.000001</f>
        <v>47.352232000000001</v>
      </c>
      <c r="K789">
        <f>Input2022!K789*0.000001</f>
        <v>162.65116699999999</v>
      </c>
      <c r="L789">
        <f>Input2022!L789*0.000001</f>
        <v>108.110473</v>
      </c>
      <c r="M789">
        <f>Input2022!M789*0.000001</f>
        <v>55.542856</v>
      </c>
      <c r="N789">
        <f>Input2022!N789*0.000001</f>
        <v>0</v>
      </c>
      <c r="O789">
        <f>Input2022!O789*0.000001</f>
        <v>20.397122</v>
      </c>
      <c r="P789">
        <f>Input2022!P789*0.000001</f>
        <v>3.1112579999999999</v>
      </c>
      <c r="Q789">
        <f>Input2022!Q789*0.000001</f>
        <v>36.811200999999997</v>
      </c>
      <c r="R789">
        <f>Input2022!R789*0.000001</f>
        <v>-60.473563597779716</v>
      </c>
      <c r="S789">
        <f>Input2022!S789*0.000001</f>
        <v>-23.662362597779719</v>
      </c>
      <c r="T789">
        <f>Input2022!T789*0.000001</f>
        <v>4.6143429999999999</v>
      </c>
      <c r="U789">
        <f>Input2022!U789*0.000001</f>
        <v>0.104142</v>
      </c>
      <c r="V789">
        <f>Input2022!V789*0.000001</f>
        <v>26.255147999999998</v>
      </c>
      <c r="W789">
        <f>Input2022!W789*0.000001</f>
        <v>-49.320008999999999</v>
      </c>
    </row>
    <row r="790" spans="1:23" ht="14.25" customHeight="1">
      <c r="A790">
        <f>Input2022!A790</f>
        <v>2022</v>
      </c>
      <c r="B790" t="str">
        <f>Input2022!B790</f>
        <v>Monrovia Unified School District</v>
      </c>
      <c r="C790" t="str">
        <f>Input2022!C790</f>
        <v>School District</v>
      </c>
      <c r="D790" t="str">
        <f>Input2022!D790</f>
        <v>06</v>
      </c>
      <c r="E790" t="str">
        <f>Input2022!E790</f>
        <v>037</v>
      </c>
      <c r="F790" t="str">
        <f>Input2022!F790</f>
        <v>25320</v>
      </c>
      <c r="G790" t="str">
        <f>Input2022!G790</f>
        <v>CA</v>
      </c>
      <c r="H790">
        <f>Input2022!H790*0.000001</f>
        <v>11.194604999999999</v>
      </c>
      <c r="I790">
        <f>Input2022!I790*0.000001</f>
        <v>-0.20760499999999998</v>
      </c>
      <c r="J790">
        <f>Input2022!J790*0.000001</f>
        <v>72.91142099999999</v>
      </c>
      <c r="K790">
        <f>Input2022!K790*0.000001</f>
        <v>78.274365000000003</v>
      </c>
      <c r="L790">
        <f>Input2022!L790*0.000001</f>
        <v>90.552627000000001</v>
      </c>
      <c r="M790">
        <f>Input2022!M790*0.000001</f>
        <v>74.532800999999992</v>
      </c>
      <c r="N790">
        <f>Input2022!N790*0.000001</f>
        <v>0</v>
      </c>
      <c r="O790">
        <f>Input2022!O790*0.000001</f>
        <v>18.773847</v>
      </c>
      <c r="P790">
        <f>Input2022!P790*0.000001</f>
        <v>8.111713</v>
      </c>
      <c r="Q790">
        <f>Input2022!Q790*0.000001</f>
        <v>-38.429330999999998</v>
      </c>
      <c r="R790">
        <f>Input2022!R790*0.000001</f>
        <v>261.27907097039474</v>
      </c>
      <c r="S790">
        <f>Input2022!S790*0.000001</f>
        <v>222.84973997039475</v>
      </c>
      <c r="T790">
        <f>Input2022!T790*0.000001</f>
        <v>7.5083379999999993</v>
      </c>
      <c r="U790">
        <f>Input2022!U790*0.000001</f>
        <v>0</v>
      </c>
      <c r="V790">
        <f>Input2022!V790*0.000001</f>
        <v>0</v>
      </c>
      <c r="W790">
        <f>Input2022!W790*0.000001</f>
        <v>-73.483029000000002</v>
      </c>
    </row>
    <row r="791" spans="1:23" ht="14.25" customHeight="1">
      <c r="A791">
        <f>Input2022!A791</f>
        <v>2022</v>
      </c>
      <c r="B791" t="str">
        <f>Input2022!B791</f>
        <v>Monson-Sultana Joint Union Elementary School District</v>
      </c>
      <c r="C791" t="str">
        <f>Input2022!C791</f>
        <v>School District</v>
      </c>
      <c r="D791" t="str">
        <f>Input2022!D791</f>
        <v>06</v>
      </c>
      <c r="E791" t="str">
        <f>Input2022!E791</f>
        <v>107</v>
      </c>
      <c r="F791" t="str">
        <f>Input2022!F791</f>
        <v>25350</v>
      </c>
      <c r="G791" t="str">
        <f>Input2022!G791</f>
        <v>CA</v>
      </c>
      <c r="H791">
        <f>Input2022!H791*0.000001</f>
        <v>3.5231949999999999</v>
      </c>
      <c r="I791">
        <f>Input2022!I791*0.000001</f>
        <v>0</v>
      </c>
      <c r="J791">
        <f>Input2022!J791*0.000001</f>
        <v>8.4068829999999988</v>
      </c>
      <c r="K791">
        <f>Input2022!K791*0.000001</f>
        <v>4.3152999999999997E-2</v>
      </c>
      <c r="L791">
        <f>Input2022!L791*0.000001</f>
        <v>8.8720269999999992</v>
      </c>
      <c r="M791">
        <f>Input2022!M791*0.000001</f>
        <v>8.0456279999999989</v>
      </c>
      <c r="N791">
        <f>Input2022!N791*0.000001</f>
        <v>0</v>
      </c>
      <c r="O791">
        <f>Input2022!O791*0.000001</f>
        <v>4.737838</v>
      </c>
      <c r="P791">
        <f>Input2022!P791*0.000001</f>
        <v>1.2085049999999999</v>
      </c>
      <c r="Q791">
        <f>Input2022!Q791*0.000001</f>
        <v>-2.855969</v>
      </c>
      <c r="R791">
        <f>Input2022!R791*0.000001</f>
        <v>18.75513238866397</v>
      </c>
      <c r="S791">
        <f>Input2022!S791*0.000001</f>
        <v>15.89916338866397</v>
      </c>
      <c r="T791">
        <f>Input2022!T791*0.000001</f>
        <v>0.60743499999999995</v>
      </c>
      <c r="U791">
        <f>Input2022!U791*0.000001</f>
        <v>1.5074167142857142</v>
      </c>
      <c r="V791">
        <f>Input2022!V791*0.000001</f>
        <v>0.99099271428571423</v>
      </c>
      <c r="W791">
        <f>Input2022!W791*0.000001</f>
        <v>8.1390000000000004E-3</v>
      </c>
    </row>
    <row r="792" spans="1:23" ht="14.25" customHeight="1">
      <c r="A792">
        <f>Input2022!A792</f>
        <v>2022</v>
      </c>
      <c r="B792" t="str">
        <f>Input2022!B792</f>
        <v>Montclair</v>
      </c>
      <c r="C792" t="str">
        <f>Input2022!C792</f>
        <v>City</v>
      </c>
      <c r="D792" t="str">
        <f>Input2022!D792</f>
        <v>06</v>
      </c>
      <c r="E792" t="str">
        <f>Input2022!E792</f>
        <v>071</v>
      </c>
      <c r="F792">
        <f>Input2022!F792</f>
        <v>48788</v>
      </c>
      <c r="G792" t="str">
        <f>Input2022!G792</f>
        <v>CA</v>
      </c>
      <c r="H792">
        <f>Input2022!H792*0.000001</f>
        <v>30.258983999999998</v>
      </c>
      <c r="I792">
        <f>Input2022!I792*0.000001</f>
        <v>-5.5490569999999995</v>
      </c>
      <c r="J792">
        <f>Input2022!J792*0.000001</f>
        <v>28.917836999999999</v>
      </c>
      <c r="K792">
        <f>Input2022!K792*0.000001</f>
        <v>148.79138499999999</v>
      </c>
      <c r="L792">
        <f>Input2022!L792*0.000001</f>
        <v>69.387777</v>
      </c>
      <c r="M792">
        <f>Input2022!M792*0.000001</f>
        <v>47.974404999999997</v>
      </c>
      <c r="N792">
        <f>Input2022!N792*0.000001</f>
        <v>0</v>
      </c>
      <c r="O792">
        <f>Input2022!O792*0.000001</f>
        <v>24.942681</v>
      </c>
      <c r="P792">
        <f>Input2022!P792*0.000001</f>
        <v>2.2918719999999997</v>
      </c>
      <c r="Q792">
        <f>Input2022!Q792*0.000001</f>
        <v>-55.195692999999999</v>
      </c>
      <c r="R792">
        <f>Input2022!R792*0.000001</f>
        <v>244.12071207430344</v>
      </c>
      <c r="S792">
        <f>Input2022!S792*0.000001</f>
        <v>188.92501907430344</v>
      </c>
      <c r="T792">
        <f>Input2022!T792*0.000001</f>
        <v>7.6995119999999995</v>
      </c>
      <c r="U792">
        <f>Input2022!U792*0.000001</f>
        <v>0</v>
      </c>
      <c r="V792">
        <f>Input2022!V792*0.000001</f>
        <v>12.199973999999999</v>
      </c>
      <c r="W792">
        <f>Input2022!W792*0.000001</f>
        <v>-57.266100999999999</v>
      </c>
    </row>
    <row r="793" spans="1:23" ht="14.25" customHeight="1">
      <c r="A793">
        <f>Input2022!A793</f>
        <v>2022</v>
      </c>
      <c r="B793" t="str">
        <f>Input2022!B793</f>
        <v>Monte Rio Union Elementary School District</v>
      </c>
      <c r="C793" t="str">
        <f>Input2022!C793</f>
        <v>School District</v>
      </c>
      <c r="D793" t="str">
        <f>Input2022!D793</f>
        <v>06</v>
      </c>
      <c r="E793" t="str">
        <f>Input2022!E793</f>
        <v>097</v>
      </c>
      <c r="F793" t="str">
        <f>Input2022!F793</f>
        <v>25410</v>
      </c>
      <c r="G793" t="str">
        <f>Input2022!G793</f>
        <v>CA</v>
      </c>
      <c r="H793">
        <f>Input2022!H793*0.000001</f>
        <v>1.082784</v>
      </c>
      <c r="I793">
        <f>Input2022!I793*0.000001</f>
        <v>-1.4999999999999999E-2</v>
      </c>
      <c r="J793">
        <f>Input2022!J793*0.000001</f>
        <v>1.6378029999999999</v>
      </c>
      <c r="K793">
        <f>Input2022!K793*0.000001</f>
        <v>3.4248629999999998</v>
      </c>
      <c r="L793">
        <f>Input2022!L793*0.000001</f>
        <v>2.0543519999999997</v>
      </c>
      <c r="M793">
        <f>Input2022!M793*0.000001</f>
        <v>1.776799</v>
      </c>
      <c r="N793">
        <f>Input2022!N793*0.000001</f>
        <v>0</v>
      </c>
      <c r="O793">
        <f>Input2022!O793*0.000001</f>
        <v>1.646493</v>
      </c>
      <c r="P793">
        <f>Input2022!P793*0.000001</f>
        <v>0.249552</v>
      </c>
      <c r="Q793">
        <f>Input2022!Q793*0.000001</f>
        <v>-0.84492499999999993</v>
      </c>
      <c r="R793">
        <f>Input2022!R793*0.000001</f>
        <v>5.5898578270513983</v>
      </c>
      <c r="S793">
        <f>Input2022!S793*0.000001</f>
        <v>4.7449328270513984</v>
      </c>
      <c r="T793">
        <f>Input2022!T793*0.000001</f>
        <v>0.16048399999999999</v>
      </c>
      <c r="U793">
        <f>Input2022!U793*0.000001</f>
        <v>0</v>
      </c>
      <c r="V793">
        <f>Input2022!V793*0.000001</f>
        <v>0</v>
      </c>
      <c r="W793">
        <f>Input2022!W793*0.000001</f>
        <v>8.6421999999999999E-2</v>
      </c>
    </row>
    <row r="794" spans="1:23" ht="14.25" customHeight="1">
      <c r="A794">
        <f>Input2022!A794</f>
        <v>2022</v>
      </c>
      <c r="B794" t="str">
        <f>Input2022!B794</f>
        <v>Montebello</v>
      </c>
      <c r="C794" t="str">
        <f>Input2022!C794</f>
        <v>City</v>
      </c>
      <c r="D794" t="str">
        <f>Input2022!D794</f>
        <v>06</v>
      </c>
      <c r="E794" t="str">
        <f>Input2022!E794</f>
        <v>037</v>
      </c>
      <c r="F794">
        <f>Input2022!F794</f>
        <v>48816</v>
      </c>
      <c r="G794" t="str">
        <f>Input2022!G794</f>
        <v>CA</v>
      </c>
      <c r="H794">
        <f>Input2022!H794*0.000001</f>
        <v>10.30372</v>
      </c>
      <c r="I794">
        <f>Input2022!I794*0.000001</f>
        <v>0</v>
      </c>
      <c r="J794">
        <f>Input2022!J794*0.000001</f>
        <v>63.454336999999995</v>
      </c>
      <c r="K794">
        <f>Input2022!K794*0.000001</f>
        <v>267.33029499999998</v>
      </c>
      <c r="L794">
        <f>Input2022!L794*0.000001</f>
        <v>164.09369599999999</v>
      </c>
      <c r="M794">
        <f>Input2022!M794*0.000001</f>
        <v>66.903797999999995</v>
      </c>
      <c r="N794">
        <f>Input2022!N794*0.000001</f>
        <v>0</v>
      </c>
      <c r="O794">
        <f>Input2022!O794*0.000001</f>
        <v>19.506487</v>
      </c>
      <c r="P794">
        <f>Input2022!P794*0.000001</f>
        <v>21.521861999999999</v>
      </c>
      <c r="Q794">
        <f>Input2022!Q794*0.000001</f>
        <v>69.715751999999995</v>
      </c>
      <c r="R794">
        <f>Input2022!R794*0.000001</f>
        <v>498.28342899999996</v>
      </c>
      <c r="S794">
        <f>Input2022!S794*0.000001</f>
        <v>567.99918100000002</v>
      </c>
      <c r="T794">
        <f>Input2022!T794*0.000001</f>
        <v>4.7993369999999995</v>
      </c>
      <c r="U794">
        <f>Input2022!U794*0.000001</f>
        <v>0</v>
      </c>
      <c r="V794">
        <f>Input2022!V794*0.000001</f>
        <v>33.696897999999997</v>
      </c>
      <c r="W794">
        <f>Input2022!W794*0.000001</f>
        <v>-142.49583999999999</v>
      </c>
    </row>
    <row r="795" spans="1:23" ht="14.25" customHeight="1">
      <c r="A795">
        <f>Input2022!A795</f>
        <v>2022</v>
      </c>
      <c r="B795" t="str">
        <f>Input2022!B795</f>
        <v>Montebello Unified School District</v>
      </c>
      <c r="C795" t="str">
        <f>Input2022!C795</f>
        <v>School District</v>
      </c>
      <c r="D795" t="str">
        <f>Input2022!D795</f>
        <v>06</v>
      </c>
      <c r="E795" t="str">
        <f>Input2022!E795</f>
        <v>037</v>
      </c>
      <c r="F795" t="str">
        <f>Input2022!F795</f>
        <v>25470</v>
      </c>
      <c r="G795" t="str">
        <f>Input2022!G795</f>
        <v>CA</v>
      </c>
      <c r="H795">
        <f>Input2022!H795*0.000001</f>
        <v>116.846672</v>
      </c>
      <c r="I795">
        <f>Input2022!I795*0.000001</f>
        <v>0</v>
      </c>
      <c r="J795">
        <f>Input2022!J795*0.000001</f>
        <v>462.60189699999995</v>
      </c>
      <c r="K795">
        <f>Input2022!K795*0.000001</f>
        <v>195.87626499999999</v>
      </c>
      <c r="L795">
        <f>Input2022!L795*0.000001</f>
        <v>527.07347600000003</v>
      </c>
      <c r="M795">
        <f>Input2022!M795*0.000001</f>
        <v>509.96960899999999</v>
      </c>
      <c r="N795">
        <f>Input2022!N795*0.000001</f>
        <v>0</v>
      </c>
      <c r="O795">
        <f>Input2022!O795*0.000001</f>
        <v>160.14768100000001</v>
      </c>
      <c r="P795">
        <f>Input2022!P795*0.000001</f>
        <v>67.831462999999999</v>
      </c>
      <c r="Q795">
        <f>Input2022!Q795*0.000001</f>
        <v>-182.74747499999998</v>
      </c>
      <c r="R795">
        <f>Input2022!R795*0.000001</f>
        <v>1270.1449957236844</v>
      </c>
      <c r="S795">
        <f>Input2022!S795*0.000001</f>
        <v>1087.3975207236842</v>
      </c>
      <c r="T795">
        <f>Input2022!T795*0.000001</f>
        <v>37.849866999999996</v>
      </c>
      <c r="U795">
        <f>Input2022!U795*0.000001</f>
        <v>0</v>
      </c>
      <c r="V795">
        <f>Input2022!V795*0.000001</f>
        <v>118.363349</v>
      </c>
      <c r="W795">
        <f>Input2022!W795*0.000001</f>
        <v>-267.38814200000002</v>
      </c>
    </row>
    <row r="796" spans="1:23" ht="14.25" customHeight="1">
      <c r="A796">
        <f>Input2022!A796</f>
        <v>2022</v>
      </c>
      <c r="B796" t="str">
        <f>Input2022!B796</f>
        <v>Montecito Union Elementary School District</v>
      </c>
      <c r="C796" t="str">
        <f>Input2022!C796</f>
        <v>School District</v>
      </c>
      <c r="D796" t="str">
        <f>Input2022!D796</f>
        <v>06</v>
      </c>
      <c r="E796" t="str">
        <f>Input2022!E796</f>
        <v>083</v>
      </c>
      <c r="F796" t="str">
        <f>Input2022!F796</f>
        <v>25500</v>
      </c>
      <c r="G796" t="str">
        <f>Input2022!G796</f>
        <v>CA</v>
      </c>
      <c r="H796">
        <f>Input2022!H796*0.000001</f>
        <v>11.218041999999999</v>
      </c>
      <c r="I796">
        <f>Input2022!I796*0.000001</f>
        <v>-1.732</v>
      </c>
      <c r="J796">
        <f>Input2022!J796*0.000001</f>
        <v>14.354953</v>
      </c>
      <c r="K796">
        <f>Input2022!K796*0.000001</f>
        <v>8.600776999999999</v>
      </c>
      <c r="L796">
        <f>Input2022!L796*0.000001</f>
        <v>14.578199999999999</v>
      </c>
      <c r="M796">
        <f>Input2022!M796*0.000001</f>
        <v>15.690572</v>
      </c>
      <c r="N796">
        <f>Input2022!N796*0.000001</f>
        <v>14.192504999999999</v>
      </c>
      <c r="O796">
        <f>Input2022!O796*0.000001</f>
        <v>0</v>
      </c>
      <c r="P796">
        <f>Input2022!P796*0.000001</f>
        <v>3.0034269999999998</v>
      </c>
      <c r="Q796">
        <f>Input2022!Q796*0.000001</f>
        <v>-7.042961</v>
      </c>
      <c r="R796">
        <f>Input2022!R796*0.000001</f>
        <v>48.820836032321289</v>
      </c>
      <c r="S796">
        <f>Input2022!S796*0.000001</f>
        <v>41.77787503232129</v>
      </c>
      <c r="T796">
        <f>Input2022!T796*0.000001</f>
        <v>1.341337</v>
      </c>
      <c r="U796">
        <f>Input2022!U796*0.000001</f>
        <v>0</v>
      </c>
      <c r="V796">
        <f>Input2022!V796*0.000001</f>
        <v>0.88603599999999993</v>
      </c>
      <c r="W796">
        <f>Input2022!W796*0.000001</f>
        <v>7.9448759999999998</v>
      </c>
    </row>
    <row r="797" spans="1:23" ht="14.25" customHeight="1">
      <c r="A797">
        <f>Input2022!A797</f>
        <v>2022</v>
      </c>
      <c r="B797" t="str">
        <f>Input2022!B797</f>
        <v>Monterey</v>
      </c>
      <c r="C797" t="str">
        <f>Input2022!C797</f>
        <v>City</v>
      </c>
      <c r="D797" t="str">
        <f>Input2022!D797</f>
        <v>06</v>
      </c>
      <c r="E797" t="str">
        <f>Input2022!E797</f>
        <v>053</v>
      </c>
      <c r="F797">
        <f>Input2022!F797</f>
        <v>48872</v>
      </c>
      <c r="G797" t="str">
        <f>Input2022!G797</f>
        <v>CA</v>
      </c>
      <c r="H797">
        <f>Input2022!H797*0.000001</f>
        <v>32.628068999999996</v>
      </c>
      <c r="I797">
        <f>Input2022!I797*0.000001</f>
        <v>-13.608554</v>
      </c>
      <c r="J797">
        <f>Input2022!J797*0.000001</f>
        <v>78.820375999999996</v>
      </c>
      <c r="K797">
        <f>Input2022!K797*0.000001</f>
        <v>67.053471999999999</v>
      </c>
      <c r="L797">
        <f>Input2022!L797*0.000001</f>
        <v>170.63975499999998</v>
      </c>
      <c r="M797">
        <f>Input2022!M797*0.000001</f>
        <v>97.476199999999992</v>
      </c>
      <c r="N797">
        <f>Input2022!N797*0.000001</f>
        <v>0</v>
      </c>
      <c r="O797">
        <f>Input2022!O797*0.000001</f>
        <v>15.430043</v>
      </c>
      <c r="P797">
        <f>Input2022!P797*0.000001</f>
        <v>6.5077509999999998</v>
      </c>
      <c r="Q797">
        <f>Input2022!Q797*0.000001</f>
        <v>-112.574371</v>
      </c>
      <c r="R797">
        <f>Input2022!R797*0.000001</f>
        <v>436.94550027074234</v>
      </c>
      <c r="S797">
        <f>Input2022!S797*0.000001</f>
        <v>324.37112927074236</v>
      </c>
      <c r="T797">
        <f>Input2022!T797*0.000001</f>
        <v>18.284996</v>
      </c>
      <c r="U797">
        <f>Input2022!U797*0.000001</f>
        <v>6.4170759999999998</v>
      </c>
      <c r="V797">
        <f>Input2022!V797*0.000001</f>
        <v>14.661327999999999</v>
      </c>
      <c r="W797">
        <f>Input2022!W797*0.000001</f>
        <v>-83.806017999999995</v>
      </c>
    </row>
    <row r="798" spans="1:23" ht="14.25" customHeight="1">
      <c r="A798">
        <f>Input2022!A798</f>
        <v>2022</v>
      </c>
      <c r="B798" t="str">
        <f>Input2022!B798</f>
        <v>Monterey County</v>
      </c>
      <c r="C798" t="str">
        <f>Input2022!C798</f>
        <v>County</v>
      </c>
      <c r="D798" t="str">
        <f>Input2022!D798</f>
        <v>06</v>
      </c>
      <c r="E798" t="str">
        <f>Input2022!E798</f>
        <v>053</v>
      </c>
      <c r="F798" t="str">
        <f>Input2022!F798</f>
        <v>00000</v>
      </c>
      <c r="G798" t="str">
        <f>Input2022!G798</f>
        <v>CA</v>
      </c>
      <c r="H798">
        <f>Input2022!H798*0.000001</f>
        <v>196.062794</v>
      </c>
      <c r="I798">
        <f>Input2022!I798*0.000001</f>
        <v>-38.856432999999996</v>
      </c>
      <c r="J798">
        <f>Input2022!J798*0.000001</f>
        <v>701.69664999999998</v>
      </c>
      <c r="K798">
        <f>Input2022!K798*0.000001</f>
        <v>313.26585399999999</v>
      </c>
      <c r="L798">
        <f>Input2022!L798*0.000001</f>
        <v>1469.535482</v>
      </c>
      <c r="M798">
        <f>Input2022!M798*0.000001</f>
        <v>642.54506700000002</v>
      </c>
      <c r="N798">
        <f>Input2022!N798*0.000001</f>
        <v>340.48728499999999</v>
      </c>
      <c r="O798">
        <f>Input2022!O798*0.000001</f>
        <v>0</v>
      </c>
      <c r="P798">
        <f>Input2022!P798*0.000001</f>
        <v>132.482202</v>
      </c>
      <c r="Q798">
        <f>Input2022!Q798*0.000001</f>
        <v>-421.26633599999997</v>
      </c>
      <c r="R798">
        <f>Input2022!R798*0.000001</f>
        <v>2989.0767105389305</v>
      </c>
      <c r="S798">
        <f>Input2022!S798*0.000001</f>
        <v>2567.8103745389303</v>
      </c>
      <c r="T798">
        <f>Input2022!T798*0.000001</f>
        <v>100.935053</v>
      </c>
      <c r="U798">
        <f>Input2022!U798*0.000001</f>
        <v>66.600275999999994</v>
      </c>
      <c r="V798">
        <f>Input2022!V798*0.000001</f>
        <v>95.870516999999992</v>
      </c>
      <c r="W798">
        <f>Input2022!W798*0.000001</f>
        <v>-21.048907</v>
      </c>
    </row>
    <row r="799" spans="1:23" ht="14.25" customHeight="1">
      <c r="A799">
        <f>Input2022!A799</f>
        <v>2022</v>
      </c>
      <c r="B799" t="str">
        <f>Input2022!B799</f>
        <v>Monterey County Office of Education</v>
      </c>
      <c r="C799" t="str">
        <f>Input2022!C799</f>
        <v>School District</v>
      </c>
      <c r="D799" t="str">
        <f>Input2022!D799</f>
        <v>06</v>
      </c>
      <c r="E799" t="str">
        <f>Input2022!E799</f>
        <v>053</v>
      </c>
      <c r="F799" t="str">
        <f>Input2022!F799</f>
        <v>91021</v>
      </c>
      <c r="G799" t="str">
        <f>Input2022!G799</f>
        <v>CA</v>
      </c>
      <c r="H799">
        <f>Input2022!H799*0.000001</f>
        <v>25.825613000000001</v>
      </c>
      <c r="I799">
        <f>Input2022!I799*0.000001</f>
        <v>-1.218407</v>
      </c>
      <c r="J799">
        <f>Input2022!J799*0.000001</f>
        <v>110.659397</v>
      </c>
      <c r="K799">
        <f>Input2022!K799*0.000001</f>
        <v>7.9973979999999996</v>
      </c>
      <c r="L799">
        <f>Input2022!L799*0.000001</f>
        <v>196.654652</v>
      </c>
      <c r="M799">
        <f>Input2022!M799*0.000001</f>
        <v>114.59173699999999</v>
      </c>
      <c r="N799">
        <f>Input2022!N799*0.000001</f>
        <v>0</v>
      </c>
      <c r="O799">
        <f>Input2022!O799*0.000001</f>
        <v>36.162300000000002</v>
      </c>
      <c r="P799">
        <f>Input2022!P799*0.000001</f>
        <v>17.483222999999999</v>
      </c>
      <c r="Q799">
        <f>Input2022!Q799*0.000001</f>
        <v>-48.214278999999998</v>
      </c>
      <c r="R799">
        <f>Input2022!R799*0.000001</f>
        <v>292.37799069162429</v>
      </c>
      <c r="S799">
        <f>Input2022!S799*0.000001</f>
        <v>244.16371169162429</v>
      </c>
      <c r="T799">
        <f>Input2022!T799*0.000001</f>
        <v>9.2594639999999995</v>
      </c>
      <c r="U799">
        <f>Input2022!U799*0.000001</f>
        <v>0</v>
      </c>
      <c r="V799">
        <f>Input2022!V799*0.000001</f>
        <v>41.705587000000001</v>
      </c>
      <c r="W799">
        <f>Input2022!W799*0.000001</f>
        <v>-79.844172999999998</v>
      </c>
    </row>
    <row r="800" spans="1:23" ht="14.25" customHeight="1">
      <c r="A800">
        <f>Input2022!A800</f>
        <v>2022</v>
      </c>
      <c r="B800" t="str">
        <f>Input2022!B800</f>
        <v>Monterey Park</v>
      </c>
      <c r="C800" t="str">
        <f>Input2022!C800</f>
        <v>City</v>
      </c>
      <c r="D800" t="str">
        <f>Input2022!D800</f>
        <v>06</v>
      </c>
      <c r="E800" t="str">
        <f>Input2022!E800</f>
        <v>037</v>
      </c>
      <c r="F800">
        <f>Input2022!F800</f>
        <v>48914</v>
      </c>
      <c r="G800" t="str">
        <f>Input2022!G800</f>
        <v>CA</v>
      </c>
      <c r="H800">
        <f>Input2022!H800*0.000001</f>
        <v>28.882954999999999</v>
      </c>
      <c r="I800">
        <f>Input2022!I800*0.000001</f>
        <v>-2.8096639999999997</v>
      </c>
      <c r="J800">
        <f>Input2022!J800*0.000001</f>
        <v>52.434120999999998</v>
      </c>
      <c r="K800">
        <f>Input2022!K800*0.000001</f>
        <v>169.613293</v>
      </c>
      <c r="L800">
        <f>Input2022!L800*0.000001</f>
        <v>97.973368999999991</v>
      </c>
      <c r="M800">
        <f>Input2022!M800*0.000001</f>
        <v>49.071957999999995</v>
      </c>
      <c r="N800">
        <f>Input2022!N800*0.000001</f>
        <v>0</v>
      </c>
      <c r="O800">
        <f>Input2022!O800*0.000001</f>
        <v>28.818421999999998</v>
      </c>
      <c r="P800">
        <f>Input2022!P800*0.000001</f>
        <v>3.681063</v>
      </c>
      <c r="Q800">
        <f>Input2022!Q800*0.000001</f>
        <v>51.208058000000001</v>
      </c>
      <c r="R800">
        <f>Input2022!R800*0.000001</f>
        <v>398.60681</v>
      </c>
      <c r="S800">
        <f>Input2022!S800*0.000001</f>
        <v>449.81486799999999</v>
      </c>
      <c r="T800">
        <f>Input2022!T800*0.000001</f>
        <v>3.9110679999999998</v>
      </c>
      <c r="U800">
        <f>Input2022!U800*0.000001</f>
        <v>13.189700999999999</v>
      </c>
      <c r="V800">
        <f>Input2022!V800*0.000001</f>
        <v>32.884222000000001</v>
      </c>
      <c r="W800">
        <f>Input2022!W800*0.000001</f>
        <v>-106.702958</v>
      </c>
    </row>
    <row r="801" spans="1:23" ht="14.25" customHeight="1">
      <c r="A801">
        <f>Input2022!A801</f>
        <v>2022</v>
      </c>
      <c r="B801" t="str">
        <f>Input2022!B801</f>
        <v>Monterey Peninsula Unified School District</v>
      </c>
      <c r="C801" t="str">
        <f>Input2022!C801</f>
        <v>School District</v>
      </c>
      <c r="D801" t="str">
        <f>Input2022!D801</f>
        <v>06</v>
      </c>
      <c r="E801" t="str">
        <f>Input2022!E801</f>
        <v>053</v>
      </c>
      <c r="F801" t="str">
        <f>Input2022!F801</f>
        <v>25530</v>
      </c>
      <c r="G801" t="str">
        <f>Input2022!G801</f>
        <v>CA</v>
      </c>
      <c r="H801">
        <f>Input2022!H801*0.000001</f>
        <v>39.086185</v>
      </c>
      <c r="I801">
        <f>Input2022!I801*0.000001</f>
        <v>-0.85552399999999995</v>
      </c>
      <c r="J801">
        <f>Input2022!J801*0.000001</f>
        <v>154.69861399999999</v>
      </c>
      <c r="K801">
        <f>Input2022!K801*0.000001</f>
        <v>228.76155899999998</v>
      </c>
      <c r="L801">
        <f>Input2022!L801*0.000001</f>
        <v>178.580231</v>
      </c>
      <c r="M801">
        <f>Input2022!M801*0.000001</f>
        <v>161.99421699999999</v>
      </c>
      <c r="N801">
        <f>Input2022!N801*0.000001</f>
        <v>0</v>
      </c>
      <c r="O801">
        <f>Input2022!O801*0.000001</f>
        <v>49.352148</v>
      </c>
      <c r="P801">
        <f>Input2022!P801*0.000001</f>
        <v>13.565349999999999</v>
      </c>
      <c r="Q801">
        <f>Input2022!Q801*0.000001</f>
        <v>-81.541516000000001</v>
      </c>
      <c r="R801">
        <f>Input2022!R801*0.000001</f>
        <v>538.78676999999993</v>
      </c>
      <c r="S801">
        <f>Input2022!S801*0.000001</f>
        <v>457.24525399999999</v>
      </c>
      <c r="T801">
        <f>Input2022!T801*0.000001</f>
        <v>16.206668999999998</v>
      </c>
      <c r="U801">
        <f>Input2022!U801*0.000001</f>
        <v>0</v>
      </c>
      <c r="V801">
        <f>Input2022!V801*0.000001</f>
        <v>22.489905</v>
      </c>
      <c r="W801">
        <f>Input2022!W801*0.000001</f>
        <v>-95.179980999999998</v>
      </c>
    </row>
    <row r="802" spans="1:23" ht="14.25" customHeight="1">
      <c r="A802">
        <f>Input2022!A802</f>
        <v>2022</v>
      </c>
      <c r="B802" t="str">
        <f>Input2022!B802</f>
        <v>Montgomery Elementary School District</v>
      </c>
      <c r="C802" t="str">
        <f>Input2022!C802</f>
        <v>School District</v>
      </c>
      <c r="D802" t="str">
        <f>Input2022!D802</f>
        <v>06</v>
      </c>
      <c r="E802" t="str">
        <f>Input2022!E802</f>
        <v>097</v>
      </c>
      <c r="F802" t="str">
        <f>Input2022!F802</f>
        <v>25650</v>
      </c>
      <c r="G802" t="str">
        <f>Input2022!G802</f>
        <v>CA</v>
      </c>
      <c r="H802">
        <f>Input2022!H802*0.000001</f>
        <v>0.93928199999999995</v>
      </c>
      <c r="I802">
        <f>Input2022!I802*0.000001</f>
        <v>0</v>
      </c>
      <c r="J802">
        <f>Input2022!J802*0.000001</f>
        <v>0.76325599999999993</v>
      </c>
      <c r="K802">
        <f>Input2022!K802*0.000001</f>
        <v>0</v>
      </c>
      <c r="L802">
        <f>Input2022!L802*0.000001</f>
        <v>0.89910899999999994</v>
      </c>
      <c r="M802">
        <f>Input2022!M802*0.000001</f>
        <v>0.87988499999999992</v>
      </c>
      <c r="N802">
        <f>Input2022!N802*0.000001</f>
        <v>0</v>
      </c>
      <c r="O802">
        <f>Input2022!O802*0.000001</f>
        <v>1.060019</v>
      </c>
      <c r="P802">
        <f>Input2022!P802*0.000001</f>
        <v>5.7572999999999999E-2</v>
      </c>
      <c r="Q802">
        <f>Input2022!Q802*0.000001</f>
        <v>-0.28071099999999999</v>
      </c>
      <c r="R802">
        <f>Input2022!R802*0.000001</f>
        <v>1.7577069999999999</v>
      </c>
      <c r="S802">
        <f>Input2022!S802*0.000001</f>
        <v>1.476996</v>
      </c>
      <c r="T802">
        <f>Input2022!T802*0.000001</f>
        <v>5.5320999999999995E-2</v>
      </c>
      <c r="U802">
        <f>Input2022!U802*0.000001</f>
        <v>0</v>
      </c>
      <c r="V802">
        <f>Input2022!V802*0.000001</f>
        <v>0</v>
      </c>
      <c r="W802">
        <f>Input2022!W802*0.000001</f>
        <v>0.50707999999999998</v>
      </c>
    </row>
    <row r="803" spans="1:23" ht="14.25" customHeight="1">
      <c r="A803">
        <f>Input2022!A803</f>
        <v>2022</v>
      </c>
      <c r="B803" t="str">
        <f>Input2022!B803</f>
        <v>Moorpark</v>
      </c>
      <c r="C803" t="str">
        <f>Input2022!C803</f>
        <v>City</v>
      </c>
      <c r="D803" t="str">
        <f>Input2022!D803</f>
        <v>06</v>
      </c>
      <c r="E803" t="str">
        <f>Input2022!E803</f>
        <v>111</v>
      </c>
      <c r="F803">
        <f>Input2022!F803</f>
        <v>49138</v>
      </c>
      <c r="G803" t="str">
        <f>Input2022!G803</f>
        <v>CA</v>
      </c>
      <c r="H803">
        <f>Input2022!H803*0.000001</f>
        <v>5.6499999999999995</v>
      </c>
      <c r="I803">
        <f>Input2022!I803*0.000001</f>
        <v>-6.1615679999999999</v>
      </c>
      <c r="J803">
        <f>Input2022!J803*0.000001</f>
        <v>15.406500999999999</v>
      </c>
      <c r="K803">
        <f>Input2022!K803*0.000001</f>
        <v>0.14462999999999998</v>
      </c>
      <c r="L803">
        <f>Input2022!L803*0.000001</f>
        <v>32.285544000000002</v>
      </c>
      <c r="M803">
        <f>Input2022!M803*0.000001</f>
        <v>22.33821</v>
      </c>
      <c r="N803">
        <f>Input2022!N803*0.000001</f>
        <v>0</v>
      </c>
      <c r="O803">
        <f>Input2022!O803*0.000001</f>
        <v>4.8075159999999997</v>
      </c>
      <c r="P803">
        <f>Input2022!P803*0.000001</f>
        <v>1.1915009999999999</v>
      </c>
      <c r="Q803">
        <f>Input2022!Q803*0.000001</f>
        <v>4.6766949999999996</v>
      </c>
      <c r="R803">
        <f>Input2022!R803*0.000001</f>
        <v>-39.937617421007694</v>
      </c>
      <c r="S803">
        <f>Input2022!S803*0.000001</f>
        <v>-35.260922421007692</v>
      </c>
      <c r="T803">
        <f>Input2022!T803*0.000001</f>
        <v>0.52693400000000001</v>
      </c>
      <c r="U803">
        <f>Input2022!U803*0.000001</f>
        <v>2.9771709999999998</v>
      </c>
      <c r="V803">
        <f>Input2022!V803*0.000001</f>
        <v>1.407645</v>
      </c>
      <c r="W803">
        <f>Input2022!W803*0.000001</f>
        <v>62.684201999999999</v>
      </c>
    </row>
    <row r="804" spans="1:23" ht="14.25" customHeight="1">
      <c r="A804">
        <f>Input2022!A804</f>
        <v>2022</v>
      </c>
      <c r="B804" t="str">
        <f>Input2022!B804</f>
        <v>Moorpark Unified School District</v>
      </c>
      <c r="C804" t="str">
        <f>Input2022!C804</f>
        <v>School District</v>
      </c>
      <c r="D804" t="str">
        <f>Input2022!D804</f>
        <v>06</v>
      </c>
      <c r="E804" t="str">
        <f>Input2022!E804</f>
        <v>111</v>
      </c>
      <c r="F804" t="str">
        <f>Input2022!F804</f>
        <v>25690</v>
      </c>
      <c r="G804" t="str">
        <f>Input2022!G804</f>
        <v>CA</v>
      </c>
      <c r="H804">
        <f>Input2022!H804*0.000001</f>
        <v>11.351341</v>
      </c>
      <c r="I804">
        <f>Input2022!I804*0.000001</f>
        <v>0</v>
      </c>
      <c r="J804">
        <f>Input2022!J804*0.000001</f>
        <v>75.171711000000002</v>
      </c>
      <c r="K804">
        <f>Input2022!K804*0.000001</f>
        <v>72.570514000000003</v>
      </c>
      <c r="L804">
        <f>Input2022!L804*0.000001</f>
        <v>89.045481999999993</v>
      </c>
      <c r="M804">
        <f>Input2022!M804*0.000001</f>
        <v>79.280169999999998</v>
      </c>
      <c r="N804">
        <f>Input2022!N804*0.000001</f>
        <v>17.929876</v>
      </c>
      <c r="O804">
        <f>Input2022!O804*0.000001</f>
        <v>0</v>
      </c>
      <c r="P804">
        <f>Input2022!P804*0.000001</f>
        <v>6.7688769999999998</v>
      </c>
      <c r="Q804">
        <f>Input2022!Q804*0.000001</f>
        <v>-36.049886000000001</v>
      </c>
      <c r="R804">
        <f>Input2022!R804*0.000001</f>
        <v>241.69274412955468</v>
      </c>
      <c r="S804">
        <f>Input2022!S804*0.000001</f>
        <v>205.64285812955467</v>
      </c>
      <c r="T804">
        <f>Input2022!T804*0.000001</f>
        <v>7.1678939999999995</v>
      </c>
      <c r="U804">
        <f>Input2022!U804*0.000001</f>
        <v>0</v>
      </c>
      <c r="V804">
        <f>Input2022!V804*0.000001</f>
        <v>13.333039999999999</v>
      </c>
      <c r="W804">
        <f>Input2022!W804*0.000001</f>
        <v>-57.238253</v>
      </c>
    </row>
    <row r="805" spans="1:23" ht="14.25" customHeight="1">
      <c r="A805">
        <f>Input2022!A805</f>
        <v>2022</v>
      </c>
      <c r="B805" t="str">
        <f>Input2022!B805</f>
        <v>Moraga</v>
      </c>
      <c r="C805" t="str">
        <f>Input2022!C805</f>
        <v>Town</v>
      </c>
      <c r="D805" t="str">
        <f>Input2022!D805</f>
        <v>06</v>
      </c>
      <c r="E805" t="str">
        <f>Input2022!E805</f>
        <v>013</v>
      </c>
      <c r="F805" t="str">
        <f>Input2022!F805</f>
        <v>49187</v>
      </c>
      <c r="G805" t="str">
        <f>Input2022!G805</f>
        <v>CA</v>
      </c>
      <c r="H805">
        <f>Input2022!H805*0.000001</f>
        <v>10.648489999999999</v>
      </c>
      <c r="I805">
        <f>Input2022!I805*0.000001</f>
        <v>-0.46499999999999997</v>
      </c>
      <c r="J805">
        <f>Input2022!J805*0.000001</f>
        <v>9.5100280000000001</v>
      </c>
      <c r="K805">
        <f>Input2022!K805*0.000001</f>
        <v>5.0871629999999994</v>
      </c>
      <c r="L805">
        <f>Input2022!L805*0.000001</f>
        <v>21.220544</v>
      </c>
      <c r="M805">
        <f>Input2022!M805*0.000001</f>
        <v>11.599281999999999</v>
      </c>
      <c r="N805">
        <f>Input2022!N805*0.000001</f>
        <v>0</v>
      </c>
      <c r="O805">
        <f>Input2022!O805*0.000001</f>
        <v>11.648883</v>
      </c>
      <c r="P805">
        <f>Input2022!P805*0.000001</f>
        <v>1.5653649999999999</v>
      </c>
      <c r="Q805">
        <f>Input2022!Q805*0.000001</f>
        <v>-4.7704389999999997</v>
      </c>
      <c r="R805">
        <f>Input2022!R805*0.000001</f>
        <v>29.81524374999999</v>
      </c>
      <c r="S805">
        <f>Input2022!S805*0.000001</f>
        <v>25.04480474999999</v>
      </c>
      <c r="T805">
        <f>Input2022!T805*0.000001</f>
        <v>0.390289</v>
      </c>
      <c r="U805">
        <f>Input2022!U805*0.000001</f>
        <v>0</v>
      </c>
      <c r="V805">
        <f>Input2022!V805*0.000001</f>
        <v>0</v>
      </c>
      <c r="W805">
        <f>Input2022!W805*0.000001</f>
        <v>3.8287619999999998</v>
      </c>
    </row>
    <row r="806" spans="1:23" ht="14.25" customHeight="1">
      <c r="A806">
        <f>Input2022!A806</f>
        <v>2022</v>
      </c>
      <c r="B806" t="str">
        <f>Input2022!B806</f>
        <v>Moraga School District</v>
      </c>
      <c r="C806" t="str">
        <f>Input2022!C806</f>
        <v>School District</v>
      </c>
      <c r="D806" t="str">
        <f>Input2022!D806</f>
        <v>06</v>
      </c>
      <c r="E806" t="str">
        <f>Input2022!E806</f>
        <v>013</v>
      </c>
      <c r="F806" t="str">
        <f>Input2022!F806</f>
        <v>25740</v>
      </c>
      <c r="G806" t="str">
        <f>Input2022!G806</f>
        <v>CA</v>
      </c>
      <c r="H806">
        <f>Input2022!H806*0.000001</f>
        <v>5.9913189999999998</v>
      </c>
      <c r="I806">
        <f>Input2022!I806*0.000001</f>
        <v>-3.3817E-2</v>
      </c>
      <c r="J806">
        <f>Input2022!J806*0.000001</f>
        <v>25.989262</v>
      </c>
      <c r="K806">
        <f>Input2022!K806*0.000001</f>
        <v>37.206817000000001</v>
      </c>
      <c r="L806">
        <f>Input2022!L806*0.000001</f>
        <v>27.090212999999999</v>
      </c>
      <c r="M806">
        <f>Input2022!M806*0.000001</f>
        <v>25.812811999999997</v>
      </c>
      <c r="N806">
        <f>Input2022!N806*0.000001</f>
        <v>0</v>
      </c>
      <c r="O806">
        <f>Input2022!O806*0.000001</f>
        <v>5.9188679999999998</v>
      </c>
      <c r="P806">
        <f>Input2022!P806*0.000001</f>
        <v>0.76035399999999997</v>
      </c>
      <c r="Q806">
        <f>Input2022!Q806*0.000001</f>
        <v>-13.242923999999999</v>
      </c>
      <c r="R806">
        <f>Input2022!R806*0.000001</f>
        <v>90.412265296052624</v>
      </c>
      <c r="S806">
        <f>Input2022!S806*0.000001</f>
        <v>77.169341296052636</v>
      </c>
      <c r="T806">
        <f>Input2022!T806*0.000001</f>
        <v>2.6229329999999997</v>
      </c>
      <c r="U806">
        <f>Input2022!U806*0.000001</f>
        <v>0</v>
      </c>
      <c r="V806">
        <f>Input2022!V806*0.000001</f>
        <v>9.1489999999999991E-3</v>
      </c>
      <c r="W806">
        <f>Input2022!W806*0.000001</f>
        <v>-20.095261000000001</v>
      </c>
    </row>
    <row r="807" spans="1:23" ht="14.25" customHeight="1">
      <c r="A807">
        <f>Input2022!A807</f>
        <v>2022</v>
      </c>
      <c r="B807" t="str">
        <f>Input2022!B807</f>
        <v>Moreland School District</v>
      </c>
      <c r="C807" t="str">
        <f>Input2022!C807</f>
        <v>School District</v>
      </c>
      <c r="D807" t="str">
        <f>Input2022!D807</f>
        <v>06</v>
      </c>
      <c r="E807" t="str">
        <f>Input2022!E807</f>
        <v>085</v>
      </c>
      <c r="F807" t="str">
        <f>Input2022!F807</f>
        <v>25770</v>
      </c>
      <c r="G807" t="str">
        <f>Input2022!G807</f>
        <v>CA</v>
      </c>
      <c r="H807">
        <f>Input2022!H807*0.000001</f>
        <v>8.4321059999999992</v>
      </c>
      <c r="I807">
        <f>Input2022!I807*0.000001</f>
        <v>-0.38849699999999998</v>
      </c>
      <c r="J807">
        <f>Input2022!J807*0.000001</f>
        <v>63.757619999999996</v>
      </c>
      <c r="K807">
        <f>Input2022!K807*0.000001</f>
        <v>146.10478000000001</v>
      </c>
      <c r="L807">
        <f>Input2022!L807*0.000001</f>
        <v>83.590277999999998</v>
      </c>
      <c r="M807">
        <f>Input2022!M807*0.000001</f>
        <v>60.284361999999994</v>
      </c>
      <c r="N807">
        <f>Input2022!N807*0.000001</f>
        <v>0</v>
      </c>
      <c r="O807">
        <f>Input2022!O807*0.000001</f>
        <v>17.680053999999998</v>
      </c>
      <c r="P807">
        <f>Input2022!P807*0.000001</f>
        <v>3.266305</v>
      </c>
      <c r="Q807">
        <f>Input2022!Q807*0.000001</f>
        <v>-34.220813</v>
      </c>
      <c r="R807">
        <f>Input2022!R807*0.000001</f>
        <v>119.05035642857139</v>
      </c>
      <c r="S807">
        <f>Input2022!S807*0.000001</f>
        <v>84.829543428571398</v>
      </c>
      <c r="T807">
        <f>Input2022!T807*0.000001</f>
        <v>6.4621409999999999</v>
      </c>
      <c r="U807">
        <f>Input2022!U807*0.000001</f>
        <v>0</v>
      </c>
      <c r="V807">
        <f>Input2022!V807*0.000001</f>
        <v>8.7870919999999995</v>
      </c>
      <c r="W807">
        <f>Input2022!W807*0.000001</f>
        <v>-65.881433999999999</v>
      </c>
    </row>
    <row r="808" spans="1:23" ht="14.25" customHeight="1">
      <c r="A808">
        <f>Input2022!A808</f>
        <v>2022</v>
      </c>
      <c r="B808" t="str">
        <f>Input2022!B808</f>
        <v>Moreno Valley</v>
      </c>
      <c r="C808" t="str">
        <f>Input2022!C808</f>
        <v>City</v>
      </c>
      <c r="D808" t="str">
        <f>Input2022!D808</f>
        <v>06</v>
      </c>
      <c r="E808" t="str">
        <f>Input2022!E808</f>
        <v>065</v>
      </c>
      <c r="F808">
        <f>Input2022!F808</f>
        <v>49270</v>
      </c>
      <c r="G808" t="str">
        <f>Input2022!G808</f>
        <v>CA</v>
      </c>
      <c r="H808">
        <f>Input2022!H808*0.000001</f>
        <v>85.79624299999999</v>
      </c>
      <c r="I808">
        <f>Input2022!I808*0.000001</f>
        <v>-44.104078999999999</v>
      </c>
      <c r="J808">
        <f>Input2022!J808*0.000001</f>
        <v>83.281674999999993</v>
      </c>
      <c r="K808">
        <f>Input2022!K808*0.000001</f>
        <v>100.52494299999999</v>
      </c>
      <c r="L808">
        <f>Input2022!L808*0.000001</f>
        <v>289.90131700000001</v>
      </c>
      <c r="M808">
        <f>Input2022!M808*0.000001</f>
        <v>136.62844699999999</v>
      </c>
      <c r="N808">
        <f>Input2022!N808*0.000001</f>
        <v>0</v>
      </c>
      <c r="O808">
        <f>Input2022!O808*0.000001</f>
        <v>58.024865999999996</v>
      </c>
      <c r="P808">
        <f>Input2022!P808*0.000001</f>
        <v>33.982783999999995</v>
      </c>
      <c r="Q808">
        <f>Input2022!Q808*0.000001</f>
        <v>-54.897196000000001</v>
      </c>
      <c r="R808">
        <f>Input2022!R808*0.000001</f>
        <v>244.548531</v>
      </c>
      <c r="S808">
        <f>Input2022!S808*0.000001</f>
        <v>189.65133499999999</v>
      </c>
      <c r="T808">
        <f>Input2022!T808*0.000001</f>
        <v>9.035482</v>
      </c>
      <c r="U808">
        <f>Input2022!U808*0.000001</f>
        <v>15.414511999999998</v>
      </c>
      <c r="V808">
        <f>Input2022!V808*0.000001</f>
        <v>20.689326999999999</v>
      </c>
      <c r="W808">
        <f>Input2022!W808*0.000001</f>
        <v>169.409425</v>
      </c>
    </row>
    <row r="809" spans="1:23" ht="14.25" customHeight="1">
      <c r="A809">
        <f>Input2022!A809</f>
        <v>2022</v>
      </c>
      <c r="B809" t="str">
        <f>Input2022!B809</f>
        <v>Moreno Valley Unified School District</v>
      </c>
      <c r="C809" t="str">
        <f>Input2022!C809</f>
        <v>School District</v>
      </c>
      <c r="D809" t="str">
        <f>Input2022!D809</f>
        <v>06</v>
      </c>
      <c r="E809" t="str">
        <f>Input2022!E809</f>
        <v>065</v>
      </c>
      <c r="F809" t="str">
        <f>Input2022!F809</f>
        <v>25800</v>
      </c>
      <c r="G809" t="str">
        <f>Input2022!G809</f>
        <v>CA</v>
      </c>
      <c r="H809">
        <f>Input2022!H809*0.000001</f>
        <v>103.10507</v>
      </c>
      <c r="I809">
        <f>Input2022!I809*0.000001</f>
        <v>-8.3834</v>
      </c>
      <c r="J809">
        <f>Input2022!J809*0.000001</f>
        <v>499.88985099999996</v>
      </c>
      <c r="K809">
        <f>Input2022!K809*0.000001</f>
        <v>275.019317</v>
      </c>
      <c r="L809">
        <f>Input2022!L809*0.000001</f>
        <v>609.50561299999993</v>
      </c>
      <c r="M809">
        <f>Input2022!M809*0.000001</f>
        <v>529.76207899999997</v>
      </c>
      <c r="N809">
        <f>Input2022!N809*0.000001</f>
        <v>0</v>
      </c>
      <c r="O809">
        <f>Input2022!O809*0.000001</f>
        <v>5.7260949999999999</v>
      </c>
      <c r="P809">
        <f>Input2022!P809*0.000001</f>
        <v>44.07929</v>
      </c>
      <c r="Q809">
        <f>Input2022!Q809*0.000001</f>
        <v>-247.014927</v>
      </c>
      <c r="R809">
        <f>Input2022!R809*0.000001</f>
        <v>1667.6448789473686</v>
      </c>
      <c r="S809">
        <f>Input2022!S809*0.000001</f>
        <v>1420.6299519473685</v>
      </c>
      <c r="T809">
        <f>Input2022!T809*0.000001</f>
        <v>50.359338000000001</v>
      </c>
      <c r="U809">
        <f>Input2022!U809*0.000001</f>
        <v>1.3406512777777777</v>
      </c>
      <c r="V809">
        <f>Input2022!V809*0.000001</f>
        <v>52.121339277777771</v>
      </c>
      <c r="W809">
        <f>Input2022!W809*0.000001</f>
        <v>-243.173461</v>
      </c>
    </row>
    <row r="810" spans="1:23" ht="14.25" customHeight="1">
      <c r="A810">
        <f>Input2022!A810</f>
        <v>2022</v>
      </c>
      <c r="B810" t="str">
        <f>Input2022!B810</f>
        <v>Morgan Hill</v>
      </c>
      <c r="C810" t="str">
        <f>Input2022!C810</f>
        <v>City</v>
      </c>
      <c r="D810" t="str">
        <f>Input2022!D810</f>
        <v>06</v>
      </c>
      <c r="E810" t="str">
        <f>Input2022!E810</f>
        <v>085</v>
      </c>
      <c r="F810">
        <f>Input2022!F810</f>
        <v>49278</v>
      </c>
      <c r="G810" t="str">
        <f>Input2022!G810</f>
        <v>CA</v>
      </c>
      <c r="H810">
        <f>Input2022!H810*0.000001</f>
        <v>32.450007999999997</v>
      </c>
      <c r="I810">
        <f>Input2022!I810*0.000001</f>
        <v>-2.7634119999999998</v>
      </c>
      <c r="J810">
        <f>Input2022!J810*0.000001</f>
        <v>43.46602</v>
      </c>
      <c r="K810">
        <f>Input2022!K810*0.000001</f>
        <v>52.444925999999995</v>
      </c>
      <c r="L810">
        <f>Input2022!L810*0.000001</f>
        <v>107.895535</v>
      </c>
      <c r="M810">
        <f>Input2022!M810*0.000001</f>
        <v>49.419304999999994</v>
      </c>
      <c r="N810">
        <f>Input2022!N810*0.000001</f>
        <v>0</v>
      </c>
      <c r="O810">
        <f>Input2022!O810*0.000001</f>
        <v>27.711637999999997</v>
      </c>
      <c r="P810">
        <f>Input2022!P810*0.000001</f>
        <v>3.9316099999999996</v>
      </c>
      <c r="Q810">
        <f>Input2022!Q810*0.000001</f>
        <v>-32.135323</v>
      </c>
      <c r="R810">
        <f>Input2022!R810*0.000001</f>
        <v>246.18656341502989</v>
      </c>
      <c r="S810">
        <f>Input2022!S810*0.000001</f>
        <v>214.05124041502989</v>
      </c>
      <c r="T810">
        <f>Input2022!T810*0.000001</f>
        <v>6.3978079999999995</v>
      </c>
      <c r="U810">
        <f>Input2022!U810*0.000001</f>
        <v>3.4416659999999997</v>
      </c>
      <c r="V810">
        <f>Input2022!V810*0.000001</f>
        <v>5.7580849999999995</v>
      </c>
      <c r="W810">
        <f>Input2022!W810*0.000001</f>
        <v>125.05862399999999</v>
      </c>
    </row>
    <row r="811" spans="1:23" ht="14.25" customHeight="1">
      <c r="A811">
        <f>Input2022!A811</f>
        <v>2022</v>
      </c>
      <c r="B811" t="str">
        <f>Input2022!B811</f>
        <v>Morgan Hill Unified School District</v>
      </c>
      <c r="C811" t="str">
        <f>Input2022!C811</f>
        <v>School District</v>
      </c>
      <c r="D811" t="str">
        <f>Input2022!D811</f>
        <v>06</v>
      </c>
      <c r="E811" t="str">
        <f>Input2022!E811</f>
        <v>085</v>
      </c>
      <c r="F811" t="str">
        <f>Input2022!F811</f>
        <v>25830</v>
      </c>
      <c r="G811" t="str">
        <f>Input2022!G811</f>
        <v>CA</v>
      </c>
      <c r="H811">
        <f>Input2022!H811*0.000001</f>
        <v>42.862969999999997</v>
      </c>
      <c r="I811">
        <f>Input2022!I811*0.000001</f>
        <v>-0.34149099999999999</v>
      </c>
      <c r="J811">
        <f>Input2022!J811*0.000001</f>
        <v>105.146732</v>
      </c>
      <c r="K811">
        <f>Input2022!K811*0.000001</f>
        <v>128.43296799999999</v>
      </c>
      <c r="L811">
        <f>Input2022!L811*0.000001</f>
        <v>124.908199</v>
      </c>
      <c r="M811">
        <f>Input2022!M811*0.000001</f>
        <v>110.01584799999999</v>
      </c>
      <c r="N811">
        <f>Input2022!N811*0.000001</f>
        <v>0</v>
      </c>
      <c r="O811">
        <f>Input2022!O811*0.000001</f>
        <v>54.917349999999999</v>
      </c>
      <c r="P811">
        <f>Input2022!P811*0.000001</f>
        <v>8.1284229999999997</v>
      </c>
      <c r="Q811">
        <f>Input2022!Q811*0.000001</f>
        <v>-52.097259999999999</v>
      </c>
      <c r="R811">
        <f>Input2022!R811*0.000001</f>
        <v>353.5651109311741</v>
      </c>
      <c r="S811">
        <f>Input2022!S811*0.000001</f>
        <v>301.4678509311741</v>
      </c>
      <c r="T811">
        <f>Input2022!T811*0.000001</f>
        <v>10.777999999999999</v>
      </c>
      <c r="U811">
        <f>Input2022!U811*0.000001</f>
        <v>0</v>
      </c>
      <c r="V811">
        <f>Input2022!V811*0.000001</f>
        <v>11.219369</v>
      </c>
      <c r="W811">
        <f>Input2022!W811*0.000001</f>
        <v>-53.457214999999998</v>
      </c>
    </row>
    <row r="812" spans="1:23" ht="14.25" customHeight="1">
      <c r="A812">
        <f>Input2022!A812</f>
        <v>2022</v>
      </c>
      <c r="B812" t="str">
        <f>Input2022!B812</f>
        <v>Morongo Unified School District</v>
      </c>
      <c r="C812" t="str">
        <f>Input2022!C812</f>
        <v>School District</v>
      </c>
      <c r="D812" t="str">
        <f>Input2022!D812</f>
        <v>06</v>
      </c>
      <c r="E812" t="str">
        <f>Input2022!E812</f>
        <v>071</v>
      </c>
      <c r="F812" t="str">
        <f>Input2022!F812</f>
        <v>25860</v>
      </c>
      <c r="G812" t="str">
        <f>Input2022!G812</f>
        <v>CA</v>
      </c>
      <c r="H812">
        <f>Input2022!H812*0.000001</f>
        <v>47.805209999999995</v>
      </c>
      <c r="I812">
        <f>Input2022!I812*0.000001</f>
        <v>-0.5</v>
      </c>
      <c r="J812">
        <f>Input2022!J812*0.000001</f>
        <v>114.174994</v>
      </c>
      <c r="K812">
        <f>Input2022!K812*0.000001</f>
        <v>46.367148</v>
      </c>
      <c r="L812">
        <f>Input2022!L812*0.000001</f>
        <v>134.17232099999998</v>
      </c>
      <c r="M812">
        <f>Input2022!M812*0.000001</f>
        <v>130.649666</v>
      </c>
      <c r="N812">
        <f>Input2022!N812*0.000001</f>
        <v>0</v>
      </c>
      <c r="O812">
        <f>Input2022!O812*0.000001</f>
        <v>69.040167999999994</v>
      </c>
      <c r="P812">
        <f>Input2022!P812*0.000001</f>
        <v>20.890169999999998</v>
      </c>
      <c r="Q812">
        <f>Input2022!Q812*0.000001</f>
        <v>-52.822320999999995</v>
      </c>
      <c r="R812">
        <f>Input2022!R812*0.000001</f>
        <v>361.68635506072877</v>
      </c>
      <c r="S812">
        <f>Input2022!S812*0.000001</f>
        <v>308.86403406072878</v>
      </c>
      <c r="T812">
        <f>Input2022!T812*0.000001</f>
        <v>11.444849999999999</v>
      </c>
      <c r="U812">
        <f>Input2022!U812*0.000001</f>
        <v>-3.6017142857142858E-3</v>
      </c>
      <c r="V812">
        <f>Input2022!V812*0.000001</f>
        <v>1.4317832857142856</v>
      </c>
      <c r="W812">
        <f>Input2022!W812*0.000001</f>
        <v>-32.054209</v>
      </c>
    </row>
    <row r="813" spans="1:23" ht="14.25" customHeight="1">
      <c r="A813">
        <f>Input2022!A813</f>
        <v>2022</v>
      </c>
      <c r="B813" t="str">
        <f>Input2022!B813</f>
        <v>Morro Bay</v>
      </c>
      <c r="C813" t="str">
        <f>Input2022!C813</f>
        <v>City</v>
      </c>
      <c r="D813" t="str">
        <f>Input2022!D813</f>
        <v>06</v>
      </c>
      <c r="E813" t="str">
        <f>Input2022!E813</f>
        <v>079</v>
      </c>
      <c r="F813">
        <f>Input2022!F813</f>
        <v>49362</v>
      </c>
      <c r="G813" t="str">
        <f>Input2022!G813</f>
        <v>CA</v>
      </c>
      <c r="H813">
        <f>Input2022!H813*0.000001</f>
        <v>11.857056</v>
      </c>
      <c r="I813">
        <f>Input2022!I813*0.000001</f>
        <v>-0.86653499999999994</v>
      </c>
      <c r="J813">
        <f>Input2022!J813*0.000001</f>
        <v>13.991688999999999</v>
      </c>
      <c r="K813">
        <f>Input2022!K813*0.000001</f>
        <v>90.970849999999999</v>
      </c>
      <c r="L813">
        <f>Input2022!L813*0.000001</f>
        <v>48.510643999999999</v>
      </c>
      <c r="M813">
        <f>Input2022!M813*0.000001</f>
        <v>16.881620999999999</v>
      </c>
      <c r="N813">
        <f>Input2022!N813*0.000001</f>
        <v>12.005644</v>
      </c>
      <c r="O813">
        <f>Input2022!O813*0.000001</f>
        <v>0</v>
      </c>
      <c r="P813">
        <f>Input2022!P813*0.000001</f>
        <v>1.9843659999999999</v>
      </c>
      <c r="Q813">
        <f>Input2022!Q813*0.000001</f>
        <v>-15.923731999999999</v>
      </c>
      <c r="R813">
        <f>Input2022!R813*0.000001</f>
        <v>118.92256909999999</v>
      </c>
      <c r="S813">
        <f>Input2022!S813*0.000001</f>
        <v>102.99883709999999</v>
      </c>
      <c r="T813">
        <f>Input2022!T813*0.000001</f>
        <v>3.0737779999999999</v>
      </c>
      <c r="U813">
        <f>Input2022!U813*0.000001</f>
        <v>1.9438879999999998</v>
      </c>
      <c r="V813">
        <f>Input2022!V813*0.000001</f>
        <v>2.9736979999999997</v>
      </c>
      <c r="W813">
        <f>Input2022!W813*0.000001</f>
        <v>23.533781999999999</v>
      </c>
    </row>
    <row r="814" spans="1:23" ht="14.25" customHeight="1">
      <c r="A814">
        <f>Input2022!A814</f>
        <v>2022</v>
      </c>
      <c r="B814" t="str">
        <f>Input2022!B814</f>
        <v>Mother Lode Union Elementary School District</v>
      </c>
      <c r="C814" t="str">
        <f>Input2022!C814</f>
        <v>School District</v>
      </c>
      <c r="D814" t="str">
        <f>Input2022!D814</f>
        <v>06</v>
      </c>
      <c r="E814" t="str">
        <f>Input2022!E814</f>
        <v>017</v>
      </c>
      <c r="F814" t="str">
        <f>Input2022!F814</f>
        <v>25980</v>
      </c>
      <c r="G814" t="str">
        <f>Input2022!G814</f>
        <v>CA</v>
      </c>
      <c r="H814">
        <f>Input2022!H814*0.000001</f>
        <v>4.075043</v>
      </c>
      <c r="I814">
        <f>Input2022!I814*0.000001</f>
        <v>0</v>
      </c>
      <c r="J814">
        <f>Input2022!J814*0.000001</f>
        <v>13.037087</v>
      </c>
      <c r="K814">
        <f>Input2022!K814*0.000001</f>
        <v>8.179449</v>
      </c>
      <c r="L814">
        <f>Input2022!L814*0.000001</f>
        <v>17.047326999999999</v>
      </c>
      <c r="M814">
        <f>Input2022!M814*0.000001</f>
        <v>13.908628999999999</v>
      </c>
      <c r="N814">
        <f>Input2022!N814*0.000001</f>
        <v>4.6626399999999997</v>
      </c>
      <c r="O814">
        <f>Input2022!O814*0.000001</f>
        <v>0</v>
      </c>
      <c r="P814">
        <f>Input2022!P814*0.000001</f>
        <v>0.42914199999999997</v>
      </c>
      <c r="Q814">
        <f>Input2022!Q814*0.000001</f>
        <v>-6.2664749999999998</v>
      </c>
      <c r="R814">
        <f>Input2022!R814*0.000001</f>
        <v>40.948412550607294</v>
      </c>
      <c r="S814">
        <f>Input2022!S814*0.000001</f>
        <v>34.681937550607294</v>
      </c>
      <c r="T814">
        <f>Input2022!T814*0.000001</f>
        <v>1.2826359999999999</v>
      </c>
      <c r="U814">
        <f>Input2022!U814*0.000001</f>
        <v>0</v>
      </c>
      <c r="V814">
        <f>Input2022!V814*0.000001</f>
        <v>1.116263</v>
      </c>
      <c r="W814">
        <f>Input2022!W814*0.000001</f>
        <v>-3.4900319999999998</v>
      </c>
    </row>
    <row r="815" spans="1:23" ht="14.25" customHeight="1">
      <c r="A815">
        <f>Input2022!A815</f>
        <v>2022</v>
      </c>
      <c r="B815" t="str">
        <f>Input2022!B815</f>
        <v>Mount Diablo Unified School District</v>
      </c>
      <c r="C815" t="str">
        <f>Input2022!C815</f>
        <v>School District</v>
      </c>
      <c r="D815" t="str">
        <f>Input2022!D815</f>
        <v>06</v>
      </c>
      <c r="E815" t="str">
        <f>Input2022!E815</f>
        <v>013</v>
      </c>
      <c r="F815" t="str">
        <f>Input2022!F815</f>
        <v>26370</v>
      </c>
      <c r="G815" t="str">
        <f>Input2022!G815</f>
        <v>CA</v>
      </c>
      <c r="H815">
        <f>Input2022!H815*0.000001</f>
        <v>86.879065999999995</v>
      </c>
      <c r="I815">
        <f>Input2022!I815*0.000001</f>
        <v>0</v>
      </c>
      <c r="J815">
        <f>Input2022!J815*0.000001</f>
        <v>389.24718999999999</v>
      </c>
      <c r="K815">
        <f>Input2022!K815*0.000001</f>
        <v>496.12958099999997</v>
      </c>
      <c r="L815">
        <f>Input2022!L815*0.000001</f>
        <v>500.03255199999995</v>
      </c>
      <c r="M815">
        <f>Input2022!M815*0.000001</f>
        <v>429.33186499999999</v>
      </c>
      <c r="N815">
        <f>Input2022!N815*0.000001</f>
        <v>0.45299899999999999</v>
      </c>
      <c r="O815">
        <f>Input2022!O815*0.000001</f>
        <v>135.10732899999999</v>
      </c>
      <c r="P815">
        <f>Input2022!P815*0.000001</f>
        <v>36.197451000000001</v>
      </c>
      <c r="Q815">
        <f>Input2022!Q815*0.000001</f>
        <v>-177.02995999999999</v>
      </c>
      <c r="R815">
        <f>Input2022!R815*0.000001</f>
        <v>1170.1397345299074</v>
      </c>
      <c r="S815">
        <f>Input2022!S815*0.000001</f>
        <v>993.10977452990744</v>
      </c>
      <c r="T815">
        <f>Input2022!T815*0.000001</f>
        <v>37.128265999999996</v>
      </c>
      <c r="U815">
        <f>Input2022!U815*0.000001</f>
        <v>0</v>
      </c>
      <c r="V815">
        <f>Input2022!V815*0.000001</f>
        <v>198.46306299999998</v>
      </c>
      <c r="W815">
        <f>Input2022!W815*0.000001</f>
        <v>-487.22514200000001</v>
      </c>
    </row>
    <row r="816" spans="1:23" ht="26.25" customHeight="1">
      <c r="A816">
        <f>Input2022!A816</f>
        <v>2022</v>
      </c>
      <c r="B816" t="str">
        <f>Input2022!B816</f>
        <v>Mount Pleasant Elementary School District</v>
      </c>
      <c r="C816" t="str">
        <f>Input2022!C816</f>
        <v>School District</v>
      </c>
      <c r="D816" t="str">
        <f>Input2022!D816</f>
        <v>06</v>
      </c>
      <c r="E816" t="str">
        <f>Input2022!E816</f>
        <v>085</v>
      </c>
      <c r="F816" t="str">
        <f>Input2022!F816</f>
        <v>26400</v>
      </c>
      <c r="G816" t="str">
        <f>Input2022!G816</f>
        <v>CA</v>
      </c>
      <c r="H816">
        <f>Input2022!H816*0.000001</f>
        <v>6.3464559999999999</v>
      </c>
      <c r="I816">
        <f>Input2022!I816*0.000001</f>
        <v>0</v>
      </c>
      <c r="J816">
        <f>Input2022!J816*0.000001</f>
        <v>31.909783999999998</v>
      </c>
      <c r="K816">
        <f>Input2022!K816*0.000001</f>
        <v>32.231527999999997</v>
      </c>
      <c r="L816">
        <f>Input2022!L816*0.000001</f>
        <v>41.338833999999999</v>
      </c>
      <c r="M816">
        <f>Input2022!M816*0.000001</f>
        <v>34.689349</v>
      </c>
      <c r="N816">
        <f>Input2022!N816*0.000001</f>
        <v>9.3287510000000005</v>
      </c>
      <c r="O816">
        <f>Input2022!O816*0.000001</f>
        <v>0</v>
      </c>
      <c r="P816">
        <f>Input2022!P816*0.000001</f>
        <v>1.5991899999999999</v>
      </c>
      <c r="Q816">
        <f>Input2022!Q816*0.000001</f>
        <v>-15.462999999999999</v>
      </c>
      <c r="R816">
        <f>Input2022!R816*0.000001</f>
        <v>101.2223775718106</v>
      </c>
      <c r="S816">
        <f>Input2022!S816*0.000001</f>
        <v>85.759377571810603</v>
      </c>
      <c r="T816">
        <f>Input2022!T816*0.000001</f>
        <v>3.4225159999999999</v>
      </c>
      <c r="U816">
        <f>Input2022!U816*0.000001</f>
        <v>0</v>
      </c>
      <c r="V816">
        <f>Input2022!V816*0.000001</f>
        <v>14.450116</v>
      </c>
      <c r="W816">
        <f>Input2022!W816*0.000001</f>
        <v>-32.929772</v>
      </c>
    </row>
    <row r="817" spans="1:23" ht="14.25" customHeight="1">
      <c r="A817">
        <f>Input2022!A817</f>
        <v>2022</v>
      </c>
      <c r="B817" t="str">
        <f>Input2022!B817</f>
        <v>Mount Shasta</v>
      </c>
      <c r="C817" t="str">
        <f>Input2022!C817</f>
        <v>City</v>
      </c>
      <c r="D817" t="str">
        <f>Input2022!D817</f>
        <v>06</v>
      </c>
      <c r="E817" t="str">
        <f>Input2022!E817</f>
        <v>093</v>
      </c>
      <c r="F817">
        <f>Input2022!F817</f>
        <v>49852</v>
      </c>
      <c r="G817" t="str">
        <f>Input2022!G817</f>
        <v>CA</v>
      </c>
      <c r="H817">
        <f>Input2022!H817*0.000001</f>
        <v>2.7249539999999999</v>
      </c>
      <c r="I817">
        <f>Input2022!I817*0.000001</f>
        <v>0</v>
      </c>
      <c r="J817">
        <f>Input2022!J817*0.000001</f>
        <v>4.913735</v>
      </c>
      <c r="K817">
        <f>Input2022!K817*0.000001</f>
        <v>9.3496559999999995</v>
      </c>
      <c r="L817">
        <f>Input2022!L817*0.000001</f>
        <v>24.052596999999999</v>
      </c>
      <c r="M817">
        <f>Input2022!M817*0.000001</f>
        <v>5.5650170000000001</v>
      </c>
      <c r="N817">
        <f>Input2022!N817*0.000001</f>
        <v>0</v>
      </c>
      <c r="O817">
        <f>Input2022!O817*0.000001</f>
        <v>1.704879</v>
      </c>
      <c r="P817">
        <f>Input2022!P817*0.000001</f>
        <v>0.46724499999999997</v>
      </c>
      <c r="Q817">
        <f>Input2022!Q817*0.000001</f>
        <v>-2.5210059999999999</v>
      </c>
      <c r="R817">
        <f>Input2022!R817*0.000001</f>
        <v>2.9502703339999998</v>
      </c>
      <c r="S817">
        <f>Input2022!S817*0.000001</f>
        <v>0.42926433399999997</v>
      </c>
      <c r="T817">
        <f>Input2022!T817*0.000001</f>
        <v>0.48517899999999997</v>
      </c>
      <c r="U817">
        <f>Input2022!U817*0.000001</f>
        <v>0</v>
      </c>
      <c r="V817">
        <f>Input2022!V817*0.000001</f>
        <v>0</v>
      </c>
      <c r="W817">
        <f>Input2022!W817*0.000001</f>
        <v>2.2999369999999999</v>
      </c>
    </row>
    <row r="818" spans="1:23" ht="14.25" customHeight="1">
      <c r="A818">
        <f>Input2022!A818</f>
        <v>2022</v>
      </c>
      <c r="B818" t="str">
        <f>Input2022!B818</f>
        <v>Mountain Elementary School District</v>
      </c>
      <c r="C818" t="str">
        <f>Input2022!C818</f>
        <v>School District</v>
      </c>
      <c r="D818" t="str">
        <f>Input2022!D818</f>
        <v>06</v>
      </c>
      <c r="E818" t="str">
        <f>Input2022!E818</f>
        <v>087</v>
      </c>
      <c r="F818" t="str">
        <f>Input2022!F818</f>
        <v>26070</v>
      </c>
      <c r="G818" t="str">
        <f>Input2022!G818</f>
        <v>CA</v>
      </c>
      <c r="H818">
        <f>Input2022!H818*0.000001</f>
        <v>0.95500099999999999</v>
      </c>
      <c r="I818">
        <f>Input2022!I818*0.000001</f>
        <v>0</v>
      </c>
      <c r="J818">
        <f>Input2022!J818*0.000001</f>
        <v>2.0613570000000001</v>
      </c>
      <c r="K818">
        <f>Input2022!K818*0.000001</f>
        <v>2.3442189999999998</v>
      </c>
      <c r="L818">
        <f>Input2022!L818*0.000001</f>
        <v>2.1559159999999999</v>
      </c>
      <c r="M818">
        <f>Input2022!M818*0.000001</f>
        <v>2.0596609999999997</v>
      </c>
      <c r="N818">
        <f>Input2022!N818*0.000001</f>
        <v>1.083774</v>
      </c>
      <c r="O818">
        <f>Input2022!O818*0.000001</f>
        <v>0</v>
      </c>
      <c r="P818">
        <f>Input2022!P818*0.000001</f>
        <v>0.124957</v>
      </c>
      <c r="Q818">
        <f>Input2022!Q818*0.000001</f>
        <v>-1.0308949999999999</v>
      </c>
      <c r="R818">
        <f>Input2022!R818*0.000001</f>
        <v>6.7594483076923071</v>
      </c>
      <c r="S818">
        <f>Input2022!S818*0.000001</f>
        <v>5.728553307692307</v>
      </c>
      <c r="T818">
        <f>Input2022!T818*0.000001</f>
        <v>0.207256</v>
      </c>
      <c r="U818">
        <f>Input2022!U818*0.000001</f>
        <v>0</v>
      </c>
      <c r="V818">
        <f>Input2022!V818*0.000001</f>
        <v>0</v>
      </c>
      <c r="W818">
        <f>Input2022!W818*0.000001</f>
        <v>-0.82068399999999997</v>
      </c>
    </row>
    <row r="819" spans="1:23" ht="14.25" customHeight="1">
      <c r="A819">
        <f>Input2022!A819</f>
        <v>2022</v>
      </c>
      <c r="B819" t="str">
        <f>Input2022!B819</f>
        <v>Mountain Empire Unified School District</v>
      </c>
      <c r="C819" t="str">
        <f>Input2022!C819</f>
        <v>School District</v>
      </c>
      <c r="D819" t="str">
        <f>Input2022!D819</f>
        <v>06</v>
      </c>
      <c r="E819" t="str">
        <f>Input2022!E819</f>
        <v>073</v>
      </c>
      <c r="F819" t="str">
        <f>Input2022!F819</f>
        <v>26100</v>
      </c>
      <c r="G819" t="str">
        <f>Input2022!G819</f>
        <v>CA</v>
      </c>
      <c r="H819">
        <f>Input2022!H819*0.000001</f>
        <v>3.0950319999999998</v>
      </c>
      <c r="I819">
        <f>Input2022!I819*0.000001</f>
        <v>-9.9999999999999992E-2</v>
      </c>
      <c r="J819">
        <f>Input2022!J819*0.000001</f>
        <v>31.094306</v>
      </c>
      <c r="K819">
        <f>Input2022!K819*0.000001</f>
        <v>12.300918999999999</v>
      </c>
      <c r="L819">
        <f>Input2022!L819*0.000001</f>
        <v>33.602571999999995</v>
      </c>
      <c r="M819">
        <f>Input2022!M819*0.000001</f>
        <v>31.725981999999998</v>
      </c>
      <c r="N819">
        <f>Input2022!N819*0.000001</f>
        <v>1.2499999999999999E-2</v>
      </c>
      <c r="O819">
        <f>Input2022!O819*0.000001</f>
        <v>3.5140159999999998</v>
      </c>
      <c r="P819">
        <f>Input2022!P819*0.000001</f>
        <v>1.1460539999999999</v>
      </c>
      <c r="Q819">
        <f>Input2022!Q819*0.000001</f>
        <v>-12.763387999999999</v>
      </c>
      <c r="R819">
        <f>Input2022!R819*0.000001</f>
        <v>83.84099645964541</v>
      </c>
      <c r="S819">
        <f>Input2022!S819*0.000001</f>
        <v>71.077608459645418</v>
      </c>
      <c r="T819">
        <f>Input2022!T819*0.000001</f>
        <v>2.6739769999999998</v>
      </c>
      <c r="U819">
        <f>Input2022!U819*0.000001</f>
        <v>0</v>
      </c>
      <c r="V819">
        <f>Input2022!V819*0.000001</f>
        <v>3.549887</v>
      </c>
      <c r="W819">
        <f>Input2022!W819*0.000001</f>
        <v>-27.241688999999997</v>
      </c>
    </row>
    <row r="820" spans="1:23" ht="14.25" customHeight="1">
      <c r="A820">
        <f>Input2022!A820</f>
        <v>2022</v>
      </c>
      <c r="B820" t="str">
        <f>Input2022!B820</f>
        <v>Mountain House School District</v>
      </c>
      <c r="C820" t="str">
        <f>Input2022!C820</f>
        <v>School District</v>
      </c>
      <c r="D820" t="str">
        <f>Input2022!D820</f>
        <v>06</v>
      </c>
      <c r="E820" t="str">
        <f>Input2022!E820</f>
        <v>001</v>
      </c>
      <c r="F820" t="str">
        <f>Input2022!F820</f>
        <v>26130</v>
      </c>
      <c r="G820" t="str">
        <f>Input2022!G820</f>
        <v>CA</v>
      </c>
      <c r="H820">
        <f>Input2022!H820*0.000001</f>
        <v>1.438429</v>
      </c>
      <c r="I820">
        <f>Input2022!I820*0.000001</f>
        <v>-2.3004999999999998E-2</v>
      </c>
      <c r="J820">
        <f>Input2022!J820*0.000001</f>
        <v>0.62765199999999999</v>
      </c>
      <c r="K820">
        <f>Input2022!K820*0.000001</f>
        <v>6.7539999999999996E-3</v>
      </c>
      <c r="L820">
        <f>Input2022!L820*0.000001</f>
        <v>0.93580399999999997</v>
      </c>
      <c r="M820">
        <f>Input2022!M820*0.000001</f>
        <v>0.920736</v>
      </c>
      <c r="N820">
        <f>Input2022!N820*0.000001</f>
        <v>0</v>
      </c>
      <c r="O820">
        <f>Input2022!O820*0.000001</f>
        <v>1.5253019999999999</v>
      </c>
      <c r="P820">
        <f>Input2022!P820*0.000001</f>
        <v>7.4887999999999996E-2</v>
      </c>
      <c r="Q820">
        <f>Input2022!Q820*0.000001</f>
        <v>-0.225602</v>
      </c>
      <c r="R820">
        <f>Input2022!R820*0.000001</f>
        <v>1.3403765182186236</v>
      </c>
      <c r="S820">
        <f>Input2022!S820*0.000001</f>
        <v>1.1147745182186237</v>
      </c>
      <c r="T820">
        <f>Input2022!T820*0.000001</f>
        <v>4.8994999999999997E-2</v>
      </c>
      <c r="U820">
        <f>Input2022!U820*0.000001</f>
        <v>0</v>
      </c>
      <c r="V820">
        <f>Input2022!V820*0.000001</f>
        <v>0</v>
      </c>
      <c r="W820">
        <f>Input2022!W820*0.000001</f>
        <v>1.467598</v>
      </c>
    </row>
    <row r="821" spans="1:23" ht="14.25" customHeight="1">
      <c r="A821">
        <f>Input2022!A821</f>
        <v>2022</v>
      </c>
      <c r="B821" t="str">
        <f>Input2022!B821</f>
        <v>Mountain Union Elementary School District</v>
      </c>
      <c r="C821" t="str">
        <f>Input2022!C821</f>
        <v>School District</v>
      </c>
      <c r="D821" t="str">
        <f>Input2022!D821</f>
        <v>06</v>
      </c>
      <c r="E821" t="str">
        <f>Input2022!E821</f>
        <v>089</v>
      </c>
      <c r="F821" t="str">
        <f>Input2022!F821</f>
        <v>27040</v>
      </c>
      <c r="G821" t="str">
        <f>Input2022!G821</f>
        <v>CA</v>
      </c>
      <c r="H821">
        <f>Input2022!H821*0.000001</f>
        <v>0.79243599999999992</v>
      </c>
      <c r="I821">
        <f>Input2022!I821*0.000001</f>
        <v>0</v>
      </c>
      <c r="J821">
        <f>Input2022!J821*0.000001</f>
        <v>2.1058499999999998</v>
      </c>
      <c r="K821">
        <f>Input2022!K821*0.000001</f>
        <v>0.18099999999999999</v>
      </c>
      <c r="L821">
        <f>Input2022!L821*0.000001</f>
        <v>1.877</v>
      </c>
      <c r="M821">
        <f>Input2022!M821*0.000001</f>
        <v>1.8040649999999998</v>
      </c>
      <c r="N821">
        <f>Input2022!N821*0.000001</f>
        <v>0</v>
      </c>
      <c r="O821">
        <f>Input2022!O821*0.000001</f>
        <v>0.73851699999999998</v>
      </c>
      <c r="P821">
        <f>Input2022!P821*0.000001</f>
        <v>0.25816699999999998</v>
      </c>
      <c r="Q821">
        <f>Input2022!Q821*0.000001</f>
        <v>-0.56699999999999995</v>
      </c>
      <c r="R821">
        <f>Input2022!R821*0.000001</f>
        <v>3.6959514170040486</v>
      </c>
      <c r="S821">
        <f>Input2022!S821*0.000001</f>
        <v>3.1289514170040489</v>
      </c>
      <c r="T821">
        <f>Input2022!T821*0.000001</f>
        <v>0.13899999999999998</v>
      </c>
      <c r="U821">
        <f>Input2022!U821*0.000001</f>
        <v>0</v>
      </c>
      <c r="V821">
        <f>Input2022!V821*0.000001</f>
        <v>4.0000000000000001E-3</v>
      </c>
      <c r="W821">
        <f>Input2022!W821*0.000001</f>
        <v>0.63800000000000001</v>
      </c>
    </row>
    <row r="822" spans="1:23" ht="14.25" customHeight="1">
      <c r="A822">
        <f>Input2022!A822</f>
        <v>2022</v>
      </c>
      <c r="B822" t="str">
        <f>Input2022!B822</f>
        <v>Mountain Valley Unified School District</v>
      </c>
      <c r="C822" t="str">
        <f>Input2022!C822</f>
        <v>School District</v>
      </c>
      <c r="D822" t="str">
        <f>Input2022!D822</f>
        <v>06</v>
      </c>
      <c r="E822" t="str">
        <f>Input2022!E822</f>
        <v>105</v>
      </c>
      <c r="F822" t="str">
        <f>Input2022!F822</f>
        <v>00018</v>
      </c>
      <c r="G822" t="str">
        <f>Input2022!G822</f>
        <v>CA</v>
      </c>
      <c r="H822">
        <f>Input2022!H822*0.000001</f>
        <v>2.9211959999999997</v>
      </c>
      <c r="I822">
        <f>Input2022!I822*0.000001</f>
        <v>-0.03</v>
      </c>
      <c r="J822">
        <f>Input2022!J822*0.000001</f>
        <v>6.1964239999999995</v>
      </c>
      <c r="K822">
        <f>Input2022!K822*0.000001</f>
        <v>6.2389039999999998</v>
      </c>
      <c r="L822">
        <f>Input2022!L822*0.000001</f>
        <v>12.067983</v>
      </c>
      <c r="M822">
        <f>Input2022!M822*0.000001</f>
        <v>6.8856579999999994</v>
      </c>
      <c r="N822">
        <f>Input2022!N822*0.000001</f>
        <v>0</v>
      </c>
      <c r="O822">
        <f>Input2022!O822*0.000001</f>
        <v>2.8449719999999998</v>
      </c>
      <c r="P822">
        <f>Input2022!P822*0.000001</f>
        <v>0.44949600000000001</v>
      </c>
      <c r="Q822">
        <f>Input2022!Q822*0.000001</f>
        <v>-2.8548329999999997</v>
      </c>
      <c r="R822">
        <f>Input2022!R822*0.000001</f>
        <v>17.637001214574902</v>
      </c>
      <c r="S822">
        <f>Input2022!S822*0.000001</f>
        <v>14.7821682145749</v>
      </c>
      <c r="T822">
        <f>Input2022!T822*0.000001</f>
        <v>0.53546499999999997</v>
      </c>
      <c r="U822">
        <f>Input2022!U822*0.000001</f>
        <v>-1.1241269841269841E-4</v>
      </c>
      <c r="V822">
        <f>Input2022!V822*0.000001</f>
        <v>0.44500458730158726</v>
      </c>
      <c r="W822">
        <f>Input2022!W822*0.000001</f>
        <v>-1.3715849999999998</v>
      </c>
    </row>
    <row r="823" spans="1:23" ht="14.25" customHeight="1">
      <c r="A823">
        <f>Input2022!A823</f>
        <v>2022</v>
      </c>
      <c r="B823" t="str">
        <f>Input2022!B823</f>
        <v>Mountain View</v>
      </c>
      <c r="C823" t="str">
        <f>Input2022!C823</f>
        <v>City</v>
      </c>
      <c r="D823" t="str">
        <f>Input2022!D823</f>
        <v>06</v>
      </c>
      <c r="E823" t="str">
        <f>Input2022!E823</f>
        <v>085</v>
      </c>
      <c r="F823">
        <f>Input2022!F823</f>
        <v>49670</v>
      </c>
      <c r="G823" t="str">
        <f>Input2022!G823</f>
        <v>CA</v>
      </c>
      <c r="H823">
        <f>Input2022!H823*0.000001</f>
        <v>196.01399999999998</v>
      </c>
      <c r="I823">
        <f>Input2022!I823*0.000001</f>
        <v>-10.965999999999999</v>
      </c>
      <c r="J823">
        <f>Input2022!J823*0.000001</f>
        <v>165.209</v>
      </c>
      <c r="K823">
        <f>Input2022!K823*0.000001</f>
        <v>168.08699999999999</v>
      </c>
      <c r="L823">
        <f>Input2022!L823*0.000001</f>
        <v>449.36099999999999</v>
      </c>
      <c r="M823">
        <f>Input2022!M823*0.000001</f>
        <v>213.232</v>
      </c>
      <c r="N823">
        <f>Input2022!N823*0.000001</f>
        <v>0</v>
      </c>
      <c r="O823">
        <f>Input2022!O823*0.000001</f>
        <v>218.255</v>
      </c>
      <c r="P823">
        <f>Input2022!P823*0.000001</f>
        <v>45.287999999999997</v>
      </c>
      <c r="Q823">
        <f>Input2022!Q823*0.000001</f>
        <v>-128.71</v>
      </c>
      <c r="R823">
        <f>Input2022!R823*0.000001</f>
        <v>902.928</v>
      </c>
      <c r="S823">
        <f>Input2022!S823*0.000001</f>
        <v>774.21799999999996</v>
      </c>
      <c r="T823">
        <f>Input2022!T823*0.000001</f>
        <v>27.454999999999998</v>
      </c>
      <c r="U823">
        <f>Input2022!U823*0.000001</f>
        <v>174.5</v>
      </c>
      <c r="V823">
        <f>Input2022!V823*0.000001</f>
        <v>148.74599999999998</v>
      </c>
      <c r="W823">
        <f>Input2022!W823*0.000001</f>
        <v>190.50799999999998</v>
      </c>
    </row>
    <row r="824" spans="1:23" ht="14.25" customHeight="1">
      <c r="A824">
        <f>Input2022!A824</f>
        <v>2022</v>
      </c>
      <c r="B824" t="str">
        <f>Input2022!B824</f>
        <v>Mountain View Elementary School District - Los Angeles County</v>
      </c>
      <c r="C824" t="str">
        <f>Input2022!C824</f>
        <v>School District</v>
      </c>
      <c r="D824" t="str">
        <f>Input2022!D824</f>
        <v>06</v>
      </c>
      <c r="E824" t="str">
        <f>Input2022!E824</f>
        <v>037</v>
      </c>
      <c r="F824" t="str">
        <f>Input2022!F824</f>
        <v>26190</v>
      </c>
      <c r="G824" t="str">
        <f>Input2022!G824</f>
        <v>CA</v>
      </c>
      <c r="H824">
        <f>Input2022!H824*0.000001</f>
        <v>24.546937999999997</v>
      </c>
      <c r="I824">
        <f>Input2022!I824*0.000001</f>
        <v>0</v>
      </c>
      <c r="J824">
        <f>Input2022!J824*0.000001</f>
        <v>97.599606999999992</v>
      </c>
      <c r="K824">
        <f>Input2022!K824*0.000001</f>
        <v>67.852370999999991</v>
      </c>
      <c r="L824">
        <f>Input2022!L824*0.000001</f>
        <v>124.91773099999999</v>
      </c>
      <c r="M824">
        <f>Input2022!M824*0.000001</f>
        <v>111.64520899999999</v>
      </c>
      <c r="N824">
        <f>Input2022!N824*0.000001</f>
        <v>0.01</v>
      </c>
      <c r="O824">
        <f>Input2022!O824*0.000001</f>
        <v>37.009658000000002</v>
      </c>
      <c r="P824">
        <f>Input2022!P824*0.000001</f>
        <v>8.6261159999999997</v>
      </c>
      <c r="Q824">
        <f>Input2022!Q824*0.000001</f>
        <v>-52.957172999999997</v>
      </c>
      <c r="R824">
        <f>Input2022!R824*0.000001</f>
        <v>352.29056420647777</v>
      </c>
      <c r="S824">
        <f>Input2022!S824*0.000001</f>
        <v>299.33339120647776</v>
      </c>
      <c r="T824">
        <f>Input2022!T824*0.000001</f>
        <v>10.25446</v>
      </c>
      <c r="U824">
        <f>Input2022!U824*0.000001</f>
        <v>-3.765095238095238E-3</v>
      </c>
      <c r="V824">
        <f>Input2022!V824*0.000001</f>
        <v>11.735858904761905</v>
      </c>
      <c r="W824">
        <f>Input2022!W824*0.000001</f>
        <v>-65.605255999999997</v>
      </c>
    </row>
    <row r="825" spans="1:23" ht="14.25" customHeight="1">
      <c r="A825">
        <f>Input2022!A825</f>
        <v>2022</v>
      </c>
      <c r="B825" t="str">
        <f>Input2022!B825</f>
        <v>Mountain View School District (Ontario)</v>
      </c>
      <c r="C825" t="str">
        <f>Input2022!C825</f>
        <v>School District</v>
      </c>
      <c r="D825" t="str">
        <f>Input2022!D825</f>
        <v>06</v>
      </c>
      <c r="E825" t="str">
        <f>Input2022!E825</f>
        <v>071</v>
      </c>
      <c r="F825" t="str">
        <f>Input2022!F825</f>
        <v>26220</v>
      </c>
      <c r="G825" t="str">
        <f>Input2022!G825</f>
        <v>CA</v>
      </c>
      <c r="H825">
        <f>Input2022!H825*0.000001</f>
        <v>3.1043699999999999</v>
      </c>
      <c r="I825">
        <f>Input2022!I825*0.000001</f>
        <v>0</v>
      </c>
      <c r="J825">
        <f>Input2022!J825*0.000001</f>
        <v>33.591944999999996</v>
      </c>
      <c r="K825">
        <f>Input2022!K825*0.000001</f>
        <v>29.921341999999999</v>
      </c>
      <c r="L825">
        <f>Input2022!L825*0.000001</f>
        <v>44.892739999999996</v>
      </c>
      <c r="M825">
        <f>Input2022!M825*0.000001</f>
        <v>34.729270999999997</v>
      </c>
      <c r="N825">
        <f>Input2022!N825*0.000001</f>
        <v>0</v>
      </c>
      <c r="O825">
        <f>Input2022!O825*0.000001</f>
        <v>5.7877849999999995</v>
      </c>
      <c r="P825">
        <f>Input2022!P825*0.000001</f>
        <v>2.8215459999999997</v>
      </c>
      <c r="Q825">
        <f>Input2022!Q825*0.000001</f>
        <v>-13.891033</v>
      </c>
      <c r="R825">
        <f>Input2022!R825*0.000001</f>
        <v>99.020543724696367</v>
      </c>
      <c r="S825">
        <f>Input2022!S825*0.000001</f>
        <v>85.12951072469636</v>
      </c>
      <c r="T825">
        <f>Input2022!T825*0.000001</f>
        <v>3.128622</v>
      </c>
      <c r="U825">
        <f>Input2022!U825*0.000001</f>
        <v>-1.1152777777777778E-3</v>
      </c>
      <c r="V825">
        <f>Input2022!V825*0.000001</f>
        <v>4.5920737222222217</v>
      </c>
      <c r="W825">
        <f>Input2022!W825*0.000001</f>
        <v>-24.921042</v>
      </c>
    </row>
    <row r="826" spans="1:23" ht="14.25" customHeight="1">
      <c r="A826">
        <f>Input2022!A826</f>
        <v>2022</v>
      </c>
      <c r="B826" t="str">
        <f>Input2022!B826</f>
        <v>Mountain View Whisman School District</v>
      </c>
      <c r="C826" t="str">
        <f>Input2022!C826</f>
        <v>School District</v>
      </c>
      <c r="D826" t="str">
        <f>Input2022!D826</f>
        <v>06</v>
      </c>
      <c r="E826" t="str">
        <f>Input2022!E826</f>
        <v>085</v>
      </c>
      <c r="F826" t="str">
        <f>Input2022!F826</f>
        <v>26280</v>
      </c>
      <c r="G826" t="str">
        <f>Input2022!G826</f>
        <v>CA</v>
      </c>
      <c r="H826">
        <f>Input2022!H826*0.000001</f>
        <v>36.955588999999996</v>
      </c>
      <c r="I826">
        <f>Input2022!I826*0.000001</f>
        <v>-0.40040699999999996</v>
      </c>
      <c r="J826">
        <f>Input2022!J826*0.000001</f>
        <v>91.190993999999989</v>
      </c>
      <c r="K826">
        <f>Input2022!K826*0.000001</f>
        <v>285.95273800000001</v>
      </c>
      <c r="L826">
        <f>Input2022!L826*0.000001</f>
        <v>122.845062</v>
      </c>
      <c r="M826">
        <f>Input2022!M826*0.000001</f>
        <v>98.726146</v>
      </c>
      <c r="N826">
        <f>Input2022!N826*0.000001</f>
        <v>0</v>
      </c>
      <c r="O826">
        <f>Input2022!O826*0.000001</f>
        <v>44.439273999999997</v>
      </c>
      <c r="P826">
        <f>Input2022!P826*0.000001</f>
        <v>2.7767550000000001</v>
      </c>
      <c r="Q826">
        <f>Input2022!Q826*0.000001</f>
        <v>-47.260158999999994</v>
      </c>
      <c r="R826">
        <f>Input2022!R826*0.000001</f>
        <v>317.14904745065792</v>
      </c>
      <c r="S826">
        <f>Input2022!S826*0.000001</f>
        <v>269.88888845065787</v>
      </c>
      <c r="T826">
        <f>Input2022!T826*0.000001</f>
        <v>9.3090869999999999</v>
      </c>
      <c r="U826">
        <f>Input2022!U826*0.000001</f>
        <v>0</v>
      </c>
      <c r="V826">
        <f>Input2022!V826*0.000001</f>
        <v>11.051005999999999</v>
      </c>
      <c r="W826">
        <f>Input2022!W826*0.000001</f>
        <v>-45.738085999999996</v>
      </c>
    </row>
    <row r="827" spans="1:23" ht="14.25" customHeight="1">
      <c r="A827">
        <f>Input2022!A827</f>
        <v>2022</v>
      </c>
      <c r="B827" t="str">
        <f>Input2022!B827</f>
        <v>Mountain View-Los Altos Union High School District</v>
      </c>
      <c r="C827" t="str">
        <f>Input2022!C827</f>
        <v>School District</v>
      </c>
      <c r="D827" t="str">
        <f>Input2022!D827</f>
        <v>06</v>
      </c>
      <c r="E827" t="str">
        <f>Input2022!E827</f>
        <v>085</v>
      </c>
      <c r="F827" t="str">
        <f>Input2022!F827</f>
        <v>26310</v>
      </c>
      <c r="G827" t="str">
        <f>Input2022!G827</f>
        <v>CA</v>
      </c>
      <c r="H827">
        <f>Input2022!H827*0.000001</f>
        <v>23.291124999999997</v>
      </c>
      <c r="I827">
        <f>Input2022!I827*0.000001</f>
        <v>0</v>
      </c>
      <c r="J827">
        <f>Input2022!J827*0.000001</f>
        <v>118.42150699999999</v>
      </c>
      <c r="K827">
        <f>Input2022!K827*0.000001</f>
        <v>286.11011200000002</v>
      </c>
      <c r="L827">
        <f>Input2022!L827*0.000001</f>
        <v>155.672596</v>
      </c>
      <c r="M827">
        <f>Input2022!M827*0.000001</f>
        <v>119.647391</v>
      </c>
      <c r="N827">
        <f>Input2022!N827*0.000001</f>
        <v>27.720161999999998</v>
      </c>
      <c r="O827">
        <f>Input2022!O827*0.000001</f>
        <v>0</v>
      </c>
      <c r="P827">
        <f>Input2022!P827*0.000001</f>
        <v>4.2647740000000001</v>
      </c>
      <c r="Q827">
        <f>Input2022!Q827*0.000001</f>
        <v>-52.887</v>
      </c>
      <c r="R827">
        <f>Input2022!R827*0.000001</f>
        <v>364.95561306640224</v>
      </c>
      <c r="S827">
        <f>Input2022!S827*0.000001</f>
        <v>312.06861306640224</v>
      </c>
      <c r="T827">
        <f>Input2022!T827*0.000001</f>
        <v>12.075730999999999</v>
      </c>
      <c r="U827">
        <f>Input2022!U827*0.000001</f>
        <v>0</v>
      </c>
      <c r="V827">
        <f>Input2022!V827*0.000001</f>
        <v>3.1348349999999998</v>
      </c>
      <c r="W827">
        <f>Input2022!W827*0.000001</f>
        <v>-78.595528000000002</v>
      </c>
    </row>
    <row r="828" spans="1:23" ht="14.25" customHeight="1">
      <c r="A828">
        <f>Input2022!A828</f>
        <v>2022</v>
      </c>
      <c r="B828" t="str">
        <f>Input2022!B828</f>
        <v>Mt. Baldy Joint Elementary School District</v>
      </c>
      <c r="C828" t="str">
        <f>Input2022!C828</f>
        <v>School District</v>
      </c>
      <c r="D828" t="str">
        <f>Input2022!D828</f>
        <v>06</v>
      </c>
      <c r="E828" t="str">
        <f>Input2022!E828</f>
        <v>071</v>
      </c>
      <c r="F828" t="str">
        <f>Input2022!F828</f>
        <v>26340</v>
      </c>
      <c r="G828" t="str">
        <f>Input2022!G828</f>
        <v>CA</v>
      </c>
      <c r="H828">
        <f>Input2022!H828*0.000001</f>
        <v>0.93727699999999992</v>
      </c>
      <c r="I828">
        <f>Input2022!I828*0.000001</f>
        <v>0</v>
      </c>
      <c r="J828">
        <f>Input2022!J828*0.000001</f>
        <v>1.3740139999999998</v>
      </c>
      <c r="K828">
        <f>Input2022!K828*0.000001</f>
        <v>0</v>
      </c>
      <c r="L828">
        <f>Input2022!L828*0.000001</f>
        <v>1.721185</v>
      </c>
      <c r="M828">
        <f>Input2022!M828*0.000001</f>
        <v>1.81165</v>
      </c>
      <c r="N828">
        <f>Input2022!N828*0.000001</f>
        <v>0</v>
      </c>
      <c r="O828">
        <f>Input2022!O828*0.000001</f>
        <v>1.853993</v>
      </c>
      <c r="P828">
        <f>Input2022!P828*0.000001</f>
        <v>0.42927699999999996</v>
      </c>
      <c r="Q828">
        <f>Input2022!Q828*0.000001</f>
        <v>-0.54986699999999999</v>
      </c>
      <c r="R828">
        <f>Input2022!R828*0.000001</f>
        <v>3.9214497532894739</v>
      </c>
      <c r="S828">
        <f>Input2022!S828*0.000001</f>
        <v>3.371582753289474</v>
      </c>
      <c r="T828">
        <f>Input2022!T828*0.000001</f>
        <v>0.105545</v>
      </c>
      <c r="U828">
        <f>Input2022!U828*0.000001</f>
        <v>0</v>
      </c>
      <c r="V828">
        <f>Input2022!V828*0.000001</f>
        <v>0</v>
      </c>
      <c r="W828">
        <f>Input2022!W828*0.000001</f>
        <v>0.11753999999999999</v>
      </c>
    </row>
    <row r="829" spans="1:23" ht="14.25" customHeight="1">
      <c r="A829">
        <f>Input2022!A829</f>
        <v>2022</v>
      </c>
      <c r="B829" t="str">
        <f>Input2022!B829</f>
        <v>Mulberry Elementary School District</v>
      </c>
      <c r="C829" t="str">
        <f>Input2022!C829</f>
        <v>School District</v>
      </c>
      <c r="D829" t="str">
        <f>Input2022!D829</f>
        <v>06</v>
      </c>
      <c r="E829" t="str">
        <f>Input2022!E829</f>
        <v>025</v>
      </c>
      <c r="F829" t="str">
        <f>Input2022!F829</f>
        <v>26430</v>
      </c>
      <c r="G829" t="str">
        <f>Input2022!G829</f>
        <v>CA</v>
      </c>
      <c r="H829">
        <f>Input2022!H829*0.000001</f>
        <v>0.66319899999999998</v>
      </c>
      <c r="I829">
        <f>Input2022!I829*0.000001</f>
        <v>-2.4999999999999998E-2</v>
      </c>
      <c r="J829">
        <f>Input2022!J829*0.000001</f>
        <v>0.9650169999999999</v>
      </c>
      <c r="K829">
        <f>Input2022!K829*0.000001</f>
        <v>0</v>
      </c>
      <c r="L829">
        <f>Input2022!L829*0.000001</f>
        <v>1.146299</v>
      </c>
      <c r="M829">
        <f>Input2022!M829*0.000001</f>
        <v>1.116053</v>
      </c>
      <c r="N829">
        <f>Input2022!N829*0.000001</f>
        <v>0.82278799999999996</v>
      </c>
      <c r="O829">
        <f>Input2022!O829*0.000001</f>
        <v>0</v>
      </c>
      <c r="P829">
        <f>Input2022!P829*0.000001</f>
        <v>0.100281</v>
      </c>
      <c r="Q829">
        <f>Input2022!Q829*0.000001</f>
        <v>-0.51288499999999992</v>
      </c>
      <c r="R829">
        <f>Input2022!R829*0.000001</f>
        <v>3.2995240758405</v>
      </c>
      <c r="S829">
        <f>Input2022!S829*0.000001</f>
        <v>2.7866390758405002</v>
      </c>
      <c r="T829">
        <f>Input2022!T829*0.000001</f>
        <v>9.3682000000000001E-2</v>
      </c>
      <c r="U829">
        <f>Input2022!U829*0.000001</f>
        <v>0</v>
      </c>
      <c r="V829">
        <f>Input2022!V829*0.000001</f>
        <v>0</v>
      </c>
      <c r="W829">
        <f>Input2022!W829*0.000001</f>
        <v>-5.3801999999999996E-2</v>
      </c>
    </row>
    <row r="830" spans="1:23" ht="14.25" customHeight="1">
      <c r="A830">
        <f>Input2022!A830</f>
        <v>2022</v>
      </c>
      <c r="B830" t="str">
        <f>Input2022!B830</f>
        <v>Mupu Elementary School District</v>
      </c>
      <c r="C830" t="str">
        <f>Input2022!C830</f>
        <v>School District</v>
      </c>
      <c r="D830" t="str">
        <f>Input2022!D830</f>
        <v>06</v>
      </c>
      <c r="E830" t="str">
        <f>Input2022!E830</f>
        <v>111</v>
      </c>
      <c r="F830" t="str">
        <f>Input2022!F830</f>
        <v>26460</v>
      </c>
      <c r="G830" t="str">
        <f>Input2022!G830</f>
        <v>CA</v>
      </c>
      <c r="H830">
        <f>Input2022!H830*0.000001</f>
        <v>1.561232</v>
      </c>
      <c r="I830">
        <f>Input2022!I830*0.000001</f>
        <v>0</v>
      </c>
      <c r="J830">
        <f>Input2022!J830*0.000001</f>
        <v>2.4229279999999997</v>
      </c>
      <c r="K830">
        <f>Input2022!K830*0.000001</f>
        <v>0.35642199999999996</v>
      </c>
      <c r="L830">
        <f>Input2022!L830*0.000001</f>
        <v>2.1319269999999997</v>
      </c>
      <c r="M830">
        <f>Input2022!M830*0.000001</f>
        <v>2.2097889999999998</v>
      </c>
      <c r="N830">
        <f>Input2022!N830*0.000001</f>
        <v>2.3538559999999999</v>
      </c>
      <c r="O830">
        <f>Input2022!O830*0.000001</f>
        <v>0</v>
      </c>
      <c r="P830">
        <f>Input2022!P830*0.000001</f>
        <v>0.50863999999999998</v>
      </c>
      <c r="Q830">
        <f>Input2022!Q830*0.000001</f>
        <v>-0.678759</v>
      </c>
      <c r="R830">
        <f>Input2022!R830*0.000001</f>
        <v>4.6778732793522266</v>
      </c>
      <c r="S830">
        <f>Input2022!S830*0.000001</f>
        <v>3.9991142793522272</v>
      </c>
      <c r="T830">
        <f>Input2022!T830*0.000001</f>
        <v>0.19032399999999999</v>
      </c>
      <c r="U830">
        <f>Input2022!U830*0.000001</f>
        <v>0</v>
      </c>
      <c r="V830">
        <f>Input2022!V830*0.000001</f>
        <v>0</v>
      </c>
      <c r="W830">
        <f>Input2022!W830*0.000001</f>
        <v>0.65051599999999998</v>
      </c>
    </row>
    <row r="831" spans="1:23" ht="14.25" customHeight="1">
      <c r="A831">
        <f>Input2022!A831</f>
        <v>2022</v>
      </c>
      <c r="B831" t="str">
        <f>Input2022!B831</f>
        <v>Muroc Joint Unified School District</v>
      </c>
      <c r="C831" t="str">
        <f>Input2022!C831</f>
        <v>School District</v>
      </c>
      <c r="D831" t="str">
        <f>Input2022!D831</f>
        <v>06</v>
      </c>
      <c r="E831" t="str">
        <f>Input2022!E831</f>
        <v>029</v>
      </c>
      <c r="F831" t="str">
        <f>Input2022!F831</f>
        <v>26490</v>
      </c>
      <c r="G831" t="str">
        <f>Input2022!G831</f>
        <v>CA</v>
      </c>
      <c r="H831">
        <f>Input2022!H831*0.000001</f>
        <v>7.6438249999999996</v>
      </c>
      <c r="I831">
        <f>Input2022!I831*0.000001</f>
        <v>-5.5999999999999994E-2</v>
      </c>
      <c r="J831">
        <f>Input2022!J831*0.000001</f>
        <v>25.673756999999998</v>
      </c>
      <c r="K831">
        <f>Input2022!K831*0.000001</f>
        <v>21.129300000000001</v>
      </c>
      <c r="L831">
        <f>Input2022!L831*0.000001</f>
        <v>73.667079000000001</v>
      </c>
      <c r="M831">
        <f>Input2022!M831*0.000001</f>
        <v>25.027144</v>
      </c>
      <c r="N831">
        <f>Input2022!N831*0.000001</f>
        <v>7.2981729999999994</v>
      </c>
      <c r="O831">
        <f>Input2022!O831*0.000001</f>
        <v>0</v>
      </c>
      <c r="P831">
        <f>Input2022!P831*0.000001</f>
        <v>3.2804859999999998</v>
      </c>
      <c r="Q831">
        <f>Input2022!Q831*0.000001</f>
        <v>-10.989357999999999</v>
      </c>
      <c r="R831">
        <f>Input2022!R831*0.000001</f>
        <v>74.186492624911807</v>
      </c>
      <c r="S831">
        <f>Input2022!S831*0.000001</f>
        <v>63.197134624911804</v>
      </c>
      <c r="T831">
        <f>Input2022!T831*0.000001</f>
        <v>2.4142790000000001</v>
      </c>
      <c r="U831">
        <f>Input2022!U831*0.000001</f>
        <v>0</v>
      </c>
      <c r="V831">
        <f>Input2022!V831*0.000001</f>
        <v>5.5183859999999996</v>
      </c>
      <c r="W831">
        <f>Input2022!W831*0.000001</f>
        <v>-17.381982000000001</v>
      </c>
    </row>
    <row r="832" spans="1:23" ht="14.25" customHeight="1">
      <c r="A832">
        <f>Input2022!A832</f>
        <v>2022</v>
      </c>
      <c r="B832" t="str">
        <f>Input2022!B832</f>
        <v>Murrieta</v>
      </c>
      <c r="C832" t="str">
        <f>Input2022!C832</f>
        <v>City</v>
      </c>
      <c r="D832" t="str">
        <f>Input2022!D832</f>
        <v>06</v>
      </c>
      <c r="E832" t="str">
        <f>Input2022!E832</f>
        <v>065</v>
      </c>
      <c r="F832">
        <f>Input2022!F832</f>
        <v>50076</v>
      </c>
      <c r="G832" t="str">
        <f>Input2022!G832</f>
        <v>CA</v>
      </c>
      <c r="H832">
        <f>Input2022!H832*0.000001</f>
        <v>100.27951899999999</v>
      </c>
      <c r="I832">
        <f>Input2022!I832*0.000001</f>
        <v>-5.2323369999999993</v>
      </c>
      <c r="J832">
        <f>Input2022!J832*0.000001</f>
        <v>62.381477999999994</v>
      </c>
      <c r="K832">
        <f>Input2022!K832*0.000001</f>
        <v>94.740988000000002</v>
      </c>
      <c r="L832">
        <f>Input2022!L832*0.000001</f>
        <v>144.057524</v>
      </c>
      <c r="M832">
        <f>Input2022!M832*0.000001</f>
        <v>88.715921999999992</v>
      </c>
      <c r="N832">
        <f>Input2022!N832*0.000001</f>
        <v>0</v>
      </c>
      <c r="O832">
        <f>Input2022!O832*0.000001</f>
        <v>99.395445999999993</v>
      </c>
      <c r="P832">
        <f>Input2022!P832*0.000001</f>
        <v>14.013192999999999</v>
      </c>
      <c r="Q832">
        <f>Input2022!Q832*0.000001</f>
        <v>-24.989642999999997</v>
      </c>
      <c r="R832">
        <f>Input2022!R832*0.000001</f>
        <v>105.97810869999999</v>
      </c>
      <c r="S832">
        <f>Input2022!S832*0.000001</f>
        <v>80.988465700000006</v>
      </c>
      <c r="T832">
        <f>Input2022!T832*0.000001</f>
        <v>10.055095999999999</v>
      </c>
      <c r="U832">
        <f>Input2022!U832*0.000001</f>
        <v>6.6218449999999995</v>
      </c>
      <c r="V832">
        <f>Input2022!V832*0.000001</f>
        <v>28.994228</v>
      </c>
      <c r="W832">
        <f>Input2022!W832*0.000001</f>
        <v>-25.236927999999999</v>
      </c>
    </row>
    <row r="833" spans="1:23" ht="14.25" customHeight="1">
      <c r="A833">
        <f>Input2022!A833</f>
        <v>2022</v>
      </c>
      <c r="B833" t="str">
        <f>Input2022!B833</f>
        <v>Murrieta Valley Unified School District</v>
      </c>
      <c r="C833" t="str">
        <f>Input2022!C833</f>
        <v>School District</v>
      </c>
      <c r="D833" t="str">
        <f>Input2022!D833</f>
        <v>06</v>
      </c>
      <c r="E833" t="str">
        <f>Input2022!E833</f>
        <v>065</v>
      </c>
      <c r="F833" t="str">
        <f>Input2022!F833</f>
        <v>00029</v>
      </c>
      <c r="G833" t="str">
        <f>Input2022!G833</f>
        <v>CA</v>
      </c>
      <c r="H833">
        <f>Input2022!H833*0.000001</f>
        <v>62.126568999999996</v>
      </c>
      <c r="I833">
        <f>Input2022!I833*0.000001</f>
        <v>-1.5809119999999999</v>
      </c>
      <c r="J833">
        <f>Input2022!J833*0.000001</f>
        <v>288.07396999999997</v>
      </c>
      <c r="K833">
        <f>Input2022!K833*0.000001</f>
        <v>210.780305</v>
      </c>
      <c r="L833">
        <f>Input2022!L833*0.000001</f>
        <v>338.22263299999997</v>
      </c>
      <c r="M833">
        <f>Input2022!M833*0.000001</f>
        <v>293.05938399999997</v>
      </c>
      <c r="N833">
        <f>Input2022!N833*0.000001</f>
        <v>0</v>
      </c>
      <c r="O833">
        <f>Input2022!O833*0.000001</f>
        <v>71.958423999999994</v>
      </c>
      <c r="P833">
        <f>Input2022!P833*0.000001</f>
        <v>12.954391999999999</v>
      </c>
      <c r="Q833">
        <f>Input2022!Q833*0.000001</f>
        <v>-163.97191999999998</v>
      </c>
      <c r="R833">
        <f>Input2022!R833*0.000001</f>
        <v>1086.6895325425101</v>
      </c>
      <c r="S833">
        <f>Input2022!S833*0.000001</f>
        <v>922.7176125425101</v>
      </c>
      <c r="T833">
        <f>Input2022!T833*0.000001</f>
        <v>32.635501999999995</v>
      </c>
      <c r="U833">
        <f>Input2022!U833*0.000001</f>
        <v>-1.0373658730158729E-2</v>
      </c>
      <c r="V833">
        <f>Input2022!V833*0.000001</f>
        <v>18.622334341269838</v>
      </c>
      <c r="W833">
        <f>Input2022!W833*0.000001</f>
        <v>-204.326043</v>
      </c>
    </row>
    <row r="834" spans="1:23" ht="14.25" customHeight="1">
      <c r="A834">
        <f>Input2022!A834</f>
        <v>2022</v>
      </c>
      <c r="B834" t="str">
        <f>Input2022!B834</f>
        <v>Napa</v>
      </c>
      <c r="C834" t="str">
        <f>Input2022!C834</f>
        <v>City</v>
      </c>
      <c r="D834" t="str">
        <f>Input2022!D834</f>
        <v>06</v>
      </c>
      <c r="E834" t="str">
        <f>Input2022!E834</f>
        <v>055</v>
      </c>
      <c r="F834">
        <f>Input2022!F834</f>
        <v>50258</v>
      </c>
      <c r="G834" t="str">
        <f>Input2022!G834</f>
        <v>CA</v>
      </c>
      <c r="H834">
        <f>Input2022!H834*0.000001</f>
        <v>16.280874999999998</v>
      </c>
      <c r="I834">
        <f>Input2022!I834*0.000001</f>
        <v>-16.787706</v>
      </c>
      <c r="J834">
        <f>Input2022!J834*0.000001</f>
        <v>98.766134999999991</v>
      </c>
      <c r="K834">
        <f>Input2022!K834*0.000001</f>
        <v>64.806061</v>
      </c>
      <c r="L834">
        <f>Input2022!L834*0.000001</f>
        <v>240.36143099999998</v>
      </c>
      <c r="M834">
        <f>Input2022!M834*0.000001</f>
        <v>105.807833</v>
      </c>
      <c r="N834">
        <f>Input2022!N834*0.000001</f>
        <v>0</v>
      </c>
      <c r="O834">
        <f>Input2022!O834*0.000001</f>
        <v>35.096454000000001</v>
      </c>
      <c r="P834">
        <f>Input2022!P834*0.000001</f>
        <v>25.829539</v>
      </c>
      <c r="Q834">
        <f>Input2022!Q834*0.000001</f>
        <v>-137.03599699999998</v>
      </c>
      <c r="R834">
        <f>Input2022!R834*0.000001</f>
        <v>561.43691799999999</v>
      </c>
      <c r="S834">
        <f>Input2022!S834*0.000001</f>
        <v>424.40092099999998</v>
      </c>
      <c r="T834">
        <f>Input2022!T834*0.000001</f>
        <v>18.776351999999999</v>
      </c>
      <c r="U834">
        <f>Input2022!U834*0.000001</f>
        <v>10.72453</v>
      </c>
      <c r="V834">
        <f>Input2022!V834*0.000001</f>
        <v>12.908773</v>
      </c>
      <c r="W834">
        <f>Input2022!W834*0.000001</f>
        <v>8.0055979999999991</v>
      </c>
    </row>
    <row r="835" spans="1:23" ht="14.25" customHeight="1">
      <c r="A835">
        <f>Input2022!A835</f>
        <v>2022</v>
      </c>
      <c r="B835" t="str">
        <f>Input2022!B835</f>
        <v>Napa County</v>
      </c>
      <c r="C835" t="str">
        <f>Input2022!C835</f>
        <v>County</v>
      </c>
      <c r="D835" t="str">
        <f>Input2022!D835</f>
        <v>06</v>
      </c>
      <c r="E835" t="str">
        <f>Input2022!E835</f>
        <v>055</v>
      </c>
      <c r="F835" t="str">
        <f>Input2022!F835</f>
        <v>00000</v>
      </c>
      <c r="G835" t="str">
        <f>Input2022!G835</f>
        <v>CA</v>
      </c>
      <c r="H835">
        <f>Input2022!H835*0.000001</f>
        <v>105.00420699999999</v>
      </c>
      <c r="I835">
        <f>Input2022!I835*0.000001</f>
        <v>-105.74569099999999</v>
      </c>
      <c r="J835">
        <f>Input2022!J835*0.000001</f>
        <v>168.463019</v>
      </c>
      <c r="K835">
        <f>Input2022!K835*0.000001</f>
        <v>36.825575999999998</v>
      </c>
      <c r="L835">
        <f>Input2022!L835*0.000001</f>
        <v>475.04160999999999</v>
      </c>
      <c r="M835">
        <f>Input2022!M835*0.000001</f>
        <v>307.73512299999999</v>
      </c>
      <c r="N835">
        <f>Input2022!N835*0.000001</f>
        <v>11.254536</v>
      </c>
      <c r="O835">
        <f>Input2022!O835*0.000001</f>
        <v>166.58223599999999</v>
      </c>
      <c r="P835">
        <f>Input2022!P835*0.000001</f>
        <v>12.021350999999999</v>
      </c>
      <c r="Q835">
        <f>Input2022!Q835*0.000001</f>
        <v>-138.896378</v>
      </c>
      <c r="R835">
        <f>Input2022!R835*0.000001</f>
        <v>997.45743582578984</v>
      </c>
      <c r="S835">
        <f>Input2022!S835*0.000001</f>
        <v>858.56105782578993</v>
      </c>
      <c r="T835">
        <f>Input2022!T835*0.000001</f>
        <v>32.481997999999997</v>
      </c>
      <c r="U835">
        <f>Input2022!U835*0.000001</f>
        <v>109.04049599999999</v>
      </c>
      <c r="V835">
        <f>Input2022!V835*0.000001</f>
        <v>101.016199</v>
      </c>
      <c r="W835">
        <f>Input2022!W835*0.000001</f>
        <v>130.134379</v>
      </c>
    </row>
    <row r="836" spans="1:23" ht="14.25" customHeight="1">
      <c r="A836">
        <f>Input2022!A836</f>
        <v>2022</v>
      </c>
      <c r="B836" t="str">
        <f>Input2022!B836</f>
        <v>Napa County Office of Education</v>
      </c>
      <c r="C836" t="str">
        <f>Input2022!C836</f>
        <v>School District</v>
      </c>
      <c r="D836" t="str">
        <f>Input2022!D836</f>
        <v>06</v>
      </c>
      <c r="E836" t="str">
        <f>Input2022!E836</f>
        <v>055</v>
      </c>
      <c r="F836" t="str">
        <f>Input2022!F836</f>
        <v>91022</v>
      </c>
      <c r="G836" t="str">
        <f>Input2022!G836</f>
        <v>CA</v>
      </c>
      <c r="H836">
        <f>Input2022!H836*0.000001</f>
        <v>13.695053</v>
      </c>
      <c r="I836">
        <f>Input2022!I836*0.000001</f>
        <v>-0.61526799999999993</v>
      </c>
      <c r="J836">
        <f>Input2022!J836*0.000001</f>
        <v>39.716397000000001</v>
      </c>
      <c r="K836">
        <f>Input2022!K836*0.000001</f>
        <v>13.437878999999999</v>
      </c>
      <c r="L836">
        <f>Input2022!L836*0.000001</f>
        <v>53.603445999999998</v>
      </c>
      <c r="M836">
        <f>Input2022!M836*0.000001</f>
        <v>40.802110999999996</v>
      </c>
      <c r="N836">
        <f>Input2022!N836*0.000001</f>
        <v>0</v>
      </c>
      <c r="O836">
        <f>Input2022!O836*0.000001</f>
        <v>12.574755999999999</v>
      </c>
      <c r="P836">
        <f>Input2022!P836*0.000001</f>
        <v>9.8917330000000003</v>
      </c>
      <c r="Q836">
        <f>Input2022!Q836*0.000001</f>
        <v>-23.960926999999998</v>
      </c>
      <c r="R836">
        <f>Input2022!R836*0.000001</f>
        <v>140.43327911184213</v>
      </c>
      <c r="S836">
        <f>Input2022!S836*0.000001</f>
        <v>116.47235211184213</v>
      </c>
      <c r="T836">
        <f>Input2022!T836*0.000001</f>
        <v>4.4046069999999995</v>
      </c>
      <c r="U836">
        <f>Input2022!U836*0.000001</f>
        <v>5.3099489999999996</v>
      </c>
      <c r="V836">
        <f>Input2022!V836*0.000001</f>
        <v>4.3828930000000001</v>
      </c>
      <c r="W836">
        <f>Input2022!W836*0.000001</f>
        <v>-14.448839</v>
      </c>
    </row>
    <row r="837" spans="1:23" ht="14.25" customHeight="1">
      <c r="A837">
        <f>Input2022!A837</f>
        <v>2022</v>
      </c>
      <c r="B837" t="str">
        <f>Input2022!B837</f>
        <v>Napa Valley Transportation Authority</v>
      </c>
      <c r="C837" t="str">
        <f>Input2022!C837</f>
        <v>Special District</v>
      </c>
      <c r="D837" t="str">
        <f>Input2022!D837</f>
        <v>06</v>
      </c>
      <c r="E837" t="str">
        <f>Input2022!E837</f>
        <v>055</v>
      </c>
      <c r="F837">
        <f>Input2022!F837</f>
        <v>99044</v>
      </c>
      <c r="G837" t="str">
        <f>Input2022!G837</f>
        <v>CA</v>
      </c>
      <c r="H837">
        <f>Input2022!H837*0.000001</f>
        <v>2.5082559999999998</v>
      </c>
      <c r="I837">
        <f>Input2022!I837*0.000001</f>
        <v>0</v>
      </c>
      <c r="J837">
        <f>Input2022!J837*0.000001</f>
        <v>5.6138110000000001</v>
      </c>
      <c r="K837">
        <f>Input2022!K837*0.000001</f>
        <v>4.2262889999999995</v>
      </c>
      <c r="L837">
        <f>Input2022!L837*0.000001</f>
        <v>30.191924</v>
      </c>
      <c r="M837">
        <f>Input2022!M837*0.000001</f>
        <v>5.996963</v>
      </c>
      <c r="N837">
        <f>Input2022!N837*0.000001</f>
        <v>5.0000000000000001E-4</v>
      </c>
      <c r="O837">
        <f>Input2022!O837*0.000001</f>
        <v>7.9992979999999996</v>
      </c>
      <c r="P837">
        <f>Input2022!P837*0.000001</f>
        <v>5.9814660000000002</v>
      </c>
      <c r="Q837">
        <f>Input2022!Q837*0.000001</f>
        <v>-0.35955199999999998</v>
      </c>
      <c r="R837">
        <f>Input2022!R837*0.000001</f>
        <v>3.0704696840307433</v>
      </c>
      <c r="S837">
        <f>Input2022!S837*0.000001</f>
        <v>2.7109176840307434</v>
      </c>
      <c r="T837">
        <f>Input2022!T837*0.000001</f>
        <v>0.19572299999999998</v>
      </c>
      <c r="U837">
        <f>Input2022!U837*0.000001</f>
        <v>0.545122</v>
      </c>
      <c r="V837">
        <f>Input2022!V837*0.000001</f>
        <v>0.47182799999999997</v>
      </c>
      <c r="W837">
        <f>Input2022!W837*0.000001</f>
        <v>6.4035149999999996</v>
      </c>
    </row>
    <row r="838" spans="1:23" ht="14.25" customHeight="1">
      <c r="A838">
        <f>Input2022!A838</f>
        <v>2022</v>
      </c>
      <c r="B838" t="str">
        <f>Input2022!B838</f>
        <v>Napa Valley Unified School District</v>
      </c>
      <c r="C838" t="str">
        <f>Input2022!C838</f>
        <v>School District</v>
      </c>
      <c r="D838" t="str">
        <f>Input2022!D838</f>
        <v>06</v>
      </c>
      <c r="E838" t="str">
        <f>Input2022!E838</f>
        <v>055</v>
      </c>
      <c r="F838" t="str">
        <f>Input2022!F838</f>
        <v>26640</v>
      </c>
      <c r="G838" t="str">
        <f>Input2022!G838</f>
        <v>CA</v>
      </c>
      <c r="H838">
        <f>Input2022!H838*0.000001</f>
        <v>51.453989999999997</v>
      </c>
      <c r="I838">
        <f>Input2022!I838*0.000001</f>
        <v>0</v>
      </c>
      <c r="J838">
        <f>Input2022!J838*0.000001</f>
        <v>213.497286</v>
      </c>
      <c r="K838">
        <f>Input2022!K838*0.000001</f>
        <v>513.19917499999997</v>
      </c>
      <c r="L838">
        <f>Input2022!L838*0.000001</f>
        <v>289.196123</v>
      </c>
      <c r="M838">
        <f>Input2022!M838*0.000001</f>
        <v>235.48680399999998</v>
      </c>
      <c r="N838">
        <f>Input2022!N838*0.000001</f>
        <v>0</v>
      </c>
      <c r="O838">
        <f>Input2022!O838*0.000001</f>
        <v>75.738607000000002</v>
      </c>
      <c r="P838">
        <f>Input2022!P838*0.000001</f>
        <v>20.227134</v>
      </c>
      <c r="Q838">
        <f>Input2022!Q838*0.000001</f>
        <v>-117.21638799999999</v>
      </c>
      <c r="R838">
        <f>Input2022!R838*0.000001</f>
        <v>803.07229741772267</v>
      </c>
      <c r="S838">
        <f>Input2022!S838*0.000001</f>
        <v>685.85590941772261</v>
      </c>
      <c r="T838">
        <f>Input2022!T838*0.000001</f>
        <v>22.873149999999999</v>
      </c>
      <c r="U838">
        <f>Input2022!U838*0.000001</f>
        <v>4.5107999999999995E-2</v>
      </c>
      <c r="V838">
        <f>Input2022!V838*0.000001</f>
        <v>76.005409</v>
      </c>
      <c r="W838">
        <f>Input2022!W838*0.000001</f>
        <v>-166.28469899999999</v>
      </c>
    </row>
    <row r="839" spans="1:23" ht="14.25" customHeight="1">
      <c r="A839">
        <f>Input2022!A839</f>
        <v>2022</v>
      </c>
      <c r="B839" t="str">
        <f>Input2022!B839</f>
        <v>National City</v>
      </c>
      <c r="C839" t="str">
        <f>Input2022!C839</f>
        <v>City</v>
      </c>
      <c r="D839" t="str">
        <f>Input2022!D839</f>
        <v>06</v>
      </c>
      <c r="E839" t="str">
        <f>Input2022!E839</f>
        <v>073</v>
      </c>
      <c r="F839" t="str">
        <f>Input2022!F839</f>
        <v>50398</v>
      </c>
      <c r="G839" t="str">
        <f>Input2022!G839</f>
        <v>CA</v>
      </c>
      <c r="H839">
        <f>Input2022!H839*0.000001</f>
        <v>43.550241</v>
      </c>
      <c r="I839">
        <f>Input2022!I839*0.000001</f>
        <v>-2.883445</v>
      </c>
      <c r="J839">
        <f>Input2022!J839*0.000001</f>
        <v>56.525462999999995</v>
      </c>
      <c r="K839">
        <f>Input2022!K839*0.000001</f>
        <v>102.333922</v>
      </c>
      <c r="L839">
        <f>Input2022!L839*0.000001</f>
        <v>109.81221599999999</v>
      </c>
      <c r="M839">
        <f>Input2022!M839*0.000001</f>
        <v>65.556521000000004</v>
      </c>
      <c r="N839">
        <f>Input2022!N839*0.000001</f>
        <v>0</v>
      </c>
      <c r="O839">
        <f>Input2022!O839*0.000001</f>
        <v>44.573090999999998</v>
      </c>
      <c r="P839">
        <f>Input2022!P839*0.000001</f>
        <v>7.1314519999999995</v>
      </c>
      <c r="Q839">
        <f>Input2022!Q839*0.000001</f>
        <v>-77.648156999999998</v>
      </c>
      <c r="R839">
        <f>Input2022!R839*0.000001</f>
        <v>377.97628699999996</v>
      </c>
      <c r="S839">
        <f>Input2022!S839*0.000001</f>
        <v>300.32812999999999</v>
      </c>
      <c r="T839">
        <f>Input2022!T839*0.000001</f>
        <v>12.909041</v>
      </c>
      <c r="U839">
        <f>Input2022!U839*0.000001</f>
        <v>0</v>
      </c>
      <c r="V839">
        <f>Input2022!V839*0.000001</f>
        <v>4.7864979999999999</v>
      </c>
      <c r="W839">
        <f>Input2022!W839*0.000001</f>
        <v>-41.399785000000001</v>
      </c>
    </row>
    <row r="840" spans="1:23" ht="14.25" customHeight="1">
      <c r="A840">
        <f>Input2022!A840</f>
        <v>2022</v>
      </c>
      <c r="B840" t="str">
        <f>Input2022!B840</f>
        <v>National School District</v>
      </c>
      <c r="C840" t="str">
        <f>Input2022!C840</f>
        <v>School District</v>
      </c>
      <c r="D840" t="str">
        <f>Input2022!D840</f>
        <v>06</v>
      </c>
      <c r="E840" t="str">
        <f>Input2022!E840</f>
        <v>073</v>
      </c>
      <c r="F840" t="str">
        <f>Input2022!F840</f>
        <v>26670</v>
      </c>
      <c r="G840" t="str">
        <f>Input2022!G840</f>
        <v>CA</v>
      </c>
      <c r="H840">
        <f>Input2022!H840*0.000001</f>
        <v>25.018125999999999</v>
      </c>
      <c r="I840">
        <f>Input2022!I840*0.000001</f>
        <v>0</v>
      </c>
      <c r="J840">
        <f>Input2022!J840*0.000001</f>
        <v>73.639382999999995</v>
      </c>
      <c r="K840">
        <f>Input2022!K840*0.000001</f>
        <v>37.236682999999999</v>
      </c>
      <c r="L840">
        <f>Input2022!L840*0.000001</f>
        <v>92.050484999999995</v>
      </c>
      <c r="M840">
        <f>Input2022!M840*0.000001</f>
        <v>84.947929000000002</v>
      </c>
      <c r="N840">
        <f>Input2022!N840*0.000001</f>
        <v>31.718446999999998</v>
      </c>
      <c r="O840">
        <f>Input2022!O840*0.000001</f>
        <v>0</v>
      </c>
      <c r="P840">
        <f>Input2022!P840*0.000001</f>
        <v>5.6740629999999994</v>
      </c>
      <c r="Q840">
        <f>Input2022!Q840*0.000001</f>
        <v>-36.426856999999998</v>
      </c>
      <c r="R840">
        <f>Input2022!R840*0.000001</f>
        <v>250.44324367886264</v>
      </c>
      <c r="S840">
        <f>Input2022!S840*0.000001</f>
        <v>214.01638667886266</v>
      </c>
      <c r="T840">
        <f>Input2022!T840*0.000001</f>
        <v>7.0348090000000001</v>
      </c>
      <c r="U840">
        <f>Input2022!U840*0.000001</f>
        <v>0</v>
      </c>
      <c r="V840">
        <f>Input2022!V840*0.000001</f>
        <v>15.972982999999999</v>
      </c>
      <c r="W840">
        <f>Input2022!W840*0.000001</f>
        <v>-55.331983000000001</v>
      </c>
    </row>
    <row r="841" spans="1:23" ht="14.25" customHeight="1">
      <c r="A841">
        <f>Input2022!A841</f>
        <v>2022</v>
      </c>
      <c r="B841" t="str">
        <f>Input2022!B841</f>
        <v>Natomas Unified School District</v>
      </c>
      <c r="C841" t="str">
        <f>Input2022!C841</f>
        <v>School District</v>
      </c>
      <c r="D841" t="str">
        <f>Input2022!D841</f>
        <v>06</v>
      </c>
      <c r="E841" t="str">
        <f>Input2022!E841</f>
        <v>067</v>
      </c>
      <c r="F841" t="str">
        <f>Input2022!F841</f>
        <v>00036</v>
      </c>
      <c r="G841" t="str">
        <f>Input2022!G841</f>
        <v>CA</v>
      </c>
      <c r="H841">
        <f>Input2022!H841*0.000001</f>
        <v>27.711110999999999</v>
      </c>
      <c r="I841">
        <f>Input2022!I841*0.000001</f>
        <v>0</v>
      </c>
      <c r="J841">
        <f>Input2022!J841*0.000001</f>
        <v>152.22844499999999</v>
      </c>
      <c r="K841">
        <f>Input2022!K841*0.000001</f>
        <v>414.460171</v>
      </c>
      <c r="L841">
        <f>Input2022!L841*0.000001</f>
        <v>245.938366</v>
      </c>
      <c r="M841">
        <f>Input2022!M841*0.000001</f>
        <v>157.77868799999999</v>
      </c>
      <c r="N841">
        <f>Input2022!N841*0.000001</f>
        <v>53.363015999999995</v>
      </c>
      <c r="O841">
        <f>Input2022!O841*0.000001</f>
        <v>0</v>
      </c>
      <c r="P841">
        <f>Input2022!P841*0.000001</f>
        <v>24.275950999999999</v>
      </c>
      <c r="Q841">
        <f>Input2022!Q841*0.000001</f>
        <v>-84.22399999999999</v>
      </c>
      <c r="R841">
        <f>Input2022!R841*0.000001</f>
        <v>569.48063980292011</v>
      </c>
      <c r="S841">
        <f>Input2022!S841*0.000001</f>
        <v>485.25663980292006</v>
      </c>
      <c r="T841">
        <f>Input2022!T841*0.000001</f>
        <v>19.539338999999998</v>
      </c>
      <c r="U841">
        <f>Input2022!U841*0.000001</f>
        <v>0</v>
      </c>
      <c r="V841">
        <f>Input2022!V841*0.000001</f>
        <v>22.549681</v>
      </c>
      <c r="W841">
        <f>Input2022!W841*0.000001</f>
        <v>-106.984095</v>
      </c>
    </row>
    <row r="842" spans="1:23" ht="14.25" customHeight="1">
      <c r="A842">
        <f>Input2022!A842</f>
        <v>2022</v>
      </c>
      <c r="B842" t="str">
        <f>Input2022!B842</f>
        <v>Needles Unified School District</v>
      </c>
      <c r="C842" t="str">
        <f>Input2022!C842</f>
        <v>School District</v>
      </c>
      <c r="D842" t="str">
        <f>Input2022!D842</f>
        <v>06</v>
      </c>
      <c r="E842" t="str">
        <f>Input2022!E842</f>
        <v>071</v>
      </c>
      <c r="F842" t="str">
        <f>Input2022!F842</f>
        <v>26760</v>
      </c>
      <c r="G842" t="str">
        <f>Input2022!G842</f>
        <v>CA</v>
      </c>
      <c r="H842">
        <f>Input2022!H842*0.000001</f>
        <v>1.6971809999999998</v>
      </c>
      <c r="I842">
        <f>Input2022!I842*0.000001</f>
        <v>0</v>
      </c>
      <c r="J842">
        <f>Input2022!J842*0.000001</f>
        <v>20.065017999999998</v>
      </c>
      <c r="K842">
        <f>Input2022!K842*0.000001</f>
        <v>15.018666999999999</v>
      </c>
      <c r="L842">
        <f>Input2022!L842*0.000001</f>
        <v>21.984328999999999</v>
      </c>
      <c r="M842">
        <f>Input2022!M842*0.000001</f>
        <v>19.745729999999998</v>
      </c>
      <c r="N842">
        <f>Input2022!N842*0.000001</f>
        <v>0</v>
      </c>
      <c r="O842">
        <f>Input2022!O842*0.000001</f>
        <v>3.5885759999999998</v>
      </c>
      <c r="P842">
        <f>Input2022!P842*0.000001</f>
        <v>3.3628830000000001</v>
      </c>
      <c r="Q842">
        <f>Input2022!Q842*0.000001</f>
        <v>-7.5945789999999995</v>
      </c>
      <c r="R842">
        <f>Input2022!R842*0.000001</f>
        <v>50.474943996710529</v>
      </c>
      <c r="S842">
        <f>Input2022!S842*0.000001</f>
        <v>42.880364996710533</v>
      </c>
      <c r="T842">
        <f>Input2022!T842*0.000001</f>
        <v>1.617515</v>
      </c>
      <c r="U842">
        <f>Input2022!U842*0.000001</f>
        <v>0</v>
      </c>
      <c r="V842">
        <f>Input2022!V842*0.000001</f>
        <v>0</v>
      </c>
      <c r="W842">
        <f>Input2022!W842*0.000001</f>
        <v>-8.1481089999999998</v>
      </c>
    </row>
    <row r="843" spans="1:23" ht="14.25" customHeight="1">
      <c r="A843">
        <f>Input2022!A843</f>
        <v>2022</v>
      </c>
      <c r="B843" t="str">
        <f>Input2022!B843</f>
        <v>Nevada City</v>
      </c>
      <c r="C843" t="str">
        <f>Input2022!C843</f>
        <v>City</v>
      </c>
      <c r="D843" t="str">
        <f>Input2022!D843</f>
        <v>06</v>
      </c>
      <c r="E843" t="str">
        <f>Input2022!E843</f>
        <v>057</v>
      </c>
      <c r="F843" t="str">
        <f>Input2022!F843</f>
        <v>50874</v>
      </c>
      <c r="G843" t="str">
        <f>Input2022!G843</f>
        <v>CA</v>
      </c>
      <c r="H843">
        <f>Input2022!H843*0.000001</f>
        <v>2.8076179999999997</v>
      </c>
      <c r="I843">
        <f>Input2022!I843*0.000001</f>
        <v>0</v>
      </c>
      <c r="J843">
        <f>Input2022!J843*0.000001</f>
        <v>4.6934129999999996</v>
      </c>
      <c r="K843">
        <f>Input2022!K843*0.000001</f>
        <v>3.8098479999999997</v>
      </c>
      <c r="L843">
        <f>Input2022!L843*0.000001</f>
        <v>11.168367999999999</v>
      </c>
      <c r="M843">
        <f>Input2022!M843*0.000001</f>
        <v>5.7024520000000001</v>
      </c>
      <c r="N843">
        <f>Input2022!N843*0.000001</f>
        <v>0</v>
      </c>
      <c r="O843">
        <f>Input2022!O843*0.000001</f>
        <v>3.444585</v>
      </c>
      <c r="P843">
        <f>Input2022!P843*0.000001</f>
        <v>0.23561299999999999</v>
      </c>
      <c r="Q843">
        <f>Input2022!Q843*0.000001</f>
        <v>-3.4650129999999999</v>
      </c>
      <c r="R843">
        <f>Input2022!R843*0.000001</f>
        <v>21.848861344537813</v>
      </c>
      <c r="S843">
        <f>Input2022!S843*0.000001</f>
        <v>18.383848344537814</v>
      </c>
      <c r="T843">
        <f>Input2022!T843*0.000001</f>
        <v>0.62717499999999993</v>
      </c>
      <c r="U843">
        <f>Input2022!U843*0.000001</f>
        <v>0</v>
      </c>
      <c r="V843">
        <f>Input2022!V843*0.000001</f>
        <v>0</v>
      </c>
      <c r="W843">
        <f>Input2022!W843*0.000001</f>
        <v>-1.6807239999999999</v>
      </c>
    </row>
    <row r="844" spans="1:23" ht="14.25" customHeight="1">
      <c r="A844">
        <f>Input2022!A844</f>
        <v>2022</v>
      </c>
      <c r="B844" t="str">
        <f>Input2022!B844</f>
        <v>Nevada City Elementary School District</v>
      </c>
      <c r="C844" t="str">
        <f>Input2022!C844</f>
        <v>School District</v>
      </c>
      <c r="D844" t="str">
        <f>Input2022!D844</f>
        <v>06</v>
      </c>
      <c r="E844" t="str">
        <f>Input2022!E844</f>
        <v>057</v>
      </c>
      <c r="F844" t="str">
        <f>Input2022!F844</f>
        <v>26820</v>
      </c>
      <c r="G844" t="str">
        <f>Input2022!G844</f>
        <v>CA</v>
      </c>
      <c r="H844">
        <f>Input2022!H844*0.000001</f>
        <v>4.7835070000000002</v>
      </c>
      <c r="I844">
        <f>Input2022!I844*0.000001</f>
        <v>-1</v>
      </c>
      <c r="J844">
        <f>Input2022!J844*0.000001</f>
        <v>10.294029999999999</v>
      </c>
      <c r="K844">
        <f>Input2022!K844*0.000001</f>
        <v>7.0646E-2</v>
      </c>
      <c r="L844">
        <f>Input2022!L844*0.000001</f>
        <v>11.601813999999999</v>
      </c>
      <c r="M844">
        <f>Input2022!M844*0.000001</f>
        <v>11.354054</v>
      </c>
      <c r="N844">
        <f>Input2022!N844*0.000001</f>
        <v>5.4971350000000001</v>
      </c>
      <c r="O844">
        <f>Input2022!O844*0.000001</f>
        <v>0</v>
      </c>
      <c r="P844">
        <f>Input2022!P844*0.000001</f>
        <v>0.72595999999999994</v>
      </c>
      <c r="Q844">
        <f>Input2022!Q844*0.000001</f>
        <v>-4.7738299999999994</v>
      </c>
      <c r="R844">
        <f>Input2022!R844*0.000001</f>
        <v>32.343263157894739</v>
      </c>
      <c r="S844">
        <f>Input2022!S844*0.000001</f>
        <v>27.569433157894736</v>
      </c>
      <c r="T844">
        <f>Input2022!T844*0.000001</f>
        <v>0.96142699999999992</v>
      </c>
      <c r="U844">
        <f>Input2022!U844*0.000001</f>
        <v>0</v>
      </c>
      <c r="V844">
        <f>Input2022!V844*0.000001</f>
        <v>0</v>
      </c>
      <c r="W844">
        <f>Input2022!W844*0.000001</f>
        <v>0.94326399999999999</v>
      </c>
    </row>
    <row r="845" spans="1:23" ht="14.25" customHeight="1">
      <c r="A845">
        <f>Input2022!A845</f>
        <v>2022</v>
      </c>
      <c r="B845" t="str">
        <f>Input2022!B845</f>
        <v>Nevada County</v>
      </c>
      <c r="C845" t="str">
        <f>Input2022!C845</f>
        <v>County</v>
      </c>
      <c r="D845" t="str">
        <f>Input2022!D845</f>
        <v>06</v>
      </c>
      <c r="E845" t="str">
        <f>Input2022!E845</f>
        <v>057</v>
      </c>
      <c r="F845" t="str">
        <f>Input2022!F845</f>
        <v>00000</v>
      </c>
      <c r="G845" t="str">
        <f>Input2022!G845</f>
        <v>CA</v>
      </c>
      <c r="H845">
        <f>Input2022!H845*0.000001</f>
        <v>40.072150999999998</v>
      </c>
      <c r="I845">
        <f>Input2022!I845*0.000001</f>
        <v>-11.011478</v>
      </c>
      <c r="J845">
        <f>Input2022!J845*0.000001</f>
        <v>83.267332999999994</v>
      </c>
      <c r="K845">
        <f>Input2022!K845*0.000001</f>
        <v>51.660812</v>
      </c>
      <c r="L845">
        <f>Input2022!L845*0.000001</f>
        <v>234.31294399999999</v>
      </c>
      <c r="M845">
        <f>Input2022!M845*0.000001</f>
        <v>79.103949999999998</v>
      </c>
      <c r="N845">
        <f>Input2022!N845*0.000001</f>
        <v>0</v>
      </c>
      <c r="O845">
        <f>Input2022!O845*0.000001</f>
        <v>39.543568999999998</v>
      </c>
      <c r="P845">
        <f>Input2022!P845*0.000001</f>
        <v>6.944852</v>
      </c>
      <c r="Q845">
        <f>Input2022!Q845*0.000001</f>
        <v>-151.734656</v>
      </c>
      <c r="R845">
        <f>Input2022!R845*0.000001</f>
        <v>594.11207703990362</v>
      </c>
      <c r="S845">
        <f>Input2022!S845*0.000001</f>
        <v>442.37742103990365</v>
      </c>
      <c r="T845">
        <f>Input2022!T845*0.000001</f>
        <v>24.799813999999998</v>
      </c>
      <c r="U845">
        <f>Input2022!U845*0.000001</f>
        <v>41.521329999999999</v>
      </c>
      <c r="V845">
        <f>Input2022!V845*0.000001</f>
        <v>50.118249999999996</v>
      </c>
      <c r="W845">
        <f>Input2022!W845*0.000001</f>
        <v>-119.36010999999999</v>
      </c>
    </row>
    <row r="846" spans="1:23" ht="14.25" customHeight="1">
      <c r="A846">
        <f>Input2022!A846</f>
        <v>2022</v>
      </c>
      <c r="B846" t="str">
        <f>Input2022!B846</f>
        <v>Nevada County Superintendent of Schools</v>
      </c>
      <c r="C846" t="str">
        <f>Input2022!C846</f>
        <v>School District</v>
      </c>
      <c r="D846" t="str">
        <f>Input2022!D846</f>
        <v>06</v>
      </c>
      <c r="E846" t="str">
        <f>Input2022!E846</f>
        <v>057</v>
      </c>
      <c r="F846" t="str">
        <f>Input2022!F846</f>
        <v>91023</v>
      </c>
      <c r="G846" t="str">
        <f>Input2022!G846</f>
        <v>CA</v>
      </c>
      <c r="H846">
        <f>Input2022!H846*0.000001</f>
        <v>7.8926789999999993</v>
      </c>
      <c r="I846">
        <f>Input2022!I846*0.000001</f>
        <v>0</v>
      </c>
      <c r="J846">
        <f>Input2022!J846*0.000001</f>
        <v>15.876393999999999</v>
      </c>
      <c r="K846">
        <f>Input2022!K846*0.000001</f>
        <v>0.69646399999999997</v>
      </c>
      <c r="L846">
        <f>Input2022!L846*0.000001</f>
        <v>28.823651999999999</v>
      </c>
      <c r="M846">
        <f>Input2022!M846*0.000001</f>
        <v>17.266327999999998</v>
      </c>
      <c r="N846">
        <f>Input2022!N846*0.000001</f>
        <v>0</v>
      </c>
      <c r="O846">
        <f>Input2022!O846*0.000001</f>
        <v>7.9546419999999998</v>
      </c>
      <c r="P846">
        <f>Input2022!P846*0.000001</f>
        <v>1.925708</v>
      </c>
      <c r="Q846">
        <f>Input2022!Q846*0.000001</f>
        <v>-12.903058999999999</v>
      </c>
      <c r="R846">
        <f>Input2022!R846*0.000001</f>
        <v>78.419357565789483</v>
      </c>
      <c r="S846">
        <f>Input2022!S846*0.000001</f>
        <v>65.516298565789484</v>
      </c>
      <c r="T846">
        <f>Input2022!T846*0.000001</f>
        <v>1.7294699999999998</v>
      </c>
      <c r="U846">
        <f>Input2022!U846*0.000001</f>
        <v>0</v>
      </c>
      <c r="V846">
        <f>Input2022!V846*0.000001</f>
        <v>0</v>
      </c>
      <c r="W846">
        <f>Input2022!W846*0.000001</f>
        <v>-4.806254</v>
      </c>
    </row>
    <row r="847" spans="1:23" ht="14.25" customHeight="1">
      <c r="A847">
        <f>Input2022!A847</f>
        <v>2022</v>
      </c>
      <c r="B847" t="str">
        <f>Input2022!B847</f>
        <v>Nevada Joint Union High School District</v>
      </c>
      <c r="C847" t="str">
        <f>Input2022!C847</f>
        <v>School District</v>
      </c>
      <c r="D847" t="str">
        <f>Input2022!D847</f>
        <v>06</v>
      </c>
      <c r="E847" t="str">
        <f>Input2022!E847</f>
        <v>057</v>
      </c>
      <c r="F847" t="str">
        <f>Input2022!F847</f>
        <v>26880</v>
      </c>
      <c r="G847" t="str">
        <f>Input2022!G847</f>
        <v>CA</v>
      </c>
      <c r="H847">
        <f>Input2022!H847*0.000001</f>
        <v>3.9217559999999998</v>
      </c>
      <c r="I847">
        <f>Input2022!I847*0.000001</f>
        <v>-5.0000000000000001E-3</v>
      </c>
      <c r="J847">
        <f>Input2022!J847*0.000001</f>
        <v>44.116310999999996</v>
      </c>
      <c r="K847">
        <f>Input2022!K847*0.000001</f>
        <v>51.598856999999995</v>
      </c>
      <c r="L847">
        <f>Input2022!L847*0.000001</f>
        <v>55.213775999999996</v>
      </c>
      <c r="M847">
        <f>Input2022!M847*0.000001</f>
        <v>43.294097999999998</v>
      </c>
      <c r="N847">
        <f>Input2022!N847*0.000001</f>
        <v>0</v>
      </c>
      <c r="O847">
        <f>Input2022!O847*0.000001</f>
        <v>4.3083359999999997</v>
      </c>
      <c r="P847">
        <f>Input2022!P847*0.000001</f>
        <v>3.8305049999999996</v>
      </c>
      <c r="Q847">
        <f>Input2022!Q847*0.000001</f>
        <v>-21.824006000000001</v>
      </c>
      <c r="R847">
        <f>Input2022!R847*0.000001</f>
        <v>145.90812162828948</v>
      </c>
      <c r="S847">
        <f>Input2022!S847*0.000001</f>
        <v>124.08411562828948</v>
      </c>
      <c r="T847">
        <f>Input2022!T847*0.000001</f>
        <v>4.5009379999999997</v>
      </c>
      <c r="U847">
        <f>Input2022!U847*0.000001</f>
        <v>0</v>
      </c>
      <c r="V847">
        <f>Input2022!V847*0.000001</f>
        <v>4.7611699999999999</v>
      </c>
      <c r="W847">
        <f>Input2022!W847*0.000001</f>
        <v>-30.827784999999999</v>
      </c>
    </row>
    <row r="848" spans="1:23" ht="14.25" customHeight="1">
      <c r="A848">
        <f>Input2022!A848</f>
        <v>2022</v>
      </c>
      <c r="B848" t="str">
        <f>Input2022!B848</f>
        <v>New Castle Elementary</v>
      </c>
      <c r="C848" t="str">
        <f>Input2022!C848</f>
        <v>School District</v>
      </c>
      <c r="D848" t="str">
        <f>Input2022!D848</f>
        <v>06</v>
      </c>
      <c r="E848" t="str">
        <f>Input2022!E848</f>
        <v>061</v>
      </c>
      <c r="F848" t="str">
        <f>Input2022!F848</f>
        <v>27120</v>
      </c>
      <c r="G848" t="str">
        <f>Input2022!G848</f>
        <v>CA</v>
      </c>
      <c r="H848">
        <f>Input2022!H848*0.000001</f>
        <v>2.4731350000000001</v>
      </c>
      <c r="I848">
        <f>Input2022!I848*0.000001</f>
        <v>-4.9999999999999996E-2</v>
      </c>
      <c r="J848">
        <f>Input2022!J848*0.000001</f>
        <v>4.1425419999999997</v>
      </c>
      <c r="K848">
        <f>Input2022!K848*0.000001</f>
        <v>3.4625049999999997</v>
      </c>
      <c r="L848">
        <f>Input2022!L848*0.000001</f>
        <v>7.2693569999999994</v>
      </c>
      <c r="M848">
        <f>Input2022!M848*0.000001</f>
        <v>3.503441</v>
      </c>
      <c r="N848">
        <f>Input2022!N848*0.000001</f>
        <v>2.6049469999999997</v>
      </c>
      <c r="O848">
        <f>Input2022!O848*0.000001</f>
        <v>0</v>
      </c>
      <c r="P848">
        <f>Input2022!P848*0.000001</f>
        <v>0.85372499999999996</v>
      </c>
      <c r="Q848">
        <f>Input2022!Q848*0.000001</f>
        <v>-3.3819999999999997</v>
      </c>
      <c r="R848">
        <f>Input2022!R848*0.000001</f>
        <v>22.476416</v>
      </c>
      <c r="S848">
        <f>Input2022!S848*0.000001</f>
        <v>19.094415999999999</v>
      </c>
      <c r="T848">
        <f>Input2022!T848*0.000001</f>
        <v>0.68441699999999994</v>
      </c>
      <c r="U848">
        <f>Input2022!U848*0.000001</f>
        <v>0</v>
      </c>
      <c r="V848">
        <f>Input2022!V848*0.000001</f>
        <v>3.7999999999999999E-2</v>
      </c>
      <c r="W848">
        <f>Input2022!W848*0.000001</f>
        <v>-3.1773509999999998</v>
      </c>
    </row>
    <row r="849" spans="1:23" ht="14.25" customHeight="1">
      <c r="A849">
        <f>Input2022!A849</f>
        <v>2022</v>
      </c>
      <c r="B849" t="str">
        <f>Input2022!B849</f>
        <v>New Haven Unified School District</v>
      </c>
      <c r="C849" t="str">
        <f>Input2022!C849</f>
        <v>School District</v>
      </c>
      <c r="D849" t="str">
        <f>Input2022!D849</f>
        <v>06</v>
      </c>
      <c r="E849" t="str">
        <f>Input2022!E849</f>
        <v>001</v>
      </c>
      <c r="F849" t="str">
        <f>Input2022!F849</f>
        <v>26910</v>
      </c>
      <c r="G849" t="str">
        <f>Input2022!G849</f>
        <v>CA</v>
      </c>
      <c r="H849">
        <f>Input2022!H849*0.000001</f>
        <v>36.535511</v>
      </c>
      <c r="I849">
        <f>Input2022!I849*0.000001</f>
        <v>-0.39999999999999997</v>
      </c>
      <c r="J849">
        <f>Input2022!J849*0.000001</f>
        <v>140.70723899999999</v>
      </c>
      <c r="K849">
        <f>Input2022!K849*0.000001</f>
        <v>310.410394</v>
      </c>
      <c r="L849">
        <f>Input2022!L849*0.000001</f>
        <v>169.709384</v>
      </c>
      <c r="M849">
        <f>Input2022!M849*0.000001</f>
        <v>145.08993999999998</v>
      </c>
      <c r="N849">
        <f>Input2022!N849*0.000001</f>
        <v>0</v>
      </c>
      <c r="O849">
        <f>Input2022!O849*0.000001</f>
        <v>51.681928999999997</v>
      </c>
      <c r="P849">
        <f>Input2022!P849*0.000001</f>
        <v>11.248159999999999</v>
      </c>
      <c r="Q849">
        <f>Input2022!Q849*0.000001</f>
        <v>-80.775719999999993</v>
      </c>
      <c r="R849">
        <f>Input2022!R849*0.000001</f>
        <v>488.95287206477735</v>
      </c>
      <c r="S849">
        <f>Input2022!S849*0.000001</f>
        <v>408.17715206477737</v>
      </c>
      <c r="T849">
        <f>Input2022!T849*0.000001</f>
        <v>15.893412</v>
      </c>
      <c r="U849">
        <f>Input2022!U849*0.000001</f>
        <v>3.01179</v>
      </c>
      <c r="V849">
        <f>Input2022!V849*0.000001</f>
        <v>23.918303999999999</v>
      </c>
      <c r="W849">
        <f>Input2022!W849*0.000001</f>
        <v>-169.52112499999998</v>
      </c>
    </row>
    <row r="850" spans="1:23" ht="14.25" customHeight="1">
      <c r="A850">
        <f>Input2022!A850</f>
        <v>2022</v>
      </c>
      <c r="B850" t="str">
        <f>Input2022!B850</f>
        <v>New Hope Elementary School District</v>
      </c>
      <c r="C850" t="str">
        <f>Input2022!C850</f>
        <v>School District</v>
      </c>
      <c r="D850" t="str">
        <f>Input2022!D850</f>
        <v>06</v>
      </c>
      <c r="E850" t="str">
        <f>Input2022!E850</f>
        <v>077</v>
      </c>
      <c r="F850" t="str">
        <f>Input2022!F850</f>
        <v>26970</v>
      </c>
      <c r="G850" t="str">
        <f>Input2022!G850</f>
        <v>CA</v>
      </c>
      <c r="H850">
        <f>Input2022!H850*0.000001</f>
        <v>1.928291</v>
      </c>
      <c r="I850">
        <f>Input2022!I850*0.000001</f>
        <v>0</v>
      </c>
      <c r="J850">
        <f>Input2022!J850*0.000001</f>
        <v>3.0114229999999997</v>
      </c>
      <c r="K850">
        <f>Input2022!K850*0.000001</f>
        <v>8.2819999999999994E-3</v>
      </c>
      <c r="L850">
        <f>Input2022!L850*0.000001</f>
        <v>3.0326019999999998</v>
      </c>
      <c r="M850">
        <f>Input2022!M850*0.000001</f>
        <v>3.2285459999999997</v>
      </c>
      <c r="N850">
        <f>Input2022!N850*0.000001</f>
        <v>0</v>
      </c>
      <c r="O850">
        <f>Input2022!O850*0.000001</f>
        <v>2.318495</v>
      </c>
      <c r="P850">
        <f>Input2022!P850*0.000001</f>
        <v>0.295657</v>
      </c>
      <c r="Q850">
        <f>Input2022!Q850*0.000001</f>
        <v>-1.334042</v>
      </c>
      <c r="R850">
        <f>Input2022!R850*0.000001</f>
        <v>9.1682684210526322</v>
      </c>
      <c r="S850">
        <f>Input2022!S850*0.000001</f>
        <v>7.8342264210526329</v>
      </c>
      <c r="T850">
        <f>Input2022!T850*0.000001</f>
        <v>0.28193499999999999</v>
      </c>
      <c r="U850">
        <f>Input2022!U850*0.000001</f>
        <v>0</v>
      </c>
      <c r="V850">
        <f>Input2022!V850*0.000001</f>
        <v>0.56172100000000003</v>
      </c>
      <c r="W850">
        <f>Input2022!W850*0.000001</f>
        <v>-0.33304299999999998</v>
      </c>
    </row>
    <row r="851" spans="1:23" ht="14.25" customHeight="1">
      <c r="A851">
        <f>Input2022!A851</f>
        <v>2022</v>
      </c>
      <c r="B851" t="str">
        <f>Input2022!B851</f>
        <v>New Jerusalem Elementary School District</v>
      </c>
      <c r="C851" t="str">
        <f>Input2022!C851</f>
        <v>School District</v>
      </c>
      <c r="D851" t="str">
        <f>Input2022!D851</f>
        <v>06</v>
      </c>
      <c r="E851" t="str">
        <f>Input2022!E851</f>
        <v>077</v>
      </c>
      <c r="F851" t="str">
        <f>Input2022!F851</f>
        <v>27030</v>
      </c>
      <c r="G851" t="str">
        <f>Input2022!G851</f>
        <v>CA</v>
      </c>
      <c r="H851">
        <f>Input2022!H851*0.000001</f>
        <v>2.5706720000000001</v>
      </c>
      <c r="I851">
        <f>Input2022!I851*0.000001</f>
        <v>0</v>
      </c>
      <c r="J851">
        <f>Input2022!J851*0.000001</f>
        <v>4.0443850000000001</v>
      </c>
      <c r="K851">
        <f>Input2022!K851*0.000001</f>
        <v>4.5752309999999996</v>
      </c>
      <c r="L851">
        <f>Input2022!L851*0.000001</f>
        <v>28.269651999999997</v>
      </c>
      <c r="M851">
        <f>Input2022!M851*0.000001</f>
        <v>4.3912279999999999</v>
      </c>
      <c r="N851">
        <f>Input2022!N851*0.000001</f>
        <v>0</v>
      </c>
      <c r="O851">
        <f>Input2022!O851*0.000001</f>
        <v>2.6716199999999999</v>
      </c>
      <c r="P851">
        <f>Input2022!P851*0.000001</f>
        <v>0.79894399999999999</v>
      </c>
      <c r="Q851">
        <f>Input2022!Q851*0.000001</f>
        <v>-11.8653</v>
      </c>
      <c r="R851">
        <f>Input2022!R851*0.000001</f>
        <v>80.336679029605264</v>
      </c>
      <c r="S851">
        <f>Input2022!S851*0.000001</f>
        <v>68.471379029605259</v>
      </c>
      <c r="T851">
        <f>Input2022!T851*0.000001</f>
        <v>2.4799180000000001</v>
      </c>
      <c r="U851">
        <f>Input2022!U851*0.000001</f>
        <v>0</v>
      </c>
      <c r="V851">
        <f>Input2022!V851*0.000001</f>
        <v>0.46800399999999998</v>
      </c>
      <c r="W851">
        <f>Input2022!W851*0.000001</f>
        <v>-12.512367999999999</v>
      </c>
    </row>
    <row r="852" spans="1:23" ht="14.25" customHeight="1">
      <c r="A852">
        <f>Input2022!A852</f>
        <v>2022</v>
      </c>
      <c r="B852" t="str">
        <f>Input2022!B852</f>
        <v>Newark</v>
      </c>
      <c r="C852" t="str">
        <f>Input2022!C852</f>
        <v>City</v>
      </c>
      <c r="D852" t="str">
        <f>Input2022!D852</f>
        <v>06</v>
      </c>
      <c r="E852" t="str">
        <f>Input2022!E852</f>
        <v>001</v>
      </c>
      <c r="F852">
        <f>Input2022!F852</f>
        <v>50916</v>
      </c>
      <c r="G852" t="str">
        <f>Input2022!G852</f>
        <v>CA</v>
      </c>
      <c r="H852">
        <f>Input2022!H852*0.000001</f>
        <v>60.008238999999996</v>
      </c>
      <c r="I852">
        <f>Input2022!I852*0.000001</f>
        <v>-10.453999999999999</v>
      </c>
      <c r="J852">
        <f>Input2022!J852*0.000001</f>
        <v>63.783058999999994</v>
      </c>
      <c r="K852">
        <f>Input2022!K852*0.000001</f>
        <v>71.418156999999994</v>
      </c>
      <c r="L852">
        <f>Input2022!L852*0.000001</f>
        <v>93.549797999999996</v>
      </c>
      <c r="M852">
        <f>Input2022!M852*0.000001</f>
        <v>71.684203999999994</v>
      </c>
      <c r="N852">
        <f>Input2022!N852*0.000001</f>
        <v>0</v>
      </c>
      <c r="O852">
        <f>Input2022!O852*0.000001</f>
        <v>54.962210999999996</v>
      </c>
      <c r="P852">
        <f>Input2022!P852*0.000001</f>
        <v>5.7752439999999998</v>
      </c>
      <c r="Q852">
        <f>Input2022!Q852*0.000001</f>
        <v>-70.643191999999999</v>
      </c>
      <c r="R852">
        <f>Input2022!R852*0.000001</f>
        <v>338.190989</v>
      </c>
      <c r="S852">
        <f>Input2022!S852*0.000001</f>
        <v>267.547797</v>
      </c>
      <c r="T852">
        <f>Input2022!T852*0.000001</f>
        <v>9.7757729999999992</v>
      </c>
      <c r="U852">
        <f>Input2022!U852*0.000001</f>
        <v>3.532016</v>
      </c>
      <c r="V852">
        <f>Input2022!V852*0.000001</f>
        <v>6.517938</v>
      </c>
      <c r="W852">
        <f>Input2022!W852*0.000001</f>
        <v>-16.191511999999999</v>
      </c>
    </row>
    <row r="853" spans="1:23" ht="14.25" customHeight="1">
      <c r="A853">
        <f>Input2022!A853</f>
        <v>2022</v>
      </c>
      <c r="B853" t="str">
        <f>Input2022!B853</f>
        <v>Newark Unified School District</v>
      </c>
      <c r="C853" t="str">
        <f>Input2022!C853</f>
        <v>School District</v>
      </c>
      <c r="D853" t="str">
        <f>Input2022!D853</f>
        <v>06</v>
      </c>
      <c r="E853" t="str">
        <f>Input2022!E853</f>
        <v>001</v>
      </c>
      <c r="F853" t="str">
        <f>Input2022!F853</f>
        <v>27060</v>
      </c>
      <c r="G853" t="str">
        <f>Input2022!G853</f>
        <v>CA</v>
      </c>
      <c r="H853">
        <f>Input2022!H853*0.000001</f>
        <v>18.402587999999998</v>
      </c>
      <c r="I853">
        <f>Input2022!I853*0.000001</f>
        <v>-0.24551699999999999</v>
      </c>
      <c r="J853">
        <f>Input2022!J853*0.000001</f>
        <v>73.538840999999991</v>
      </c>
      <c r="K853">
        <f>Input2022!K853*0.000001</f>
        <v>86.644724999999994</v>
      </c>
      <c r="L853">
        <f>Input2022!L853*0.000001</f>
        <v>91.684107999999995</v>
      </c>
      <c r="M853">
        <f>Input2022!M853*0.000001</f>
        <v>80.423081999999994</v>
      </c>
      <c r="N853">
        <f>Input2022!N853*0.000001</f>
        <v>0</v>
      </c>
      <c r="O853">
        <f>Input2022!O853*0.000001</f>
        <v>24.781115999999997</v>
      </c>
      <c r="P853">
        <f>Input2022!P853*0.000001</f>
        <v>6.2010800000000001</v>
      </c>
      <c r="Q853">
        <f>Input2022!Q853*0.000001</f>
        <v>-39.198031999999998</v>
      </c>
      <c r="R853">
        <f>Input2022!R853*0.000001</f>
        <v>270.69944226973689</v>
      </c>
      <c r="S853">
        <f>Input2022!S853*0.000001</f>
        <v>231.50141026973685</v>
      </c>
      <c r="T853">
        <f>Input2022!T853*0.000001</f>
        <v>7.4419149999999998</v>
      </c>
      <c r="U853">
        <f>Input2022!U853*0.000001</f>
        <v>0</v>
      </c>
      <c r="V853">
        <f>Input2022!V853*0.000001</f>
        <v>14.939210999999998</v>
      </c>
      <c r="W853">
        <f>Input2022!W853*0.000001</f>
        <v>-70.833810999999997</v>
      </c>
    </row>
    <row r="854" spans="1:23" ht="14.25" customHeight="1">
      <c r="A854">
        <f>Input2022!A854</f>
        <v>2022</v>
      </c>
      <c r="B854" t="str">
        <f>Input2022!B854</f>
        <v>Newhall School District</v>
      </c>
      <c r="C854" t="str">
        <f>Input2022!C854</f>
        <v>School District</v>
      </c>
      <c r="D854" t="str">
        <f>Input2022!D854</f>
        <v>06</v>
      </c>
      <c r="E854" t="str">
        <f>Input2022!E854</f>
        <v>037</v>
      </c>
      <c r="F854" t="str">
        <f>Input2022!F854</f>
        <v>27180</v>
      </c>
      <c r="G854" t="str">
        <f>Input2022!G854</f>
        <v>CA</v>
      </c>
      <c r="H854">
        <f>Input2022!H854*0.000001</f>
        <v>12.925835999999999</v>
      </c>
      <c r="I854">
        <f>Input2022!I854*0.000001</f>
        <v>-0.7</v>
      </c>
      <c r="J854">
        <f>Input2022!J854*0.000001</f>
        <v>73.647486999999998</v>
      </c>
      <c r="K854">
        <f>Input2022!K854*0.000001</f>
        <v>65.800702999999999</v>
      </c>
      <c r="L854">
        <f>Input2022!L854*0.000001</f>
        <v>90.040053</v>
      </c>
      <c r="M854">
        <f>Input2022!M854*0.000001</f>
        <v>79.978549000000001</v>
      </c>
      <c r="N854">
        <f>Input2022!N854*0.000001</f>
        <v>0</v>
      </c>
      <c r="O854">
        <f>Input2022!O854*0.000001</f>
        <v>21.248031999999998</v>
      </c>
      <c r="P854">
        <f>Input2022!P854*0.000001</f>
        <v>7.4598549999999992</v>
      </c>
      <c r="Q854">
        <f>Input2022!Q854*0.000001</f>
        <v>-36.479185000000001</v>
      </c>
      <c r="R854">
        <f>Input2022!R854*0.000001</f>
        <v>252.50605303643727</v>
      </c>
      <c r="S854">
        <f>Input2022!S854*0.000001</f>
        <v>216.02686803643726</v>
      </c>
      <c r="T854">
        <f>Input2022!T854*0.000001</f>
        <v>7.2123119999999998</v>
      </c>
      <c r="U854">
        <f>Input2022!U854*0.000001</f>
        <v>0</v>
      </c>
      <c r="V854">
        <f>Input2022!V854*0.000001</f>
        <v>13.503947</v>
      </c>
      <c r="W854">
        <f>Input2022!W854*0.000001</f>
        <v>-45.251005999999997</v>
      </c>
    </row>
    <row r="855" spans="1:23" ht="14.25" customHeight="1">
      <c r="A855">
        <f>Input2022!A855</f>
        <v>2022</v>
      </c>
      <c r="B855" t="str">
        <f>Input2022!B855</f>
        <v>Newman</v>
      </c>
      <c r="C855" t="str">
        <f>Input2022!C855</f>
        <v>City</v>
      </c>
      <c r="D855" t="str">
        <f>Input2022!D855</f>
        <v>06</v>
      </c>
      <c r="E855" t="str">
        <f>Input2022!E855</f>
        <v>099</v>
      </c>
      <c r="F855">
        <f>Input2022!F855</f>
        <v>51140</v>
      </c>
      <c r="G855" t="str">
        <f>Input2022!G855</f>
        <v>CA</v>
      </c>
      <c r="H855">
        <f>Input2022!H855*0.000001</f>
        <v>4.3365719999999994</v>
      </c>
      <c r="I855">
        <f>Input2022!I855*0.000001</f>
        <v>-6.7527000000000004E-2</v>
      </c>
      <c r="J855">
        <f>Input2022!J855*0.000001</f>
        <v>5.943867</v>
      </c>
      <c r="K855">
        <f>Input2022!K855*0.000001</f>
        <v>9.452</v>
      </c>
      <c r="L855">
        <f>Input2022!L855*0.000001</f>
        <v>16.231414999999998</v>
      </c>
      <c r="M855">
        <f>Input2022!M855*0.000001</f>
        <v>5.6839769999999996</v>
      </c>
      <c r="N855">
        <f>Input2022!N855*0.000001</f>
        <v>0</v>
      </c>
      <c r="O855">
        <f>Input2022!O855*0.000001</f>
        <v>4.0382479999999994</v>
      </c>
      <c r="P855">
        <f>Input2022!P855*0.000001</f>
        <v>0.67477799999999999</v>
      </c>
      <c r="Q855">
        <f>Input2022!Q855*0.000001</f>
        <v>-3.289002</v>
      </c>
      <c r="R855">
        <f>Input2022!R855*0.000001</f>
        <v>16.558267529999998</v>
      </c>
      <c r="S855">
        <f>Input2022!S855*0.000001</f>
        <v>13.269265529999998</v>
      </c>
      <c r="T855">
        <f>Input2022!T855*0.000001</f>
        <v>0.92832099999999995</v>
      </c>
      <c r="U855">
        <f>Input2022!U855*0.000001</f>
        <v>0</v>
      </c>
      <c r="V855">
        <f>Input2022!V855*0.000001</f>
        <v>0</v>
      </c>
      <c r="W855">
        <f>Input2022!W855*0.000001</f>
        <v>3.830489</v>
      </c>
    </row>
    <row r="856" spans="1:23" ht="14.25" customHeight="1">
      <c r="A856">
        <f>Input2022!A856</f>
        <v>2022</v>
      </c>
      <c r="B856" t="str">
        <f>Input2022!B856</f>
        <v>Newman-Crows Landing Unified School District</v>
      </c>
      <c r="C856" t="str">
        <f>Input2022!C856</f>
        <v>School District</v>
      </c>
      <c r="D856" t="str">
        <f>Input2022!D856</f>
        <v>06</v>
      </c>
      <c r="E856" t="str">
        <f>Input2022!E856</f>
        <v>099</v>
      </c>
      <c r="F856" t="str">
        <f>Input2022!F856</f>
        <v>27200</v>
      </c>
      <c r="G856" t="str">
        <f>Input2022!G856</f>
        <v>CA</v>
      </c>
      <c r="H856">
        <f>Input2022!H856*0.000001</f>
        <v>9.4952159999999992</v>
      </c>
      <c r="I856">
        <f>Input2022!I856*0.000001</f>
        <v>0</v>
      </c>
      <c r="J856">
        <f>Input2022!J856*0.000001</f>
        <v>46.214005</v>
      </c>
      <c r="K856">
        <f>Input2022!K856*0.000001</f>
        <v>49.490862</v>
      </c>
      <c r="L856">
        <f>Input2022!L856*0.000001</f>
        <v>54.791008999999995</v>
      </c>
      <c r="M856">
        <f>Input2022!M856*0.000001</f>
        <v>49.949013000000001</v>
      </c>
      <c r="N856">
        <f>Input2022!N856*0.000001</f>
        <v>0</v>
      </c>
      <c r="O856">
        <f>Input2022!O856*0.000001</f>
        <v>16.709544999999999</v>
      </c>
      <c r="P856">
        <f>Input2022!P856*0.000001</f>
        <v>7.0614659999999994</v>
      </c>
      <c r="Q856">
        <f>Input2022!Q856*0.000001</f>
        <v>-21.710718999999997</v>
      </c>
      <c r="R856">
        <f>Input2022!R856*0.000001</f>
        <v>145.93390242914981</v>
      </c>
      <c r="S856">
        <f>Input2022!S856*0.000001</f>
        <v>124.2231834291498</v>
      </c>
      <c r="T856">
        <f>Input2022!T856*0.000001</f>
        <v>4.6602670000000002</v>
      </c>
      <c r="U856">
        <f>Input2022!U856*0.000001</f>
        <v>0</v>
      </c>
      <c r="V856">
        <f>Input2022!V856*0.000001</f>
        <v>5.7667219999999997</v>
      </c>
      <c r="W856">
        <f>Input2022!W856*0.000001</f>
        <v>-29.725075</v>
      </c>
    </row>
    <row r="857" spans="1:23" ht="14.25" customHeight="1">
      <c r="A857">
        <f>Input2022!A857</f>
        <v>2022</v>
      </c>
      <c r="B857" t="str">
        <f>Input2022!B857</f>
        <v>Newport Beach</v>
      </c>
      <c r="C857" t="str">
        <f>Input2022!C857</f>
        <v>City</v>
      </c>
      <c r="D857" t="str">
        <f>Input2022!D857</f>
        <v>06</v>
      </c>
      <c r="E857" t="str">
        <f>Input2022!E857</f>
        <v>059</v>
      </c>
      <c r="F857">
        <f>Input2022!F857</f>
        <v>51182</v>
      </c>
      <c r="G857" t="str">
        <f>Input2022!G857</f>
        <v>CA</v>
      </c>
      <c r="H857">
        <f>Input2022!H857*0.000001</f>
        <v>87.732237999999995</v>
      </c>
      <c r="I857">
        <f>Input2022!I857*0.000001</f>
        <v>-61.482489999999999</v>
      </c>
      <c r="J857">
        <f>Input2022!J857*0.000001</f>
        <v>210.38822299999998</v>
      </c>
      <c r="K857">
        <f>Input2022!K857*0.000001</f>
        <v>139.56877900000001</v>
      </c>
      <c r="L857">
        <f>Input2022!L857*0.000001</f>
        <v>337.656271</v>
      </c>
      <c r="M857">
        <f>Input2022!M857*0.000001</f>
        <v>261.772066</v>
      </c>
      <c r="N857">
        <f>Input2022!N857*0.000001</f>
        <v>0</v>
      </c>
      <c r="O857">
        <f>Input2022!O857*0.000001</f>
        <v>87.600313</v>
      </c>
      <c r="P857">
        <f>Input2022!P857*0.000001</f>
        <v>17.894534999999998</v>
      </c>
      <c r="Q857">
        <f>Input2022!Q857*0.000001</f>
        <v>-176.246037</v>
      </c>
      <c r="R857">
        <f>Input2022!R857*0.000001</f>
        <v>1097.7108309999999</v>
      </c>
      <c r="S857">
        <f>Input2022!S857*0.000001</f>
        <v>921.46479399999998</v>
      </c>
      <c r="T857">
        <f>Input2022!T857*0.000001</f>
        <v>39.548127999999998</v>
      </c>
      <c r="U857">
        <f>Input2022!U857*0.000001</f>
        <v>34.969715000000001</v>
      </c>
      <c r="V857">
        <f>Input2022!V857*0.000001</f>
        <v>51.603832999999995</v>
      </c>
      <c r="W857">
        <f>Input2022!W857*0.000001</f>
        <v>20.376345000000001</v>
      </c>
    </row>
    <row r="858" spans="1:23" ht="14.25" customHeight="1">
      <c r="A858">
        <f>Input2022!A858</f>
        <v>2022</v>
      </c>
      <c r="B858" t="str">
        <f>Input2022!B858</f>
        <v>Newport-Mesa Unified School District</v>
      </c>
      <c r="C858" t="str">
        <f>Input2022!C858</f>
        <v>School District</v>
      </c>
      <c r="D858" t="str">
        <f>Input2022!D858</f>
        <v>06</v>
      </c>
      <c r="E858" t="str">
        <f>Input2022!E858</f>
        <v>059</v>
      </c>
      <c r="F858" t="str">
        <f>Input2022!F858</f>
        <v>27240</v>
      </c>
      <c r="G858" t="str">
        <f>Input2022!G858</f>
        <v>CA</v>
      </c>
      <c r="H858">
        <f>Input2022!H858*0.000001</f>
        <v>125.16562999999999</v>
      </c>
      <c r="I858">
        <f>Input2022!I858*0.000001</f>
        <v>-22.731929999999998</v>
      </c>
      <c r="J858">
        <f>Input2022!J858*0.000001</f>
        <v>365.06021299999998</v>
      </c>
      <c r="K858">
        <f>Input2022!K858*0.000001</f>
        <v>351.52209699999997</v>
      </c>
      <c r="L858">
        <f>Input2022!L858*0.000001</f>
        <v>428.76746299999996</v>
      </c>
      <c r="M858">
        <f>Input2022!M858*0.000001</f>
        <v>411.872725</v>
      </c>
      <c r="N858">
        <f>Input2022!N858*0.000001</f>
        <v>0</v>
      </c>
      <c r="O858">
        <f>Input2022!O858*0.000001</f>
        <v>168.699016</v>
      </c>
      <c r="P858">
        <f>Input2022!P858*0.000001</f>
        <v>45.286760000000001</v>
      </c>
      <c r="Q858">
        <f>Input2022!Q858*0.000001</f>
        <v>-191.97108599999999</v>
      </c>
      <c r="R858">
        <f>Input2022!R858*0.000001</f>
        <v>1301.1523650493421</v>
      </c>
      <c r="S858">
        <f>Input2022!S858*0.000001</f>
        <v>1109.181279049342</v>
      </c>
      <c r="T858">
        <f>Input2022!T858*0.000001</f>
        <v>36.714283000000002</v>
      </c>
      <c r="U858">
        <f>Input2022!U858*0.000001</f>
        <v>0</v>
      </c>
      <c r="V858">
        <f>Input2022!V858*0.000001</f>
        <v>117.524574</v>
      </c>
      <c r="W858">
        <f>Input2022!W858*0.000001</f>
        <v>-311.59499299999999</v>
      </c>
    </row>
    <row r="859" spans="1:23" ht="14.25" customHeight="1">
      <c r="A859">
        <f>Input2022!A859</f>
        <v>2022</v>
      </c>
      <c r="B859" t="str">
        <f>Input2022!B859</f>
        <v>Nicasio Elementary School District</v>
      </c>
      <c r="C859" t="str">
        <f>Input2022!C859</f>
        <v>School District</v>
      </c>
      <c r="D859" t="str">
        <f>Input2022!D859</f>
        <v>06</v>
      </c>
      <c r="E859" t="str">
        <f>Input2022!E859</f>
        <v>041</v>
      </c>
      <c r="F859" t="str">
        <f>Input2022!F859</f>
        <v>27300</v>
      </c>
      <c r="G859" t="str">
        <f>Input2022!G859</f>
        <v>CA</v>
      </c>
      <c r="H859">
        <f>Input2022!H859*0.000001</f>
        <v>0.62923499999999999</v>
      </c>
      <c r="I859">
        <f>Input2022!I859*0.000001</f>
        <v>0</v>
      </c>
      <c r="J859">
        <f>Input2022!J859*0.000001</f>
        <v>1.134611</v>
      </c>
      <c r="K859">
        <f>Input2022!K859*0.000001</f>
        <v>0.54499999999999993</v>
      </c>
      <c r="L859">
        <f>Input2022!L859*0.000001</f>
        <v>1.4762149999999998</v>
      </c>
      <c r="M859">
        <f>Input2022!M859*0.000001</f>
        <v>1.190151</v>
      </c>
      <c r="N859">
        <f>Input2022!N859*0.000001</f>
        <v>0</v>
      </c>
      <c r="O859">
        <f>Input2022!O859*0.000001</f>
        <v>0.87923799999999996</v>
      </c>
      <c r="P859">
        <f>Input2022!P859*0.000001</f>
        <v>0.12725600000000001</v>
      </c>
      <c r="Q859">
        <f>Input2022!Q859*0.000001</f>
        <v>-0.40146699999999996</v>
      </c>
      <c r="R859">
        <f>Input2022!R859*0.000001</f>
        <v>2.7208070093843837</v>
      </c>
      <c r="S859">
        <f>Input2022!S859*0.000001</f>
        <v>2.3193400093843839</v>
      </c>
      <c r="T859">
        <f>Input2022!T859*0.000001</f>
        <v>8.276399999999999E-2</v>
      </c>
      <c r="U859">
        <f>Input2022!U859*0.000001</f>
        <v>0</v>
      </c>
      <c r="V859">
        <f>Input2022!V859*0.000001</f>
        <v>0</v>
      </c>
      <c r="W859">
        <f>Input2022!W859*0.000001</f>
        <v>7.1199999999999996E-3</v>
      </c>
    </row>
    <row r="860" spans="1:23" ht="14.25" customHeight="1">
      <c r="A860">
        <f>Input2022!A860</f>
        <v>2022</v>
      </c>
      <c r="B860" t="str">
        <f>Input2022!B860</f>
        <v>Norco</v>
      </c>
      <c r="C860" t="str">
        <f>Input2022!C860</f>
        <v>City</v>
      </c>
      <c r="D860" t="str">
        <f>Input2022!D860</f>
        <v>06</v>
      </c>
      <c r="E860" t="str">
        <f>Input2022!E860</f>
        <v>065</v>
      </c>
      <c r="F860">
        <f>Input2022!F860</f>
        <v>51560</v>
      </c>
      <c r="G860" t="str">
        <f>Input2022!G860</f>
        <v>CA</v>
      </c>
      <c r="H860">
        <f>Input2022!H860*0.000001</f>
        <v>40.071411999999995</v>
      </c>
      <c r="I860">
        <f>Input2022!I860*0.000001</f>
        <v>-7.685E-3</v>
      </c>
      <c r="J860">
        <f>Input2022!J860*0.000001</f>
        <v>27.671272999999999</v>
      </c>
      <c r="K860">
        <f>Input2022!K860*0.000001</f>
        <v>47.410987999999996</v>
      </c>
      <c r="L860">
        <f>Input2022!L860*0.000001</f>
        <v>75.202916000000002</v>
      </c>
      <c r="M860">
        <f>Input2022!M860*0.000001</f>
        <v>38.762882999999995</v>
      </c>
      <c r="N860">
        <f>Input2022!N860*0.000001</f>
        <v>0</v>
      </c>
      <c r="O860">
        <f>Input2022!O860*0.000001</f>
        <v>43.41534</v>
      </c>
      <c r="P860">
        <f>Input2022!P860*0.000001</f>
        <v>6.2894459999999999</v>
      </c>
      <c r="Q860">
        <f>Input2022!Q860*0.000001</f>
        <v>-13.969054</v>
      </c>
      <c r="R860">
        <f>Input2022!R860*0.000001</f>
        <v>71.673112239999995</v>
      </c>
      <c r="S860">
        <f>Input2022!S860*0.000001</f>
        <v>57.704058240000002</v>
      </c>
      <c r="T860">
        <f>Input2022!T860*0.000001</f>
        <v>2.4340619999999999</v>
      </c>
      <c r="U860">
        <f>Input2022!U860*0.000001</f>
        <v>13.692193</v>
      </c>
      <c r="V860">
        <f>Input2022!V860*0.000001</f>
        <v>17.024023</v>
      </c>
      <c r="W860">
        <f>Input2022!W860*0.000001</f>
        <v>61.611796999999996</v>
      </c>
    </row>
    <row r="861" spans="1:23" ht="14.25" customHeight="1">
      <c r="A861">
        <f>Input2022!A861</f>
        <v>2022</v>
      </c>
      <c r="B861" t="str">
        <f>Input2022!B861</f>
        <v>Norris Elementary School District</v>
      </c>
      <c r="C861" t="str">
        <f>Input2022!C861</f>
        <v>School District</v>
      </c>
      <c r="D861" t="str">
        <f>Input2022!D861</f>
        <v>06</v>
      </c>
      <c r="E861" t="str">
        <f>Input2022!E861</f>
        <v>029</v>
      </c>
      <c r="F861" t="str">
        <f>Input2022!F861</f>
        <v>27450</v>
      </c>
      <c r="G861" t="str">
        <f>Input2022!G861</f>
        <v>CA</v>
      </c>
      <c r="H861">
        <f>Input2022!H861*0.000001</f>
        <v>25.150579</v>
      </c>
      <c r="I861">
        <f>Input2022!I861*0.000001</f>
        <v>-9.9999999999999992E-2</v>
      </c>
      <c r="J861">
        <f>Input2022!J861*0.000001</f>
        <v>45.344665999999997</v>
      </c>
      <c r="K861">
        <f>Input2022!K861*0.000001</f>
        <v>80.953082999999992</v>
      </c>
      <c r="L861">
        <f>Input2022!L861*0.000001</f>
        <v>60.254754999999996</v>
      </c>
      <c r="M861">
        <f>Input2022!M861*0.000001</f>
        <v>48.708723999999997</v>
      </c>
      <c r="N861">
        <f>Input2022!N861*0.000001</f>
        <v>30.113941999999998</v>
      </c>
      <c r="O861">
        <f>Input2022!O861*0.000001</f>
        <v>0</v>
      </c>
      <c r="P861">
        <f>Input2022!P861*0.000001</f>
        <v>4.0448009999999996</v>
      </c>
      <c r="Q861">
        <f>Input2022!Q861*0.000001</f>
        <v>-20.588120999999997</v>
      </c>
      <c r="R861">
        <f>Input2022!R861*0.000001</f>
        <v>147.07995453358072</v>
      </c>
      <c r="S861">
        <f>Input2022!S861*0.000001</f>
        <v>126.49183353358072</v>
      </c>
      <c r="T861">
        <f>Input2022!T861*0.000001</f>
        <v>4.0917459999999997</v>
      </c>
      <c r="U861">
        <f>Input2022!U861*0.000001</f>
        <v>0</v>
      </c>
      <c r="V861">
        <f>Input2022!V861*0.000001</f>
        <v>0</v>
      </c>
      <c r="W861">
        <f>Input2022!W861*0.000001</f>
        <v>-11.029247999999999</v>
      </c>
    </row>
    <row r="862" spans="1:23" ht="14.25" customHeight="1">
      <c r="A862">
        <f>Input2022!A862</f>
        <v>2022</v>
      </c>
      <c r="B862" t="str">
        <f>Input2022!B862</f>
        <v>North Central Fire Protection District</v>
      </c>
      <c r="C862" t="str">
        <f>Input2022!C862</f>
        <v>Special District</v>
      </c>
      <c r="D862" t="str">
        <f>Input2022!D862</f>
        <v>06</v>
      </c>
      <c r="E862" t="str">
        <f>Input2022!E862</f>
        <v>019</v>
      </c>
      <c r="F862">
        <f>Input2022!F862</f>
        <v>99045</v>
      </c>
      <c r="G862" t="str">
        <f>Input2022!G862</f>
        <v>CA</v>
      </c>
      <c r="H862">
        <f>Input2022!H862*0.000001</f>
        <v>6.95662</v>
      </c>
      <c r="I862">
        <f>Input2022!I862*0.000001</f>
        <v>-1.27772</v>
      </c>
      <c r="J862">
        <f>Input2022!J862*0.000001</f>
        <v>10.604868999999999</v>
      </c>
      <c r="K862">
        <f>Input2022!K862*0.000001</f>
        <v>1.3784889999999999</v>
      </c>
      <c r="L862">
        <f>Input2022!L862*0.000001</f>
        <v>13.152737999999999</v>
      </c>
      <c r="M862">
        <f>Input2022!M862*0.000001</f>
        <v>12.16869</v>
      </c>
      <c r="N862">
        <f>Input2022!N862*0.000001</f>
        <v>6.9932169999999996</v>
      </c>
      <c r="O862">
        <f>Input2022!O862*0.000001</f>
        <v>0</v>
      </c>
      <c r="P862">
        <f>Input2022!P862*0.000001</f>
        <v>0.43074899999999999</v>
      </c>
      <c r="Q862">
        <f>Input2022!Q862*0.000001</f>
        <v>7.9525999999999999E-2</v>
      </c>
      <c r="R862">
        <f>Input2022!R862*0.000001</f>
        <v>1.9675909999999999</v>
      </c>
      <c r="S862">
        <f>Input2022!S862*0.000001</f>
        <v>2.0471170000000001</v>
      </c>
      <c r="T862">
        <f>Input2022!T862*0.000001</f>
        <v>0.378714</v>
      </c>
      <c r="U862">
        <f>Input2022!U862*0.000001</f>
        <v>0</v>
      </c>
      <c r="V862">
        <f>Input2022!V862*0.000001</f>
        <v>0</v>
      </c>
      <c r="W862">
        <f>Input2022!W862*0.000001</f>
        <v>11.136115</v>
      </c>
    </row>
    <row r="863" spans="1:23" ht="14.25" customHeight="1">
      <c r="A863">
        <f>Input2022!A863</f>
        <v>2022</v>
      </c>
      <c r="B863" t="str">
        <f>Input2022!B863</f>
        <v>North County Joint Union School District</v>
      </c>
      <c r="C863" t="str">
        <f>Input2022!C863</f>
        <v>School District</v>
      </c>
      <c r="D863" t="str">
        <f>Input2022!D863</f>
        <v>06</v>
      </c>
      <c r="E863" t="str">
        <f>Input2022!E863</f>
        <v>069</v>
      </c>
      <c r="F863" t="str">
        <f>Input2022!F863</f>
        <v>27480</v>
      </c>
      <c r="G863" t="str">
        <f>Input2022!G863</f>
        <v>CA</v>
      </c>
      <c r="H863">
        <f>Input2022!H863*0.000001</f>
        <v>5.8043999999999993</v>
      </c>
      <c r="I863">
        <f>Input2022!I863*0.000001</f>
        <v>-2.4999999999999998E-2</v>
      </c>
      <c r="J863">
        <f>Input2022!J863*0.000001</f>
        <v>8.7031460000000003</v>
      </c>
      <c r="K863">
        <f>Input2022!K863*0.000001</f>
        <v>2.3497840000000001</v>
      </c>
      <c r="L863">
        <f>Input2022!L863*0.000001</f>
        <v>9.6276469999999996</v>
      </c>
      <c r="M863">
        <f>Input2022!M863*0.000001</f>
        <v>9.0434959999999993</v>
      </c>
      <c r="N863">
        <f>Input2022!N863*0.000001</f>
        <v>0</v>
      </c>
      <c r="O863">
        <f>Input2022!O863*0.000001</f>
        <v>7.3682729999999994</v>
      </c>
      <c r="P863">
        <f>Input2022!P863*0.000001</f>
        <v>0.98878499999999991</v>
      </c>
      <c r="Q863">
        <f>Input2022!Q863*0.000001</f>
        <v>-4.2468789999999998</v>
      </c>
      <c r="R863">
        <f>Input2022!R863*0.000001</f>
        <v>29.184692712550611</v>
      </c>
      <c r="S863">
        <f>Input2022!S863*0.000001</f>
        <v>24.937813712550611</v>
      </c>
      <c r="T863">
        <f>Input2022!T863*0.000001</f>
        <v>0.870147</v>
      </c>
      <c r="U863">
        <f>Input2022!U863*0.000001</f>
        <v>0</v>
      </c>
      <c r="V863">
        <f>Input2022!V863*0.000001</f>
        <v>0.91875499999999999</v>
      </c>
      <c r="W863">
        <f>Input2022!W863*0.000001</f>
        <v>1.1771659999999999</v>
      </c>
    </row>
    <row r="864" spans="1:23" ht="14.25" customHeight="1">
      <c r="A864">
        <f>Input2022!A864</f>
        <v>2022</v>
      </c>
      <c r="B864" t="str">
        <f>Input2022!B864</f>
        <v>North Cow Creek Elementary School District</v>
      </c>
      <c r="C864" t="str">
        <f>Input2022!C864</f>
        <v>School District</v>
      </c>
      <c r="D864" t="str">
        <f>Input2022!D864</f>
        <v>06</v>
      </c>
      <c r="E864" t="str">
        <f>Input2022!E864</f>
        <v>089</v>
      </c>
      <c r="F864" t="str">
        <f>Input2022!F864</f>
        <v>27510</v>
      </c>
      <c r="G864" t="str">
        <f>Input2022!G864</f>
        <v>CA</v>
      </c>
      <c r="H864">
        <f>Input2022!H864*0.000001</f>
        <v>1.0626469999999999</v>
      </c>
      <c r="I864">
        <f>Input2022!I864*0.000001</f>
        <v>0</v>
      </c>
      <c r="J864">
        <f>Input2022!J864*0.000001</f>
        <v>2.9185309999999998</v>
      </c>
      <c r="K864">
        <f>Input2022!K864*0.000001</f>
        <v>1.7045999999999999E-2</v>
      </c>
      <c r="L864">
        <f>Input2022!L864*0.000001</f>
        <v>2.9440269999999997</v>
      </c>
      <c r="M864">
        <f>Input2022!M864*0.000001</f>
        <v>3.0383929999999997</v>
      </c>
      <c r="N864">
        <f>Input2022!N864*0.000001</f>
        <v>0</v>
      </c>
      <c r="O864">
        <f>Input2022!O864*0.000001</f>
        <v>1.364714</v>
      </c>
      <c r="P864">
        <f>Input2022!P864*0.000001</f>
        <v>0.38125499999999996</v>
      </c>
      <c r="Q864">
        <f>Input2022!Q864*0.000001</f>
        <v>-1.3381209999999999</v>
      </c>
      <c r="R864">
        <f>Input2022!R864*0.000001</f>
        <v>9.1800878542510116</v>
      </c>
      <c r="S864">
        <f>Input2022!S864*0.000001</f>
        <v>7.8419668542510115</v>
      </c>
      <c r="T864">
        <f>Input2022!T864*0.000001</f>
        <v>0.26816499999999999</v>
      </c>
      <c r="U864">
        <f>Input2022!U864*0.000001</f>
        <v>-9.2E-5</v>
      </c>
      <c r="V864">
        <f>Input2022!V864*0.000001</f>
        <v>1.15E-2</v>
      </c>
      <c r="W864">
        <f>Input2022!W864*0.000001</f>
        <v>-0.80631699999999995</v>
      </c>
    </row>
    <row r="865" spans="1:23" ht="14.25" customHeight="1">
      <c r="A865">
        <f>Input2022!A865</f>
        <v>2022</v>
      </c>
      <c r="B865" t="str">
        <f>Input2022!B865</f>
        <v>North Monterey County Unified School District</v>
      </c>
      <c r="C865" t="str">
        <f>Input2022!C865</f>
        <v>School District</v>
      </c>
      <c r="D865" t="str">
        <f>Input2022!D865</f>
        <v>06</v>
      </c>
      <c r="E865" t="str">
        <f>Input2022!E865</f>
        <v>053</v>
      </c>
      <c r="F865" t="str">
        <f>Input2022!F865</f>
        <v>27590</v>
      </c>
      <c r="G865" t="str">
        <f>Input2022!G865</f>
        <v>CA</v>
      </c>
      <c r="H865">
        <f>Input2022!H865*0.000001</f>
        <v>9.464124</v>
      </c>
      <c r="I865">
        <f>Input2022!I865*0.000001</f>
        <v>-3.5</v>
      </c>
      <c r="J865">
        <f>Input2022!J865*0.000001</f>
        <v>82.372776999999999</v>
      </c>
      <c r="K865">
        <f>Input2022!K865*0.000001</f>
        <v>34.46931</v>
      </c>
      <c r="L865">
        <f>Input2022!L865*0.000001</f>
        <v>86.059117000000001</v>
      </c>
      <c r="M865">
        <f>Input2022!M865*0.000001</f>
        <v>77.262531999999993</v>
      </c>
      <c r="N865">
        <f>Input2022!N865*0.000001</f>
        <v>0</v>
      </c>
      <c r="O865">
        <f>Input2022!O865*0.000001</f>
        <v>20.895944999999998</v>
      </c>
      <c r="P865">
        <f>Input2022!P865*0.000001</f>
        <v>10.002604999999999</v>
      </c>
      <c r="Q865">
        <f>Input2022!Q865*0.000001</f>
        <v>-37.692746999999997</v>
      </c>
      <c r="R865">
        <f>Input2022!R865*0.000001</f>
        <v>244.57707570850204</v>
      </c>
      <c r="S865">
        <f>Input2022!S865*0.000001</f>
        <v>206.88432870850204</v>
      </c>
      <c r="T865">
        <f>Input2022!T865*0.000001</f>
        <v>9.1264640000000004</v>
      </c>
      <c r="U865">
        <f>Input2022!U865*0.000001</f>
        <v>0</v>
      </c>
      <c r="V865">
        <f>Input2022!V865*0.000001</f>
        <v>0.25053900000000001</v>
      </c>
      <c r="W865">
        <f>Input2022!W865*0.000001</f>
        <v>-39.584277</v>
      </c>
    </row>
    <row r="866" spans="1:23" ht="14.25" customHeight="1">
      <c r="A866">
        <f>Input2022!A866</f>
        <v>2022</v>
      </c>
      <c r="B866" t="str">
        <f>Input2022!B866</f>
        <v>Northern Humboldt Union High School District</v>
      </c>
      <c r="C866" t="str">
        <f>Input2022!C866</f>
        <v>School District</v>
      </c>
      <c r="D866" t="str">
        <f>Input2022!D866</f>
        <v>06</v>
      </c>
      <c r="E866" t="str">
        <f>Input2022!E866</f>
        <v>023</v>
      </c>
      <c r="F866" t="str">
        <f>Input2022!F866</f>
        <v>03030</v>
      </c>
      <c r="G866" t="str">
        <f>Input2022!G866</f>
        <v>CA</v>
      </c>
      <c r="H866">
        <f>Input2022!H866*0.000001</f>
        <v>4.7320789999999997</v>
      </c>
      <c r="I866">
        <f>Input2022!I866*0.000001</f>
        <v>-0.28747899999999998</v>
      </c>
      <c r="J866">
        <f>Input2022!J866*0.000001</f>
        <v>24.375983999999999</v>
      </c>
      <c r="K866">
        <f>Input2022!K866*0.000001</f>
        <v>31.502977999999999</v>
      </c>
      <c r="L866">
        <f>Input2022!L866*0.000001</f>
        <v>31.086193999999999</v>
      </c>
      <c r="M866">
        <f>Input2022!M866*0.000001</f>
        <v>27.083600999999998</v>
      </c>
      <c r="N866">
        <f>Input2022!N866*0.000001</f>
        <v>8.0235869999999991</v>
      </c>
      <c r="O866">
        <f>Input2022!O866*0.000001</f>
        <v>0</v>
      </c>
      <c r="P866">
        <f>Input2022!P866*0.000001</f>
        <v>2.880474</v>
      </c>
      <c r="Q866">
        <f>Input2022!Q866*0.000001</f>
        <v>-12.105575</v>
      </c>
      <c r="R866">
        <f>Input2022!R866*0.000001</f>
        <v>82.574872270728434</v>
      </c>
      <c r="S866">
        <f>Input2022!S866*0.000001</f>
        <v>70.469297270728433</v>
      </c>
      <c r="T866">
        <f>Input2022!T866*0.000001</f>
        <v>2.3550619999999998</v>
      </c>
      <c r="U866">
        <f>Input2022!U866*0.000001</f>
        <v>0</v>
      </c>
      <c r="V866">
        <f>Input2022!V866*0.000001</f>
        <v>5.5666839999999995</v>
      </c>
      <c r="W866">
        <f>Input2022!W866*0.000001</f>
        <v>-17.724208999999998</v>
      </c>
    </row>
    <row r="867" spans="1:23" ht="14.25" customHeight="1">
      <c r="A867">
        <f>Input2022!A867</f>
        <v>2022</v>
      </c>
      <c r="B867" t="str">
        <f>Input2022!B867</f>
        <v>Northern Rural Training and Employment Consortium</v>
      </c>
      <c r="C867" t="str">
        <f>Input2022!C867</f>
        <v>Special District</v>
      </c>
      <c r="D867" t="str">
        <f>Input2022!D867</f>
        <v>06</v>
      </c>
      <c r="E867" t="str">
        <f>Input2022!E867</f>
        <v>015</v>
      </c>
      <c r="F867">
        <f>Input2022!F867</f>
        <v>99046</v>
      </c>
      <c r="G867" t="str">
        <f>Input2022!G867</f>
        <v>CA</v>
      </c>
      <c r="H867">
        <f>Input2022!H867*0.000001</f>
        <v>0.460623</v>
      </c>
      <c r="I867">
        <f>Input2022!I867*0.000001</f>
        <v>0</v>
      </c>
      <c r="J867">
        <f>Input2022!J867*0.000001</f>
        <v>15.005186999999999</v>
      </c>
      <c r="K867">
        <f>Input2022!K867*0.000001</f>
        <v>0.47800899999999996</v>
      </c>
      <c r="L867">
        <f>Input2022!L867*0.000001</f>
        <v>14.922226999999999</v>
      </c>
      <c r="M867">
        <f>Input2022!M867*0.000001</f>
        <v>14.922226999999999</v>
      </c>
      <c r="N867">
        <f>Input2022!N867*0.000001</f>
        <v>0.50220199999999993</v>
      </c>
      <c r="O867">
        <f>Input2022!O867*0.000001</f>
        <v>0</v>
      </c>
      <c r="P867">
        <f>Input2022!P867*0.000001</f>
        <v>0.72898599999999991</v>
      </c>
      <c r="Q867">
        <f>Input2022!Q867*0.000001</f>
        <v>0</v>
      </c>
      <c r="R867">
        <f>Input2022!R867*0.000001</f>
        <v>0</v>
      </c>
      <c r="S867">
        <f>Input2022!S867*0.000001</f>
        <v>0</v>
      </c>
      <c r="T867">
        <f>Input2022!T867*0.000001</f>
        <v>0</v>
      </c>
      <c r="U867">
        <f>Input2022!U867*0.000001</f>
        <v>0</v>
      </c>
      <c r="V867">
        <f>Input2022!V867*0.000001</f>
        <v>0.239068</v>
      </c>
      <c r="W867">
        <f>Input2022!W867*0.000001</f>
        <v>-0.13155799999999998</v>
      </c>
    </row>
    <row r="868" spans="1:23" ht="14.25" customHeight="1">
      <c r="A868">
        <f>Input2022!A868</f>
        <v>2022</v>
      </c>
      <c r="B868" t="str">
        <f>Input2022!B868</f>
        <v>Norwalk</v>
      </c>
      <c r="C868" t="str">
        <f>Input2022!C868</f>
        <v>City</v>
      </c>
      <c r="D868" t="str">
        <f>Input2022!D868</f>
        <v>06</v>
      </c>
      <c r="E868" t="str">
        <f>Input2022!E868</f>
        <v>037</v>
      </c>
      <c r="F868">
        <f>Input2022!F868</f>
        <v>52526</v>
      </c>
      <c r="G868" t="str">
        <f>Input2022!G868</f>
        <v>CA</v>
      </c>
      <c r="H868">
        <f>Input2022!H868*0.000001</f>
        <v>24.258022</v>
      </c>
      <c r="I868">
        <f>Input2022!I868*0.000001</f>
        <v>-14.988785</v>
      </c>
      <c r="J868">
        <f>Input2022!J868*0.000001</f>
        <v>53.619758999999995</v>
      </c>
      <c r="K868">
        <f>Input2022!K868*0.000001</f>
        <v>38.397332999999996</v>
      </c>
      <c r="L868">
        <f>Input2022!L868*0.000001</f>
        <v>138.21245199999998</v>
      </c>
      <c r="M868">
        <f>Input2022!M868*0.000001</f>
        <v>65.364682999999999</v>
      </c>
      <c r="N868">
        <f>Input2022!N868*0.000001</f>
        <v>0</v>
      </c>
      <c r="O868">
        <f>Input2022!O868*0.000001</f>
        <v>25.682154000000001</v>
      </c>
      <c r="P868">
        <f>Input2022!P868*0.000001</f>
        <v>6.1856799999999996</v>
      </c>
      <c r="Q868">
        <f>Input2022!Q868*0.000001</f>
        <v>-34.555794999999996</v>
      </c>
      <c r="R868">
        <f>Input2022!R868*0.000001</f>
        <v>204.35812799999999</v>
      </c>
      <c r="S868">
        <f>Input2022!S868*0.000001</f>
        <v>169.802333</v>
      </c>
      <c r="T868">
        <f>Input2022!T868*0.000001</f>
        <v>7.616136</v>
      </c>
      <c r="U868">
        <f>Input2022!U868*0.000001</f>
        <v>15.172416999999999</v>
      </c>
      <c r="V868">
        <f>Input2022!V868*0.000001</f>
        <v>47.473307999999996</v>
      </c>
      <c r="W868">
        <f>Input2022!W868*0.000001</f>
        <v>-34.326532</v>
      </c>
    </row>
    <row r="869" spans="1:23" ht="14.25" customHeight="1">
      <c r="A869">
        <f>Input2022!A869</f>
        <v>2022</v>
      </c>
      <c r="B869" t="str">
        <f>Input2022!B869</f>
        <v>Norwalk-La Mirada Unified School District</v>
      </c>
      <c r="C869" t="str">
        <f>Input2022!C869</f>
        <v>School District</v>
      </c>
      <c r="D869" t="str">
        <f>Input2022!D869</f>
        <v>06</v>
      </c>
      <c r="E869" t="str">
        <f>Input2022!E869</f>
        <v>037</v>
      </c>
      <c r="F869" t="str">
        <f>Input2022!F869</f>
        <v>27690</v>
      </c>
      <c r="G869" t="str">
        <f>Input2022!G869</f>
        <v>CA</v>
      </c>
      <c r="H869">
        <f>Input2022!H869*0.000001</f>
        <v>54.594085</v>
      </c>
      <c r="I869">
        <f>Input2022!I869*0.000001</f>
        <v>-0.69904299999999997</v>
      </c>
      <c r="J869">
        <f>Input2022!J869*0.000001</f>
        <v>262.681555</v>
      </c>
      <c r="K869">
        <f>Input2022!K869*0.000001</f>
        <v>380.21042999999997</v>
      </c>
      <c r="L869">
        <f>Input2022!L869*0.000001</f>
        <v>312.173317</v>
      </c>
      <c r="M869">
        <f>Input2022!M869*0.000001</f>
        <v>269.41348899999997</v>
      </c>
      <c r="N869">
        <f>Input2022!N869*0.000001</f>
        <v>0</v>
      </c>
      <c r="O869">
        <f>Input2022!O869*0.000001</f>
        <v>73.687488999999999</v>
      </c>
      <c r="P869">
        <f>Input2022!P869*0.000001</f>
        <v>23.214297999999999</v>
      </c>
      <c r="Q869">
        <f>Input2022!Q869*0.000001</f>
        <v>-138.23792799999998</v>
      </c>
      <c r="R869">
        <f>Input2022!R869*0.000001</f>
        <v>821.45216897435887</v>
      </c>
      <c r="S869">
        <f>Input2022!S869*0.000001</f>
        <v>683.21424097435886</v>
      </c>
      <c r="T869">
        <f>Input2022!T869*0.000001</f>
        <v>28.842457</v>
      </c>
      <c r="U869">
        <f>Input2022!U869*0.000001</f>
        <v>0</v>
      </c>
      <c r="V869">
        <f>Input2022!V869*0.000001</f>
        <v>44.338370999999995</v>
      </c>
      <c r="W869">
        <f>Input2022!W869*0.000001</f>
        <v>-266.89735100000001</v>
      </c>
    </row>
    <row r="870" spans="1:23" ht="14.25" customHeight="1">
      <c r="A870">
        <f>Input2022!A870</f>
        <v>2022</v>
      </c>
      <c r="B870" t="str">
        <f>Input2022!B870</f>
        <v>Novato Unified School District</v>
      </c>
      <c r="C870" t="str">
        <f>Input2022!C870</f>
        <v>School District</v>
      </c>
      <c r="D870" t="str">
        <f>Input2022!D870</f>
        <v>06</v>
      </c>
      <c r="E870" t="str">
        <f>Input2022!E870</f>
        <v>041</v>
      </c>
      <c r="F870" t="str">
        <f>Input2022!F870</f>
        <v>27720</v>
      </c>
      <c r="G870" t="str">
        <f>Input2022!G870</f>
        <v>CA</v>
      </c>
      <c r="H870">
        <f>Input2022!H870*0.000001</f>
        <v>21.430045</v>
      </c>
      <c r="I870">
        <f>Input2022!I870*0.000001</f>
        <v>-0.57958599999999993</v>
      </c>
      <c r="J870">
        <f>Input2022!J870*0.000001</f>
        <v>98.47571099999999</v>
      </c>
      <c r="K870">
        <f>Input2022!K870*0.000001</f>
        <v>233.41511499999999</v>
      </c>
      <c r="L870">
        <f>Input2022!L870*0.000001</f>
        <v>121.43993499999999</v>
      </c>
      <c r="M870">
        <f>Input2022!M870*0.000001</f>
        <v>103.947862</v>
      </c>
      <c r="N870">
        <f>Input2022!N870*0.000001</f>
        <v>0</v>
      </c>
      <c r="O870">
        <f>Input2022!O870*0.000001</f>
        <v>31.844099</v>
      </c>
      <c r="P870">
        <f>Input2022!P870*0.000001</f>
        <v>9.9848109999999988</v>
      </c>
      <c r="Q870">
        <f>Input2022!Q870*0.000001</f>
        <v>-49.784194999999997</v>
      </c>
      <c r="R870">
        <f>Input2022!R870*0.000001</f>
        <v>340.17331858552632</v>
      </c>
      <c r="S870">
        <f>Input2022!S870*0.000001</f>
        <v>290.38912358552631</v>
      </c>
      <c r="T870">
        <f>Input2022!T870*0.000001</f>
        <v>9.9873399999999997</v>
      </c>
      <c r="U870">
        <f>Input2022!U870*0.000001</f>
        <v>0</v>
      </c>
      <c r="V870">
        <f>Input2022!V870*0.000001</f>
        <v>1.1618230000000001</v>
      </c>
      <c r="W870">
        <f>Input2022!W870*0.000001</f>
        <v>-52.021464999999999</v>
      </c>
    </row>
    <row r="871" spans="1:23" ht="14.25" customHeight="1">
      <c r="A871">
        <f>Input2022!A871</f>
        <v>2022</v>
      </c>
      <c r="B871" t="str">
        <f>Input2022!B871</f>
        <v>Nuestro Elementary School District</v>
      </c>
      <c r="C871" t="str">
        <f>Input2022!C871</f>
        <v>School District</v>
      </c>
      <c r="D871" t="str">
        <f>Input2022!D871</f>
        <v>06</v>
      </c>
      <c r="E871" t="str">
        <f>Input2022!E871</f>
        <v>101</v>
      </c>
      <c r="F871" t="str">
        <f>Input2022!F871</f>
        <v>27750</v>
      </c>
      <c r="G871" t="str">
        <f>Input2022!G871</f>
        <v>CA</v>
      </c>
      <c r="H871">
        <f>Input2022!H871*0.000001</f>
        <v>1.904625</v>
      </c>
      <c r="I871">
        <f>Input2022!I871*0.000001</f>
        <v>0</v>
      </c>
      <c r="J871">
        <f>Input2022!J871*0.000001</f>
        <v>2.2951969999999999</v>
      </c>
      <c r="K871">
        <f>Input2022!K871*0.000001</f>
        <v>0</v>
      </c>
      <c r="L871">
        <f>Input2022!L871*0.000001</f>
        <v>2.3859999999999997</v>
      </c>
      <c r="M871">
        <f>Input2022!M871*0.000001</f>
        <v>2.3836239999999997</v>
      </c>
      <c r="N871">
        <f>Input2022!N871*0.000001</f>
        <v>2.3227159999999998</v>
      </c>
      <c r="O871">
        <f>Input2022!O871*0.000001</f>
        <v>0</v>
      </c>
      <c r="P871">
        <f>Input2022!P871*0.000001</f>
        <v>0.51992899999999997</v>
      </c>
      <c r="Q871">
        <f>Input2022!Q871*0.000001</f>
        <v>-0.88800000000000001</v>
      </c>
      <c r="R871">
        <f>Input2022!R871*0.000001</f>
        <v>6.0510121457489872</v>
      </c>
      <c r="S871">
        <f>Input2022!S871*0.000001</f>
        <v>5.1630121457489873</v>
      </c>
      <c r="T871">
        <f>Input2022!T871*0.000001</f>
        <v>0.19608</v>
      </c>
      <c r="U871">
        <f>Input2022!U871*0.000001</f>
        <v>0</v>
      </c>
      <c r="V871">
        <f>Input2022!V871*0.000001</f>
        <v>6.9999999999999993E-3</v>
      </c>
      <c r="W871">
        <f>Input2022!W871*0.000001</f>
        <v>0.80499999999999994</v>
      </c>
    </row>
    <row r="872" spans="1:23" ht="14.25" customHeight="1">
      <c r="A872">
        <f>Input2022!A872</f>
        <v>2022</v>
      </c>
      <c r="B872" t="str">
        <f>Input2022!B872</f>
        <v>Nuview Union School District</v>
      </c>
      <c r="C872" t="str">
        <f>Input2022!C872</f>
        <v>School District</v>
      </c>
      <c r="D872" t="str">
        <f>Input2022!D872</f>
        <v>06</v>
      </c>
      <c r="E872" t="str">
        <f>Input2022!E872</f>
        <v>065</v>
      </c>
      <c r="F872" t="str">
        <f>Input2022!F872</f>
        <v>27780</v>
      </c>
      <c r="G872" t="str">
        <f>Input2022!G872</f>
        <v>CA</v>
      </c>
      <c r="H872">
        <f>Input2022!H872*0.000001</f>
        <v>3.9047229999999997</v>
      </c>
      <c r="I872">
        <f>Input2022!I872*0.000001</f>
        <v>-0.75</v>
      </c>
      <c r="J872">
        <f>Input2022!J872*0.000001</f>
        <v>22.476172999999999</v>
      </c>
      <c r="K872">
        <f>Input2022!K872*0.000001</f>
        <v>14.958929999999999</v>
      </c>
      <c r="L872">
        <f>Input2022!L872*0.000001</f>
        <v>38.583486999999998</v>
      </c>
      <c r="M872">
        <f>Input2022!M872*0.000001</f>
        <v>24.921719</v>
      </c>
      <c r="N872">
        <f>Input2022!N872*0.000001</f>
        <v>0</v>
      </c>
      <c r="O872">
        <f>Input2022!O872*0.000001</f>
        <v>8.1436679999999999</v>
      </c>
      <c r="P872">
        <f>Input2022!P872*0.000001</f>
        <v>2.4227989999999999</v>
      </c>
      <c r="Q872">
        <f>Input2022!Q872*0.000001</f>
        <v>-14.943754</v>
      </c>
      <c r="R872">
        <f>Input2022!R872*0.000001</f>
        <v>100.91967368421054</v>
      </c>
      <c r="S872">
        <f>Input2022!S872*0.000001</f>
        <v>85.975919684210538</v>
      </c>
      <c r="T872">
        <f>Input2022!T872*0.000001</f>
        <v>3.26309</v>
      </c>
      <c r="U872">
        <f>Input2022!U872*0.000001</f>
        <v>-9.5853174603174602E-4</v>
      </c>
      <c r="V872">
        <f>Input2022!V872*0.000001</f>
        <v>1.8419644682539682</v>
      </c>
      <c r="W872">
        <f>Input2022!W872*0.000001</f>
        <v>-18.174296999999999</v>
      </c>
    </row>
    <row r="873" spans="1:23" ht="14.25" customHeight="1">
      <c r="A873">
        <f>Input2022!A873</f>
        <v>2022</v>
      </c>
      <c r="B873" t="str">
        <f>Input2022!B873</f>
        <v>Oak Grove School District</v>
      </c>
      <c r="C873" t="str">
        <f>Input2022!C873</f>
        <v>School District</v>
      </c>
      <c r="D873" t="str">
        <f>Input2022!D873</f>
        <v>06</v>
      </c>
      <c r="E873" t="str">
        <f>Input2022!E873</f>
        <v>085</v>
      </c>
      <c r="F873" t="str">
        <f>Input2022!F873</f>
        <v>27810</v>
      </c>
      <c r="G873" t="str">
        <f>Input2022!G873</f>
        <v>CA</v>
      </c>
      <c r="H873">
        <f>Input2022!H873*0.000001</f>
        <v>9.5648979999999995</v>
      </c>
      <c r="I873">
        <f>Input2022!I873*0.000001</f>
        <v>0</v>
      </c>
      <c r="J873">
        <f>Input2022!J873*0.000001</f>
        <v>128.91361499999999</v>
      </c>
      <c r="K873">
        <f>Input2022!K873*0.000001</f>
        <v>251.21099999999998</v>
      </c>
      <c r="L873">
        <f>Input2022!L873*0.000001</f>
        <v>168.49714</v>
      </c>
      <c r="M873">
        <f>Input2022!M873*0.000001</f>
        <v>134.793069</v>
      </c>
      <c r="N873">
        <f>Input2022!N873*0.000001</f>
        <v>0</v>
      </c>
      <c r="O873">
        <f>Input2022!O873*0.000001</f>
        <v>19.670686</v>
      </c>
      <c r="P873">
        <f>Input2022!P873*0.000001</f>
        <v>4.975422</v>
      </c>
      <c r="Q873">
        <f>Input2022!Q873*0.000001</f>
        <v>-64.695334000000003</v>
      </c>
      <c r="R873">
        <f>Input2022!R873*0.000001</f>
        <v>436.25500728744942</v>
      </c>
      <c r="S873">
        <f>Input2022!S873*0.000001</f>
        <v>371.55967328744941</v>
      </c>
      <c r="T873">
        <f>Input2022!T873*0.000001</f>
        <v>12.494264999999999</v>
      </c>
      <c r="U873">
        <f>Input2022!U873*0.000001</f>
        <v>0</v>
      </c>
      <c r="V873">
        <f>Input2022!V873*0.000001</f>
        <v>32.619985999999997</v>
      </c>
      <c r="W873">
        <f>Input2022!W873*0.000001</f>
        <v>-119.02738199999999</v>
      </c>
    </row>
    <row r="874" spans="1:23" ht="14.25" customHeight="1">
      <c r="A874">
        <f>Input2022!A874</f>
        <v>2022</v>
      </c>
      <c r="B874" t="str">
        <f>Input2022!B874</f>
        <v>Oak Grove Union School District</v>
      </c>
      <c r="C874" t="str">
        <f>Input2022!C874</f>
        <v>School District</v>
      </c>
      <c r="D874" t="str">
        <f>Input2022!D874</f>
        <v>06</v>
      </c>
      <c r="E874" t="str">
        <f>Input2022!E874</f>
        <v>097</v>
      </c>
      <c r="F874" t="str">
        <f>Input2022!F874</f>
        <v>27840</v>
      </c>
      <c r="G874" t="str">
        <f>Input2022!G874</f>
        <v>CA</v>
      </c>
      <c r="H874">
        <f>Input2022!H874*0.000001</f>
        <v>3.4711349999999999</v>
      </c>
      <c r="I874">
        <f>Input2022!I874*0.000001</f>
        <v>-9.7667999999999991E-2</v>
      </c>
      <c r="J874">
        <f>Input2022!J874*0.000001</f>
        <v>12.599788999999999</v>
      </c>
      <c r="K874">
        <f>Input2022!K874*0.000001</f>
        <v>15.805083999999999</v>
      </c>
      <c r="L874">
        <f>Input2022!L874*0.000001</f>
        <v>13.219486</v>
      </c>
      <c r="M874">
        <f>Input2022!M874*0.000001</f>
        <v>11.524158999999999</v>
      </c>
      <c r="N874">
        <f>Input2022!N874*0.000001</f>
        <v>0</v>
      </c>
      <c r="O874">
        <f>Input2022!O874*0.000001</f>
        <v>4.3783409999999998</v>
      </c>
      <c r="P874">
        <f>Input2022!P874*0.000001</f>
        <v>1.5566259999999998</v>
      </c>
      <c r="Q874">
        <f>Input2022!Q874*0.000001</f>
        <v>-5.8681359999999998</v>
      </c>
      <c r="R874">
        <f>Input2022!R874*0.000001</f>
        <v>39.229418838696311</v>
      </c>
      <c r="S874">
        <f>Input2022!S874*0.000001</f>
        <v>33.361282838696312</v>
      </c>
      <c r="T874">
        <f>Input2022!T874*0.000001</f>
        <v>1.239994</v>
      </c>
      <c r="U874">
        <f>Input2022!U874*0.000001</f>
        <v>0</v>
      </c>
      <c r="V874">
        <f>Input2022!V874*0.000001</f>
        <v>0</v>
      </c>
      <c r="W874">
        <f>Input2022!W874*0.000001</f>
        <v>-4.2811409999999999</v>
      </c>
    </row>
    <row r="875" spans="1:23" ht="14.25" customHeight="1">
      <c r="A875">
        <f>Input2022!A875</f>
        <v>2022</v>
      </c>
      <c r="B875" t="str">
        <f>Input2022!B875</f>
        <v>Oak Park Unified School District</v>
      </c>
      <c r="C875" t="str">
        <f>Input2022!C875</f>
        <v>School District</v>
      </c>
      <c r="D875" t="str">
        <f>Input2022!D875</f>
        <v>06</v>
      </c>
      <c r="E875" t="str">
        <f>Input2022!E875</f>
        <v>111</v>
      </c>
      <c r="F875" t="str">
        <f>Input2022!F875</f>
        <v>27850</v>
      </c>
      <c r="G875" t="str">
        <f>Input2022!G875</f>
        <v>CA</v>
      </c>
      <c r="H875">
        <f>Input2022!H875*0.000001</f>
        <v>4.0612439999999994</v>
      </c>
      <c r="I875">
        <f>Input2022!I875*0.000001</f>
        <v>-8.2811999999999997E-2</v>
      </c>
      <c r="J875">
        <f>Input2022!J875*0.000001</f>
        <v>53.350542999999995</v>
      </c>
      <c r="K875">
        <f>Input2022!K875*0.000001</f>
        <v>91.332112999999993</v>
      </c>
      <c r="L875">
        <f>Input2022!L875*0.000001</f>
        <v>59.691350999999997</v>
      </c>
      <c r="M875">
        <f>Input2022!M875*0.000001</f>
        <v>54.613281999999998</v>
      </c>
      <c r="N875">
        <f>Input2022!N875*0.000001</f>
        <v>0</v>
      </c>
      <c r="O875">
        <f>Input2022!O875*0.000001</f>
        <v>8.6279380000000003</v>
      </c>
      <c r="P875">
        <f>Input2022!P875*0.000001</f>
        <v>5.3247669999999996</v>
      </c>
      <c r="Q875">
        <f>Input2022!Q875*0.000001</f>
        <v>-26.039621999999998</v>
      </c>
      <c r="R875">
        <f>Input2022!R875*0.000001</f>
        <v>183.9527957236842</v>
      </c>
      <c r="S875">
        <f>Input2022!S875*0.000001</f>
        <v>157.91317372368422</v>
      </c>
      <c r="T875">
        <f>Input2022!T875*0.000001</f>
        <v>5.4607299999999999</v>
      </c>
      <c r="U875">
        <f>Input2022!U875*0.000001</f>
        <v>0</v>
      </c>
      <c r="V875">
        <f>Input2022!V875*0.000001</f>
        <v>0</v>
      </c>
      <c r="W875">
        <f>Input2022!W875*0.000001</f>
        <v>-47.564456999999997</v>
      </c>
    </row>
    <row r="876" spans="1:23" ht="14.25" customHeight="1">
      <c r="A876">
        <f>Input2022!A876</f>
        <v>2022</v>
      </c>
      <c r="B876" t="str">
        <f>Input2022!B876</f>
        <v>Oak Valley Union Elementary School District</v>
      </c>
      <c r="C876" t="str">
        <f>Input2022!C876</f>
        <v>School District</v>
      </c>
      <c r="D876" t="str">
        <f>Input2022!D876</f>
        <v>06</v>
      </c>
      <c r="E876" t="str">
        <f>Input2022!E876</f>
        <v>107</v>
      </c>
      <c r="F876" t="str">
        <f>Input2022!F876</f>
        <v>27900</v>
      </c>
      <c r="G876" t="str">
        <f>Input2022!G876</f>
        <v>CA</v>
      </c>
      <c r="H876">
        <f>Input2022!H876*0.000001</f>
        <v>5.7817539999999994</v>
      </c>
      <c r="I876">
        <f>Input2022!I876*0.000001</f>
        <v>0</v>
      </c>
      <c r="J876">
        <f>Input2022!J876*0.000001</f>
        <v>7.5894219999999999</v>
      </c>
      <c r="K876">
        <f>Input2022!K876*0.000001</f>
        <v>3.6209999999999997E-3</v>
      </c>
      <c r="L876">
        <f>Input2022!L876*0.000001</f>
        <v>8.3036519999999996</v>
      </c>
      <c r="M876">
        <f>Input2022!M876*0.000001</f>
        <v>8.1061789999999991</v>
      </c>
      <c r="N876">
        <f>Input2022!N876*0.000001</f>
        <v>7.0554359999999994</v>
      </c>
      <c r="O876">
        <f>Input2022!O876*0.000001</f>
        <v>0</v>
      </c>
      <c r="P876">
        <f>Input2022!P876*0.000001</f>
        <v>1.1609239999999998</v>
      </c>
      <c r="Q876">
        <f>Input2022!Q876*0.000001</f>
        <v>-3.6499619999999999</v>
      </c>
      <c r="R876">
        <f>Input2022!R876*0.000001</f>
        <v>24.574787293179732</v>
      </c>
      <c r="S876">
        <f>Input2022!S876*0.000001</f>
        <v>20.92482529317973</v>
      </c>
      <c r="T876">
        <f>Input2022!T876*0.000001</f>
        <v>0.74010100000000001</v>
      </c>
      <c r="U876">
        <f>Input2022!U876*0.000001</f>
        <v>0</v>
      </c>
      <c r="V876">
        <f>Input2022!V876*0.000001</f>
        <v>0.78209200000000001</v>
      </c>
      <c r="W876">
        <f>Input2022!W876*0.000001</f>
        <v>0.84970999999999997</v>
      </c>
    </row>
    <row r="877" spans="1:23" ht="14.25" customHeight="1">
      <c r="A877">
        <f>Input2022!A877</f>
        <v>2022</v>
      </c>
      <c r="B877" t="str">
        <f>Input2022!B877</f>
        <v>Oak View Union Elementary School District</v>
      </c>
      <c r="C877" t="str">
        <f>Input2022!C877</f>
        <v>School District</v>
      </c>
      <c r="D877" t="str">
        <f>Input2022!D877</f>
        <v>06</v>
      </c>
      <c r="E877" t="str">
        <f>Input2022!E877</f>
        <v>077</v>
      </c>
      <c r="F877" t="str">
        <f>Input2022!F877</f>
        <v>27930</v>
      </c>
      <c r="G877" t="str">
        <f>Input2022!G877</f>
        <v>CA</v>
      </c>
      <c r="H877">
        <f>Input2022!H877*0.000001</f>
        <v>2.7302200000000001</v>
      </c>
      <c r="I877">
        <f>Input2022!I877*0.000001</f>
        <v>-2.4999999999999998E-2</v>
      </c>
      <c r="J877">
        <f>Input2022!J877*0.000001</f>
        <v>4.2700749999999994</v>
      </c>
      <c r="K877">
        <f>Input2022!K877*0.000001</f>
        <v>4.5707870000000002</v>
      </c>
      <c r="L877">
        <f>Input2022!L877*0.000001</f>
        <v>4.6385540000000001</v>
      </c>
      <c r="M877">
        <f>Input2022!M877*0.000001</f>
        <v>4.5517649999999996</v>
      </c>
      <c r="N877">
        <f>Input2022!N877*0.000001</f>
        <v>0</v>
      </c>
      <c r="O877">
        <f>Input2022!O877*0.000001</f>
        <v>3.316576</v>
      </c>
      <c r="P877">
        <f>Input2022!P877*0.000001</f>
        <v>0.151838</v>
      </c>
      <c r="Q877">
        <f>Input2022!Q877*0.000001</f>
        <v>-2.4729359999999998</v>
      </c>
      <c r="R877">
        <f>Input2022!R877*0.000001</f>
        <v>16.837026069078949</v>
      </c>
      <c r="S877">
        <f>Input2022!S877*0.000001</f>
        <v>14.364090069078948</v>
      </c>
      <c r="T877">
        <f>Input2022!T877*0.000001</f>
        <v>0.473912</v>
      </c>
      <c r="U877">
        <f>Input2022!U877*0.000001</f>
        <v>0</v>
      </c>
      <c r="V877">
        <f>Input2022!V877*0.000001</f>
        <v>0</v>
      </c>
      <c r="W877">
        <f>Input2022!W877*0.000001</f>
        <v>-1.119283</v>
      </c>
    </row>
    <row r="878" spans="1:23" ht="14.25" customHeight="1">
      <c r="A878">
        <f>Input2022!A878</f>
        <v>2022</v>
      </c>
      <c r="B878" t="str">
        <f>Input2022!B878</f>
        <v>Oakdale</v>
      </c>
      <c r="C878" t="str">
        <f>Input2022!C878</f>
        <v>City</v>
      </c>
      <c r="D878" t="str">
        <f>Input2022!D878</f>
        <v>06</v>
      </c>
      <c r="E878" t="str">
        <f>Input2022!E878</f>
        <v>099</v>
      </c>
      <c r="F878">
        <f>Input2022!F878</f>
        <v>52694</v>
      </c>
      <c r="G878" t="str">
        <f>Input2022!G878</f>
        <v>CA</v>
      </c>
      <c r="H878">
        <f>Input2022!H878*0.000001</f>
        <v>5.6134209999999998</v>
      </c>
      <c r="I878">
        <f>Input2022!I878*0.000001</f>
        <v>-2.0649999999999999</v>
      </c>
      <c r="J878">
        <f>Input2022!J878*0.000001</f>
        <v>14.746849999999998</v>
      </c>
      <c r="K878">
        <f>Input2022!K878*0.000001</f>
        <v>16.930109999999999</v>
      </c>
      <c r="L878">
        <f>Input2022!L878*0.000001</f>
        <v>37.648893999999999</v>
      </c>
      <c r="M878">
        <f>Input2022!M878*0.000001</f>
        <v>15.596264999999999</v>
      </c>
      <c r="N878">
        <f>Input2022!N878*0.000001</f>
        <v>0</v>
      </c>
      <c r="O878">
        <f>Input2022!O878*0.000001</f>
        <v>2.077502</v>
      </c>
      <c r="P878">
        <f>Input2022!P878*0.000001</f>
        <v>2.0005809999999999</v>
      </c>
      <c r="Q878">
        <f>Input2022!Q878*0.000001</f>
        <v>-17.953246999999998</v>
      </c>
      <c r="R878">
        <f>Input2022!R878*0.000001</f>
        <v>153.31551669999999</v>
      </c>
      <c r="S878">
        <f>Input2022!S878*0.000001</f>
        <v>135.36226969999998</v>
      </c>
      <c r="T878">
        <f>Input2022!T878*0.000001</f>
        <v>2.8841619999999999</v>
      </c>
      <c r="U878">
        <f>Input2022!U878*0.000001</f>
        <v>0</v>
      </c>
      <c r="V878">
        <f>Input2022!V878*0.000001</f>
        <v>0</v>
      </c>
      <c r="W878">
        <f>Input2022!W878*0.000001</f>
        <v>14.866175</v>
      </c>
    </row>
    <row r="879" spans="1:23" ht="14.25" customHeight="1">
      <c r="A879">
        <f>Input2022!A879</f>
        <v>2022</v>
      </c>
      <c r="B879" t="str">
        <f>Input2022!B879</f>
        <v>Oakdale Joint Unified School District</v>
      </c>
      <c r="C879" t="str">
        <f>Input2022!C879</f>
        <v>School District</v>
      </c>
      <c r="D879" t="str">
        <f>Input2022!D879</f>
        <v>06</v>
      </c>
      <c r="E879" t="str">
        <f>Input2022!E879</f>
        <v>077</v>
      </c>
      <c r="F879" t="str">
        <f>Input2022!F879</f>
        <v>00062</v>
      </c>
      <c r="G879" t="str">
        <f>Input2022!G879</f>
        <v>CA</v>
      </c>
      <c r="H879">
        <f>Input2022!H879*0.000001</f>
        <v>20.340702999999998</v>
      </c>
      <c r="I879">
        <f>Input2022!I879*0.000001</f>
        <v>-0.3</v>
      </c>
      <c r="J879">
        <f>Input2022!J879*0.000001</f>
        <v>71.139640999999997</v>
      </c>
      <c r="K879">
        <f>Input2022!K879*0.000001</f>
        <v>7.7667779999999995</v>
      </c>
      <c r="L879">
        <f>Input2022!L879*0.000001</f>
        <v>74.929810000000003</v>
      </c>
      <c r="M879">
        <f>Input2022!M879*0.000001</f>
        <v>71.819583999999992</v>
      </c>
      <c r="N879">
        <f>Input2022!N879*0.000001</f>
        <v>0</v>
      </c>
      <c r="O879">
        <f>Input2022!O879*0.000001</f>
        <v>28.174495</v>
      </c>
      <c r="P879">
        <f>Input2022!P879*0.000001</f>
        <v>10.079122999999999</v>
      </c>
      <c r="Q879">
        <f>Input2022!Q879*0.000001</f>
        <v>-33.142778999999997</v>
      </c>
      <c r="R879">
        <f>Input2022!R879*0.000001</f>
        <v>227.42071943319837</v>
      </c>
      <c r="S879">
        <f>Input2022!S879*0.000001</f>
        <v>194.27794043319838</v>
      </c>
      <c r="T879">
        <f>Input2022!T879*0.000001</f>
        <v>6.9331779999999998</v>
      </c>
      <c r="U879">
        <f>Input2022!U879*0.000001</f>
        <v>-2.2807142857142857E-3</v>
      </c>
      <c r="V879">
        <f>Input2022!V879*0.000001</f>
        <v>9.8867172857142851</v>
      </c>
      <c r="W879">
        <f>Input2022!W879*0.000001</f>
        <v>-31.894824</v>
      </c>
    </row>
    <row r="880" spans="1:23" ht="14.25" customHeight="1">
      <c r="A880">
        <f>Input2022!A880</f>
        <v>2022</v>
      </c>
      <c r="B880" t="str">
        <f>Input2022!B880</f>
        <v>Oakland</v>
      </c>
      <c r="C880" t="str">
        <f>Input2022!C880</f>
        <v>City</v>
      </c>
      <c r="D880" t="str">
        <f>Input2022!D880</f>
        <v>06</v>
      </c>
      <c r="E880" t="str">
        <f>Input2022!E880</f>
        <v>001</v>
      </c>
      <c r="F880">
        <f>Input2022!F880</f>
        <v>53000</v>
      </c>
      <c r="G880" t="str">
        <f>Input2022!G880</f>
        <v>CA</v>
      </c>
      <c r="H880">
        <f>Input2022!H880*0.000001</f>
        <v>307.68199999999996</v>
      </c>
      <c r="I880">
        <f>Input2022!I880*0.000001</f>
        <v>-108.158</v>
      </c>
      <c r="J880">
        <f>Input2022!J880*0.000001</f>
        <v>690.654</v>
      </c>
      <c r="K880">
        <f>Input2022!K880*0.000001</f>
        <v>996.26499999999999</v>
      </c>
      <c r="L880">
        <f>Input2022!L880*0.000001</f>
        <v>1554.5129999999999</v>
      </c>
      <c r="M880">
        <f>Input2022!M880*0.000001</f>
        <v>926.596</v>
      </c>
      <c r="N880">
        <f>Input2022!N880*0.000001</f>
        <v>0</v>
      </c>
      <c r="O880">
        <f>Input2022!O880*0.000001</f>
        <v>786.15699999999993</v>
      </c>
      <c r="P880">
        <f>Input2022!P880*0.000001</f>
        <v>261.59800000000001</v>
      </c>
      <c r="Q880">
        <f>Input2022!Q880*0.000001</f>
        <v>-1215.883</v>
      </c>
      <c r="R880">
        <f>Input2022!R880*0.000001</f>
        <v>5934.3339999999998</v>
      </c>
      <c r="S880">
        <f>Input2022!S880*0.000001</f>
        <v>4718.451</v>
      </c>
      <c r="T880">
        <f>Input2022!T880*0.000001</f>
        <v>228.744</v>
      </c>
      <c r="U880">
        <f>Input2022!U880*0.000001</f>
        <v>36.048999999999999</v>
      </c>
      <c r="V880">
        <f>Input2022!V880*0.000001</f>
        <v>653.51799999999992</v>
      </c>
      <c r="W880">
        <f>Input2022!W880*0.000001</f>
        <v>-1580.4099999999999</v>
      </c>
    </row>
    <row r="881" spans="1:23" ht="14.25" customHeight="1">
      <c r="A881">
        <f>Input2022!A881</f>
        <v>2022</v>
      </c>
      <c r="B881" t="str">
        <f>Input2022!B881</f>
        <v>Oakland Unified School District</v>
      </c>
      <c r="C881" t="str">
        <f>Input2022!C881</f>
        <v>School District</v>
      </c>
      <c r="D881" t="str">
        <f>Input2022!D881</f>
        <v>06</v>
      </c>
      <c r="E881" t="str">
        <f>Input2022!E881</f>
        <v>001</v>
      </c>
      <c r="F881" t="str">
        <f>Input2022!F881</f>
        <v>28050</v>
      </c>
      <c r="G881" t="str">
        <f>Input2022!G881</f>
        <v>CA</v>
      </c>
      <c r="H881">
        <f>Input2022!H881*0.000001</f>
        <v>87.835911999999993</v>
      </c>
      <c r="I881">
        <f>Input2022!I881*0.000001</f>
        <v>-5.4788949999999996</v>
      </c>
      <c r="J881">
        <f>Input2022!J881*0.000001</f>
        <v>698.37909400000001</v>
      </c>
      <c r="K881">
        <f>Input2022!K881*0.000001</f>
        <v>1194.1690180000001</v>
      </c>
      <c r="L881">
        <f>Input2022!L881*0.000001</f>
        <v>868.83286899999996</v>
      </c>
      <c r="M881">
        <f>Input2022!M881*0.000001</f>
        <v>740.31248999999991</v>
      </c>
      <c r="N881">
        <f>Input2022!N881*0.000001</f>
        <v>0</v>
      </c>
      <c r="O881">
        <f>Input2022!O881*0.000001</f>
        <v>153.526432</v>
      </c>
      <c r="P881">
        <f>Input2022!P881*0.000001</f>
        <v>75.791027</v>
      </c>
      <c r="Q881">
        <f>Input2022!Q881*0.000001</f>
        <v>-308.82839799999999</v>
      </c>
      <c r="R881">
        <f>Input2022!R881*0.000001</f>
        <v>2044.3541141700405</v>
      </c>
      <c r="S881">
        <f>Input2022!S881*0.000001</f>
        <v>1735.5257161700406</v>
      </c>
      <c r="T881">
        <f>Input2022!T881*0.000001</f>
        <v>62.136806999999997</v>
      </c>
      <c r="U881">
        <f>Input2022!U881*0.000001</f>
        <v>0</v>
      </c>
      <c r="V881">
        <f>Input2022!V881*0.000001</f>
        <v>0</v>
      </c>
      <c r="W881">
        <f>Input2022!W881*0.000001</f>
        <v>-314.52862299999998</v>
      </c>
    </row>
    <row r="882" spans="1:23" ht="14.25" customHeight="1">
      <c r="A882">
        <f>Input2022!A882</f>
        <v>2022</v>
      </c>
      <c r="B882" t="str">
        <f>Input2022!B882</f>
        <v>Oakley</v>
      </c>
      <c r="C882" t="str">
        <f>Input2022!C882</f>
        <v>City</v>
      </c>
      <c r="D882" t="str">
        <f>Input2022!D882</f>
        <v>06</v>
      </c>
      <c r="E882" t="str">
        <f>Input2022!E882</f>
        <v>013</v>
      </c>
      <c r="F882">
        <f>Input2022!F882</f>
        <v>53070</v>
      </c>
      <c r="G882" t="str">
        <f>Input2022!G882</f>
        <v>CA</v>
      </c>
      <c r="H882">
        <f>Input2022!H882*0.000001</f>
        <v>22.131432999999998</v>
      </c>
      <c r="I882">
        <f>Input2022!I882*0.000001</f>
        <v>-5.5459999999999994</v>
      </c>
      <c r="J882">
        <f>Input2022!J882*0.000001</f>
        <v>12.179395999999999</v>
      </c>
      <c r="K882">
        <f>Input2022!K882*0.000001</f>
        <v>9.618523999999999</v>
      </c>
      <c r="L882">
        <f>Input2022!L882*0.000001</f>
        <v>53.990460999999996</v>
      </c>
      <c r="M882">
        <f>Input2022!M882*0.000001</f>
        <v>19.735885</v>
      </c>
      <c r="N882">
        <f>Input2022!N882*0.000001</f>
        <v>0</v>
      </c>
      <c r="O882">
        <f>Input2022!O882*0.000001</f>
        <v>24.145564999999998</v>
      </c>
      <c r="P882">
        <f>Input2022!P882*0.000001</f>
        <v>2.5105369999999998</v>
      </c>
      <c r="Q882">
        <f>Input2022!Q882*0.000001</f>
        <v>1.388239</v>
      </c>
      <c r="R882">
        <f>Input2022!R882*0.000001</f>
        <v>-11.855157984628525</v>
      </c>
      <c r="S882">
        <f>Input2022!S882*0.000001</f>
        <v>-10.466918984628524</v>
      </c>
      <c r="T882">
        <f>Input2022!T882*0.000001</f>
        <v>1.1134109999999999</v>
      </c>
      <c r="U882">
        <f>Input2022!U882*0.000001</f>
        <v>0</v>
      </c>
      <c r="V882">
        <f>Input2022!V882*0.000001</f>
        <v>0</v>
      </c>
      <c r="W882">
        <f>Input2022!W882*0.000001</f>
        <v>37.422466999999997</v>
      </c>
    </row>
    <row r="883" spans="1:23" ht="14.25" customHeight="1">
      <c r="A883">
        <f>Input2022!A883</f>
        <v>2022</v>
      </c>
      <c r="B883" t="str">
        <f>Input2022!B883</f>
        <v>Oakley Union Elementary School District</v>
      </c>
      <c r="C883" t="str">
        <f>Input2022!C883</f>
        <v>School District</v>
      </c>
      <c r="D883" t="str">
        <f>Input2022!D883</f>
        <v>06</v>
      </c>
      <c r="E883" t="str">
        <f>Input2022!E883</f>
        <v>013</v>
      </c>
      <c r="F883" t="str">
        <f>Input2022!F883</f>
        <v>28080</v>
      </c>
      <c r="G883" t="str">
        <f>Input2022!G883</f>
        <v>CA</v>
      </c>
      <c r="H883">
        <f>Input2022!H883*0.000001</f>
        <v>14.079594</v>
      </c>
      <c r="I883">
        <f>Input2022!I883*0.000001</f>
        <v>0</v>
      </c>
      <c r="J883">
        <f>Input2022!J883*0.000001</f>
        <v>62.976076999999997</v>
      </c>
      <c r="K883">
        <f>Input2022!K883*0.000001</f>
        <v>38.763442999999995</v>
      </c>
      <c r="L883">
        <f>Input2022!L883*0.000001</f>
        <v>79.630657999999997</v>
      </c>
      <c r="M883">
        <f>Input2022!M883*0.000001</f>
        <v>66.020674999999997</v>
      </c>
      <c r="N883">
        <f>Input2022!N883*0.000001</f>
        <v>0</v>
      </c>
      <c r="O883">
        <f>Input2022!O883*0.000001</f>
        <v>18.749178999999998</v>
      </c>
      <c r="P883">
        <f>Input2022!P883*0.000001</f>
        <v>4.6550060000000002</v>
      </c>
      <c r="Q883">
        <f>Input2022!Q883*0.000001</f>
        <v>-32.788679000000002</v>
      </c>
      <c r="R883">
        <f>Input2022!R883*0.000001</f>
        <v>226.98114506578949</v>
      </c>
      <c r="S883">
        <f>Input2022!S883*0.000001</f>
        <v>194.19246606578949</v>
      </c>
      <c r="T883">
        <f>Input2022!T883*0.000001</f>
        <v>6.615869</v>
      </c>
      <c r="U883">
        <f>Input2022!U883*0.000001</f>
        <v>0</v>
      </c>
      <c r="V883">
        <f>Input2022!V883*0.000001</f>
        <v>14.764830999999999</v>
      </c>
      <c r="W883">
        <f>Input2022!W883*0.000001</f>
        <v>-46.764448999999999</v>
      </c>
    </row>
    <row r="884" spans="1:23" ht="14.25" customHeight="1">
      <c r="A884">
        <f>Input2022!A884</f>
        <v>2022</v>
      </c>
      <c r="B884" t="str">
        <f>Input2022!B884</f>
        <v>Ocean View School District (Orange County)</v>
      </c>
      <c r="C884" t="str">
        <f>Input2022!C884</f>
        <v>School District</v>
      </c>
      <c r="D884" t="str">
        <f>Input2022!D884</f>
        <v>06</v>
      </c>
      <c r="E884" t="str">
        <f>Input2022!E884</f>
        <v>059</v>
      </c>
      <c r="F884" t="str">
        <f>Input2022!F884</f>
        <v>28140</v>
      </c>
      <c r="G884" t="str">
        <f>Input2022!G884</f>
        <v>CA</v>
      </c>
      <c r="H884">
        <f>Input2022!H884*0.000001</f>
        <v>19.602232999999998</v>
      </c>
      <c r="I884">
        <f>Input2022!I884*0.000001</f>
        <v>-1.818E-3</v>
      </c>
      <c r="J884">
        <f>Input2022!J884*0.000001</f>
        <v>99.983875999999995</v>
      </c>
      <c r="K884">
        <f>Input2022!K884*0.000001</f>
        <v>150.530947</v>
      </c>
      <c r="L884">
        <f>Input2022!L884*0.000001</f>
        <v>116.413877</v>
      </c>
      <c r="M884">
        <f>Input2022!M884*0.000001</f>
        <v>106.042025</v>
      </c>
      <c r="N884">
        <f>Input2022!N884*0.000001</f>
        <v>0</v>
      </c>
      <c r="O884">
        <f>Input2022!O884*0.000001</f>
        <v>22.724710999999999</v>
      </c>
      <c r="P884">
        <f>Input2022!P884*0.000001</f>
        <v>7.4013679999999997</v>
      </c>
      <c r="Q884">
        <f>Input2022!Q884*0.000001</f>
        <v>-58.094301999999999</v>
      </c>
      <c r="R884">
        <f>Input2022!R884*0.000001</f>
        <v>388.49670404858301</v>
      </c>
      <c r="S884">
        <f>Input2022!S884*0.000001</f>
        <v>330.40240204858304</v>
      </c>
      <c r="T884">
        <f>Input2022!T884*0.000001</f>
        <v>10.708014</v>
      </c>
      <c r="U884">
        <f>Input2022!U884*0.000001</f>
        <v>3.7395241935483867E-3</v>
      </c>
      <c r="V884">
        <f>Input2022!V884*0.000001</f>
        <v>19.721781524193545</v>
      </c>
      <c r="W884">
        <f>Input2022!W884*0.000001</f>
        <v>-91.341481999999999</v>
      </c>
    </row>
    <row r="885" spans="1:23" ht="14.25" customHeight="1">
      <c r="A885">
        <f>Input2022!A885</f>
        <v>2022</v>
      </c>
      <c r="B885" t="str">
        <f>Input2022!B885</f>
        <v>Ocean View School District (Ventura County))</v>
      </c>
      <c r="C885" t="str">
        <f>Input2022!C885</f>
        <v>School District</v>
      </c>
      <c r="D885" t="str">
        <f>Input2022!D885</f>
        <v>06</v>
      </c>
      <c r="E885" t="str">
        <f>Input2022!E885</f>
        <v>111</v>
      </c>
      <c r="F885" t="str">
        <f>Input2022!F885</f>
        <v>28170</v>
      </c>
      <c r="G885" t="str">
        <f>Input2022!G885</f>
        <v>CA</v>
      </c>
      <c r="H885">
        <f>Input2022!H885*0.000001</f>
        <v>13.784027</v>
      </c>
      <c r="I885">
        <f>Input2022!I885*0.000001</f>
        <v>-0.5</v>
      </c>
      <c r="J885">
        <f>Input2022!J885*0.000001</f>
        <v>38.717704999999995</v>
      </c>
      <c r="K885">
        <f>Input2022!K885*0.000001</f>
        <v>17.603525999999999</v>
      </c>
      <c r="L885">
        <f>Input2022!L885*0.000001</f>
        <v>44.058949999999996</v>
      </c>
      <c r="M885">
        <f>Input2022!M885*0.000001</f>
        <v>39.797179</v>
      </c>
      <c r="N885">
        <f>Input2022!N885*0.000001</f>
        <v>22.598098</v>
      </c>
      <c r="O885">
        <f>Input2022!O885*0.000001</f>
        <v>0.21126</v>
      </c>
      <c r="P885">
        <f>Input2022!P885*0.000001</f>
        <v>8.2657220000000002</v>
      </c>
      <c r="Q885">
        <f>Input2022!Q885*0.000001</f>
        <v>-17.454162</v>
      </c>
      <c r="R885">
        <f>Input2022!R885*0.000001</f>
        <v>116.18407530364372</v>
      </c>
      <c r="S885">
        <f>Input2022!S885*0.000001</f>
        <v>98.729913303643727</v>
      </c>
      <c r="T885">
        <f>Input2022!T885*0.000001</f>
        <v>3.683503</v>
      </c>
      <c r="U885">
        <f>Input2022!U885*0.000001</f>
        <v>0.6672379206349206</v>
      </c>
      <c r="V885">
        <f>Input2022!V885*0.000001</f>
        <v>13.59592692063492</v>
      </c>
      <c r="W885">
        <f>Input2022!W885*0.000001</f>
        <v>-15.565736999999999</v>
      </c>
    </row>
    <row r="886" spans="1:23" ht="14.25" customHeight="1">
      <c r="A886">
        <f>Input2022!A886</f>
        <v>2022</v>
      </c>
      <c r="B886" t="str">
        <f>Input2022!B886</f>
        <v>Oceanside</v>
      </c>
      <c r="C886" t="str">
        <f>Input2022!C886</f>
        <v>City</v>
      </c>
      <c r="D886" t="str">
        <f>Input2022!D886</f>
        <v>06</v>
      </c>
      <c r="E886" t="str">
        <f>Input2022!E886</f>
        <v>073</v>
      </c>
      <c r="F886">
        <f>Input2022!F886</f>
        <v>53322</v>
      </c>
      <c r="G886" t="str">
        <f>Input2022!G886</f>
        <v>CA</v>
      </c>
      <c r="H886">
        <f>Input2022!H886*0.000001</f>
        <v>96.820622</v>
      </c>
      <c r="I886">
        <f>Input2022!I886*0.000001</f>
        <v>-14.49719</v>
      </c>
      <c r="J886">
        <f>Input2022!J886*0.000001</f>
        <v>180.070064</v>
      </c>
      <c r="K886">
        <f>Input2022!K886*0.000001</f>
        <v>157.39819399999999</v>
      </c>
      <c r="L886">
        <f>Input2022!L886*0.000001</f>
        <v>436.63106999999997</v>
      </c>
      <c r="M886">
        <f>Input2022!M886*0.000001</f>
        <v>186.23418799999999</v>
      </c>
      <c r="N886">
        <f>Input2022!N886*0.000001</f>
        <v>0</v>
      </c>
      <c r="O886">
        <f>Input2022!O886*0.000001</f>
        <v>107.21258499999999</v>
      </c>
      <c r="P886">
        <f>Input2022!P886*0.000001</f>
        <v>11.512065</v>
      </c>
      <c r="Q886">
        <f>Input2022!Q886*0.000001</f>
        <v>-123.83678599999999</v>
      </c>
      <c r="R886">
        <f>Input2022!R886*0.000001</f>
        <v>1072.541234</v>
      </c>
      <c r="S886">
        <f>Input2022!S886*0.000001</f>
        <v>948.70444799999996</v>
      </c>
      <c r="T886">
        <f>Input2022!T886*0.000001</f>
        <v>27.677009999999999</v>
      </c>
      <c r="U886">
        <f>Input2022!U886*0.000001</f>
        <v>0</v>
      </c>
      <c r="V886">
        <f>Input2022!V886*0.000001</f>
        <v>10.586872999999999</v>
      </c>
      <c r="W886">
        <f>Input2022!W886*0.000001</f>
        <v>246.40244299999998</v>
      </c>
    </row>
    <row r="887" spans="1:23" ht="14.25" customHeight="1">
      <c r="A887">
        <f>Input2022!A887</f>
        <v>2022</v>
      </c>
      <c r="B887" t="str">
        <f>Input2022!B887</f>
        <v>Oceanside Unified School District</v>
      </c>
      <c r="C887" t="str">
        <f>Input2022!C887</f>
        <v>School District</v>
      </c>
      <c r="D887" t="str">
        <f>Input2022!D887</f>
        <v>06</v>
      </c>
      <c r="E887" t="str">
        <f>Input2022!E887</f>
        <v>073</v>
      </c>
      <c r="F887" t="str">
        <f>Input2022!F887</f>
        <v>28250</v>
      </c>
      <c r="G887" t="str">
        <f>Input2022!G887</f>
        <v>CA</v>
      </c>
      <c r="H887">
        <f>Input2022!H887*0.000001</f>
        <v>35.371110999999999</v>
      </c>
      <c r="I887">
        <f>Input2022!I887*0.000001</f>
        <v>-2.0820000000000001E-3</v>
      </c>
      <c r="J887">
        <f>Input2022!J887*0.000001</f>
        <v>252.64855499999999</v>
      </c>
      <c r="K887">
        <f>Input2022!K887*0.000001</f>
        <v>346.586592</v>
      </c>
      <c r="L887">
        <f>Input2022!L887*0.000001</f>
        <v>286.341882</v>
      </c>
      <c r="M887">
        <f>Input2022!M887*0.000001</f>
        <v>262.01846599999999</v>
      </c>
      <c r="N887">
        <f>Input2022!N887*0.000001</f>
        <v>0</v>
      </c>
      <c r="O887">
        <f>Input2022!O887*0.000001</f>
        <v>55.490265999999998</v>
      </c>
      <c r="P887">
        <f>Input2022!P887*0.000001</f>
        <v>21.955952</v>
      </c>
      <c r="Q887">
        <f>Input2022!Q887*0.000001</f>
        <v>-122.39592399999999</v>
      </c>
      <c r="R887">
        <f>Input2022!R887*0.000001</f>
        <v>831.31929635627523</v>
      </c>
      <c r="S887">
        <f>Input2022!S887*0.000001</f>
        <v>708.92337235627531</v>
      </c>
      <c r="T887">
        <f>Input2022!T887*0.000001</f>
        <v>24.604080999999997</v>
      </c>
      <c r="U887">
        <f>Input2022!U887*0.000001</f>
        <v>-8.0549285714285705E-3</v>
      </c>
      <c r="V887">
        <f>Input2022!V887*0.000001</f>
        <v>12.62460607142857</v>
      </c>
      <c r="W887">
        <f>Input2022!W887*0.000001</f>
        <v>-220.67839899999998</v>
      </c>
    </row>
    <row r="888" spans="1:23" ht="14.25" customHeight="1">
      <c r="A888">
        <f>Input2022!A888</f>
        <v>2022</v>
      </c>
      <c r="B888" t="str">
        <f>Input2022!B888</f>
        <v>Ojai</v>
      </c>
      <c r="C888" t="str">
        <f>Input2022!C888</f>
        <v>City</v>
      </c>
      <c r="D888" t="str">
        <f>Input2022!D888</f>
        <v>06</v>
      </c>
      <c r="E888" t="str">
        <f>Input2022!E888</f>
        <v>111</v>
      </c>
      <c r="F888">
        <f>Input2022!F888</f>
        <v>53476</v>
      </c>
      <c r="G888" t="str">
        <f>Input2022!G888</f>
        <v>CA</v>
      </c>
      <c r="H888">
        <f>Input2022!H888*0.000001</f>
        <v>10.278423</v>
      </c>
      <c r="I888">
        <f>Input2022!I888*0.000001</f>
        <v>-9.4566999999999998E-2</v>
      </c>
      <c r="J888">
        <f>Input2022!J888*0.000001</f>
        <v>10.812429999999999</v>
      </c>
      <c r="K888">
        <f>Input2022!K888*0.000001</f>
        <v>0.95380199999999993</v>
      </c>
      <c r="L888">
        <f>Input2022!L888*0.000001</f>
        <v>18.365883999999998</v>
      </c>
      <c r="M888">
        <f>Input2022!M888*0.000001</f>
        <v>14.163684</v>
      </c>
      <c r="N888">
        <f>Input2022!N888*0.000001</f>
        <v>0</v>
      </c>
      <c r="O888">
        <f>Input2022!O888*0.000001</f>
        <v>12.015329999999999</v>
      </c>
      <c r="P888">
        <f>Input2022!P888*0.000001</f>
        <v>3.0305809999999997</v>
      </c>
      <c r="Q888">
        <f>Input2022!Q888*0.000001</f>
        <v>-3.4184519999999998</v>
      </c>
      <c r="R888">
        <f>Input2022!R888*0.000001</f>
        <v>20.806158999999997</v>
      </c>
      <c r="S888">
        <f>Input2022!S888*0.000001</f>
        <v>17.387706999999999</v>
      </c>
      <c r="T888">
        <f>Input2022!T888*0.000001</f>
        <v>0.19240699999999999</v>
      </c>
      <c r="U888">
        <f>Input2022!U888*0.000001</f>
        <v>0.78551799999999994</v>
      </c>
      <c r="V888">
        <f>Input2022!V888*0.000001</f>
        <v>3.995854</v>
      </c>
      <c r="W888">
        <f>Input2022!W888*0.000001</f>
        <v>3.9626709999999998</v>
      </c>
    </row>
    <row r="889" spans="1:23" ht="14.25" customHeight="1">
      <c r="A889">
        <f>Input2022!A889</f>
        <v>2022</v>
      </c>
      <c r="B889" t="str">
        <f>Input2022!B889</f>
        <v>Ojai Unified School District</v>
      </c>
      <c r="C889" t="str">
        <f>Input2022!C889</f>
        <v>School District</v>
      </c>
      <c r="D889" t="str">
        <f>Input2022!D889</f>
        <v>06</v>
      </c>
      <c r="E889" t="str">
        <f>Input2022!E889</f>
        <v>111</v>
      </c>
      <c r="F889" t="str">
        <f>Input2022!F889</f>
        <v>28270</v>
      </c>
      <c r="G889" t="str">
        <f>Input2022!G889</f>
        <v>CA</v>
      </c>
      <c r="H889">
        <f>Input2022!H889*0.000001</f>
        <v>-0.22755599999999998</v>
      </c>
      <c r="I889">
        <f>Input2022!I889*0.000001</f>
        <v>0</v>
      </c>
      <c r="J889">
        <f>Input2022!J889*0.000001</f>
        <v>34.023358999999999</v>
      </c>
      <c r="K889">
        <f>Input2022!K889*0.000001</f>
        <v>52.146125999999995</v>
      </c>
      <c r="L889">
        <f>Input2022!L889*0.000001</f>
        <v>37.590275999999996</v>
      </c>
      <c r="M889">
        <f>Input2022!M889*0.000001</f>
        <v>33.395144999999999</v>
      </c>
      <c r="N889">
        <f>Input2022!N889*0.000001</f>
        <v>0</v>
      </c>
      <c r="O889">
        <f>Input2022!O889*0.000001</f>
        <v>1.224998</v>
      </c>
      <c r="P889">
        <f>Input2022!P889*0.000001</f>
        <v>4.2868949999999995</v>
      </c>
      <c r="Q889">
        <f>Input2022!Q889*0.000001</f>
        <v>-15.503352</v>
      </c>
      <c r="R889">
        <f>Input2022!R889*0.000001</f>
        <v>101.31189716599189</v>
      </c>
      <c r="S889">
        <f>Input2022!S889*0.000001</f>
        <v>85.808545165991902</v>
      </c>
      <c r="T889">
        <f>Input2022!T889*0.000001</f>
        <v>3.2533309999999998</v>
      </c>
      <c r="U889">
        <f>Input2022!U889*0.000001</f>
        <v>-8.4863492063492053E-4</v>
      </c>
      <c r="V889">
        <f>Input2022!V889*0.000001</f>
        <v>9.1501113650793648</v>
      </c>
      <c r="W889">
        <f>Input2022!W889*0.000001</f>
        <v>-30.147046999999997</v>
      </c>
    </row>
    <row r="890" spans="1:23" ht="14.25" customHeight="1">
      <c r="A890">
        <f>Input2022!A890</f>
        <v>2022</v>
      </c>
      <c r="B890" t="str">
        <f>Input2022!B890</f>
        <v>Old Adobe Union School District</v>
      </c>
      <c r="C890" t="str">
        <f>Input2022!C890</f>
        <v>School District</v>
      </c>
      <c r="D890" t="str">
        <f>Input2022!D890</f>
        <v>06</v>
      </c>
      <c r="E890" t="str">
        <f>Input2022!E890</f>
        <v>097</v>
      </c>
      <c r="F890" t="str">
        <f>Input2022!F890</f>
        <v>28320</v>
      </c>
      <c r="G890" t="str">
        <f>Input2022!G890</f>
        <v>CA</v>
      </c>
      <c r="H890">
        <f>Input2022!H890*0.000001</f>
        <v>6.9648249999999994</v>
      </c>
      <c r="I890">
        <f>Input2022!I890*0.000001</f>
        <v>-0.17768799999999998</v>
      </c>
      <c r="J890">
        <f>Input2022!J890*0.000001</f>
        <v>27.646652999999997</v>
      </c>
      <c r="K890">
        <f>Input2022!K890*0.000001</f>
        <v>46.983512999999995</v>
      </c>
      <c r="L890">
        <f>Input2022!L890*0.000001</f>
        <v>31.314503999999999</v>
      </c>
      <c r="M890">
        <f>Input2022!M890*0.000001</f>
        <v>26.477591</v>
      </c>
      <c r="N890">
        <f>Input2022!N890*0.000001</f>
        <v>0</v>
      </c>
      <c r="O890">
        <f>Input2022!O890*0.000001</f>
        <v>10.657458</v>
      </c>
      <c r="P890">
        <f>Input2022!P890*0.000001</f>
        <v>3.5897039999999998</v>
      </c>
      <c r="Q890">
        <f>Input2022!Q890*0.000001</f>
        <v>-14.698435</v>
      </c>
      <c r="R890">
        <f>Input2022!R890*0.000001</f>
        <v>98.056948741894288</v>
      </c>
      <c r="S890">
        <f>Input2022!S890*0.000001</f>
        <v>83.358513741894285</v>
      </c>
      <c r="T890">
        <f>Input2022!T890*0.000001</f>
        <v>2.8495360000000001</v>
      </c>
      <c r="U890">
        <f>Input2022!U890*0.000001</f>
        <v>0</v>
      </c>
      <c r="V890">
        <f>Input2022!V890*0.000001</f>
        <v>3.583002</v>
      </c>
      <c r="W890">
        <f>Input2022!W890*0.000001</f>
        <v>-17.390975000000001</v>
      </c>
    </row>
    <row r="891" spans="1:23" ht="14.25" customHeight="1">
      <c r="A891">
        <f>Input2022!A891</f>
        <v>2022</v>
      </c>
      <c r="B891" t="str">
        <f>Input2022!B891</f>
        <v>Ontario</v>
      </c>
      <c r="C891" t="str">
        <f>Input2022!C891</f>
        <v>City</v>
      </c>
      <c r="D891" t="str">
        <f>Input2022!D891</f>
        <v>06</v>
      </c>
      <c r="E891" t="str">
        <f>Input2022!E891</f>
        <v>071</v>
      </c>
      <c r="F891">
        <f>Input2022!F891</f>
        <v>53896</v>
      </c>
      <c r="G891" t="str">
        <f>Input2022!G891</f>
        <v>CA</v>
      </c>
      <c r="H891">
        <f>Input2022!H891*0.000001</f>
        <v>55.639544999999998</v>
      </c>
      <c r="I891">
        <f>Input2022!I891*0.000001</f>
        <v>-55.516960999999995</v>
      </c>
      <c r="J891">
        <f>Input2022!J891*0.000001</f>
        <v>283.27100000000002</v>
      </c>
      <c r="K891">
        <f>Input2022!K891*0.000001</f>
        <v>549.80035099999998</v>
      </c>
      <c r="L891">
        <f>Input2022!L891*0.000001</f>
        <v>643.71406899999999</v>
      </c>
      <c r="M891">
        <f>Input2022!M891*0.000001</f>
        <v>324.608114</v>
      </c>
      <c r="N891">
        <f>Input2022!N891*0.000001</f>
        <v>0</v>
      </c>
      <c r="O891">
        <f>Input2022!O891*0.000001</f>
        <v>58.992190000000001</v>
      </c>
      <c r="P891">
        <f>Input2022!P891*0.000001</f>
        <v>49.139614999999999</v>
      </c>
      <c r="Q891">
        <f>Input2022!Q891*0.000001</f>
        <v>150.46065099999998</v>
      </c>
      <c r="R891">
        <f>Input2022!R891*0.000001</f>
        <v>1223.279775</v>
      </c>
      <c r="S891">
        <f>Input2022!S891*0.000001</f>
        <v>1373.7404259999998</v>
      </c>
      <c r="T891">
        <f>Input2022!T891*0.000001</f>
        <v>19.813955999999997</v>
      </c>
      <c r="U891">
        <f>Input2022!U891*0.000001</f>
        <v>174.61420099999998</v>
      </c>
      <c r="V891">
        <f>Input2022!V891*0.000001</f>
        <v>162.461848</v>
      </c>
      <c r="W891">
        <f>Input2022!W891*0.000001</f>
        <v>503.91154699999998</v>
      </c>
    </row>
    <row r="892" spans="1:23" ht="14.25" customHeight="1">
      <c r="A892">
        <f>Input2022!A892</f>
        <v>2022</v>
      </c>
      <c r="B892" t="str">
        <f>Input2022!B892</f>
        <v>Ontario-Montclair School District</v>
      </c>
      <c r="C892" t="str">
        <f>Input2022!C892</f>
        <v>School District</v>
      </c>
      <c r="D892" t="str">
        <f>Input2022!D892</f>
        <v>06</v>
      </c>
      <c r="E892" t="str">
        <f>Input2022!E892</f>
        <v>071</v>
      </c>
      <c r="F892" t="str">
        <f>Input2022!F892</f>
        <v>28470</v>
      </c>
      <c r="G892" t="str">
        <f>Input2022!G892</f>
        <v>CA</v>
      </c>
      <c r="H892">
        <f>Input2022!H892*0.000001</f>
        <v>83.67879099999999</v>
      </c>
      <c r="I892">
        <f>Input2022!I892*0.000001</f>
        <v>-4.9268909999999995</v>
      </c>
      <c r="J892">
        <f>Input2022!J892*0.000001</f>
        <v>315.49793099999999</v>
      </c>
      <c r="K892">
        <f>Input2022!K892*0.000001</f>
        <v>122.642787</v>
      </c>
      <c r="L892">
        <f>Input2022!L892*0.000001</f>
        <v>358.30524499999996</v>
      </c>
      <c r="M892">
        <f>Input2022!M892*0.000001</f>
        <v>340.89940100000001</v>
      </c>
      <c r="N892">
        <f>Input2022!N892*0.000001</f>
        <v>0</v>
      </c>
      <c r="O892">
        <f>Input2022!O892*0.000001</f>
        <v>149.06921599999998</v>
      </c>
      <c r="P892">
        <f>Input2022!P892*0.000001</f>
        <v>65.814973999999992</v>
      </c>
      <c r="Q892">
        <f>Input2022!Q892*0.000001</f>
        <v>-162.501239</v>
      </c>
      <c r="R892">
        <f>Input2022!R892*0.000001</f>
        <v>1095.344511</v>
      </c>
      <c r="S892">
        <f>Input2022!S892*0.000001</f>
        <v>932.84327199999996</v>
      </c>
      <c r="T892">
        <f>Input2022!T892*0.000001</f>
        <v>34.614198000000002</v>
      </c>
      <c r="U892">
        <f>Input2022!U892*0.000001</f>
        <v>10.905372</v>
      </c>
      <c r="V892">
        <f>Input2022!V892*0.000001</f>
        <v>65.305990999999992</v>
      </c>
      <c r="W892">
        <f>Input2022!W892*0.000001</f>
        <v>122.642787</v>
      </c>
    </row>
    <row r="893" spans="1:23" ht="14.25" customHeight="1">
      <c r="A893">
        <f>Input2022!A893</f>
        <v>2022</v>
      </c>
      <c r="B893" t="str">
        <f>Input2022!B893</f>
        <v>Orange</v>
      </c>
      <c r="C893" t="str">
        <f>Input2022!C893</f>
        <v>City</v>
      </c>
      <c r="D893" t="str">
        <f>Input2022!D893</f>
        <v>06</v>
      </c>
      <c r="E893" t="str">
        <f>Input2022!E893</f>
        <v>059</v>
      </c>
      <c r="F893">
        <f>Input2022!F893</f>
        <v>53980</v>
      </c>
      <c r="G893" t="str">
        <f>Input2022!G893</f>
        <v>CA</v>
      </c>
      <c r="H893">
        <f>Input2022!H893*0.000001</f>
        <v>45.018082</v>
      </c>
      <c r="I893">
        <f>Input2022!I893*0.000001</f>
        <v>-16.349999999999998</v>
      </c>
      <c r="J893">
        <f>Input2022!J893*0.000001</f>
        <v>127.99438199999999</v>
      </c>
      <c r="K893">
        <f>Input2022!K893*0.000001</f>
        <v>318.62478099999998</v>
      </c>
      <c r="L893">
        <f>Input2022!L893*0.000001</f>
        <v>245.08520299999998</v>
      </c>
      <c r="M893">
        <f>Input2022!M893*0.000001</f>
        <v>142.44818100000001</v>
      </c>
      <c r="N893">
        <f>Input2022!N893*0.000001</f>
        <v>0</v>
      </c>
      <c r="O893">
        <f>Input2022!O893*0.000001</f>
        <v>44.217025</v>
      </c>
      <c r="P893">
        <f>Input2022!P893*0.000001</f>
        <v>14.052942999999999</v>
      </c>
      <c r="Q893">
        <f>Input2022!Q893*0.000001</f>
        <v>113.87321299999999</v>
      </c>
      <c r="R893">
        <f>Input2022!R893*0.000001</f>
        <v>991.3364479999999</v>
      </c>
      <c r="S893">
        <f>Input2022!S893*0.000001</f>
        <v>1105.2096609999999</v>
      </c>
      <c r="T893">
        <f>Input2022!T893*0.000001</f>
        <v>10.391634</v>
      </c>
      <c r="U893">
        <f>Input2022!U893*0.000001</f>
        <v>0</v>
      </c>
      <c r="V893">
        <f>Input2022!V893*0.000001</f>
        <v>44.353963</v>
      </c>
      <c r="W893">
        <f>Input2022!W893*0.000001</f>
        <v>-168.979634</v>
      </c>
    </row>
    <row r="894" spans="1:23" ht="14.25" customHeight="1">
      <c r="A894">
        <f>Input2022!A894</f>
        <v>2022</v>
      </c>
      <c r="B894" t="str">
        <f>Input2022!B894</f>
        <v>Orange Center Elementary School District</v>
      </c>
      <c r="C894" t="str">
        <f>Input2022!C894</f>
        <v>School District</v>
      </c>
      <c r="D894" t="str">
        <f>Input2022!D894</f>
        <v>06</v>
      </c>
      <c r="E894" t="str">
        <f>Input2022!E894</f>
        <v>019</v>
      </c>
      <c r="F894" t="str">
        <f>Input2022!F894</f>
        <v>28530</v>
      </c>
      <c r="G894" t="str">
        <f>Input2022!G894</f>
        <v>CA</v>
      </c>
      <c r="H894">
        <f>Input2022!H894*0.000001</f>
        <v>3.2256389999999997</v>
      </c>
      <c r="I894">
        <f>Input2022!I894*0.000001</f>
        <v>-6.6514999999999991E-2</v>
      </c>
      <c r="J894">
        <f>Input2022!J894*0.000001</f>
        <v>5.0636039999999998</v>
      </c>
      <c r="K894">
        <f>Input2022!K894*0.000001</f>
        <v>1.3344999999999999E-2</v>
      </c>
      <c r="L894">
        <f>Input2022!L894*0.000001</f>
        <v>6.5621700000000001</v>
      </c>
      <c r="M894">
        <f>Input2022!M894*0.000001</f>
        <v>6.2038529999999996</v>
      </c>
      <c r="N894">
        <f>Input2022!N894*0.000001</f>
        <v>3.5920159999999997</v>
      </c>
      <c r="O894">
        <f>Input2022!O894*0.000001</f>
        <v>0</v>
      </c>
      <c r="P894">
        <f>Input2022!P894*0.000001</f>
        <v>0.70520799999999995</v>
      </c>
      <c r="Q894">
        <f>Input2022!Q894*0.000001</f>
        <v>-2.146725</v>
      </c>
      <c r="R894">
        <f>Input2022!R894*0.000001</f>
        <v>14.730037639999999</v>
      </c>
      <c r="S894">
        <f>Input2022!S894*0.000001</f>
        <v>12.583312640000001</v>
      </c>
      <c r="T894">
        <f>Input2022!T894*0.000001</f>
        <v>0.45771099999999998</v>
      </c>
      <c r="U894">
        <f>Input2022!U894*0.000001</f>
        <v>0</v>
      </c>
      <c r="V894">
        <f>Input2022!V894*0.000001</f>
        <v>1.010019</v>
      </c>
      <c r="W894">
        <f>Input2022!W894*0.000001</f>
        <v>-0.392565</v>
      </c>
    </row>
    <row r="895" spans="1:23" ht="14.25" customHeight="1">
      <c r="A895">
        <f>Input2022!A895</f>
        <v>2022</v>
      </c>
      <c r="B895" t="str">
        <f>Input2022!B895</f>
        <v>Orange County</v>
      </c>
      <c r="C895" t="str">
        <f>Input2022!C895</f>
        <v>County</v>
      </c>
      <c r="D895" t="str">
        <f>Input2022!D895</f>
        <v>06</v>
      </c>
      <c r="E895" t="str">
        <f>Input2022!E895</f>
        <v>059</v>
      </c>
      <c r="F895" t="str">
        <f>Input2022!F895</f>
        <v>00000</v>
      </c>
      <c r="G895" t="str">
        <f>Input2022!G895</f>
        <v>CA</v>
      </c>
      <c r="H895">
        <f>Input2022!H895*0.000001</f>
        <v>444.53</v>
      </c>
      <c r="I895">
        <f>Input2022!I895*0.000001</f>
        <v>-132.399</v>
      </c>
      <c r="J895">
        <f>Input2022!J895*0.000001</f>
        <v>3711.261</v>
      </c>
      <c r="K895">
        <f>Input2022!K895*0.000001</f>
        <v>1379.9169999999999</v>
      </c>
      <c r="L895">
        <f>Input2022!L895*0.000001</f>
        <v>5644.5959999999995</v>
      </c>
      <c r="M895">
        <f>Input2022!M895*0.000001</f>
        <v>3914.203</v>
      </c>
      <c r="N895">
        <f>Input2022!N895*0.000001</f>
        <v>1.8379999999999999</v>
      </c>
      <c r="O895">
        <f>Input2022!O895*0.000001</f>
        <v>1508.893</v>
      </c>
      <c r="P895">
        <f>Input2022!P895*0.000001</f>
        <v>1213.3920000000001</v>
      </c>
      <c r="Q895">
        <f>Input2022!Q895*0.000001</f>
        <v>-2048.6799999999998</v>
      </c>
      <c r="R895">
        <f>Input2022!R895*0.000001</f>
        <v>23950.734498373033</v>
      </c>
      <c r="S895">
        <f>Input2022!S895*0.000001</f>
        <v>21902.054498373036</v>
      </c>
      <c r="T895">
        <f>Input2022!T895*0.000001</f>
        <v>511.65299999999996</v>
      </c>
      <c r="U895">
        <f>Input2022!U895*0.000001</f>
        <v>441.08753456754408</v>
      </c>
      <c r="V895">
        <f>Input2022!V895*0.000001</f>
        <v>674.13653456754412</v>
      </c>
      <c r="W895">
        <f>Input2022!W895*0.000001</f>
        <v>-1048.893</v>
      </c>
    </row>
    <row r="896" spans="1:23" ht="14.25" customHeight="1">
      <c r="A896">
        <f>Input2022!A896</f>
        <v>2022</v>
      </c>
      <c r="B896" t="str">
        <f>Input2022!B896</f>
        <v>Orange County Department of Education</v>
      </c>
      <c r="C896" t="str">
        <f>Input2022!C896</f>
        <v>School District</v>
      </c>
      <c r="D896" t="str">
        <f>Input2022!D896</f>
        <v>06</v>
      </c>
      <c r="E896" t="str">
        <f>Input2022!E896</f>
        <v>059</v>
      </c>
      <c r="F896" t="str">
        <f>Input2022!F896</f>
        <v>91024</v>
      </c>
      <c r="G896" t="str">
        <f>Input2022!G896</f>
        <v>CA</v>
      </c>
      <c r="H896">
        <f>Input2022!H896*0.000001</f>
        <v>248.73853799999998</v>
      </c>
      <c r="I896">
        <f>Input2022!I896*0.000001</f>
        <v>-1.467517</v>
      </c>
      <c r="J896">
        <f>Input2022!J896*0.000001</f>
        <v>283.33353399999999</v>
      </c>
      <c r="K896">
        <f>Input2022!K896*0.000001</f>
        <v>10.170000999999999</v>
      </c>
      <c r="L896">
        <f>Input2022!L896*0.000001</f>
        <v>418.45951299999996</v>
      </c>
      <c r="M896">
        <f>Input2022!M896*0.000001</f>
        <v>321.67576500000001</v>
      </c>
      <c r="N896">
        <f>Input2022!N896*0.000001</f>
        <v>0</v>
      </c>
      <c r="O896">
        <f>Input2022!O896*0.000001</f>
        <v>386.93726599999997</v>
      </c>
      <c r="P896">
        <f>Input2022!P896*0.000001</f>
        <v>87.892702</v>
      </c>
      <c r="Q896">
        <f>Input2022!Q896*0.000001</f>
        <v>-121.655525</v>
      </c>
      <c r="R896">
        <f>Input2022!R896*0.000001</f>
        <v>737.35516340755737</v>
      </c>
      <c r="S896">
        <f>Input2022!S896*0.000001</f>
        <v>615.69963840755736</v>
      </c>
      <c r="T896">
        <f>Input2022!T896*0.000001</f>
        <v>21.520265999999999</v>
      </c>
      <c r="U896">
        <f>Input2022!U896*0.000001</f>
        <v>-3.8569999999999998E-3</v>
      </c>
      <c r="V896">
        <f>Input2022!V896*0.000001</f>
        <v>3.4194489999999997</v>
      </c>
      <c r="W896">
        <f>Input2022!W896*0.000001</f>
        <v>106.017664</v>
      </c>
    </row>
    <row r="897" spans="1:23" ht="14.25" customHeight="1">
      <c r="A897">
        <f>Input2022!A897</f>
        <v>2022</v>
      </c>
      <c r="B897" t="str">
        <f>Input2022!B897</f>
        <v>Orange County Fire Authority</v>
      </c>
      <c r="C897" t="str">
        <f>Input2022!C897</f>
        <v>Special District</v>
      </c>
      <c r="D897" t="str">
        <f>Input2022!D897</f>
        <v>06</v>
      </c>
      <c r="E897" t="str">
        <f>Input2022!E897</f>
        <v>059</v>
      </c>
      <c r="F897">
        <f>Input2022!F897</f>
        <v>99047</v>
      </c>
      <c r="G897" t="str">
        <f>Input2022!G897</f>
        <v>CA</v>
      </c>
      <c r="H897">
        <f>Input2022!H897*0.000001</f>
        <v>155.57021799999998</v>
      </c>
      <c r="I897">
        <f>Input2022!I897*0.000001</f>
        <v>-9.5145179999999989</v>
      </c>
      <c r="J897">
        <f>Input2022!J897*0.000001</f>
        <v>500.601741</v>
      </c>
      <c r="K897">
        <f>Input2022!K897*0.000001</f>
        <v>132.98414700000001</v>
      </c>
      <c r="L897">
        <f>Input2022!L897*0.000001</f>
        <v>514.86311799999999</v>
      </c>
      <c r="M897">
        <f>Input2022!M897*0.000001</f>
        <v>512.10502699999995</v>
      </c>
      <c r="N897">
        <f>Input2022!N897*0.000001</f>
        <v>0</v>
      </c>
      <c r="O897">
        <f>Input2022!O897*0.000001</f>
        <v>156.36454000000001</v>
      </c>
      <c r="P897">
        <f>Input2022!P897*0.000001</f>
        <v>25.084382999999999</v>
      </c>
      <c r="Q897">
        <f>Input2022!Q897*0.000001</f>
        <v>104.85783699999999</v>
      </c>
      <c r="R897">
        <f>Input2022!R897*0.000001</f>
        <v>-1226.8875565497074</v>
      </c>
      <c r="S897">
        <f>Input2022!S897*0.000001</f>
        <v>-1122.0297195497074</v>
      </c>
      <c r="T897">
        <f>Input2022!T897*0.000001</f>
        <v>83.071337999999997</v>
      </c>
      <c r="U897">
        <f>Input2022!U897*0.000001</f>
        <v>59.446265999999994</v>
      </c>
      <c r="V897">
        <f>Input2022!V897*0.000001</f>
        <v>161.448565</v>
      </c>
      <c r="W897">
        <f>Input2022!W897*0.000001</f>
        <v>-270.987934</v>
      </c>
    </row>
    <row r="898" spans="1:23" ht="24" customHeight="1">
      <c r="A898">
        <f>Input2022!A898</f>
        <v>2022</v>
      </c>
      <c r="B898" t="str">
        <f>Input2022!B898</f>
        <v>Orange County Transportation Authority</v>
      </c>
      <c r="C898" t="str">
        <f>Input2022!C898</f>
        <v>Special District</v>
      </c>
      <c r="D898" t="str">
        <f>Input2022!D898</f>
        <v>06</v>
      </c>
      <c r="E898" t="str">
        <f>Input2022!E898</f>
        <v>059</v>
      </c>
      <c r="F898">
        <f>Input2022!F898</f>
        <v>99048</v>
      </c>
      <c r="G898" t="str">
        <f>Input2022!G898</f>
        <v>CA</v>
      </c>
      <c r="H898">
        <f>Input2022!H898*0.000001</f>
        <v>25.756999999999998</v>
      </c>
      <c r="I898">
        <f>Input2022!I898*0.000001</f>
        <v>0</v>
      </c>
      <c r="J898">
        <f>Input2022!J898*0.000001</f>
        <v>14.856999999999999</v>
      </c>
      <c r="K898">
        <f>Input2022!K898*0.000001</f>
        <v>1521.931</v>
      </c>
      <c r="L898">
        <f>Input2022!L898*0.000001</f>
        <v>1156.576</v>
      </c>
      <c r="M898">
        <f>Input2022!M898*0.000001</f>
        <v>13.382999999999999</v>
      </c>
      <c r="N898">
        <f>Input2022!N898*0.000001</f>
        <v>0</v>
      </c>
      <c r="O898">
        <f>Input2022!O898*0.000001</f>
        <v>71.268000000000001</v>
      </c>
      <c r="P898">
        <f>Input2022!P898*0.000001</f>
        <v>6.4979999999999993</v>
      </c>
      <c r="Q898">
        <f>Input2022!Q898*0.000001</f>
        <v>-73.423999999999992</v>
      </c>
      <c r="R898">
        <f>Input2022!R898*0.000001</f>
        <v>858.76023391812851</v>
      </c>
      <c r="S898">
        <f>Input2022!S898*0.000001</f>
        <v>785.33623391812841</v>
      </c>
      <c r="T898">
        <f>Input2022!T898*0.000001</f>
        <v>31.793999999999997</v>
      </c>
      <c r="U898">
        <f>Input2022!U898*0.000001</f>
        <v>0</v>
      </c>
      <c r="V898">
        <f>Input2022!V898*0.000001</f>
        <v>2.508</v>
      </c>
      <c r="W898">
        <f>Input2022!W898*0.000001</f>
        <v>500.88599999999997</v>
      </c>
    </row>
    <row r="899" spans="1:23" ht="14.25" customHeight="1">
      <c r="A899">
        <f>Input2022!A899</f>
        <v>2022</v>
      </c>
      <c r="B899" t="str">
        <f>Input2022!B899</f>
        <v>Orange Unified School District</v>
      </c>
      <c r="C899" t="str">
        <f>Input2022!C899</f>
        <v>School District</v>
      </c>
      <c r="D899" t="str">
        <f>Input2022!D899</f>
        <v>06</v>
      </c>
      <c r="E899" t="str">
        <f>Input2022!E899</f>
        <v>059</v>
      </c>
      <c r="F899" t="str">
        <f>Input2022!F899</f>
        <v>28650</v>
      </c>
      <c r="G899" t="str">
        <f>Input2022!G899</f>
        <v>CA</v>
      </c>
      <c r="H899">
        <f>Input2022!H899*0.000001</f>
        <v>95.697605999999993</v>
      </c>
      <c r="I899">
        <f>Input2022!I899*0.000001</f>
        <v>-3.6099999999999999E-4</v>
      </c>
      <c r="J899">
        <f>Input2022!J899*0.000001</f>
        <v>330.01072499999998</v>
      </c>
      <c r="K899">
        <f>Input2022!K899*0.000001</f>
        <v>380.14169399999997</v>
      </c>
      <c r="L899">
        <f>Input2022!L899*0.000001</f>
        <v>382.20693699999998</v>
      </c>
      <c r="M899">
        <f>Input2022!M899*0.000001</f>
        <v>354.13427799999999</v>
      </c>
      <c r="N899">
        <f>Input2022!N899*0.000001</f>
        <v>0</v>
      </c>
      <c r="O899">
        <f>Input2022!O899*0.000001</f>
        <v>112.20729399999999</v>
      </c>
      <c r="P899">
        <f>Input2022!P899*0.000001</f>
        <v>21.035107999999997</v>
      </c>
      <c r="Q899">
        <f>Input2022!Q899*0.000001</f>
        <v>-193.537362</v>
      </c>
      <c r="R899">
        <f>Input2022!R899*0.000001</f>
        <v>1255.4751404089068</v>
      </c>
      <c r="S899">
        <f>Input2022!S899*0.000001</f>
        <v>1061.937778408907</v>
      </c>
      <c r="T899">
        <f>Input2022!T899*0.000001</f>
        <v>34.707949999999997</v>
      </c>
      <c r="U899">
        <f>Input2022!U899*0.000001</f>
        <v>104.30803899999999</v>
      </c>
      <c r="V899">
        <f>Input2022!V899*0.000001</f>
        <v>97.468492999999995</v>
      </c>
      <c r="W899">
        <f>Input2022!W899*0.000001</f>
        <v>-215.68815799999999</v>
      </c>
    </row>
    <row r="900" spans="1:23" ht="14.25" customHeight="1">
      <c r="A900">
        <f>Input2022!A900</f>
        <v>2022</v>
      </c>
      <c r="B900" t="str">
        <f>Input2022!B900</f>
        <v>Orchard School District</v>
      </c>
      <c r="C900" t="str">
        <f>Input2022!C900</f>
        <v>School District</v>
      </c>
      <c r="D900" t="str">
        <f>Input2022!D900</f>
        <v>06</v>
      </c>
      <c r="E900" t="str">
        <f>Input2022!E900</f>
        <v>085</v>
      </c>
      <c r="F900" t="str">
        <f>Input2022!F900</f>
        <v>28680</v>
      </c>
      <c r="G900" t="str">
        <f>Input2022!G900</f>
        <v>CA</v>
      </c>
      <c r="H900">
        <f>Input2022!H900*0.000001</f>
        <v>4.514761</v>
      </c>
      <c r="I900">
        <f>Input2022!I900*0.000001</f>
        <v>0</v>
      </c>
      <c r="J900">
        <f>Input2022!J900*0.000001</f>
        <v>12.746995999999999</v>
      </c>
      <c r="K900">
        <f>Input2022!K900*0.000001</f>
        <v>47.442285999999996</v>
      </c>
      <c r="L900">
        <f>Input2022!L900*0.000001</f>
        <v>20.341656999999998</v>
      </c>
      <c r="M900">
        <f>Input2022!M900*0.000001</f>
        <v>11.903653</v>
      </c>
      <c r="N900">
        <f>Input2022!N900*0.000001</f>
        <v>0</v>
      </c>
      <c r="O900">
        <f>Input2022!O900*0.000001</f>
        <v>4.4714429999999998</v>
      </c>
      <c r="P900">
        <f>Input2022!P900*0.000001</f>
        <v>0.46700599999999998</v>
      </c>
      <c r="Q900">
        <f>Input2022!Q900*0.000001</f>
        <v>-6.6081249999999994</v>
      </c>
      <c r="R900">
        <f>Input2022!R900*0.000001</f>
        <v>46.163771999999994</v>
      </c>
      <c r="S900">
        <f>Input2022!S900*0.000001</f>
        <v>39.555647</v>
      </c>
      <c r="T900">
        <f>Input2022!T900*0.000001</f>
        <v>1.4427429999999999</v>
      </c>
      <c r="U900">
        <f>Input2022!U900*0.000001</f>
        <v>0</v>
      </c>
      <c r="V900">
        <f>Input2022!V900*0.000001</f>
        <v>3.4024319999999997</v>
      </c>
      <c r="W900">
        <f>Input2022!W900*0.000001</f>
        <v>-20.196980999999997</v>
      </c>
    </row>
    <row r="901" spans="1:23" ht="14.25" customHeight="1">
      <c r="A901">
        <f>Input2022!A901</f>
        <v>2022</v>
      </c>
      <c r="B901" t="str">
        <f>Input2022!B901</f>
        <v>Orcutt Union School District</v>
      </c>
      <c r="C901" t="str">
        <f>Input2022!C901</f>
        <v>School District</v>
      </c>
      <c r="D901" t="str">
        <f>Input2022!D901</f>
        <v>06</v>
      </c>
      <c r="E901" t="str">
        <f>Input2022!E901</f>
        <v>083</v>
      </c>
      <c r="F901" t="str">
        <f>Input2022!F901</f>
        <v>28710</v>
      </c>
      <c r="G901" t="str">
        <f>Input2022!G901</f>
        <v>CA</v>
      </c>
      <c r="H901">
        <f>Input2022!H901*0.000001</f>
        <v>19.617294999999999</v>
      </c>
      <c r="I901">
        <f>Input2022!I901*0.000001</f>
        <v>0</v>
      </c>
      <c r="J901">
        <f>Input2022!J901*0.000001</f>
        <v>52.608101999999995</v>
      </c>
      <c r="K901">
        <f>Input2022!K901*0.000001</f>
        <v>48.472322999999996</v>
      </c>
      <c r="L901">
        <f>Input2022!L901*0.000001</f>
        <v>67.668611999999996</v>
      </c>
      <c r="M901">
        <f>Input2022!M901*0.000001</f>
        <v>54.802260999999994</v>
      </c>
      <c r="N901">
        <f>Input2022!N901*0.000001</f>
        <v>0</v>
      </c>
      <c r="O901">
        <f>Input2022!O901*0.000001</f>
        <v>23.475788999999999</v>
      </c>
      <c r="P901">
        <f>Input2022!P901*0.000001</f>
        <v>4.4109530000000001</v>
      </c>
      <c r="Q901">
        <f>Input2022!Q901*0.000001</f>
        <v>-27.160513999999999</v>
      </c>
      <c r="R901">
        <f>Input2022!R901*0.000001</f>
        <v>187.06819759999999</v>
      </c>
      <c r="S901">
        <f>Input2022!S901*0.000001</f>
        <v>159.90768359999998</v>
      </c>
      <c r="T901">
        <f>Input2022!T901*0.000001</f>
        <v>5.601763</v>
      </c>
      <c r="U901">
        <f>Input2022!U901*0.000001</f>
        <v>6.4156230000000001</v>
      </c>
      <c r="V901">
        <f>Input2022!V901*0.000001</f>
        <v>11.038632</v>
      </c>
      <c r="W901">
        <f>Input2022!W901*0.000001</f>
        <v>-25.863778</v>
      </c>
    </row>
    <row r="902" spans="1:23" ht="14.25" customHeight="1">
      <c r="A902">
        <f>Input2022!A902</f>
        <v>2022</v>
      </c>
      <c r="B902" t="str">
        <f>Input2022!B902</f>
        <v>Orick Elementary School District</v>
      </c>
      <c r="C902" t="str">
        <f>Input2022!C902</f>
        <v>School District</v>
      </c>
      <c r="D902" t="str">
        <f>Input2022!D902</f>
        <v>06</v>
      </c>
      <c r="E902" t="str">
        <f>Input2022!E902</f>
        <v>023</v>
      </c>
      <c r="F902" t="str">
        <f>Input2022!F902</f>
        <v>28830</v>
      </c>
      <c r="G902" t="str">
        <f>Input2022!G902</f>
        <v>CA</v>
      </c>
      <c r="H902">
        <f>Input2022!H902*0.000001</f>
        <v>0.51042799999999999</v>
      </c>
      <c r="I902">
        <f>Input2022!I902*0.000001</f>
        <v>-6.5049999999999995E-3</v>
      </c>
      <c r="J902">
        <f>Input2022!J902*0.000001</f>
        <v>0.67301499999999992</v>
      </c>
      <c r="K902">
        <f>Input2022!K902*0.000001</f>
        <v>9.6439999999999998E-3</v>
      </c>
      <c r="L902">
        <f>Input2022!L902*0.000001</f>
        <v>0.73026799999999992</v>
      </c>
      <c r="M902">
        <f>Input2022!M902*0.000001</f>
        <v>0.71557899999999997</v>
      </c>
      <c r="N902">
        <f>Input2022!N902*0.000001</f>
        <v>0.60331099999999993</v>
      </c>
      <c r="O902">
        <f>Input2022!O902*0.000001</f>
        <v>0</v>
      </c>
      <c r="P902">
        <f>Input2022!P902*0.000001</f>
        <v>5.9531999999999995E-2</v>
      </c>
      <c r="Q902">
        <f>Input2022!Q902*0.000001</f>
        <v>-0.29425799999999996</v>
      </c>
      <c r="R902">
        <f>Input2022!R902*0.000001</f>
        <v>1.9405302191470031</v>
      </c>
      <c r="S902">
        <f>Input2022!S902*0.000001</f>
        <v>1.6462722191470032</v>
      </c>
      <c r="T902">
        <f>Input2022!T902*0.000001</f>
        <v>5.5181999999999995E-2</v>
      </c>
      <c r="U902">
        <f>Input2022!U902*0.000001</f>
        <v>0</v>
      </c>
      <c r="V902">
        <f>Input2022!V902*0.000001</f>
        <v>0</v>
      </c>
      <c r="W902">
        <f>Input2022!W902*0.000001</f>
        <v>0.12776699999999999</v>
      </c>
    </row>
    <row r="903" spans="1:23" ht="14.25" customHeight="1">
      <c r="A903">
        <f>Input2022!A903</f>
        <v>2022</v>
      </c>
      <c r="B903" t="str">
        <f>Input2022!B903</f>
        <v>Orinda</v>
      </c>
      <c r="C903" t="str">
        <f>Input2022!C903</f>
        <v>City</v>
      </c>
      <c r="D903" t="str">
        <f>Input2022!D903</f>
        <v>06</v>
      </c>
      <c r="E903" t="str">
        <f>Input2022!E903</f>
        <v>013</v>
      </c>
      <c r="F903">
        <f>Input2022!F903</f>
        <v>54232</v>
      </c>
      <c r="G903" t="str">
        <f>Input2022!G903</f>
        <v>CA</v>
      </c>
      <c r="H903">
        <f>Input2022!H903*0.000001</f>
        <v>17.925777</v>
      </c>
      <c r="I903">
        <f>Input2022!I903*0.000001</f>
        <v>-0.229492</v>
      </c>
      <c r="J903">
        <f>Input2022!J903*0.000001</f>
        <v>15.596981</v>
      </c>
      <c r="K903">
        <f>Input2022!K903*0.000001</f>
        <v>44.453595</v>
      </c>
      <c r="L903">
        <f>Input2022!L903*0.000001</f>
        <v>30.700080999999997</v>
      </c>
      <c r="M903">
        <f>Input2022!M903*0.000001</f>
        <v>18.981496999999997</v>
      </c>
      <c r="N903">
        <f>Input2022!N903*0.000001</f>
        <v>0</v>
      </c>
      <c r="O903">
        <f>Input2022!O903*0.000001</f>
        <v>20.107424999999999</v>
      </c>
      <c r="P903">
        <f>Input2022!P903*0.000001</f>
        <v>4.4064499999999995</v>
      </c>
      <c r="Q903">
        <f>Input2022!Q903*0.000001</f>
        <v>0</v>
      </c>
      <c r="R903">
        <f>Input2022!R903*0.000001</f>
        <v>0</v>
      </c>
      <c r="S903">
        <f>Input2022!S903*0.000001</f>
        <v>0</v>
      </c>
      <c r="T903">
        <f>Input2022!T903*0.000001</f>
        <v>0</v>
      </c>
      <c r="U903">
        <f>Input2022!U903*0.000001</f>
        <v>0.25532499999999997</v>
      </c>
      <c r="V903">
        <f>Input2022!V903*0.000001</f>
        <v>0.35868299999999997</v>
      </c>
      <c r="W903">
        <f>Input2022!W903*0.000001</f>
        <v>21.8033</v>
      </c>
    </row>
    <row r="904" spans="1:23" ht="14.25" customHeight="1">
      <c r="A904">
        <f>Input2022!A904</f>
        <v>2022</v>
      </c>
      <c r="B904" t="str">
        <f>Input2022!B904</f>
        <v>Orinda Union School District</v>
      </c>
      <c r="C904" t="str">
        <f>Input2022!C904</f>
        <v>School District</v>
      </c>
      <c r="D904" t="str">
        <f>Input2022!D904</f>
        <v>06</v>
      </c>
      <c r="E904" t="str">
        <f>Input2022!E904</f>
        <v>013</v>
      </c>
      <c r="F904" t="str">
        <f>Input2022!F904</f>
        <v>28860</v>
      </c>
      <c r="G904" t="str">
        <f>Input2022!G904</f>
        <v>CA</v>
      </c>
      <c r="H904">
        <f>Input2022!H904*0.000001</f>
        <v>6.1717490000000002</v>
      </c>
      <c r="I904">
        <f>Input2022!I904*0.000001</f>
        <v>0</v>
      </c>
      <c r="J904">
        <f>Input2022!J904*0.000001</f>
        <v>36.897019999999998</v>
      </c>
      <c r="K904">
        <f>Input2022!K904*0.000001</f>
        <v>58.233926999999994</v>
      </c>
      <c r="L904">
        <f>Input2022!L904*0.000001</f>
        <v>39.053609999999999</v>
      </c>
      <c r="M904">
        <f>Input2022!M904*0.000001</f>
        <v>35.791703999999996</v>
      </c>
      <c r="N904">
        <f>Input2022!N904*0.000001</f>
        <v>0</v>
      </c>
      <c r="O904">
        <f>Input2022!O904*0.000001</f>
        <v>5.0093040000000002</v>
      </c>
      <c r="P904">
        <f>Input2022!P904*0.000001</f>
        <v>1.184299</v>
      </c>
      <c r="Q904">
        <f>Input2022!Q904*0.000001</f>
        <v>-16.927388999999998</v>
      </c>
      <c r="R904">
        <f>Input2022!R904*0.000001</f>
        <v>118.877904</v>
      </c>
      <c r="S904">
        <f>Input2022!S904*0.000001</f>
        <v>101.950515</v>
      </c>
      <c r="T904">
        <f>Input2022!T904*0.000001</f>
        <v>3.2867229999999998</v>
      </c>
      <c r="U904">
        <f>Input2022!U904*0.000001</f>
        <v>1.3730719999999998</v>
      </c>
      <c r="V904">
        <f>Input2022!V904*0.000001</f>
        <v>20.809085</v>
      </c>
      <c r="W904">
        <f>Input2022!W904*0.000001</f>
        <v>-39.023612</v>
      </c>
    </row>
    <row r="905" spans="1:23" ht="14.25" customHeight="1">
      <c r="A905">
        <f>Input2022!A905</f>
        <v>2022</v>
      </c>
      <c r="B905" t="str">
        <f>Input2022!B905</f>
        <v>Orland</v>
      </c>
      <c r="C905" t="str">
        <f>Input2022!C905</f>
        <v>City</v>
      </c>
      <c r="D905" t="str">
        <f>Input2022!D905</f>
        <v>06</v>
      </c>
      <c r="E905" t="str">
        <f>Input2022!E905</f>
        <v>021</v>
      </c>
      <c r="F905" t="str">
        <f>Input2022!F905</f>
        <v>54274</v>
      </c>
      <c r="G905" t="str">
        <f>Input2022!G905</f>
        <v>CA</v>
      </c>
      <c r="H905">
        <f>Input2022!H905*0.000001</f>
        <v>3.8055689999999998</v>
      </c>
      <c r="I905">
        <f>Input2022!I905*0.000001</f>
        <v>0</v>
      </c>
      <c r="J905">
        <f>Input2022!J905*0.000001</f>
        <v>7.0300669999999998</v>
      </c>
      <c r="K905">
        <f>Input2022!K905*0.000001</f>
        <v>7.2426849999999998</v>
      </c>
      <c r="L905">
        <f>Input2022!L905*0.000001</f>
        <v>12.179796999999999</v>
      </c>
      <c r="M905">
        <f>Input2022!M905*0.000001</f>
        <v>7.6838479999999993</v>
      </c>
      <c r="N905">
        <f>Input2022!N905*0.000001</f>
        <v>2.4177849999999999</v>
      </c>
      <c r="O905">
        <f>Input2022!O905*0.000001</f>
        <v>0</v>
      </c>
      <c r="P905">
        <f>Input2022!P905*0.000001</f>
        <v>0.61585599999999996</v>
      </c>
      <c r="Q905">
        <f>Input2022!Q905*0.000001</f>
        <v>-4.3479999999999999</v>
      </c>
      <c r="R905">
        <f>Input2022!R905*0.000001</f>
        <v>36.233333333333334</v>
      </c>
      <c r="S905">
        <f>Input2022!S905*0.000001</f>
        <v>31.885333333333335</v>
      </c>
      <c r="T905">
        <f>Input2022!T905*0.000001</f>
        <v>0.85018899999999997</v>
      </c>
      <c r="U905">
        <f>Input2022!U905*0.000001</f>
        <v>0</v>
      </c>
      <c r="V905">
        <f>Input2022!V905*0.000001</f>
        <v>0.56499999999999995</v>
      </c>
      <c r="W905">
        <f>Input2022!W905*0.000001</f>
        <v>1.2541449999999998</v>
      </c>
    </row>
    <row r="906" spans="1:23" ht="14.25" customHeight="1">
      <c r="A906">
        <f>Input2022!A906</f>
        <v>2022</v>
      </c>
      <c r="B906" t="str">
        <f>Input2022!B906</f>
        <v>Orland Joint Unified School District</v>
      </c>
      <c r="C906" t="str">
        <f>Input2022!C906</f>
        <v>School District</v>
      </c>
      <c r="D906" t="str">
        <f>Input2022!D906</f>
        <v>06</v>
      </c>
      <c r="E906" t="str">
        <f>Input2022!E906</f>
        <v>021</v>
      </c>
      <c r="F906" t="str">
        <f>Input2022!F906</f>
        <v>00045</v>
      </c>
      <c r="G906" t="str">
        <f>Input2022!G906</f>
        <v>CA</v>
      </c>
      <c r="H906">
        <f>Input2022!H906*0.000001</f>
        <v>8.5343210000000003</v>
      </c>
      <c r="I906">
        <f>Input2022!I906*0.000001</f>
        <v>0</v>
      </c>
      <c r="J906">
        <f>Input2022!J906*0.000001</f>
        <v>33.90372</v>
      </c>
      <c r="K906">
        <f>Input2022!K906*0.000001</f>
        <v>26.189297999999997</v>
      </c>
      <c r="L906">
        <f>Input2022!L906*0.000001</f>
        <v>39.654188999999995</v>
      </c>
      <c r="M906">
        <f>Input2022!M906*0.000001</f>
        <v>37.212539999999997</v>
      </c>
      <c r="N906">
        <f>Input2022!N906*0.000001</f>
        <v>0</v>
      </c>
      <c r="O906">
        <f>Input2022!O906*0.000001</f>
        <v>13.162898</v>
      </c>
      <c r="P906">
        <f>Input2022!P906*0.000001</f>
        <v>5.6653009999999995</v>
      </c>
      <c r="Q906">
        <f>Input2022!Q906*0.000001</f>
        <v>-13.903198999999999</v>
      </c>
      <c r="R906">
        <f>Input2022!R906*0.000001</f>
        <v>95.345156579999994</v>
      </c>
      <c r="S906">
        <f>Input2022!S906*0.000001</f>
        <v>81.441957579999993</v>
      </c>
      <c r="T906">
        <f>Input2022!T906*0.000001</f>
        <v>3.0332849999999998</v>
      </c>
      <c r="U906">
        <f>Input2022!U906*0.000001</f>
        <v>0</v>
      </c>
      <c r="V906">
        <f>Input2022!V906*0.000001</f>
        <v>5.7412739999999998</v>
      </c>
      <c r="W906">
        <f>Input2022!W906*0.000001</f>
        <v>-22.31767</v>
      </c>
    </row>
    <row r="907" spans="1:23" ht="14.25" customHeight="1">
      <c r="A907">
        <f>Input2022!A907</f>
        <v>2022</v>
      </c>
      <c r="B907" t="str">
        <f>Input2022!B907</f>
        <v>Oro Grande School District</v>
      </c>
      <c r="C907" t="str">
        <f>Input2022!C907</f>
        <v>School District</v>
      </c>
      <c r="D907" t="str">
        <f>Input2022!D907</f>
        <v>06</v>
      </c>
      <c r="E907" t="str">
        <f>Input2022!E907</f>
        <v>071</v>
      </c>
      <c r="F907" t="str">
        <f>Input2022!F907</f>
        <v>28950</v>
      </c>
      <c r="G907" t="str">
        <f>Input2022!G907</f>
        <v>CA</v>
      </c>
      <c r="H907">
        <f>Input2022!H907*0.000001</f>
        <v>21.489857999999998</v>
      </c>
      <c r="I907">
        <f>Input2022!I907*0.000001</f>
        <v>-2.9622820000000001</v>
      </c>
      <c r="J907">
        <f>Input2022!J907*0.000001</f>
        <v>15.763714999999999</v>
      </c>
      <c r="K907">
        <f>Input2022!K907*0.000001</f>
        <v>25.784578</v>
      </c>
      <c r="L907">
        <f>Input2022!L907*0.000001</f>
        <v>26.525545999999999</v>
      </c>
      <c r="M907">
        <f>Input2022!M907*0.000001</f>
        <v>22.224550000000001</v>
      </c>
      <c r="N907">
        <f>Input2022!N907*0.000001</f>
        <v>0</v>
      </c>
      <c r="O907">
        <f>Input2022!O907*0.000001</f>
        <v>16.288211</v>
      </c>
      <c r="P907">
        <f>Input2022!P907*0.000001</f>
        <v>1.3534279999999999</v>
      </c>
      <c r="Q907">
        <f>Input2022!Q907*0.000001</f>
        <v>-7.7370239999999999</v>
      </c>
      <c r="R907">
        <f>Input2022!R907*0.000001</f>
        <v>47.681948990000002</v>
      </c>
      <c r="S907">
        <f>Input2022!S907*0.000001</f>
        <v>39.944924989999997</v>
      </c>
      <c r="T907">
        <f>Input2022!T907*0.000001</f>
        <v>1.3574269999999999</v>
      </c>
      <c r="U907">
        <f>Input2022!U907*0.000001</f>
        <v>-2.04E-4</v>
      </c>
      <c r="V907">
        <f>Input2022!V907*0.000001</f>
        <v>2.2002660000000001</v>
      </c>
      <c r="W907">
        <f>Input2022!W907*0.000001</f>
        <v>-12.009563999999999</v>
      </c>
    </row>
    <row r="908" spans="1:23" ht="14.25" customHeight="1">
      <c r="A908">
        <f>Input2022!A908</f>
        <v>2022</v>
      </c>
      <c r="B908" t="str">
        <f>Input2022!B908</f>
        <v>Oroville</v>
      </c>
      <c r="C908" t="str">
        <f>Input2022!C908</f>
        <v>City</v>
      </c>
      <c r="D908" t="str">
        <f>Input2022!D908</f>
        <v>06</v>
      </c>
      <c r="E908" t="str">
        <f>Input2022!E908</f>
        <v>007</v>
      </c>
      <c r="F908">
        <f>Input2022!F908</f>
        <v>54386</v>
      </c>
      <c r="G908" t="str">
        <f>Input2022!G908</f>
        <v>CA</v>
      </c>
      <c r="H908">
        <f>Input2022!H908*0.000001</f>
        <v>21.774939999999997</v>
      </c>
      <c r="I908">
        <f>Input2022!I908*0.000001</f>
        <v>-4.8257729999999999</v>
      </c>
      <c r="J908">
        <f>Input2022!J908*0.000001</f>
        <v>20.002116999999998</v>
      </c>
      <c r="K908">
        <f>Input2022!K908*0.000001</f>
        <v>20.361028999999998</v>
      </c>
      <c r="L908">
        <f>Input2022!L908*0.000001</f>
        <v>39.271105999999996</v>
      </c>
      <c r="M908">
        <f>Input2022!M908*0.000001</f>
        <v>25.998981999999998</v>
      </c>
      <c r="N908">
        <f>Input2022!N908*0.000001</f>
        <v>0</v>
      </c>
      <c r="O908">
        <f>Input2022!O908*0.000001</f>
        <v>26.122123999999999</v>
      </c>
      <c r="P908">
        <f>Input2022!P908*0.000001</f>
        <v>3.5344319999999998</v>
      </c>
      <c r="Q908">
        <f>Input2022!Q908*0.000001</f>
        <v>-14.296640999999999</v>
      </c>
      <c r="R908">
        <f>Input2022!R908*0.000001</f>
        <v>89.746647834274938</v>
      </c>
      <c r="S908">
        <f>Input2022!S908*0.000001</f>
        <v>75.450006834274944</v>
      </c>
      <c r="T908">
        <f>Input2022!T908*0.000001</f>
        <v>2.5800689999999999</v>
      </c>
      <c r="U908">
        <f>Input2022!U908*0.000001</f>
        <v>0</v>
      </c>
      <c r="V908">
        <f>Input2022!V908*0.000001</f>
        <v>2.2167319999999999</v>
      </c>
      <c r="W908">
        <f>Input2022!W908*0.000001</f>
        <v>26.219505999999999</v>
      </c>
    </row>
    <row r="909" spans="1:23" ht="14.25" customHeight="1">
      <c r="A909">
        <f>Input2022!A909</f>
        <v>2022</v>
      </c>
      <c r="B909" t="str">
        <f>Input2022!B909</f>
        <v>Oroville City Elementary School District</v>
      </c>
      <c r="C909" t="str">
        <f>Input2022!C909</f>
        <v>School District</v>
      </c>
      <c r="D909" t="str">
        <f>Input2022!D909</f>
        <v>06</v>
      </c>
      <c r="E909" t="str">
        <f>Input2022!E909</f>
        <v>007</v>
      </c>
      <c r="F909" t="str">
        <f>Input2022!F909</f>
        <v>29100</v>
      </c>
      <c r="G909" t="str">
        <f>Input2022!G909</f>
        <v>CA</v>
      </c>
      <c r="H909">
        <f>Input2022!H909*0.000001</f>
        <v>10.861055</v>
      </c>
      <c r="I909">
        <f>Input2022!I909*0.000001</f>
        <v>-0.97444199999999992</v>
      </c>
      <c r="J909">
        <f>Input2022!J909*0.000001</f>
        <v>33.542076999999999</v>
      </c>
      <c r="K909">
        <f>Input2022!K909*0.000001</f>
        <v>2.5351629999999998</v>
      </c>
      <c r="L909">
        <f>Input2022!L909*0.000001</f>
        <v>42.578131999999997</v>
      </c>
      <c r="M909">
        <f>Input2022!M909*0.000001</f>
        <v>38.433327999999996</v>
      </c>
      <c r="N909">
        <f>Input2022!N909*0.000001</f>
        <v>0</v>
      </c>
      <c r="O909">
        <f>Input2022!O909*0.000001</f>
        <v>14.413584999999999</v>
      </c>
      <c r="P909">
        <f>Input2022!P909*0.000001</f>
        <v>5.2339820000000001</v>
      </c>
      <c r="Q909">
        <f>Input2022!Q909*0.000001</f>
        <v>-15.291869999999999</v>
      </c>
      <c r="R909">
        <f>Input2022!R909*0.000001</f>
        <v>104.43754609999999</v>
      </c>
      <c r="S909">
        <f>Input2022!S909*0.000001</f>
        <v>89.14567606</v>
      </c>
      <c r="T909">
        <f>Input2022!T909*0.000001</f>
        <v>3.1589639999999997</v>
      </c>
      <c r="U909">
        <f>Input2022!U909*0.000001</f>
        <v>0</v>
      </c>
      <c r="V909">
        <f>Input2022!V909*0.000001</f>
        <v>3.984982</v>
      </c>
      <c r="W909">
        <f>Input2022!W909*0.000001</f>
        <v>-18.287026999999998</v>
      </c>
    </row>
    <row r="910" spans="1:23" ht="14.25" customHeight="1">
      <c r="A910">
        <f>Input2022!A910</f>
        <v>2022</v>
      </c>
      <c r="B910" t="str">
        <f>Input2022!B910</f>
        <v>Oroville Union High School District</v>
      </c>
      <c r="C910" t="str">
        <f>Input2022!C910</f>
        <v>School District</v>
      </c>
      <c r="D910" t="str">
        <f>Input2022!D910</f>
        <v>06</v>
      </c>
      <c r="E910" t="str">
        <f>Input2022!E910</f>
        <v>007</v>
      </c>
      <c r="F910" t="str">
        <f>Input2022!F910</f>
        <v>29130</v>
      </c>
      <c r="G910" t="str">
        <f>Input2022!G910</f>
        <v>CA</v>
      </c>
      <c r="H910">
        <f>Input2022!H910*0.000001</f>
        <v>11.127288999999999</v>
      </c>
      <c r="I910">
        <f>Input2022!I910*0.000001</f>
        <v>0</v>
      </c>
      <c r="J910">
        <f>Input2022!J910*0.000001</f>
        <v>36.747354999999999</v>
      </c>
      <c r="K910">
        <f>Input2022!K910*0.000001</f>
        <v>15.772347</v>
      </c>
      <c r="L910">
        <f>Input2022!L910*0.000001</f>
        <v>43.223355999999995</v>
      </c>
      <c r="M910">
        <f>Input2022!M910*0.000001</f>
        <v>39.412700000000001</v>
      </c>
      <c r="N910">
        <f>Input2022!N910*0.000001</f>
        <v>0</v>
      </c>
      <c r="O910">
        <f>Input2022!O910*0.000001</f>
        <v>15.457360999999999</v>
      </c>
      <c r="P910">
        <f>Input2022!P910*0.000001</f>
        <v>2.6931799999999999</v>
      </c>
      <c r="Q910">
        <f>Input2022!Q910*0.000001</f>
        <v>-16.449352999999999</v>
      </c>
      <c r="R910">
        <f>Input2022!R910*0.000001</f>
        <v>111.74673399999999</v>
      </c>
      <c r="S910">
        <f>Input2022!S910*0.000001</f>
        <v>95.297381000000001</v>
      </c>
      <c r="T910">
        <f>Input2022!T910*0.000001</f>
        <v>3.1803999999999997</v>
      </c>
      <c r="U910">
        <f>Input2022!U910*0.000001</f>
        <v>0</v>
      </c>
      <c r="V910">
        <f>Input2022!V910*0.000001</f>
        <v>11.116555999999999</v>
      </c>
      <c r="W910">
        <f>Input2022!W910*0.000001</f>
        <v>-29.809694</v>
      </c>
    </row>
    <row r="911" spans="1:23" ht="14.25" customHeight="1">
      <c r="A911">
        <f>Input2022!A911</f>
        <v>2022</v>
      </c>
      <c r="B911" t="str">
        <f>Input2022!B911</f>
        <v>Outside Creek Elementary School District</v>
      </c>
      <c r="C911" t="str">
        <f>Input2022!C911</f>
        <v>School District</v>
      </c>
      <c r="D911" t="str">
        <f>Input2022!D911</f>
        <v>06</v>
      </c>
      <c r="E911" t="str">
        <f>Input2022!E911</f>
        <v>107</v>
      </c>
      <c r="F911" t="str">
        <f>Input2022!F911</f>
        <v>29160</v>
      </c>
      <c r="G911" t="str">
        <f>Input2022!G911</f>
        <v>CA</v>
      </c>
      <c r="H911">
        <f>Input2022!H911*0.000001</f>
        <v>3.1159559999999997</v>
      </c>
      <c r="I911">
        <f>Input2022!I911*0.000001</f>
        <v>0</v>
      </c>
      <c r="J911">
        <f>Input2022!J911*0.000001</f>
        <v>1.075307</v>
      </c>
      <c r="K911">
        <f>Input2022!K911*0.000001</f>
        <v>0</v>
      </c>
      <c r="L911">
        <f>Input2022!L911*0.000001</f>
        <v>1.961805</v>
      </c>
      <c r="M911">
        <f>Input2022!M911*0.000001</f>
        <v>1.8803179999999999</v>
      </c>
      <c r="N911">
        <f>Input2022!N911*0.000001</f>
        <v>0</v>
      </c>
      <c r="O911">
        <f>Input2022!O911*0.000001</f>
        <v>3.274559</v>
      </c>
      <c r="P911">
        <f>Input2022!P911*0.000001</f>
        <v>0.214229</v>
      </c>
      <c r="Q911">
        <f>Input2022!Q911*0.000001</f>
        <v>-0.46380399999999999</v>
      </c>
      <c r="R911">
        <f>Input2022!R911*0.000001</f>
        <v>1.6258200486618002</v>
      </c>
      <c r="S911">
        <f>Input2022!S911*0.000001</f>
        <v>1.1620160486618003</v>
      </c>
      <c r="T911">
        <f>Input2022!T911*0.000001</f>
        <v>0.10707999999999999</v>
      </c>
      <c r="U911">
        <f>Input2022!U911*0.000001</f>
        <v>0</v>
      </c>
      <c r="V911">
        <f>Input2022!V911*0.000001</f>
        <v>0</v>
      </c>
      <c r="W911">
        <f>Input2022!W911*0.000001</f>
        <v>2.513506</v>
      </c>
    </row>
    <row r="912" spans="1:23" ht="14.25" customHeight="1">
      <c r="A912">
        <f>Input2022!A912</f>
        <v>2022</v>
      </c>
      <c r="B912" t="str">
        <f>Input2022!B912</f>
        <v>Owens Valley Unified School District</v>
      </c>
      <c r="C912" t="str">
        <f>Input2022!C912</f>
        <v>School District</v>
      </c>
      <c r="D912" t="str">
        <f>Input2022!D912</f>
        <v>06</v>
      </c>
      <c r="E912" t="str">
        <f>Input2022!E912</f>
        <v>027</v>
      </c>
      <c r="F912" t="str">
        <f>Input2022!F912</f>
        <v>29190</v>
      </c>
      <c r="G912" t="str">
        <f>Input2022!G912</f>
        <v>CA</v>
      </c>
      <c r="H912">
        <f>Input2022!H912*0.000001</f>
        <v>1.1284019999999999</v>
      </c>
      <c r="I912">
        <f>Input2022!I912*0.000001</f>
        <v>-0.02</v>
      </c>
      <c r="J912">
        <f>Input2022!J912*0.000001</f>
        <v>2.4922019999999998</v>
      </c>
      <c r="K912">
        <f>Input2022!K912*0.000001</f>
        <v>2.661133</v>
      </c>
      <c r="L912">
        <f>Input2022!L912*0.000001</f>
        <v>3.1355009999999996</v>
      </c>
      <c r="M912">
        <f>Input2022!M912*0.000001</f>
        <v>2.967168</v>
      </c>
      <c r="N912">
        <f>Input2022!N912*0.000001</f>
        <v>0</v>
      </c>
      <c r="O912">
        <f>Input2022!O912*0.000001</f>
        <v>1.4765079999999999</v>
      </c>
      <c r="P912">
        <f>Input2022!P912*0.000001</f>
        <v>0.22773699999999999</v>
      </c>
      <c r="Q912">
        <f>Input2022!Q912*0.000001</f>
        <v>-1.0742449999999999</v>
      </c>
      <c r="R912">
        <f>Input2022!R912*0.000001</f>
        <v>7.3741309999999993</v>
      </c>
      <c r="S912">
        <f>Input2022!S912*0.000001</f>
        <v>6.2998859999999999</v>
      </c>
      <c r="T912">
        <f>Input2022!T912*0.000001</f>
        <v>0.21864899999999998</v>
      </c>
      <c r="U912">
        <f>Input2022!U912*0.000001</f>
        <v>0.159526</v>
      </c>
      <c r="V912">
        <f>Input2022!V912*0.000001</f>
        <v>0.109886</v>
      </c>
      <c r="W912">
        <f>Input2022!W912*0.000001</f>
        <v>-1.38276</v>
      </c>
    </row>
    <row r="913" spans="1:23" ht="14.25" customHeight="1">
      <c r="A913">
        <f>Input2022!A913</f>
        <v>2022</v>
      </c>
      <c r="B913" t="str">
        <f>Input2022!B913</f>
        <v>Oxnard</v>
      </c>
      <c r="C913" t="str">
        <f>Input2022!C913</f>
        <v>City</v>
      </c>
      <c r="D913" t="str">
        <f>Input2022!D913</f>
        <v>06</v>
      </c>
      <c r="E913" t="str">
        <f>Input2022!E913</f>
        <v>111</v>
      </c>
      <c r="F913">
        <f>Input2022!F913</f>
        <v>54652</v>
      </c>
      <c r="G913" t="str">
        <f>Input2022!G913</f>
        <v>CA</v>
      </c>
      <c r="H913">
        <f>Input2022!H913*0.000001</f>
        <v>54.406686999999998</v>
      </c>
      <c r="I913">
        <f>Input2022!I913*0.000001</f>
        <v>-14.56029</v>
      </c>
      <c r="J913">
        <f>Input2022!J913*0.000001</f>
        <v>170.842939</v>
      </c>
      <c r="K913">
        <f>Input2022!K913*0.000001</f>
        <v>390.94274200000001</v>
      </c>
      <c r="L913">
        <f>Input2022!L913*0.000001</f>
        <v>483.98686399999997</v>
      </c>
      <c r="M913">
        <f>Input2022!M913*0.000001</f>
        <v>220.74208199999998</v>
      </c>
      <c r="N913">
        <f>Input2022!N913*0.000001</f>
        <v>0</v>
      </c>
      <c r="O913">
        <f>Input2022!O913*0.000001</f>
        <v>68.170099999999991</v>
      </c>
      <c r="P913">
        <f>Input2022!P913*0.000001</f>
        <v>45.708922999999999</v>
      </c>
      <c r="Q913">
        <f>Input2022!Q913*0.000001</f>
        <v>-191.10448499999998</v>
      </c>
      <c r="R913">
        <f>Input2022!R913*0.000001</f>
        <v>1263.6048429999998</v>
      </c>
      <c r="S913">
        <f>Input2022!S913*0.000001</f>
        <v>1072.5003569999999</v>
      </c>
      <c r="T913">
        <f>Input2022!T913*0.000001</f>
        <v>41.559835</v>
      </c>
      <c r="U913">
        <f>Input2022!U913*0.000001</f>
        <v>0</v>
      </c>
      <c r="V913">
        <f>Input2022!V913*0.000001</f>
        <v>61.762587999999994</v>
      </c>
      <c r="W913">
        <f>Input2022!W913*0.000001</f>
        <v>-48.029803999999999</v>
      </c>
    </row>
    <row r="914" spans="1:23" ht="14.25" customHeight="1">
      <c r="A914">
        <f>Input2022!A914</f>
        <v>2022</v>
      </c>
      <c r="B914" t="str">
        <f>Input2022!B914</f>
        <v>Oxnard School District</v>
      </c>
      <c r="C914" t="str">
        <f>Input2022!C914</f>
        <v>School District</v>
      </c>
      <c r="D914" t="str">
        <f>Input2022!D914</f>
        <v>06</v>
      </c>
      <c r="E914" t="str">
        <f>Input2022!E914</f>
        <v>111</v>
      </c>
      <c r="F914" t="str">
        <f>Input2022!F914</f>
        <v>29220</v>
      </c>
      <c r="G914" t="str">
        <f>Input2022!G914</f>
        <v>CA</v>
      </c>
      <c r="H914">
        <f>Input2022!H914*0.000001</f>
        <v>59.379963999999994</v>
      </c>
      <c r="I914">
        <f>Input2022!I914*0.000001</f>
        <v>0</v>
      </c>
      <c r="J914">
        <f>Input2022!J914*0.000001</f>
        <v>237.922246</v>
      </c>
      <c r="K914">
        <f>Input2022!K914*0.000001</f>
        <v>291.613291</v>
      </c>
      <c r="L914">
        <f>Input2022!L914*0.000001</f>
        <v>296.069751</v>
      </c>
      <c r="M914">
        <f>Input2022!M914*0.000001</f>
        <v>276.29118099999999</v>
      </c>
      <c r="N914">
        <f>Input2022!N914*0.000001</f>
        <v>0</v>
      </c>
      <c r="O914">
        <f>Input2022!O914*0.000001</f>
        <v>92.835307</v>
      </c>
      <c r="P914">
        <f>Input2022!P914*0.000001</f>
        <v>35.475073000000002</v>
      </c>
      <c r="Q914">
        <f>Input2022!Q914*0.000001</f>
        <v>-115.995182</v>
      </c>
      <c r="R914">
        <f>Input2022!R914*0.000001</f>
        <v>773.58148259999996</v>
      </c>
      <c r="S914">
        <f>Input2022!S914*0.000001</f>
        <v>657.58630059999996</v>
      </c>
      <c r="T914">
        <f>Input2022!T914*0.000001</f>
        <v>23.09094</v>
      </c>
      <c r="U914">
        <f>Input2022!U914*0.000001</f>
        <v>7.6674329999999999</v>
      </c>
      <c r="V914">
        <f>Input2022!V914*0.000001</f>
        <v>108.632255</v>
      </c>
      <c r="W914">
        <f>Input2022!W914*0.000001</f>
        <v>-217.359768</v>
      </c>
    </row>
    <row r="915" spans="1:23" ht="14.25" customHeight="1">
      <c r="A915">
        <f>Input2022!A915</f>
        <v>2022</v>
      </c>
      <c r="B915" t="str">
        <f>Input2022!B915</f>
        <v>Oxnard Union High School District</v>
      </c>
      <c r="C915" t="str">
        <f>Input2022!C915</f>
        <v>School District</v>
      </c>
      <c r="D915" t="str">
        <f>Input2022!D915</f>
        <v>06</v>
      </c>
      <c r="E915" t="str">
        <f>Input2022!E915</f>
        <v>111</v>
      </c>
      <c r="F915" t="str">
        <f>Input2022!F915</f>
        <v>29270</v>
      </c>
      <c r="G915" t="str">
        <f>Input2022!G915</f>
        <v>CA</v>
      </c>
      <c r="H915">
        <f>Input2022!H915*0.000001</f>
        <v>23.493513</v>
      </c>
      <c r="I915">
        <f>Input2022!I915*0.000001</f>
        <v>-2</v>
      </c>
      <c r="J915">
        <f>Input2022!J915*0.000001</f>
        <v>277.51597299999997</v>
      </c>
      <c r="K915">
        <f>Input2022!K915*0.000001</f>
        <v>432.92716999999999</v>
      </c>
      <c r="L915">
        <f>Input2022!L915*0.000001</f>
        <v>325.49364499999996</v>
      </c>
      <c r="M915">
        <f>Input2022!M915*0.000001</f>
        <v>281.59460000000001</v>
      </c>
      <c r="N915">
        <f>Input2022!N915*0.000001</f>
        <v>0</v>
      </c>
      <c r="O915">
        <f>Input2022!O915*0.000001</f>
        <v>44.794550999999998</v>
      </c>
      <c r="P915">
        <f>Input2022!P915*0.000001</f>
        <v>28.008046</v>
      </c>
      <c r="Q915">
        <f>Input2022!Q915*0.000001</f>
        <v>-114.269903</v>
      </c>
      <c r="R915">
        <f>Input2022!R915*0.000001</f>
        <v>776.90123765182182</v>
      </c>
      <c r="S915">
        <f>Input2022!S915*0.000001</f>
        <v>662.63133465182182</v>
      </c>
      <c r="T915">
        <f>Input2022!T915*0.000001</f>
        <v>24.375539</v>
      </c>
      <c r="U915">
        <f>Input2022!U915*0.000001</f>
        <v>74.280684515873006</v>
      </c>
      <c r="V915">
        <f>Input2022!V915*0.000001</f>
        <v>175.60330951587301</v>
      </c>
      <c r="W915">
        <f>Input2022!W915*0.000001</f>
        <v>-213.302234</v>
      </c>
    </row>
    <row r="916" spans="1:23" ht="14.25" customHeight="1">
      <c r="A916">
        <f>Input2022!A916</f>
        <v>2022</v>
      </c>
      <c r="B916" t="str">
        <f>Input2022!B916</f>
        <v>Pacheco Union Elementary School District</v>
      </c>
      <c r="C916" t="str">
        <f>Input2022!C916</f>
        <v>School District</v>
      </c>
      <c r="D916" t="str">
        <f>Input2022!D916</f>
        <v>06</v>
      </c>
      <c r="E916" t="str">
        <f>Input2022!E916</f>
        <v>089</v>
      </c>
      <c r="F916" t="str">
        <f>Input2022!F916</f>
        <v>29280</v>
      </c>
      <c r="G916" t="str">
        <f>Input2022!G916</f>
        <v>CA</v>
      </c>
      <c r="H916">
        <f>Input2022!H916*0.000001</f>
        <v>1.4702579999999998</v>
      </c>
      <c r="I916">
        <f>Input2022!I916*0.000001</f>
        <v>-4.4020999999999998E-2</v>
      </c>
      <c r="J916">
        <f>Input2022!J916*0.000001</f>
        <v>8.6724219999999992</v>
      </c>
      <c r="K916">
        <f>Input2022!K916*0.000001</f>
        <v>8.408790999999999</v>
      </c>
      <c r="L916">
        <f>Input2022!L916*0.000001</f>
        <v>9.2393099999999997</v>
      </c>
      <c r="M916">
        <f>Input2022!M916*0.000001</f>
        <v>8.5658999999999992</v>
      </c>
      <c r="N916">
        <f>Input2022!N916*0.000001</f>
        <v>0</v>
      </c>
      <c r="O916">
        <f>Input2022!O916*0.000001</f>
        <v>2.0696829999999999</v>
      </c>
      <c r="P916">
        <f>Input2022!P916*0.000001</f>
        <v>0.53456099999999995</v>
      </c>
      <c r="Q916">
        <f>Input2022!Q916*0.000001</f>
        <v>-4.1562029999999996</v>
      </c>
      <c r="R916">
        <f>Input2022!R916*0.000001</f>
        <v>27.979865999999998</v>
      </c>
      <c r="S916">
        <f>Input2022!S916*0.000001</f>
        <v>23.823663</v>
      </c>
      <c r="T916">
        <f>Input2022!T916*0.000001</f>
        <v>0.87043699999999991</v>
      </c>
      <c r="U916">
        <f>Input2022!U916*0.000001</f>
        <v>0</v>
      </c>
      <c r="V916">
        <f>Input2022!V916*0.000001</f>
        <v>9.734799999999999E-2</v>
      </c>
      <c r="W916">
        <f>Input2022!W916*0.000001</f>
        <v>-5.5224440000000001</v>
      </c>
    </row>
    <row r="917" spans="1:23" ht="14.25" customHeight="1">
      <c r="A917">
        <f>Input2022!A917</f>
        <v>2022</v>
      </c>
      <c r="B917" t="str">
        <f>Input2022!B917</f>
        <v>Pacific Elementary School District</v>
      </c>
      <c r="C917" t="str">
        <f>Input2022!C917</f>
        <v>School District</v>
      </c>
      <c r="D917" t="str">
        <f>Input2022!D917</f>
        <v>06</v>
      </c>
      <c r="E917" t="str">
        <f>Input2022!E917</f>
        <v>087</v>
      </c>
      <c r="F917" t="str">
        <f>Input2022!F917</f>
        <v>29340</v>
      </c>
      <c r="G917" t="str">
        <f>Input2022!G917</f>
        <v>CA</v>
      </c>
      <c r="H917">
        <f>Input2022!H917*0.000001</f>
        <v>1.6689879999999999</v>
      </c>
      <c r="I917">
        <f>Input2022!I917*0.000001</f>
        <v>-2.4E-2</v>
      </c>
      <c r="J917">
        <f>Input2022!J917*0.000001</f>
        <v>1.7006749999999999</v>
      </c>
      <c r="K917">
        <f>Input2022!K917*0.000001</f>
        <v>1.091383</v>
      </c>
      <c r="L917">
        <f>Input2022!L917*0.000001</f>
        <v>2.5086079999999997</v>
      </c>
      <c r="M917">
        <f>Input2022!M917*0.000001</f>
        <v>2.0983579999999997</v>
      </c>
      <c r="N917">
        <f>Input2022!N917*0.000001</f>
        <v>2.0064109999999999</v>
      </c>
      <c r="O917">
        <f>Input2022!O917*0.000001</f>
        <v>0</v>
      </c>
      <c r="P917">
        <f>Input2022!P917*0.000001</f>
        <v>0.29607099999999997</v>
      </c>
      <c r="Q917">
        <f>Input2022!Q917*0.000001</f>
        <v>-0.71438599999999997</v>
      </c>
      <c r="R917">
        <f>Input2022!R917*0.000001</f>
        <v>4.9020372469635634</v>
      </c>
      <c r="S917">
        <f>Input2022!S917*0.000001</f>
        <v>4.1876512469635632</v>
      </c>
      <c r="T917">
        <f>Input2022!T917*0.000001</f>
        <v>0.14165999999999998</v>
      </c>
      <c r="U917">
        <f>Input2022!U917*0.000001</f>
        <v>0</v>
      </c>
      <c r="V917">
        <f>Input2022!V917*0.000001</f>
        <v>0</v>
      </c>
      <c r="W917">
        <f>Input2022!W917*0.000001</f>
        <v>0.67152899999999993</v>
      </c>
    </row>
    <row r="918" spans="1:23" ht="14.25" customHeight="1">
      <c r="A918">
        <f>Input2022!A918</f>
        <v>2022</v>
      </c>
      <c r="B918" t="str">
        <f>Input2022!B918</f>
        <v>Pacific Grove</v>
      </c>
      <c r="C918" t="str">
        <f>Input2022!C918</f>
        <v>City</v>
      </c>
      <c r="D918" t="str">
        <f>Input2022!D918</f>
        <v>06</v>
      </c>
      <c r="E918" t="str">
        <f>Input2022!E918</f>
        <v>053</v>
      </c>
      <c r="F918">
        <f>Input2022!F918</f>
        <v>54848</v>
      </c>
      <c r="G918" t="str">
        <f>Input2022!G918</f>
        <v>CA</v>
      </c>
      <c r="H918">
        <f>Input2022!H918*0.000001</f>
        <v>12.215624999999999</v>
      </c>
      <c r="I918">
        <f>Input2022!I918*0.000001</f>
        <v>-1.4762739999999999</v>
      </c>
      <c r="J918">
        <f>Input2022!J918*0.000001</f>
        <v>25.457093999999998</v>
      </c>
      <c r="K918">
        <f>Input2022!K918*0.000001</f>
        <v>15.425269999999999</v>
      </c>
      <c r="L918">
        <f>Input2022!L918*0.000001</f>
        <v>39.451799000000001</v>
      </c>
      <c r="M918">
        <f>Input2022!M918*0.000001</f>
        <v>27.605139999999999</v>
      </c>
      <c r="N918">
        <f>Input2022!N918*0.000001</f>
        <v>0</v>
      </c>
      <c r="O918">
        <f>Input2022!O918*0.000001</f>
        <v>10.804402999999999</v>
      </c>
      <c r="P918">
        <f>Input2022!P918*0.000001</f>
        <v>1.5880639999999999</v>
      </c>
      <c r="Q918">
        <f>Input2022!Q918*0.000001</f>
        <v>-32.650196999999999</v>
      </c>
      <c r="R918">
        <f>Input2022!R918*0.000001</f>
        <v>278.82320239999996</v>
      </c>
      <c r="S918">
        <f>Input2022!S918*0.000001</f>
        <v>246.17300539999999</v>
      </c>
      <c r="T918">
        <f>Input2022!T918*0.000001</f>
        <v>4.3328239999999996</v>
      </c>
      <c r="U918">
        <f>Input2022!U918*0.000001</f>
        <v>0</v>
      </c>
      <c r="V918">
        <f>Input2022!V918*0.000001</f>
        <v>5.0170240000000002</v>
      </c>
      <c r="W918">
        <f>Input2022!W918*0.000001</f>
        <v>26.608421999999997</v>
      </c>
    </row>
    <row r="919" spans="1:23" ht="14.25" customHeight="1">
      <c r="A919">
        <f>Input2022!A919</f>
        <v>2022</v>
      </c>
      <c r="B919" t="str">
        <f>Input2022!B919</f>
        <v>Pacific Grove Unified School District</v>
      </c>
      <c r="C919" t="str">
        <f>Input2022!C919</f>
        <v>School District</v>
      </c>
      <c r="D919" t="str">
        <f>Input2022!D919</f>
        <v>06</v>
      </c>
      <c r="E919" t="str">
        <f>Input2022!E919</f>
        <v>053</v>
      </c>
      <c r="F919" t="str">
        <f>Input2022!F919</f>
        <v>29370</v>
      </c>
      <c r="G919" t="str">
        <f>Input2022!G919</f>
        <v>CA</v>
      </c>
      <c r="H919">
        <f>Input2022!H919*0.000001</f>
        <v>5.9036749999999998</v>
      </c>
      <c r="I919">
        <f>Input2022!I919*0.000001</f>
        <v>-8.3193000000000003E-2</v>
      </c>
      <c r="J919">
        <f>Input2022!J919*0.000001</f>
        <v>40.110585999999998</v>
      </c>
      <c r="K919">
        <f>Input2022!K919*0.000001</f>
        <v>43.677157999999999</v>
      </c>
      <c r="L919">
        <f>Input2022!L919*0.000001</f>
        <v>49.861548999999997</v>
      </c>
      <c r="M919">
        <f>Input2022!M919*0.000001</f>
        <v>41.773263</v>
      </c>
      <c r="N919">
        <f>Input2022!N919*0.000001</f>
        <v>0</v>
      </c>
      <c r="O919">
        <f>Input2022!O919*0.000001</f>
        <v>8.5176540000000003</v>
      </c>
      <c r="P919">
        <f>Input2022!P919*0.000001</f>
        <v>2.1333139999999999</v>
      </c>
      <c r="Q919">
        <f>Input2022!Q919*0.000001</f>
        <v>-25.114003</v>
      </c>
      <c r="R919">
        <f>Input2022!R919*0.000001</f>
        <v>168.24585465587043</v>
      </c>
      <c r="S919">
        <f>Input2022!S919*0.000001</f>
        <v>143.13185165587043</v>
      </c>
      <c r="T919">
        <f>Input2022!T919*0.000001</f>
        <v>4.9855019999999994</v>
      </c>
      <c r="U919">
        <f>Input2022!U919*0.000001</f>
        <v>-1.552484126984127E-3</v>
      </c>
      <c r="V919">
        <f>Input2022!V919*0.000001</f>
        <v>8.7035905158730138</v>
      </c>
      <c r="W919">
        <f>Input2022!W919*0.000001</f>
        <v>-36.113371999999998</v>
      </c>
    </row>
    <row r="920" spans="1:23" ht="14.25" customHeight="1">
      <c r="A920">
        <f>Input2022!A920</f>
        <v>2022</v>
      </c>
      <c r="B920" t="str">
        <f>Input2022!B920</f>
        <v>Pacific Library Partnership</v>
      </c>
      <c r="C920" t="str">
        <f>Input2022!C920</f>
        <v>Special District</v>
      </c>
      <c r="D920" t="str">
        <f>Input2022!D920</f>
        <v>06</v>
      </c>
      <c r="E920" t="str">
        <f>Input2022!E920</f>
        <v>081</v>
      </c>
      <c r="F920">
        <f>Input2022!F920</f>
        <v>99049</v>
      </c>
      <c r="G920" t="str">
        <f>Input2022!G920</f>
        <v>CA</v>
      </c>
      <c r="H920">
        <f>Input2022!H920*0.000001</f>
        <v>2.6528209999999999</v>
      </c>
      <c r="I920">
        <f>Input2022!I920*0.000001</f>
        <v>0</v>
      </c>
      <c r="J920">
        <f>Input2022!J920*0.000001</f>
        <v>8.8471679999999999</v>
      </c>
      <c r="K920">
        <f>Input2022!K920*0.000001</f>
        <v>0</v>
      </c>
      <c r="L920">
        <f>Input2022!L920*0.000001</f>
        <v>8.816281</v>
      </c>
      <c r="M920">
        <f>Input2022!M920*0.000001</f>
        <v>8.816281</v>
      </c>
      <c r="N920">
        <f>Input2022!N920*0.000001</f>
        <v>0</v>
      </c>
      <c r="O920">
        <f>Input2022!O920*0.000001</f>
        <v>3.3575079999999997</v>
      </c>
      <c r="P920">
        <f>Input2022!P920*0.000001</f>
        <v>0.33677199999999996</v>
      </c>
      <c r="Q920">
        <f>Input2022!Q920*0.000001</f>
        <v>0</v>
      </c>
      <c r="R920">
        <f>Input2022!R920*0.000001</f>
        <v>0</v>
      </c>
      <c r="S920">
        <f>Input2022!S920*0.000001</f>
        <v>0</v>
      </c>
      <c r="T920">
        <f>Input2022!T920*0.000001</f>
        <v>0</v>
      </c>
      <c r="U920">
        <f>Input2022!U920*0.000001</f>
        <v>0</v>
      </c>
      <c r="V920">
        <f>Input2022!V920*0.000001</f>
        <v>0</v>
      </c>
      <c r="W920">
        <f>Input2022!W920*0.000001</f>
        <v>2.3394369999999998</v>
      </c>
    </row>
    <row r="921" spans="1:23" ht="14.25" customHeight="1">
      <c r="A921">
        <f>Input2022!A921</f>
        <v>2022</v>
      </c>
      <c r="B921" t="str">
        <f>Input2022!B921</f>
        <v>Pacific Union School District</v>
      </c>
      <c r="C921" t="str">
        <f>Input2022!C921</f>
        <v>School District</v>
      </c>
      <c r="D921" t="str">
        <f>Input2022!D921</f>
        <v>06</v>
      </c>
      <c r="E921" t="str">
        <f>Input2022!E921</f>
        <v>023</v>
      </c>
      <c r="F921" t="str">
        <f>Input2022!F921</f>
        <v>29430</v>
      </c>
      <c r="G921" t="str">
        <f>Input2022!G921</f>
        <v>CA</v>
      </c>
      <c r="H921">
        <f>Input2022!H921*0.000001</f>
        <v>3.2650239999999999</v>
      </c>
      <c r="I921">
        <f>Input2022!I921*0.000001</f>
        <v>0</v>
      </c>
      <c r="J921">
        <f>Input2022!J921*0.000001</f>
        <v>7.1121689999999997</v>
      </c>
      <c r="K921">
        <f>Input2022!K921*0.000001</f>
        <v>5.9726840000000001</v>
      </c>
      <c r="L921">
        <f>Input2022!L921*0.000001</f>
        <v>8.9468069999999997</v>
      </c>
      <c r="M921">
        <f>Input2022!M921*0.000001</f>
        <v>7.6040579999999993</v>
      </c>
      <c r="N921">
        <f>Input2022!N921*0.000001</f>
        <v>4.5106799999999998</v>
      </c>
      <c r="O921">
        <f>Input2022!O921*0.000001</f>
        <v>0</v>
      </c>
      <c r="P921">
        <f>Input2022!P921*0.000001</f>
        <v>0.60810399999999998</v>
      </c>
      <c r="Q921">
        <f>Input2022!Q921*0.000001</f>
        <v>-3.046646</v>
      </c>
      <c r="R921">
        <f>Input2022!R921*0.000001</f>
        <v>21.155195627495697</v>
      </c>
      <c r="S921">
        <f>Input2022!S921*0.000001</f>
        <v>18.108549627495698</v>
      </c>
      <c r="T921">
        <f>Input2022!T921*0.000001</f>
        <v>0.60426400000000002</v>
      </c>
      <c r="U921">
        <f>Input2022!U921*0.000001</f>
        <v>0</v>
      </c>
      <c r="V921">
        <f>Input2022!V921*0.000001</f>
        <v>0.17830799999999999</v>
      </c>
      <c r="W921">
        <f>Input2022!W921*0.000001</f>
        <v>-1.4317439999999999</v>
      </c>
    </row>
    <row r="922" spans="1:23" ht="14.25" customHeight="1">
      <c r="A922">
        <f>Input2022!A922</f>
        <v>2022</v>
      </c>
      <c r="B922" t="str">
        <f>Input2022!B922</f>
        <v>Pacifica</v>
      </c>
      <c r="C922" t="str">
        <f>Input2022!C922</f>
        <v>City</v>
      </c>
      <c r="D922" t="str">
        <f>Input2022!D922</f>
        <v>06</v>
      </c>
      <c r="E922" t="str">
        <f>Input2022!E922</f>
        <v>081</v>
      </c>
      <c r="F922">
        <f>Input2022!F922</f>
        <v>54806</v>
      </c>
      <c r="G922" t="str">
        <f>Input2022!G922</f>
        <v>CA</v>
      </c>
      <c r="H922">
        <f>Input2022!H922*0.000001</f>
        <v>12.181156999999999</v>
      </c>
      <c r="I922">
        <f>Input2022!I922*0.000001</f>
        <v>-5.1058750000000002</v>
      </c>
      <c r="J922">
        <f>Input2022!J922*0.000001</f>
        <v>38.100394999999999</v>
      </c>
      <c r="K922">
        <f>Input2022!K922*0.000001</f>
        <v>35.248264999999996</v>
      </c>
      <c r="L922">
        <f>Input2022!L922*0.000001</f>
        <v>71.635930999999999</v>
      </c>
      <c r="M922">
        <f>Input2022!M922*0.000001</f>
        <v>42.521546000000001</v>
      </c>
      <c r="N922">
        <f>Input2022!N922*0.000001</f>
        <v>0</v>
      </c>
      <c r="O922">
        <f>Input2022!O922*0.000001</f>
        <v>12.972297999999999</v>
      </c>
      <c r="P922">
        <f>Input2022!P922*0.000001</f>
        <v>3.5744449999999999</v>
      </c>
      <c r="Q922">
        <f>Input2022!Q922*0.000001</f>
        <v>-35.303165</v>
      </c>
      <c r="R922">
        <f>Input2022!R922*0.000001</f>
        <v>252.2532195</v>
      </c>
      <c r="S922">
        <f>Input2022!S922*0.000001</f>
        <v>216.95005449999999</v>
      </c>
      <c r="T922">
        <f>Input2022!T922*0.000001</f>
        <v>6.7225039999999998</v>
      </c>
      <c r="U922">
        <f>Input2022!U922*0.000001</f>
        <v>0</v>
      </c>
      <c r="V922">
        <f>Input2022!V922*0.000001</f>
        <v>8.9987169999999992</v>
      </c>
      <c r="W922">
        <f>Input2022!W922*0.000001</f>
        <v>-34.264280999999997</v>
      </c>
    </row>
    <row r="923" spans="1:23" ht="14.25" customHeight="1">
      <c r="A923">
        <f>Input2022!A923</f>
        <v>2022</v>
      </c>
      <c r="B923" t="str">
        <f>Input2022!B923</f>
        <v>Pacifica School District</v>
      </c>
      <c r="C923" t="str">
        <f>Input2022!C923</f>
        <v>School District</v>
      </c>
      <c r="D923" t="str">
        <f>Input2022!D923</f>
        <v>06</v>
      </c>
      <c r="E923" t="str">
        <f>Input2022!E923</f>
        <v>081</v>
      </c>
      <c r="F923" t="str">
        <f>Input2022!F923</f>
        <v>20460</v>
      </c>
      <c r="G923" t="str">
        <f>Input2022!G923</f>
        <v>CA</v>
      </c>
      <c r="H923">
        <f>Input2022!H923*0.000001</f>
        <v>4.0996809999999995</v>
      </c>
      <c r="I923">
        <f>Input2022!I923*0.000001</f>
        <v>0</v>
      </c>
      <c r="J923">
        <f>Input2022!J923*0.000001</f>
        <v>34.891922999999998</v>
      </c>
      <c r="K923">
        <f>Input2022!K923*0.000001</f>
        <v>65.431789999999992</v>
      </c>
      <c r="L923">
        <f>Input2022!L923*0.000001</f>
        <v>46.530043999999997</v>
      </c>
      <c r="M923">
        <f>Input2022!M923*0.000001</f>
        <v>35.862947999999996</v>
      </c>
      <c r="N923">
        <f>Input2022!N923*0.000001</f>
        <v>0</v>
      </c>
      <c r="O923">
        <f>Input2022!O923*0.000001</f>
        <v>6.5787949999999995</v>
      </c>
      <c r="P923">
        <f>Input2022!P923*0.000001</f>
        <v>1.6616069999999998</v>
      </c>
      <c r="Q923">
        <f>Input2022!Q923*0.000001</f>
        <v>-15.997375</v>
      </c>
      <c r="R923">
        <f>Input2022!R923*0.000001</f>
        <v>109.69660273458186</v>
      </c>
      <c r="S923">
        <f>Input2022!S923*0.000001</f>
        <v>93.699227734581854</v>
      </c>
      <c r="T923">
        <f>Input2022!T923*0.000001</f>
        <v>3.099548</v>
      </c>
      <c r="U923">
        <f>Input2022!U923*0.000001</f>
        <v>0</v>
      </c>
      <c r="V923">
        <f>Input2022!V923*0.000001</f>
        <v>13.418491</v>
      </c>
      <c r="W923">
        <f>Input2022!W923*0.000001</f>
        <v>-39.052537999999998</v>
      </c>
    </row>
    <row r="924" spans="1:23" ht="14.25" customHeight="1">
      <c r="A924">
        <f>Input2022!A924</f>
        <v>2022</v>
      </c>
      <c r="B924" t="str">
        <f>Input2022!B924</f>
        <v>Pajaro Valley Unified School District</v>
      </c>
      <c r="C924" t="str">
        <f>Input2022!C924</f>
        <v>School District</v>
      </c>
      <c r="D924" t="str">
        <f>Input2022!D924</f>
        <v>06</v>
      </c>
      <c r="E924" t="str">
        <f>Input2022!E924</f>
        <v>087</v>
      </c>
      <c r="F924" t="str">
        <f>Input2022!F924</f>
        <v>29490</v>
      </c>
      <c r="G924" t="str">
        <f>Input2022!G924</f>
        <v>CA</v>
      </c>
      <c r="H924">
        <f>Input2022!H924*0.000001</f>
        <v>39.645323999999995</v>
      </c>
      <c r="I924">
        <f>Input2022!I924*0.000001</f>
        <v>-1.069205</v>
      </c>
      <c r="J924">
        <f>Input2022!J924*0.000001</f>
        <v>280.82818299999997</v>
      </c>
      <c r="K924">
        <f>Input2022!K924*0.000001</f>
        <v>204.11429199999998</v>
      </c>
      <c r="L924">
        <f>Input2022!L924*0.000001</f>
        <v>366.55919799999998</v>
      </c>
      <c r="M924">
        <f>Input2022!M924*0.000001</f>
        <v>298.67104899999998</v>
      </c>
      <c r="N924">
        <f>Input2022!N924*0.000001</f>
        <v>0</v>
      </c>
      <c r="O924">
        <f>Input2022!O924*0.000001</f>
        <v>81.175910000000002</v>
      </c>
      <c r="P924">
        <f>Input2022!P924*0.000001</f>
        <v>37.990246999999997</v>
      </c>
      <c r="Q924">
        <f>Input2022!Q924*0.000001</f>
        <v>-141.17415599999998</v>
      </c>
      <c r="R924">
        <f>Input2022!R924*0.000001</f>
        <v>935.3731214574899</v>
      </c>
      <c r="S924">
        <f>Input2022!S924*0.000001</f>
        <v>794.19896545748998</v>
      </c>
      <c r="T924">
        <f>Input2022!T924*0.000001</f>
        <v>27.104254999999998</v>
      </c>
      <c r="U924">
        <f>Input2022!U924*0.000001</f>
        <v>3.152498</v>
      </c>
      <c r="V924">
        <f>Input2022!V924*0.000001</f>
        <v>125.495959</v>
      </c>
      <c r="W924">
        <f>Input2022!W924*0.000001</f>
        <v>-291.67180200000001</v>
      </c>
    </row>
    <row r="925" spans="1:23" ht="14.25" customHeight="1">
      <c r="A925">
        <f>Input2022!A925</f>
        <v>2022</v>
      </c>
      <c r="B925" t="str">
        <f>Input2022!B925</f>
        <v>Palermo Union School District</v>
      </c>
      <c r="C925" t="str">
        <f>Input2022!C925</f>
        <v>School District</v>
      </c>
      <c r="D925" t="str">
        <f>Input2022!D925</f>
        <v>06</v>
      </c>
      <c r="E925" t="str">
        <f>Input2022!E925</f>
        <v>007</v>
      </c>
      <c r="F925" t="str">
        <f>Input2022!F925</f>
        <v>29540</v>
      </c>
      <c r="G925" t="str">
        <f>Input2022!G925</f>
        <v>CA</v>
      </c>
      <c r="H925">
        <f>Input2022!H925*0.000001</f>
        <v>4.3937919999999995</v>
      </c>
      <c r="I925">
        <f>Input2022!I925*0.000001</f>
        <v>0</v>
      </c>
      <c r="J925">
        <f>Input2022!J925*0.000001</f>
        <v>19.692247999999999</v>
      </c>
      <c r="K925">
        <f>Input2022!K925*0.000001</f>
        <v>0.13439899999999999</v>
      </c>
      <c r="L925">
        <f>Input2022!L925*0.000001</f>
        <v>22.235688</v>
      </c>
      <c r="M925">
        <f>Input2022!M925*0.000001</f>
        <v>20.857716999999997</v>
      </c>
      <c r="N925">
        <f>Input2022!N925*0.000001</f>
        <v>0</v>
      </c>
      <c r="O925">
        <f>Input2022!O925*0.000001</f>
        <v>6.4227169999999996</v>
      </c>
      <c r="P925">
        <f>Input2022!P925*0.000001</f>
        <v>2.4930079999999997</v>
      </c>
      <c r="Q925">
        <f>Input2022!Q925*0.000001</f>
        <v>-9.9604160000000004</v>
      </c>
      <c r="R925">
        <f>Input2022!R925*0.000001</f>
        <v>62.384781085526321</v>
      </c>
      <c r="S925">
        <f>Input2022!S925*0.000001</f>
        <v>52.424365085526325</v>
      </c>
      <c r="T925">
        <f>Input2022!T925*0.000001</f>
        <v>1.9975149999999999</v>
      </c>
      <c r="U925">
        <f>Input2022!U925*0.000001</f>
        <v>0</v>
      </c>
      <c r="V925">
        <f>Input2022!V925*0.000001</f>
        <v>2.8888909999999997</v>
      </c>
      <c r="W925">
        <f>Input2022!W925*0.000001</f>
        <v>-11.414572999999999</v>
      </c>
    </row>
    <row r="926" spans="1:23" ht="14.25" customHeight="1">
      <c r="A926">
        <f>Input2022!A926</f>
        <v>2022</v>
      </c>
      <c r="B926" t="str">
        <f>Input2022!B926</f>
        <v>Palm Desert</v>
      </c>
      <c r="C926" t="str">
        <f>Input2022!C926</f>
        <v>City</v>
      </c>
      <c r="D926" t="str">
        <f>Input2022!D926</f>
        <v>06</v>
      </c>
      <c r="E926" t="str">
        <f>Input2022!E926</f>
        <v>065</v>
      </c>
      <c r="F926">
        <f>Input2022!F926</f>
        <v>55184</v>
      </c>
      <c r="G926" t="str">
        <f>Input2022!G926</f>
        <v>CA</v>
      </c>
      <c r="H926">
        <f>Input2022!H926*0.000001</f>
        <v>115.830439</v>
      </c>
      <c r="I926">
        <f>Input2022!I926*0.000001</f>
        <v>-8.7459709999999991</v>
      </c>
      <c r="J926">
        <f>Input2022!J926*0.000001</f>
        <v>52.730363999999994</v>
      </c>
      <c r="K926">
        <f>Input2022!K926*0.000001</f>
        <v>5.2034639999999994</v>
      </c>
      <c r="L926">
        <f>Input2022!L926*0.000001</f>
        <v>138.09472599999998</v>
      </c>
      <c r="M926">
        <f>Input2022!M926*0.000001</f>
        <v>77.033626999999996</v>
      </c>
      <c r="N926">
        <f>Input2022!N926*0.000001</f>
        <v>0</v>
      </c>
      <c r="O926">
        <f>Input2022!O926*0.000001</f>
        <v>117.87882999999999</v>
      </c>
      <c r="P926">
        <f>Input2022!P926*0.000001</f>
        <v>9.9893599999999996</v>
      </c>
      <c r="Q926">
        <f>Input2022!Q926*0.000001</f>
        <v>-19.586773999999998</v>
      </c>
      <c r="R926">
        <f>Input2022!R926*0.000001</f>
        <v>147.437667</v>
      </c>
      <c r="S926">
        <f>Input2022!S926*0.000001</f>
        <v>127.850893</v>
      </c>
      <c r="T926">
        <f>Input2022!T926*0.000001</f>
        <v>4.1231419999999996</v>
      </c>
      <c r="U926">
        <f>Input2022!U926*0.000001</f>
        <v>23.762791999999997</v>
      </c>
      <c r="V926">
        <f>Input2022!V926*0.000001</f>
        <v>19.628837000000001</v>
      </c>
      <c r="W926">
        <f>Input2022!W926*0.000001</f>
        <v>157.262336</v>
      </c>
    </row>
    <row r="927" spans="1:23" ht="14.25" customHeight="1">
      <c r="A927">
        <f>Input2022!A927</f>
        <v>2022</v>
      </c>
      <c r="B927" t="str">
        <f>Input2022!B927</f>
        <v>Palm Springs</v>
      </c>
      <c r="C927" t="str">
        <f>Input2022!C927</f>
        <v>City</v>
      </c>
      <c r="D927" t="str">
        <f>Input2022!D927</f>
        <v>06</v>
      </c>
      <c r="E927" t="str">
        <f>Input2022!E927</f>
        <v>065</v>
      </c>
      <c r="F927">
        <f>Input2022!F927</f>
        <v>55254</v>
      </c>
      <c r="G927" t="str">
        <f>Input2022!G927</f>
        <v>CA</v>
      </c>
      <c r="H927">
        <f>Input2022!H927*0.000001</f>
        <v>130.39142999999999</v>
      </c>
      <c r="I927">
        <f>Input2022!I927*0.000001</f>
        <v>-10.095765</v>
      </c>
      <c r="J927">
        <f>Input2022!J927*0.000001</f>
        <v>124.88394</v>
      </c>
      <c r="K927">
        <f>Input2022!K927*0.000001</f>
        <v>230.92964699999999</v>
      </c>
      <c r="L927">
        <f>Input2022!L927*0.000001</f>
        <v>287.79419200000001</v>
      </c>
      <c r="M927">
        <f>Input2022!M927*0.000001</f>
        <v>178.97466799999998</v>
      </c>
      <c r="N927">
        <f>Input2022!N927*0.000001</f>
        <v>0</v>
      </c>
      <c r="O927">
        <f>Input2022!O927*0.000001</f>
        <v>137.191788</v>
      </c>
      <c r="P927">
        <f>Input2022!P927*0.000001</f>
        <v>19.649266000000001</v>
      </c>
      <c r="Q927">
        <f>Input2022!Q927*0.000001</f>
        <v>-125.964147</v>
      </c>
      <c r="R927">
        <f>Input2022!R927*0.000001</f>
        <v>562.79955899999993</v>
      </c>
      <c r="S927">
        <f>Input2022!S927*0.000001</f>
        <v>436.83541199999996</v>
      </c>
      <c r="T927">
        <f>Input2022!T927*0.000001</f>
        <v>19.980314999999997</v>
      </c>
      <c r="U927">
        <f>Input2022!U927*0.000001</f>
        <v>0</v>
      </c>
      <c r="V927">
        <f>Input2022!V927*0.000001</f>
        <v>142.36121299999999</v>
      </c>
      <c r="W927">
        <f>Input2022!W927*0.000001</f>
        <v>10.233984</v>
      </c>
    </row>
    <row r="928" spans="1:23" ht="14.25" customHeight="1">
      <c r="A928">
        <f>Input2022!A928</f>
        <v>2022</v>
      </c>
      <c r="B928" t="str">
        <f>Input2022!B928</f>
        <v>Palm Springs Unified School District</v>
      </c>
      <c r="C928" t="str">
        <f>Input2022!C928</f>
        <v>School District</v>
      </c>
      <c r="D928" t="str">
        <f>Input2022!D928</f>
        <v>06</v>
      </c>
      <c r="E928" t="str">
        <f>Input2022!E928</f>
        <v>065</v>
      </c>
      <c r="F928" t="str">
        <f>Input2022!F928</f>
        <v>29550</v>
      </c>
      <c r="G928" t="str">
        <f>Input2022!G928</f>
        <v>CA</v>
      </c>
      <c r="H928">
        <f>Input2022!H928*0.000001</f>
        <v>65.371347</v>
      </c>
      <c r="I928">
        <f>Input2022!I928*0.000001</f>
        <v>-2.6335120000000001</v>
      </c>
      <c r="J928">
        <f>Input2022!J928*0.000001</f>
        <v>345.79517399999997</v>
      </c>
      <c r="K928">
        <f>Input2022!K928*0.000001</f>
        <v>459.07328699999999</v>
      </c>
      <c r="L928">
        <f>Input2022!L928*0.000001</f>
        <v>465.45619999999997</v>
      </c>
      <c r="M928">
        <f>Input2022!M928*0.000001</f>
        <v>372.99788599999999</v>
      </c>
      <c r="N928">
        <f>Input2022!N928*0.000001</f>
        <v>0</v>
      </c>
      <c r="O928">
        <f>Input2022!O928*0.000001</f>
        <v>112.917019</v>
      </c>
      <c r="P928">
        <f>Input2022!P928*0.000001</f>
        <v>40.036705999999995</v>
      </c>
      <c r="Q928">
        <f>Input2022!Q928*0.000001</f>
        <v>-175.73390999999998</v>
      </c>
      <c r="R928">
        <f>Input2022!R928*0.000001</f>
        <v>1185.4019271255061</v>
      </c>
      <c r="S928">
        <f>Input2022!S928*0.000001</f>
        <v>1009.6680171255061</v>
      </c>
      <c r="T928">
        <f>Input2022!T928*0.000001</f>
        <v>35.985486999999999</v>
      </c>
      <c r="U928">
        <f>Input2022!U928*0.000001</f>
        <v>0</v>
      </c>
      <c r="V928">
        <f>Input2022!V928*0.000001</f>
        <v>47.907025999999995</v>
      </c>
      <c r="W928">
        <f>Input2022!W928*0.000001</f>
        <v>-164.628512</v>
      </c>
    </row>
    <row r="929" spans="1:23" ht="14.25" customHeight="1">
      <c r="A929">
        <f>Input2022!A929</f>
        <v>2022</v>
      </c>
      <c r="B929" t="str">
        <f>Input2022!B929</f>
        <v>Palmdale</v>
      </c>
      <c r="C929" t="str">
        <f>Input2022!C929</f>
        <v>City</v>
      </c>
      <c r="D929" t="str">
        <f>Input2022!D929</f>
        <v>06</v>
      </c>
      <c r="E929" t="str">
        <f>Input2022!E929</f>
        <v>037</v>
      </c>
      <c r="F929">
        <f>Input2022!F929</f>
        <v>55156</v>
      </c>
      <c r="G929" t="str">
        <f>Input2022!G929</f>
        <v>CA</v>
      </c>
      <c r="H929">
        <f>Input2022!H929*0.000001</f>
        <v>64.417917000000003</v>
      </c>
      <c r="I929">
        <f>Input2022!I929*0.000001</f>
        <v>-3.6483729999999999</v>
      </c>
      <c r="J929">
        <f>Input2022!J929*0.000001</f>
        <v>69.040880999999999</v>
      </c>
      <c r="K929">
        <f>Input2022!K929*0.000001</f>
        <v>68.104204999999993</v>
      </c>
      <c r="L929">
        <f>Input2022!L929*0.000001</f>
        <v>174.93163699999999</v>
      </c>
      <c r="M929">
        <f>Input2022!M929*0.000001</f>
        <v>82.447609999999997</v>
      </c>
      <c r="N929">
        <f>Input2022!N929*0.000001</f>
        <v>0</v>
      </c>
      <c r="O929">
        <f>Input2022!O929*0.000001</f>
        <v>71.423159999999996</v>
      </c>
      <c r="P929">
        <f>Input2022!P929*0.000001</f>
        <v>13.32169</v>
      </c>
      <c r="Q929">
        <f>Input2022!Q929*0.000001</f>
        <v>-30.147178</v>
      </c>
      <c r="R929">
        <f>Input2022!R929*0.000001</f>
        <v>196.678686</v>
      </c>
      <c r="S929">
        <f>Input2022!S929*0.000001</f>
        <v>166.531508</v>
      </c>
      <c r="T929">
        <f>Input2022!T929*0.000001</f>
        <v>5.9357429999999995</v>
      </c>
      <c r="U929">
        <f>Input2022!U929*0.000001</f>
        <v>0.69557499999999994</v>
      </c>
      <c r="V929">
        <f>Input2022!V929*0.000001</f>
        <v>0.81810099999999997</v>
      </c>
      <c r="W929">
        <f>Input2022!W929*0.000001</f>
        <v>45.438998999999995</v>
      </c>
    </row>
    <row r="930" spans="1:23" ht="14.25" customHeight="1">
      <c r="A930">
        <f>Input2022!A930</f>
        <v>2022</v>
      </c>
      <c r="B930" t="str">
        <f>Input2022!B930</f>
        <v>Palmdale School District</v>
      </c>
      <c r="C930" t="str">
        <f>Input2022!C930</f>
        <v>School District</v>
      </c>
      <c r="D930" t="str">
        <f>Input2022!D930</f>
        <v>06</v>
      </c>
      <c r="E930" t="str">
        <f>Input2022!E930</f>
        <v>037</v>
      </c>
      <c r="F930" t="str">
        <f>Input2022!F930</f>
        <v>29580</v>
      </c>
      <c r="G930" t="str">
        <f>Input2022!G930</f>
        <v>CA</v>
      </c>
      <c r="H930">
        <f>Input2022!H930*0.000001</f>
        <v>46.656948</v>
      </c>
      <c r="I930">
        <f>Input2022!I930*0.000001</f>
        <v>-0.34753499999999998</v>
      </c>
      <c r="J930">
        <f>Input2022!J930*0.000001</f>
        <v>297.42916700000001</v>
      </c>
      <c r="K930">
        <f>Input2022!K930*0.000001</f>
        <v>191.48093899999998</v>
      </c>
      <c r="L930">
        <f>Input2022!L930*0.000001</f>
        <v>427.222803</v>
      </c>
      <c r="M930">
        <f>Input2022!M930*0.000001</f>
        <v>326.23463799999996</v>
      </c>
      <c r="N930">
        <f>Input2022!N930*0.000001</f>
        <v>0</v>
      </c>
      <c r="O930">
        <f>Input2022!O930*0.000001</f>
        <v>116.012829</v>
      </c>
      <c r="P930">
        <f>Input2022!P930*0.000001</f>
        <v>101.900257</v>
      </c>
      <c r="Q930">
        <f>Input2022!Q930*0.000001</f>
        <v>-143.720133</v>
      </c>
      <c r="R930">
        <f>Input2022!R930*0.000001</f>
        <v>960.3862457489879</v>
      </c>
      <c r="S930">
        <f>Input2022!S930*0.000001</f>
        <v>816.66611274898787</v>
      </c>
      <c r="T930">
        <f>Input2022!T930*0.000001</f>
        <v>27.755953999999999</v>
      </c>
      <c r="U930">
        <f>Input2022!U930*0.000001</f>
        <v>9.5145929999999996</v>
      </c>
      <c r="V930">
        <f>Input2022!V930*0.000001</f>
        <v>112.017635</v>
      </c>
      <c r="W930">
        <f>Input2022!W930*0.000001</f>
        <v>-308.05192899999997</v>
      </c>
    </row>
    <row r="931" spans="1:23" ht="14.25" customHeight="1">
      <c r="A931">
        <f>Input2022!A931</f>
        <v>2022</v>
      </c>
      <c r="B931" t="str">
        <f>Input2022!B931</f>
        <v>Palo Alto</v>
      </c>
      <c r="C931" t="str">
        <f>Input2022!C931</f>
        <v>City</v>
      </c>
      <c r="D931" t="str">
        <f>Input2022!D931</f>
        <v>06</v>
      </c>
      <c r="E931" t="str">
        <f>Input2022!E931</f>
        <v>085</v>
      </c>
      <c r="F931">
        <f>Input2022!F931</f>
        <v>55282</v>
      </c>
      <c r="G931" t="str">
        <f>Input2022!G931</f>
        <v>CA</v>
      </c>
      <c r="H931">
        <f>Input2022!H931*0.000001</f>
        <v>90.924999999999997</v>
      </c>
      <c r="I931">
        <f>Input2022!I931*0.000001</f>
        <v>-18.122999999999998</v>
      </c>
      <c r="J931">
        <f>Input2022!J931*0.000001</f>
        <v>169.71099999999998</v>
      </c>
      <c r="K931">
        <f>Input2022!K931*0.000001</f>
        <v>334.351</v>
      </c>
      <c r="L931">
        <f>Input2022!L931*0.000001</f>
        <v>565.54999999999995</v>
      </c>
      <c r="M931">
        <f>Input2022!M931*0.000001</f>
        <v>190.37199999999999</v>
      </c>
      <c r="N931">
        <f>Input2022!N931*0.000001</f>
        <v>0</v>
      </c>
      <c r="O931">
        <f>Input2022!O931*0.000001</f>
        <v>88.260999999999996</v>
      </c>
      <c r="P931">
        <f>Input2022!P931*0.000001</f>
        <v>17.227</v>
      </c>
      <c r="Q931">
        <f>Input2022!Q931*0.000001</f>
        <v>-344.62099999999998</v>
      </c>
      <c r="R931">
        <f>Input2022!R931*0.000001</f>
        <v>1418.171</v>
      </c>
      <c r="S931">
        <f>Input2022!S931*0.000001</f>
        <v>1073.55</v>
      </c>
      <c r="T931">
        <f>Input2022!T931*0.000001</f>
        <v>50.594999999999999</v>
      </c>
      <c r="U931">
        <f>Input2022!U931*0.000001</f>
        <v>162.80699999999999</v>
      </c>
      <c r="V931">
        <f>Input2022!V931*0.000001</f>
        <v>244.197</v>
      </c>
      <c r="W931">
        <f>Input2022!W931*0.000001</f>
        <v>19.981999999999999</v>
      </c>
    </row>
    <row r="932" spans="1:23" ht="14.25" customHeight="1">
      <c r="A932">
        <f>Input2022!A932</f>
        <v>2022</v>
      </c>
      <c r="B932" t="str">
        <f>Input2022!B932</f>
        <v>Palo Alto Unified School District</v>
      </c>
      <c r="C932" t="str">
        <f>Input2022!C932</f>
        <v>School District</v>
      </c>
      <c r="D932" t="str">
        <f>Input2022!D932</f>
        <v>06</v>
      </c>
      <c r="E932" t="str">
        <f>Input2022!E932</f>
        <v>085</v>
      </c>
      <c r="F932" t="str">
        <f>Input2022!F932</f>
        <v>29610</v>
      </c>
      <c r="G932" t="str">
        <f>Input2022!G932</f>
        <v>CA</v>
      </c>
      <c r="H932">
        <f>Input2022!H932*0.000001</f>
        <v>77.738850999999997</v>
      </c>
      <c r="I932">
        <f>Input2022!I932*0.000001</f>
        <v>-0.6</v>
      </c>
      <c r="J932">
        <f>Input2022!J932*0.000001</f>
        <v>280.86659600000002</v>
      </c>
      <c r="K932">
        <f>Input2022!K932*0.000001</f>
        <v>553.47281699999996</v>
      </c>
      <c r="L932">
        <f>Input2022!L932*0.000001</f>
        <v>330.01793799999996</v>
      </c>
      <c r="M932">
        <f>Input2022!M932*0.000001</f>
        <v>296.662012</v>
      </c>
      <c r="N932">
        <f>Input2022!N932*0.000001</f>
        <v>0</v>
      </c>
      <c r="O932">
        <f>Input2022!O932*0.000001</f>
        <v>109.13271499999999</v>
      </c>
      <c r="P932">
        <f>Input2022!P932*0.000001</f>
        <v>20.861131999999998</v>
      </c>
      <c r="Q932">
        <f>Input2022!Q932*0.000001</f>
        <v>-149.62531199999998</v>
      </c>
      <c r="R932">
        <f>Input2022!R932*0.000001</f>
        <v>1012.8269319838056</v>
      </c>
      <c r="S932">
        <f>Input2022!S932*0.000001</f>
        <v>863.20161998380559</v>
      </c>
      <c r="T932">
        <f>Input2022!T932*0.000001</f>
        <v>29.204594</v>
      </c>
      <c r="U932">
        <f>Input2022!U932*0.000001</f>
        <v>0</v>
      </c>
      <c r="V932">
        <f>Input2022!V932*0.000001</f>
        <v>28.952846999999998</v>
      </c>
      <c r="W932">
        <f>Input2022!W932*0.000001</f>
        <v>-192.79632999999998</v>
      </c>
    </row>
    <row r="933" spans="1:23" ht="14.25" customHeight="1">
      <c r="A933">
        <f>Input2022!A933</f>
        <v>2022</v>
      </c>
      <c r="B933" t="str">
        <f>Input2022!B933</f>
        <v>Palo Verde Unified School District</v>
      </c>
      <c r="C933" t="str">
        <f>Input2022!C933</f>
        <v>School District</v>
      </c>
      <c r="D933" t="str">
        <f>Input2022!D933</f>
        <v>06</v>
      </c>
      <c r="E933" t="str">
        <f>Input2022!E933</f>
        <v>065</v>
      </c>
      <c r="F933" t="str">
        <f>Input2022!F933</f>
        <v>29640</v>
      </c>
      <c r="G933" t="str">
        <f>Input2022!G933</f>
        <v>CA</v>
      </c>
      <c r="H933">
        <f>Input2022!H933*0.000001</f>
        <v>14.305584</v>
      </c>
      <c r="I933">
        <f>Input2022!I933*0.000001</f>
        <v>-0.50470099999999996</v>
      </c>
      <c r="J933">
        <f>Input2022!J933*0.000001</f>
        <v>46.189350999999995</v>
      </c>
      <c r="K933">
        <f>Input2022!K933*0.000001</f>
        <v>22.823446999999998</v>
      </c>
      <c r="L933">
        <f>Input2022!L933*0.000001</f>
        <v>53.570898</v>
      </c>
      <c r="M933">
        <f>Input2022!M933*0.000001</f>
        <v>50.131657999999995</v>
      </c>
      <c r="N933">
        <f>Input2022!N933*0.000001</f>
        <v>0</v>
      </c>
      <c r="O933">
        <f>Input2022!O933*0.000001</f>
        <v>20.074142999999999</v>
      </c>
      <c r="P933">
        <f>Input2022!P933*0.000001</f>
        <v>4.5290859999999995</v>
      </c>
      <c r="Q933">
        <f>Input2022!Q933*0.000001</f>
        <v>-20.783051999999998</v>
      </c>
      <c r="R933">
        <f>Input2022!R933*0.000001</f>
        <v>136.90903967611337</v>
      </c>
      <c r="S933">
        <f>Input2022!S933*0.000001</f>
        <v>116.12598767611337</v>
      </c>
      <c r="T933">
        <f>Input2022!T933*0.000001</f>
        <v>4.175662</v>
      </c>
      <c r="U933">
        <f>Input2022!U933*0.000001</f>
        <v>0</v>
      </c>
      <c r="V933">
        <f>Input2022!V933*0.000001</f>
        <v>6.1877559999999994</v>
      </c>
      <c r="W933">
        <f>Input2022!W933*0.000001</f>
        <v>-21.935196999999999</v>
      </c>
    </row>
    <row r="934" spans="1:23" ht="14.25" customHeight="1">
      <c r="A934">
        <f>Input2022!A934</f>
        <v>2022</v>
      </c>
      <c r="B934" t="str">
        <f>Input2022!B934</f>
        <v>Palo Verde Union Elementary School District</v>
      </c>
      <c r="C934" t="str">
        <f>Input2022!C934</f>
        <v>School District</v>
      </c>
      <c r="D934" t="str">
        <f>Input2022!D934</f>
        <v>06</v>
      </c>
      <c r="E934" t="str">
        <f>Input2022!E934</f>
        <v>107</v>
      </c>
      <c r="F934" t="str">
        <f>Input2022!F934</f>
        <v>29670</v>
      </c>
      <c r="G934" t="str">
        <f>Input2022!G934</f>
        <v>CA</v>
      </c>
      <c r="H934">
        <f>Input2022!H934*0.000001</f>
        <v>8.7270369999999993</v>
      </c>
      <c r="I934">
        <f>Input2022!I934*0.000001</f>
        <v>-2.9463E-2</v>
      </c>
      <c r="J934">
        <f>Input2022!J934*0.000001</f>
        <v>7.5523449999999999</v>
      </c>
      <c r="K934">
        <f>Input2022!K934*0.000001</f>
        <v>0</v>
      </c>
      <c r="L934">
        <f>Input2022!L934*0.000001</f>
        <v>8.8388840000000002</v>
      </c>
      <c r="M934">
        <f>Input2022!M934*0.000001</f>
        <v>8.5809490000000004</v>
      </c>
      <c r="N934">
        <f>Input2022!N934*0.000001</f>
        <v>11.020187</v>
      </c>
      <c r="O934">
        <f>Input2022!O934*0.000001</f>
        <v>0</v>
      </c>
      <c r="P934">
        <f>Input2022!P934*0.000001</f>
        <v>1.477322</v>
      </c>
      <c r="Q934">
        <f>Input2022!Q934*0.000001</f>
        <v>-3.6525499999999997</v>
      </c>
      <c r="R934">
        <f>Input2022!R934*0.000001</f>
        <v>25.204639189347965</v>
      </c>
      <c r="S934">
        <f>Input2022!S934*0.000001</f>
        <v>21.552089189347967</v>
      </c>
      <c r="T934">
        <f>Input2022!T934*0.000001</f>
        <v>0.65882600000000002</v>
      </c>
      <c r="U934">
        <f>Input2022!U934*0.000001</f>
        <v>0</v>
      </c>
      <c r="V934">
        <f>Input2022!V934*0.000001</f>
        <v>0.81059499999999995</v>
      </c>
      <c r="W934">
        <f>Input2022!W934*0.000001</f>
        <v>3.4151219999999998</v>
      </c>
    </row>
    <row r="935" spans="1:23" ht="14.25" customHeight="1">
      <c r="A935">
        <f>Input2022!A935</f>
        <v>2022</v>
      </c>
      <c r="B935" t="str">
        <f>Input2022!B935</f>
        <v>Palos Verdes Estates</v>
      </c>
      <c r="C935" t="str">
        <f>Input2022!C935</f>
        <v>City</v>
      </c>
      <c r="D935" t="str">
        <f>Input2022!D935</f>
        <v>06</v>
      </c>
      <c r="E935" t="str">
        <f>Input2022!E935</f>
        <v>037</v>
      </c>
      <c r="F935" t="str">
        <f>Input2022!F935</f>
        <v>55380</v>
      </c>
      <c r="G935" t="str">
        <f>Input2022!G935</f>
        <v>CA</v>
      </c>
      <c r="H935">
        <f>Input2022!H935*0.000001</f>
        <v>24.017804999999999</v>
      </c>
      <c r="I935">
        <f>Input2022!I935*0.000001</f>
        <v>-0.36472499999999997</v>
      </c>
      <c r="J935">
        <f>Input2022!J935*0.000001</f>
        <v>20.244391999999998</v>
      </c>
      <c r="K935">
        <f>Input2022!K935*0.000001</f>
        <v>0.76196999999999993</v>
      </c>
      <c r="L935">
        <f>Input2022!L935*0.000001</f>
        <v>25.770531999999999</v>
      </c>
      <c r="M935">
        <f>Input2022!M935*0.000001</f>
        <v>16.702279999999998</v>
      </c>
      <c r="N935">
        <f>Input2022!N935*0.000001</f>
        <v>0</v>
      </c>
      <c r="O935">
        <f>Input2022!O935*0.000001</f>
        <v>26.202494999999999</v>
      </c>
      <c r="P935">
        <f>Input2022!P935*0.000001</f>
        <v>2.036117</v>
      </c>
      <c r="Q935">
        <f>Input2022!Q935*0.000001</f>
        <v>-11.258996999999999</v>
      </c>
      <c r="R935">
        <f>Input2022!R935*0.000001</f>
        <v>64.929163513852046</v>
      </c>
      <c r="S935">
        <f>Input2022!S935*0.000001</f>
        <v>53.670166513852053</v>
      </c>
      <c r="T935">
        <f>Input2022!T935*0.000001</f>
        <v>2.5310679999999999</v>
      </c>
      <c r="U935">
        <f>Input2022!U935*0.000001</f>
        <v>0</v>
      </c>
      <c r="V935">
        <f>Input2022!V935*0.000001</f>
        <v>0.38180399999999998</v>
      </c>
      <c r="W935">
        <f>Input2022!W935*0.000001</f>
        <v>11.132453999999999</v>
      </c>
    </row>
    <row r="936" spans="1:23" ht="14.25" customHeight="1">
      <c r="A936">
        <f>Input2022!A936</f>
        <v>2022</v>
      </c>
      <c r="B936" t="str">
        <f>Input2022!B936</f>
        <v>Palos Verdes Peninsula Unified School District</v>
      </c>
      <c r="C936" t="str">
        <f>Input2022!C936</f>
        <v>School District</v>
      </c>
      <c r="D936" t="str">
        <f>Input2022!D936</f>
        <v>06</v>
      </c>
      <c r="E936" t="str">
        <f>Input2022!E936</f>
        <v>037</v>
      </c>
      <c r="F936" t="str">
        <f>Input2022!F936</f>
        <v>29700</v>
      </c>
      <c r="G936" t="str">
        <f>Input2022!G936</f>
        <v>CA</v>
      </c>
      <c r="H936">
        <f>Input2022!H936*0.000001</f>
        <v>17.370486</v>
      </c>
      <c r="I936">
        <f>Input2022!I936*0.000001</f>
        <v>-0.9376819999999999</v>
      </c>
      <c r="J936">
        <f>Input2022!J936*0.000001</f>
        <v>151.65558799999999</v>
      </c>
      <c r="K936">
        <f>Input2022!K936*0.000001</f>
        <v>73.944101000000003</v>
      </c>
      <c r="L936">
        <f>Input2022!L936*0.000001</f>
        <v>161.081549</v>
      </c>
      <c r="M936">
        <f>Input2022!M936*0.000001</f>
        <v>150.711491</v>
      </c>
      <c r="N936">
        <f>Input2022!N936*0.000001</f>
        <v>0</v>
      </c>
      <c r="O936">
        <f>Input2022!O936*0.000001</f>
        <v>29.975075999999998</v>
      </c>
      <c r="P936">
        <f>Input2022!P936*0.000001</f>
        <v>15.438281999999999</v>
      </c>
      <c r="Q936">
        <f>Input2022!Q936*0.000001</f>
        <v>-81.872715999999997</v>
      </c>
      <c r="R936">
        <f>Input2022!R936*0.000001</f>
        <v>547.89808140890693</v>
      </c>
      <c r="S936">
        <f>Input2022!S936*0.000001</f>
        <v>466.02536540890691</v>
      </c>
      <c r="T936">
        <f>Input2022!T936*0.000001</f>
        <v>16.083952999999998</v>
      </c>
      <c r="U936">
        <f>Input2022!U936*0.000001</f>
        <v>-5.0531666666666667E-3</v>
      </c>
      <c r="V936">
        <f>Input2022!V936*0.000001</f>
        <v>48.747101833333332</v>
      </c>
      <c r="W936">
        <f>Input2022!W936*0.000001</f>
        <v>-172.681363</v>
      </c>
    </row>
    <row r="937" spans="1:23" ht="14.25" customHeight="1">
      <c r="A937">
        <f>Input2022!A937</f>
        <v>2022</v>
      </c>
      <c r="B937" t="str">
        <f>Input2022!B937</f>
        <v>Panama Buena Vista Union School District</v>
      </c>
      <c r="C937" t="str">
        <f>Input2022!C937</f>
        <v>School District</v>
      </c>
      <c r="D937" t="str">
        <f>Input2022!D937</f>
        <v>06</v>
      </c>
      <c r="E937" t="str">
        <f>Input2022!E937</f>
        <v>029</v>
      </c>
      <c r="F937" t="str">
        <f>Input2022!F937</f>
        <v>06390</v>
      </c>
      <c r="G937" t="str">
        <f>Input2022!G937</f>
        <v>CA</v>
      </c>
      <c r="H937">
        <f>Input2022!H937*0.000001</f>
        <v>60.1614</v>
      </c>
      <c r="I937">
        <f>Input2022!I937*0.000001</f>
        <v>-17.880465999999998</v>
      </c>
      <c r="J937">
        <f>Input2022!J937*0.000001</f>
        <v>260.06590599999998</v>
      </c>
      <c r="K937">
        <f>Input2022!K937*0.000001</f>
        <v>168.66346199999998</v>
      </c>
      <c r="L937">
        <f>Input2022!L937*0.000001</f>
        <v>323.30164400000001</v>
      </c>
      <c r="M937">
        <f>Input2022!M937*0.000001</f>
        <v>294.76337899999999</v>
      </c>
      <c r="N937">
        <f>Input2022!N937*0.000001</f>
        <v>0</v>
      </c>
      <c r="O937">
        <f>Input2022!O937*0.000001</f>
        <v>55.647825999999995</v>
      </c>
      <c r="P937">
        <f>Input2022!P937*0.000001</f>
        <v>19.105359</v>
      </c>
      <c r="Q937">
        <f>Input2022!Q937*0.000001</f>
        <v>-126.187753</v>
      </c>
      <c r="R937">
        <f>Input2022!R937*0.000001</f>
        <v>851.65264170040496</v>
      </c>
      <c r="S937">
        <f>Input2022!S937*0.000001</f>
        <v>725.46488870040491</v>
      </c>
      <c r="T937">
        <f>Input2022!T937*0.000001</f>
        <v>19.930488999999998</v>
      </c>
      <c r="U937">
        <f>Input2022!U937*0.000001</f>
        <v>7.8319000000000001</v>
      </c>
      <c r="V937">
        <f>Input2022!V937*0.000001</f>
        <v>27.835099999999997</v>
      </c>
      <c r="W937">
        <f>Input2022!W937*0.000001</f>
        <v>-94.490966</v>
      </c>
    </row>
    <row r="938" spans="1:23" ht="14.25" customHeight="1">
      <c r="A938">
        <f>Input2022!A938</f>
        <v>2022</v>
      </c>
      <c r="B938" t="str">
        <f>Input2022!B938</f>
        <v>Panoche Elementary School District</v>
      </c>
      <c r="C938" t="str">
        <f>Input2022!C938</f>
        <v>School District</v>
      </c>
      <c r="D938" t="str">
        <f>Input2022!D938</f>
        <v>06</v>
      </c>
      <c r="E938" t="str">
        <f>Input2022!E938</f>
        <v>069</v>
      </c>
      <c r="F938" t="str">
        <f>Input2022!F938</f>
        <v>29770</v>
      </c>
      <c r="G938" t="str">
        <f>Input2022!G938</f>
        <v>CA</v>
      </c>
      <c r="H938">
        <f>Input2022!H938*0.000001</f>
        <v>0.40766599999999997</v>
      </c>
      <c r="I938">
        <f>Input2022!I938*0.000001</f>
        <v>0</v>
      </c>
      <c r="J938">
        <f>Input2022!J938*0.000001</f>
        <v>0.20152199999999998</v>
      </c>
      <c r="K938">
        <f>Input2022!K938*0.000001</f>
        <v>1.7569999999999999E-3</v>
      </c>
      <c r="L938">
        <f>Input2022!L938*0.000001</f>
        <v>0.28586400000000001</v>
      </c>
      <c r="M938">
        <f>Input2022!M938*0.000001</f>
        <v>0.28483399999999998</v>
      </c>
      <c r="N938">
        <f>Input2022!N938*0.000001</f>
        <v>0</v>
      </c>
      <c r="O938">
        <f>Input2022!O938*0.000001</f>
        <v>0.485794</v>
      </c>
      <c r="P938">
        <f>Input2022!P938*0.000001</f>
        <v>3.7901999999999998E-2</v>
      </c>
      <c r="Q938">
        <f>Input2022!Q938*0.000001</f>
        <v>-4.9590999999999996E-2</v>
      </c>
      <c r="R938">
        <f>Input2022!R938*0.000001</f>
        <v>0.38146923076923073</v>
      </c>
      <c r="S938">
        <f>Input2022!S938*0.000001</f>
        <v>0.33187823076923073</v>
      </c>
      <c r="T938">
        <f>Input2022!T938*0.000001</f>
        <v>1.0751E-2</v>
      </c>
      <c r="U938">
        <f>Input2022!U938*0.000001</f>
        <v>0</v>
      </c>
      <c r="V938">
        <f>Input2022!V938*0.000001</f>
        <v>0</v>
      </c>
      <c r="W938">
        <f>Input2022!W938*0.000001</f>
        <v>0.40122999999999998</v>
      </c>
    </row>
    <row r="939" spans="1:23" ht="14.25" customHeight="1">
      <c r="A939">
        <f>Input2022!A939</f>
        <v>2022</v>
      </c>
      <c r="B939" t="str">
        <f>Input2022!B939</f>
        <v>Paradise</v>
      </c>
      <c r="C939" t="str">
        <f>Input2022!C939</f>
        <v>Town</v>
      </c>
      <c r="D939" t="str">
        <f>Input2022!D939</f>
        <v>06</v>
      </c>
      <c r="E939" t="str">
        <f>Input2022!E939</f>
        <v>007</v>
      </c>
      <c r="F939" t="str">
        <f>Input2022!F939</f>
        <v>55520</v>
      </c>
      <c r="G939" t="str">
        <f>Input2022!G939</f>
        <v>CA</v>
      </c>
      <c r="H939">
        <f>Input2022!H939*0.000001</f>
        <v>210.360218</v>
      </c>
      <c r="I939">
        <f>Input2022!I939*0.000001</f>
        <v>-0.36120399999999997</v>
      </c>
      <c r="J939">
        <f>Input2022!J939*0.000001</f>
        <v>16.671555999999999</v>
      </c>
      <c r="K939">
        <f>Input2022!K939*0.000001</f>
        <v>7.7008459999999994</v>
      </c>
      <c r="L939">
        <f>Input2022!L939*0.000001</f>
        <v>23.74849</v>
      </c>
      <c r="M939">
        <f>Input2022!M939*0.000001</f>
        <v>8.5208999999999993E-2</v>
      </c>
      <c r="N939">
        <f>Input2022!N939*0.000001</f>
        <v>0</v>
      </c>
      <c r="O939">
        <f>Input2022!O939*0.000001</f>
        <v>196.68213</v>
      </c>
      <c r="P939">
        <f>Input2022!P939*0.000001</f>
        <v>2.0164960000000001</v>
      </c>
      <c r="Q939">
        <f>Input2022!Q939*0.000001</f>
        <v>-17.011737999999998</v>
      </c>
      <c r="R939">
        <f>Input2022!R939*0.000001</f>
        <v>112.58595632031765</v>
      </c>
      <c r="S939">
        <f>Input2022!S939*0.000001</f>
        <v>95.574218320317655</v>
      </c>
      <c r="T939">
        <f>Input2022!T939*0.000001</f>
        <v>2.5455049999999999</v>
      </c>
      <c r="U939">
        <f>Input2022!U939*0.000001</f>
        <v>0.28203299999999998</v>
      </c>
      <c r="V939">
        <f>Input2022!V939*0.000001</f>
        <v>13.715520999999999</v>
      </c>
      <c r="W939">
        <f>Input2022!W939*0.000001</f>
        <v>162.80477199999999</v>
      </c>
    </row>
    <row r="940" spans="1:23" ht="14.25" customHeight="1">
      <c r="A940">
        <f>Input2022!A940</f>
        <v>2022</v>
      </c>
      <c r="B940" t="str">
        <f>Input2022!B940</f>
        <v>Paradise Elementary School District</v>
      </c>
      <c r="C940" t="str">
        <f>Input2022!C940</f>
        <v>School District</v>
      </c>
      <c r="D940" t="str">
        <f>Input2022!D940</f>
        <v>06</v>
      </c>
      <c r="E940" t="str">
        <f>Input2022!E940</f>
        <v>099</v>
      </c>
      <c r="F940" t="str">
        <f>Input2022!F940</f>
        <v>29790</v>
      </c>
      <c r="G940" t="str">
        <f>Input2022!G940</f>
        <v>CA</v>
      </c>
      <c r="H940">
        <f>Input2022!H940*0.000001</f>
        <v>2.6904490000000001</v>
      </c>
      <c r="I940">
        <f>Input2022!I940*0.000001</f>
        <v>0</v>
      </c>
      <c r="J940">
        <f>Input2022!J940*0.000001</f>
        <v>2.493109</v>
      </c>
      <c r="K940">
        <f>Input2022!K940*0.000001</f>
        <v>0.215</v>
      </c>
      <c r="L940">
        <f>Input2022!L940*0.000001</f>
        <v>2.8936609999999998</v>
      </c>
      <c r="M940">
        <f>Input2022!M940*0.000001</f>
        <v>2.9854759999999998</v>
      </c>
      <c r="N940">
        <f>Input2022!N940*0.000001</f>
        <v>0</v>
      </c>
      <c r="O940">
        <f>Input2022!O940*0.000001</f>
        <v>3.1553419999999996</v>
      </c>
      <c r="P940">
        <f>Input2022!P940*0.000001</f>
        <v>0.54518299999999997</v>
      </c>
      <c r="Q940">
        <f>Input2022!Q940*0.000001</f>
        <v>-1.086395</v>
      </c>
      <c r="R940">
        <f>Input2022!R940*0.000001</f>
        <v>7.3077299342105277</v>
      </c>
      <c r="S940">
        <f>Input2022!S940*0.000001</f>
        <v>6.2213349342105273</v>
      </c>
      <c r="T940">
        <f>Input2022!T940*0.000001</f>
        <v>0.213592</v>
      </c>
      <c r="U940">
        <f>Input2022!U940*0.000001</f>
        <v>0</v>
      </c>
      <c r="V940">
        <f>Input2022!V940*0.000001</f>
        <v>0.26946700000000001</v>
      </c>
      <c r="W940">
        <f>Input2022!W940*0.000001</f>
        <v>0.98656899999999992</v>
      </c>
    </row>
    <row r="941" spans="1:23" ht="14.25" customHeight="1">
      <c r="A941">
        <f>Input2022!A941</f>
        <v>2022</v>
      </c>
      <c r="B941" t="str">
        <f>Input2022!B941</f>
        <v>Paradise Unified School District</v>
      </c>
      <c r="C941" t="str">
        <f>Input2022!C941</f>
        <v>School District</v>
      </c>
      <c r="D941" t="str">
        <f>Input2022!D941</f>
        <v>06</v>
      </c>
      <c r="E941" t="str">
        <f>Input2022!E941</f>
        <v>007</v>
      </c>
      <c r="F941" t="str">
        <f>Input2022!F941</f>
        <v>29820</v>
      </c>
      <c r="G941" t="str">
        <f>Input2022!G941</f>
        <v>CA</v>
      </c>
      <c r="H941">
        <f>Input2022!H941*0.000001</f>
        <v>40.419235999999998</v>
      </c>
      <c r="I941">
        <f>Input2022!I941*0.000001</f>
        <v>-0.17219099999999998</v>
      </c>
      <c r="J941">
        <f>Input2022!J941*0.000001</f>
        <v>35.848166999999997</v>
      </c>
      <c r="K941">
        <f>Input2022!K941*0.000001</f>
        <v>21.525456999999999</v>
      </c>
      <c r="L941">
        <f>Input2022!L941*0.000001</f>
        <v>85.214580999999995</v>
      </c>
      <c r="M941">
        <f>Input2022!M941*0.000001</f>
        <v>40.012</v>
      </c>
      <c r="N941">
        <f>Input2022!N941*0.000001</f>
        <v>0</v>
      </c>
      <c r="O941">
        <f>Input2022!O941*0.000001</f>
        <v>48.290687999999996</v>
      </c>
      <c r="P941">
        <f>Input2022!P941*0.000001</f>
        <v>4.9817849999999995</v>
      </c>
      <c r="Q941">
        <f>Input2022!Q941*0.000001</f>
        <v>-13.709220999999999</v>
      </c>
      <c r="R941">
        <f>Input2022!R941*0.000001</f>
        <v>92.826063157894737</v>
      </c>
      <c r="S941">
        <f>Input2022!S941*0.000001</f>
        <v>79.116842157894737</v>
      </c>
      <c r="T941">
        <f>Input2022!T941*0.000001</f>
        <v>2.5872959999999998</v>
      </c>
      <c r="U941">
        <f>Input2022!U941*0.000001</f>
        <v>0</v>
      </c>
      <c r="V941">
        <f>Input2022!V941*0.000001</f>
        <v>4.1722279999999996</v>
      </c>
      <c r="W941">
        <f>Input2022!W941*0.000001</f>
        <v>29.373287999999999</v>
      </c>
    </row>
    <row r="942" spans="1:23" ht="14.25" customHeight="1">
      <c r="A942">
        <f>Input2022!A942</f>
        <v>2022</v>
      </c>
      <c r="B942" t="str">
        <f>Input2022!B942</f>
        <v>Paramount</v>
      </c>
      <c r="C942" t="str">
        <f>Input2022!C942</f>
        <v>City</v>
      </c>
      <c r="D942" t="str">
        <f>Input2022!D942</f>
        <v>06</v>
      </c>
      <c r="E942" t="str">
        <f>Input2022!E942</f>
        <v>037</v>
      </c>
      <c r="F942">
        <f>Input2022!F942</f>
        <v>55618</v>
      </c>
      <c r="G942" t="str">
        <f>Input2022!G942</f>
        <v>CA</v>
      </c>
      <c r="H942">
        <f>Input2022!H942*0.000001</f>
        <v>29.387667999999998</v>
      </c>
      <c r="I942">
        <f>Input2022!I942*0.000001</f>
        <v>-1.2</v>
      </c>
      <c r="J942">
        <f>Input2022!J942*0.000001</f>
        <v>33.620868000000002</v>
      </c>
      <c r="K942">
        <f>Input2022!K942*0.000001</f>
        <v>26.56831</v>
      </c>
      <c r="L942">
        <f>Input2022!L942*0.000001</f>
        <v>67.975484999999992</v>
      </c>
      <c r="M942">
        <f>Input2022!M942*0.000001</f>
        <v>41.249541999999998</v>
      </c>
      <c r="N942">
        <f>Input2022!N942*0.000001</f>
        <v>0</v>
      </c>
      <c r="O942">
        <f>Input2022!O942*0.000001</f>
        <v>27.314216999999999</v>
      </c>
      <c r="P942">
        <f>Input2022!P942*0.000001</f>
        <v>4.1092329999999997</v>
      </c>
      <c r="Q942">
        <f>Input2022!Q942*0.000001</f>
        <v>-12.473659</v>
      </c>
      <c r="R942">
        <f>Input2022!R942*0.000001</f>
        <v>106.6124701</v>
      </c>
      <c r="S942">
        <f>Input2022!S942*0.000001</f>
        <v>94.138811099999984</v>
      </c>
      <c r="T942">
        <f>Input2022!T942*0.000001</f>
        <v>17.772296000000001</v>
      </c>
      <c r="U942">
        <f>Input2022!U942*0.000001</f>
        <v>8.1714839999999995</v>
      </c>
      <c r="V942">
        <f>Input2022!V942*0.000001</f>
        <v>14.400272999999999</v>
      </c>
      <c r="W942">
        <f>Input2022!W942*0.000001</f>
        <v>8.3413740000000001</v>
      </c>
    </row>
    <row r="943" spans="1:23" ht="14.25" customHeight="1">
      <c r="A943">
        <f>Input2022!A943</f>
        <v>2022</v>
      </c>
      <c r="B943" t="str">
        <f>Input2022!B943</f>
        <v>Paramount Unified School District</v>
      </c>
      <c r="C943" t="str">
        <f>Input2022!C943</f>
        <v>School District</v>
      </c>
      <c r="D943" t="str">
        <f>Input2022!D943</f>
        <v>06</v>
      </c>
      <c r="E943" t="str">
        <f>Input2022!E943</f>
        <v>037</v>
      </c>
      <c r="F943" t="str">
        <f>Input2022!F943</f>
        <v>29850</v>
      </c>
      <c r="G943" t="str">
        <f>Input2022!G943</f>
        <v>CA</v>
      </c>
      <c r="H943">
        <f>Input2022!H943*0.000001</f>
        <v>71.691931999999994</v>
      </c>
      <c r="I943">
        <f>Input2022!I943*0.000001</f>
        <v>-0.97918499999999997</v>
      </c>
      <c r="J943">
        <f>Input2022!J943*0.000001</f>
        <v>249.05852199999998</v>
      </c>
      <c r="K943">
        <f>Input2022!K943*0.000001</f>
        <v>276.38339400000001</v>
      </c>
      <c r="L943">
        <f>Input2022!L943*0.000001</f>
        <v>282.16743299999996</v>
      </c>
      <c r="M943">
        <f>Input2022!M943*0.000001</f>
        <v>264.07991199999998</v>
      </c>
      <c r="N943">
        <f>Input2022!N943*0.000001</f>
        <v>104.819458</v>
      </c>
      <c r="O943">
        <f>Input2022!O943*0.000001</f>
        <v>0</v>
      </c>
      <c r="P943">
        <f>Input2022!P943*0.000001</f>
        <v>23.928068999999997</v>
      </c>
      <c r="Q943">
        <f>Input2022!Q943*0.000001</f>
        <v>-111.05492099999999</v>
      </c>
      <c r="R943">
        <f>Input2022!R943*0.000001</f>
        <v>769.11098502024288</v>
      </c>
      <c r="S943">
        <f>Input2022!S943*0.000001</f>
        <v>658.05606402024284</v>
      </c>
      <c r="T943">
        <f>Input2022!T943*0.000001</f>
        <v>23.928191999999999</v>
      </c>
      <c r="U943">
        <f>Input2022!U943*0.000001</f>
        <v>-9.2562698412698412E-3</v>
      </c>
      <c r="V943">
        <f>Input2022!V943*0.000001</f>
        <v>52.578374730158728</v>
      </c>
      <c r="W943">
        <f>Input2022!W943*0.000001</f>
        <v>-91.881046999999995</v>
      </c>
    </row>
    <row r="944" spans="1:23" ht="14.25" customHeight="1">
      <c r="A944">
        <f>Input2022!A944</f>
        <v>2022</v>
      </c>
      <c r="B944" t="str">
        <f>Input2022!B944</f>
        <v>Parlier</v>
      </c>
      <c r="C944" t="str">
        <f>Input2022!C944</f>
        <v>City</v>
      </c>
      <c r="D944" t="str">
        <f>Input2022!D944</f>
        <v>06</v>
      </c>
      <c r="E944" t="str">
        <f>Input2022!E944</f>
        <v>019</v>
      </c>
      <c r="F944" t="str">
        <f>Input2022!F944</f>
        <v>55856</v>
      </c>
      <c r="G944" t="str">
        <f>Input2022!G944</f>
        <v>CA</v>
      </c>
      <c r="H944">
        <f>Input2022!H944*0.000001</f>
        <v>-0.380857</v>
      </c>
      <c r="I944">
        <f>Input2022!I944*0.000001</f>
        <v>-9.2051999999999995E-2</v>
      </c>
      <c r="J944">
        <f>Input2022!J944*0.000001</f>
        <v>4.8392029999999995</v>
      </c>
      <c r="K944">
        <f>Input2022!K944*0.000001</f>
        <v>2.4455779999999998</v>
      </c>
      <c r="L944">
        <f>Input2022!L944*0.000001</f>
        <v>20.148097</v>
      </c>
      <c r="M944">
        <f>Input2022!M944*0.000001</f>
        <v>4.6542659999999998</v>
      </c>
      <c r="N944">
        <f>Input2022!N944*0.000001</f>
        <v>0</v>
      </c>
      <c r="O944">
        <f>Input2022!O944*0.000001</f>
        <v>0</v>
      </c>
      <c r="P944">
        <f>Input2022!P944*0.000001</f>
        <v>1.212145</v>
      </c>
      <c r="Q944">
        <f>Input2022!Q944*0.000001</f>
        <v>-0.98764199999999991</v>
      </c>
      <c r="R944">
        <f>Input2022!R944*0.000001</f>
        <v>10.858948999999999</v>
      </c>
      <c r="S944">
        <f>Input2022!S944*0.000001</f>
        <v>9.8713069999999998</v>
      </c>
      <c r="T944">
        <f>Input2022!T944*0.000001</f>
        <v>0.40446299999999996</v>
      </c>
      <c r="U944">
        <f>Input2022!U944*0.000001</f>
        <v>0</v>
      </c>
      <c r="V944">
        <f>Input2022!V944*0.000001</f>
        <v>0</v>
      </c>
      <c r="W944">
        <f>Input2022!W944*0.000001</f>
        <v>15.612793</v>
      </c>
    </row>
    <row r="945" spans="1:23" ht="14.25" customHeight="1">
      <c r="A945">
        <f>Input2022!A945</f>
        <v>2022</v>
      </c>
      <c r="B945" t="str">
        <f>Input2022!B945</f>
        <v>Parlier Unified School District</v>
      </c>
      <c r="C945" t="str">
        <f>Input2022!C945</f>
        <v>School District</v>
      </c>
      <c r="D945" t="str">
        <f>Input2022!D945</f>
        <v>06</v>
      </c>
      <c r="E945" t="str">
        <f>Input2022!E945</f>
        <v>019</v>
      </c>
      <c r="F945" t="str">
        <f>Input2022!F945</f>
        <v>29910</v>
      </c>
      <c r="G945" t="str">
        <f>Input2022!G945</f>
        <v>CA</v>
      </c>
      <c r="H945">
        <f>Input2022!H945*0.000001</f>
        <v>10.624058999999999</v>
      </c>
      <c r="I945">
        <f>Input2022!I945*0.000001</f>
        <v>-0.52136700000000002</v>
      </c>
      <c r="J945">
        <f>Input2022!J945*0.000001</f>
        <v>59.642111999999997</v>
      </c>
      <c r="K945">
        <f>Input2022!K945*0.000001</f>
        <v>30.202833999999999</v>
      </c>
      <c r="L945">
        <f>Input2022!L945*0.000001</f>
        <v>68.138926999999995</v>
      </c>
      <c r="M945">
        <f>Input2022!M945*0.000001</f>
        <v>64.688566999999992</v>
      </c>
      <c r="N945">
        <f>Input2022!N945*0.000001</f>
        <v>20.957373999999998</v>
      </c>
      <c r="O945">
        <f>Input2022!O945*0.000001</f>
        <v>0</v>
      </c>
      <c r="P945">
        <f>Input2022!P945*0.000001</f>
        <v>11.111125999999999</v>
      </c>
      <c r="Q945">
        <f>Input2022!Q945*0.000001</f>
        <v>-26.052766999999999</v>
      </c>
      <c r="R945">
        <f>Input2022!R945*0.000001</f>
        <v>172.42970972954515</v>
      </c>
      <c r="S945">
        <f>Input2022!S945*0.000001</f>
        <v>146.37694272954514</v>
      </c>
      <c r="T945">
        <f>Input2022!T945*0.000001</f>
        <v>5.3970250000000002</v>
      </c>
      <c r="U945">
        <f>Input2022!U945*0.000001</f>
        <v>0</v>
      </c>
      <c r="V945">
        <f>Input2022!V945*0.000001</f>
        <v>81.143377000000001</v>
      </c>
      <c r="W945">
        <f>Input2022!W945*0.000001</f>
        <v>-79.280334999999994</v>
      </c>
    </row>
    <row r="946" spans="1:23" ht="14.25" customHeight="1">
      <c r="A946">
        <f>Input2022!A946</f>
        <v>2022</v>
      </c>
      <c r="B946" t="str">
        <f>Input2022!B946</f>
        <v>Pasadena</v>
      </c>
      <c r="C946" t="str">
        <f>Input2022!C946</f>
        <v>City</v>
      </c>
      <c r="D946" t="str">
        <f>Input2022!D946</f>
        <v>06</v>
      </c>
      <c r="E946" t="str">
        <f>Input2022!E946</f>
        <v>037</v>
      </c>
      <c r="F946">
        <f>Input2022!F946</f>
        <v>56000</v>
      </c>
      <c r="G946" t="str">
        <f>Input2022!G946</f>
        <v>CA</v>
      </c>
      <c r="H946">
        <f>Input2022!H946*0.000001</f>
        <v>80.417574000000002</v>
      </c>
      <c r="I946">
        <f>Input2022!I946*0.000001</f>
        <v>-34.488025999999998</v>
      </c>
      <c r="J946">
        <f>Input2022!J946*0.000001</f>
        <v>271.06915499999997</v>
      </c>
      <c r="K946">
        <f>Input2022!K946*0.000001</f>
        <v>525.51368000000002</v>
      </c>
      <c r="L946">
        <f>Input2022!L946*0.000001</f>
        <v>725.58697799999993</v>
      </c>
      <c r="M946">
        <f>Input2022!M946*0.000001</f>
        <v>292.38364799999999</v>
      </c>
      <c r="N946">
        <f>Input2022!N946*0.000001</f>
        <v>0</v>
      </c>
      <c r="O946">
        <f>Input2022!O946*0.000001</f>
        <v>83.325654999999998</v>
      </c>
      <c r="P946">
        <f>Input2022!P946*0.000001</f>
        <v>62.736170999999999</v>
      </c>
      <c r="Q946">
        <f>Input2022!Q946*0.000001</f>
        <v>-302.32366999999999</v>
      </c>
      <c r="R946">
        <f>Input2022!R946*0.000001</f>
        <v>2112.2488800000001</v>
      </c>
      <c r="S946">
        <f>Input2022!S946*0.000001</f>
        <v>1809.9252099999999</v>
      </c>
      <c r="T946">
        <f>Input2022!T946*0.000001</f>
        <v>61.619434999999996</v>
      </c>
      <c r="U946">
        <f>Input2022!U946*0.000001</f>
        <v>2.2156309999999997</v>
      </c>
      <c r="V946">
        <f>Input2022!V946*0.000001</f>
        <v>74.648139999999998</v>
      </c>
      <c r="W946">
        <f>Input2022!W946*0.000001</f>
        <v>-133.69113300000001</v>
      </c>
    </row>
    <row r="947" spans="1:23" ht="14.25" customHeight="1">
      <c r="A947">
        <f>Input2022!A947</f>
        <v>2022</v>
      </c>
      <c r="B947" t="str">
        <f>Input2022!B947</f>
        <v>Pasadena Unified School District</v>
      </c>
      <c r="C947" t="str">
        <f>Input2022!C947</f>
        <v>School District</v>
      </c>
      <c r="D947" t="str">
        <f>Input2022!D947</f>
        <v>06</v>
      </c>
      <c r="E947" t="str">
        <f>Input2022!E947</f>
        <v>037</v>
      </c>
      <c r="F947" t="str">
        <f>Input2022!F947</f>
        <v>29940</v>
      </c>
      <c r="G947" t="str">
        <f>Input2022!G947</f>
        <v>CA</v>
      </c>
      <c r="H947">
        <f>Input2022!H947*0.000001</f>
        <v>72.570000999999991</v>
      </c>
      <c r="I947">
        <f>Input2022!I947*0.000001</f>
        <v>-4.9555819999999997</v>
      </c>
      <c r="J947">
        <f>Input2022!J947*0.000001</f>
        <v>253.43849999999998</v>
      </c>
      <c r="K947">
        <f>Input2022!K947*0.000001</f>
        <v>358.78533199999998</v>
      </c>
      <c r="L947">
        <f>Input2022!L947*0.000001</f>
        <v>334.84523799999999</v>
      </c>
      <c r="M947">
        <f>Input2022!M947*0.000001</f>
        <v>282.73897499999998</v>
      </c>
      <c r="N947">
        <f>Input2022!N947*0.000001</f>
        <v>109.91535999999999</v>
      </c>
      <c r="O947">
        <f>Input2022!O947*0.000001</f>
        <v>0</v>
      </c>
      <c r="P947">
        <f>Input2022!P947*0.000001</f>
        <v>35.904590999999996</v>
      </c>
      <c r="Q947">
        <f>Input2022!Q947*0.000001</f>
        <v>-116.237387</v>
      </c>
      <c r="R947">
        <f>Input2022!R947*0.000001</f>
        <v>762.09719740890694</v>
      </c>
      <c r="S947">
        <f>Input2022!S947*0.000001</f>
        <v>645.85981040890692</v>
      </c>
      <c r="T947">
        <f>Input2022!T947*0.000001</f>
        <v>23.465805</v>
      </c>
      <c r="U947">
        <f>Input2022!U947*0.000001</f>
        <v>0</v>
      </c>
      <c r="V947">
        <f>Input2022!V947*0.000001</f>
        <v>33.893200999999998</v>
      </c>
      <c r="W947">
        <f>Input2022!W947*0.000001</f>
        <v>-144.877197</v>
      </c>
    </row>
    <row r="948" spans="1:23" ht="14.25" customHeight="1">
      <c r="A948">
        <f>Input2022!A948</f>
        <v>2022</v>
      </c>
      <c r="B948" t="str">
        <f>Input2022!B948</f>
        <v>Paso Robles Joint Unified School District</v>
      </c>
      <c r="C948" t="str">
        <f>Input2022!C948</f>
        <v>School District</v>
      </c>
      <c r="D948" t="str">
        <f>Input2022!D948</f>
        <v>06</v>
      </c>
      <c r="E948" t="str">
        <f>Input2022!E948</f>
        <v>053</v>
      </c>
      <c r="F948" t="str">
        <f>Input2022!F948</f>
        <v>00048</v>
      </c>
      <c r="G948" t="str">
        <f>Input2022!G948</f>
        <v>CA</v>
      </c>
      <c r="H948">
        <f>Input2022!H948*0.000001</f>
        <v>21.448654999999999</v>
      </c>
      <c r="I948">
        <f>Input2022!I948*0.000001</f>
        <v>-8.8590999999999989E-2</v>
      </c>
      <c r="J948">
        <f>Input2022!J948*0.000001</f>
        <v>87.360192999999995</v>
      </c>
      <c r="K948">
        <f>Input2022!K948*0.000001</f>
        <v>89.505673000000002</v>
      </c>
      <c r="L948">
        <f>Input2022!L948*0.000001</f>
        <v>99.701082999999997</v>
      </c>
      <c r="M948">
        <f>Input2022!M948*0.000001</f>
        <v>93.493719999999996</v>
      </c>
      <c r="N948">
        <f>Input2022!N948*0.000001</f>
        <v>0</v>
      </c>
      <c r="O948">
        <f>Input2022!O948*0.000001</f>
        <v>32.743317999999995</v>
      </c>
      <c r="P948">
        <f>Input2022!P948*0.000001</f>
        <v>8.6790579999999995</v>
      </c>
      <c r="Q948">
        <f>Input2022!Q948*0.000001</f>
        <v>-41.519210000000001</v>
      </c>
      <c r="R948">
        <f>Input2022!R948*0.000001</f>
        <v>279.34061430921054</v>
      </c>
      <c r="S948">
        <f>Input2022!S948*0.000001</f>
        <v>237.82140430921052</v>
      </c>
      <c r="T948">
        <f>Input2022!T948*0.000001</f>
        <v>8.6056999999999988</v>
      </c>
      <c r="U948">
        <f>Input2022!U948*0.000001</f>
        <v>0</v>
      </c>
      <c r="V948">
        <f>Input2022!V948*0.000001</f>
        <v>15.970065</v>
      </c>
      <c r="W948">
        <f>Input2022!W948*0.000001</f>
        <v>-66.961030999999991</v>
      </c>
    </row>
    <row r="949" spans="1:23" ht="14.25" customHeight="1">
      <c r="A949">
        <f>Input2022!A949</f>
        <v>2022</v>
      </c>
      <c r="B949" t="str">
        <f>Input2022!B949</f>
        <v>Patterson</v>
      </c>
      <c r="C949" t="str">
        <f>Input2022!C949</f>
        <v>City</v>
      </c>
      <c r="D949" t="str">
        <f>Input2022!D949</f>
        <v>06</v>
      </c>
      <c r="E949" t="str">
        <f>Input2022!E949</f>
        <v>099</v>
      </c>
      <c r="F949">
        <f>Input2022!F949</f>
        <v>56112</v>
      </c>
      <c r="G949" t="str">
        <f>Input2022!G949</f>
        <v>CA</v>
      </c>
      <c r="H949">
        <f>Input2022!H949*0.000001</f>
        <v>17.799703000000001</v>
      </c>
      <c r="I949">
        <f>Input2022!I949*0.000001</f>
        <v>-0.15720999999999999</v>
      </c>
      <c r="J949">
        <f>Input2022!J949*0.000001</f>
        <v>21.196662</v>
      </c>
      <c r="K949">
        <f>Input2022!K949*0.000001</f>
        <v>82.822991999999999</v>
      </c>
      <c r="L949">
        <f>Input2022!L949*0.000001</f>
        <v>52.792687000000001</v>
      </c>
      <c r="M949">
        <f>Input2022!M949*0.000001</f>
        <v>23.070622999999998</v>
      </c>
      <c r="N949">
        <f>Input2022!N949*0.000001</f>
        <v>0</v>
      </c>
      <c r="O949">
        <f>Input2022!O949*0.000001</f>
        <v>14.491728999999999</v>
      </c>
      <c r="P949">
        <f>Input2022!P949*0.000001</f>
        <v>6.0520719999999999</v>
      </c>
      <c r="Q949">
        <f>Input2022!Q949*0.000001</f>
        <v>-4.5333749999999995</v>
      </c>
      <c r="R949">
        <f>Input2022!R949*0.000001</f>
        <v>48.656640590000002</v>
      </c>
      <c r="S949">
        <f>Input2022!S949*0.000001</f>
        <v>44.123265590000003</v>
      </c>
      <c r="T949">
        <f>Input2022!T949*0.000001</f>
        <v>1.997981</v>
      </c>
      <c r="U949">
        <f>Input2022!U949*0.000001</f>
        <v>0</v>
      </c>
      <c r="V949">
        <f>Input2022!V949*0.000001</f>
        <v>14.902623</v>
      </c>
      <c r="W949">
        <f>Input2022!W949*0.000001</f>
        <v>13.934987999999999</v>
      </c>
    </row>
    <row r="950" spans="1:23" ht="14.25" customHeight="1">
      <c r="A950">
        <f>Input2022!A950</f>
        <v>2022</v>
      </c>
      <c r="B950" t="str">
        <f>Input2022!B950</f>
        <v>Peninsula Union Elementary School District</v>
      </c>
      <c r="C950" t="str">
        <f>Input2022!C950</f>
        <v>School District</v>
      </c>
      <c r="D950" t="str">
        <f>Input2022!D950</f>
        <v>06</v>
      </c>
      <c r="E950" t="str">
        <f>Input2022!E950</f>
        <v>023</v>
      </c>
      <c r="F950" t="str">
        <f>Input2022!F950</f>
        <v>30090</v>
      </c>
      <c r="G950" t="str">
        <f>Input2022!G950</f>
        <v>CA</v>
      </c>
      <c r="H950">
        <f>Input2022!H950*0.000001</f>
        <v>0.62485499999999994</v>
      </c>
      <c r="I950">
        <f>Input2022!I950*0.000001</f>
        <v>-2.5755E-2</v>
      </c>
      <c r="J950">
        <f>Input2022!J950*0.000001</f>
        <v>1.0622240000000001</v>
      </c>
      <c r="K950">
        <f>Input2022!K950*0.000001</f>
        <v>0.21939499999999998</v>
      </c>
      <c r="L950">
        <f>Input2022!L950*0.000001</f>
        <v>1.447295</v>
      </c>
      <c r="M950">
        <f>Input2022!M950*0.000001</f>
        <v>1.3307309999999999</v>
      </c>
      <c r="N950">
        <f>Input2022!N950*0.000001</f>
        <v>0.54228500000000002</v>
      </c>
      <c r="O950">
        <f>Input2022!O950*0.000001</f>
        <v>0</v>
      </c>
      <c r="P950">
        <f>Input2022!P950*0.000001</f>
        <v>0.10932399999999999</v>
      </c>
      <c r="Q950">
        <f>Input2022!Q950*0.000001</f>
        <v>-0.42922499999999997</v>
      </c>
      <c r="R950">
        <f>Input2022!R950*0.000001</f>
        <v>2.96515</v>
      </c>
      <c r="S950">
        <f>Input2022!S950*0.000001</f>
        <v>2.5359249999999998</v>
      </c>
      <c r="T950">
        <f>Input2022!T950*0.000001</f>
        <v>8.4657999999999997E-2</v>
      </c>
      <c r="U950">
        <f>Input2022!U950*0.000001</f>
        <v>0</v>
      </c>
      <c r="V950">
        <f>Input2022!V950*0.000001</f>
        <v>0</v>
      </c>
      <c r="W950">
        <f>Input2022!W950*0.000001</f>
        <v>0.336976</v>
      </c>
    </row>
    <row r="951" spans="1:23" ht="14.25" customHeight="1">
      <c r="A951">
        <f>Input2022!A951</f>
        <v>2022</v>
      </c>
      <c r="B951" t="str">
        <f>Input2022!B951</f>
        <v>Penn Valley Union Elementary School District</v>
      </c>
      <c r="C951" t="str">
        <f>Input2022!C951</f>
        <v>School District</v>
      </c>
      <c r="D951" t="str">
        <f>Input2022!D951</f>
        <v>06</v>
      </c>
      <c r="E951" t="str">
        <f>Input2022!E951</f>
        <v>057</v>
      </c>
      <c r="F951" t="str">
        <f>Input2022!F951</f>
        <v>01427</v>
      </c>
      <c r="G951" t="str">
        <f>Input2022!G951</f>
        <v>CA</v>
      </c>
      <c r="H951">
        <f>Input2022!H951*0.000001</f>
        <v>2.8117669999999997</v>
      </c>
      <c r="I951">
        <f>Input2022!I951*0.000001</f>
        <v>-0.625</v>
      </c>
      <c r="J951">
        <f>Input2022!J951*0.000001</f>
        <v>7.9952009999999998</v>
      </c>
      <c r="K951">
        <f>Input2022!K951*0.000001</f>
        <v>1.6429779999999998</v>
      </c>
      <c r="L951">
        <f>Input2022!L951*0.000001</f>
        <v>8.5484439999999999</v>
      </c>
      <c r="M951">
        <f>Input2022!M951*0.000001</f>
        <v>7.9507619999999992</v>
      </c>
      <c r="N951">
        <f>Input2022!N951*0.000001</f>
        <v>3.5695799999999998</v>
      </c>
      <c r="O951">
        <f>Input2022!O951*0.000001</f>
        <v>0</v>
      </c>
      <c r="P951">
        <f>Input2022!P951*0.000001</f>
        <v>1.2370349999999999</v>
      </c>
      <c r="Q951">
        <f>Input2022!Q951*0.000001</f>
        <v>-3.5939929999999998</v>
      </c>
      <c r="R951">
        <f>Input2022!R951*0.000001</f>
        <v>23.765523481781376</v>
      </c>
      <c r="S951">
        <f>Input2022!S951*0.000001</f>
        <v>20.171530481781378</v>
      </c>
      <c r="T951">
        <f>Input2022!T951*0.000001</f>
        <v>0.81140199999999996</v>
      </c>
      <c r="U951">
        <f>Input2022!U951*0.000001</f>
        <v>0</v>
      </c>
      <c r="V951">
        <f>Input2022!V951*0.000001</f>
        <v>0</v>
      </c>
      <c r="W951">
        <f>Input2022!W951*0.000001</f>
        <v>-1.2599929999999999</v>
      </c>
    </row>
    <row r="952" spans="1:23" ht="14.25" customHeight="1">
      <c r="A952">
        <f>Input2022!A952</f>
        <v>2022</v>
      </c>
      <c r="B952" t="str">
        <f>Input2022!B952</f>
        <v>Perris</v>
      </c>
      <c r="C952" t="str">
        <f>Input2022!C952</f>
        <v>City</v>
      </c>
      <c r="D952" t="str">
        <f>Input2022!D952</f>
        <v>06</v>
      </c>
      <c r="E952" t="str">
        <f>Input2022!E952</f>
        <v>065</v>
      </c>
      <c r="F952">
        <f>Input2022!F952</f>
        <v>56700</v>
      </c>
      <c r="G952" t="str">
        <f>Input2022!G952</f>
        <v>CA</v>
      </c>
      <c r="H952">
        <f>Input2022!H952*0.000001</f>
        <v>55.542121999999999</v>
      </c>
      <c r="I952">
        <f>Input2022!I952*0.000001</f>
        <v>-0.55982900000000002</v>
      </c>
      <c r="J952">
        <f>Input2022!J952*0.000001</f>
        <v>55.336109999999998</v>
      </c>
      <c r="K952">
        <f>Input2022!K952*0.000001</f>
        <v>157.17216299999998</v>
      </c>
      <c r="L952">
        <f>Input2022!L952*0.000001</f>
        <v>122.694553</v>
      </c>
      <c r="M952">
        <f>Input2022!M952*0.000001</f>
        <v>65.298389999999998</v>
      </c>
      <c r="N952">
        <f>Input2022!N952*0.000001</f>
        <v>0</v>
      </c>
      <c r="O952">
        <f>Input2022!O952*0.000001</f>
        <v>64.689194999999998</v>
      </c>
      <c r="P952">
        <f>Input2022!P952*0.000001</f>
        <v>22.107032999999998</v>
      </c>
      <c r="Q952">
        <f>Input2022!Q952*0.000001</f>
        <v>8.8871179999999992</v>
      </c>
      <c r="R952">
        <f>Input2022!R952*0.000001</f>
        <v>61.613704999999996</v>
      </c>
      <c r="S952">
        <f>Input2022!S952*0.000001</f>
        <v>70.500822999999997</v>
      </c>
      <c r="T952">
        <f>Input2022!T952*0.000001</f>
        <v>1.004057</v>
      </c>
      <c r="U952">
        <f>Input2022!U952*0.000001</f>
        <v>0</v>
      </c>
      <c r="V952">
        <f>Input2022!V952*0.000001</f>
        <v>22.045403999999998</v>
      </c>
      <c r="W952">
        <f>Input2022!W952*0.000001</f>
        <v>42.545425000000002</v>
      </c>
    </row>
    <row r="953" spans="1:23" ht="14.25" customHeight="1">
      <c r="A953">
        <f>Input2022!A953</f>
        <v>2022</v>
      </c>
      <c r="B953" t="str">
        <f>Input2022!B953</f>
        <v>Perris Elementary School District</v>
      </c>
      <c r="C953" t="str">
        <f>Input2022!C953</f>
        <v>School District</v>
      </c>
      <c r="D953" t="str">
        <f>Input2022!D953</f>
        <v>06</v>
      </c>
      <c r="E953" t="str">
        <f>Input2022!E953</f>
        <v>065</v>
      </c>
      <c r="F953" t="str">
        <f>Input2022!F953</f>
        <v>30180</v>
      </c>
      <c r="G953" t="str">
        <f>Input2022!G953</f>
        <v>CA</v>
      </c>
      <c r="H953">
        <f>Input2022!H953*0.000001</f>
        <v>19.346647999999998</v>
      </c>
      <c r="I953">
        <f>Input2022!I953*0.000001</f>
        <v>-0.77221600000000001</v>
      </c>
      <c r="J953">
        <f>Input2022!J953*0.000001</f>
        <v>68.685711999999995</v>
      </c>
      <c r="K953">
        <f>Input2022!K953*0.000001</f>
        <v>49.878391000000001</v>
      </c>
      <c r="L953">
        <f>Input2022!L953*0.000001</f>
        <v>94.412312</v>
      </c>
      <c r="M953">
        <f>Input2022!M953*0.000001</f>
        <v>76.719531000000003</v>
      </c>
      <c r="N953">
        <f>Input2022!N953*0.000001</f>
        <v>0</v>
      </c>
      <c r="O953">
        <f>Input2022!O953*0.000001</f>
        <v>34.831378000000001</v>
      </c>
      <c r="P953">
        <f>Input2022!P953*0.000001</f>
        <v>11.745334</v>
      </c>
      <c r="Q953">
        <f>Input2022!Q953*0.000001</f>
        <v>-40.742129999999996</v>
      </c>
      <c r="R953">
        <f>Input2022!R953*0.000001</f>
        <v>275.03906278542513</v>
      </c>
      <c r="S953">
        <f>Input2022!S953*0.000001</f>
        <v>234.29693278542513</v>
      </c>
      <c r="T953">
        <f>Input2022!T953*0.000001</f>
        <v>8.1451209999999996</v>
      </c>
      <c r="U953">
        <f>Input2022!U953*0.000001</f>
        <v>-2.7362857142857141E-3</v>
      </c>
      <c r="V953">
        <f>Input2022!V953*0.000001</f>
        <v>15.658315714285713</v>
      </c>
      <c r="W953">
        <f>Input2022!W953*0.000001</f>
        <v>-45.019492999999997</v>
      </c>
    </row>
    <row r="954" spans="1:23" ht="14.25" customHeight="1">
      <c r="A954">
        <f>Input2022!A954</f>
        <v>2022</v>
      </c>
      <c r="B954" t="str">
        <f>Input2022!B954</f>
        <v>Perris Union High School District</v>
      </c>
      <c r="C954" t="str">
        <f>Input2022!C954</f>
        <v>School District</v>
      </c>
      <c r="D954" t="str">
        <f>Input2022!D954</f>
        <v>06</v>
      </c>
      <c r="E954" t="str">
        <f>Input2022!E954</f>
        <v>065</v>
      </c>
      <c r="F954" t="str">
        <f>Input2022!F954</f>
        <v>30210</v>
      </c>
      <c r="G954" t="str">
        <f>Input2022!G954</f>
        <v>CA</v>
      </c>
      <c r="H954">
        <f>Input2022!H954*0.000001</f>
        <v>39.383686999999995</v>
      </c>
      <c r="I954">
        <f>Input2022!I954*0.000001</f>
        <v>-2.912401</v>
      </c>
      <c r="J954">
        <f>Input2022!J954*0.000001</f>
        <v>150.89533699999998</v>
      </c>
      <c r="K954">
        <f>Input2022!K954*0.000001</f>
        <v>385.65825899999999</v>
      </c>
      <c r="L954">
        <f>Input2022!L954*0.000001</f>
        <v>207.980726</v>
      </c>
      <c r="M954">
        <f>Input2022!M954*0.000001</f>
        <v>162.44099799999998</v>
      </c>
      <c r="N954">
        <f>Input2022!N954*0.000001</f>
        <v>0</v>
      </c>
      <c r="O954">
        <f>Input2022!O954*0.000001</f>
        <v>46.867436999999995</v>
      </c>
      <c r="P954">
        <f>Input2022!P954*0.000001</f>
        <v>8.2800949999999993</v>
      </c>
      <c r="Q954">
        <f>Input2022!Q954*0.000001</f>
        <v>-75.379876999999993</v>
      </c>
      <c r="R954">
        <f>Input2022!R954*0.000001</f>
        <v>506.23494858299597</v>
      </c>
      <c r="S954">
        <f>Input2022!S954*0.000001</f>
        <v>430.855071582996</v>
      </c>
      <c r="T954">
        <f>Input2022!T954*0.000001</f>
        <v>16.307506999999998</v>
      </c>
      <c r="U954">
        <f>Input2022!U954*0.000001</f>
        <v>-4.7133253968253963E-3</v>
      </c>
      <c r="V954">
        <f>Input2022!V954*0.000001</f>
        <v>0.58916567460317448</v>
      </c>
      <c r="W954">
        <f>Input2022!W954*0.000001</f>
        <v>-77.88417299999999</v>
      </c>
    </row>
    <row r="955" spans="1:23" ht="14.25" customHeight="1">
      <c r="A955">
        <f>Input2022!A955</f>
        <v>2022</v>
      </c>
      <c r="B955" t="str">
        <f>Input2022!B955</f>
        <v>Petaluma</v>
      </c>
      <c r="C955" t="str">
        <f>Input2022!C955</f>
        <v>City</v>
      </c>
      <c r="D955" t="str">
        <f>Input2022!D955</f>
        <v>06</v>
      </c>
      <c r="E955" t="str">
        <f>Input2022!E955</f>
        <v>097</v>
      </c>
      <c r="F955">
        <f>Input2022!F955</f>
        <v>56784</v>
      </c>
      <c r="G955" t="str">
        <f>Input2022!G955</f>
        <v>CA</v>
      </c>
      <c r="H955">
        <f>Input2022!H955*0.000001</f>
        <v>17.483478999999999</v>
      </c>
      <c r="I955">
        <f>Input2022!I955*0.000001</f>
        <v>-7.0707579999999997</v>
      </c>
      <c r="J955">
        <f>Input2022!J955*0.000001</f>
        <v>58.619720999999998</v>
      </c>
      <c r="K955">
        <f>Input2022!K955*0.000001</f>
        <v>121.557042</v>
      </c>
      <c r="L955">
        <f>Input2022!L955*0.000001</f>
        <v>148.28254200000001</v>
      </c>
      <c r="M955">
        <f>Input2022!M955*0.000001</f>
        <v>67.714675999999997</v>
      </c>
      <c r="N955">
        <f>Input2022!N955*0.000001</f>
        <v>0</v>
      </c>
      <c r="O955">
        <f>Input2022!O955*0.000001</f>
        <v>6.4492289999999999</v>
      </c>
      <c r="P955">
        <f>Input2022!P955*0.000001</f>
        <v>5.2206989999999998</v>
      </c>
      <c r="Q955">
        <f>Input2022!Q955*0.000001</f>
        <v>-73.245221000000001</v>
      </c>
      <c r="R955">
        <f>Input2022!R955*0.000001</f>
        <v>365.157374</v>
      </c>
      <c r="S955">
        <f>Input2022!S955*0.000001</f>
        <v>291.91215299999999</v>
      </c>
      <c r="T955">
        <f>Input2022!T955*0.000001</f>
        <v>11.847425999999999</v>
      </c>
      <c r="U955">
        <f>Input2022!U955*0.000001</f>
        <v>0</v>
      </c>
      <c r="V955">
        <f>Input2022!V955*0.000001</f>
        <v>16.879013999999998</v>
      </c>
      <c r="W955">
        <f>Input2022!W955*0.000001</f>
        <v>10.300160999999999</v>
      </c>
    </row>
    <row r="956" spans="1:23" ht="14.25" customHeight="1">
      <c r="A956">
        <f>Input2022!A956</f>
        <v>2022</v>
      </c>
      <c r="B956" t="str">
        <f>Input2022!B956</f>
        <v>Petaluma City Schools</v>
      </c>
      <c r="C956" t="str">
        <f>Input2022!C956</f>
        <v>School District</v>
      </c>
      <c r="D956" t="str">
        <f>Input2022!D956</f>
        <v>06</v>
      </c>
      <c r="E956" t="str">
        <f>Input2022!E956</f>
        <v>097</v>
      </c>
      <c r="F956" t="str">
        <f>Input2022!F956</f>
        <v>30230</v>
      </c>
      <c r="G956" t="str">
        <f>Input2022!G956</f>
        <v>CA</v>
      </c>
      <c r="H956">
        <f>Input2022!H956*0.000001</f>
        <v>12.352414999999999</v>
      </c>
      <c r="I956">
        <f>Input2022!I956*0.000001</f>
        <v>0</v>
      </c>
      <c r="J956">
        <f>Input2022!J956*0.000001</f>
        <v>105.523281</v>
      </c>
      <c r="K956">
        <f>Input2022!K956*0.000001</f>
        <v>51.015267999999999</v>
      </c>
      <c r="L956">
        <f>Input2022!L956*0.000001</f>
        <v>116.682525</v>
      </c>
      <c r="M956">
        <f>Input2022!M956*0.000001</f>
        <v>108.88948699999999</v>
      </c>
      <c r="N956">
        <f>Input2022!N956*0.000001</f>
        <v>0</v>
      </c>
      <c r="O956">
        <f>Input2022!O956*0.000001</f>
        <v>24.474278999999999</v>
      </c>
      <c r="P956">
        <f>Input2022!P956*0.000001</f>
        <v>10.475992</v>
      </c>
      <c r="Q956">
        <f>Input2022!Q956*0.000001</f>
        <v>-51.928078999999997</v>
      </c>
      <c r="R956">
        <f>Input2022!R956*0.000001</f>
        <v>350.18642874493924</v>
      </c>
      <c r="S956">
        <f>Input2022!S956*0.000001</f>
        <v>298.25834974493927</v>
      </c>
      <c r="T956">
        <f>Input2022!T956*0.000001</f>
        <v>10.611621</v>
      </c>
      <c r="U956">
        <f>Input2022!U956*0.000001</f>
        <v>-3.3092936507936504E-3</v>
      </c>
      <c r="V956">
        <f>Input2022!V956*0.000001</f>
        <v>0.41366170634920629</v>
      </c>
      <c r="W956">
        <f>Input2022!W956*0.000001</f>
        <v>-53.999119999999998</v>
      </c>
    </row>
    <row r="957" spans="1:23" ht="14.25" customHeight="1">
      <c r="A957">
        <f>Input2022!A957</f>
        <v>2022</v>
      </c>
      <c r="B957" t="str">
        <f>Input2022!B957</f>
        <v>Pico Rivera</v>
      </c>
      <c r="C957" t="str">
        <f>Input2022!C957</f>
        <v>City</v>
      </c>
      <c r="D957" t="str">
        <f>Input2022!D957</f>
        <v>06</v>
      </c>
      <c r="E957" t="str">
        <f>Input2022!E957</f>
        <v>037</v>
      </c>
      <c r="F957">
        <f>Input2022!F957</f>
        <v>56924</v>
      </c>
      <c r="G957" t="str">
        <f>Input2022!G957</f>
        <v>CA</v>
      </c>
      <c r="H957">
        <f>Input2022!H957*0.000001</f>
        <v>45.902369999999998</v>
      </c>
      <c r="I957">
        <f>Input2022!I957*0.000001</f>
        <v>-12.577135</v>
      </c>
      <c r="J957">
        <f>Input2022!J957*0.000001</f>
        <v>37.914142999999996</v>
      </c>
      <c r="K957">
        <f>Input2022!K957*0.000001</f>
        <v>51.663914999999996</v>
      </c>
      <c r="L957">
        <f>Input2022!L957*0.000001</f>
        <v>115.32707599999999</v>
      </c>
      <c r="M957">
        <f>Input2022!M957*0.000001</f>
        <v>49.034402</v>
      </c>
      <c r="N957">
        <f>Input2022!N957*0.000001</f>
        <v>0</v>
      </c>
      <c r="O957">
        <f>Input2022!O957*0.000001</f>
        <v>38.356831</v>
      </c>
      <c r="P957">
        <f>Input2022!P957*0.000001</f>
        <v>4.4243980000000001</v>
      </c>
      <c r="Q957">
        <f>Input2022!Q957*0.000001</f>
        <v>-28.456841999999998</v>
      </c>
      <c r="R957">
        <f>Input2022!R957*0.000001</f>
        <v>123.90943299999999</v>
      </c>
      <c r="S957">
        <f>Input2022!S957*0.000001</f>
        <v>95.452590999999998</v>
      </c>
      <c r="T957">
        <f>Input2022!T957*0.000001</f>
        <v>4.1233750000000002</v>
      </c>
      <c r="U957">
        <f>Input2022!U957*0.000001</f>
        <v>6.2847799999999996</v>
      </c>
      <c r="V957">
        <f>Input2022!V957*0.000001</f>
        <v>22.726293999999999</v>
      </c>
      <c r="W957">
        <f>Input2022!W957*0.000001</f>
        <v>34.013663000000001</v>
      </c>
    </row>
    <row r="958" spans="1:23" ht="14.25" customHeight="1">
      <c r="A958">
        <f>Input2022!A958</f>
        <v>2022</v>
      </c>
      <c r="B958" t="str">
        <f>Input2022!B958</f>
        <v>Piedmont</v>
      </c>
      <c r="C958" t="str">
        <f>Input2022!C958</f>
        <v>City</v>
      </c>
      <c r="D958" t="str">
        <f>Input2022!D958</f>
        <v>06</v>
      </c>
      <c r="E958" t="str">
        <f>Input2022!E958</f>
        <v>001</v>
      </c>
      <c r="F958" t="str">
        <f>Input2022!F958</f>
        <v>56938</v>
      </c>
      <c r="G958" t="str">
        <f>Input2022!G958</f>
        <v>CA</v>
      </c>
      <c r="H958">
        <f>Input2022!H958*0.000001</f>
        <v>7.3634889999999995</v>
      </c>
      <c r="I958">
        <f>Input2022!I958*0.000001</f>
        <v>-3.9608409999999998</v>
      </c>
      <c r="J958">
        <f>Input2022!J958*0.000001</f>
        <v>30.777604999999998</v>
      </c>
      <c r="K958">
        <f>Input2022!K958*0.000001</f>
        <v>30.849083999999998</v>
      </c>
      <c r="L958">
        <f>Input2022!L958*0.000001</f>
        <v>40.519919999999999</v>
      </c>
      <c r="M958">
        <f>Input2022!M958*0.000001</f>
        <v>34.964870999999995</v>
      </c>
      <c r="N958">
        <f>Input2022!N958*0.000001</f>
        <v>0</v>
      </c>
      <c r="O958">
        <f>Input2022!O958*0.000001</f>
        <v>14.885320999999999</v>
      </c>
      <c r="P958">
        <f>Input2022!P958*0.000001</f>
        <v>5.7912489999999996</v>
      </c>
      <c r="Q958">
        <f>Input2022!Q958*0.000001</f>
        <v>-4.4264669999999997</v>
      </c>
      <c r="R958">
        <f>Input2022!R958*0.000001</f>
        <v>153.91009676259608</v>
      </c>
      <c r="S958">
        <f>Input2022!S958*0.000001</f>
        <v>149.48362976259608</v>
      </c>
      <c r="T958">
        <f>Input2022!T958*0.000001</f>
        <v>4.176329</v>
      </c>
      <c r="U958">
        <f>Input2022!U958*0.000001</f>
        <v>10.831251</v>
      </c>
      <c r="V958">
        <f>Input2022!V958*0.000001</f>
        <v>19.796609</v>
      </c>
      <c r="W958">
        <f>Input2022!W958*0.000001</f>
        <v>2.007606</v>
      </c>
    </row>
    <row r="959" spans="1:23" ht="14.25" customHeight="1">
      <c r="A959">
        <f>Input2022!A959</f>
        <v>2022</v>
      </c>
      <c r="B959" t="str">
        <f>Input2022!B959</f>
        <v>Piedmont Unified School District</v>
      </c>
      <c r="C959" t="str">
        <f>Input2022!C959</f>
        <v>School District</v>
      </c>
      <c r="D959" t="str">
        <f>Input2022!D959</f>
        <v>06</v>
      </c>
      <c r="E959" t="str">
        <f>Input2022!E959</f>
        <v>001</v>
      </c>
      <c r="F959" t="str">
        <f>Input2022!F959</f>
        <v>30330</v>
      </c>
      <c r="G959" t="str">
        <f>Input2022!G959</f>
        <v>CA</v>
      </c>
      <c r="H959">
        <f>Input2022!H959*0.000001</f>
        <v>2.6338010000000001</v>
      </c>
      <c r="I959">
        <f>Input2022!I959*0.000001</f>
        <v>-0.11667599999999999</v>
      </c>
      <c r="J959">
        <f>Input2022!J959*0.000001</f>
        <v>49.256729</v>
      </c>
      <c r="K959">
        <f>Input2022!K959*0.000001</f>
        <v>156.17041399999999</v>
      </c>
      <c r="L959">
        <f>Input2022!L959*0.000001</f>
        <v>53.194922999999996</v>
      </c>
      <c r="M959">
        <f>Input2022!M959*0.000001</f>
        <v>49.417476999999998</v>
      </c>
      <c r="N959">
        <f>Input2022!N959*0.000001</f>
        <v>0</v>
      </c>
      <c r="O959">
        <f>Input2022!O959*0.000001</f>
        <v>4.5602799999999997</v>
      </c>
      <c r="P959">
        <f>Input2022!P959*0.000001</f>
        <v>2.4178959999999998</v>
      </c>
      <c r="Q959">
        <f>Input2022!Q959*0.000001</f>
        <v>-24.019590999999998</v>
      </c>
      <c r="R959">
        <f>Input2022!R959*0.000001</f>
        <v>167.42668659539473</v>
      </c>
      <c r="S959">
        <f>Input2022!S959*0.000001</f>
        <v>143.40709559539474</v>
      </c>
      <c r="T959">
        <f>Input2022!T959*0.000001</f>
        <v>4.8620890000000001</v>
      </c>
      <c r="U959">
        <f>Input2022!U959*0.000001</f>
        <v>0</v>
      </c>
      <c r="V959">
        <f>Input2022!V959*0.000001</f>
        <v>7.1552489999999995</v>
      </c>
      <c r="W959">
        <f>Input2022!W959*0.000001</f>
        <v>-18.912738999999998</v>
      </c>
    </row>
    <row r="960" spans="1:23" ht="14.25" customHeight="1">
      <c r="A960">
        <f>Input2022!A960</f>
        <v>2022</v>
      </c>
      <c r="B960" t="str">
        <f>Input2022!B960</f>
        <v>Pierce Joint Unified School District</v>
      </c>
      <c r="C960" t="str">
        <f>Input2022!C960</f>
        <v>School District</v>
      </c>
      <c r="D960" t="str">
        <f>Input2022!D960</f>
        <v>06</v>
      </c>
      <c r="E960" t="str">
        <f>Input2022!E960</f>
        <v>011</v>
      </c>
      <c r="F960" t="str">
        <f>Input2022!F960</f>
        <v>30360</v>
      </c>
      <c r="G960" t="str">
        <f>Input2022!G960</f>
        <v>CA</v>
      </c>
      <c r="H960">
        <f>Input2022!H960*0.000001</f>
        <v>9.3991509999999998</v>
      </c>
      <c r="I960">
        <f>Input2022!I960*0.000001</f>
        <v>-1.9</v>
      </c>
      <c r="J960">
        <f>Input2022!J960*0.000001</f>
        <v>20.199887999999998</v>
      </c>
      <c r="K960">
        <f>Input2022!K960*0.000001</f>
        <v>19.443176999999999</v>
      </c>
      <c r="L960">
        <f>Input2022!L960*0.000001</f>
        <v>26.523052999999997</v>
      </c>
      <c r="M960">
        <f>Input2022!M960*0.000001</f>
        <v>22.239281999999999</v>
      </c>
      <c r="N960">
        <f>Input2022!N960*0.000001</f>
        <v>15.220663999999999</v>
      </c>
      <c r="O960">
        <f>Input2022!O960*0.000001</f>
        <v>0</v>
      </c>
      <c r="P960">
        <f>Input2022!P960*0.000001</f>
        <v>4.5135309999999995</v>
      </c>
      <c r="Q960">
        <f>Input2022!Q960*0.000001</f>
        <v>-8.7015080000000005</v>
      </c>
      <c r="R960">
        <f>Input2022!R960*0.000001</f>
        <v>59.306901172511438</v>
      </c>
      <c r="S960">
        <f>Input2022!S960*0.000001</f>
        <v>50.605393172511441</v>
      </c>
      <c r="T960">
        <f>Input2022!T960*0.000001</f>
        <v>1.688874</v>
      </c>
      <c r="U960">
        <f>Input2022!U960*0.000001</f>
        <v>0</v>
      </c>
      <c r="V960">
        <f>Input2022!V960*0.000001</f>
        <v>0</v>
      </c>
      <c r="W960">
        <f>Input2022!W960*0.000001</f>
        <v>-34.187315999999996</v>
      </c>
    </row>
    <row r="961" spans="1:23" ht="14.25" customHeight="1">
      <c r="A961">
        <f>Input2022!A961</f>
        <v>2022</v>
      </c>
      <c r="B961" t="str">
        <f>Input2022!B961</f>
        <v>Pine Ridge Elementary School District</v>
      </c>
      <c r="C961" t="str">
        <f>Input2022!C961</f>
        <v>School District</v>
      </c>
      <c r="D961" t="str">
        <f>Input2022!D961</f>
        <v>06</v>
      </c>
      <c r="E961" t="str">
        <f>Input2022!E961</f>
        <v>019</v>
      </c>
      <c r="F961" t="str">
        <f>Input2022!F961</f>
        <v>30390</v>
      </c>
      <c r="G961" t="str">
        <f>Input2022!G961</f>
        <v>CA</v>
      </c>
      <c r="H961">
        <f>Input2022!H961*0.000001</f>
        <v>1.7248129999999999</v>
      </c>
      <c r="I961">
        <f>Input2022!I961*0.000001</f>
        <v>-0.244645</v>
      </c>
      <c r="J961">
        <f>Input2022!J961*0.000001</f>
        <v>2.9723379999999997</v>
      </c>
      <c r="K961">
        <f>Input2022!K961*0.000001</f>
        <v>5.1450619999999994</v>
      </c>
      <c r="L961">
        <f>Input2022!L961*0.000001</f>
        <v>3.3910799999999997</v>
      </c>
      <c r="M961">
        <f>Input2022!M961*0.000001</f>
        <v>2.968906</v>
      </c>
      <c r="N961">
        <f>Input2022!N961*0.000001</f>
        <v>2.0508690000000001</v>
      </c>
      <c r="O961">
        <f>Input2022!O961*0.000001</f>
        <v>0</v>
      </c>
      <c r="P961">
        <f>Input2022!P961*0.000001</f>
        <v>0.23695099999999999</v>
      </c>
      <c r="Q961">
        <f>Input2022!Q961*0.000001</f>
        <v>-1.2696369999999999</v>
      </c>
      <c r="R961">
        <f>Input2022!R961*0.000001</f>
        <v>8.2239009999999997</v>
      </c>
      <c r="S961">
        <f>Input2022!S961*0.000001</f>
        <v>6.9542639999999993</v>
      </c>
      <c r="T961">
        <f>Input2022!T961*0.000001</f>
        <v>0.26292699999999997</v>
      </c>
      <c r="U961">
        <f>Input2022!U961*0.000001</f>
        <v>0</v>
      </c>
      <c r="V961">
        <f>Input2022!V961*0.000001</f>
        <v>0.66122499999999995</v>
      </c>
      <c r="W961">
        <f>Input2022!W961*0.000001</f>
        <v>0.51202000000000003</v>
      </c>
    </row>
    <row r="962" spans="1:23" ht="14.25" customHeight="1">
      <c r="A962">
        <f>Input2022!A962</f>
        <v>2022</v>
      </c>
      <c r="B962" t="str">
        <f>Input2022!B962</f>
        <v>Piner-Olivet Union Elementary School District</v>
      </c>
      <c r="C962" t="str">
        <f>Input2022!C962</f>
        <v>School District</v>
      </c>
      <c r="D962" t="str">
        <f>Input2022!D962</f>
        <v>06</v>
      </c>
      <c r="E962" t="str">
        <f>Input2022!E962</f>
        <v>097</v>
      </c>
      <c r="F962" t="str">
        <f>Input2022!F962</f>
        <v>30450</v>
      </c>
      <c r="G962" t="str">
        <f>Input2022!G962</f>
        <v>CA</v>
      </c>
      <c r="H962">
        <f>Input2022!H962*0.000001</f>
        <v>8.4270049999999994</v>
      </c>
      <c r="I962">
        <f>Input2022!I962*0.000001</f>
        <v>0</v>
      </c>
      <c r="J962">
        <f>Input2022!J962*0.000001</f>
        <v>14.454436999999999</v>
      </c>
      <c r="K962">
        <f>Input2022!K962*0.000001</f>
        <v>15.981736</v>
      </c>
      <c r="L962">
        <f>Input2022!L962*0.000001</f>
        <v>23.367836</v>
      </c>
      <c r="M962">
        <f>Input2022!M962*0.000001</f>
        <v>16.762294999999998</v>
      </c>
      <c r="N962">
        <f>Input2022!N962*0.000001</f>
        <v>0</v>
      </c>
      <c r="O962">
        <f>Input2022!O962*0.000001</f>
        <v>9.061598</v>
      </c>
      <c r="P962">
        <f>Input2022!P962*0.000001</f>
        <v>1.951927</v>
      </c>
      <c r="Q962">
        <f>Input2022!Q962*0.000001</f>
        <v>-8.3180999999999994</v>
      </c>
      <c r="R962">
        <f>Input2022!R962*0.000001</f>
        <v>57.307725822368425</v>
      </c>
      <c r="S962">
        <f>Input2022!S962*0.000001</f>
        <v>48.989625822368424</v>
      </c>
      <c r="T962">
        <f>Input2022!T962*0.000001</f>
        <v>1.6298079999999999</v>
      </c>
      <c r="U962">
        <f>Input2022!U962*0.000001</f>
        <v>0</v>
      </c>
      <c r="V962">
        <f>Input2022!V962*0.000001</f>
        <v>1.2014549999999999</v>
      </c>
      <c r="W962">
        <f>Input2022!W962*0.000001</f>
        <v>-6.2896919999999996</v>
      </c>
    </row>
    <row r="963" spans="1:23" ht="14.25" customHeight="1">
      <c r="A963">
        <f>Input2022!A963</f>
        <v>2022</v>
      </c>
      <c r="B963" t="str">
        <f>Input2022!B963</f>
        <v>Pinole</v>
      </c>
      <c r="C963" t="str">
        <f>Input2022!C963</f>
        <v>City</v>
      </c>
      <c r="D963" t="str">
        <f>Input2022!D963</f>
        <v>06</v>
      </c>
      <c r="E963" t="str">
        <f>Input2022!E963</f>
        <v>013</v>
      </c>
      <c r="F963">
        <f>Input2022!F963</f>
        <v>57288</v>
      </c>
      <c r="G963" t="str">
        <f>Input2022!G963</f>
        <v>CA</v>
      </c>
      <c r="H963">
        <f>Input2022!H963*0.000001</f>
        <v>17.939736</v>
      </c>
      <c r="I963">
        <f>Input2022!I963*0.000001</f>
        <v>-2.1292329999999997</v>
      </c>
      <c r="J963">
        <f>Input2022!J963*0.000001</f>
        <v>21.908768999999999</v>
      </c>
      <c r="K963">
        <f>Input2022!K963*0.000001</f>
        <v>32.727119999999999</v>
      </c>
      <c r="L963">
        <f>Input2022!L963*0.000001</f>
        <v>34.616160999999998</v>
      </c>
      <c r="M963">
        <f>Input2022!M963*0.000001</f>
        <v>19.07047</v>
      </c>
      <c r="N963">
        <f>Input2022!N963*0.000001</f>
        <v>0</v>
      </c>
      <c r="O963">
        <f>Input2022!O963*0.000001</f>
        <v>33.454586999999997</v>
      </c>
      <c r="P963">
        <f>Input2022!P963*0.000001</f>
        <v>1.572052</v>
      </c>
      <c r="Q963">
        <f>Input2022!Q963*0.000001</f>
        <v>-23.635059999999999</v>
      </c>
      <c r="R963">
        <f>Input2022!R963*0.000001</f>
        <v>201.83654999999999</v>
      </c>
      <c r="S963">
        <f>Input2022!S963*0.000001</f>
        <v>178.20148999999998</v>
      </c>
      <c r="T963">
        <f>Input2022!T963*0.000001</f>
        <v>4.2756349999999994</v>
      </c>
      <c r="U963">
        <f>Input2022!U963*0.000001</f>
        <v>0</v>
      </c>
      <c r="V963">
        <f>Input2022!V963*0.000001</f>
        <v>44.238461999999998</v>
      </c>
      <c r="W963">
        <f>Input2022!W963*0.000001</f>
        <v>-41.200330000000001</v>
      </c>
    </row>
    <row r="964" spans="1:23" ht="14.25" customHeight="1">
      <c r="A964">
        <f>Input2022!A964</f>
        <v>2022</v>
      </c>
      <c r="B964" t="str">
        <f>Input2022!B964</f>
        <v>Pioneer Union Elementary School District</v>
      </c>
      <c r="C964" t="str">
        <f>Input2022!C964</f>
        <v>School District</v>
      </c>
      <c r="D964" t="str">
        <f>Input2022!D964</f>
        <v>06</v>
      </c>
      <c r="E964" t="str">
        <f>Input2022!E964</f>
        <v>007</v>
      </c>
      <c r="F964" t="str">
        <f>Input2022!F964</f>
        <v>30480</v>
      </c>
      <c r="G964" t="str">
        <f>Input2022!G964</f>
        <v>CA</v>
      </c>
      <c r="H964">
        <f>Input2022!H964*0.000001</f>
        <v>4.4318999999999997</v>
      </c>
      <c r="I964">
        <f>Input2022!I964*0.000001</f>
        <v>-0.20000999999999999</v>
      </c>
      <c r="J964">
        <f>Input2022!J964*0.000001</f>
        <v>18.461510999999998</v>
      </c>
      <c r="K964">
        <f>Input2022!K964*0.000001</f>
        <v>19.145554999999998</v>
      </c>
      <c r="L964">
        <f>Input2022!L964*0.000001</f>
        <v>22.185603999999998</v>
      </c>
      <c r="M964">
        <f>Input2022!M964*0.000001</f>
        <v>18.763033999999998</v>
      </c>
      <c r="N964">
        <f>Input2022!N964*0.000001</f>
        <v>6.2856039999999993</v>
      </c>
      <c r="O964">
        <f>Input2022!O964*0.000001</f>
        <v>0</v>
      </c>
      <c r="P964">
        <f>Input2022!P964*0.000001</f>
        <v>1.051547</v>
      </c>
      <c r="Q964">
        <f>Input2022!Q964*0.000001</f>
        <v>-9.1776920000000004</v>
      </c>
      <c r="R964">
        <f>Input2022!R964*0.000001</f>
        <v>62.202504354056821</v>
      </c>
      <c r="S964">
        <f>Input2022!S964*0.000001</f>
        <v>53.02481235405682</v>
      </c>
      <c r="T964">
        <f>Input2022!T964*0.000001</f>
        <v>1.9752679999999998</v>
      </c>
      <c r="U964">
        <f>Input2022!U964*0.000001</f>
        <v>0</v>
      </c>
      <c r="V964">
        <f>Input2022!V964*0.000001</f>
        <v>0.85711699999999991</v>
      </c>
      <c r="W964">
        <f>Input2022!W964*0.000001</f>
        <v>-11.229835</v>
      </c>
    </row>
    <row r="965" spans="1:23" ht="14.25" customHeight="1">
      <c r="A965">
        <f>Input2022!A965</f>
        <v>2022</v>
      </c>
      <c r="B965" t="str">
        <f>Input2022!B965</f>
        <v>Pismo Beach</v>
      </c>
      <c r="C965" t="str">
        <f>Input2022!C965</f>
        <v>City</v>
      </c>
      <c r="D965" t="str">
        <f>Input2022!D965</f>
        <v>06</v>
      </c>
      <c r="E965" t="str">
        <f>Input2022!E965</f>
        <v>079</v>
      </c>
      <c r="F965">
        <f>Input2022!F965</f>
        <v>57414</v>
      </c>
      <c r="G965" t="str">
        <f>Input2022!G965</f>
        <v>CA</v>
      </c>
      <c r="H965">
        <f>Input2022!H965*0.000001</f>
        <v>37.562132999999996</v>
      </c>
      <c r="I965">
        <f>Input2022!I965*0.000001</f>
        <v>-5.4792139999999998</v>
      </c>
      <c r="J965">
        <f>Input2022!J965*0.000001</f>
        <v>23.187562</v>
      </c>
      <c r="K965">
        <f>Input2022!K965*0.000001</f>
        <v>17.600524</v>
      </c>
      <c r="L965">
        <f>Input2022!L965*0.000001</f>
        <v>61.133837</v>
      </c>
      <c r="M965">
        <f>Input2022!M965*0.000001</f>
        <v>35.504686</v>
      </c>
      <c r="N965">
        <f>Input2022!N965*0.000001</f>
        <v>0</v>
      </c>
      <c r="O965">
        <f>Input2022!O965*0.000001</f>
        <v>36.480539999999998</v>
      </c>
      <c r="P965">
        <f>Input2022!P965*0.000001</f>
        <v>3.2472289999999999</v>
      </c>
      <c r="Q965">
        <f>Input2022!Q965*0.000001</f>
        <v>-9.3564679999999996</v>
      </c>
      <c r="R965">
        <f>Input2022!R965*0.000001</f>
        <v>84.919982879999992</v>
      </c>
      <c r="S965">
        <f>Input2022!S965*0.000001</f>
        <v>75.563514879999985</v>
      </c>
      <c r="T965">
        <f>Input2022!T965*0.000001</f>
        <v>2.3201419999999997</v>
      </c>
      <c r="U965">
        <f>Input2022!U965*0.000001</f>
        <v>4.747363</v>
      </c>
      <c r="V965">
        <f>Input2022!V965*0.000001</f>
        <v>4.5789460000000002</v>
      </c>
      <c r="W965">
        <f>Input2022!W965*0.000001</f>
        <v>54.632978999999999</v>
      </c>
    </row>
    <row r="966" spans="1:23" ht="14.25" customHeight="1">
      <c r="A966">
        <f>Input2022!A966</f>
        <v>2022</v>
      </c>
      <c r="B966" t="str">
        <f>Input2022!B966</f>
        <v>Pittsburg</v>
      </c>
      <c r="C966" t="str">
        <f>Input2022!C966</f>
        <v>City</v>
      </c>
      <c r="D966" t="str">
        <f>Input2022!D966</f>
        <v>06</v>
      </c>
      <c r="E966" t="str">
        <f>Input2022!E966</f>
        <v>013</v>
      </c>
      <c r="F966">
        <f>Input2022!F966</f>
        <v>57456</v>
      </c>
      <c r="G966" t="str">
        <f>Input2022!G966</f>
        <v>CA</v>
      </c>
      <c r="H966">
        <f>Input2022!H966*0.000001</f>
        <v>32.456933999999997</v>
      </c>
      <c r="I966">
        <f>Input2022!I966*0.000001</f>
        <v>-4.0919499999999998</v>
      </c>
      <c r="J966">
        <f>Input2022!J966*0.000001</f>
        <v>50.988765000000001</v>
      </c>
      <c r="K966">
        <f>Input2022!K966*0.000001</f>
        <v>109.47217499999999</v>
      </c>
      <c r="L966">
        <f>Input2022!L966*0.000001</f>
        <v>141.63393600000001</v>
      </c>
      <c r="M966">
        <f>Input2022!M966*0.000001</f>
        <v>48.651066</v>
      </c>
      <c r="N966">
        <f>Input2022!N966*0.000001</f>
        <v>0</v>
      </c>
      <c r="O966">
        <f>Input2022!O966*0.000001</f>
        <v>33.134374000000001</v>
      </c>
      <c r="P966">
        <f>Input2022!P966*0.000001</f>
        <v>7.6960089999999992</v>
      </c>
      <c r="Q966">
        <f>Input2022!Q966*0.000001</f>
        <v>-39.448281999999999</v>
      </c>
      <c r="R966">
        <f>Input2022!R966*0.000001</f>
        <v>250.63295205514157</v>
      </c>
      <c r="S966">
        <f>Input2022!S966*0.000001</f>
        <v>211.18467005514159</v>
      </c>
      <c r="T966">
        <f>Input2022!T966*0.000001</f>
        <v>7.8819520000000001</v>
      </c>
      <c r="U966">
        <f>Input2022!U966*0.000001</f>
        <v>6.1813009999999995</v>
      </c>
      <c r="V966">
        <f>Input2022!V966*0.000001</f>
        <v>37.674748999999998</v>
      </c>
      <c r="W966">
        <f>Input2022!W966*0.000001</f>
        <v>0.107361</v>
      </c>
    </row>
    <row r="967" spans="1:23" ht="14.25" customHeight="1">
      <c r="A967">
        <f>Input2022!A967</f>
        <v>2022</v>
      </c>
      <c r="B967" t="str">
        <f>Input2022!B967</f>
        <v>Pittsburg Unified School District</v>
      </c>
      <c r="C967" t="str">
        <f>Input2022!C967</f>
        <v>School District</v>
      </c>
      <c r="D967" t="str">
        <f>Input2022!D967</f>
        <v>06</v>
      </c>
      <c r="E967" t="str">
        <f>Input2022!E967</f>
        <v>013</v>
      </c>
      <c r="F967" t="str">
        <f>Input2022!F967</f>
        <v>30600</v>
      </c>
      <c r="G967" t="str">
        <f>Input2022!G967</f>
        <v>CA</v>
      </c>
      <c r="H967">
        <f>Input2022!H967*0.000001</f>
        <v>20.920928</v>
      </c>
      <c r="I967">
        <f>Input2022!I967*0.000001</f>
        <v>0</v>
      </c>
      <c r="J967">
        <f>Input2022!J967*0.000001</f>
        <v>161.69510299999999</v>
      </c>
      <c r="K967">
        <f>Input2022!K967*0.000001</f>
        <v>349.59256499999998</v>
      </c>
      <c r="L967">
        <f>Input2022!L967*0.000001</f>
        <v>201.45085499999999</v>
      </c>
      <c r="M967">
        <f>Input2022!M967*0.000001</f>
        <v>173.121872</v>
      </c>
      <c r="N967">
        <f>Input2022!N967*0.000001</f>
        <v>0</v>
      </c>
      <c r="O967">
        <f>Input2022!O967*0.000001</f>
        <v>60.098729999999996</v>
      </c>
      <c r="P967">
        <f>Input2022!P967*0.000001</f>
        <v>26.379445999999998</v>
      </c>
      <c r="Q967">
        <f>Input2022!Q967*0.000001</f>
        <v>-78.337960999999993</v>
      </c>
      <c r="R967">
        <f>Input2022!R967*0.000001</f>
        <v>529.65684786184215</v>
      </c>
      <c r="S967">
        <f>Input2022!S967*0.000001</f>
        <v>451.31888686184215</v>
      </c>
      <c r="T967">
        <f>Input2022!T967*0.000001</f>
        <v>16.468720999999999</v>
      </c>
      <c r="U967">
        <f>Input2022!U967*0.000001</f>
        <v>2.0009440000000001</v>
      </c>
      <c r="V967">
        <f>Input2022!V967*0.000001</f>
        <v>49.026623000000001</v>
      </c>
      <c r="W967">
        <f>Input2022!W967*0.000001</f>
        <v>-139.09167099999999</v>
      </c>
    </row>
    <row r="968" spans="1:23" ht="14.25" customHeight="1">
      <c r="A968">
        <f>Input2022!A968</f>
        <v>2022</v>
      </c>
      <c r="B968" t="str">
        <f>Input2022!B968</f>
        <v>Pixley Union Elementary School District</v>
      </c>
      <c r="C968" t="str">
        <f>Input2022!C968</f>
        <v>School District</v>
      </c>
      <c r="D968" t="str">
        <f>Input2022!D968</f>
        <v>06</v>
      </c>
      <c r="E968" t="str">
        <f>Input2022!E968</f>
        <v>107</v>
      </c>
      <c r="F968" t="str">
        <f>Input2022!F968</f>
        <v>30630</v>
      </c>
      <c r="G968" t="str">
        <f>Input2022!G968</f>
        <v>CA</v>
      </c>
      <c r="H968">
        <f>Input2022!H968*0.000001</f>
        <v>4.8320129999999999</v>
      </c>
      <c r="I968">
        <f>Input2022!I968*0.000001</f>
        <v>0</v>
      </c>
      <c r="J968">
        <f>Input2022!J968*0.000001</f>
        <v>16.274301999999999</v>
      </c>
      <c r="K968">
        <f>Input2022!K968*0.000001</f>
        <v>9.9348759999999992</v>
      </c>
      <c r="L968">
        <f>Input2022!L968*0.000001</f>
        <v>18.929710999999998</v>
      </c>
      <c r="M968">
        <f>Input2022!M968*0.000001</f>
        <v>18.183102999999999</v>
      </c>
      <c r="N968">
        <f>Input2022!N968*0.000001</f>
        <v>0</v>
      </c>
      <c r="O968">
        <f>Input2022!O968*0.000001</f>
        <v>7.3989309999999993</v>
      </c>
      <c r="P968">
        <f>Input2022!P968*0.000001</f>
        <v>2.5815199999999998</v>
      </c>
      <c r="Q968">
        <f>Input2022!Q968*0.000001</f>
        <v>-7.3999619999999995</v>
      </c>
      <c r="R968">
        <f>Input2022!R968*0.000001</f>
        <v>48.496311740890697</v>
      </c>
      <c r="S968">
        <f>Input2022!S968*0.000001</f>
        <v>41.096349740890695</v>
      </c>
      <c r="T968">
        <f>Input2022!T968*0.000001</f>
        <v>1.531971</v>
      </c>
      <c r="U968">
        <f>Input2022!U968*0.000001</f>
        <v>-4.1103968253968252E-4</v>
      </c>
      <c r="V968">
        <f>Input2022!V968*0.000001</f>
        <v>3.5023159603174601</v>
      </c>
      <c r="W968">
        <f>Input2022!W968*0.000001</f>
        <v>-8.7138200000000001</v>
      </c>
    </row>
    <row r="969" spans="1:23" ht="14.25" customHeight="1">
      <c r="A969">
        <f>Input2022!A969</f>
        <v>2022</v>
      </c>
      <c r="B969" t="str">
        <f>Input2022!B969</f>
        <v>Placentia</v>
      </c>
      <c r="C969" t="str">
        <f>Input2022!C969</f>
        <v>City</v>
      </c>
      <c r="D969" t="str">
        <f>Input2022!D969</f>
        <v>06</v>
      </c>
      <c r="E969" t="str">
        <f>Input2022!E969</f>
        <v>059</v>
      </c>
      <c r="F969" t="str">
        <f>Input2022!F969</f>
        <v>57526</v>
      </c>
      <c r="G969" t="str">
        <f>Input2022!G969</f>
        <v>CA</v>
      </c>
      <c r="H969">
        <f>Input2022!H969*0.000001</f>
        <v>21.060689</v>
      </c>
      <c r="I969">
        <f>Input2022!I969*0.000001</f>
        <v>-3.4445219999999996</v>
      </c>
      <c r="J969">
        <f>Input2022!J969*0.000001</f>
        <v>42.090247999999995</v>
      </c>
      <c r="K969">
        <f>Input2022!K969*0.000001</f>
        <v>67.203845000000001</v>
      </c>
      <c r="L969">
        <f>Input2022!L969*0.000001</f>
        <v>60.922608999999994</v>
      </c>
      <c r="M969">
        <f>Input2022!M969*0.000001</f>
        <v>48.665831999999995</v>
      </c>
      <c r="N969">
        <f>Input2022!N969*0.000001</f>
        <v>0</v>
      </c>
      <c r="O969">
        <f>Input2022!O969*0.000001</f>
        <v>26.090337999999999</v>
      </c>
      <c r="P969">
        <f>Input2022!P969*0.000001</f>
        <v>12.206958999999999</v>
      </c>
      <c r="Q969">
        <f>Input2022!Q969*0.000001</f>
        <v>23.265625</v>
      </c>
      <c r="R969">
        <f>Input2022!R969*0.000001</f>
        <v>157.37329219355146</v>
      </c>
      <c r="S969">
        <f>Input2022!S969*0.000001</f>
        <v>180.63891719355146</v>
      </c>
      <c r="T969">
        <f>Input2022!T969*0.000001</f>
        <v>1.6053059999999999</v>
      </c>
      <c r="U969">
        <f>Input2022!U969*0.000001</f>
        <v>0</v>
      </c>
      <c r="V969">
        <f>Input2022!V969*0.000001</f>
        <v>24.910487</v>
      </c>
      <c r="W969">
        <f>Input2022!W969*0.000001</f>
        <v>-21.554123000000001</v>
      </c>
    </row>
    <row r="970" spans="1:23" ht="14.25" customHeight="1">
      <c r="A970">
        <f>Input2022!A970</f>
        <v>2022</v>
      </c>
      <c r="B970" t="str">
        <f>Input2022!B970</f>
        <v>Placentia-Yorba Linda Unified School District</v>
      </c>
      <c r="C970" t="str">
        <f>Input2022!C970</f>
        <v>School District</v>
      </c>
      <c r="D970" t="str">
        <f>Input2022!D970</f>
        <v>06</v>
      </c>
      <c r="E970" t="str">
        <f>Input2022!E970</f>
        <v>059</v>
      </c>
      <c r="F970" t="str">
        <f>Input2022!F970</f>
        <v>30660</v>
      </c>
      <c r="G970" t="str">
        <f>Input2022!G970</f>
        <v>CA</v>
      </c>
      <c r="H970">
        <f>Input2022!H970*0.000001</f>
        <v>55.102875999999995</v>
      </c>
      <c r="I970">
        <f>Input2022!I970*0.000001</f>
        <v>0</v>
      </c>
      <c r="J970">
        <f>Input2022!J970*0.000001</f>
        <v>325.03648099999998</v>
      </c>
      <c r="K970">
        <f>Input2022!K970*0.000001</f>
        <v>361.68185899999997</v>
      </c>
      <c r="L970">
        <f>Input2022!L970*0.000001</f>
        <v>373.59385099999997</v>
      </c>
      <c r="M970">
        <f>Input2022!M970*0.000001</f>
        <v>331.58857699999999</v>
      </c>
      <c r="N970">
        <f>Input2022!N970*0.000001</f>
        <v>0</v>
      </c>
      <c r="O970">
        <f>Input2022!O970*0.000001</f>
        <v>90.744658000000001</v>
      </c>
      <c r="P970">
        <f>Input2022!P970*0.000001</f>
        <v>25.745517</v>
      </c>
      <c r="Q970">
        <f>Input2022!Q970*0.000001</f>
        <v>-156.14175</v>
      </c>
      <c r="R970">
        <f>Input2022!R970*0.000001</f>
        <v>1071.3191587044535</v>
      </c>
      <c r="S970">
        <f>Input2022!S970*0.000001</f>
        <v>915.17740870445346</v>
      </c>
      <c r="T970">
        <f>Input2022!T970*0.000001</f>
        <v>31.916331999999997</v>
      </c>
      <c r="U970">
        <f>Input2022!U970*0.000001</f>
        <v>-1.0740484126984126E-2</v>
      </c>
      <c r="V970">
        <f>Input2022!V970*0.000001</f>
        <v>50.323704515873011</v>
      </c>
      <c r="W970">
        <f>Input2022!W970*0.000001</f>
        <v>-270.12172599999997</v>
      </c>
    </row>
    <row r="971" spans="1:23" ht="14.25" customHeight="1">
      <c r="A971">
        <f>Input2022!A971</f>
        <v>2022</v>
      </c>
      <c r="B971" t="str">
        <f>Input2022!B971</f>
        <v>Placer County</v>
      </c>
      <c r="C971" t="str">
        <f>Input2022!C971</f>
        <v>County</v>
      </c>
      <c r="D971" t="str">
        <f>Input2022!D971</f>
        <v>06</v>
      </c>
      <c r="E971" t="str">
        <f>Input2022!E971</f>
        <v>061</v>
      </c>
      <c r="F971" t="str">
        <f>Input2022!F971</f>
        <v>00000</v>
      </c>
      <c r="G971" t="str">
        <f>Input2022!G971</f>
        <v>CA</v>
      </c>
      <c r="H971">
        <f>Input2022!H971*0.000001</f>
        <v>153.917</v>
      </c>
      <c r="I971">
        <f>Input2022!I971*0.000001</f>
        <v>-100.25399999999999</v>
      </c>
      <c r="J971">
        <f>Input2022!J971*0.000001</f>
        <v>340.34999999999997</v>
      </c>
      <c r="K971">
        <f>Input2022!K971*0.000001</f>
        <v>311.45799999999997</v>
      </c>
      <c r="L971">
        <f>Input2022!L971*0.000001</f>
        <v>859.11399999999992</v>
      </c>
      <c r="M971">
        <f>Input2022!M971*0.000001</f>
        <v>439.48899999999998</v>
      </c>
      <c r="N971">
        <f>Input2022!N971*0.000001</f>
        <v>0</v>
      </c>
      <c r="O971">
        <f>Input2022!O971*0.000001</f>
        <v>196.63299999999998</v>
      </c>
      <c r="P971">
        <f>Input2022!P971*0.000001</f>
        <v>34.686</v>
      </c>
      <c r="Q971">
        <f>Input2022!Q971*0.000001</f>
        <v>-499.97799999999995</v>
      </c>
      <c r="R971">
        <f>Input2022!R971*0.000001</f>
        <v>2008.6389999999999</v>
      </c>
      <c r="S971">
        <f>Input2022!S971*0.000001</f>
        <v>1508.6609999999998</v>
      </c>
      <c r="T971">
        <f>Input2022!T971*0.000001</f>
        <v>88.000999999999991</v>
      </c>
      <c r="U971">
        <f>Input2022!U971*0.000001</f>
        <v>520.32100000000003</v>
      </c>
      <c r="V971">
        <f>Input2022!V971*0.000001</f>
        <v>402.21899999999999</v>
      </c>
      <c r="W971">
        <f>Input2022!W971*0.000001</f>
        <v>-284.16300000000001</v>
      </c>
    </row>
    <row r="972" spans="1:23" ht="14.25" customHeight="1">
      <c r="A972">
        <f>Input2022!A972</f>
        <v>2022</v>
      </c>
      <c r="B972" t="str">
        <f>Input2022!B972</f>
        <v>Placer County Office of Education</v>
      </c>
      <c r="C972" t="str">
        <f>Input2022!C972</f>
        <v>School District</v>
      </c>
      <c r="D972" t="str">
        <f>Input2022!D972</f>
        <v>06</v>
      </c>
      <c r="E972" t="str">
        <f>Input2022!E972</f>
        <v>061</v>
      </c>
      <c r="F972" t="str">
        <f>Input2022!F972</f>
        <v>91025</v>
      </c>
      <c r="G972" t="str">
        <f>Input2022!G972</f>
        <v>CA</v>
      </c>
      <c r="H972">
        <f>Input2022!H972*0.000001</f>
        <v>30.353549999999998</v>
      </c>
      <c r="I972">
        <f>Input2022!I972*0.000001</f>
        <v>-4.0510539999999997</v>
      </c>
      <c r="J972">
        <f>Input2022!J972*0.000001</f>
        <v>59.427870999999996</v>
      </c>
      <c r="K972">
        <f>Input2022!K972*0.000001</f>
        <v>34.56071</v>
      </c>
      <c r="L972">
        <f>Input2022!L972*0.000001</f>
        <v>150.999911</v>
      </c>
      <c r="M972">
        <f>Input2022!M972*0.000001</f>
        <v>66.688942999999995</v>
      </c>
      <c r="N972">
        <f>Input2022!N972*0.000001</f>
        <v>66.519171999999998</v>
      </c>
      <c r="O972">
        <f>Input2022!O972*0.000001</f>
        <v>0</v>
      </c>
      <c r="P972">
        <f>Input2022!P972*0.000001</f>
        <v>45.829189</v>
      </c>
      <c r="Q972">
        <f>Input2022!Q972*0.000001</f>
        <v>-35.417999999999999</v>
      </c>
      <c r="R972">
        <f>Input2022!R972*0.000001</f>
        <v>210.05949619895665</v>
      </c>
      <c r="S972">
        <f>Input2022!S972*0.000001</f>
        <v>174.64149619895667</v>
      </c>
      <c r="T972">
        <f>Input2022!T972*0.000001</f>
        <v>6.6298469999999998</v>
      </c>
      <c r="U972">
        <f>Input2022!U972*0.000001</f>
        <v>7.362304</v>
      </c>
      <c r="V972">
        <f>Input2022!V972*0.000001</f>
        <v>6.0856919999999999</v>
      </c>
      <c r="W972">
        <f>Input2022!W972*0.000001</f>
        <v>-13.328322</v>
      </c>
    </row>
    <row r="973" spans="1:23" ht="14.25" customHeight="1">
      <c r="A973">
        <f>Input2022!A973</f>
        <v>2022</v>
      </c>
      <c r="B973" t="str">
        <f>Input2022!B973</f>
        <v>Placer County Transportation Planning Agency</v>
      </c>
      <c r="C973" t="str">
        <f>Input2022!C973</f>
        <v>Special District</v>
      </c>
      <c r="D973" t="str">
        <f>Input2022!D973</f>
        <v>06</v>
      </c>
      <c r="E973" t="str">
        <f>Input2022!E973</f>
        <v>061</v>
      </c>
      <c r="F973" t="str">
        <f>Input2022!F973</f>
        <v>99099</v>
      </c>
      <c r="G973" t="str">
        <f>Input2022!G973</f>
        <v>CA</v>
      </c>
      <c r="H973">
        <f>Input2022!H973*0.000001</f>
        <v>1.252445</v>
      </c>
      <c r="I973">
        <f>Input2022!I973*0.000001</f>
        <v>0</v>
      </c>
      <c r="J973">
        <f>Input2022!J973*0.000001</f>
        <v>4.850276</v>
      </c>
      <c r="K973">
        <f>Input2022!K973*0.000001</f>
        <v>1.0843579999999999</v>
      </c>
      <c r="L973">
        <f>Input2022!L973*0.000001</f>
        <v>41.794210999999997</v>
      </c>
      <c r="M973">
        <f>Input2022!M973*0.000001</f>
        <v>3.5855109999999999</v>
      </c>
      <c r="N973">
        <f>Input2022!N973*0.000001</f>
        <v>0.38817999999999997</v>
      </c>
      <c r="O973">
        <f>Input2022!O973*0.000001</f>
        <v>0</v>
      </c>
      <c r="P973">
        <f>Input2022!P973*0.000001</f>
        <v>0.90534399999999993</v>
      </c>
      <c r="Q973">
        <f>Input2022!Q973*0.000001</f>
        <v>-0.65523900000000002</v>
      </c>
      <c r="R973">
        <f>Input2022!R973*0.000001</f>
        <v>7.1532640000000001</v>
      </c>
      <c r="S973">
        <f>Input2022!S973*0.000001</f>
        <v>6.4980249999999993</v>
      </c>
      <c r="T973">
        <f>Input2022!T973*0.000001</f>
        <v>0.22220199999999998</v>
      </c>
      <c r="U973">
        <f>Input2022!U973*0.000001</f>
        <v>1.419945</v>
      </c>
      <c r="V973">
        <f>Input2022!V973*0.000001</f>
        <v>1.3913499999999999</v>
      </c>
      <c r="W973">
        <f>Input2022!W973*0.000001</f>
        <v>0.390627</v>
      </c>
    </row>
    <row r="974" spans="1:23" ht="14.25" customHeight="1">
      <c r="A974">
        <f>Input2022!A974</f>
        <v>2022</v>
      </c>
      <c r="B974" t="str">
        <f>Input2022!B974</f>
        <v>Placer Hills Union School District</v>
      </c>
      <c r="C974" t="str">
        <f>Input2022!C974</f>
        <v>School District</v>
      </c>
      <c r="D974" t="str">
        <f>Input2022!D974</f>
        <v>06</v>
      </c>
      <c r="E974" t="str">
        <f>Input2022!E974</f>
        <v>061</v>
      </c>
      <c r="F974" t="str">
        <f>Input2022!F974</f>
        <v>30720</v>
      </c>
      <c r="G974" t="str">
        <f>Input2022!G974</f>
        <v>CA</v>
      </c>
      <c r="H974">
        <f>Input2022!H974*0.000001</f>
        <v>1.932553</v>
      </c>
      <c r="I974">
        <f>Input2022!I974*0.000001</f>
        <v>-4.0556999999999996E-2</v>
      </c>
      <c r="J974">
        <f>Input2022!J974*0.000001</f>
        <v>9.2291209999999992</v>
      </c>
      <c r="K974">
        <f>Input2022!K974*0.000001</f>
        <v>0.30757399999999996</v>
      </c>
      <c r="L974">
        <f>Input2022!L974*0.000001</f>
        <v>10.293673</v>
      </c>
      <c r="M974">
        <f>Input2022!M974*0.000001</f>
        <v>9.9017809999999997</v>
      </c>
      <c r="N974">
        <f>Input2022!N974*0.000001</f>
        <v>3.46238</v>
      </c>
      <c r="O974">
        <f>Input2022!O974*0.000001</f>
        <v>0</v>
      </c>
      <c r="P974">
        <f>Input2022!P974*0.000001</f>
        <v>1.045771</v>
      </c>
      <c r="Q974">
        <f>Input2022!Q974*0.000001</f>
        <v>-4.2779999999999996</v>
      </c>
      <c r="R974">
        <f>Input2022!R974*0.000001</f>
        <v>28.589704663678638</v>
      </c>
      <c r="S974">
        <f>Input2022!S974*0.000001</f>
        <v>24.311704663678636</v>
      </c>
      <c r="T974">
        <f>Input2022!T974*0.000001</f>
        <v>0.95204899999999992</v>
      </c>
      <c r="U974">
        <f>Input2022!U974*0.000001</f>
        <v>0</v>
      </c>
      <c r="V974">
        <f>Input2022!V974*0.000001</f>
        <v>1.168749</v>
      </c>
      <c r="W974">
        <f>Input2022!W974*0.000001</f>
        <v>-6.0213399999999995</v>
      </c>
    </row>
    <row r="975" spans="1:23" ht="14.25" customHeight="1">
      <c r="A975">
        <f>Input2022!A975</f>
        <v>2022</v>
      </c>
      <c r="B975" t="str">
        <f>Input2022!B975</f>
        <v>Placer Union High School District</v>
      </c>
      <c r="C975" t="str">
        <f>Input2022!C975</f>
        <v>School District</v>
      </c>
      <c r="D975" t="str">
        <f>Input2022!D975</f>
        <v>06</v>
      </c>
      <c r="E975" t="str">
        <f>Input2022!E975</f>
        <v>061</v>
      </c>
      <c r="F975" t="str">
        <f>Input2022!F975</f>
        <v>30750</v>
      </c>
      <c r="G975" t="str">
        <f>Input2022!G975</f>
        <v>CA</v>
      </c>
      <c r="H975">
        <f>Input2022!H975*0.000001</f>
        <v>15.479709</v>
      </c>
      <c r="I975">
        <f>Input2022!I975*0.000001</f>
        <v>-1.62568</v>
      </c>
      <c r="J975">
        <f>Input2022!J975*0.000001</f>
        <v>54.919185999999996</v>
      </c>
      <c r="K975">
        <f>Input2022!K975*0.000001</f>
        <v>138.38268299999999</v>
      </c>
      <c r="L975">
        <f>Input2022!L975*0.000001</f>
        <v>72.736054999999993</v>
      </c>
      <c r="M975">
        <f>Input2022!M975*0.000001</f>
        <v>56.114595999999999</v>
      </c>
      <c r="N975">
        <f>Input2022!N975*0.000001</f>
        <v>17.742034</v>
      </c>
      <c r="O975">
        <f>Input2022!O975*0.000001</f>
        <v>0</v>
      </c>
      <c r="P975">
        <f>Input2022!P975*0.000001</f>
        <v>3.6909509999999996</v>
      </c>
      <c r="Q975">
        <f>Input2022!Q975*0.000001</f>
        <v>-25.13</v>
      </c>
      <c r="R975">
        <f>Input2022!R975*0.000001</f>
        <v>168.95723269999999</v>
      </c>
      <c r="S975">
        <f>Input2022!S975*0.000001</f>
        <v>143.82723269999997</v>
      </c>
      <c r="T975">
        <f>Input2022!T975*0.000001</f>
        <v>5.7669039999999994</v>
      </c>
      <c r="U975">
        <f>Input2022!U975*0.000001</f>
        <v>0.49619099999999999</v>
      </c>
      <c r="V975">
        <f>Input2022!V975*0.000001</f>
        <v>1.282581</v>
      </c>
      <c r="W975">
        <f>Input2022!W975*0.000001</f>
        <v>-64.001738000000003</v>
      </c>
    </row>
    <row r="976" spans="1:23" ht="14.25" customHeight="1">
      <c r="A976">
        <f>Input2022!A976</f>
        <v>2022</v>
      </c>
      <c r="B976" t="str">
        <f>Input2022!B976</f>
        <v>Placerville</v>
      </c>
      <c r="C976" t="str">
        <f>Input2022!C976</f>
        <v>City</v>
      </c>
      <c r="D976" t="str">
        <f>Input2022!D976</f>
        <v>06</v>
      </c>
      <c r="E976" t="str">
        <f>Input2022!E976</f>
        <v>017</v>
      </c>
      <c r="F976">
        <f>Input2022!F976</f>
        <v>57540</v>
      </c>
      <c r="G976" t="str">
        <f>Input2022!G976</f>
        <v>CA</v>
      </c>
      <c r="H976">
        <f>Input2022!H976*0.000001</f>
        <v>2.523946</v>
      </c>
      <c r="I976">
        <f>Input2022!I976*0.000001</f>
        <v>-0.51857599999999993</v>
      </c>
      <c r="J976">
        <f>Input2022!J976*0.000001</f>
        <v>9.2411580000000004</v>
      </c>
      <c r="K976">
        <f>Input2022!K976*0.000001</f>
        <v>42.693064999999997</v>
      </c>
      <c r="L976">
        <f>Input2022!L976*0.000001</f>
        <v>30.410273</v>
      </c>
      <c r="M976">
        <f>Input2022!M976*0.000001</f>
        <v>11.065947</v>
      </c>
      <c r="N976">
        <f>Input2022!N976*0.000001</f>
        <v>0</v>
      </c>
      <c r="O976">
        <f>Input2022!O976*0.000001</f>
        <v>1.039903</v>
      </c>
      <c r="P976">
        <f>Input2022!P976*0.000001</f>
        <v>0.58254799999999995</v>
      </c>
      <c r="Q976">
        <f>Input2022!Q976*0.000001</f>
        <v>-15.196361999999999</v>
      </c>
      <c r="R976">
        <f>Input2022!R976*0.000001</f>
        <v>62.380127882537508</v>
      </c>
      <c r="S976">
        <f>Input2022!S976*0.000001</f>
        <v>47.183765882537514</v>
      </c>
      <c r="T976">
        <f>Input2022!T976*0.000001</f>
        <v>2.1747860000000001</v>
      </c>
      <c r="U976">
        <f>Input2022!U976*0.000001</f>
        <v>0</v>
      </c>
      <c r="V976">
        <f>Input2022!V976*0.000001</f>
        <v>3.8944169999999998</v>
      </c>
      <c r="W976">
        <f>Input2022!W976*0.000001</f>
        <v>-15.330871</v>
      </c>
    </row>
    <row r="977" spans="1:23" ht="14.25" customHeight="1">
      <c r="A977">
        <f>Input2022!A977</f>
        <v>2022</v>
      </c>
      <c r="B977" t="str">
        <f>Input2022!B977</f>
        <v>Placerville Union Elementary School District</v>
      </c>
      <c r="C977" t="str">
        <f>Input2022!C977</f>
        <v>School District</v>
      </c>
      <c r="D977" t="str">
        <f>Input2022!D977</f>
        <v>06</v>
      </c>
      <c r="E977" t="str">
        <f>Input2022!E977</f>
        <v>017</v>
      </c>
      <c r="F977" t="str">
        <f>Input2022!F977</f>
        <v>30780</v>
      </c>
      <c r="G977" t="str">
        <f>Input2022!G977</f>
        <v>CA</v>
      </c>
      <c r="H977">
        <f>Input2022!H977*0.000001</f>
        <v>3.7465449999999998</v>
      </c>
      <c r="I977">
        <f>Input2022!I977*0.000001</f>
        <v>-0.23877099999999998</v>
      </c>
      <c r="J977">
        <f>Input2022!J977*0.000001</f>
        <v>16.593729</v>
      </c>
      <c r="K977">
        <f>Input2022!K977*0.000001</f>
        <v>3.9428839999999998</v>
      </c>
      <c r="L977">
        <f>Input2022!L977*0.000001</f>
        <v>18.041031</v>
      </c>
      <c r="M977">
        <f>Input2022!M977*0.000001</f>
        <v>17.599157999999999</v>
      </c>
      <c r="N977">
        <f>Input2022!N977*0.000001</f>
        <v>5.8888099999999994</v>
      </c>
      <c r="O977">
        <f>Input2022!O977*0.000001</f>
        <v>0</v>
      </c>
      <c r="P977">
        <f>Input2022!P977*0.000001</f>
        <v>1.1201029999999998</v>
      </c>
      <c r="Q977">
        <f>Input2022!Q977*0.000001</f>
        <v>-8.3782949999999996</v>
      </c>
      <c r="R977">
        <f>Input2022!R977*0.000001</f>
        <v>56.043739679999995</v>
      </c>
      <c r="S977">
        <f>Input2022!S977*0.000001</f>
        <v>47.66544468</v>
      </c>
      <c r="T977">
        <f>Input2022!T977*0.000001</f>
        <v>1.7087049999999999</v>
      </c>
      <c r="U977">
        <f>Input2022!U977*0.000001</f>
        <v>0</v>
      </c>
      <c r="V977">
        <f>Input2022!V977*0.000001</f>
        <v>0.30762</v>
      </c>
      <c r="W977">
        <f>Input2022!W977*0.000001</f>
        <v>-8.4756219999999995</v>
      </c>
    </row>
    <row r="978" spans="1:23" ht="14.25" customHeight="1">
      <c r="A978">
        <f>Input2022!A978</f>
        <v>2022</v>
      </c>
      <c r="B978" t="str">
        <f>Input2022!B978</f>
        <v>Plainsburg Union Elementary School District</v>
      </c>
      <c r="C978" t="str">
        <f>Input2022!C978</f>
        <v>School District</v>
      </c>
      <c r="D978" t="str">
        <f>Input2022!D978</f>
        <v>06</v>
      </c>
      <c r="E978" t="str">
        <f>Input2022!E978</f>
        <v>047</v>
      </c>
      <c r="F978" t="str">
        <f>Input2022!F978</f>
        <v>30810</v>
      </c>
      <c r="G978" t="str">
        <f>Input2022!G978</f>
        <v>CA</v>
      </c>
      <c r="H978">
        <f>Input2022!H978*0.000001</f>
        <v>1.6402889999999999</v>
      </c>
      <c r="I978">
        <f>Input2022!I978*0.000001</f>
        <v>0</v>
      </c>
      <c r="J978">
        <f>Input2022!J978*0.000001</f>
        <v>1.3205009999999999</v>
      </c>
      <c r="K978">
        <f>Input2022!K978*0.000001</f>
        <v>0</v>
      </c>
      <c r="L978">
        <f>Input2022!L978*0.000001</f>
        <v>1.2999619999999998</v>
      </c>
      <c r="M978">
        <f>Input2022!M978*0.000001</f>
        <v>1.387907</v>
      </c>
      <c r="N978">
        <f>Input2022!N978*0.000001</f>
        <v>1.9634269999999998</v>
      </c>
      <c r="O978">
        <f>Input2022!O978*0.000001</f>
        <v>0</v>
      </c>
      <c r="P978">
        <f>Input2022!P978*0.000001</f>
        <v>0.30273299999999997</v>
      </c>
      <c r="Q978">
        <f>Input2022!Q978*0.000001</f>
        <v>-0.66391499999999992</v>
      </c>
      <c r="R978">
        <f>Input2022!R978*0.000001</f>
        <v>4.6544440789473684</v>
      </c>
      <c r="S978">
        <f>Input2022!S978*0.000001</f>
        <v>3.9905290789473686</v>
      </c>
      <c r="T978">
        <f>Input2022!T978*0.000001</f>
        <v>0.11418499999999999</v>
      </c>
      <c r="U978">
        <f>Input2022!U978*0.000001</f>
        <v>0</v>
      </c>
      <c r="V978">
        <f>Input2022!V978*0.000001</f>
        <v>0</v>
      </c>
      <c r="W978">
        <f>Input2022!W978*0.000001</f>
        <v>0.83810200000000001</v>
      </c>
    </row>
    <row r="979" spans="1:23" ht="14.25" customHeight="1">
      <c r="A979">
        <f>Input2022!A979</f>
        <v>2022</v>
      </c>
      <c r="B979" t="str">
        <f>Input2022!B979</f>
        <v>Planada School District</v>
      </c>
      <c r="C979" t="str">
        <f>Input2022!C979</f>
        <v>School District</v>
      </c>
      <c r="D979" t="str">
        <f>Input2022!D979</f>
        <v>06</v>
      </c>
      <c r="E979" t="str">
        <f>Input2022!E979</f>
        <v>047</v>
      </c>
      <c r="F979" t="str">
        <f>Input2022!F979</f>
        <v>30840</v>
      </c>
      <c r="G979" t="str">
        <f>Input2022!G979</f>
        <v>CA</v>
      </c>
      <c r="H979">
        <f>Input2022!H979*0.000001</f>
        <v>3.4986919999999997</v>
      </c>
      <c r="I979">
        <f>Input2022!I979*0.000001</f>
        <v>0</v>
      </c>
      <c r="J979">
        <f>Input2022!J979*0.000001</f>
        <v>12.802543</v>
      </c>
      <c r="K979">
        <f>Input2022!K979*0.000001</f>
        <v>5.6296710000000001</v>
      </c>
      <c r="L979">
        <f>Input2022!L979*0.000001</f>
        <v>15.674856</v>
      </c>
      <c r="M979">
        <f>Input2022!M979*0.000001</f>
        <v>14.922288999999999</v>
      </c>
      <c r="N979">
        <f>Input2022!N979*0.000001</f>
        <v>0</v>
      </c>
      <c r="O979">
        <f>Input2022!O979*0.000001</f>
        <v>5.1045169999999995</v>
      </c>
      <c r="P979">
        <f>Input2022!P979*0.000001</f>
        <v>1.129049</v>
      </c>
      <c r="Q979">
        <f>Input2022!Q979*0.000001</f>
        <v>-6.0943059999999996</v>
      </c>
      <c r="R979">
        <f>Input2022!R979*0.000001</f>
        <v>40.678806479999992</v>
      </c>
      <c r="S979">
        <f>Input2022!S979*0.000001</f>
        <v>34.584500479999996</v>
      </c>
      <c r="T979">
        <f>Input2022!T979*0.000001</f>
        <v>1.257339</v>
      </c>
      <c r="U979">
        <f>Input2022!U979*0.000001</f>
        <v>-3.6999999999999999E-4</v>
      </c>
      <c r="V979">
        <f>Input2022!V979*0.000001</f>
        <v>1.652131</v>
      </c>
      <c r="W979">
        <f>Input2022!W979*0.000001</f>
        <v>-8.0623950000000004</v>
      </c>
    </row>
    <row r="980" spans="1:23" ht="14.25" customHeight="1">
      <c r="A980">
        <f>Input2022!A980</f>
        <v>2022</v>
      </c>
      <c r="B980" t="str">
        <f>Input2022!B980</f>
        <v>Planning and Service Area 2, Area Agency on Aging</v>
      </c>
      <c r="C980" t="str">
        <f>Input2022!C980</f>
        <v>Special District</v>
      </c>
      <c r="D980" t="str">
        <f>Input2022!D980</f>
        <v>06</v>
      </c>
      <c r="E980" t="str">
        <f>Input2022!E980</f>
        <v>093</v>
      </c>
      <c r="F980">
        <f>Input2022!F980</f>
        <v>99050</v>
      </c>
      <c r="G980" t="str">
        <f>Input2022!G980</f>
        <v>CA</v>
      </c>
      <c r="H980">
        <f>Input2022!H980*0.000001</f>
        <v>0.10597999999999999</v>
      </c>
      <c r="I980">
        <f>Input2022!I980*0.000001</f>
        <v>0</v>
      </c>
      <c r="J980">
        <f>Input2022!J980*0.000001</f>
        <v>3.7815319999999999</v>
      </c>
      <c r="K980">
        <f>Input2022!K980*0.000001</f>
        <v>2.8709999999999999E-3</v>
      </c>
      <c r="L980">
        <f>Input2022!L980*0.000001</f>
        <v>3.7807619999999997</v>
      </c>
      <c r="M980">
        <f>Input2022!M980*0.000001</f>
        <v>3.7701409999999997</v>
      </c>
      <c r="N980">
        <f>Input2022!N980*0.000001</f>
        <v>1.237592</v>
      </c>
      <c r="O980">
        <f>Input2022!O980*0.000001</f>
        <v>0</v>
      </c>
      <c r="P980">
        <f>Input2022!P980*0.000001</f>
        <v>1.6672639999999999</v>
      </c>
      <c r="Q980">
        <f>Input2022!Q980*0.000001</f>
        <v>9.7224999999999992E-2</v>
      </c>
      <c r="R980">
        <f>Input2022!R980*0.000001</f>
        <v>1.676293</v>
      </c>
      <c r="S980">
        <f>Input2022!S980*0.000001</f>
        <v>1.7735179999999999</v>
      </c>
      <c r="T980">
        <f>Input2022!T980*0.000001</f>
        <v>5.3728999999999999E-2</v>
      </c>
      <c r="U980">
        <f>Input2022!U980*0.000001</f>
        <v>0</v>
      </c>
      <c r="V980">
        <f>Input2022!V980*0.000001</f>
        <v>6.2540999999999999E-2</v>
      </c>
      <c r="W980">
        <f>Input2022!W980*0.000001</f>
        <v>3.918E-2</v>
      </c>
    </row>
    <row r="981" spans="1:23" ht="14.25" customHeight="1">
      <c r="A981">
        <f>Input2022!A981</f>
        <v>2022</v>
      </c>
      <c r="B981" t="str">
        <f>Input2022!B981</f>
        <v>Plaza Elementary School District</v>
      </c>
      <c r="C981" t="str">
        <f>Input2022!C981</f>
        <v>School District</v>
      </c>
      <c r="D981" t="str">
        <f>Input2022!D981</f>
        <v>06</v>
      </c>
      <c r="E981" t="str">
        <f>Input2022!E981</f>
        <v>021</v>
      </c>
      <c r="F981" t="str">
        <f>Input2022!F981</f>
        <v>30870</v>
      </c>
      <c r="G981" t="str">
        <f>Input2022!G981</f>
        <v>CA</v>
      </c>
      <c r="H981">
        <f>Input2022!H981*0.000001</f>
        <v>2.6643969999999997</v>
      </c>
      <c r="I981">
        <f>Input2022!I981*0.000001</f>
        <v>-5.5560000000000002E-3</v>
      </c>
      <c r="J981">
        <f>Input2022!J981*0.000001</f>
        <v>2.0710109999999999</v>
      </c>
      <c r="K981">
        <f>Input2022!K981*0.000001</f>
        <v>0.13722199999999998</v>
      </c>
      <c r="L981">
        <f>Input2022!L981*0.000001</f>
        <v>2.9848499999999998</v>
      </c>
      <c r="M981">
        <f>Input2022!M981*0.000001</f>
        <v>2.6816329999999997</v>
      </c>
      <c r="N981">
        <f>Input2022!N981*0.000001</f>
        <v>0</v>
      </c>
      <c r="O981">
        <f>Input2022!O981*0.000001</f>
        <v>3.127202</v>
      </c>
      <c r="P981">
        <f>Input2022!P981*0.000001</f>
        <v>0.37614599999999998</v>
      </c>
      <c r="Q981">
        <f>Input2022!Q981*0.000001</f>
        <v>-1.018391</v>
      </c>
      <c r="R981">
        <f>Input2022!R981*0.000001</f>
        <v>6.9264599999999996</v>
      </c>
      <c r="S981">
        <f>Input2022!S981*0.000001</f>
        <v>5.9080689999999993</v>
      </c>
      <c r="T981">
        <f>Input2022!T981*0.000001</f>
        <v>0.214476</v>
      </c>
      <c r="U981">
        <f>Input2022!U981*0.000001</f>
        <v>0</v>
      </c>
      <c r="V981">
        <f>Input2022!V981*0.000001</f>
        <v>1.1858229999999998</v>
      </c>
      <c r="W981">
        <f>Input2022!W981*0.000001</f>
        <v>0.27189399999999997</v>
      </c>
    </row>
    <row r="982" spans="1:23" ht="14.25" customHeight="1">
      <c r="A982">
        <f>Input2022!A982</f>
        <v>2022</v>
      </c>
      <c r="B982" t="str">
        <f>Input2022!B982</f>
        <v>Pleasant Hill</v>
      </c>
      <c r="C982" t="str">
        <f>Input2022!C982</f>
        <v>City</v>
      </c>
      <c r="D982" t="str">
        <f>Input2022!D982</f>
        <v>06</v>
      </c>
      <c r="E982" t="str">
        <f>Input2022!E982</f>
        <v>017</v>
      </c>
      <c r="F982">
        <f>Input2022!F982</f>
        <v>57764</v>
      </c>
      <c r="G982" t="str">
        <f>Input2022!G982</f>
        <v>CA</v>
      </c>
      <c r="H982">
        <f>Input2022!H982*0.000001</f>
        <v>17.933662999999999</v>
      </c>
      <c r="I982">
        <f>Input2022!I982*0.000001</f>
        <v>-3.395502</v>
      </c>
      <c r="J982">
        <f>Input2022!J982*0.000001</f>
        <v>43.112175999999998</v>
      </c>
      <c r="K982">
        <f>Input2022!K982*0.000001</f>
        <v>22.496921</v>
      </c>
      <c r="L982">
        <f>Input2022!L982*0.000001</f>
        <v>41.500730999999995</v>
      </c>
      <c r="M982">
        <f>Input2022!M982*0.000001</f>
        <v>34.855092999999997</v>
      </c>
      <c r="N982">
        <f>Input2022!N982*0.000001</f>
        <v>0</v>
      </c>
      <c r="O982">
        <f>Input2022!O982*0.000001</f>
        <v>23.384703999999999</v>
      </c>
      <c r="P982">
        <f>Input2022!P982*0.000001</f>
        <v>4.2055730000000002</v>
      </c>
      <c r="Q982">
        <f>Input2022!Q982*0.000001</f>
        <v>-29.035810999999999</v>
      </c>
      <c r="R982">
        <f>Input2022!R982*0.000001</f>
        <v>247.95739538855682</v>
      </c>
      <c r="S982">
        <f>Input2022!S982*0.000001</f>
        <v>218.92158438855682</v>
      </c>
      <c r="T982">
        <f>Input2022!T982*0.000001</f>
        <v>5.263128</v>
      </c>
      <c r="U982">
        <f>Input2022!U982*0.000001</f>
        <v>0</v>
      </c>
      <c r="V982">
        <f>Input2022!V982*0.000001</f>
        <v>0</v>
      </c>
      <c r="W982">
        <f>Input2022!W982*0.000001</f>
        <v>-21.566179999999999</v>
      </c>
    </row>
    <row r="983" spans="1:23" ht="14.25" customHeight="1">
      <c r="A983">
        <f>Input2022!A983</f>
        <v>2022</v>
      </c>
      <c r="B983" t="str">
        <f>Input2022!B983</f>
        <v>Pleasant Hill Recreation and Park District</v>
      </c>
      <c r="C983" t="str">
        <f>Input2022!C983</f>
        <v>Special District</v>
      </c>
      <c r="D983" t="str">
        <f>Input2022!D983</f>
        <v>06</v>
      </c>
      <c r="E983" t="str">
        <f>Input2022!E983</f>
        <v>013</v>
      </c>
      <c r="F983">
        <f>Input2022!F983</f>
        <v>99051</v>
      </c>
      <c r="G983" t="str">
        <f>Input2022!G983</f>
        <v>CA</v>
      </c>
      <c r="H983">
        <f>Input2022!H983*0.000001</f>
        <v>1.9286379999999999</v>
      </c>
      <c r="I983">
        <f>Input2022!I983*0.000001</f>
        <v>0</v>
      </c>
      <c r="J983">
        <f>Input2022!J983*0.000001</f>
        <v>9.6106889999999989</v>
      </c>
      <c r="K983">
        <f>Input2022!K983*0.000001</f>
        <v>35.126182</v>
      </c>
      <c r="L983">
        <f>Input2022!L983*0.000001</f>
        <v>14.923802999999999</v>
      </c>
      <c r="M983">
        <f>Input2022!M983*0.000001</f>
        <v>11.114170999999999</v>
      </c>
      <c r="N983">
        <f>Input2022!N983*0.000001</f>
        <v>0.21743999999999999</v>
      </c>
      <c r="O983">
        <f>Input2022!O983*0.000001</f>
        <v>5.7302719999999994</v>
      </c>
      <c r="P983">
        <f>Input2022!P983*0.000001</f>
        <v>4.6062799999999999</v>
      </c>
      <c r="Q983">
        <f>Input2022!Q983*0.000001</f>
        <v>-3.2113769999999997</v>
      </c>
      <c r="R983">
        <f>Input2022!R983*0.000001</f>
        <v>21.625434343434346</v>
      </c>
      <c r="S983">
        <f>Input2022!S983*0.000001</f>
        <v>18.414057343434347</v>
      </c>
      <c r="T983">
        <f>Input2022!T983*0.000001</f>
        <v>0.69394699999999998</v>
      </c>
      <c r="U983">
        <f>Input2022!U983*0.000001</f>
        <v>0</v>
      </c>
      <c r="V983">
        <f>Input2022!V983*0.000001</f>
        <v>0</v>
      </c>
      <c r="W983">
        <f>Input2022!W983*0.000001</f>
        <v>-3.511517</v>
      </c>
    </row>
    <row r="984" spans="1:23" ht="14.25" customHeight="1">
      <c r="A984">
        <f>Input2022!A984</f>
        <v>2022</v>
      </c>
      <c r="B984" t="str">
        <f>Input2022!B984</f>
        <v>Pleasant Ridge Union Elementary School District</v>
      </c>
      <c r="C984" t="str">
        <f>Input2022!C984</f>
        <v>School District</v>
      </c>
      <c r="D984" t="str">
        <f>Input2022!D984</f>
        <v>06</v>
      </c>
      <c r="E984" t="str">
        <f>Input2022!E984</f>
        <v>057</v>
      </c>
      <c r="F984" t="str">
        <f>Input2022!F984</f>
        <v>30930</v>
      </c>
      <c r="G984" t="str">
        <f>Input2022!G984</f>
        <v>CA</v>
      </c>
      <c r="H984">
        <f>Input2022!H984*0.000001</f>
        <v>5.5172829999999999</v>
      </c>
      <c r="I984">
        <f>Input2022!I984*0.000001</f>
        <v>0</v>
      </c>
      <c r="J984">
        <f>Input2022!J984*0.000001</f>
        <v>17.584102999999999</v>
      </c>
      <c r="K984">
        <f>Input2022!K984*0.000001</f>
        <v>1.5042629999999999</v>
      </c>
      <c r="L984">
        <f>Input2022!L984*0.000001</f>
        <v>17.502963999999999</v>
      </c>
      <c r="M984">
        <f>Input2022!M984*0.000001</f>
        <v>17.813601999999999</v>
      </c>
      <c r="N984">
        <f>Input2022!N984*0.000001</f>
        <v>5.685416</v>
      </c>
      <c r="O984">
        <f>Input2022!O984*0.000001</f>
        <v>0</v>
      </c>
      <c r="P984">
        <f>Input2022!P984*0.000001</f>
        <v>1.4782439999999999</v>
      </c>
      <c r="Q984">
        <f>Input2022!Q984*0.000001</f>
        <v>-6.6649199999999995</v>
      </c>
      <c r="R984">
        <f>Input2022!R984*0.000001</f>
        <v>24.031338519999998</v>
      </c>
      <c r="S984">
        <f>Input2022!S984*0.000001</f>
        <v>17.36641852</v>
      </c>
      <c r="T984">
        <f>Input2022!T984*0.000001</f>
        <v>1.570638</v>
      </c>
      <c r="U984">
        <f>Input2022!U984*0.000001</f>
        <v>0</v>
      </c>
      <c r="V984">
        <f>Input2022!V984*0.000001</f>
        <v>0</v>
      </c>
      <c r="W984">
        <f>Input2022!W984*0.000001</f>
        <v>-3.7242799999999998</v>
      </c>
    </row>
    <row r="985" spans="1:23" ht="14.25" customHeight="1">
      <c r="A985">
        <f>Input2022!A985</f>
        <v>2022</v>
      </c>
      <c r="B985" t="str">
        <f>Input2022!B985</f>
        <v>Pleasant Valley School District</v>
      </c>
      <c r="C985" t="str">
        <f>Input2022!C985</f>
        <v>School District</v>
      </c>
      <c r="D985" t="str">
        <f>Input2022!D985</f>
        <v>06</v>
      </c>
      <c r="E985" t="str">
        <f>Input2022!E985</f>
        <v>111</v>
      </c>
      <c r="F985" t="str">
        <f>Input2022!F985</f>
        <v>30990</v>
      </c>
      <c r="G985" t="str">
        <f>Input2022!G985</f>
        <v>CA</v>
      </c>
      <c r="H985">
        <f>Input2022!H985*0.000001</f>
        <v>15.916841999999999</v>
      </c>
      <c r="I985">
        <f>Input2022!I985*0.000001</f>
        <v>0</v>
      </c>
      <c r="J985">
        <f>Input2022!J985*0.000001</f>
        <v>74.544252</v>
      </c>
      <c r="K985">
        <f>Input2022!K985*0.000001</f>
        <v>113.49563699999999</v>
      </c>
      <c r="L985">
        <f>Input2022!L985*0.000001</f>
        <v>88.933876999999995</v>
      </c>
      <c r="M985">
        <f>Input2022!M985*0.000001</f>
        <v>74.68636699999999</v>
      </c>
      <c r="N985">
        <f>Input2022!N985*0.000001</f>
        <v>25.317319999999999</v>
      </c>
      <c r="O985">
        <f>Input2022!O985*0.000001</f>
        <v>0</v>
      </c>
      <c r="P985">
        <f>Input2022!P985*0.000001</f>
        <v>12.210046999999999</v>
      </c>
      <c r="Q985">
        <f>Input2022!Q985*0.000001</f>
        <v>-36.370705000000001</v>
      </c>
      <c r="R985">
        <f>Input2022!R985*0.000001</f>
        <v>192.57076369999999</v>
      </c>
      <c r="S985">
        <f>Input2022!S985*0.000001</f>
        <v>156.20005869999997</v>
      </c>
      <c r="T985">
        <f>Input2022!T985*0.000001</f>
        <v>7.7254379999999996</v>
      </c>
      <c r="U985">
        <f>Input2022!U985*0.000001</f>
        <v>2.3929999999999997E-3</v>
      </c>
      <c r="V985">
        <f>Input2022!V985*0.000001</f>
        <v>8.7844750000000005</v>
      </c>
      <c r="W985">
        <f>Input2022!W985*0.000001</f>
        <v>-50.932527999999998</v>
      </c>
    </row>
    <row r="986" spans="1:23" ht="14.25" customHeight="1">
      <c r="A986">
        <f>Input2022!A986</f>
        <v>2022</v>
      </c>
      <c r="B986" t="str">
        <f>Input2022!B986</f>
        <v>Pleasant View School District</v>
      </c>
      <c r="C986" t="str">
        <f>Input2022!C986</f>
        <v>School District</v>
      </c>
      <c r="D986" t="str">
        <f>Input2022!D986</f>
        <v>06</v>
      </c>
      <c r="E986" t="str">
        <f>Input2022!E986</f>
        <v>107</v>
      </c>
      <c r="F986" t="str">
        <f>Input2022!F986</f>
        <v>31050</v>
      </c>
      <c r="G986" t="str">
        <f>Input2022!G986</f>
        <v>CA</v>
      </c>
      <c r="H986">
        <f>Input2022!H986*0.000001</f>
        <v>3.005576</v>
      </c>
      <c r="I986">
        <f>Input2022!I986*0.000001</f>
        <v>0</v>
      </c>
      <c r="J986">
        <f>Input2022!J986*0.000001</f>
        <v>7.741644</v>
      </c>
      <c r="K986">
        <f>Input2022!K986*0.000001</f>
        <v>4.3474170000000001</v>
      </c>
      <c r="L986">
        <f>Input2022!L986*0.000001</f>
        <v>8.1976569999999995</v>
      </c>
      <c r="M986">
        <f>Input2022!M986*0.000001</f>
        <v>7.9334299999999995</v>
      </c>
      <c r="N986">
        <f>Input2022!N986*0.000001</f>
        <v>4.7643680000000002</v>
      </c>
      <c r="O986">
        <f>Input2022!O986*0.000001</f>
        <v>0</v>
      </c>
      <c r="P986">
        <f>Input2022!P986*0.000001</f>
        <v>1.2823249999999999</v>
      </c>
      <c r="Q986">
        <f>Input2022!Q986*0.000001</f>
        <v>-3.6277249999999999</v>
      </c>
      <c r="R986">
        <f>Input2022!R986*0.000001</f>
        <v>24.377189729999998</v>
      </c>
      <c r="S986">
        <f>Input2022!S986*0.000001</f>
        <v>20.74946473</v>
      </c>
      <c r="T986">
        <f>Input2022!T986*0.000001</f>
        <v>0.64387899999999998</v>
      </c>
      <c r="U986">
        <f>Input2022!U986*0.000001</f>
        <v>0</v>
      </c>
      <c r="V986">
        <f>Input2022!V986*0.000001</f>
        <v>1.1347179999999999</v>
      </c>
      <c r="W986">
        <f>Input2022!W986*0.000001</f>
        <v>-4.267665</v>
      </c>
    </row>
    <row r="987" spans="1:23" ht="14.25" customHeight="1">
      <c r="A987">
        <f>Input2022!A987</f>
        <v>2022</v>
      </c>
      <c r="B987" t="str">
        <f>Input2022!B987</f>
        <v>Pleasanton</v>
      </c>
      <c r="C987" t="str">
        <f>Input2022!C987</f>
        <v>City</v>
      </c>
      <c r="D987" t="str">
        <f>Input2022!D987</f>
        <v>06</v>
      </c>
      <c r="E987" t="str">
        <f>Input2022!E987</f>
        <v>001</v>
      </c>
      <c r="F987">
        <f>Input2022!F987</f>
        <v>57792</v>
      </c>
      <c r="G987" t="str">
        <f>Input2022!G987</f>
        <v>CA</v>
      </c>
      <c r="H987">
        <f>Input2022!H987*0.000001</f>
        <v>34.024450000000002</v>
      </c>
      <c r="I987">
        <f>Input2022!I987*0.000001</f>
        <v>-10.946693999999999</v>
      </c>
      <c r="J987">
        <f>Input2022!J987*0.000001</f>
        <v>120.54027499999999</v>
      </c>
      <c r="K987">
        <f>Input2022!K987*0.000001</f>
        <v>68.308447000000001</v>
      </c>
      <c r="L987">
        <f>Input2022!L987*0.000001</f>
        <v>197.719064</v>
      </c>
      <c r="M987">
        <f>Input2022!M987*0.000001</f>
        <v>139.016693</v>
      </c>
      <c r="N987">
        <f>Input2022!N987*0.000001</f>
        <v>0</v>
      </c>
      <c r="O987">
        <f>Input2022!O987*0.000001</f>
        <v>53.869423999999995</v>
      </c>
      <c r="P987">
        <f>Input2022!P987*0.000001</f>
        <v>11.101512</v>
      </c>
      <c r="Q987">
        <f>Input2022!Q987*0.000001</f>
        <v>-95.207843999999994</v>
      </c>
      <c r="R987">
        <f>Input2022!R987*0.000001</f>
        <v>340.75411203048242</v>
      </c>
      <c r="S987">
        <f>Input2022!S987*0.000001</f>
        <v>245.54626803048239</v>
      </c>
      <c r="T987">
        <f>Input2022!T987*0.000001</f>
        <v>24.950824999999998</v>
      </c>
      <c r="U987">
        <f>Input2022!U987*0.000001</f>
        <v>65.292000000000002</v>
      </c>
      <c r="V987">
        <f>Input2022!V987*0.000001</f>
        <v>71.543999999999997</v>
      </c>
      <c r="W987">
        <f>Input2022!W987*0.000001</f>
        <v>-19.003861000000001</v>
      </c>
    </row>
    <row r="988" spans="1:23" ht="14.25" customHeight="1">
      <c r="A988">
        <f>Input2022!A988</f>
        <v>2022</v>
      </c>
      <c r="B988" t="str">
        <f>Input2022!B988</f>
        <v>Pleasanton Unified School District</v>
      </c>
      <c r="C988" t="str">
        <f>Input2022!C988</f>
        <v>School District</v>
      </c>
      <c r="D988" t="str">
        <f>Input2022!D988</f>
        <v>06</v>
      </c>
      <c r="E988" t="str">
        <f>Input2022!E988</f>
        <v>001</v>
      </c>
      <c r="F988" t="str">
        <f>Input2022!F988</f>
        <v>00020</v>
      </c>
      <c r="G988" t="str">
        <f>Input2022!G988</f>
        <v>CA</v>
      </c>
      <c r="H988">
        <f>Input2022!H988*0.000001</f>
        <v>15.601891</v>
      </c>
      <c r="I988">
        <f>Input2022!I988*0.000001</f>
        <v>-0.47599999999999998</v>
      </c>
      <c r="J988">
        <f>Input2022!J988*0.000001</f>
        <v>199.00129699999999</v>
      </c>
      <c r="K988">
        <f>Input2022!K988*0.000001</f>
        <v>202.186949</v>
      </c>
      <c r="L988">
        <f>Input2022!L988*0.000001</f>
        <v>245.400396</v>
      </c>
      <c r="M988">
        <f>Input2022!M988*0.000001</f>
        <v>196.11450499999998</v>
      </c>
      <c r="N988">
        <f>Input2022!N988*0.000001</f>
        <v>33.902279999999998</v>
      </c>
      <c r="O988">
        <f>Input2022!O988*0.000001</f>
        <v>0</v>
      </c>
      <c r="P988">
        <f>Input2022!P988*0.000001</f>
        <v>15.232035</v>
      </c>
      <c r="Q988">
        <f>Input2022!Q988*0.000001</f>
        <v>-100.17671899999999</v>
      </c>
      <c r="R988">
        <f>Input2022!R988*0.000001</f>
        <v>692.46941979999997</v>
      </c>
      <c r="S988">
        <f>Input2022!S988*0.000001</f>
        <v>592.29270079999992</v>
      </c>
      <c r="T988">
        <f>Input2022!T988*0.000001</f>
        <v>21.920382999999998</v>
      </c>
      <c r="U988">
        <f>Input2022!U988*0.000001</f>
        <v>2.2619199999999999</v>
      </c>
      <c r="V988">
        <f>Input2022!V988*0.000001</f>
        <v>39.270826</v>
      </c>
      <c r="W988">
        <f>Input2022!W988*0.000001</f>
        <v>-253.22071099999999</v>
      </c>
    </row>
    <row r="989" spans="1:23" ht="14.25" customHeight="1">
      <c r="A989">
        <f>Input2022!A989</f>
        <v>2022</v>
      </c>
      <c r="B989" t="str">
        <f>Input2022!B989</f>
        <v>Plumas County Office of Education</v>
      </c>
      <c r="C989" t="str">
        <f>Input2022!C989</f>
        <v>School District</v>
      </c>
      <c r="D989" t="str">
        <f>Input2022!D989</f>
        <v>06</v>
      </c>
      <c r="E989" t="str">
        <f>Input2022!E989</f>
        <v>063</v>
      </c>
      <c r="F989" t="str">
        <f>Input2022!F989</f>
        <v>91102</v>
      </c>
      <c r="G989" t="str">
        <f>Input2022!G989</f>
        <v>CA</v>
      </c>
      <c r="H989">
        <f>Input2022!H989*0.000001</f>
        <v>3.7391299999999998</v>
      </c>
      <c r="I989">
        <f>Input2022!I989*0.000001</f>
        <v>0</v>
      </c>
      <c r="J989">
        <f>Input2022!J989*0.000001</f>
        <v>4.3314699999999995</v>
      </c>
      <c r="K989">
        <f>Input2022!K989*0.000001</f>
        <v>0.19637199999999999</v>
      </c>
      <c r="L989">
        <f>Input2022!L989*0.000001</f>
        <v>6.1481839999999996</v>
      </c>
      <c r="M989">
        <f>Input2022!M989*0.000001</f>
        <v>4.7210570000000001</v>
      </c>
      <c r="N989">
        <f>Input2022!N989*0.000001</f>
        <v>0</v>
      </c>
      <c r="O989">
        <f>Input2022!O989*0.000001</f>
        <v>3.6268729999999998</v>
      </c>
      <c r="P989">
        <f>Input2022!P989*0.000001</f>
        <v>1.3839999999999999</v>
      </c>
      <c r="Q989">
        <f>Input2022!Q989*0.000001</f>
        <v>-1.7091699999999999</v>
      </c>
      <c r="R989">
        <f>Input2022!R989*0.000001</f>
        <v>9.7355748987854263</v>
      </c>
      <c r="S989">
        <f>Input2022!S989*0.000001</f>
        <v>8.0264048987854277</v>
      </c>
      <c r="T989">
        <f>Input2022!T989*0.000001</f>
        <v>0.32176299999999997</v>
      </c>
      <c r="U989">
        <f>Input2022!U989*0.000001</f>
        <v>-3.2078337330135897E-6</v>
      </c>
      <c r="V989">
        <f>Input2022!V989*0.000001</f>
        <v>6.7671792166266981E-2</v>
      </c>
      <c r="W989">
        <f>Input2022!W989*0.000001</f>
        <v>1.2612129999999999</v>
      </c>
    </row>
    <row r="990" spans="1:23" ht="14.25" customHeight="1">
      <c r="A990">
        <f>Input2022!A990</f>
        <v>2022</v>
      </c>
      <c r="B990" t="str">
        <f>Input2022!B990</f>
        <v>Plumas Lake Elementary School District</v>
      </c>
      <c r="C990" t="str">
        <f>Input2022!C990</f>
        <v>School District</v>
      </c>
      <c r="D990" t="str">
        <f>Input2022!D990</f>
        <v>06</v>
      </c>
      <c r="E990" t="str">
        <f>Input2022!E990</f>
        <v>115</v>
      </c>
      <c r="F990" t="str">
        <f>Input2022!F990</f>
        <v>31180</v>
      </c>
      <c r="G990" t="str">
        <f>Input2022!G990</f>
        <v>CA</v>
      </c>
      <c r="H990">
        <f>Input2022!H990*0.000001</f>
        <v>3.7829429999999999</v>
      </c>
      <c r="I990">
        <f>Input2022!I990*0.000001</f>
        <v>0</v>
      </c>
      <c r="J990">
        <f>Input2022!J990*0.000001</f>
        <v>17.623930999999999</v>
      </c>
      <c r="K990">
        <f>Input2022!K990*0.000001</f>
        <v>15.348999999999998</v>
      </c>
      <c r="L990">
        <f>Input2022!L990*0.000001</f>
        <v>22.294</v>
      </c>
      <c r="M990">
        <f>Input2022!M990*0.000001</f>
        <v>17.651412000000001</v>
      </c>
      <c r="N990">
        <f>Input2022!N990*0.000001</f>
        <v>7.1430879999999997</v>
      </c>
      <c r="O990">
        <f>Input2022!O990*0.000001</f>
        <v>0</v>
      </c>
      <c r="P990">
        <f>Input2022!P990*0.000001</f>
        <v>3.640047</v>
      </c>
      <c r="Q990">
        <f>Input2022!Q990*0.000001</f>
        <v>-9.0009999999999994</v>
      </c>
      <c r="R990">
        <f>Input2022!R990*0.000001</f>
        <v>60.843319839999999</v>
      </c>
      <c r="S990">
        <f>Input2022!S990*0.000001</f>
        <v>51.842319840000002</v>
      </c>
      <c r="T990">
        <f>Input2022!T990*0.000001</f>
        <v>1.865</v>
      </c>
      <c r="U990">
        <f>Input2022!U990*0.000001</f>
        <v>0</v>
      </c>
      <c r="V990">
        <f>Input2022!V990*0.000001</f>
        <v>7.2999999999999995E-2</v>
      </c>
      <c r="W990">
        <f>Input2022!W990*0.000001</f>
        <v>-5.2669999999999995</v>
      </c>
    </row>
    <row r="991" spans="1:23" ht="14.25" customHeight="1">
      <c r="A991">
        <f>Input2022!A991</f>
        <v>2022</v>
      </c>
      <c r="B991" t="str">
        <f>Input2022!B991</f>
        <v>Point Arena Schools District</v>
      </c>
      <c r="C991" t="str">
        <f>Input2022!C991</f>
        <v>School District</v>
      </c>
      <c r="D991" t="str">
        <f>Input2022!D991</f>
        <v>06</v>
      </c>
      <c r="E991" t="str">
        <f>Input2022!E991</f>
        <v>045</v>
      </c>
      <c r="F991" t="str">
        <f>Input2022!F991</f>
        <v>31230</v>
      </c>
      <c r="G991" t="str">
        <f>Input2022!G991</f>
        <v>CA</v>
      </c>
      <c r="H991">
        <f>Input2022!H991*0.000001</f>
        <v>2.5385139999999997</v>
      </c>
      <c r="I991">
        <f>Input2022!I991*0.000001</f>
        <v>-0.528891</v>
      </c>
      <c r="J991">
        <f>Input2022!J991*0.000001</f>
        <v>9.4354169999999993</v>
      </c>
      <c r="K991">
        <f>Input2022!K991*0.000001</f>
        <v>2.9840089999999999</v>
      </c>
      <c r="L991">
        <f>Input2022!L991*0.000001</f>
        <v>10.60074</v>
      </c>
      <c r="M991">
        <f>Input2022!M991*0.000001</f>
        <v>10.134634999999999</v>
      </c>
      <c r="N991">
        <f>Input2022!N991*0.000001</f>
        <v>0</v>
      </c>
      <c r="O991">
        <f>Input2022!O991*0.000001</f>
        <v>3.3320460000000001</v>
      </c>
      <c r="P991">
        <f>Input2022!P991*0.000001</f>
        <v>0.95847199999999999</v>
      </c>
      <c r="Q991">
        <f>Input2022!Q991*0.000001</f>
        <v>-4.5274999999999999</v>
      </c>
      <c r="R991">
        <f>Input2022!R991*0.000001</f>
        <v>29.150938649999997</v>
      </c>
      <c r="S991">
        <f>Input2022!S991*0.000001</f>
        <v>24.623438649999997</v>
      </c>
      <c r="T991">
        <f>Input2022!T991*0.000001</f>
        <v>0.88736699999999991</v>
      </c>
      <c r="U991">
        <f>Input2022!U991*0.000001</f>
        <v>0</v>
      </c>
      <c r="V991">
        <f>Input2022!V991*0.000001</f>
        <v>0.29133100000000001</v>
      </c>
      <c r="W991">
        <f>Input2022!W991*0.000001</f>
        <v>-5.4739689999999994</v>
      </c>
    </row>
    <row r="992" spans="1:23" ht="14.25" customHeight="1">
      <c r="A992">
        <f>Input2022!A992</f>
        <v>2022</v>
      </c>
      <c r="B992" t="str">
        <f>Input2022!B992</f>
        <v>Pollock Pines Elementary School District</v>
      </c>
      <c r="C992" t="str">
        <f>Input2022!C992</f>
        <v>School District</v>
      </c>
      <c r="D992" t="str">
        <f>Input2022!D992</f>
        <v>06</v>
      </c>
      <c r="E992" t="str">
        <f>Input2022!E992</f>
        <v>017</v>
      </c>
      <c r="F992" t="str">
        <f>Input2022!F992</f>
        <v>31290</v>
      </c>
      <c r="G992" t="str">
        <f>Input2022!G992</f>
        <v>CA</v>
      </c>
      <c r="H992">
        <f>Input2022!H992*0.000001</f>
        <v>1.473355</v>
      </c>
      <c r="I992">
        <f>Input2022!I992*0.000001</f>
        <v>0</v>
      </c>
      <c r="J992">
        <f>Input2022!J992*0.000001</f>
        <v>7.5886549999999993</v>
      </c>
      <c r="K992">
        <f>Input2022!K992*0.000001</f>
        <v>8.6835310000000003</v>
      </c>
      <c r="L992">
        <f>Input2022!L992*0.000001</f>
        <v>8.7470020000000002</v>
      </c>
      <c r="M992">
        <f>Input2022!M992*0.000001</f>
        <v>7.9947289999999995</v>
      </c>
      <c r="N992">
        <f>Input2022!N992*0.000001</f>
        <v>0</v>
      </c>
      <c r="O992">
        <f>Input2022!O992*0.000001</f>
        <v>2.2397269999999998</v>
      </c>
      <c r="P992">
        <f>Input2022!P992*0.000001</f>
        <v>0.52988599999999997</v>
      </c>
      <c r="Q992">
        <f>Input2022!Q992*0.000001</f>
        <v>-4.3249819999999994</v>
      </c>
      <c r="R992">
        <f>Input2022!R992*0.000001</f>
        <v>28.283215999999999</v>
      </c>
      <c r="S992">
        <f>Input2022!S992*0.000001</f>
        <v>23.958233999999997</v>
      </c>
      <c r="T992">
        <f>Input2022!T992*0.000001</f>
        <v>0.79922300000000002</v>
      </c>
      <c r="U992">
        <f>Input2022!U992*0.000001</f>
        <v>0</v>
      </c>
      <c r="V992">
        <f>Input2022!V992*0.000001</f>
        <v>0</v>
      </c>
      <c r="W992">
        <f>Input2022!W992*0.000001</f>
        <v>-5.0018969999999996</v>
      </c>
    </row>
    <row r="993" spans="1:23" ht="24" customHeight="1">
      <c r="A993">
        <f>Input2022!A993</f>
        <v>2022</v>
      </c>
      <c r="B993" t="str">
        <f>Input2022!B993</f>
        <v>Pomona</v>
      </c>
      <c r="C993" t="str">
        <f>Input2022!C993</f>
        <v>City</v>
      </c>
      <c r="D993" t="str">
        <f>Input2022!D993</f>
        <v>06</v>
      </c>
      <c r="E993" t="str">
        <f>Input2022!E993</f>
        <v>037</v>
      </c>
      <c r="F993">
        <f>Input2022!F993</f>
        <v>58072</v>
      </c>
      <c r="G993" t="str">
        <f>Input2022!G993</f>
        <v>CA</v>
      </c>
      <c r="H993">
        <f>Input2022!H993*0.000001</f>
        <v>49.579208000000001</v>
      </c>
      <c r="I993">
        <f>Input2022!I993*0.000001</f>
        <v>-6.937945</v>
      </c>
      <c r="J993">
        <f>Input2022!J993*0.000001</f>
        <v>117.42875599999999</v>
      </c>
      <c r="K993">
        <f>Input2022!K993*0.000001</f>
        <v>425.491984</v>
      </c>
      <c r="L993">
        <f>Input2022!L993*0.000001</f>
        <v>295.68969699999997</v>
      </c>
      <c r="M993">
        <f>Input2022!M993*0.000001</f>
        <v>136.261067</v>
      </c>
      <c r="N993">
        <f>Input2022!N993*0.000001</f>
        <v>0</v>
      </c>
      <c r="O993">
        <f>Input2022!O993*0.000001</f>
        <v>40.043414999999996</v>
      </c>
      <c r="P993">
        <f>Input2022!P993*0.000001</f>
        <v>8.762084999999999</v>
      </c>
      <c r="Q993">
        <f>Input2022!Q993*0.000001</f>
        <v>105.301941</v>
      </c>
      <c r="R993">
        <f>Input2022!R993*0.000001</f>
        <v>733.12393899999995</v>
      </c>
      <c r="S993">
        <f>Input2022!S993*0.000001</f>
        <v>838.42588000000001</v>
      </c>
      <c r="T993">
        <f>Input2022!T993*0.000001</f>
        <v>7.2798559999999997</v>
      </c>
      <c r="U993">
        <f>Input2022!U993*0.000001</f>
        <v>0</v>
      </c>
      <c r="V993">
        <f>Input2022!V993*0.000001</f>
        <v>106.185203</v>
      </c>
      <c r="W993">
        <f>Input2022!W993*0.000001</f>
        <v>-273.63579299999998</v>
      </c>
    </row>
    <row r="994" spans="1:23" ht="14.25" customHeight="1">
      <c r="A994">
        <f>Input2022!A994</f>
        <v>2022</v>
      </c>
      <c r="B994" t="str">
        <f>Input2022!B994</f>
        <v>Pomona Unified School District</v>
      </c>
      <c r="C994" t="str">
        <f>Input2022!C994</f>
        <v>School District</v>
      </c>
      <c r="D994" t="str">
        <f>Input2022!D994</f>
        <v>06</v>
      </c>
      <c r="E994" t="str">
        <f>Input2022!E994</f>
        <v>037</v>
      </c>
      <c r="F994" t="str">
        <f>Input2022!F994</f>
        <v>31320</v>
      </c>
      <c r="G994" t="str">
        <f>Input2022!G994</f>
        <v>CA</v>
      </c>
      <c r="H994">
        <f>Input2022!H994*0.000001</f>
        <v>105.526769</v>
      </c>
      <c r="I994">
        <f>Input2022!I994*0.000001</f>
        <v>-4.9928059999999999</v>
      </c>
      <c r="J994">
        <f>Input2022!J994*0.000001</f>
        <v>349.03639799999996</v>
      </c>
      <c r="K994">
        <f>Input2022!K994*0.000001</f>
        <v>450.18633599999998</v>
      </c>
      <c r="L994">
        <f>Input2022!L994*0.000001</f>
        <v>508.32369999999997</v>
      </c>
      <c r="M994">
        <f>Input2022!M994*0.000001</f>
        <v>391.18535700000001</v>
      </c>
      <c r="N994">
        <f>Input2022!N994*0.000001</f>
        <v>0</v>
      </c>
      <c r="O994">
        <f>Input2022!O994*0.000001</f>
        <v>213.53298599999999</v>
      </c>
      <c r="P994">
        <f>Input2022!P994*0.000001</f>
        <v>56.720786999999994</v>
      </c>
      <c r="Q994">
        <f>Input2022!Q994*0.000001</f>
        <v>-198.05383799999998</v>
      </c>
      <c r="R994">
        <f>Input2022!R994*0.000001</f>
        <v>1336.789411</v>
      </c>
      <c r="S994">
        <f>Input2022!S994*0.000001</f>
        <v>1138.7355729999999</v>
      </c>
      <c r="T994">
        <f>Input2022!T994*0.000001</f>
        <v>37.743077999999997</v>
      </c>
      <c r="U994">
        <f>Input2022!U994*0.000001</f>
        <v>-1.2671999999999999E-2</v>
      </c>
      <c r="V994">
        <f>Input2022!V994*0.000001</f>
        <v>51.830464999999997</v>
      </c>
      <c r="W994">
        <f>Input2022!W994*0.000001</f>
        <v>-229.190755</v>
      </c>
    </row>
    <row r="995" spans="1:23" ht="14.25" customHeight="1">
      <c r="A995">
        <f>Input2022!A995</f>
        <v>2022</v>
      </c>
      <c r="B995" t="str">
        <f>Input2022!B995</f>
        <v>Pond Union Elementary School District</v>
      </c>
      <c r="C995" t="str">
        <f>Input2022!C995</f>
        <v>School District</v>
      </c>
      <c r="D995" t="str">
        <f>Input2022!D995</f>
        <v>06</v>
      </c>
      <c r="E995" t="str">
        <f>Input2022!E995</f>
        <v>029</v>
      </c>
      <c r="F995" t="str">
        <f>Input2022!F995</f>
        <v>31350</v>
      </c>
      <c r="G995" t="str">
        <f>Input2022!G995</f>
        <v>CA</v>
      </c>
      <c r="H995">
        <f>Input2022!H995*0.000001</f>
        <v>0.68713799999999992</v>
      </c>
      <c r="I995">
        <f>Input2022!I995*0.000001</f>
        <v>-0.12723499999999999</v>
      </c>
      <c r="J995">
        <f>Input2022!J995*0.000001</f>
        <v>3.0588109999999999</v>
      </c>
      <c r="K995">
        <f>Input2022!K995*0.000001</f>
        <v>5.8149999999999999E-3</v>
      </c>
      <c r="L995">
        <f>Input2022!L995*0.000001</f>
        <v>3.2718949999999998</v>
      </c>
      <c r="M995">
        <f>Input2022!M995*0.000001</f>
        <v>3.2119439999999999</v>
      </c>
      <c r="N995">
        <f>Input2022!N995*0.000001</f>
        <v>1.2730979999999998</v>
      </c>
      <c r="O995">
        <f>Input2022!O995*0.000001</f>
        <v>0</v>
      </c>
      <c r="P995">
        <f>Input2022!P995*0.000001</f>
        <v>0.39996299999999996</v>
      </c>
      <c r="Q995">
        <f>Input2022!Q995*0.000001</f>
        <v>-1.263752</v>
      </c>
      <c r="R995">
        <f>Input2022!R995*0.000001</f>
        <v>48.859885509412592</v>
      </c>
      <c r="S995">
        <f>Input2022!S995*0.000001</f>
        <v>47.596133509412589</v>
      </c>
      <c r="T995">
        <f>Input2022!T995*0.000001</f>
        <v>0.59121400000000002</v>
      </c>
      <c r="U995">
        <f>Input2022!U995*0.000001</f>
        <v>0</v>
      </c>
      <c r="V995">
        <f>Input2022!V995*0.000001</f>
        <v>0</v>
      </c>
      <c r="W995">
        <f>Input2022!W995*0.000001</f>
        <v>-0.21188799999999999</v>
      </c>
    </row>
    <row r="996" spans="1:23" ht="14.25" customHeight="1">
      <c r="A996">
        <f>Input2022!A996</f>
        <v>2022</v>
      </c>
      <c r="B996" t="str">
        <f>Input2022!B996</f>
        <v>Pope Valley Union Elementary School District</v>
      </c>
      <c r="C996" t="str">
        <f>Input2022!C996</f>
        <v>School District</v>
      </c>
      <c r="D996" t="str">
        <f>Input2022!D996</f>
        <v>06</v>
      </c>
      <c r="E996" t="str">
        <f>Input2022!E996</f>
        <v>055</v>
      </c>
      <c r="F996" t="str">
        <f>Input2022!F996</f>
        <v>31380</v>
      </c>
      <c r="G996" t="str">
        <f>Input2022!G996</f>
        <v>CA</v>
      </c>
      <c r="H996">
        <f>Input2022!H996*0.000001</f>
        <v>0.31415299999999996</v>
      </c>
      <c r="I996">
        <f>Input2022!I996*0.000001</f>
        <v>-6.6214999999999996E-2</v>
      </c>
      <c r="J996">
        <f>Input2022!J996*0.000001</f>
        <v>2.113696</v>
      </c>
      <c r="K996">
        <f>Input2022!K996*0.000001</f>
        <v>4.1233620000000002</v>
      </c>
      <c r="L996">
        <f>Input2022!L996*0.000001</f>
        <v>1.8890039999999999</v>
      </c>
      <c r="M996">
        <f>Input2022!M996*0.000001</f>
        <v>1.798022</v>
      </c>
      <c r="N996">
        <f>Input2022!N996*0.000001</f>
        <v>0</v>
      </c>
      <c r="O996">
        <f>Input2022!O996*0.000001</f>
        <v>0.40139599999999998</v>
      </c>
      <c r="P996">
        <f>Input2022!P996*0.000001</f>
        <v>7.5914999999999996E-2</v>
      </c>
      <c r="Q996">
        <f>Input2022!Q996*0.000001</f>
        <v>-0.64759800000000001</v>
      </c>
      <c r="R996">
        <f>Input2022!R996*0.000001</f>
        <v>2.2713073722627737</v>
      </c>
      <c r="S996">
        <f>Input2022!S996*0.000001</f>
        <v>1.6237093722627736</v>
      </c>
      <c r="T996">
        <f>Input2022!T996*0.000001</f>
        <v>0.14630699999999999</v>
      </c>
      <c r="U996">
        <f>Input2022!U996*0.000001</f>
        <v>0</v>
      </c>
      <c r="V996">
        <f>Input2022!V996*0.000001</f>
        <v>0</v>
      </c>
      <c r="W996">
        <f>Input2022!W996*0.000001</f>
        <v>-0.693442</v>
      </c>
    </row>
    <row r="997" spans="1:23" ht="14.25" customHeight="1">
      <c r="A997">
        <f>Input2022!A997</f>
        <v>2022</v>
      </c>
      <c r="B997" t="str">
        <f>Input2022!B997</f>
        <v>Port Hueneme</v>
      </c>
      <c r="C997" t="str">
        <f>Input2022!C997</f>
        <v>City</v>
      </c>
      <c r="D997" t="str">
        <f>Input2022!D997</f>
        <v>06</v>
      </c>
      <c r="E997" t="str">
        <f>Input2022!E997</f>
        <v>111</v>
      </c>
      <c r="F997">
        <f>Input2022!F997</f>
        <v>58296</v>
      </c>
      <c r="G997" t="str">
        <f>Input2022!G997</f>
        <v>CA</v>
      </c>
      <c r="H997">
        <f>Input2022!H997*0.000001</f>
        <v>30.829588999999999</v>
      </c>
      <c r="I997">
        <f>Input2022!I997*0.000001</f>
        <v>-0.136238</v>
      </c>
      <c r="J997">
        <f>Input2022!J997*0.000001</f>
        <v>21.489573</v>
      </c>
      <c r="K997">
        <f>Input2022!K997*0.000001</f>
        <v>13.003421999999999</v>
      </c>
      <c r="L997">
        <f>Input2022!L997*0.000001</f>
        <v>50.918293999999996</v>
      </c>
      <c r="M997">
        <f>Input2022!M997*0.000001</f>
        <v>25.107105999999998</v>
      </c>
      <c r="N997">
        <f>Input2022!N997*0.000001</f>
        <v>0</v>
      </c>
      <c r="O997">
        <f>Input2022!O997*0.000001</f>
        <v>34.308574999999998</v>
      </c>
      <c r="P997">
        <f>Input2022!P997*0.000001</f>
        <v>4.5350950000000001</v>
      </c>
      <c r="Q997">
        <f>Input2022!Q997*0.000001</f>
        <v>-22.321728999999998</v>
      </c>
      <c r="R997">
        <f>Input2022!R997*0.000001</f>
        <v>121.68282001580047</v>
      </c>
      <c r="S997">
        <f>Input2022!S997*0.000001</f>
        <v>99.361091015800469</v>
      </c>
      <c r="T997">
        <f>Input2022!T997*0.000001</f>
        <v>3.8243769999999997</v>
      </c>
      <c r="U997">
        <f>Input2022!U997*0.000001</f>
        <v>1.7633969999999999</v>
      </c>
      <c r="V997">
        <f>Input2022!V997*0.000001</f>
        <v>5.8248369999999996</v>
      </c>
      <c r="W997">
        <f>Input2022!W997*0.000001</f>
        <v>34.547613999999996</v>
      </c>
    </row>
    <row r="998" spans="1:23" ht="14.25" customHeight="1">
      <c r="A998">
        <f>Input2022!A998</f>
        <v>2022</v>
      </c>
      <c r="B998" t="str">
        <f>Input2022!B998</f>
        <v>Porterville</v>
      </c>
      <c r="C998" t="str">
        <f>Input2022!C998</f>
        <v>City</v>
      </c>
      <c r="D998" t="str">
        <f>Input2022!D998</f>
        <v>06</v>
      </c>
      <c r="E998" t="str">
        <f>Input2022!E998</f>
        <v>107</v>
      </c>
      <c r="F998">
        <f>Input2022!F998</f>
        <v>58240</v>
      </c>
      <c r="G998" t="str">
        <f>Input2022!G998</f>
        <v>CA</v>
      </c>
      <c r="H998">
        <f>Input2022!H998*0.000001</f>
        <v>42.202767999999999</v>
      </c>
      <c r="I998">
        <f>Input2022!I998*0.000001</f>
        <v>-2.797698</v>
      </c>
      <c r="J998">
        <f>Input2022!J998*0.000001</f>
        <v>34.896723000000001</v>
      </c>
      <c r="K998">
        <f>Input2022!K998*0.000001</f>
        <v>92.726253999999997</v>
      </c>
      <c r="L998">
        <f>Input2022!L998*0.000001</f>
        <v>100.92169199999999</v>
      </c>
      <c r="M998">
        <f>Input2022!M998*0.000001</f>
        <v>44.079405999999999</v>
      </c>
      <c r="N998">
        <f>Input2022!N998*0.000001</f>
        <v>0</v>
      </c>
      <c r="O998">
        <f>Input2022!O998*0.000001</f>
        <v>37.012104999999998</v>
      </c>
      <c r="P998">
        <f>Input2022!P998*0.000001</f>
        <v>2.9974699999999999</v>
      </c>
      <c r="Q998">
        <f>Input2022!Q998*0.000001</f>
        <v>-33.926670000000001</v>
      </c>
      <c r="R998">
        <f>Input2022!R998*0.000001</f>
        <v>193.972325006483</v>
      </c>
      <c r="S998">
        <f>Input2022!S998*0.000001</f>
        <v>160.045655006483</v>
      </c>
      <c r="T998">
        <f>Input2022!T998*0.000001</f>
        <v>6.7044199999999998</v>
      </c>
      <c r="U998">
        <f>Input2022!U998*0.000001</f>
        <v>0</v>
      </c>
      <c r="V998">
        <f>Input2022!V998*0.000001</f>
        <v>10.476863999999999</v>
      </c>
      <c r="W998">
        <f>Input2022!W998*0.000001</f>
        <v>44.126812000000001</v>
      </c>
    </row>
    <row r="999" spans="1:23" ht="14.25" customHeight="1">
      <c r="A999">
        <f>Input2022!A999</f>
        <v>2022</v>
      </c>
      <c r="B999" t="str">
        <f>Input2022!B999</f>
        <v>Porterville Unified School District</v>
      </c>
      <c r="C999" t="str">
        <f>Input2022!C999</f>
        <v>School District</v>
      </c>
      <c r="D999" t="str">
        <f>Input2022!D999</f>
        <v>06</v>
      </c>
      <c r="E999" t="str">
        <f>Input2022!E999</f>
        <v>107</v>
      </c>
      <c r="F999" t="str">
        <f>Input2022!F999</f>
        <v>00064</v>
      </c>
      <c r="G999" t="str">
        <f>Input2022!G999</f>
        <v>CA</v>
      </c>
      <c r="H999">
        <f>Input2022!H999*0.000001</f>
        <v>54.597189999999998</v>
      </c>
      <c r="I999">
        <f>Input2022!I999*0.000001</f>
        <v>-30.925269999999998</v>
      </c>
      <c r="J999">
        <f>Input2022!J999*0.000001</f>
        <v>207.29970499999999</v>
      </c>
      <c r="K999">
        <f>Input2022!K999*0.000001</f>
        <v>52.198596999999999</v>
      </c>
      <c r="L999">
        <f>Input2022!L999*0.000001</f>
        <v>287.44146799999999</v>
      </c>
      <c r="M999">
        <f>Input2022!M999*0.000001</f>
        <v>252.04999599999999</v>
      </c>
      <c r="N999">
        <f>Input2022!N999*0.000001</f>
        <v>0</v>
      </c>
      <c r="O999">
        <f>Input2022!O999*0.000001</f>
        <v>92.123067999999989</v>
      </c>
      <c r="P999">
        <f>Input2022!P999*0.000001</f>
        <v>29.823411999999998</v>
      </c>
      <c r="Q999">
        <f>Input2022!Q999*0.000001</f>
        <v>-100.649096</v>
      </c>
      <c r="R999">
        <f>Input2022!R999*0.000001</f>
        <v>676.94491899999991</v>
      </c>
      <c r="S999">
        <f>Input2022!S999*0.000001</f>
        <v>576.29582299999993</v>
      </c>
      <c r="T999">
        <f>Input2022!T999*0.000001</f>
        <v>22.802581</v>
      </c>
      <c r="U999">
        <f>Input2022!U999*0.000001</f>
        <v>8.9603079999999995</v>
      </c>
      <c r="V999">
        <f>Input2022!V999*0.000001</f>
        <v>68.509855000000002</v>
      </c>
      <c r="W999">
        <f>Input2022!W999*0.000001</f>
        <v>-110.25530999999999</v>
      </c>
    </row>
    <row r="1000" spans="1:23" ht="14.25" customHeight="1">
      <c r="A1000">
        <f>Input2022!A1000</f>
        <v>2022</v>
      </c>
      <c r="B1000" t="str">
        <f>Input2022!B1000</f>
        <v>Portola</v>
      </c>
      <c r="C1000" t="str">
        <f>Input2022!C1000</f>
        <v>City</v>
      </c>
      <c r="D1000" t="str">
        <f>Input2022!D1000</f>
        <v>06</v>
      </c>
      <c r="E1000" t="str">
        <f>Input2022!E1000</f>
        <v>063</v>
      </c>
      <c r="F1000">
        <f>Input2022!F1000</f>
        <v>58352</v>
      </c>
      <c r="G1000" t="str">
        <f>Input2022!G1000</f>
        <v>CA</v>
      </c>
      <c r="H1000">
        <f>Input2022!H1000*0.000001</f>
        <v>2.5491299999999999</v>
      </c>
      <c r="I1000">
        <f>Input2022!I1000*0.000001</f>
        <v>-0.30261499999999997</v>
      </c>
      <c r="J1000">
        <f>Input2022!J1000*0.000001</f>
        <v>1.136873</v>
      </c>
      <c r="K1000">
        <f>Input2022!K1000*0.000001</f>
        <v>2.0862419999999999</v>
      </c>
      <c r="L1000">
        <f>Input2022!L1000*0.000001</f>
        <v>3.708809</v>
      </c>
      <c r="M1000">
        <f>Input2022!M1000*0.000001</f>
        <v>1.3187549999999999</v>
      </c>
      <c r="N1000">
        <f>Input2022!N1000*0.000001</f>
        <v>3.7500000000000001E-4</v>
      </c>
      <c r="O1000">
        <f>Input2022!O1000*0.000001</f>
        <v>2.649508</v>
      </c>
      <c r="P1000">
        <f>Input2022!P1000*0.000001</f>
        <v>0.29356299999999996</v>
      </c>
      <c r="Q1000">
        <f>Input2022!Q1000*0.000001</f>
        <v>-2.2269000000000001E-2</v>
      </c>
      <c r="R1000">
        <f>Input2022!R1000*0.000001</f>
        <v>0.23416399999999998</v>
      </c>
      <c r="S1000">
        <f>Input2022!S1000*0.000001</f>
        <v>0.211895</v>
      </c>
      <c r="T1000">
        <f>Input2022!T1000*0.000001</f>
        <v>4.6121999999999996E-2</v>
      </c>
      <c r="U1000">
        <f>Input2022!U1000*0.000001</f>
        <v>0</v>
      </c>
      <c r="V1000">
        <f>Input2022!V1000*0.000001</f>
        <v>0</v>
      </c>
      <c r="W1000">
        <f>Input2022!W1000*0.000001</f>
        <v>6.1636099999999994</v>
      </c>
    </row>
    <row r="1001" spans="1:23" ht="14.25" customHeight="1">
      <c r="A1001">
        <f>Input2022!A1001</f>
        <v>2022</v>
      </c>
      <c r="B1001" t="str">
        <f>Input2022!B1001</f>
        <v>Portola Valley School District</v>
      </c>
      <c r="C1001" t="str">
        <f>Input2022!C1001</f>
        <v>School District</v>
      </c>
      <c r="D1001" t="str">
        <f>Input2022!D1001</f>
        <v>06</v>
      </c>
      <c r="E1001" t="str">
        <f>Input2022!E1001</f>
        <v>081</v>
      </c>
      <c r="F1001" t="str">
        <f>Input2022!F1001</f>
        <v>31470</v>
      </c>
      <c r="G1001" t="str">
        <f>Input2022!G1001</f>
        <v>CA</v>
      </c>
      <c r="H1001">
        <f>Input2022!H1001*0.000001</f>
        <v>5.5603759999999998</v>
      </c>
      <c r="I1001">
        <f>Input2022!I1001*0.000001</f>
        <v>-1.5</v>
      </c>
      <c r="J1001">
        <f>Input2022!J1001*0.000001</f>
        <v>15.461269</v>
      </c>
      <c r="K1001">
        <f>Input2022!K1001*0.000001</f>
        <v>59.843776999999996</v>
      </c>
      <c r="L1001">
        <f>Input2022!L1001*0.000001</f>
        <v>20.090063999999998</v>
      </c>
      <c r="M1001">
        <f>Input2022!M1001*0.000001</f>
        <v>17.978116</v>
      </c>
      <c r="N1001">
        <f>Input2022!N1001*0.000001</f>
        <v>0</v>
      </c>
      <c r="O1001">
        <f>Input2022!O1001*0.000001</f>
        <v>7.3746489999999998</v>
      </c>
      <c r="P1001">
        <f>Input2022!P1001*0.000001</f>
        <v>0.77003299999999997</v>
      </c>
      <c r="Q1001">
        <f>Input2022!Q1001*0.000001</f>
        <v>-8.1369279999999993</v>
      </c>
      <c r="R1001">
        <f>Input2022!R1001*0.000001</f>
        <v>28.363511666666664</v>
      </c>
      <c r="S1001">
        <f>Input2022!S1001*0.000001</f>
        <v>20.226583666666663</v>
      </c>
      <c r="T1001">
        <f>Input2022!T1001*0.000001</f>
        <v>1.5137529999999999</v>
      </c>
      <c r="U1001">
        <f>Input2022!U1001*0.000001</f>
        <v>0</v>
      </c>
      <c r="V1001">
        <f>Input2022!V1001*0.000001</f>
        <v>1.9785189999999999</v>
      </c>
      <c r="W1001">
        <f>Input2022!W1001*0.000001</f>
        <v>-4.9155359999999995</v>
      </c>
    </row>
    <row r="1002" spans="1:23" ht="14.25" customHeight="1">
      <c r="A1002">
        <f>Input2022!A1002</f>
        <v>2022</v>
      </c>
      <c r="B1002" t="str">
        <f>Input2022!B1002</f>
        <v>Potter Valley Community Unified School District</v>
      </c>
      <c r="C1002" t="str">
        <f>Input2022!C1002</f>
        <v>School District</v>
      </c>
      <c r="D1002" t="str">
        <f>Input2022!D1002</f>
        <v>06</v>
      </c>
      <c r="E1002" t="str">
        <f>Input2022!E1002</f>
        <v>045</v>
      </c>
      <c r="F1002" t="str">
        <f>Input2022!F1002</f>
        <v>31400</v>
      </c>
      <c r="G1002" t="str">
        <f>Input2022!G1002</f>
        <v>CA</v>
      </c>
      <c r="H1002">
        <f>Input2022!H1002*0.000001</f>
        <v>1.8238479999999999</v>
      </c>
      <c r="I1002">
        <f>Input2022!I1002*0.000001</f>
        <v>0</v>
      </c>
      <c r="J1002">
        <f>Input2022!J1002*0.000001</f>
        <v>4.5621799999999997</v>
      </c>
      <c r="K1002">
        <f>Input2022!K1002*0.000001</f>
        <v>2.839124</v>
      </c>
      <c r="L1002">
        <f>Input2022!L1002*0.000001</f>
        <v>5.1339639999999997</v>
      </c>
      <c r="M1002">
        <f>Input2022!M1002*0.000001</f>
        <v>4.8163499999999999</v>
      </c>
      <c r="N1002">
        <f>Input2022!N1002*0.000001</f>
        <v>0</v>
      </c>
      <c r="O1002">
        <f>Input2022!O1002*0.000001</f>
        <v>2.4046810000000001</v>
      </c>
      <c r="P1002">
        <f>Input2022!P1002*0.000001</f>
        <v>0.49607399999999996</v>
      </c>
      <c r="Q1002">
        <f>Input2022!Q1002*0.000001</f>
        <v>-2.0179670000000001</v>
      </c>
      <c r="R1002">
        <f>Input2022!R1002*0.000001</f>
        <v>6.99749</v>
      </c>
      <c r="S1002">
        <f>Input2022!S1002*0.000001</f>
        <v>4.9795229999999995</v>
      </c>
      <c r="T1002">
        <f>Input2022!T1002*0.000001</f>
        <v>0.39395199999999997</v>
      </c>
      <c r="U1002">
        <f>Input2022!U1002*0.000001</f>
        <v>0</v>
      </c>
      <c r="V1002">
        <f>Input2022!V1002*0.000001</f>
        <v>0</v>
      </c>
      <c r="W1002">
        <f>Input2022!W1002*0.000001</f>
        <v>-0.96856999999999993</v>
      </c>
    </row>
    <row r="1003" spans="1:23" ht="14.25" customHeight="1">
      <c r="A1003">
        <f>Input2022!A1003</f>
        <v>2022</v>
      </c>
      <c r="B1003" t="str">
        <f>Input2022!B1003</f>
        <v>Poway</v>
      </c>
      <c r="C1003" t="str">
        <f>Input2022!C1003</f>
        <v>City</v>
      </c>
      <c r="D1003" t="str">
        <f>Input2022!D1003</f>
        <v>06</v>
      </c>
      <c r="E1003" t="str">
        <f>Input2022!E1003</f>
        <v>073</v>
      </c>
      <c r="F1003">
        <f>Input2022!F1003</f>
        <v>58520</v>
      </c>
      <c r="G1003" t="str">
        <f>Input2022!G1003</f>
        <v>CA</v>
      </c>
      <c r="H1003">
        <f>Input2022!H1003*0.000001</f>
        <v>49.191217999999999</v>
      </c>
      <c r="I1003">
        <f>Input2022!I1003*0.000001</f>
        <v>-1.020465</v>
      </c>
      <c r="J1003">
        <f>Input2022!J1003*0.000001</f>
        <v>90.656792999999993</v>
      </c>
      <c r="K1003">
        <f>Input2022!K1003*0.000001</f>
        <v>68.23348399999999</v>
      </c>
      <c r="L1003">
        <f>Input2022!L1003*0.000001</f>
        <v>114.385893</v>
      </c>
      <c r="M1003">
        <f>Input2022!M1003*0.000001</f>
        <v>59.939608999999997</v>
      </c>
      <c r="N1003">
        <f>Input2022!N1003*0.000001</f>
        <v>0</v>
      </c>
      <c r="O1003">
        <f>Input2022!O1003*0.000001</f>
        <v>53.764918999999999</v>
      </c>
      <c r="P1003">
        <f>Input2022!P1003*0.000001</f>
        <v>11.342884999999999</v>
      </c>
      <c r="Q1003">
        <f>Input2022!Q1003*0.000001</f>
        <v>-39.764531999999996</v>
      </c>
      <c r="R1003">
        <f>Input2022!R1003*0.000001</f>
        <v>187.04129828644503</v>
      </c>
      <c r="S1003">
        <f>Input2022!S1003*0.000001</f>
        <v>147.27676628644502</v>
      </c>
      <c r="T1003">
        <f>Input2022!T1003*0.000001</f>
        <v>7.5506880000000001</v>
      </c>
      <c r="U1003">
        <f>Input2022!U1003*0.000001</f>
        <v>0</v>
      </c>
      <c r="V1003">
        <f>Input2022!V1003*0.000001</f>
        <v>0</v>
      </c>
      <c r="W1003">
        <f>Input2022!W1003*0.000001</f>
        <v>72.365594999999999</v>
      </c>
    </row>
    <row r="1004" spans="1:23" ht="14.25" customHeight="1">
      <c r="A1004">
        <f>Input2022!A1004</f>
        <v>2022</v>
      </c>
      <c r="B1004" t="str">
        <f>Input2022!B1004</f>
        <v>Poway Unified School District</v>
      </c>
      <c r="C1004" t="str">
        <f>Input2022!C1004</f>
        <v>School District</v>
      </c>
      <c r="D1004" t="str">
        <f>Input2022!D1004</f>
        <v>06</v>
      </c>
      <c r="E1004" t="str">
        <f>Input2022!E1004</f>
        <v>073</v>
      </c>
      <c r="F1004" t="str">
        <f>Input2022!F1004</f>
        <v>31530</v>
      </c>
      <c r="G1004" t="str">
        <f>Input2022!G1004</f>
        <v>CA</v>
      </c>
      <c r="H1004">
        <f>Input2022!H1004*0.000001</f>
        <v>57.708437999999994</v>
      </c>
      <c r="I1004">
        <f>Input2022!I1004*0.000001</f>
        <v>-3.3984769999999997</v>
      </c>
      <c r="J1004">
        <f>Input2022!J1004*0.000001</f>
        <v>454.47449899999998</v>
      </c>
      <c r="K1004">
        <f>Input2022!K1004*0.000001</f>
        <v>1041.1806939999999</v>
      </c>
      <c r="L1004">
        <f>Input2022!L1004*0.000001</f>
        <v>589.03048799999999</v>
      </c>
      <c r="M1004">
        <f>Input2022!M1004*0.000001</f>
        <v>466.71817999999996</v>
      </c>
      <c r="N1004">
        <f>Input2022!N1004*0.000001</f>
        <v>87.928012999999993</v>
      </c>
      <c r="O1004">
        <f>Input2022!O1004*0.000001</f>
        <v>0</v>
      </c>
      <c r="P1004">
        <f>Input2022!P1004*0.000001</f>
        <v>29.001382</v>
      </c>
      <c r="Q1004">
        <f>Input2022!Q1004*0.000001</f>
        <v>-232.31901099999999</v>
      </c>
      <c r="R1004">
        <f>Input2022!R1004*0.000001</f>
        <v>1568.5492859999999</v>
      </c>
      <c r="S1004">
        <f>Input2022!S1004*0.000001</f>
        <v>1336.2302749999999</v>
      </c>
      <c r="T1004">
        <f>Input2022!T1004*0.000001</f>
        <v>48.829099999999997</v>
      </c>
      <c r="U1004">
        <f>Input2022!U1004*0.000001</f>
        <v>12.492170999999999</v>
      </c>
      <c r="V1004">
        <f>Input2022!V1004*0.000001</f>
        <v>79.74090799999999</v>
      </c>
      <c r="W1004">
        <f>Input2022!W1004*0.000001</f>
        <v>-521.41244399999994</v>
      </c>
    </row>
    <row r="1005" spans="1:23" ht="14.25" customHeight="1">
      <c r="A1005">
        <f>Input2022!A1005</f>
        <v>2022</v>
      </c>
      <c r="B1005" t="str">
        <f>Input2022!B1005</f>
        <v>Princeton Joint Unified School District</v>
      </c>
      <c r="C1005" t="str">
        <f>Input2022!C1005</f>
        <v>School District</v>
      </c>
      <c r="D1005" t="str">
        <f>Input2022!D1005</f>
        <v>06</v>
      </c>
      <c r="E1005" t="str">
        <f>Input2022!E1005</f>
        <v>021</v>
      </c>
      <c r="F1005" t="str">
        <f>Input2022!F1005</f>
        <v>31620</v>
      </c>
      <c r="G1005" t="str">
        <f>Input2022!G1005</f>
        <v>CA</v>
      </c>
      <c r="H1005">
        <f>Input2022!H1005*0.000001</f>
        <v>1.1040719999999999</v>
      </c>
      <c r="I1005">
        <f>Input2022!I1005*0.000001</f>
        <v>0</v>
      </c>
      <c r="J1005">
        <f>Input2022!J1005*0.000001</f>
        <v>3.094789</v>
      </c>
      <c r="K1005">
        <f>Input2022!K1005*0.000001</f>
        <v>2.7856619999999999</v>
      </c>
      <c r="L1005">
        <f>Input2022!L1005*0.000001</f>
        <v>3.4126909999999997</v>
      </c>
      <c r="M1005">
        <f>Input2022!M1005*0.000001</f>
        <v>3.1646899999999998</v>
      </c>
      <c r="N1005">
        <f>Input2022!N1005*0.000001</f>
        <v>0</v>
      </c>
      <c r="O1005">
        <f>Input2022!O1005*0.000001</f>
        <v>1.4397169999999999</v>
      </c>
      <c r="P1005">
        <f>Input2022!P1005*0.000001</f>
        <v>0.46457999999999999</v>
      </c>
      <c r="Q1005">
        <f>Input2022!Q1005*0.000001</f>
        <v>-1.3401269999999998</v>
      </c>
      <c r="R1005">
        <f>Input2022!R1005*0.000001</f>
        <v>8.6542099999999991</v>
      </c>
      <c r="S1005">
        <f>Input2022!S1005*0.000001</f>
        <v>7.3140830000000001</v>
      </c>
      <c r="T1005">
        <f>Input2022!T1005*0.000001</f>
        <v>0.26511499999999999</v>
      </c>
      <c r="U1005">
        <f>Input2022!U1005*0.000001</f>
        <v>0</v>
      </c>
      <c r="V1005">
        <f>Input2022!V1005*0.000001</f>
        <v>7.7471999999999999E-2</v>
      </c>
      <c r="W1005">
        <f>Input2022!W1005*0.000001</f>
        <v>-0.72492599999999996</v>
      </c>
    </row>
    <row r="1006" spans="1:23" ht="14.25" customHeight="1">
      <c r="A1006">
        <f>Input2022!A1006</f>
        <v>2022</v>
      </c>
      <c r="B1006" t="str">
        <f>Input2022!B1006</f>
        <v>Quartz Valley Indian Reservation</v>
      </c>
      <c r="C1006" t="str">
        <f>Input2022!C1006</f>
        <v>Special District</v>
      </c>
      <c r="D1006" t="str">
        <f>Input2022!D1006</f>
        <v>06</v>
      </c>
      <c r="E1006" t="str">
        <f>Input2022!E1006</f>
        <v>093</v>
      </c>
      <c r="F1006">
        <f>Input2022!F1006</f>
        <v>99052</v>
      </c>
      <c r="G1006" t="str">
        <f>Input2022!G1006</f>
        <v>CA</v>
      </c>
      <c r="H1006">
        <f>Input2022!H1006*0.000001</f>
        <v>0</v>
      </c>
      <c r="I1006">
        <f>Input2022!I1006*0.000001</f>
        <v>0</v>
      </c>
      <c r="J1006">
        <f>Input2022!J1006*0.000001</f>
        <v>0.99347299999999994</v>
      </c>
      <c r="K1006">
        <f>Input2022!K1006*0.000001</f>
        <v>9.3963999999999992E-2</v>
      </c>
      <c r="L1006">
        <f>Input2022!L1006*0.000001</f>
        <v>9.8634810000000002</v>
      </c>
      <c r="M1006">
        <f>Input2022!M1006*0.000001</f>
        <v>1.2426139999999999</v>
      </c>
      <c r="N1006">
        <f>Input2022!N1006*0.000001</f>
        <v>-5.3857619999999997</v>
      </c>
      <c r="O1006">
        <f>Input2022!O1006*0.000001</f>
        <v>4.3476999999999995E-2</v>
      </c>
      <c r="P1006">
        <f>Input2022!P1006*0.000001</f>
        <v>0.26100600000000002</v>
      </c>
      <c r="Q1006">
        <f>Input2022!Q1006*0.000001</f>
        <v>0</v>
      </c>
      <c r="R1006">
        <f>Input2022!R1006*0.000001</f>
        <v>0</v>
      </c>
      <c r="S1006">
        <f>Input2022!S1006*0.000001</f>
        <v>0</v>
      </c>
      <c r="T1006">
        <f>Input2022!T1006*0.000001</f>
        <v>0</v>
      </c>
      <c r="U1006">
        <f>Input2022!U1006*0.000001</f>
        <v>0</v>
      </c>
      <c r="V1006">
        <f>Input2022!V1006*0.000001</f>
        <v>0</v>
      </c>
      <c r="W1006">
        <f>Input2022!W1006*0.000001</f>
        <v>3.756688</v>
      </c>
    </row>
    <row r="1007" spans="1:23" ht="14.25" customHeight="1">
      <c r="A1007">
        <f>Input2022!A1007</f>
        <v>2022</v>
      </c>
      <c r="B1007" t="str">
        <f>Input2022!B1007</f>
        <v>Raisin City School District</v>
      </c>
      <c r="C1007" t="str">
        <f>Input2022!C1007</f>
        <v>School District</v>
      </c>
      <c r="D1007" t="str">
        <f>Input2022!D1007</f>
        <v>06</v>
      </c>
      <c r="E1007" t="str">
        <f>Input2022!E1007</f>
        <v>019</v>
      </c>
      <c r="F1007" t="str">
        <f>Input2022!F1007</f>
        <v>31680</v>
      </c>
      <c r="G1007" t="str">
        <f>Input2022!G1007</f>
        <v>CA</v>
      </c>
      <c r="H1007">
        <f>Input2022!H1007*0.000001</f>
        <v>4.190321</v>
      </c>
      <c r="I1007">
        <f>Input2022!I1007*0.000001</f>
        <v>-8.6020000000000003E-3</v>
      </c>
      <c r="J1007">
        <f>Input2022!J1007*0.000001</f>
        <v>5.3049219999999995</v>
      </c>
      <c r="K1007">
        <f>Input2022!K1007*0.000001</f>
        <v>1.1181E-2</v>
      </c>
      <c r="L1007">
        <f>Input2022!L1007*0.000001</f>
        <v>6.3013019999999997</v>
      </c>
      <c r="M1007">
        <f>Input2022!M1007*0.000001</f>
        <v>5.525665</v>
      </c>
      <c r="N1007">
        <f>Input2022!N1007*0.000001</f>
        <v>5.4145589999999997</v>
      </c>
      <c r="O1007">
        <f>Input2022!O1007*0.000001</f>
        <v>0</v>
      </c>
      <c r="P1007">
        <f>Input2022!P1007*0.000001</f>
        <v>1.1643790000000001</v>
      </c>
      <c r="Q1007">
        <f>Input2022!Q1007*0.000001</f>
        <v>-2.1181929999999998</v>
      </c>
      <c r="R1007">
        <f>Input2022!R1007*0.000001</f>
        <v>11.171331386874318</v>
      </c>
      <c r="S1007">
        <f>Input2022!S1007*0.000001</f>
        <v>9.053138386874318</v>
      </c>
      <c r="T1007">
        <f>Input2022!T1007*0.000001</f>
        <v>0.37110199999999999</v>
      </c>
      <c r="U1007">
        <f>Input2022!U1007*0.000001</f>
        <v>0</v>
      </c>
      <c r="V1007">
        <f>Input2022!V1007*0.000001</f>
        <v>0.44538099999999997</v>
      </c>
      <c r="W1007">
        <f>Input2022!W1007*0.000001</f>
        <v>0.39213100000000001</v>
      </c>
    </row>
    <row r="1008" spans="1:23" ht="14.25" customHeight="1">
      <c r="A1008">
        <f>Input2022!A1008</f>
        <v>2022</v>
      </c>
      <c r="B1008" t="str">
        <f>Input2022!B1008</f>
        <v>Ramona Band of Cahuilla</v>
      </c>
      <c r="C1008" t="str">
        <f>Input2022!C1008</f>
        <v>Special District</v>
      </c>
      <c r="D1008" t="str">
        <f>Input2022!D1008</f>
        <v>06</v>
      </c>
      <c r="E1008" t="str">
        <f>Input2022!E1008</f>
        <v>065</v>
      </c>
      <c r="F1008">
        <f>Input2022!F1008</f>
        <v>99053</v>
      </c>
      <c r="G1008" t="str">
        <f>Input2022!G1008</f>
        <v>CA</v>
      </c>
      <c r="H1008">
        <f>Input2022!H1008*0.000001</f>
        <v>3.6097409999999996</v>
      </c>
      <c r="I1008">
        <f>Input2022!I1008*0.000001</f>
        <v>0</v>
      </c>
      <c r="J1008">
        <f>Input2022!J1008*0.000001</f>
        <v>1.095607</v>
      </c>
      <c r="K1008">
        <f>Input2022!K1008*0.000001</f>
        <v>0</v>
      </c>
      <c r="L1008">
        <f>Input2022!L1008*0.000001</f>
        <v>2.0864659999999997</v>
      </c>
      <c r="M1008">
        <f>Input2022!M1008*0.000001</f>
        <v>1.167659</v>
      </c>
      <c r="N1008">
        <f>Input2022!N1008*0.000001</f>
        <v>3.3152759999999999</v>
      </c>
      <c r="O1008">
        <f>Input2022!O1008*0.000001</f>
        <v>0</v>
      </c>
      <c r="P1008">
        <f>Input2022!P1008*0.000001</f>
        <v>3.8994000000000001E-2</v>
      </c>
      <c r="Q1008">
        <f>Input2022!Q1008*0.000001</f>
        <v>0</v>
      </c>
      <c r="R1008">
        <f>Input2022!R1008*0.000001</f>
        <v>0</v>
      </c>
      <c r="S1008">
        <f>Input2022!S1008*0.000001</f>
        <v>0</v>
      </c>
      <c r="T1008">
        <f>Input2022!T1008*0.000001</f>
        <v>0</v>
      </c>
      <c r="U1008">
        <f>Input2022!U1008*0.000001</f>
        <v>0</v>
      </c>
      <c r="V1008">
        <f>Input2022!V1008*0.000001</f>
        <v>0</v>
      </c>
      <c r="W1008">
        <f>Input2022!W1008*0.000001</f>
        <v>3.6372659999999999</v>
      </c>
    </row>
    <row r="1009" spans="1:23" ht="14.25" customHeight="1">
      <c r="A1009">
        <f>Input2022!A1009</f>
        <v>2022</v>
      </c>
      <c r="B1009" t="str">
        <f>Input2022!B1009</f>
        <v>Ramona Unified School District</v>
      </c>
      <c r="C1009" t="str">
        <f>Input2022!C1009</f>
        <v>School District</v>
      </c>
      <c r="D1009" t="str">
        <f>Input2022!D1009</f>
        <v>06</v>
      </c>
      <c r="E1009" t="str">
        <f>Input2022!E1009</f>
        <v>073</v>
      </c>
      <c r="F1009" t="str">
        <f>Input2022!F1009</f>
        <v>31710</v>
      </c>
      <c r="G1009" t="str">
        <f>Input2022!G1009</f>
        <v>CA</v>
      </c>
      <c r="H1009">
        <f>Input2022!H1009*0.000001</f>
        <v>12.402336999999999</v>
      </c>
      <c r="I1009">
        <f>Input2022!I1009*0.000001</f>
        <v>-2.1726069999999997</v>
      </c>
      <c r="J1009">
        <f>Input2022!J1009*0.000001</f>
        <v>72.342444</v>
      </c>
      <c r="K1009">
        <f>Input2022!K1009*0.000001</f>
        <v>28.974798</v>
      </c>
      <c r="L1009">
        <f>Input2022!L1009*0.000001</f>
        <v>74.546052000000003</v>
      </c>
      <c r="M1009">
        <f>Input2022!M1009*0.000001</f>
        <v>72.950914999999995</v>
      </c>
      <c r="N1009">
        <f>Input2022!N1009*0.000001</f>
        <v>0</v>
      </c>
      <c r="O1009">
        <f>Input2022!O1009*0.000001</f>
        <v>20.356771999999999</v>
      </c>
      <c r="P1009">
        <f>Input2022!P1009*0.000001</f>
        <v>6.7957849999999995</v>
      </c>
      <c r="Q1009">
        <f>Input2022!Q1009*0.000001</f>
        <v>-32.937843999999998</v>
      </c>
      <c r="R1009">
        <f>Input2022!R1009*0.000001</f>
        <v>221.05386963562756</v>
      </c>
      <c r="S1009">
        <f>Input2022!S1009*0.000001</f>
        <v>188.11602563562755</v>
      </c>
      <c r="T1009">
        <f>Input2022!T1009*0.000001</f>
        <v>6.6960509999999998</v>
      </c>
      <c r="U1009">
        <f>Input2022!U1009*0.000001</f>
        <v>-2.0530873015873015E-3</v>
      </c>
      <c r="V1009">
        <f>Input2022!V1009*0.000001</f>
        <v>3.6141599126984127</v>
      </c>
      <c r="W1009">
        <f>Input2022!W1009*0.000001</f>
        <v>-42.713132999999999</v>
      </c>
    </row>
    <row r="1010" spans="1:23" ht="14.25" customHeight="1">
      <c r="A1010">
        <f>Input2022!A1010</f>
        <v>2022</v>
      </c>
      <c r="B1010" t="str">
        <f>Input2022!B1010</f>
        <v>Rancho Cordova</v>
      </c>
      <c r="C1010" t="str">
        <f>Input2022!C1010</f>
        <v>City</v>
      </c>
      <c r="D1010" t="str">
        <f>Input2022!D1010</f>
        <v>06</v>
      </c>
      <c r="E1010" t="str">
        <f>Input2022!E1010</f>
        <v>067</v>
      </c>
      <c r="F1010">
        <f>Input2022!F1010</f>
        <v>59444</v>
      </c>
      <c r="G1010" t="str">
        <f>Input2022!G1010</f>
        <v>CA</v>
      </c>
      <c r="H1010">
        <f>Input2022!H1010*0.000001</f>
        <v>34.466823999999995</v>
      </c>
      <c r="I1010">
        <f>Input2022!I1010*0.000001</f>
        <v>-16.297885999999998</v>
      </c>
      <c r="J1010">
        <f>Input2022!J1010*0.000001</f>
        <v>75.601694999999992</v>
      </c>
      <c r="K1010">
        <f>Input2022!K1010*0.000001</f>
        <v>13.960837999999999</v>
      </c>
      <c r="L1010">
        <f>Input2022!L1010*0.000001</f>
        <v>150.21599999999998</v>
      </c>
      <c r="M1010">
        <f>Input2022!M1010*0.000001</f>
        <v>90.609106999999995</v>
      </c>
      <c r="N1010">
        <f>Input2022!N1010*0.000001</f>
        <v>0</v>
      </c>
      <c r="O1010">
        <f>Input2022!O1010*0.000001</f>
        <v>33.157472999999996</v>
      </c>
      <c r="P1010">
        <f>Input2022!P1010*0.000001</f>
        <v>13.825070999999999</v>
      </c>
      <c r="Q1010">
        <f>Input2022!Q1010*0.000001</f>
        <v>-1.347105</v>
      </c>
      <c r="R1010">
        <f>Input2022!R1010*0.000001</f>
        <v>11.51371794871795</v>
      </c>
      <c r="S1010">
        <f>Input2022!S1010*0.000001</f>
        <v>10.166612948717949</v>
      </c>
      <c r="T1010">
        <f>Input2022!T1010*0.000001</f>
        <v>0.92737499999999995</v>
      </c>
      <c r="U1010">
        <f>Input2022!U1010*0.000001</f>
        <v>1.438509</v>
      </c>
      <c r="V1010">
        <f>Input2022!V1010*0.000001</f>
        <v>1.6630079999999998</v>
      </c>
      <c r="W1010">
        <f>Input2022!W1010*0.000001</f>
        <v>90.405602000000002</v>
      </c>
    </row>
    <row r="1011" spans="1:23" ht="14.25" customHeight="1">
      <c r="A1011">
        <f>Input2022!A1011</f>
        <v>2022</v>
      </c>
      <c r="B1011" t="str">
        <f>Input2022!B1011</f>
        <v>Rancho Cucamonga</v>
      </c>
      <c r="C1011" t="str">
        <f>Input2022!C1011</f>
        <v>City</v>
      </c>
      <c r="D1011" t="str">
        <f>Input2022!D1011</f>
        <v>06</v>
      </c>
      <c r="E1011" t="str">
        <f>Input2022!E1011</f>
        <v>071</v>
      </c>
      <c r="F1011">
        <f>Input2022!F1011</f>
        <v>59451</v>
      </c>
      <c r="G1011" t="str">
        <f>Input2022!G1011</f>
        <v>CA</v>
      </c>
      <c r="H1011">
        <f>Input2022!H1011*0.000001</f>
        <v>133.64597999999998</v>
      </c>
      <c r="I1011">
        <f>Input2022!I1011*0.000001</f>
        <v>-8.7760069999999999</v>
      </c>
      <c r="J1011">
        <f>Input2022!J1011*0.000001</f>
        <v>89.886034999999993</v>
      </c>
      <c r="K1011">
        <f>Input2022!K1011*0.000001</f>
        <v>8.5227159999999991</v>
      </c>
      <c r="L1011">
        <f>Input2022!L1011*0.000001</f>
        <v>274.68257599999998</v>
      </c>
      <c r="M1011">
        <f>Input2022!M1011*0.000001</f>
        <v>111.86303099999999</v>
      </c>
      <c r="N1011">
        <f>Input2022!N1011*0.000001</f>
        <v>0</v>
      </c>
      <c r="O1011">
        <f>Input2022!O1011*0.000001</f>
        <v>136.597352</v>
      </c>
      <c r="P1011">
        <f>Input2022!P1011*0.000001</f>
        <v>9.5786789999999993</v>
      </c>
      <c r="Q1011">
        <f>Input2022!Q1011*0.000001</f>
        <v>-37.730205999999995</v>
      </c>
      <c r="R1011">
        <f>Input2022!R1011*0.000001</f>
        <v>452.44027399649286</v>
      </c>
      <c r="S1011">
        <f>Input2022!S1011*0.000001</f>
        <v>414.71006799649285</v>
      </c>
      <c r="T1011">
        <f>Input2022!T1011*0.000001</f>
        <v>16.802931999999998</v>
      </c>
      <c r="U1011">
        <f>Input2022!U1011*0.000001</f>
        <v>34.942129000000001</v>
      </c>
      <c r="V1011">
        <f>Input2022!V1011*0.000001</f>
        <v>25.779570999999997</v>
      </c>
      <c r="W1011">
        <f>Input2022!W1011*0.000001</f>
        <v>132.531713</v>
      </c>
    </row>
    <row r="1012" spans="1:23" ht="14.25" customHeight="1">
      <c r="A1012">
        <f>Input2022!A1012</f>
        <v>2022</v>
      </c>
      <c r="B1012" t="str">
        <f>Input2022!B1012</f>
        <v>Rancho Mirage</v>
      </c>
      <c r="C1012" t="str">
        <f>Input2022!C1012</f>
        <v>City</v>
      </c>
      <c r="D1012" t="str">
        <f>Input2022!D1012</f>
        <v>06</v>
      </c>
      <c r="E1012" t="str">
        <f>Input2022!E1012</f>
        <v>065</v>
      </c>
      <c r="F1012">
        <f>Input2022!F1012</f>
        <v>59500</v>
      </c>
      <c r="G1012" t="str">
        <f>Input2022!G1012</f>
        <v>CA</v>
      </c>
      <c r="H1012">
        <f>Input2022!H1012*0.000001</f>
        <v>65.700457999999998</v>
      </c>
      <c r="I1012">
        <f>Input2022!I1012*0.000001</f>
        <v>-3.6137349999999997</v>
      </c>
      <c r="J1012">
        <f>Input2022!J1012*0.000001</f>
        <v>30.842290999999999</v>
      </c>
      <c r="K1012">
        <f>Input2022!K1012*0.000001</f>
        <v>1.6068769999999999</v>
      </c>
      <c r="L1012">
        <f>Input2022!L1012*0.000001</f>
        <v>74.089117999999999</v>
      </c>
      <c r="M1012">
        <f>Input2022!M1012*0.000001</f>
        <v>39.122192999999996</v>
      </c>
      <c r="N1012">
        <f>Input2022!N1012*0.000001</f>
        <v>0</v>
      </c>
      <c r="O1012">
        <f>Input2022!O1012*0.000001</f>
        <v>66.753224000000003</v>
      </c>
      <c r="P1012">
        <f>Input2022!P1012*0.000001</f>
        <v>6.5933310000000001</v>
      </c>
      <c r="Q1012">
        <f>Input2022!Q1012*0.000001</f>
        <v>9.284870999999999</v>
      </c>
      <c r="R1012">
        <f>Input2022!R1012*0.000001</f>
        <v>-79.357871794871798</v>
      </c>
      <c r="S1012">
        <f>Input2022!S1012*0.000001</f>
        <v>-70.073000794871803</v>
      </c>
      <c r="T1012">
        <f>Input2022!T1012*0.000001</f>
        <v>0.60117699999999996</v>
      </c>
      <c r="U1012">
        <f>Input2022!U1012*0.000001</f>
        <v>5.1926009999999998</v>
      </c>
      <c r="V1012">
        <f>Input2022!V1012*0.000001</f>
        <v>4.5448279999999999</v>
      </c>
      <c r="W1012">
        <f>Input2022!W1012*0.000001</f>
        <v>100.222978</v>
      </c>
    </row>
    <row r="1013" spans="1:23" ht="14.25" customHeight="1">
      <c r="A1013">
        <f>Input2022!A1013</f>
        <v>2022</v>
      </c>
      <c r="B1013" t="str">
        <f>Input2022!B1013</f>
        <v>Rancho Palos Verdes</v>
      </c>
      <c r="C1013" t="str">
        <f>Input2022!C1013</f>
        <v>City</v>
      </c>
      <c r="D1013" t="str">
        <f>Input2022!D1013</f>
        <v>06</v>
      </c>
      <c r="E1013" t="str">
        <f>Input2022!E1013</f>
        <v>037</v>
      </c>
      <c r="F1013">
        <f>Input2022!F1013</f>
        <v>59514</v>
      </c>
      <c r="G1013" t="str">
        <f>Input2022!G1013</f>
        <v>CA</v>
      </c>
      <c r="H1013">
        <f>Input2022!H1013*0.000001</f>
        <v>29.901138</v>
      </c>
      <c r="I1013">
        <f>Input2022!I1013*0.000001</f>
        <v>-4.7845149999999999</v>
      </c>
      <c r="J1013">
        <f>Input2022!J1013*0.000001</f>
        <v>25.888802999999999</v>
      </c>
      <c r="K1013">
        <f>Input2022!K1013*0.000001</f>
        <v>7.3991639999999999</v>
      </c>
      <c r="L1013">
        <f>Input2022!L1013*0.000001</f>
        <v>45.343668999999998</v>
      </c>
      <c r="M1013">
        <f>Input2022!M1013*0.000001</f>
        <v>35.928153000000002</v>
      </c>
      <c r="N1013">
        <f>Input2022!N1013*0.000001</f>
        <v>0</v>
      </c>
      <c r="O1013">
        <f>Input2022!O1013*0.000001</f>
        <v>30.547035999999999</v>
      </c>
      <c r="P1013">
        <f>Input2022!P1013*0.000001</f>
        <v>3.4502859999999997</v>
      </c>
      <c r="Q1013">
        <f>Input2022!Q1013*0.000001</f>
        <v>-7.75101</v>
      </c>
      <c r="R1013">
        <f>Input2022!R1013*0.000001</f>
        <v>51.604593874833554</v>
      </c>
      <c r="S1013">
        <f>Input2022!S1013*0.000001</f>
        <v>43.853583874833554</v>
      </c>
      <c r="T1013">
        <f>Input2022!T1013*0.000001</f>
        <v>1.5837249999999998</v>
      </c>
      <c r="U1013">
        <f>Input2022!U1013*0.000001</f>
        <v>0</v>
      </c>
      <c r="V1013">
        <f>Input2022!V1013*0.000001</f>
        <v>0</v>
      </c>
      <c r="W1013">
        <f>Input2022!W1013*0.000001</f>
        <v>52.844944999999996</v>
      </c>
    </row>
    <row r="1014" spans="1:23" ht="14.25" customHeight="1">
      <c r="A1014">
        <f>Input2022!A1014</f>
        <v>2022</v>
      </c>
      <c r="B1014" t="str">
        <f>Input2022!B1014</f>
        <v>Rancho Santa Fe School District</v>
      </c>
      <c r="C1014" t="str">
        <f>Input2022!C1014</f>
        <v>School District</v>
      </c>
      <c r="D1014" t="str">
        <f>Input2022!D1014</f>
        <v>06</v>
      </c>
      <c r="E1014" t="str">
        <f>Input2022!E1014</f>
        <v>073</v>
      </c>
      <c r="F1014" t="str">
        <f>Input2022!F1014</f>
        <v>31740</v>
      </c>
      <c r="G1014" t="str">
        <f>Input2022!G1014</f>
        <v>CA</v>
      </c>
      <c r="H1014">
        <f>Input2022!H1014*0.000001</f>
        <v>7.4328509999999994</v>
      </c>
      <c r="I1014">
        <f>Input2022!I1014*0.000001</f>
        <v>0</v>
      </c>
      <c r="J1014">
        <f>Input2022!J1014*0.000001</f>
        <v>13.013351</v>
      </c>
      <c r="K1014">
        <f>Input2022!K1014*0.000001</f>
        <v>32.325693999999999</v>
      </c>
      <c r="L1014">
        <f>Input2022!L1014*0.000001</f>
        <v>17.0733</v>
      </c>
      <c r="M1014">
        <f>Input2022!M1014*0.000001</f>
        <v>13.856347999999999</v>
      </c>
      <c r="N1014">
        <f>Input2022!N1014*0.000001</f>
        <v>7.9300299999999995</v>
      </c>
      <c r="O1014">
        <f>Input2022!O1014*0.000001</f>
        <v>1.1096E-2</v>
      </c>
      <c r="P1014">
        <f>Input2022!P1014*0.000001</f>
        <v>0.37631399999999998</v>
      </c>
      <c r="Q1014">
        <f>Input2022!Q1014*0.000001</f>
        <v>-6.2956289999999999</v>
      </c>
      <c r="R1014">
        <f>Input2022!R1014*0.000001</f>
        <v>43.293523999999998</v>
      </c>
      <c r="S1014">
        <f>Input2022!S1014*0.000001</f>
        <v>36.997895</v>
      </c>
      <c r="T1014">
        <f>Input2022!T1014*0.000001</f>
        <v>1.3635999999999999</v>
      </c>
      <c r="U1014">
        <f>Input2022!U1014*0.000001</f>
        <v>0.16752499999999998</v>
      </c>
      <c r="V1014">
        <f>Input2022!V1014*0.000001</f>
        <v>1.4330699999999998</v>
      </c>
      <c r="W1014">
        <f>Input2022!W1014*0.000001</f>
        <v>-2.0032579999999998</v>
      </c>
    </row>
    <row r="1015" spans="1:23" ht="14.25" customHeight="1">
      <c r="A1015">
        <f>Input2022!A1015</f>
        <v>2022</v>
      </c>
      <c r="B1015" t="str">
        <f>Input2022!B1015</f>
        <v>Rancho Santa Margarita</v>
      </c>
      <c r="C1015" t="str">
        <f>Input2022!C1015</f>
        <v>City</v>
      </c>
      <c r="D1015" t="str">
        <f>Input2022!D1015</f>
        <v>06</v>
      </c>
      <c r="E1015" t="str">
        <f>Input2022!E1015</f>
        <v>059</v>
      </c>
      <c r="F1015">
        <f>Input2022!F1015</f>
        <v>59587</v>
      </c>
      <c r="G1015" t="str">
        <f>Input2022!G1015</f>
        <v>CA</v>
      </c>
      <c r="H1015">
        <f>Input2022!H1015*0.000001</f>
        <v>27.336805999999999</v>
      </c>
      <c r="I1015">
        <f>Input2022!I1015*0.000001</f>
        <v>-1.0243249999999999</v>
      </c>
      <c r="J1015">
        <f>Input2022!J1015*0.000001</f>
        <v>17.845129999999997</v>
      </c>
      <c r="K1015">
        <f>Input2022!K1015*0.000001</f>
        <v>7.4089739999999997</v>
      </c>
      <c r="L1015">
        <f>Input2022!L1015*0.000001</f>
        <v>25.604512</v>
      </c>
      <c r="M1015">
        <f>Input2022!M1015*0.000001</f>
        <v>20.349553</v>
      </c>
      <c r="N1015">
        <f>Input2022!N1015*0.000001</f>
        <v>0</v>
      </c>
      <c r="O1015">
        <f>Input2022!O1015*0.000001</f>
        <v>26.249383999999999</v>
      </c>
      <c r="P1015">
        <f>Input2022!P1015*0.000001</f>
        <v>1.037825</v>
      </c>
      <c r="Q1015">
        <f>Input2022!Q1015*0.000001</f>
        <v>-0.72165299999999999</v>
      </c>
      <c r="R1015">
        <f>Input2022!R1015*0.000001</f>
        <v>6.16270708795901</v>
      </c>
      <c r="S1015">
        <f>Input2022!S1015*0.000001</f>
        <v>5.4410540879590101</v>
      </c>
      <c r="T1015">
        <f>Input2022!T1015*0.000001</f>
        <v>0.35850899999999997</v>
      </c>
      <c r="U1015">
        <f>Input2022!U1015*0.000001</f>
        <v>0</v>
      </c>
      <c r="V1015">
        <f>Input2022!V1015*0.000001</f>
        <v>0.99967200000000001</v>
      </c>
      <c r="W1015">
        <f>Input2022!W1015*0.000001</f>
        <v>25.745815</v>
      </c>
    </row>
    <row r="1016" spans="1:23" ht="14.25" customHeight="1">
      <c r="A1016">
        <f>Input2022!A1016</f>
        <v>2022</v>
      </c>
      <c r="B1016" t="str">
        <f>Input2022!B1016</f>
        <v>Ravendale-Termo School District</v>
      </c>
      <c r="C1016" t="str">
        <f>Input2022!C1016</f>
        <v>School District</v>
      </c>
      <c r="D1016" t="str">
        <f>Input2022!D1016</f>
        <v>06</v>
      </c>
      <c r="E1016" t="str">
        <f>Input2022!E1016</f>
        <v>035</v>
      </c>
      <c r="F1016" t="str">
        <f>Input2022!F1016</f>
        <v>31830</v>
      </c>
      <c r="G1016" t="str">
        <f>Input2022!G1016</f>
        <v>CA</v>
      </c>
      <c r="H1016">
        <f>Input2022!H1016*0.000001</f>
        <v>0.78261899999999995</v>
      </c>
      <c r="I1016">
        <f>Input2022!I1016*0.000001</f>
        <v>-0.01</v>
      </c>
      <c r="J1016">
        <f>Input2022!J1016*0.000001</f>
        <v>0.34658099999999997</v>
      </c>
      <c r="K1016">
        <f>Input2022!K1016*0.000001</f>
        <v>0</v>
      </c>
      <c r="L1016">
        <f>Input2022!L1016*0.000001</f>
        <v>0.36099699999999996</v>
      </c>
      <c r="M1016">
        <f>Input2022!M1016*0.000001</f>
        <v>0.32932499999999998</v>
      </c>
      <c r="N1016">
        <f>Input2022!N1016*0.000001</f>
        <v>0.87501499999999999</v>
      </c>
      <c r="O1016">
        <f>Input2022!O1016*0.000001</f>
        <v>0</v>
      </c>
      <c r="P1016">
        <f>Input2022!P1016*0.000001</f>
        <v>0.11526099999999999</v>
      </c>
      <c r="Q1016">
        <f>Input2022!Q1016*0.000001</f>
        <v>-7.479899999999999E-2</v>
      </c>
      <c r="R1016">
        <f>Input2022!R1016*0.000001</f>
        <v>0.50506099999999998</v>
      </c>
      <c r="S1016">
        <f>Input2022!S1016*0.000001</f>
        <v>0.43026199999999998</v>
      </c>
      <c r="T1016">
        <f>Input2022!T1016*0.000001</f>
        <v>1.6923000000000001E-2</v>
      </c>
      <c r="U1016">
        <f>Input2022!U1016*0.000001</f>
        <v>0</v>
      </c>
      <c r="V1016">
        <f>Input2022!V1016*0.000001</f>
        <v>0</v>
      </c>
      <c r="W1016">
        <f>Input2022!W1016*0.000001</f>
        <v>0.69587100000000002</v>
      </c>
    </row>
    <row r="1017" spans="1:23" ht="14.25" customHeight="1">
      <c r="A1017">
        <f>Input2022!A1017</f>
        <v>2022</v>
      </c>
      <c r="B1017" t="str">
        <f>Input2022!B1017</f>
        <v>Ravenswood City School District</v>
      </c>
      <c r="C1017" t="str">
        <f>Input2022!C1017</f>
        <v>School District</v>
      </c>
      <c r="D1017" t="str">
        <f>Input2022!D1017</f>
        <v>06</v>
      </c>
      <c r="E1017" t="str">
        <f>Input2022!E1017</f>
        <v>081</v>
      </c>
      <c r="F1017" t="str">
        <f>Input2022!F1017</f>
        <v>31860</v>
      </c>
      <c r="G1017" t="str">
        <f>Input2022!G1017</f>
        <v>CA</v>
      </c>
      <c r="H1017">
        <f>Input2022!H1017*0.000001</f>
        <v>12.218496</v>
      </c>
      <c r="I1017">
        <f>Input2022!I1017*0.000001</f>
        <v>0</v>
      </c>
      <c r="J1017">
        <f>Input2022!J1017*0.000001</f>
        <v>44.205996999999996</v>
      </c>
      <c r="K1017">
        <f>Input2022!K1017*0.000001</f>
        <v>94.330292999999998</v>
      </c>
      <c r="L1017">
        <f>Input2022!L1017*0.000001</f>
        <v>56.215570999999997</v>
      </c>
      <c r="M1017">
        <f>Input2022!M1017*0.000001</f>
        <v>49.507287999999996</v>
      </c>
      <c r="N1017">
        <f>Input2022!N1017*0.000001</f>
        <v>0</v>
      </c>
      <c r="O1017">
        <f>Input2022!O1017*0.000001</f>
        <v>20.944600999999999</v>
      </c>
      <c r="P1017">
        <f>Input2022!P1017*0.000001</f>
        <v>8.846055999999999</v>
      </c>
      <c r="Q1017">
        <f>Input2022!Q1017*0.000001</f>
        <v>-19.919525999999998</v>
      </c>
      <c r="R1017">
        <f>Input2022!R1017*0.000001</f>
        <v>130.51247775928462</v>
      </c>
      <c r="S1017">
        <f>Input2022!S1017*0.000001</f>
        <v>110.59295175928463</v>
      </c>
      <c r="T1017">
        <f>Input2022!T1017*0.000001</f>
        <v>3.7385419999999998</v>
      </c>
      <c r="U1017">
        <f>Input2022!U1017*0.000001</f>
        <v>0</v>
      </c>
      <c r="V1017">
        <f>Input2022!V1017*0.000001</f>
        <v>8.606558999999999</v>
      </c>
      <c r="W1017">
        <f>Input2022!W1017*0.000001</f>
        <v>-32.653391999999997</v>
      </c>
    </row>
    <row r="1018" spans="1:23" ht="14.25" customHeight="1">
      <c r="A1018">
        <f>Input2022!A1018</f>
        <v>2022</v>
      </c>
      <c r="B1018" t="str">
        <f>Input2022!B1018</f>
        <v>Raymond-Knowles Union Elementary School District</v>
      </c>
      <c r="C1018" t="str">
        <f>Input2022!C1018</f>
        <v>School District</v>
      </c>
      <c r="D1018" t="str">
        <f>Input2022!D1018</f>
        <v>06</v>
      </c>
      <c r="E1018" t="str">
        <f>Input2022!E1018</f>
        <v>039</v>
      </c>
      <c r="F1018" t="str">
        <f>Input2022!F1018</f>
        <v>31920</v>
      </c>
      <c r="G1018" t="str">
        <f>Input2022!G1018</f>
        <v>CA</v>
      </c>
      <c r="H1018">
        <f>Input2022!H1018*0.000001</f>
        <v>0.74094899999999997</v>
      </c>
      <c r="I1018">
        <f>Input2022!I1018*0.000001</f>
        <v>0</v>
      </c>
      <c r="J1018">
        <f>Input2022!J1018*0.000001</f>
        <v>1.27383</v>
      </c>
      <c r="K1018">
        <f>Input2022!K1018*0.000001</f>
        <v>1.4036999999999999E-2</v>
      </c>
      <c r="L1018">
        <f>Input2022!L1018*0.000001</f>
        <v>1.3568069999999999</v>
      </c>
      <c r="M1018">
        <f>Input2022!M1018*0.000001</f>
        <v>1.326692</v>
      </c>
      <c r="N1018">
        <f>Input2022!N1018*0.000001</f>
        <v>0.91524799999999995</v>
      </c>
      <c r="O1018">
        <f>Input2022!O1018*0.000001</f>
        <v>0</v>
      </c>
      <c r="P1018">
        <f>Input2022!P1018*0.000001</f>
        <v>0.107392</v>
      </c>
      <c r="Q1018">
        <f>Input2022!Q1018*0.000001</f>
        <v>-0.48206899999999997</v>
      </c>
      <c r="R1018">
        <f>Input2022!R1018*0.000001</f>
        <v>3.2559643532268905</v>
      </c>
      <c r="S1018">
        <f>Input2022!S1018*0.000001</f>
        <v>2.7738953532268908</v>
      </c>
      <c r="T1018">
        <f>Input2022!T1018*0.000001</f>
        <v>0.10285899999999999</v>
      </c>
      <c r="U1018">
        <f>Input2022!U1018*0.000001</f>
        <v>0</v>
      </c>
      <c r="V1018">
        <f>Input2022!V1018*0.000001</f>
        <v>0</v>
      </c>
      <c r="W1018">
        <f>Input2022!W1018*0.000001</f>
        <v>7.7699999999999991E-2</v>
      </c>
    </row>
    <row r="1019" spans="1:23" ht="14.25" customHeight="1">
      <c r="A1019">
        <f>Input2022!A1019</f>
        <v>2022</v>
      </c>
      <c r="B1019" t="str">
        <f>Input2022!B1019</f>
        <v>Reclamation District No. 2027</v>
      </c>
      <c r="C1019" t="str">
        <f>Input2022!C1019</f>
        <v>Special District</v>
      </c>
      <c r="D1019" t="str">
        <f>Input2022!D1019</f>
        <v>06</v>
      </c>
      <c r="E1019" t="str">
        <f>Input2022!E1019</f>
        <v>077</v>
      </c>
      <c r="F1019" t="str">
        <f>Input2022!F1019</f>
        <v>99101</v>
      </c>
      <c r="G1019" t="str">
        <f>Input2022!G1019</f>
        <v>CA</v>
      </c>
      <c r="H1019">
        <f>Input2022!H1019*0.000001</f>
        <v>6.9510000000000002E-2</v>
      </c>
      <c r="I1019">
        <f>Input2022!I1019*0.000001</f>
        <v>0</v>
      </c>
      <c r="J1019">
        <f>Input2022!J1019*0.000001</f>
        <v>2.1486929999999997</v>
      </c>
      <c r="K1019">
        <f>Input2022!K1019*0.000001</f>
        <v>1.5999999999999999</v>
      </c>
      <c r="L1019">
        <f>Input2022!L1019*0.000001</f>
        <v>1.7312219999999998</v>
      </c>
      <c r="M1019">
        <f>Input2022!M1019*0.000001</f>
        <v>1.7312219999999998</v>
      </c>
      <c r="N1019">
        <f>Input2022!N1019*0.000001</f>
        <v>6.9510000000000002E-2</v>
      </c>
      <c r="O1019">
        <f>Input2022!O1019*0.000001</f>
        <v>0</v>
      </c>
      <c r="P1019">
        <f>Input2022!P1019*0.000001</f>
        <v>0</v>
      </c>
      <c r="Q1019">
        <f>Input2022!Q1019*0.000001</f>
        <v>0</v>
      </c>
      <c r="R1019">
        <f>Input2022!R1019*0.000001</f>
        <v>0</v>
      </c>
      <c r="S1019">
        <f>Input2022!S1019*0.000001</f>
        <v>0</v>
      </c>
      <c r="T1019">
        <f>Input2022!T1019*0.000001</f>
        <v>0</v>
      </c>
      <c r="U1019">
        <f>Input2022!U1019*0.000001</f>
        <v>0</v>
      </c>
      <c r="V1019">
        <f>Input2022!V1019*0.000001</f>
        <v>0</v>
      </c>
      <c r="W1019">
        <f>Input2022!W1019*0.000001</f>
        <v>-1.7304899999999999</v>
      </c>
    </row>
    <row r="1020" spans="1:23" ht="14.25" customHeight="1">
      <c r="A1020">
        <f>Input2022!A1020</f>
        <v>2022</v>
      </c>
      <c r="B1020" t="str">
        <f>Input2022!B1020</f>
        <v>Red Bluff</v>
      </c>
      <c r="C1020" t="str">
        <f>Input2022!C1020</f>
        <v>City</v>
      </c>
      <c r="D1020" t="str">
        <f>Input2022!D1020</f>
        <v>06</v>
      </c>
      <c r="E1020" t="str">
        <f>Input2022!E1020</f>
        <v>103</v>
      </c>
      <c r="F1020">
        <f>Input2022!F1020</f>
        <v>59892</v>
      </c>
      <c r="G1020" t="str">
        <f>Input2022!G1020</f>
        <v>CA</v>
      </c>
      <c r="H1020">
        <f>Input2022!H1020*0.000001</f>
        <v>10.617421999999999</v>
      </c>
      <c r="I1020">
        <f>Input2022!I1020*0.000001</f>
        <v>-3.7215999999999999E-2</v>
      </c>
      <c r="J1020">
        <f>Input2022!J1020*0.000001</f>
        <v>29.262757999999998</v>
      </c>
      <c r="K1020">
        <f>Input2022!K1020*0.000001</f>
        <v>20.277260999999999</v>
      </c>
      <c r="L1020">
        <f>Input2022!L1020*0.000001</f>
        <v>26.033211999999999</v>
      </c>
      <c r="M1020">
        <f>Input2022!M1020*0.000001</f>
        <v>17.189059999999998</v>
      </c>
      <c r="N1020">
        <f>Input2022!N1020*0.000001</f>
        <v>2.1052999999999997</v>
      </c>
      <c r="O1020">
        <f>Input2022!O1020*0.000001</f>
        <v>4.9076319999999996</v>
      </c>
      <c r="P1020">
        <f>Input2022!P1020*0.000001</f>
        <v>0.44101199999999996</v>
      </c>
      <c r="Q1020">
        <f>Input2022!Q1020*0.000001</f>
        <v>-12.23343</v>
      </c>
      <c r="R1020">
        <f>Input2022!R1020*0.000001</f>
        <v>71.431953412944139</v>
      </c>
      <c r="S1020">
        <f>Input2022!S1020*0.000001</f>
        <v>59.198523412944127</v>
      </c>
      <c r="T1020">
        <f>Input2022!T1020*0.000001</f>
        <v>2.3582579999999997</v>
      </c>
      <c r="U1020">
        <f>Input2022!U1020*0.000001</f>
        <v>0</v>
      </c>
      <c r="V1020">
        <f>Input2022!V1020*0.000001</f>
        <v>3.0251969999999999</v>
      </c>
      <c r="W1020">
        <f>Input2022!W1020*0.000001</f>
        <v>6.1128119999999999</v>
      </c>
    </row>
    <row r="1021" spans="1:23" ht="14.25" customHeight="1">
      <c r="A1021">
        <f>Input2022!A1021</f>
        <v>2022</v>
      </c>
      <c r="B1021" t="str">
        <f>Input2022!B1021</f>
        <v>Red Bluff Joint Union High School District</v>
      </c>
      <c r="C1021" t="str">
        <f>Input2022!C1021</f>
        <v>School District</v>
      </c>
      <c r="D1021" t="str">
        <f>Input2022!D1021</f>
        <v>06</v>
      </c>
      <c r="E1021" t="str">
        <f>Input2022!E1021</f>
        <v>089</v>
      </c>
      <c r="F1021" t="str">
        <f>Input2022!F1021</f>
        <v>32010</v>
      </c>
      <c r="G1021" t="str">
        <f>Input2022!G1021</f>
        <v>CA</v>
      </c>
      <c r="H1021">
        <f>Input2022!H1021*0.000001</f>
        <v>7.3127610000000001</v>
      </c>
      <c r="I1021">
        <f>Input2022!I1021*0.000001</f>
        <v>-1.0999999999999999</v>
      </c>
      <c r="J1021">
        <f>Input2022!J1021*0.000001</f>
        <v>28.254946999999998</v>
      </c>
      <c r="K1021">
        <f>Input2022!K1021*0.000001</f>
        <v>29.155258</v>
      </c>
      <c r="L1021">
        <f>Input2022!L1021*0.000001</f>
        <v>34.933949999999996</v>
      </c>
      <c r="M1021">
        <f>Input2022!M1021*0.000001</f>
        <v>30.69162</v>
      </c>
      <c r="N1021">
        <f>Input2022!N1021*0.000001</f>
        <v>9.9322739999999996</v>
      </c>
      <c r="O1021">
        <f>Input2022!O1021*0.000001</f>
        <v>0</v>
      </c>
      <c r="P1021">
        <f>Input2022!P1021*0.000001</f>
        <v>4.1114429999999995</v>
      </c>
      <c r="Q1021">
        <f>Input2022!Q1021*0.000001</f>
        <v>-12.911761</v>
      </c>
      <c r="R1021">
        <f>Input2022!R1021*0.000001</f>
        <v>85.094905114635239</v>
      </c>
      <c r="S1021">
        <f>Input2022!S1021*0.000001</f>
        <v>72.18314411463524</v>
      </c>
      <c r="T1021">
        <f>Input2022!T1021*0.000001</f>
        <v>2.7146469999999998</v>
      </c>
      <c r="U1021">
        <f>Input2022!U1021*0.000001</f>
        <v>7.8063999999999995E-2</v>
      </c>
      <c r="V1021">
        <f>Input2022!V1021*0.000001</f>
        <v>4.2675029999999996</v>
      </c>
      <c r="W1021">
        <f>Input2022!W1021*0.000001</f>
        <v>-14.466968999999999</v>
      </c>
    </row>
    <row r="1022" spans="1:23" ht="14.25" customHeight="1">
      <c r="A1022">
        <f>Input2022!A1022</f>
        <v>2022</v>
      </c>
      <c r="B1022" t="str">
        <f>Input2022!B1022</f>
        <v>Red Bluff Union Elementary School District</v>
      </c>
      <c r="C1022" t="str">
        <f>Input2022!C1022</f>
        <v>School District</v>
      </c>
      <c r="D1022" t="str">
        <f>Input2022!D1022</f>
        <v>06</v>
      </c>
      <c r="E1022" t="str">
        <f>Input2022!E1022</f>
        <v>103</v>
      </c>
      <c r="F1022" t="str">
        <f>Input2022!F1022</f>
        <v>31980</v>
      </c>
      <c r="G1022" t="str">
        <f>Input2022!G1022</f>
        <v>CA</v>
      </c>
      <c r="H1022">
        <f>Input2022!H1022*0.000001</f>
        <v>12.520799</v>
      </c>
      <c r="I1022">
        <f>Input2022!I1022*0.000001</f>
        <v>-0.19999999999999998</v>
      </c>
      <c r="J1022">
        <f>Input2022!J1022*0.000001</f>
        <v>28.388797999999998</v>
      </c>
      <c r="K1022">
        <f>Input2022!K1022*0.000001</f>
        <v>12.016546999999999</v>
      </c>
      <c r="L1022">
        <f>Input2022!L1022*0.000001</f>
        <v>33.097963999999997</v>
      </c>
      <c r="M1022">
        <f>Input2022!M1022*0.000001</f>
        <v>31.286232999999999</v>
      </c>
      <c r="N1022">
        <f>Input2022!N1022*0.000001</f>
        <v>0</v>
      </c>
      <c r="O1022">
        <f>Input2022!O1022*0.000001</f>
        <v>16.543223999999999</v>
      </c>
      <c r="P1022">
        <f>Input2022!P1022*0.000001</f>
        <v>4.8830939999999998</v>
      </c>
      <c r="Q1022">
        <f>Input2022!Q1022*0.000001</f>
        <v>-13.833005999999999</v>
      </c>
      <c r="R1022">
        <f>Input2022!R1022*0.000001</f>
        <v>92.244584218901309</v>
      </c>
      <c r="S1022">
        <f>Input2022!S1022*0.000001</f>
        <v>78.411578218901298</v>
      </c>
      <c r="T1022">
        <f>Input2022!T1022*0.000001</f>
        <v>2.7244539999999997</v>
      </c>
      <c r="U1022">
        <f>Input2022!U1022*0.000001</f>
        <v>1.75644</v>
      </c>
      <c r="V1022">
        <f>Input2022!V1022*0.000001</f>
        <v>3.5418829999999999</v>
      </c>
      <c r="W1022">
        <f>Input2022!W1022*0.000001</f>
        <v>-6.9113319999999998</v>
      </c>
    </row>
    <row r="1023" spans="1:23" ht="14.25" customHeight="1">
      <c r="A1023">
        <f>Input2022!A1023</f>
        <v>2022</v>
      </c>
      <c r="B1023" t="str">
        <f>Input2022!B1023</f>
        <v>Redding</v>
      </c>
      <c r="C1023" t="str">
        <f>Input2022!C1023</f>
        <v>City</v>
      </c>
      <c r="D1023" t="str">
        <f>Input2022!D1023</f>
        <v>06</v>
      </c>
      <c r="E1023" t="str">
        <f>Input2022!E1023</f>
        <v>089</v>
      </c>
      <c r="F1023">
        <f>Input2022!F1023</f>
        <v>59920</v>
      </c>
      <c r="G1023" t="str">
        <f>Input2022!G1023</f>
        <v>CA</v>
      </c>
      <c r="H1023">
        <f>Input2022!H1023*0.000001</f>
        <v>25.359596</v>
      </c>
      <c r="I1023">
        <f>Input2022!I1023*0.000001</f>
        <v>-2.0798429999999999</v>
      </c>
      <c r="J1023">
        <f>Input2022!J1023*0.000001</f>
        <v>106.777199</v>
      </c>
      <c r="K1023">
        <f>Input2022!K1023*0.000001</f>
        <v>209.33438599999999</v>
      </c>
      <c r="L1023">
        <f>Input2022!L1023*0.000001</f>
        <v>394.88216899999998</v>
      </c>
      <c r="M1023">
        <f>Input2022!M1023*0.000001</f>
        <v>91.020246999999998</v>
      </c>
      <c r="N1023">
        <f>Input2022!N1023*0.000001</f>
        <v>0</v>
      </c>
      <c r="O1023">
        <f>Input2022!O1023*0.000001</f>
        <v>44.023296999999999</v>
      </c>
      <c r="P1023">
        <f>Input2022!P1023*0.000001</f>
        <v>28.308633</v>
      </c>
      <c r="Q1023">
        <f>Input2022!Q1023*0.000001</f>
        <v>-218.90386799999999</v>
      </c>
      <c r="R1023">
        <f>Input2022!R1023*0.000001</f>
        <v>928.45541299999991</v>
      </c>
      <c r="S1023">
        <f>Input2022!S1023*0.000001</f>
        <v>709.55154499999992</v>
      </c>
      <c r="T1023">
        <f>Input2022!T1023*0.000001</f>
        <v>39.313033999999995</v>
      </c>
      <c r="U1023">
        <f>Input2022!U1023*0.000001</f>
        <v>5.2568999999999998E-2</v>
      </c>
      <c r="V1023">
        <f>Input2022!V1023*0.000001</f>
        <v>54.992736999999998</v>
      </c>
      <c r="W1023">
        <f>Input2022!W1023*0.000001</f>
        <v>-35.910944999999998</v>
      </c>
    </row>
    <row r="1024" spans="1:23" ht="14.25" customHeight="1">
      <c r="A1024">
        <f>Input2022!A1024</f>
        <v>2022</v>
      </c>
      <c r="B1024" t="str">
        <f>Input2022!B1024</f>
        <v>Redding Elementary School District</v>
      </c>
      <c r="C1024" t="str">
        <f>Input2022!C1024</f>
        <v>School District</v>
      </c>
      <c r="D1024" t="str">
        <f>Input2022!D1024</f>
        <v>06</v>
      </c>
      <c r="E1024" t="str">
        <f>Input2022!E1024</f>
        <v>089</v>
      </c>
      <c r="F1024" t="str">
        <f>Input2022!F1024</f>
        <v>32040</v>
      </c>
      <c r="G1024" t="str">
        <f>Input2022!G1024</f>
        <v>CA</v>
      </c>
      <c r="H1024">
        <f>Input2022!H1024*0.000001</f>
        <v>8.0492659999999994</v>
      </c>
      <c r="I1024">
        <f>Input2022!I1024*0.000001</f>
        <v>0</v>
      </c>
      <c r="J1024">
        <f>Input2022!J1024*0.000001</f>
        <v>43.817627999999999</v>
      </c>
      <c r="K1024">
        <f>Input2022!K1024*0.000001</f>
        <v>35.654776999999996</v>
      </c>
      <c r="L1024">
        <f>Input2022!L1024*0.000001</f>
        <v>50.107430999999998</v>
      </c>
      <c r="M1024">
        <f>Input2022!M1024*0.000001</f>
        <v>43.739632999999998</v>
      </c>
      <c r="N1024">
        <f>Input2022!N1024*0.000001</f>
        <v>0</v>
      </c>
      <c r="O1024">
        <f>Input2022!O1024*0.000001</f>
        <v>12.737534999999999</v>
      </c>
      <c r="P1024">
        <f>Input2022!P1024*0.000001</f>
        <v>4.8590589999999994</v>
      </c>
      <c r="Q1024">
        <f>Input2022!Q1024*0.000001</f>
        <v>-21.808757</v>
      </c>
      <c r="R1024">
        <f>Input2022!R1024*0.000001</f>
        <v>146.32871258223685</v>
      </c>
      <c r="S1024">
        <f>Input2022!S1024*0.000001</f>
        <v>124.51995558223685</v>
      </c>
      <c r="T1024">
        <f>Input2022!T1024*0.000001</f>
        <v>4.2253790000000002</v>
      </c>
      <c r="U1024">
        <f>Input2022!U1024*0.000001</f>
        <v>0.93056699999999992</v>
      </c>
      <c r="V1024">
        <f>Input2022!V1024*0.000001</f>
        <v>2.7441949999999999</v>
      </c>
      <c r="W1024">
        <f>Input2022!W1024*0.000001</f>
        <v>-27.671068999999999</v>
      </c>
    </row>
    <row r="1025" spans="1:23" ht="14.25" customHeight="1">
      <c r="A1025">
        <f>Input2022!A1025</f>
        <v>2022</v>
      </c>
      <c r="B1025" t="str">
        <f>Input2022!B1025</f>
        <v>Redlands</v>
      </c>
      <c r="C1025" t="str">
        <f>Input2022!C1025</f>
        <v>City</v>
      </c>
      <c r="D1025" t="str">
        <f>Input2022!D1025</f>
        <v>06</v>
      </c>
      <c r="E1025" t="str">
        <f>Input2022!E1025</f>
        <v>071</v>
      </c>
      <c r="F1025">
        <f>Input2022!F1025</f>
        <v>59962</v>
      </c>
      <c r="G1025" t="str">
        <f>Input2022!G1025</f>
        <v>CA</v>
      </c>
      <c r="H1025">
        <f>Input2022!H1025*0.000001</f>
        <v>83.912706</v>
      </c>
      <c r="I1025">
        <f>Input2022!I1025*0.000001</f>
        <v>-23.386160999999998</v>
      </c>
      <c r="J1025">
        <f>Input2022!J1025*0.000001</f>
        <v>95.392591999999993</v>
      </c>
      <c r="K1025">
        <f>Input2022!K1025*0.000001</f>
        <v>46.784931</v>
      </c>
      <c r="L1025">
        <f>Input2022!L1025*0.000001</f>
        <v>258.51577700000001</v>
      </c>
      <c r="M1025">
        <f>Input2022!M1025*0.000001</f>
        <v>107.63482999999999</v>
      </c>
      <c r="N1025">
        <f>Input2022!N1025*0.000001</f>
        <v>0</v>
      </c>
      <c r="O1025">
        <f>Input2022!O1025*0.000001</f>
        <v>83.388168999999991</v>
      </c>
      <c r="P1025">
        <f>Input2022!P1025*0.000001</f>
        <v>7.9866919999999997</v>
      </c>
      <c r="Q1025">
        <f>Input2022!Q1025*0.000001</f>
        <v>-86.499183000000002</v>
      </c>
      <c r="R1025">
        <f>Input2022!R1025*0.000001</f>
        <v>487.8007743001038</v>
      </c>
      <c r="S1025">
        <f>Input2022!S1025*0.000001</f>
        <v>401.30159130010384</v>
      </c>
      <c r="T1025">
        <f>Input2022!T1025*0.000001</f>
        <v>16.42212</v>
      </c>
      <c r="U1025">
        <f>Input2022!U1025*0.000001</f>
        <v>0</v>
      </c>
      <c r="V1025">
        <f>Input2022!V1025*0.000001</f>
        <v>201.91592199999999</v>
      </c>
      <c r="W1025">
        <f>Input2022!W1025*0.000001</f>
        <v>-93.751114999999999</v>
      </c>
    </row>
    <row r="1026" spans="1:23" ht="14.25" customHeight="1">
      <c r="A1026">
        <f>Input2022!A1026</f>
        <v>2022</v>
      </c>
      <c r="B1026" t="str">
        <f>Input2022!B1026</f>
        <v>Redlands Unified School District</v>
      </c>
      <c r="C1026" t="str">
        <f>Input2022!C1026</f>
        <v>School District</v>
      </c>
      <c r="D1026" t="str">
        <f>Input2022!D1026</f>
        <v>06</v>
      </c>
      <c r="E1026" t="str">
        <f>Input2022!E1026</f>
        <v>071</v>
      </c>
      <c r="F1026" t="str">
        <f>Input2022!F1026</f>
        <v>32070</v>
      </c>
      <c r="G1026" t="str">
        <f>Input2022!G1026</f>
        <v>CA</v>
      </c>
      <c r="H1026">
        <f>Input2022!H1026*0.000001</f>
        <v>37.068933999999999</v>
      </c>
      <c r="I1026">
        <f>Input2022!I1026*0.000001</f>
        <v>0</v>
      </c>
      <c r="J1026">
        <f>Input2022!J1026*0.000001</f>
        <v>301.064908</v>
      </c>
      <c r="K1026">
        <f>Input2022!K1026*0.000001</f>
        <v>59.119065999999997</v>
      </c>
      <c r="L1026">
        <f>Input2022!L1026*0.000001</f>
        <v>326.41681699999998</v>
      </c>
      <c r="M1026">
        <f>Input2022!M1026*0.000001</f>
        <v>300.54052200000001</v>
      </c>
      <c r="N1026">
        <f>Input2022!N1026*0.000001</f>
        <v>0</v>
      </c>
      <c r="O1026">
        <f>Input2022!O1026*0.000001</f>
        <v>107.107669</v>
      </c>
      <c r="P1026">
        <f>Input2022!P1026*0.000001</f>
        <v>43.818165999999998</v>
      </c>
      <c r="Q1026">
        <f>Input2022!Q1026*0.000001</f>
        <v>-142.99798200000001</v>
      </c>
      <c r="R1026">
        <f>Input2022!R1026*0.000001</f>
        <v>981.73341376518226</v>
      </c>
      <c r="S1026">
        <f>Input2022!S1026*0.000001</f>
        <v>838.73543176518217</v>
      </c>
      <c r="T1026">
        <f>Input2022!T1026*0.000001</f>
        <v>29.923022</v>
      </c>
      <c r="U1026">
        <f>Input2022!U1026*0.000001</f>
        <v>-9.862039682539684E-3</v>
      </c>
      <c r="V1026">
        <f>Input2022!V1026*0.000001</f>
        <v>50.85898096031746</v>
      </c>
      <c r="W1026">
        <f>Input2022!W1026*0.000001</f>
        <v>-215.30426499999999</v>
      </c>
    </row>
    <row r="1027" spans="1:23" ht="14.25" customHeight="1">
      <c r="A1027">
        <f>Input2022!A1027</f>
        <v>2022</v>
      </c>
      <c r="B1027" t="str">
        <f>Input2022!B1027</f>
        <v>Redondo Beach</v>
      </c>
      <c r="C1027" t="str">
        <f>Input2022!C1027</f>
        <v>City</v>
      </c>
      <c r="D1027" t="str">
        <f>Input2022!D1027</f>
        <v>06</v>
      </c>
      <c r="E1027" t="str">
        <f>Input2022!E1027</f>
        <v>037</v>
      </c>
      <c r="F1027" t="str">
        <f>Input2022!F1027</f>
        <v>60018</v>
      </c>
      <c r="G1027" t="str">
        <f>Input2022!G1027</f>
        <v>CA</v>
      </c>
      <c r="H1027">
        <f>Input2022!H1027*0.000001</f>
        <v>29.297571999999999</v>
      </c>
      <c r="I1027">
        <f>Input2022!I1027*0.000001</f>
        <v>-8.9192169999999997</v>
      </c>
      <c r="J1027">
        <f>Input2022!J1027*0.000001</f>
        <v>86.901653999999994</v>
      </c>
      <c r="K1027">
        <f>Input2022!K1027*0.000001</f>
        <v>277.24703499999998</v>
      </c>
      <c r="L1027">
        <f>Input2022!L1027*0.000001</f>
        <v>162.90706299999999</v>
      </c>
      <c r="M1027">
        <f>Input2022!M1027*0.000001</f>
        <v>104.46901799999999</v>
      </c>
      <c r="N1027">
        <f>Input2022!N1027*0.000001</f>
        <v>0</v>
      </c>
      <c r="O1027">
        <f>Input2022!O1027*0.000001</f>
        <v>16.171365999999999</v>
      </c>
      <c r="P1027">
        <f>Input2022!P1027*0.000001</f>
        <v>8.7700569999999995</v>
      </c>
      <c r="Q1027">
        <f>Input2022!Q1027*0.000001</f>
        <v>-144.333223</v>
      </c>
      <c r="R1027">
        <f>Input2022!R1027*0.000001</f>
        <v>634.00817599999993</v>
      </c>
      <c r="S1027">
        <f>Input2022!S1027*0.000001</f>
        <v>489.67495299999996</v>
      </c>
      <c r="T1027">
        <f>Input2022!T1027*0.000001</f>
        <v>14.297922</v>
      </c>
      <c r="U1027">
        <f>Input2022!U1027*0.000001</f>
        <v>10.418552</v>
      </c>
      <c r="V1027">
        <f>Input2022!V1027*0.000001</f>
        <v>21.727995</v>
      </c>
      <c r="W1027">
        <f>Input2022!W1027*0.000001</f>
        <v>-142.46760799999998</v>
      </c>
    </row>
    <row r="1028" spans="1:23" ht="14.25" customHeight="1">
      <c r="A1028">
        <f>Input2022!A1028</f>
        <v>2022</v>
      </c>
      <c r="B1028" t="str">
        <f>Input2022!B1028</f>
        <v>Redondo Beach Unified School District</v>
      </c>
      <c r="C1028" t="str">
        <f>Input2022!C1028</f>
        <v>School District</v>
      </c>
      <c r="D1028" t="str">
        <f>Input2022!D1028</f>
        <v>06</v>
      </c>
      <c r="E1028" t="str">
        <f>Input2022!E1028</f>
        <v>037</v>
      </c>
      <c r="F1028" t="str">
        <f>Input2022!F1028</f>
        <v>00032</v>
      </c>
      <c r="G1028" t="str">
        <f>Input2022!G1028</f>
        <v>CA</v>
      </c>
      <c r="H1028">
        <f>Input2022!H1028*0.000001</f>
        <v>22.848348999999999</v>
      </c>
      <c r="I1028">
        <f>Input2022!I1028*0.000001</f>
        <v>0</v>
      </c>
      <c r="J1028">
        <f>Input2022!J1028*0.000001</f>
        <v>120.760199</v>
      </c>
      <c r="K1028">
        <f>Input2022!K1028*0.000001</f>
        <v>221.92748699999999</v>
      </c>
      <c r="L1028">
        <f>Input2022!L1028*0.000001</f>
        <v>155.339382</v>
      </c>
      <c r="M1028">
        <f>Input2022!M1028*0.000001</f>
        <v>128.256111</v>
      </c>
      <c r="N1028">
        <f>Input2022!N1028*0.000001</f>
        <v>0</v>
      </c>
      <c r="O1028">
        <f>Input2022!O1028*0.000001</f>
        <v>32.404336000000001</v>
      </c>
      <c r="P1028">
        <f>Input2022!P1028*0.000001</f>
        <v>13.494669</v>
      </c>
      <c r="Q1028">
        <f>Input2022!Q1028*0.000001</f>
        <v>-69.403876999999994</v>
      </c>
      <c r="R1028">
        <f>Input2022!R1028*0.000001</f>
        <v>477.31252565789475</v>
      </c>
      <c r="S1028">
        <f>Input2022!S1028*0.000001</f>
        <v>407.90864865789479</v>
      </c>
      <c r="T1028">
        <f>Input2022!T1028*0.000001</f>
        <v>13.747482999999999</v>
      </c>
      <c r="U1028">
        <f>Input2022!U1028*0.000001</f>
        <v>0</v>
      </c>
      <c r="V1028">
        <f>Input2022!V1028*0.000001</f>
        <v>0</v>
      </c>
      <c r="W1028">
        <f>Input2022!W1028*0.000001</f>
        <v>-82.395331999999996</v>
      </c>
    </row>
    <row r="1029" spans="1:23" ht="14.25" customHeight="1">
      <c r="A1029">
        <f>Input2022!A1029</f>
        <v>2022</v>
      </c>
      <c r="B1029" t="str">
        <f>Input2022!B1029</f>
        <v>Redwood</v>
      </c>
      <c r="C1029" t="str">
        <f>Input2022!C1029</f>
        <v>City</v>
      </c>
      <c r="D1029" t="str">
        <f>Input2022!D1029</f>
        <v>06</v>
      </c>
      <c r="E1029" t="str">
        <f>Input2022!E1029</f>
        <v>081</v>
      </c>
      <c r="F1029" t="str">
        <f>Input2022!F1029</f>
        <v>60102</v>
      </c>
      <c r="G1029" t="str">
        <f>Input2022!G1029</f>
        <v>CA</v>
      </c>
      <c r="H1029">
        <f>Input2022!H1029*0.000001</f>
        <v>65.181898000000004</v>
      </c>
      <c r="I1029">
        <f>Input2022!I1029*0.000001</f>
        <v>-25.367207999999998</v>
      </c>
      <c r="J1029">
        <f>Input2022!J1029*0.000001</f>
        <v>142.530586</v>
      </c>
      <c r="K1029">
        <f>Input2022!K1029*0.000001</f>
        <v>154.98709599999998</v>
      </c>
      <c r="L1029">
        <f>Input2022!L1029*0.000001</f>
        <v>310.88752799999997</v>
      </c>
      <c r="M1029">
        <f>Input2022!M1029*0.000001</f>
        <v>177.930128</v>
      </c>
      <c r="N1029">
        <f>Input2022!N1029*0.000001</f>
        <v>0</v>
      </c>
      <c r="O1029">
        <f>Input2022!O1029*0.000001</f>
        <v>105.076099</v>
      </c>
      <c r="P1029">
        <f>Input2022!P1029*0.000001</f>
        <v>36.975684999999999</v>
      </c>
      <c r="Q1029">
        <f>Input2022!Q1029*0.000001</f>
        <v>-183.59815999999998</v>
      </c>
      <c r="R1029">
        <f>Input2022!R1029*0.000001</f>
        <v>831.31731400000001</v>
      </c>
      <c r="S1029">
        <f>Input2022!S1029*0.000001</f>
        <v>647.719154</v>
      </c>
      <c r="T1029">
        <f>Input2022!T1029*0.000001</f>
        <v>32.907728999999996</v>
      </c>
      <c r="U1029">
        <f>Input2022!U1029*0.000001</f>
        <v>60.44538</v>
      </c>
      <c r="V1029">
        <f>Input2022!V1029*0.000001</f>
        <v>88.523950999999997</v>
      </c>
      <c r="W1029">
        <f>Input2022!W1029*0.000001</f>
        <v>-20.369188999999999</v>
      </c>
    </row>
    <row r="1030" spans="1:23" ht="14.25" customHeight="1">
      <c r="A1030">
        <f>Input2022!A1030</f>
        <v>2022</v>
      </c>
      <c r="B1030" t="str">
        <f>Input2022!B1030</f>
        <v>Redwood City School District</v>
      </c>
      <c r="C1030" t="str">
        <f>Input2022!C1030</f>
        <v>School District</v>
      </c>
      <c r="D1030" t="str">
        <f>Input2022!D1030</f>
        <v>06</v>
      </c>
      <c r="E1030" t="str">
        <f>Input2022!E1030</f>
        <v>081</v>
      </c>
      <c r="F1030" t="str">
        <f>Input2022!F1030</f>
        <v>32130</v>
      </c>
      <c r="G1030" t="str">
        <f>Input2022!G1030</f>
        <v>CA</v>
      </c>
      <c r="H1030">
        <f>Input2022!H1030*0.000001</f>
        <v>14.972785</v>
      </c>
      <c r="I1030">
        <f>Input2022!I1030*0.000001</f>
        <v>0</v>
      </c>
      <c r="J1030">
        <f>Input2022!J1030*0.000001</f>
        <v>122.09751999999999</v>
      </c>
      <c r="K1030">
        <f>Input2022!K1030*0.000001</f>
        <v>185.22936299999998</v>
      </c>
      <c r="L1030">
        <f>Input2022!L1030*0.000001</f>
        <v>157.01483199999998</v>
      </c>
      <c r="M1030">
        <f>Input2022!M1030*0.000001</f>
        <v>123.029146</v>
      </c>
      <c r="N1030">
        <f>Input2022!N1030*0.000001</f>
        <v>0</v>
      </c>
      <c r="O1030">
        <f>Input2022!O1030*0.000001</f>
        <v>24.144769999999998</v>
      </c>
      <c r="P1030">
        <f>Input2022!P1030*0.000001</f>
        <v>10.957108</v>
      </c>
      <c r="Q1030">
        <f>Input2022!Q1030*0.000001</f>
        <v>-60.181615999999998</v>
      </c>
      <c r="R1030">
        <f>Input2022!R1030*0.000001</f>
        <v>399.02253360323891</v>
      </c>
      <c r="S1030">
        <f>Input2022!S1030*0.000001</f>
        <v>338.84091760323895</v>
      </c>
      <c r="T1030">
        <f>Input2022!T1030*0.000001</f>
        <v>12.554048999999999</v>
      </c>
      <c r="U1030">
        <f>Input2022!U1030*0.000001</f>
        <v>0</v>
      </c>
      <c r="V1030">
        <f>Input2022!V1030*0.000001</f>
        <v>40.111773999999997</v>
      </c>
      <c r="W1030">
        <f>Input2022!W1030*0.000001</f>
        <v>-104.21198</v>
      </c>
    </row>
    <row r="1031" spans="1:23" ht="14.25" customHeight="1">
      <c r="A1031">
        <f>Input2022!A1031</f>
        <v>2022</v>
      </c>
      <c r="B1031" t="str">
        <f>Input2022!B1031</f>
        <v>Redwood Region Economic Development Commission</v>
      </c>
      <c r="C1031" t="str">
        <f>Input2022!C1031</f>
        <v>Special District</v>
      </c>
      <c r="D1031" t="str">
        <f>Input2022!D1031</f>
        <v>06</v>
      </c>
      <c r="E1031" t="str">
        <f>Input2022!E1031</f>
        <v>023</v>
      </c>
      <c r="F1031">
        <f>Input2022!F1031</f>
        <v>99054</v>
      </c>
      <c r="G1031" t="str">
        <f>Input2022!G1031</f>
        <v>CA</v>
      </c>
      <c r="H1031">
        <f>Input2022!H1031*0.000001</f>
        <v>0.39077699999999999</v>
      </c>
      <c r="I1031">
        <f>Input2022!I1031*0.000001</f>
        <v>0</v>
      </c>
      <c r="J1031">
        <f>Input2022!J1031*0.000001</f>
        <v>9.5465999999999995E-2</v>
      </c>
      <c r="K1031">
        <f>Input2022!K1031*0.000001</f>
        <v>0.81836799999999998</v>
      </c>
      <c r="L1031">
        <f>Input2022!L1031*0.000001</f>
        <v>0.84686299999999992</v>
      </c>
      <c r="M1031">
        <f>Input2022!M1031*0.000001</f>
        <v>9.0524999999999994E-2</v>
      </c>
      <c r="N1031">
        <f>Input2022!N1031*0.000001</f>
        <v>0.39974699999999996</v>
      </c>
      <c r="O1031">
        <f>Input2022!O1031*0.000001</f>
        <v>3.9855999999999996E-2</v>
      </c>
      <c r="P1031">
        <f>Input2022!P1031*0.000001</f>
        <v>0.69154899999999997</v>
      </c>
      <c r="Q1031">
        <f>Input2022!Q1031*0.000001</f>
        <v>0</v>
      </c>
      <c r="R1031">
        <f>Input2022!R1031*0.000001</f>
        <v>0</v>
      </c>
      <c r="S1031">
        <f>Input2022!S1031*0.000001</f>
        <v>0</v>
      </c>
      <c r="T1031">
        <f>Input2022!T1031*0.000001</f>
        <v>0</v>
      </c>
      <c r="U1031">
        <f>Input2022!U1031*0.000001</f>
        <v>0</v>
      </c>
      <c r="V1031">
        <f>Input2022!V1031*0.000001</f>
        <v>0</v>
      </c>
      <c r="W1031">
        <f>Input2022!W1031*0.000001</f>
        <v>0.36393399999999998</v>
      </c>
    </row>
    <row r="1032" spans="1:23" ht="14.25" customHeight="1">
      <c r="A1032">
        <f>Input2022!A1032</f>
        <v>2022</v>
      </c>
      <c r="B1032" t="str">
        <f>Input2022!B1032</f>
        <v>Reed Union School District</v>
      </c>
      <c r="C1032" t="str">
        <f>Input2022!C1032</f>
        <v>School District</v>
      </c>
      <c r="D1032" t="str">
        <f>Input2022!D1032</f>
        <v>06</v>
      </c>
      <c r="E1032" t="str">
        <f>Input2022!E1032</f>
        <v>041</v>
      </c>
      <c r="F1032" t="str">
        <f>Input2022!F1032</f>
        <v>32160</v>
      </c>
      <c r="G1032" t="str">
        <f>Input2022!G1032</f>
        <v>CA</v>
      </c>
      <c r="H1032">
        <f>Input2022!H1032*0.000001</f>
        <v>9.3583239999999996</v>
      </c>
      <c r="I1032">
        <f>Input2022!I1032*0.000001</f>
        <v>0</v>
      </c>
      <c r="J1032">
        <f>Input2022!J1032*0.000001</f>
        <v>25.502417999999999</v>
      </c>
      <c r="K1032">
        <f>Input2022!K1032*0.000001</f>
        <v>17.098568999999998</v>
      </c>
      <c r="L1032">
        <f>Input2022!L1032*0.000001</f>
        <v>30.383281</v>
      </c>
      <c r="M1032">
        <f>Input2022!M1032*0.000001</f>
        <v>26.324456999999999</v>
      </c>
      <c r="N1032">
        <f>Input2022!N1032*0.000001</f>
        <v>0</v>
      </c>
      <c r="O1032">
        <f>Input2022!O1032*0.000001</f>
        <v>9.138857999999999</v>
      </c>
      <c r="P1032">
        <f>Input2022!P1032*0.000001</f>
        <v>1.117764</v>
      </c>
      <c r="Q1032">
        <f>Input2022!Q1032*0.000001</f>
        <v>-14.031865999999999</v>
      </c>
      <c r="R1032">
        <f>Input2022!R1032*0.000001</f>
        <v>96.136223000000001</v>
      </c>
      <c r="S1032">
        <f>Input2022!S1032*0.000001</f>
        <v>82.104356999999993</v>
      </c>
      <c r="T1032">
        <f>Input2022!T1032*0.000001</f>
        <v>2.5301749999999998</v>
      </c>
      <c r="U1032">
        <f>Input2022!U1032*0.000001</f>
        <v>0.79798199999999997</v>
      </c>
      <c r="V1032">
        <f>Input2022!V1032*0.000001</f>
        <v>3.3120099999999999</v>
      </c>
      <c r="W1032">
        <f>Input2022!W1032*0.000001</f>
        <v>-13.313466</v>
      </c>
    </row>
    <row r="1033" spans="1:23" ht="14.25" customHeight="1">
      <c r="A1033">
        <f>Input2022!A1033</f>
        <v>2022</v>
      </c>
      <c r="B1033" t="str">
        <f>Input2022!B1033</f>
        <v>Reedley</v>
      </c>
      <c r="C1033" t="str">
        <f>Input2022!C1033</f>
        <v>City</v>
      </c>
      <c r="D1033" t="str">
        <f>Input2022!D1033</f>
        <v>06</v>
      </c>
      <c r="E1033" t="str">
        <f>Input2022!E1033</f>
        <v>019</v>
      </c>
      <c r="F1033" t="str">
        <f>Input2022!F1033</f>
        <v>60242</v>
      </c>
      <c r="G1033" t="str">
        <f>Input2022!G1033</f>
        <v>CA</v>
      </c>
      <c r="H1033">
        <f>Input2022!H1033*0.000001</f>
        <v>7.2474279999999993</v>
      </c>
      <c r="I1033">
        <f>Input2022!I1033*0.000001</f>
        <v>0</v>
      </c>
      <c r="J1033">
        <f>Input2022!J1033*0.000001</f>
        <v>12.948663</v>
      </c>
      <c r="K1033">
        <f>Input2022!K1033*0.000001</f>
        <v>26.690427999999997</v>
      </c>
      <c r="L1033">
        <f>Input2022!L1033*0.000001</f>
        <v>37.383673999999999</v>
      </c>
      <c r="M1033">
        <f>Input2022!M1033*0.000001</f>
        <v>13.766178</v>
      </c>
      <c r="N1033">
        <f>Input2022!N1033*0.000001</f>
        <v>0</v>
      </c>
      <c r="O1033">
        <f>Input2022!O1033*0.000001</f>
        <v>5.3956689999999998</v>
      </c>
      <c r="P1033">
        <f>Input2022!P1033*0.000001</f>
        <v>0.36071500000000001</v>
      </c>
      <c r="Q1033">
        <f>Input2022!Q1033*0.000001</f>
        <v>-9.0030559999999991</v>
      </c>
      <c r="R1033">
        <f>Input2022!R1033*0.000001</f>
        <v>59.732473454294166</v>
      </c>
      <c r="S1033">
        <f>Input2022!S1033*0.000001</f>
        <v>50.729417454294165</v>
      </c>
      <c r="T1033">
        <f>Input2022!T1033*0.000001</f>
        <v>1.833199</v>
      </c>
      <c r="U1033">
        <f>Input2022!U1033*0.000001</f>
        <v>0.46164899999999998</v>
      </c>
      <c r="V1033">
        <f>Input2022!V1033*0.000001</f>
        <v>6.8192209999999998</v>
      </c>
      <c r="W1033">
        <f>Input2022!W1033*0.000001</f>
        <v>-3.1814559999999998</v>
      </c>
    </row>
    <row r="1034" spans="1:23" ht="14.25" customHeight="1">
      <c r="A1034">
        <f>Input2022!A1034</f>
        <v>2022</v>
      </c>
      <c r="B1034" t="str">
        <f>Input2022!B1034</f>
        <v>Reeds Creek Elementary School District</v>
      </c>
      <c r="C1034" t="str">
        <f>Input2022!C1034</f>
        <v>School District</v>
      </c>
      <c r="D1034" t="str">
        <f>Input2022!D1034</f>
        <v>06</v>
      </c>
      <c r="E1034" t="str">
        <f>Input2022!E1034</f>
        <v>103</v>
      </c>
      <c r="F1034" t="str">
        <f>Input2022!F1034</f>
        <v>32250</v>
      </c>
      <c r="G1034" t="str">
        <f>Input2022!G1034</f>
        <v>CA</v>
      </c>
      <c r="H1034">
        <f>Input2022!H1034*0.000001</f>
        <v>1.1014079999999999</v>
      </c>
      <c r="I1034">
        <f>Input2022!I1034*0.000001</f>
        <v>0</v>
      </c>
      <c r="J1034">
        <f>Input2022!J1034*0.000001</f>
        <v>2.3950659999999999</v>
      </c>
      <c r="K1034">
        <f>Input2022!K1034*0.000001</f>
        <v>3.5639999999999999E-3</v>
      </c>
      <c r="L1034">
        <f>Input2022!L1034*0.000001</f>
        <v>2.4818379999999998</v>
      </c>
      <c r="M1034">
        <f>Input2022!M1034*0.000001</f>
        <v>2.3987279999999997</v>
      </c>
      <c r="N1034">
        <f>Input2022!N1034*0.000001</f>
        <v>0</v>
      </c>
      <c r="O1034">
        <f>Input2022!O1034*0.000001</f>
        <v>1.5993269999999999</v>
      </c>
      <c r="P1034">
        <f>Input2022!P1034*0.000001</f>
        <v>0.48979799999999996</v>
      </c>
      <c r="Q1034">
        <f>Input2022!Q1034*0.000001</f>
        <v>-1.0040629999999999</v>
      </c>
      <c r="R1034">
        <f>Input2022!R1034*0.000001</f>
        <v>6.7200893914473685</v>
      </c>
      <c r="S1034">
        <f>Input2022!S1034*0.000001</f>
        <v>5.716026391447369</v>
      </c>
      <c r="T1034">
        <f>Input2022!T1034*0.000001</f>
        <v>0.21140199999999998</v>
      </c>
      <c r="U1034">
        <f>Input2022!U1034*0.000001</f>
        <v>0</v>
      </c>
      <c r="V1034">
        <f>Input2022!V1034*0.000001</f>
        <v>0</v>
      </c>
      <c r="W1034">
        <f>Input2022!W1034*0.000001</f>
        <v>3.0011999999999997E-2</v>
      </c>
    </row>
    <row r="1035" spans="1:23" ht="14.25" customHeight="1">
      <c r="A1035">
        <f>Input2022!A1035</f>
        <v>2022</v>
      </c>
      <c r="B1035" t="str">
        <f>Input2022!B1035</f>
        <v>Reef-Sunset Unified School District</v>
      </c>
      <c r="C1035" t="str">
        <f>Input2022!C1035</f>
        <v>School District</v>
      </c>
      <c r="D1035" t="str">
        <f>Input2022!D1035</f>
        <v>06</v>
      </c>
      <c r="E1035" t="str">
        <f>Input2022!E1035</f>
        <v>031</v>
      </c>
      <c r="F1035" t="str">
        <f>Input2022!F1035</f>
        <v>32270</v>
      </c>
      <c r="G1035" t="str">
        <f>Input2022!G1035</f>
        <v>CA</v>
      </c>
      <c r="H1035">
        <f>Input2022!H1035*0.000001</f>
        <v>17.023316999999999</v>
      </c>
      <c r="I1035">
        <f>Input2022!I1035*0.000001</f>
        <v>-0.101119</v>
      </c>
      <c r="J1035">
        <f>Input2022!J1035*0.000001</f>
        <v>46.682800999999998</v>
      </c>
      <c r="K1035">
        <f>Input2022!K1035*0.000001</f>
        <v>31.394513</v>
      </c>
      <c r="L1035">
        <f>Input2022!L1035*0.000001</f>
        <v>53.115777999999999</v>
      </c>
      <c r="M1035">
        <f>Input2022!M1035*0.000001</f>
        <v>49.859760999999999</v>
      </c>
      <c r="N1035">
        <f>Input2022!N1035*0.000001</f>
        <v>0</v>
      </c>
      <c r="O1035">
        <f>Input2022!O1035*0.000001</f>
        <v>24.577278</v>
      </c>
      <c r="P1035">
        <f>Input2022!P1035*0.000001</f>
        <v>5.101871</v>
      </c>
      <c r="Q1035">
        <f>Input2022!Q1035*0.000001</f>
        <v>-18.915578999999997</v>
      </c>
      <c r="R1035">
        <f>Input2022!R1035*0.000001</f>
        <v>125.7384133603239</v>
      </c>
      <c r="S1035">
        <f>Input2022!S1035*0.000001</f>
        <v>106.8228343603239</v>
      </c>
      <c r="T1035">
        <f>Input2022!T1035*0.000001</f>
        <v>3.9106429999999999</v>
      </c>
      <c r="U1035">
        <f>Input2022!U1035*0.000001</f>
        <v>-1.1270238095238093E-3</v>
      </c>
      <c r="V1035">
        <f>Input2022!V1035*0.000001</f>
        <v>10.457410976190475</v>
      </c>
      <c r="W1035">
        <f>Input2022!W1035*0.000001</f>
        <v>-22.376860999999998</v>
      </c>
    </row>
    <row r="1036" spans="1:23" ht="25.5" customHeight="1">
      <c r="A1036">
        <f>Input2022!A1036</f>
        <v>2022</v>
      </c>
      <c r="B1036" t="str">
        <f>Input2022!B1036</f>
        <v>Rescue Union School District</v>
      </c>
      <c r="C1036" t="str">
        <f>Input2022!C1036</f>
        <v>School District</v>
      </c>
      <c r="D1036" t="str">
        <f>Input2022!D1036</f>
        <v>06</v>
      </c>
      <c r="E1036" t="str">
        <f>Input2022!E1036</f>
        <v>017</v>
      </c>
      <c r="F1036" t="str">
        <f>Input2022!F1036</f>
        <v>32310</v>
      </c>
      <c r="G1036" t="str">
        <f>Input2022!G1036</f>
        <v>CA</v>
      </c>
      <c r="H1036">
        <f>Input2022!H1036*0.000001</f>
        <v>7.1131099999999998</v>
      </c>
      <c r="I1036">
        <f>Input2022!I1036*0.000001</f>
        <v>-4.4780000000000002E-3</v>
      </c>
      <c r="J1036">
        <f>Input2022!J1036*0.000001</f>
        <v>42.437474999999999</v>
      </c>
      <c r="K1036">
        <f>Input2022!K1036*0.000001</f>
        <v>32.838988000000001</v>
      </c>
      <c r="L1036">
        <f>Input2022!L1036*0.000001</f>
        <v>50.062995000000001</v>
      </c>
      <c r="M1036">
        <f>Input2022!M1036*0.000001</f>
        <v>42.682123999999995</v>
      </c>
      <c r="N1036">
        <f>Input2022!N1036*0.000001</f>
        <v>0</v>
      </c>
      <c r="O1036">
        <f>Input2022!O1036*0.000001</f>
        <v>9.0081550000000004</v>
      </c>
      <c r="P1036">
        <f>Input2022!P1036*0.000001</f>
        <v>1.601496</v>
      </c>
      <c r="Q1036">
        <f>Input2022!Q1036*0.000001</f>
        <v>-22.058436999999998</v>
      </c>
      <c r="R1036">
        <f>Input2022!R1036*0.000001</f>
        <v>151.19196539187328</v>
      </c>
      <c r="S1036">
        <f>Input2022!S1036*0.000001</f>
        <v>129.13352839187328</v>
      </c>
      <c r="T1036">
        <f>Input2022!T1036*0.000001</f>
        <v>4.5269149999999998</v>
      </c>
      <c r="U1036">
        <f>Input2022!U1036*0.000001</f>
        <v>0</v>
      </c>
      <c r="V1036">
        <f>Input2022!V1036*0.000001</f>
        <v>0</v>
      </c>
      <c r="W1036">
        <f>Input2022!W1036*0.000001</f>
        <v>-23.966756999999998</v>
      </c>
    </row>
    <row r="1037" spans="1:23" ht="14.25" customHeight="1">
      <c r="A1037">
        <f>Input2022!A1037</f>
        <v>2022</v>
      </c>
      <c r="B1037" t="str">
        <f>Input2022!B1037</f>
        <v>Resource Conservation District of Santa Cruz County</v>
      </c>
      <c r="C1037" t="str">
        <f>Input2022!C1037</f>
        <v>Special District</v>
      </c>
      <c r="D1037" t="str">
        <f>Input2022!D1037</f>
        <v>06</v>
      </c>
      <c r="E1037" t="str">
        <f>Input2022!E1037</f>
        <v>087</v>
      </c>
      <c r="F1037">
        <f>Input2022!F1037</f>
        <v>99055</v>
      </c>
      <c r="G1037" t="str">
        <f>Input2022!G1037</f>
        <v>CA</v>
      </c>
      <c r="H1037">
        <f>Input2022!H1037*0.000001</f>
        <v>0.12135899999999999</v>
      </c>
      <c r="I1037">
        <f>Input2022!I1037*0.000001</f>
        <v>0</v>
      </c>
      <c r="J1037">
        <f>Input2022!J1037*0.000001</f>
        <v>3.5140359999999999</v>
      </c>
      <c r="K1037">
        <f>Input2022!K1037*0.000001</f>
        <v>4.1981999999999998E-2</v>
      </c>
      <c r="L1037">
        <f>Input2022!L1037*0.000001</f>
        <v>3.8212709999999999</v>
      </c>
      <c r="M1037">
        <f>Input2022!M1037*0.000001</f>
        <v>3.7465449999999998</v>
      </c>
      <c r="N1037">
        <f>Input2022!N1037*0.000001</f>
        <v>0.96678299999999995</v>
      </c>
      <c r="O1037">
        <f>Input2022!O1037*0.000001</f>
        <v>0</v>
      </c>
      <c r="P1037">
        <f>Input2022!P1037*0.000001</f>
        <v>1.2834969999999999</v>
      </c>
      <c r="Q1037">
        <f>Input2022!Q1037*0.000001</f>
        <v>0</v>
      </c>
      <c r="R1037">
        <f>Input2022!R1037*0.000001</f>
        <v>0</v>
      </c>
      <c r="S1037">
        <f>Input2022!S1037*0.000001</f>
        <v>0</v>
      </c>
      <c r="T1037">
        <f>Input2022!T1037*0.000001</f>
        <v>0</v>
      </c>
      <c r="U1037">
        <f>Input2022!U1037*0.000001</f>
        <v>0</v>
      </c>
      <c r="V1037">
        <f>Input2022!V1037*0.000001</f>
        <v>0</v>
      </c>
      <c r="W1037">
        <f>Input2022!W1037*0.000001</f>
        <v>1.1236439999999999</v>
      </c>
    </row>
    <row r="1038" spans="1:23" ht="14.25" customHeight="1">
      <c r="A1038">
        <f>Input2022!A1038</f>
        <v>2022</v>
      </c>
      <c r="B1038" t="str">
        <f>Input2022!B1038</f>
        <v>Resource Conservation District of Tehama County</v>
      </c>
      <c r="C1038" t="str">
        <f>Input2022!C1038</f>
        <v>Special District</v>
      </c>
      <c r="D1038" t="str">
        <f>Input2022!D1038</f>
        <v>06</v>
      </c>
      <c r="E1038" t="str">
        <f>Input2022!E1038</f>
        <v>103</v>
      </c>
      <c r="F1038">
        <f>Input2022!F1038</f>
        <v>99056</v>
      </c>
      <c r="G1038" t="str">
        <f>Input2022!G1038</f>
        <v>CA</v>
      </c>
      <c r="H1038">
        <f>Input2022!H1038*0.000001</f>
        <v>0.369143</v>
      </c>
      <c r="I1038">
        <f>Input2022!I1038*0.000001</f>
        <v>0</v>
      </c>
      <c r="J1038">
        <f>Input2022!J1038*0.000001</f>
        <v>10.064689</v>
      </c>
      <c r="K1038">
        <f>Input2022!K1038*0.000001</f>
        <v>0.58684199999999997</v>
      </c>
      <c r="L1038">
        <f>Input2022!L1038*0.000001</f>
        <v>9.6825289999999988</v>
      </c>
      <c r="M1038">
        <f>Input2022!M1038*0.000001</f>
        <v>9.4443009999999994</v>
      </c>
      <c r="N1038">
        <f>Input2022!N1038*0.000001</f>
        <v>1.532807</v>
      </c>
      <c r="O1038">
        <f>Input2022!O1038*0.000001</f>
        <v>0</v>
      </c>
      <c r="P1038">
        <f>Input2022!P1038*0.000001</f>
        <v>2.1177669999999997</v>
      </c>
      <c r="Q1038">
        <f>Input2022!Q1038*0.000001</f>
        <v>0</v>
      </c>
      <c r="R1038">
        <f>Input2022!R1038*0.000001</f>
        <v>0</v>
      </c>
      <c r="S1038">
        <f>Input2022!S1038*0.000001</f>
        <v>0</v>
      </c>
      <c r="T1038">
        <f>Input2022!T1038*0.000001</f>
        <v>0</v>
      </c>
      <c r="U1038">
        <f>Input2022!U1038*0.000001</f>
        <v>0</v>
      </c>
      <c r="V1038">
        <f>Input2022!V1038*0.000001</f>
        <v>0</v>
      </c>
      <c r="W1038">
        <f>Input2022!W1038*0.000001</f>
        <v>0.77173499999999995</v>
      </c>
    </row>
    <row r="1039" spans="1:23" ht="14.25" customHeight="1">
      <c r="A1039">
        <f>Input2022!A1039</f>
        <v>2022</v>
      </c>
      <c r="B1039" t="str">
        <f>Input2022!B1039</f>
        <v>Rialto</v>
      </c>
      <c r="C1039" t="str">
        <f>Input2022!C1039</f>
        <v>City</v>
      </c>
      <c r="D1039" t="str">
        <f>Input2022!D1039</f>
        <v>06</v>
      </c>
      <c r="E1039" t="str">
        <f>Input2022!E1039</f>
        <v>071</v>
      </c>
      <c r="F1039" t="str">
        <f>Input2022!F1039</f>
        <v>60466</v>
      </c>
      <c r="G1039" t="str">
        <f>Input2022!G1039</f>
        <v>CA</v>
      </c>
      <c r="H1039">
        <f>Input2022!H1039*0.000001</f>
        <v>31.438711999999999</v>
      </c>
      <c r="I1039">
        <f>Input2022!I1039*0.000001</f>
        <v>-49.173255999999995</v>
      </c>
      <c r="J1039">
        <f>Input2022!J1039*0.000001</f>
        <v>119.98647199999999</v>
      </c>
      <c r="K1039">
        <f>Input2022!K1039*0.000001</f>
        <v>185.19624899999999</v>
      </c>
      <c r="L1039">
        <f>Input2022!L1039*0.000001</f>
        <v>233.73284099999998</v>
      </c>
      <c r="M1039">
        <f>Input2022!M1039*0.000001</f>
        <v>132.867808</v>
      </c>
      <c r="N1039">
        <f>Input2022!N1039*0.000001</f>
        <v>0</v>
      </c>
      <c r="O1039">
        <f>Input2022!O1039*0.000001</f>
        <v>44.753658999999999</v>
      </c>
      <c r="P1039">
        <f>Input2022!P1039*0.000001</f>
        <v>15.488043999999999</v>
      </c>
      <c r="Q1039">
        <f>Input2022!Q1039*0.000001</f>
        <v>-81.439334000000002</v>
      </c>
      <c r="R1039">
        <f>Input2022!R1039*0.000001</f>
        <v>476.69939099999999</v>
      </c>
      <c r="S1039">
        <f>Input2022!S1039*0.000001</f>
        <v>395.26005699999996</v>
      </c>
      <c r="T1039">
        <f>Input2022!T1039*0.000001</f>
        <v>20.918295999999998</v>
      </c>
      <c r="U1039">
        <f>Input2022!U1039*0.000001</f>
        <v>21.309189</v>
      </c>
      <c r="V1039">
        <f>Input2022!V1039*0.000001</f>
        <v>44.571159999999999</v>
      </c>
      <c r="W1039">
        <f>Input2022!W1039*0.000001</f>
        <v>-187.92743899999999</v>
      </c>
    </row>
    <row r="1040" spans="1:23" ht="14.25" customHeight="1">
      <c r="A1040">
        <f>Input2022!A1040</f>
        <v>2022</v>
      </c>
      <c r="B1040" t="str">
        <f>Input2022!B1040</f>
        <v>Rialto Unified School District</v>
      </c>
      <c r="C1040" t="str">
        <f>Input2022!C1040</f>
        <v>School District</v>
      </c>
      <c r="D1040" t="str">
        <f>Input2022!D1040</f>
        <v>06</v>
      </c>
      <c r="E1040" t="str">
        <f>Input2022!E1040</f>
        <v>071</v>
      </c>
      <c r="F1040" t="str">
        <f>Input2022!F1040</f>
        <v>32370</v>
      </c>
      <c r="G1040" t="str">
        <f>Input2022!G1040</f>
        <v>CA</v>
      </c>
      <c r="H1040">
        <f>Input2022!H1040*0.000001</f>
        <v>81.356945999999994</v>
      </c>
      <c r="I1040">
        <f>Input2022!I1040*0.000001</f>
        <v>-10.022371999999999</v>
      </c>
      <c r="J1040">
        <f>Input2022!J1040*0.000001</f>
        <v>400.13549499999999</v>
      </c>
      <c r="K1040">
        <f>Input2022!K1040*0.000001</f>
        <v>143.72699900000001</v>
      </c>
      <c r="L1040">
        <f>Input2022!L1040*0.000001</f>
        <v>454.36526399999997</v>
      </c>
      <c r="M1040">
        <f>Input2022!M1040*0.000001</f>
        <v>414.57130799999999</v>
      </c>
      <c r="N1040">
        <f>Input2022!N1040*0.000001</f>
        <v>0</v>
      </c>
      <c r="O1040">
        <f>Input2022!O1040*0.000001</f>
        <v>161.20281699999998</v>
      </c>
      <c r="P1040">
        <f>Input2022!P1040*0.000001</f>
        <v>71.134412999999995</v>
      </c>
      <c r="Q1040">
        <f>Input2022!Q1040*0.000001</f>
        <v>-181.91540999999998</v>
      </c>
      <c r="R1040">
        <f>Input2022!R1040*0.000001</f>
        <v>1179.1968250202428</v>
      </c>
      <c r="S1040">
        <f>Input2022!S1040*0.000001</f>
        <v>997.28141502024289</v>
      </c>
      <c r="T1040">
        <f>Input2022!T1040*0.000001</f>
        <v>36.658034000000001</v>
      </c>
      <c r="U1040">
        <f>Input2022!U1040*0.000001</f>
        <v>16.753626920634918</v>
      </c>
      <c r="V1040">
        <f>Input2022!V1040*0.000001</f>
        <v>44.877273920634913</v>
      </c>
      <c r="W1040">
        <f>Input2022!W1040*0.000001</f>
        <v>-208.98028299999999</v>
      </c>
    </row>
    <row r="1041" spans="1:23" ht="14.25" customHeight="1">
      <c r="A1041">
        <f>Input2022!A1041</f>
        <v>2022</v>
      </c>
      <c r="B1041" t="str">
        <f>Input2022!B1041</f>
        <v>Richfield Elementary School District</v>
      </c>
      <c r="C1041" t="str">
        <f>Input2022!C1041</f>
        <v>School District</v>
      </c>
      <c r="D1041" t="str">
        <f>Input2022!D1041</f>
        <v>06</v>
      </c>
      <c r="E1041" t="str">
        <f>Input2022!E1041</f>
        <v>103</v>
      </c>
      <c r="F1041" t="str">
        <f>Input2022!F1041</f>
        <v>32400</v>
      </c>
      <c r="G1041" t="str">
        <f>Input2022!G1041</f>
        <v>CA</v>
      </c>
      <c r="H1041">
        <f>Input2022!H1041*0.000001</f>
        <v>2.0741489999999998</v>
      </c>
      <c r="I1041">
        <f>Input2022!I1041*0.000001</f>
        <v>0</v>
      </c>
      <c r="J1041">
        <f>Input2022!J1041*0.000001</f>
        <v>2.998767</v>
      </c>
      <c r="K1041">
        <f>Input2022!K1041*0.000001</f>
        <v>2.9989999999999999E-3</v>
      </c>
      <c r="L1041">
        <f>Input2022!L1041*0.000001</f>
        <v>3.1916009999999999</v>
      </c>
      <c r="M1041">
        <f>Input2022!M1041*0.000001</f>
        <v>3.1361689999999998</v>
      </c>
      <c r="N1041">
        <f>Input2022!N1041*0.000001</f>
        <v>0</v>
      </c>
      <c r="O1041">
        <f>Input2022!O1041*0.000001</f>
        <v>2.6241369999999997</v>
      </c>
      <c r="P1041">
        <f>Input2022!P1041*0.000001</f>
        <v>0.58996199999999999</v>
      </c>
      <c r="Q1041">
        <f>Input2022!Q1041*0.000001</f>
        <v>-1.518678</v>
      </c>
      <c r="R1041">
        <f>Input2022!R1041*0.000001</f>
        <v>10.136801726973687</v>
      </c>
      <c r="S1041">
        <f>Input2022!S1041*0.000001</f>
        <v>8.6181237269736855</v>
      </c>
      <c r="T1041">
        <f>Input2022!T1041*0.000001</f>
        <v>0.30072899999999997</v>
      </c>
      <c r="U1041">
        <f>Input2022!U1041*0.000001</f>
        <v>0</v>
      </c>
      <c r="V1041">
        <f>Input2022!V1041*0.000001</f>
        <v>0</v>
      </c>
      <c r="W1041">
        <f>Input2022!W1041*0.000001</f>
        <v>0.13394200000000001</v>
      </c>
    </row>
    <row r="1042" spans="1:23" ht="14.25" customHeight="1">
      <c r="A1042">
        <f>Input2022!A1042</f>
        <v>2022</v>
      </c>
      <c r="B1042" t="str">
        <f>Input2022!B1042</f>
        <v>Richgrove Elementary School District</v>
      </c>
      <c r="C1042" t="str">
        <f>Input2022!C1042</f>
        <v>School District</v>
      </c>
      <c r="D1042" t="str">
        <f>Input2022!D1042</f>
        <v>06</v>
      </c>
      <c r="E1042" t="str">
        <f>Input2022!E1042</f>
        <v>107</v>
      </c>
      <c r="F1042" t="str">
        <f>Input2022!F1042</f>
        <v>32430</v>
      </c>
      <c r="G1042" t="str">
        <f>Input2022!G1042</f>
        <v>CA</v>
      </c>
      <c r="H1042">
        <f>Input2022!H1042*0.000001</f>
        <v>9.7303519999999999</v>
      </c>
      <c r="I1042">
        <f>Input2022!I1042*0.000001</f>
        <v>-0.11107499999999999</v>
      </c>
      <c r="J1042">
        <f>Input2022!J1042*0.000001</f>
        <v>11.446258</v>
      </c>
      <c r="K1042">
        <f>Input2022!K1042*0.000001</f>
        <v>0</v>
      </c>
      <c r="L1042">
        <f>Input2022!L1042*0.000001</f>
        <v>14.645731</v>
      </c>
      <c r="M1042">
        <f>Input2022!M1042*0.000001</f>
        <v>12.654377</v>
      </c>
      <c r="N1042">
        <f>Input2022!N1042*0.000001</f>
        <v>11.532724</v>
      </c>
      <c r="O1042">
        <f>Input2022!O1042*0.000001</f>
        <v>0</v>
      </c>
      <c r="P1042">
        <f>Input2022!P1042*0.000001</f>
        <v>1.6538809999999999</v>
      </c>
      <c r="Q1042">
        <f>Input2022!Q1042*0.000001</f>
        <v>-5.6026429999999996</v>
      </c>
      <c r="R1042">
        <f>Input2022!R1042*0.000001</f>
        <v>36.472670956561316</v>
      </c>
      <c r="S1042">
        <f>Input2022!S1042*0.000001</f>
        <v>30.870027956561319</v>
      </c>
      <c r="T1042">
        <f>Input2022!T1042*0.000001</f>
        <v>1.2083619999999999</v>
      </c>
      <c r="U1042">
        <f>Input2022!U1042*0.000001</f>
        <v>0</v>
      </c>
      <c r="V1042">
        <f>Input2022!V1042*0.000001</f>
        <v>0.92266300000000001</v>
      </c>
      <c r="W1042">
        <f>Input2022!W1042*0.000001</f>
        <v>2.3601459999999999</v>
      </c>
    </row>
    <row r="1043" spans="1:23" ht="14.25" customHeight="1">
      <c r="A1043">
        <f>Input2022!A1043</f>
        <v>2022</v>
      </c>
      <c r="B1043" t="str">
        <f>Input2022!B1043</f>
        <v>Richland Union School District</v>
      </c>
      <c r="C1043" t="str">
        <f>Input2022!C1043</f>
        <v>School District</v>
      </c>
      <c r="D1043" t="str">
        <f>Input2022!D1043</f>
        <v>06</v>
      </c>
      <c r="E1043" t="str">
        <f>Input2022!E1043</f>
        <v>029</v>
      </c>
      <c r="F1043" t="str">
        <f>Input2022!F1043</f>
        <v>21450</v>
      </c>
      <c r="G1043" t="str">
        <f>Input2022!G1043</f>
        <v>CA</v>
      </c>
      <c r="H1043">
        <f>Input2022!H1043*0.000001</f>
        <v>8.844697</v>
      </c>
      <c r="I1043">
        <f>Input2022!I1043*0.000001</f>
        <v>-0.19999999999999998</v>
      </c>
      <c r="J1043">
        <f>Input2022!J1043*0.000001</f>
        <v>46.151691999999997</v>
      </c>
      <c r="K1043">
        <f>Input2022!K1043*0.000001</f>
        <v>27.185019</v>
      </c>
      <c r="L1043">
        <f>Input2022!L1043*0.000001</f>
        <v>55.621873999999998</v>
      </c>
      <c r="M1043">
        <f>Input2022!M1043*0.000001</f>
        <v>49.489633999999995</v>
      </c>
      <c r="N1043">
        <f>Input2022!N1043*0.000001</f>
        <v>15.776579</v>
      </c>
      <c r="O1043">
        <f>Input2022!O1043*0.000001</f>
        <v>0</v>
      </c>
      <c r="P1043">
        <f>Input2022!P1043*0.000001</f>
        <v>4.8121929999999997</v>
      </c>
      <c r="Q1043">
        <f>Input2022!Q1043*0.000001</f>
        <v>-21.086642999999999</v>
      </c>
      <c r="R1043">
        <f>Input2022!R1043*0.000001</f>
        <v>111.64998225366443</v>
      </c>
      <c r="S1043">
        <f>Input2022!S1043*0.000001</f>
        <v>90.563339253664424</v>
      </c>
      <c r="T1043">
        <f>Input2022!T1043*0.000001</f>
        <v>4.2719149999999999</v>
      </c>
      <c r="U1043">
        <f>Input2022!U1043*0.000001</f>
        <v>1.3925645161290321E-3</v>
      </c>
      <c r="V1043">
        <f>Input2022!V1043*0.000001</f>
        <v>5.994288564516129</v>
      </c>
      <c r="W1043">
        <f>Input2022!W1043*0.000001</f>
        <v>-17.714455000000001</v>
      </c>
    </row>
    <row r="1044" spans="1:23" ht="14.25" customHeight="1">
      <c r="A1044">
        <f>Input2022!A1044</f>
        <v>2022</v>
      </c>
      <c r="B1044" t="str">
        <f>Input2022!B1044</f>
        <v>Richmond</v>
      </c>
      <c r="C1044" t="str">
        <f>Input2022!C1044</f>
        <v>City</v>
      </c>
      <c r="D1044" t="str">
        <f>Input2022!D1044</f>
        <v>06</v>
      </c>
      <c r="E1044" t="str">
        <f>Input2022!E1044</f>
        <v>013</v>
      </c>
      <c r="F1044" t="str">
        <f>Input2022!F1044</f>
        <v>60620</v>
      </c>
      <c r="G1044" t="str">
        <f>Input2022!G1044</f>
        <v>CA</v>
      </c>
      <c r="H1044">
        <f>Input2022!H1044*0.000001</f>
        <v>54.716529999999999</v>
      </c>
      <c r="I1044">
        <f>Input2022!I1044*0.000001</f>
        <v>-14.137938</v>
      </c>
      <c r="J1044">
        <f>Input2022!J1044*0.000001</f>
        <v>167.92739599999999</v>
      </c>
      <c r="K1044">
        <f>Input2022!K1044*0.000001</f>
        <v>424.64113099999997</v>
      </c>
      <c r="L1044">
        <f>Input2022!L1044*0.000001</f>
        <v>326.73017499999997</v>
      </c>
      <c r="M1044">
        <f>Input2022!M1044*0.000001</f>
        <v>193.54833499999998</v>
      </c>
      <c r="N1044">
        <f>Input2022!N1044*0.000001</f>
        <v>0</v>
      </c>
      <c r="O1044">
        <f>Input2022!O1044*0.000001</f>
        <v>58.411014999999999</v>
      </c>
      <c r="P1044">
        <f>Input2022!P1044*0.000001</f>
        <v>17.716846999999998</v>
      </c>
      <c r="Q1044">
        <f>Input2022!Q1044*0.000001</f>
        <v>-212.07469899999998</v>
      </c>
      <c r="R1044">
        <f>Input2022!R1044*0.000001</f>
        <v>1238.3467969999999</v>
      </c>
      <c r="S1044">
        <f>Input2022!S1044*0.000001</f>
        <v>1026.2720979999999</v>
      </c>
      <c r="T1044">
        <f>Input2022!T1044*0.000001</f>
        <v>36.427636999999997</v>
      </c>
      <c r="U1044">
        <f>Input2022!U1044*0.000001</f>
        <v>38.570591999999998</v>
      </c>
      <c r="V1044">
        <f>Input2022!V1044*0.000001</f>
        <v>123.094121</v>
      </c>
      <c r="W1044">
        <f>Input2022!W1044*0.000001</f>
        <v>-453.64043099999998</v>
      </c>
    </row>
    <row r="1045" spans="1:23" ht="14.25" customHeight="1">
      <c r="A1045">
        <f>Input2022!A1045</f>
        <v>2022</v>
      </c>
      <c r="B1045" t="str">
        <f>Input2022!B1045</f>
        <v>Richmond Elementary School District</v>
      </c>
      <c r="C1045" t="str">
        <f>Input2022!C1045</f>
        <v>School District</v>
      </c>
      <c r="D1045" t="str">
        <f>Input2022!D1045</f>
        <v>06</v>
      </c>
      <c r="E1045" t="str">
        <f>Input2022!E1045</f>
        <v>035</v>
      </c>
      <c r="F1045" t="str">
        <f>Input2022!F1045</f>
        <v>32520</v>
      </c>
      <c r="G1045" t="str">
        <f>Input2022!G1045</f>
        <v>CA</v>
      </c>
      <c r="H1045">
        <f>Input2022!H1045*0.000001</f>
        <v>1.822835</v>
      </c>
      <c r="I1045">
        <f>Input2022!I1045*0.000001</f>
        <v>0</v>
      </c>
      <c r="J1045">
        <f>Input2022!J1045*0.000001</f>
        <v>2.3384559999999999</v>
      </c>
      <c r="K1045">
        <f>Input2022!K1045*0.000001</f>
        <v>0</v>
      </c>
      <c r="L1045">
        <f>Input2022!L1045*0.000001</f>
        <v>2.5232159999999997</v>
      </c>
      <c r="M1045">
        <f>Input2022!M1045*0.000001</f>
        <v>2.3219529999999997</v>
      </c>
      <c r="N1045">
        <f>Input2022!N1045*0.000001</f>
        <v>0</v>
      </c>
      <c r="O1045">
        <f>Input2022!O1045*0.000001</f>
        <v>2.512006</v>
      </c>
      <c r="P1045">
        <f>Input2022!P1045*0.000001</f>
        <v>0.63377600000000001</v>
      </c>
      <c r="Q1045">
        <f>Input2022!Q1045*0.000001</f>
        <v>-1.017207</v>
      </c>
      <c r="R1045">
        <f>Input2022!R1045*0.000001</f>
        <v>6.8358208819702391</v>
      </c>
      <c r="S1045">
        <f>Input2022!S1045*0.000001</f>
        <v>5.8186138819702391</v>
      </c>
      <c r="T1045">
        <f>Input2022!T1045*0.000001</f>
        <v>0.22051499999999999</v>
      </c>
      <c r="U1045">
        <f>Input2022!U1045*0.000001</f>
        <v>0</v>
      </c>
      <c r="V1045">
        <f>Input2022!V1045*0.000001</f>
        <v>0</v>
      </c>
      <c r="W1045">
        <f>Input2022!W1045*0.000001</f>
        <v>1.035121</v>
      </c>
    </row>
    <row r="1046" spans="1:23" ht="14.25" customHeight="1">
      <c r="A1046">
        <f>Input2022!A1046</f>
        <v>2022</v>
      </c>
      <c r="B1046" t="str">
        <f>Input2022!B1046</f>
        <v>Ridgecrest</v>
      </c>
      <c r="C1046" t="str">
        <f>Input2022!C1046</f>
        <v>City</v>
      </c>
      <c r="D1046" t="str">
        <f>Input2022!D1046</f>
        <v>06</v>
      </c>
      <c r="E1046" t="str">
        <f>Input2022!E1046</f>
        <v>029</v>
      </c>
      <c r="F1046" t="str">
        <f>Input2022!F1046</f>
        <v>60704</v>
      </c>
      <c r="G1046" t="str">
        <f>Input2022!G1046</f>
        <v>CA</v>
      </c>
      <c r="H1046">
        <f>Input2022!H1046*0.000001</f>
        <v>16.631944000000001</v>
      </c>
      <c r="I1046">
        <f>Input2022!I1046*0.000001</f>
        <v>-3.6872659999999997</v>
      </c>
      <c r="J1046">
        <f>Input2022!J1046*0.000001</f>
        <v>11.752566</v>
      </c>
      <c r="K1046">
        <f>Input2022!K1046*0.000001</f>
        <v>20.889011</v>
      </c>
      <c r="L1046">
        <f>Input2022!L1046*0.000001</f>
        <v>32.404972000000001</v>
      </c>
      <c r="M1046">
        <f>Input2022!M1046*0.000001</f>
        <v>20.602943</v>
      </c>
      <c r="N1046">
        <f>Input2022!N1046*0.000001</f>
        <v>0</v>
      </c>
      <c r="O1046">
        <f>Input2022!O1046*0.000001</f>
        <v>16.056007000000001</v>
      </c>
      <c r="P1046">
        <f>Input2022!P1046*0.000001</f>
        <v>4.4463599999999994</v>
      </c>
      <c r="Q1046">
        <f>Input2022!Q1046*0.000001</f>
        <v>9.2216579999999997</v>
      </c>
      <c r="R1046">
        <f>Input2022!R1046*0.000001</f>
        <v>74.652481999999992</v>
      </c>
      <c r="S1046">
        <f>Input2022!S1046*0.000001</f>
        <v>83.874139999999997</v>
      </c>
      <c r="T1046">
        <f>Input2022!T1046*0.000001</f>
        <v>0.432056</v>
      </c>
      <c r="U1046">
        <f>Input2022!U1046*0.000001</f>
        <v>0</v>
      </c>
      <c r="V1046">
        <f>Input2022!V1046*0.000001</f>
        <v>0</v>
      </c>
      <c r="W1046">
        <f>Input2022!W1046*0.000001</f>
        <v>55.996748999999994</v>
      </c>
    </row>
    <row r="1047" spans="1:23" ht="14.25" customHeight="1">
      <c r="A1047">
        <f>Input2022!A1047</f>
        <v>2022</v>
      </c>
      <c r="B1047" t="str">
        <f>Input2022!B1047</f>
        <v>Rim of the World Unified School District</v>
      </c>
      <c r="C1047" t="str">
        <f>Input2022!C1047</f>
        <v>School District</v>
      </c>
      <c r="D1047" t="str">
        <f>Input2022!D1047</f>
        <v>06</v>
      </c>
      <c r="E1047" t="str">
        <f>Input2022!E1047</f>
        <v>071</v>
      </c>
      <c r="F1047" t="str">
        <f>Input2022!F1047</f>
        <v>32610</v>
      </c>
      <c r="G1047" t="str">
        <f>Input2022!G1047</f>
        <v>CA</v>
      </c>
      <c r="H1047">
        <f>Input2022!H1047*0.000001</f>
        <v>11.968038999999999</v>
      </c>
      <c r="I1047">
        <f>Input2022!I1047*0.000001</f>
        <v>0</v>
      </c>
      <c r="J1047">
        <f>Input2022!J1047*0.000001</f>
        <v>44.184768999999996</v>
      </c>
      <c r="K1047">
        <f>Input2022!K1047*0.000001</f>
        <v>22.540742999999999</v>
      </c>
      <c r="L1047">
        <f>Input2022!L1047*0.000001</f>
        <v>49.441972999999997</v>
      </c>
      <c r="M1047">
        <f>Input2022!M1047*0.000001</f>
        <v>47.167639999999999</v>
      </c>
      <c r="N1047">
        <f>Input2022!N1047*0.000001</f>
        <v>0</v>
      </c>
      <c r="O1047">
        <f>Input2022!O1047*0.000001</f>
        <v>17.160097</v>
      </c>
      <c r="P1047">
        <f>Input2022!P1047*0.000001</f>
        <v>5.6347319999999996</v>
      </c>
      <c r="Q1047">
        <f>Input2022!Q1047*0.000001</f>
        <v>-19.114370999999998</v>
      </c>
      <c r="R1047">
        <f>Input2022!R1047*0.000001</f>
        <v>127.52598582995952</v>
      </c>
      <c r="S1047">
        <f>Input2022!S1047*0.000001</f>
        <v>108.41161482995952</v>
      </c>
      <c r="T1047">
        <f>Input2022!T1047*0.000001</f>
        <v>3.9748549999999998</v>
      </c>
      <c r="U1047">
        <f>Input2022!U1047*0.000001</f>
        <v>-1.1589365079365079E-3</v>
      </c>
      <c r="V1047">
        <f>Input2022!V1047*0.000001</f>
        <v>9.3997270634920636</v>
      </c>
      <c r="W1047">
        <f>Input2022!W1047*0.000001</f>
        <v>-27.239545999999997</v>
      </c>
    </row>
    <row r="1048" spans="1:23" ht="14.25" customHeight="1">
      <c r="A1048">
        <f>Input2022!A1048</f>
        <v>2022</v>
      </c>
      <c r="B1048" t="str">
        <f>Input2022!B1048</f>
        <v>Rincon Valley Union School District</v>
      </c>
      <c r="C1048" t="str">
        <f>Input2022!C1048</f>
        <v>School District</v>
      </c>
      <c r="D1048" t="str">
        <f>Input2022!D1048</f>
        <v>06</v>
      </c>
      <c r="E1048" t="str">
        <f>Input2022!E1048</f>
        <v>097</v>
      </c>
      <c r="F1048" t="str">
        <f>Input2022!F1048</f>
        <v>32640</v>
      </c>
      <c r="G1048" t="str">
        <f>Input2022!G1048</f>
        <v>CA</v>
      </c>
      <c r="H1048">
        <f>Input2022!H1048*0.000001</f>
        <v>10.942081999999999</v>
      </c>
      <c r="I1048">
        <f>Input2022!I1048*0.000001</f>
        <v>-3.8944429999999999</v>
      </c>
      <c r="J1048">
        <f>Input2022!J1048*0.000001</f>
        <v>43.820270999999998</v>
      </c>
      <c r="K1048">
        <f>Input2022!K1048*0.000001</f>
        <v>49.968047999999996</v>
      </c>
      <c r="L1048">
        <f>Input2022!L1048*0.000001</f>
        <v>56.066828000000001</v>
      </c>
      <c r="M1048">
        <f>Input2022!M1048*0.000001</f>
        <v>45.301215999999997</v>
      </c>
      <c r="N1048">
        <f>Input2022!N1048*0.000001</f>
        <v>0</v>
      </c>
      <c r="O1048">
        <f>Input2022!O1048*0.000001</f>
        <v>16.032899</v>
      </c>
      <c r="P1048">
        <f>Input2022!P1048*0.000001</f>
        <v>6.9335999999999993</v>
      </c>
      <c r="Q1048">
        <f>Input2022!Q1048*0.000001</f>
        <v>-28.715123999999999</v>
      </c>
      <c r="R1048">
        <f>Input2022!R1048*0.000001</f>
        <v>191.90760357396266</v>
      </c>
      <c r="S1048">
        <f>Input2022!S1048*0.000001</f>
        <v>163.19247957396266</v>
      </c>
      <c r="T1048">
        <f>Input2022!T1048*0.000001</f>
        <v>5.3366559999999996</v>
      </c>
      <c r="U1048">
        <f>Input2022!U1048*0.000001</f>
        <v>0</v>
      </c>
      <c r="V1048">
        <f>Input2022!V1048*0.000001</f>
        <v>2.8036059999999998</v>
      </c>
      <c r="W1048">
        <f>Input2022!W1048*0.000001</f>
        <v>-23.495507</v>
      </c>
    </row>
    <row r="1049" spans="1:23" ht="14.25" customHeight="1">
      <c r="A1049">
        <f>Input2022!A1049</f>
        <v>2022</v>
      </c>
      <c r="B1049" t="str">
        <f>Input2022!B1049</f>
        <v>Rio Bravo-Greeley Union Elementary School District</v>
      </c>
      <c r="C1049" t="str">
        <f>Input2022!C1049</f>
        <v>School District</v>
      </c>
      <c r="D1049" t="str">
        <f>Input2022!D1049</f>
        <v>06</v>
      </c>
      <c r="E1049" t="str">
        <f>Input2022!E1049</f>
        <v>029</v>
      </c>
      <c r="F1049" t="str">
        <f>Input2022!F1049</f>
        <v>32710</v>
      </c>
      <c r="G1049" t="str">
        <f>Input2022!G1049</f>
        <v>CA</v>
      </c>
      <c r="H1049">
        <f>Input2022!H1049*0.000001</f>
        <v>6.1506460000000001</v>
      </c>
      <c r="I1049">
        <f>Input2022!I1049*0.000001</f>
        <v>-2.112E-2</v>
      </c>
      <c r="J1049">
        <f>Input2022!J1049*0.000001</f>
        <v>13.329587999999999</v>
      </c>
      <c r="K1049">
        <f>Input2022!K1049*0.000001</f>
        <v>11.131974999999999</v>
      </c>
      <c r="L1049">
        <f>Input2022!L1049*0.000001</f>
        <v>19.825889999999998</v>
      </c>
      <c r="M1049">
        <f>Input2022!M1049*0.000001</f>
        <v>14.007185999999999</v>
      </c>
      <c r="N1049">
        <f>Input2022!N1049*0.000001</f>
        <v>7.1131979999999997</v>
      </c>
      <c r="O1049">
        <f>Input2022!O1049*0.000001</f>
        <v>0</v>
      </c>
      <c r="P1049">
        <f>Input2022!P1049*0.000001</f>
        <v>7.5197849999999997</v>
      </c>
      <c r="Q1049">
        <f>Input2022!Q1049*0.000001</f>
        <v>-6.1891859999999994</v>
      </c>
      <c r="R1049">
        <f>Input2022!R1049*0.000001</f>
        <v>43.007291539411703</v>
      </c>
      <c r="S1049">
        <f>Input2022!S1049*0.000001</f>
        <v>36.818105539411704</v>
      </c>
      <c r="T1049">
        <f>Input2022!T1049*0.000001</f>
        <v>1.3181229999999999</v>
      </c>
      <c r="U1049">
        <f>Input2022!U1049*0.000001</f>
        <v>0</v>
      </c>
      <c r="V1049">
        <f>Input2022!V1049*0.000001</f>
        <v>2.3109459999999999</v>
      </c>
      <c r="W1049">
        <f>Input2022!W1049*0.000001</f>
        <v>-12.242562</v>
      </c>
    </row>
    <row r="1050" spans="1:23" ht="14.25" customHeight="1">
      <c r="A1050">
        <f>Input2022!A1050</f>
        <v>2022</v>
      </c>
      <c r="B1050" t="str">
        <f>Input2022!B1050</f>
        <v>Rio Dell</v>
      </c>
      <c r="C1050" t="str">
        <f>Input2022!C1050</f>
        <v>City</v>
      </c>
      <c r="D1050" t="str">
        <f>Input2022!D1050</f>
        <v>06</v>
      </c>
      <c r="E1050" t="str">
        <f>Input2022!E1050</f>
        <v>023</v>
      </c>
      <c r="F1050">
        <f>Input2022!F1050</f>
        <v>60900</v>
      </c>
      <c r="G1050" t="str">
        <f>Input2022!G1050</f>
        <v>CA</v>
      </c>
      <c r="H1050">
        <f>Input2022!H1050*0.000001</f>
        <v>1.855173</v>
      </c>
      <c r="I1050">
        <f>Input2022!I1050*0.000001</f>
        <v>0</v>
      </c>
      <c r="J1050">
        <f>Input2022!J1050*0.000001</f>
        <v>2.6864619999999997</v>
      </c>
      <c r="K1050">
        <f>Input2022!K1050*0.000001</f>
        <v>6.0118709999999993</v>
      </c>
      <c r="L1050">
        <f>Input2022!L1050*0.000001</f>
        <v>5.7814059999999996</v>
      </c>
      <c r="M1050">
        <f>Input2022!M1050*0.000001</f>
        <v>1.9583889999999999</v>
      </c>
      <c r="N1050">
        <f>Input2022!N1050*0.000001</f>
        <v>0</v>
      </c>
      <c r="O1050">
        <f>Input2022!O1050*0.000001</f>
        <v>1.9075059999999999</v>
      </c>
      <c r="P1050">
        <f>Input2022!P1050*0.000001</f>
        <v>0.55674699999999999</v>
      </c>
      <c r="Q1050">
        <f>Input2022!Q1050*0.000001</f>
        <v>0</v>
      </c>
      <c r="R1050">
        <f>Input2022!R1050*0.000001</f>
        <v>0</v>
      </c>
      <c r="S1050">
        <f>Input2022!S1050*0.000001</f>
        <v>0</v>
      </c>
      <c r="T1050">
        <f>Input2022!T1050*0.000001</f>
        <v>0</v>
      </c>
      <c r="U1050">
        <f>Input2022!U1050*0.000001</f>
        <v>0</v>
      </c>
      <c r="V1050">
        <f>Input2022!V1050*0.000001</f>
        <v>0</v>
      </c>
      <c r="W1050">
        <f>Input2022!W1050*0.000001</f>
        <v>8.5205579999999994</v>
      </c>
    </row>
    <row r="1051" spans="1:23" ht="14.25" customHeight="1">
      <c r="A1051">
        <f>Input2022!A1051</f>
        <v>2022</v>
      </c>
      <c r="B1051" t="str">
        <f>Input2022!B1051</f>
        <v>Rio Dell School District</v>
      </c>
      <c r="C1051" t="str">
        <f>Input2022!C1051</f>
        <v>School District</v>
      </c>
      <c r="D1051" t="str">
        <f>Input2022!D1051</f>
        <v>06</v>
      </c>
      <c r="E1051" t="str">
        <f>Input2022!E1051</f>
        <v>023</v>
      </c>
      <c r="F1051" t="str">
        <f>Input2022!F1051</f>
        <v>32730</v>
      </c>
      <c r="G1051" t="str">
        <f>Input2022!G1051</f>
        <v>CA</v>
      </c>
      <c r="H1051">
        <f>Input2022!H1051*0.000001</f>
        <v>2.4708709999999998</v>
      </c>
      <c r="I1051">
        <f>Input2022!I1051*0.000001</f>
        <v>-2.0009999999999997E-3</v>
      </c>
      <c r="J1051">
        <f>Input2022!J1051*0.000001</f>
        <v>4.3466889999999996</v>
      </c>
      <c r="K1051">
        <f>Input2022!K1051*0.000001</f>
        <v>2.0953749999999998</v>
      </c>
      <c r="L1051">
        <f>Input2022!L1051*0.000001</f>
        <v>5.1478469999999996</v>
      </c>
      <c r="M1051">
        <f>Input2022!M1051*0.000001</f>
        <v>4.8876789999999994</v>
      </c>
      <c r="N1051">
        <f>Input2022!N1051*0.000001</f>
        <v>0</v>
      </c>
      <c r="O1051">
        <f>Input2022!O1051*0.000001</f>
        <v>2.9762749999999998</v>
      </c>
      <c r="P1051">
        <f>Input2022!P1051*0.000001</f>
        <v>0.47447399999999995</v>
      </c>
      <c r="Q1051">
        <f>Input2022!Q1051*0.000001</f>
        <v>-1.823078</v>
      </c>
      <c r="R1051">
        <f>Input2022!R1051*0.000001</f>
        <v>12.6001899720494</v>
      </c>
      <c r="S1051">
        <f>Input2022!S1051*0.000001</f>
        <v>10.777111972049399</v>
      </c>
      <c r="T1051">
        <f>Input2022!T1051*0.000001</f>
        <v>0.359763</v>
      </c>
      <c r="U1051">
        <f>Input2022!U1051*0.000001</f>
        <v>0</v>
      </c>
      <c r="V1051">
        <f>Input2022!V1051*0.000001</f>
        <v>0.59212299999999995</v>
      </c>
      <c r="W1051">
        <f>Input2022!W1051*0.000001</f>
        <v>-0.49340399999999995</v>
      </c>
    </row>
    <row r="1052" spans="1:23" ht="14.25" customHeight="1">
      <c r="A1052">
        <f>Input2022!A1052</f>
        <v>2022</v>
      </c>
      <c r="B1052" t="str">
        <f>Input2022!B1052</f>
        <v>Rio Elementary School District</v>
      </c>
      <c r="C1052" t="str">
        <f>Input2022!C1052</f>
        <v>School District</v>
      </c>
      <c r="D1052" t="str">
        <f>Input2022!D1052</f>
        <v>06</v>
      </c>
      <c r="E1052" t="str">
        <f>Input2022!E1052</f>
        <v>111</v>
      </c>
      <c r="F1052" t="str">
        <f>Input2022!F1052</f>
        <v>32760</v>
      </c>
      <c r="G1052" t="str">
        <f>Input2022!G1052</f>
        <v>CA</v>
      </c>
      <c r="H1052">
        <f>Input2022!H1052*0.000001</f>
        <v>4.6012230000000001</v>
      </c>
      <c r="I1052">
        <f>Input2022!I1052*0.000001</f>
        <v>0</v>
      </c>
      <c r="J1052">
        <f>Input2022!J1052*0.000001</f>
        <v>76.835190999999995</v>
      </c>
      <c r="K1052">
        <f>Input2022!K1052*0.000001</f>
        <v>107.44682999999999</v>
      </c>
      <c r="L1052">
        <f>Input2022!L1052*0.000001</f>
        <v>102.99412099999999</v>
      </c>
      <c r="M1052">
        <f>Input2022!M1052*0.000001</f>
        <v>77.472438999999994</v>
      </c>
      <c r="N1052">
        <f>Input2022!N1052*0.000001</f>
        <v>0</v>
      </c>
      <c r="O1052">
        <f>Input2022!O1052*0.000001</f>
        <v>14.387416</v>
      </c>
      <c r="P1052">
        <f>Input2022!P1052*0.000001</f>
        <v>10.732989</v>
      </c>
      <c r="Q1052">
        <f>Input2022!Q1052*0.000001</f>
        <v>-34.836711999999999</v>
      </c>
      <c r="R1052">
        <f>Input2022!R1052*0.000001</f>
        <v>234.81286801619433</v>
      </c>
      <c r="S1052">
        <f>Input2022!S1052*0.000001</f>
        <v>199.97615601619432</v>
      </c>
      <c r="T1052">
        <f>Input2022!T1052*0.000001</f>
        <v>7.2254699999999996</v>
      </c>
      <c r="U1052">
        <f>Input2022!U1052*0.000001</f>
        <v>-2.2151507936507935E-3</v>
      </c>
      <c r="V1052">
        <f>Input2022!V1052*0.000001</f>
        <v>33.341546849206352</v>
      </c>
      <c r="W1052">
        <f>Input2022!W1052*0.000001</f>
        <v>-70.661393000000004</v>
      </c>
    </row>
    <row r="1053" spans="1:23" ht="14.25" customHeight="1">
      <c r="A1053">
        <f>Input2022!A1053</f>
        <v>2022</v>
      </c>
      <c r="B1053" t="str">
        <f>Input2022!B1053</f>
        <v>Rio Vista</v>
      </c>
      <c r="C1053" t="str">
        <f>Input2022!C1053</f>
        <v>City</v>
      </c>
      <c r="D1053" t="str">
        <f>Input2022!D1053</f>
        <v>06</v>
      </c>
      <c r="E1053" t="str">
        <f>Input2022!E1053</f>
        <v>095</v>
      </c>
      <c r="F1053" t="str">
        <f>Input2022!F1053</f>
        <v>60984</v>
      </c>
      <c r="G1053" t="str">
        <f>Input2022!G1053</f>
        <v>CA</v>
      </c>
      <c r="H1053">
        <f>Input2022!H1053*0.000001</f>
        <v>8.3945629999999998</v>
      </c>
      <c r="I1053">
        <f>Input2022!I1053*0.000001</f>
        <v>0</v>
      </c>
      <c r="J1053">
        <f>Input2022!J1053*0.000001</f>
        <v>8.1978270000000002</v>
      </c>
      <c r="K1053">
        <f>Input2022!K1053*0.000001</f>
        <v>9.1639999999999997</v>
      </c>
      <c r="L1053">
        <f>Input2022!L1053*0.000001</f>
        <v>24.263484999999999</v>
      </c>
      <c r="M1053">
        <f>Input2022!M1053*0.000001</f>
        <v>9.4621079999999989</v>
      </c>
      <c r="N1053">
        <f>Input2022!N1053*0.000001</f>
        <v>0</v>
      </c>
      <c r="O1053">
        <f>Input2022!O1053*0.000001</f>
        <v>8.9171289999999992</v>
      </c>
      <c r="P1053">
        <f>Input2022!P1053*0.000001</f>
        <v>1.1538519999999999</v>
      </c>
      <c r="Q1053">
        <f>Input2022!Q1053*0.000001</f>
        <v>-3.8975249999999999</v>
      </c>
      <c r="R1053">
        <f>Input2022!R1053*0.000001</f>
        <v>33.312179487179485</v>
      </c>
      <c r="S1053">
        <f>Input2022!S1053*0.000001</f>
        <v>29.414654487179487</v>
      </c>
      <c r="T1053">
        <f>Input2022!T1053*0.000001</f>
        <v>0.872753</v>
      </c>
      <c r="U1053">
        <f>Input2022!U1053*0.000001</f>
        <v>0</v>
      </c>
      <c r="V1053">
        <f>Input2022!V1053*0.000001</f>
        <v>1.43533</v>
      </c>
      <c r="W1053">
        <f>Input2022!W1053*0.000001</f>
        <v>21.907602000000001</v>
      </c>
    </row>
    <row r="1054" spans="1:23" ht="14.25" customHeight="1">
      <c r="A1054">
        <f>Input2022!A1054</f>
        <v>2022</v>
      </c>
      <c r="B1054" t="str">
        <f>Input2022!B1054</f>
        <v>Ripon</v>
      </c>
      <c r="C1054" t="str">
        <f>Input2022!C1054</f>
        <v>City</v>
      </c>
      <c r="D1054" t="str">
        <f>Input2022!D1054</f>
        <v>06</v>
      </c>
      <c r="E1054" t="str">
        <f>Input2022!E1054</f>
        <v>077</v>
      </c>
      <c r="F1054" t="str">
        <f>Input2022!F1054</f>
        <v>61026</v>
      </c>
      <c r="G1054" t="str">
        <f>Input2022!G1054</f>
        <v>CA</v>
      </c>
      <c r="H1054">
        <f>Input2022!H1054*0.000001</f>
        <v>9.5598329999999994</v>
      </c>
      <c r="I1054">
        <f>Input2022!I1054*0.000001</f>
        <v>-0.37262299999999998</v>
      </c>
      <c r="J1054">
        <f>Input2022!J1054*0.000001</f>
        <v>10.965399</v>
      </c>
      <c r="K1054">
        <f>Input2022!K1054*0.000001</f>
        <v>5.8599999999999994</v>
      </c>
      <c r="L1054">
        <f>Input2022!L1054*0.000001</f>
        <v>30.573720999999999</v>
      </c>
      <c r="M1054">
        <f>Input2022!M1054*0.000001</f>
        <v>15.296531999999999</v>
      </c>
      <c r="N1054">
        <f>Input2022!N1054*0.000001</f>
        <v>0</v>
      </c>
      <c r="O1054">
        <f>Input2022!O1054*0.000001</f>
        <v>21.125154999999999</v>
      </c>
      <c r="P1054">
        <f>Input2022!P1054*0.000001</f>
        <v>1.5599209999999999</v>
      </c>
      <c r="Q1054">
        <f>Input2022!Q1054*0.000001</f>
        <v>0</v>
      </c>
      <c r="R1054">
        <f>Input2022!R1054*0.000001</f>
        <v>0</v>
      </c>
      <c r="S1054">
        <f>Input2022!S1054*0.000001</f>
        <v>0</v>
      </c>
      <c r="T1054">
        <f>Input2022!T1054*0.000001</f>
        <v>0</v>
      </c>
      <c r="U1054">
        <f>Input2022!U1054*0.000001</f>
        <v>0</v>
      </c>
      <c r="V1054">
        <f>Input2022!V1054*0.000001</f>
        <v>0</v>
      </c>
      <c r="W1054">
        <f>Input2022!W1054*0.000001</f>
        <v>15.279097</v>
      </c>
    </row>
    <row r="1055" spans="1:23" ht="14.25" customHeight="1">
      <c r="A1055">
        <f>Input2022!A1055</f>
        <v>2022</v>
      </c>
      <c r="B1055" t="str">
        <f>Input2022!B1055</f>
        <v>Ripon Unified School District</v>
      </c>
      <c r="C1055" t="str">
        <f>Input2022!C1055</f>
        <v>School District</v>
      </c>
      <c r="D1055" t="str">
        <f>Input2022!D1055</f>
        <v>06</v>
      </c>
      <c r="E1055" t="str">
        <f>Input2022!E1055</f>
        <v>077</v>
      </c>
      <c r="F1055" t="str">
        <f>Input2022!F1055</f>
        <v>32880</v>
      </c>
      <c r="G1055" t="str">
        <f>Input2022!G1055</f>
        <v>CA</v>
      </c>
      <c r="H1055">
        <f>Input2022!H1055*0.000001</f>
        <v>10.979355</v>
      </c>
      <c r="I1055">
        <f>Input2022!I1055*0.000001</f>
        <v>-2.25</v>
      </c>
      <c r="J1055">
        <f>Input2022!J1055*0.000001</f>
        <v>38.750400999999997</v>
      </c>
      <c r="K1055">
        <f>Input2022!K1055*0.000001</f>
        <v>33.932684000000002</v>
      </c>
      <c r="L1055">
        <f>Input2022!L1055*0.000001</f>
        <v>47.749395999999997</v>
      </c>
      <c r="M1055">
        <f>Input2022!M1055*0.000001</f>
        <v>42.530743000000001</v>
      </c>
      <c r="N1055">
        <f>Input2022!N1055*0.000001</f>
        <v>22.875543</v>
      </c>
      <c r="O1055">
        <f>Input2022!O1055*0.000001</f>
        <v>0</v>
      </c>
      <c r="P1055">
        <f>Input2022!P1055*0.000001</f>
        <v>7.2792479999999999</v>
      </c>
      <c r="Q1055">
        <f>Input2022!Q1055*0.000001</f>
        <v>-19.399035999999999</v>
      </c>
      <c r="R1055">
        <f>Input2022!R1055*0.000001</f>
        <v>134.33300337683349</v>
      </c>
      <c r="S1055">
        <f>Input2022!S1055*0.000001</f>
        <v>114.93396737683348</v>
      </c>
      <c r="T1055">
        <f>Input2022!T1055*0.000001</f>
        <v>3.8361199999999998</v>
      </c>
      <c r="U1055">
        <f>Input2022!U1055*0.000001</f>
        <v>0</v>
      </c>
      <c r="V1055">
        <f>Input2022!V1055*0.000001</f>
        <v>2.4079459999999999</v>
      </c>
      <c r="W1055">
        <f>Input2022!W1055*0.000001</f>
        <v>-7.4079039999999994</v>
      </c>
    </row>
    <row r="1056" spans="1:23" ht="14.25" customHeight="1">
      <c r="A1056">
        <f>Input2022!A1056</f>
        <v>2022</v>
      </c>
      <c r="B1056" t="str">
        <f>Input2022!B1056</f>
        <v>River Delta Unified School District</v>
      </c>
      <c r="C1056" t="str">
        <f>Input2022!C1056</f>
        <v>School District</v>
      </c>
      <c r="D1056" t="str">
        <f>Input2022!D1056</f>
        <v>06</v>
      </c>
      <c r="E1056" t="str">
        <f>Input2022!E1056</f>
        <v>067</v>
      </c>
      <c r="F1056" t="str">
        <f>Input2022!F1056</f>
        <v>33110</v>
      </c>
      <c r="G1056" t="str">
        <f>Input2022!G1056</f>
        <v>CA</v>
      </c>
      <c r="H1056">
        <f>Input2022!H1056*0.000001</f>
        <v>9.6079089999999994</v>
      </c>
      <c r="I1056">
        <f>Input2022!I1056*0.000001</f>
        <v>-0.211675</v>
      </c>
      <c r="J1056">
        <f>Input2022!J1056*0.000001</f>
        <v>24.424713999999998</v>
      </c>
      <c r="K1056">
        <f>Input2022!K1056*0.000001</f>
        <v>34.231057999999997</v>
      </c>
      <c r="L1056">
        <f>Input2022!L1056*0.000001</f>
        <v>32.929001</v>
      </c>
      <c r="M1056">
        <f>Input2022!M1056*0.000001</f>
        <v>28.211500999999998</v>
      </c>
      <c r="N1056">
        <f>Input2022!N1056*0.000001</f>
        <v>12.081377999999999</v>
      </c>
      <c r="O1056">
        <f>Input2022!O1056*0.000001</f>
        <v>0</v>
      </c>
      <c r="P1056">
        <f>Input2022!P1056*0.000001</f>
        <v>2.5728019999999998</v>
      </c>
      <c r="Q1056">
        <f>Input2022!Q1056*0.000001</f>
        <v>-11.754999999999999</v>
      </c>
      <c r="R1056">
        <f>Input2022!R1056*0.000001</f>
        <v>77.296943182999385</v>
      </c>
      <c r="S1056">
        <f>Input2022!S1056*0.000001</f>
        <v>65.54194318299939</v>
      </c>
      <c r="T1056">
        <f>Input2022!T1056*0.000001</f>
        <v>2.554122</v>
      </c>
      <c r="U1056">
        <f>Input2022!U1056*0.000001</f>
        <v>1.185524</v>
      </c>
      <c r="V1056">
        <f>Input2022!V1056*0.000001</f>
        <v>10.034818999999999</v>
      </c>
      <c r="W1056">
        <f>Input2022!W1056*0.000001</f>
        <v>-23.025112</v>
      </c>
    </row>
    <row r="1057" spans="1:23" ht="14.25" customHeight="1">
      <c r="A1057">
        <f>Input2022!A1057</f>
        <v>2022</v>
      </c>
      <c r="B1057" t="str">
        <f>Input2022!B1057</f>
        <v>Riverbank Unified School District</v>
      </c>
      <c r="C1057" t="str">
        <f>Input2022!C1057</f>
        <v>School District</v>
      </c>
      <c r="D1057" t="str">
        <f>Input2022!D1057</f>
        <v>06</v>
      </c>
      <c r="E1057" t="str">
        <f>Input2022!E1057</f>
        <v>099</v>
      </c>
      <c r="F1057" t="str">
        <f>Input2022!F1057</f>
        <v>00061</v>
      </c>
      <c r="G1057" t="str">
        <f>Input2022!G1057</f>
        <v>CA</v>
      </c>
      <c r="H1057">
        <f>Input2022!H1057*0.000001</f>
        <v>9.2938799999999997</v>
      </c>
      <c r="I1057">
        <f>Input2022!I1057*0.000001</f>
        <v>-9.5594999999999999E-2</v>
      </c>
      <c r="J1057">
        <f>Input2022!J1057*0.000001</f>
        <v>41.182887000000001</v>
      </c>
      <c r="K1057">
        <f>Input2022!K1057*0.000001</f>
        <v>29.778683999999998</v>
      </c>
      <c r="L1057">
        <f>Input2022!L1057*0.000001</f>
        <v>50.599562999999996</v>
      </c>
      <c r="M1057">
        <f>Input2022!M1057*0.000001</f>
        <v>40.172491999999998</v>
      </c>
      <c r="N1057">
        <f>Input2022!N1057*0.000001</f>
        <v>15.140023999999999</v>
      </c>
      <c r="O1057">
        <f>Input2022!O1057*0.000001</f>
        <v>2.7563999999999998E-2</v>
      </c>
      <c r="P1057">
        <f>Input2022!P1057*0.000001</f>
        <v>11.135866</v>
      </c>
      <c r="Q1057">
        <f>Input2022!Q1057*0.000001</f>
        <v>-18.93</v>
      </c>
      <c r="R1057">
        <f>Input2022!R1057*0.000001</f>
        <v>126.18619956062953</v>
      </c>
      <c r="S1057">
        <f>Input2022!S1057*0.000001</f>
        <v>107.25619956062953</v>
      </c>
      <c r="T1057">
        <f>Input2022!T1057*0.000001</f>
        <v>4.3531699999999995</v>
      </c>
      <c r="U1057">
        <f>Input2022!U1057*0.000001</f>
        <v>1.1683209999999999</v>
      </c>
      <c r="V1057">
        <f>Input2022!V1057*0.000001</f>
        <v>6.7612269999999999</v>
      </c>
      <c r="W1057">
        <f>Input2022!W1057*0.000001</f>
        <v>-36.932051000000001</v>
      </c>
    </row>
    <row r="1058" spans="1:23" ht="14.25" customHeight="1">
      <c r="A1058">
        <f>Input2022!A1058</f>
        <v>2022</v>
      </c>
      <c r="B1058" t="str">
        <f>Input2022!B1058</f>
        <v>Riverdale Joint Unified School District</v>
      </c>
      <c r="C1058" t="str">
        <f>Input2022!C1058</f>
        <v>School District</v>
      </c>
      <c r="D1058" t="str">
        <f>Input2022!D1058</f>
        <v>06</v>
      </c>
      <c r="E1058" t="str">
        <f>Input2022!E1058</f>
        <v>019</v>
      </c>
      <c r="F1058" t="str">
        <f>Input2022!F1058</f>
        <v>00040</v>
      </c>
      <c r="G1058" t="str">
        <f>Input2022!G1058</f>
        <v>CA</v>
      </c>
      <c r="H1058">
        <f>Input2022!H1058*0.000001</f>
        <v>10.129799</v>
      </c>
      <c r="I1058">
        <f>Input2022!I1058*0.000001</f>
        <v>0</v>
      </c>
      <c r="J1058">
        <f>Input2022!J1058*0.000001</f>
        <v>25.605701</v>
      </c>
      <c r="K1058">
        <f>Input2022!K1058*0.000001</f>
        <v>9.8179000000000002E-2</v>
      </c>
      <c r="L1058">
        <f>Input2022!L1058*0.000001</f>
        <v>29.554679999999998</v>
      </c>
      <c r="M1058">
        <f>Input2022!M1058*0.000001</f>
        <v>27.807721999999998</v>
      </c>
      <c r="N1058">
        <f>Input2022!N1058*0.000001</f>
        <v>11.799564</v>
      </c>
      <c r="O1058">
        <f>Input2022!O1058*0.000001</f>
        <v>0</v>
      </c>
      <c r="P1058">
        <f>Input2022!P1058*0.000001</f>
        <v>2.5187550000000001</v>
      </c>
      <c r="Q1058">
        <f>Input2022!Q1058*0.000001</f>
        <v>-9.9529439999999987</v>
      </c>
      <c r="R1058">
        <f>Input2022!R1058*0.000001</f>
        <v>68.078628999999992</v>
      </c>
      <c r="S1058">
        <f>Input2022!S1058*0.000001</f>
        <v>58.125684999999997</v>
      </c>
      <c r="T1058">
        <f>Input2022!T1058*0.000001</f>
        <v>2.1123050000000001</v>
      </c>
      <c r="U1058">
        <f>Input2022!U1058*0.000001</f>
        <v>1.8062779999999998</v>
      </c>
      <c r="V1058">
        <f>Input2022!V1058*0.000001</f>
        <v>5.1004129999999996</v>
      </c>
      <c r="W1058">
        <f>Input2022!W1058*0.000001</f>
        <v>-6.6632369999999996</v>
      </c>
    </row>
    <row r="1059" spans="1:23" ht="14.25" customHeight="1">
      <c r="A1059">
        <f>Input2022!A1059</f>
        <v>2022</v>
      </c>
      <c r="B1059" t="str">
        <f>Input2022!B1059</f>
        <v>Riverside</v>
      </c>
      <c r="C1059" t="str">
        <f>Input2022!C1059</f>
        <v>City</v>
      </c>
      <c r="D1059" t="str">
        <f>Input2022!D1059</f>
        <v>06</v>
      </c>
      <c r="E1059" t="str">
        <f>Input2022!E1059</f>
        <v>065</v>
      </c>
      <c r="F1059" t="str">
        <f>Input2022!F1059</f>
        <v>62000</v>
      </c>
      <c r="G1059" t="str">
        <f>Input2022!G1059</f>
        <v>CA</v>
      </c>
      <c r="H1059">
        <f>Input2022!H1059*0.000001</f>
        <v>194.416</v>
      </c>
      <c r="I1059">
        <f>Input2022!I1059*0.000001</f>
        <v>-67.682000000000002</v>
      </c>
      <c r="J1059">
        <f>Input2022!J1059*0.000001</f>
        <v>254.416</v>
      </c>
      <c r="K1059">
        <f>Input2022!K1059*0.000001</f>
        <v>1967.521</v>
      </c>
      <c r="L1059">
        <f>Input2022!L1059*0.000001</f>
        <v>1046.2259999999999</v>
      </c>
      <c r="M1059">
        <f>Input2022!M1059*0.000001</f>
        <v>329.31700000000001</v>
      </c>
      <c r="N1059">
        <f>Input2022!N1059*0.000001</f>
        <v>0</v>
      </c>
      <c r="O1059">
        <f>Input2022!O1059*0.000001</f>
        <v>222.91</v>
      </c>
      <c r="P1059">
        <f>Input2022!P1059*0.000001</f>
        <v>42.540999999999997</v>
      </c>
      <c r="Q1059">
        <f>Input2022!Q1059*0.000001</f>
        <v>140.29300000000001</v>
      </c>
      <c r="R1059">
        <f>Input2022!R1059*0.000001</f>
        <v>2799.8919999999998</v>
      </c>
      <c r="S1059">
        <f>Input2022!S1059*0.000001</f>
        <v>2940.1849999999999</v>
      </c>
      <c r="T1059">
        <f>Input2022!T1059*0.000001</f>
        <v>52.102999999999994</v>
      </c>
      <c r="U1059">
        <f>Input2022!U1059*0.000001</f>
        <v>0</v>
      </c>
      <c r="V1059">
        <f>Input2022!V1059*0.000001</f>
        <v>48.769999999999996</v>
      </c>
      <c r="W1059">
        <f>Input2022!W1059*0.000001</f>
        <v>0.26400000000000001</v>
      </c>
    </row>
    <row r="1060" spans="1:23" ht="14.25" customHeight="1">
      <c r="A1060">
        <f>Input2022!A1060</f>
        <v>2022</v>
      </c>
      <c r="B1060" t="str">
        <f>Input2022!B1060</f>
        <v>Riverside County</v>
      </c>
      <c r="C1060" t="str">
        <f>Input2022!C1060</f>
        <v>County</v>
      </c>
      <c r="D1060" t="str">
        <f>Input2022!D1060</f>
        <v>06</v>
      </c>
      <c r="E1060" t="str">
        <f>Input2022!E1060</f>
        <v>065</v>
      </c>
      <c r="F1060" t="str">
        <f>Input2022!F1060</f>
        <v>00000</v>
      </c>
      <c r="G1060" t="str">
        <f>Input2022!G1060</f>
        <v>CA</v>
      </c>
      <c r="H1060">
        <f>Input2022!H1060*0.000001</f>
        <v>492.35699999999997</v>
      </c>
      <c r="I1060">
        <f>Input2022!I1060*0.000001</f>
        <v>-178.583</v>
      </c>
      <c r="J1060">
        <f>Input2022!J1060*0.000001</f>
        <v>3565.8309999999997</v>
      </c>
      <c r="K1060">
        <f>Input2022!K1060*0.000001</f>
        <v>3098.915</v>
      </c>
      <c r="L1060">
        <f>Input2022!L1060*0.000001</f>
        <v>5768.0859999999993</v>
      </c>
      <c r="M1060">
        <f>Input2022!M1060*0.000001</f>
        <v>3700.9739999999997</v>
      </c>
      <c r="N1060">
        <f>Input2022!N1060*0.000001</f>
        <v>0</v>
      </c>
      <c r="O1060">
        <f>Input2022!O1060*0.000001</f>
        <v>1134.45</v>
      </c>
      <c r="P1060">
        <f>Input2022!P1060*0.000001</f>
        <v>828.57499999999993</v>
      </c>
      <c r="Q1060">
        <f>Input2022!Q1060*0.000001</f>
        <v>-1288.258</v>
      </c>
      <c r="R1060">
        <f>Input2022!R1060*0.000001</f>
        <v>13581.235817859673</v>
      </c>
      <c r="S1060">
        <f>Input2022!S1060*0.000001</f>
        <v>12292.977817859673</v>
      </c>
      <c r="T1060">
        <f>Input2022!T1060*0.000001</f>
        <v>457.49099999999999</v>
      </c>
      <c r="U1060">
        <f>Input2022!U1060*0.000001</f>
        <v>77.605999999999995</v>
      </c>
      <c r="V1060">
        <f>Input2022!V1060*0.000001</f>
        <v>269.89400000000001</v>
      </c>
      <c r="W1060">
        <f>Input2022!W1060*0.000001</f>
        <v>-2787.2289999999998</v>
      </c>
    </row>
    <row r="1061" spans="1:23" ht="14.25" customHeight="1">
      <c r="A1061">
        <f>Input2022!A1061</f>
        <v>2022</v>
      </c>
      <c r="B1061" t="str">
        <f>Input2022!B1061</f>
        <v>Riverside County Office of Education</v>
      </c>
      <c r="C1061" t="str">
        <f>Input2022!C1061</f>
        <v>School District</v>
      </c>
      <c r="D1061" t="str">
        <f>Input2022!D1061</f>
        <v>06</v>
      </c>
      <c r="E1061" t="str">
        <f>Input2022!E1061</f>
        <v>065</v>
      </c>
      <c r="F1061" t="str">
        <f>Input2022!F1061</f>
        <v>91026</v>
      </c>
      <c r="G1061" t="str">
        <f>Input2022!G1061</f>
        <v>CA</v>
      </c>
      <c r="H1061">
        <f>Input2022!H1061*0.000001</f>
        <v>110.84126999999999</v>
      </c>
      <c r="I1061">
        <f>Input2022!I1061*0.000001</f>
        <v>-3.2823629999999997</v>
      </c>
      <c r="J1061">
        <f>Input2022!J1061*0.000001</f>
        <v>213.008771</v>
      </c>
      <c r="K1061">
        <f>Input2022!K1061*0.000001</f>
        <v>3.8609869999999997</v>
      </c>
      <c r="L1061">
        <f>Input2022!L1061*0.000001</f>
        <v>436.14231699999999</v>
      </c>
      <c r="M1061">
        <f>Input2022!M1061*0.000001</f>
        <v>229.36361299999999</v>
      </c>
      <c r="N1061">
        <f>Input2022!N1061*0.000001</f>
        <v>0</v>
      </c>
      <c r="O1061">
        <f>Input2022!O1061*0.000001</f>
        <v>156.31590299999999</v>
      </c>
      <c r="P1061">
        <f>Input2022!P1061*0.000001</f>
        <v>54.317698</v>
      </c>
      <c r="Q1061">
        <f>Input2022!Q1061*0.000001</f>
        <v>-144.741635</v>
      </c>
      <c r="R1061">
        <f>Input2022!R1061*0.000001</f>
        <v>871.30534256680176</v>
      </c>
      <c r="S1061">
        <f>Input2022!S1061*0.000001</f>
        <v>726.56370756680178</v>
      </c>
      <c r="T1061">
        <f>Input2022!T1061*0.000001</f>
        <v>26.129089999999998</v>
      </c>
      <c r="U1061">
        <f>Input2022!U1061*0.000001</f>
        <v>127.78475016666667</v>
      </c>
      <c r="V1061">
        <f>Input2022!V1061*0.000001</f>
        <v>121.15508116666666</v>
      </c>
      <c r="W1061">
        <f>Input2022!W1061*0.000001</f>
        <v>-18.926096999999999</v>
      </c>
    </row>
    <row r="1062" spans="1:23" ht="14.25" customHeight="1">
      <c r="A1062">
        <f>Input2022!A1062</f>
        <v>2022</v>
      </c>
      <c r="B1062" t="str">
        <f>Input2022!B1062</f>
        <v>Riverside County Transportation Commission</v>
      </c>
      <c r="C1062" t="str">
        <f>Input2022!C1062</f>
        <v>Special District</v>
      </c>
      <c r="D1062" t="str">
        <f>Input2022!D1062</f>
        <v>06</v>
      </c>
      <c r="E1062" t="str">
        <f>Input2022!E1062</f>
        <v>065</v>
      </c>
      <c r="F1062">
        <f>Input2022!F1062</f>
        <v>99057</v>
      </c>
      <c r="G1062" t="str">
        <f>Input2022!G1062</f>
        <v>CA</v>
      </c>
      <c r="H1062">
        <f>Input2022!H1062*0.000001</f>
        <v>3.0497649999999998</v>
      </c>
      <c r="I1062">
        <f>Input2022!I1062*0.000001</f>
        <v>0</v>
      </c>
      <c r="J1062">
        <f>Input2022!J1062*0.000001</f>
        <v>15.560442999999999</v>
      </c>
      <c r="K1062">
        <f>Input2022!K1062*0.000001</f>
        <v>1685.2375319999999</v>
      </c>
      <c r="L1062">
        <f>Input2022!L1062*0.000001</f>
        <v>799.95743699999991</v>
      </c>
      <c r="M1062">
        <f>Input2022!M1062*0.000001</f>
        <v>7.9919349999999998</v>
      </c>
      <c r="N1062">
        <f>Input2022!N1062*0.000001</f>
        <v>0</v>
      </c>
      <c r="O1062">
        <f>Input2022!O1062*0.000001</f>
        <v>18.763690999999998</v>
      </c>
      <c r="P1062">
        <f>Input2022!P1062*0.000001</f>
        <v>5.9405339999999995</v>
      </c>
      <c r="Q1062">
        <f>Input2022!Q1062*0.000001</f>
        <v>6.3946049999999994</v>
      </c>
      <c r="R1062">
        <f>Input2022!R1062*0.000001</f>
        <v>-54.237531806615777</v>
      </c>
      <c r="S1062">
        <f>Input2022!S1062*0.000001</f>
        <v>-47.842926806615772</v>
      </c>
      <c r="T1062">
        <f>Input2022!T1062*0.000001</f>
        <v>0</v>
      </c>
      <c r="U1062">
        <f>Input2022!U1062*0.000001</f>
        <v>11.335199999999999</v>
      </c>
      <c r="V1062">
        <f>Input2022!V1062*0.000001</f>
        <v>8.7381999999999991</v>
      </c>
      <c r="W1062">
        <f>Input2022!W1062*0.000001</f>
        <v>-540.88471800000002</v>
      </c>
    </row>
    <row r="1063" spans="1:23" ht="14.25" customHeight="1">
      <c r="A1063">
        <f>Input2022!A1063</f>
        <v>2022</v>
      </c>
      <c r="B1063" t="str">
        <f>Input2022!B1063</f>
        <v>Riverside Unified School District</v>
      </c>
      <c r="C1063" t="str">
        <f>Input2022!C1063</f>
        <v>School District</v>
      </c>
      <c r="D1063" t="str">
        <f>Input2022!D1063</f>
        <v>06</v>
      </c>
      <c r="E1063" t="str">
        <f>Input2022!E1063</f>
        <v>065</v>
      </c>
      <c r="F1063" t="str">
        <f>Input2022!F1063</f>
        <v>33150</v>
      </c>
      <c r="G1063" t="str">
        <f>Input2022!G1063</f>
        <v>CA</v>
      </c>
      <c r="H1063">
        <f>Input2022!H1063*0.000001</f>
        <v>119.29753199999999</v>
      </c>
      <c r="I1063">
        <f>Input2022!I1063*0.000001</f>
        <v>-1.8023499999999999</v>
      </c>
      <c r="J1063">
        <f>Input2022!J1063*0.000001</f>
        <v>557.82917099999997</v>
      </c>
      <c r="K1063">
        <f>Input2022!K1063*0.000001</f>
        <v>371.82024799999999</v>
      </c>
      <c r="L1063">
        <f>Input2022!L1063*0.000001</f>
        <v>655.85728199999994</v>
      </c>
      <c r="M1063">
        <f>Input2022!M1063*0.000001</f>
        <v>623.04848399999992</v>
      </c>
      <c r="N1063">
        <f>Input2022!N1063*0.000001</f>
        <v>0</v>
      </c>
      <c r="O1063">
        <f>Input2022!O1063*0.000001</f>
        <v>202.65075399999998</v>
      </c>
      <c r="P1063">
        <f>Input2022!P1063*0.000001</f>
        <v>37.987828999999998</v>
      </c>
      <c r="Q1063">
        <f>Input2022!Q1063*0.000001</f>
        <v>-307.97729199999998</v>
      </c>
      <c r="R1063">
        <f>Input2022!R1063*0.000001</f>
        <v>1801.3906220512818</v>
      </c>
      <c r="S1063">
        <f>Input2022!S1063*0.000001</f>
        <v>1493.4133300512819</v>
      </c>
      <c r="T1063">
        <f>Input2022!T1063*0.000001</f>
        <v>56.799405</v>
      </c>
      <c r="U1063">
        <f>Input2022!U1063*0.000001</f>
        <v>28.779261293650794</v>
      </c>
      <c r="V1063">
        <f>Input2022!V1063*0.000001</f>
        <v>69.090210293650784</v>
      </c>
      <c r="W1063">
        <f>Input2022!W1063*0.000001</f>
        <v>-357.933358</v>
      </c>
    </row>
    <row r="1064" spans="1:23" ht="14.25" customHeight="1">
      <c r="A1064">
        <f>Input2022!A1064</f>
        <v>2022</v>
      </c>
      <c r="B1064" t="str">
        <f>Input2022!B1064</f>
        <v>Riverside-Corona Resource Conservation District</v>
      </c>
      <c r="C1064" t="str">
        <f>Input2022!C1064</f>
        <v>Special District</v>
      </c>
      <c r="D1064" t="str">
        <f>Input2022!D1064</f>
        <v>06</v>
      </c>
      <c r="E1064" t="str">
        <f>Input2022!E1064</f>
        <v>065</v>
      </c>
      <c r="F1064" t="str">
        <f>Input2022!F1064</f>
        <v>99102</v>
      </c>
      <c r="G1064" t="str">
        <f>Input2022!G1064</f>
        <v>CA</v>
      </c>
      <c r="H1064">
        <f>Input2022!H1064*0.000001</f>
        <v>0.59237299999999993</v>
      </c>
      <c r="I1064">
        <f>Input2022!I1064*0.000001</f>
        <v>-4.0299999999999996E-2</v>
      </c>
      <c r="J1064">
        <f>Input2022!J1064*0.000001</f>
        <v>1.359091</v>
      </c>
      <c r="K1064">
        <f>Input2022!K1064*0.000001</f>
        <v>37.719608999999998</v>
      </c>
      <c r="L1064">
        <f>Input2022!L1064*0.000001</f>
        <v>-0.70450400000000002</v>
      </c>
      <c r="M1064">
        <f>Input2022!M1064*0.000001</f>
        <v>1.4821929999999999</v>
      </c>
      <c r="N1064">
        <f>Input2022!N1064*0.000001</f>
        <v>0</v>
      </c>
      <c r="O1064">
        <f>Input2022!O1064*0.000001</f>
        <v>0.58031299999999997</v>
      </c>
      <c r="P1064">
        <f>Input2022!P1064*0.000001</f>
        <v>3.7770999999999999E-2</v>
      </c>
      <c r="Q1064">
        <f>Input2022!Q1064*0.000001</f>
        <v>0</v>
      </c>
      <c r="R1064">
        <f>Input2022!R1064*0.000001</f>
        <v>0</v>
      </c>
      <c r="S1064">
        <f>Input2022!S1064*0.000001</f>
        <v>0</v>
      </c>
      <c r="T1064">
        <f>Input2022!T1064*0.000001</f>
        <v>0</v>
      </c>
      <c r="U1064">
        <f>Input2022!U1064*0.000001</f>
        <v>0</v>
      </c>
      <c r="V1064">
        <f>Input2022!V1064*0.000001</f>
        <v>0</v>
      </c>
      <c r="W1064">
        <f>Input2022!W1064*0.000001</f>
        <v>0.47223699999999996</v>
      </c>
    </row>
    <row r="1065" spans="1:23" ht="14.25" customHeight="1">
      <c r="A1065">
        <f>Input2022!A1065</f>
        <v>2022</v>
      </c>
      <c r="B1065" t="str">
        <f>Input2022!B1065</f>
        <v>Roberts Ferry Union Elementary School District</v>
      </c>
      <c r="C1065" t="str">
        <f>Input2022!C1065</f>
        <v>School District</v>
      </c>
      <c r="D1065" t="str">
        <f>Input2022!D1065</f>
        <v>06</v>
      </c>
      <c r="E1065" t="str">
        <f>Input2022!E1065</f>
        <v>099</v>
      </c>
      <c r="F1065" t="str">
        <f>Input2022!F1065</f>
        <v>33210</v>
      </c>
      <c r="G1065" t="str">
        <f>Input2022!G1065</f>
        <v>CA</v>
      </c>
      <c r="H1065">
        <f>Input2022!H1065*0.000001</f>
        <v>1.9682229999999998</v>
      </c>
      <c r="I1065">
        <f>Input2022!I1065*0.000001</f>
        <v>-0.02</v>
      </c>
      <c r="J1065">
        <f>Input2022!J1065*0.000001</f>
        <v>2.6120299999999999</v>
      </c>
      <c r="K1065">
        <f>Input2022!K1065*0.000001</f>
        <v>0</v>
      </c>
      <c r="L1065">
        <f>Input2022!L1065*0.000001</f>
        <v>4.1902150000000002</v>
      </c>
      <c r="M1065">
        <f>Input2022!M1065*0.000001</f>
        <v>2.98204</v>
      </c>
      <c r="N1065">
        <f>Input2022!N1065*0.000001</f>
        <v>0</v>
      </c>
      <c r="O1065">
        <f>Input2022!O1065*0.000001</f>
        <v>2.2848850000000001</v>
      </c>
      <c r="P1065">
        <f>Input2022!P1065*0.000001</f>
        <v>0.383187</v>
      </c>
      <c r="Q1065">
        <f>Input2022!Q1065*0.000001</f>
        <v>-0.84810099999999999</v>
      </c>
      <c r="R1065">
        <f>Input2022!R1065*0.000001</f>
        <v>5.8499069901315792</v>
      </c>
      <c r="S1065">
        <f>Input2022!S1065*0.000001</f>
        <v>5.0018059901315794</v>
      </c>
      <c r="T1065">
        <f>Input2022!T1065*0.000001</f>
        <v>0.23161699999999999</v>
      </c>
      <c r="U1065">
        <f>Input2022!U1065*0.000001</f>
        <v>0</v>
      </c>
      <c r="V1065">
        <f>Input2022!V1065*0.000001</f>
        <v>0</v>
      </c>
      <c r="W1065">
        <f>Input2022!W1065*0.000001</f>
        <v>1.031998</v>
      </c>
    </row>
    <row r="1066" spans="1:23" ht="14.25" customHeight="1">
      <c r="A1066">
        <f>Input2022!A1066</f>
        <v>2022</v>
      </c>
      <c r="B1066" t="str">
        <f>Input2022!B1066</f>
        <v>Robla School District</v>
      </c>
      <c r="C1066" t="str">
        <f>Input2022!C1066</f>
        <v>School District</v>
      </c>
      <c r="D1066" t="str">
        <f>Input2022!D1066</f>
        <v>06</v>
      </c>
      <c r="E1066" t="str">
        <f>Input2022!E1066</f>
        <v>067</v>
      </c>
      <c r="F1066" t="str">
        <f>Input2022!F1066</f>
        <v>33240</v>
      </c>
      <c r="G1066" t="str">
        <f>Input2022!G1066</f>
        <v>CA</v>
      </c>
      <c r="H1066">
        <f>Input2022!H1066*0.000001</f>
        <v>14.944728</v>
      </c>
      <c r="I1066">
        <f>Input2022!I1066*0.000001</f>
        <v>0</v>
      </c>
      <c r="J1066">
        <f>Input2022!J1066*0.000001</f>
        <v>31.689990999999999</v>
      </c>
      <c r="K1066">
        <f>Input2022!K1066*0.000001</f>
        <v>113.023</v>
      </c>
      <c r="L1066">
        <f>Input2022!L1066*0.000001</f>
        <v>48.897134000000001</v>
      </c>
      <c r="M1066">
        <f>Input2022!M1066*0.000001</f>
        <v>35.455393000000001</v>
      </c>
      <c r="N1066">
        <f>Input2022!N1066*0.000001</f>
        <v>17.377824</v>
      </c>
      <c r="O1066">
        <f>Input2022!O1066*0.000001</f>
        <v>0</v>
      </c>
      <c r="P1066">
        <f>Input2022!P1066*0.000001</f>
        <v>2.8566789999999997</v>
      </c>
      <c r="Q1066">
        <f>Input2022!Q1066*0.000001</f>
        <v>-16.245576</v>
      </c>
      <c r="R1066">
        <f>Input2022!R1066*0.000001</f>
        <v>109.45805499484989</v>
      </c>
      <c r="S1066">
        <f>Input2022!S1066*0.000001</f>
        <v>93.212478994849889</v>
      </c>
      <c r="T1066">
        <f>Input2022!T1066*0.000001</f>
        <v>3.3744719999999999</v>
      </c>
      <c r="U1066">
        <f>Input2022!U1066*0.000001</f>
        <v>2.9001859999999997</v>
      </c>
      <c r="V1066">
        <f>Input2022!V1066*0.000001</f>
        <v>3.640625</v>
      </c>
      <c r="W1066">
        <f>Input2022!W1066*0.000001</f>
        <v>-17.319309000000001</v>
      </c>
    </row>
    <row r="1067" spans="1:23" ht="14.25" customHeight="1">
      <c r="A1067">
        <f>Input2022!A1067</f>
        <v>2022</v>
      </c>
      <c r="B1067" t="str">
        <f>Input2022!B1067</f>
        <v>Rockford Elementary School District</v>
      </c>
      <c r="C1067" t="str">
        <f>Input2022!C1067</f>
        <v>School District</v>
      </c>
      <c r="D1067" t="str">
        <f>Input2022!D1067</f>
        <v>06</v>
      </c>
      <c r="E1067" t="str">
        <f>Input2022!E1067</f>
        <v>107</v>
      </c>
      <c r="F1067" t="str">
        <f>Input2022!F1067</f>
        <v>33270</v>
      </c>
      <c r="G1067" t="str">
        <f>Input2022!G1067</f>
        <v>CA</v>
      </c>
      <c r="H1067">
        <f>Input2022!H1067*0.000001</f>
        <v>2.8919739999999998</v>
      </c>
      <c r="I1067">
        <f>Input2022!I1067*0.000001</f>
        <v>0</v>
      </c>
      <c r="J1067">
        <f>Input2022!J1067*0.000001</f>
        <v>3.5454809999999997</v>
      </c>
      <c r="K1067">
        <f>Input2022!K1067*0.000001</f>
        <v>0</v>
      </c>
      <c r="L1067">
        <f>Input2022!L1067*0.000001</f>
        <v>4.1212799999999996</v>
      </c>
      <c r="M1067">
        <f>Input2022!M1067*0.000001</f>
        <v>4.1758220000000001</v>
      </c>
      <c r="N1067">
        <f>Input2022!N1067*0.000001</f>
        <v>0</v>
      </c>
      <c r="O1067">
        <f>Input2022!O1067*0.000001</f>
        <v>4.0690369999999998</v>
      </c>
      <c r="P1067">
        <f>Input2022!P1067*0.000001</f>
        <v>1.038732</v>
      </c>
      <c r="Q1067">
        <f>Input2022!Q1067*0.000001</f>
        <v>-1.864951</v>
      </c>
      <c r="R1067">
        <f>Input2022!R1067*0.000001</f>
        <v>12.499789967105265</v>
      </c>
      <c r="S1067">
        <f>Input2022!S1067*0.000001</f>
        <v>10.634838967105265</v>
      </c>
      <c r="T1067">
        <f>Input2022!T1067*0.000001</f>
        <v>0.35005999999999998</v>
      </c>
      <c r="U1067">
        <f>Input2022!U1067*0.000001</f>
        <v>0</v>
      </c>
      <c r="V1067">
        <f>Input2022!V1067*0.000001</f>
        <v>0</v>
      </c>
      <c r="W1067">
        <f>Input2022!W1067*0.000001</f>
        <v>0.145897</v>
      </c>
    </row>
    <row r="1068" spans="1:23" ht="14.25" customHeight="1">
      <c r="A1068">
        <f>Input2022!A1068</f>
        <v>2022</v>
      </c>
      <c r="B1068" t="str">
        <f>Input2022!B1068</f>
        <v>Rocklin</v>
      </c>
      <c r="C1068" t="str">
        <f>Input2022!C1068</f>
        <v>City</v>
      </c>
      <c r="D1068" t="str">
        <f>Input2022!D1068</f>
        <v>06</v>
      </c>
      <c r="E1068" t="str">
        <f>Input2022!E1068</f>
        <v>061</v>
      </c>
      <c r="F1068" t="str">
        <f>Input2022!F1068</f>
        <v>62364</v>
      </c>
      <c r="G1068" t="str">
        <f>Input2022!G1068</f>
        <v>CA</v>
      </c>
      <c r="H1068">
        <f>Input2022!H1068*0.000001</f>
        <v>47.983567999999998</v>
      </c>
      <c r="I1068">
        <f>Input2022!I1068*0.000001</f>
        <v>-0.41619400000000001</v>
      </c>
      <c r="J1068">
        <f>Input2022!J1068*0.000001</f>
        <v>54.393111999999995</v>
      </c>
      <c r="K1068">
        <f>Input2022!K1068*0.000001</f>
        <v>14.554349999999999</v>
      </c>
      <c r="L1068">
        <f>Input2022!L1068*0.000001</f>
        <v>108.11813099999999</v>
      </c>
      <c r="M1068">
        <f>Input2022!M1068*0.000001</f>
        <v>60.120128999999999</v>
      </c>
      <c r="N1068">
        <f>Input2022!N1068*0.000001</f>
        <v>0</v>
      </c>
      <c r="O1068">
        <f>Input2022!O1068*0.000001</f>
        <v>47.220737999999997</v>
      </c>
      <c r="P1068">
        <f>Input2022!P1068*0.000001</f>
        <v>7.5081169999999995</v>
      </c>
      <c r="Q1068">
        <f>Input2022!Q1068*0.000001</f>
        <v>-28.826839</v>
      </c>
      <c r="R1068">
        <f>Input2022!R1068*0.000001</f>
        <v>229.33467481468833</v>
      </c>
      <c r="S1068">
        <f>Input2022!S1068*0.000001</f>
        <v>200.50783581468832</v>
      </c>
      <c r="T1068">
        <f>Input2022!T1068*0.000001</f>
        <v>7.3708939999999998</v>
      </c>
      <c r="U1068">
        <f>Input2022!U1068*0.000001</f>
        <v>40.363915999999996</v>
      </c>
      <c r="V1068">
        <f>Input2022!V1068*0.000001</f>
        <v>40.598264999999998</v>
      </c>
      <c r="W1068">
        <f>Input2022!W1068*0.000001</f>
        <v>52.332479999999997</v>
      </c>
    </row>
    <row r="1069" spans="1:23" ht="14.25" customHeight="1">
      <c r="A1069">
        <f>Input2022!A1069</f>
        <v>2022</v>
      </c>
      <c r="B1069" t="str">
        <f>Input2022!B1069</f>
        <v>Rocklin Unified School District</v>
      </c>
      <c r="C1069" t="str">
        <f>Input2022!C1069</f>
        <v>School District</v>
      </c>
      <c r="D1069" t="str">
        <f>Input2022!D1069</f>
        <v>06</v>
      </c>
      <c r="E1069" t="str">
        <f>Input2022!E1069</f>
        <v>061</v>
      </c>
      <c r="F1069" t="str">
        <f>Input2022!F1069</f>
        <v>00013</v>
      </c>
      <c r="G1069" t="str">
        <f>Input2022!G1069</f>
        <v>CA</v>
      </c>
      <c r="H1069">
        <f>Input2022!H1069*0.000001</f>
        <v>31.088025999999999</v>
      </c>
      <c r="I1069">
        <f>Input2022!I1069*0.000001</f>
        <v>0</v>
      </c>
      <c r="J1069">
        <f>Input2022!J1069*0.000001</f>
        <v>147.36944199999999</v>
      </c>
      <c r="K1069">
        <f>Input2022!K1069*0.000001</f>
        <v>146.065809</v>
      </c>
      <c r="L1069">
        <f>Input2022!L1069*0.000001</f>
        <v>189.43112099999999</v>
      </c>
      <c r="M1069">
        <f>Input2022!M1069*0.000001</f>
        <v>156.91708499999999</v>
      </c>
      <c r="N1069">
        <f>Input2022!N1069*0.000001</f>
        <v>44.657677999999997</v>
      </c>
      <c r="O1069">
        <f>Input2022!O1069*0.000001</f>
        <v>0</v>
      </c>
      <c r="P1069">
        <f>Input2022!P1069*0.000001</f>
        <v>16.340052999999997</v>
      </c>
      <c r="Q1069">
        <f>Input2022!Q1069*0.000001</f>
        <v>-68.036999999999992</v>
      </c>
      <c r="R1069">
        <f>Input2022!R1069*0.000001</f>
        <v>471.75529604915818</v>
      </c>
      <c r="S1069">
        <f>Input2022!S1069*0.000001</f>
        <v>403.7182960491582</v>
      </c>
      <c r="T1069">
        <f>Input2022!T1069*0.000001</f>
        <v>15.218651999999999</v>
      </c>
      <c r="U1069">
        <f>Input2022!U1069*0.000001</f>
        <v>6.0644969999999994</v>
      </c>
      <c r="V1069">
        <f>Input2022!V1069*0.000001</f>
        <v>7.037687</v>
      </c>
      <c r="W1069">
        <f>Input2022!W1069*0.000001</f>
        <v>-137.218605</v>
      </c>
    </row>
    <row r="1070" spans="1:23" ht="14.25" customHeight="1">
      <c r="A1070">
        <f>Input2022!A1070</f>
        <v>2022</v>
      </c>
      <c r="B1070" t="str">
        <f>Input2022!B1070</f>
        <v>Rohnert Park</v>
      </c>
      <c r="C1070" t="str">
        <f>Input2022!C1070</f>
        <v>City</v>
      </c>
      <c r="D1070" t="str">
        <f>Input2022!D1070</f>
        <v>06</v>
      </c>
      <c r="E1070" t="str">
        <f>Input2022!E1070</f>
        <v>097</v>
      </c>
      <c r="F1070" t="str">
        <f>Input2022!F1070</f>
        <v>62546</v>
      </c>
      <c r="G1070" t="str">
        <f>Input2022!G1070</f>
        <v>CA</v>
      </c>
      <c r="H1070">
        <f>Input2022!H1070*0.000001</f>
        <v>23.785038999999998</v>
      </c>
      <c r="I1070">
        <f>Input2022!I1070*0.000001</f>
        <v>-7.1896629999999995</v>
      </c>
      <c r="J1070">
        <f>Input2022!J1070*0.000001</f>
        <v>69.094853999999998</v>
      </c>
      <c r="K1070">
        <f>Input2022!K1070*0.000001</f>
        <v>8.969816999999999</v>
      </c>
      <c r="L1070">
        <f>Input2022!L1070*0.000001</f>
        <v>118.366795</v>
      </c>
      <c r="M1070">
        <f>Input2022!M1070*0.000001</f>
        <v>53.533090999999999</v>
      </c>
      <c r="N1070">
        <f>Input2022!N1070*0.000001</f>
        <v>0</v>
      </c>
      <c r="O1070">
        <f>Input2022!O1070*0.000001</f>
        <v>26.593496999999999</v>
      </c>
      <c r="P1070">
        <f>Input2022!P1070*0.000001</f>
        <v>8.0531019999999991</v>
      </c>
      <c r="Q1070">
        <f>Input2022!Q1070*0.000001</f>
        <v>-22.956999999999997</v>
      </c>
      <c r="R1070">
        <f>Input2022!R1070*0.000001</f>
        <v>230.24436</v>
      </c>
      <c r="S1070">
        <f>Input2022!S1070*0.000001</f>
        <v>207.287508</v>
      </c>
      <c r="T1070">
        <f>Input2022!T1070*0.000001</f>
        <v>6.6629999999999994</v>
      </c>
      <c r="U1070">
        <f>Input2022!U1070*0.000001</f>
        <v>18.571999999999999</v>
      </c>
      <c r="V1070">
        <f>Input2022!V1070*0.000001</f>
        <v>20.843999999999998</v>
      </c>
      <c r="W1070">
        <f>Input2022!W1070*0.000001</f>
        <v>91.681055999999998</v>
      </c>
    </row>
    <row r="1071" spans="1:23" ht="14.25" customHeight="1">
      <c r="A1071">
        <f>Input2022!A1071</f>
        <v>2022</v>
      </c>
      <c r="B1071" t="str">
        <f>Input2022!B1071</f>
        <v>Rolling Hills Estates</v>
      </c>
      <c r="C1071" t="str">
        <f>Input2022!C1071</f>
        <v>City</v>
      </c>
      <c r="D1071" t="str">
        <f>Input2022!D1071</f>
        <v>06</v>
      </c>
      <c r="E1071" t="str">
        <f>Input2022!E1071</f>
        <v>037</v>
      </c>
      <c r="F1071" t="str">
        <f>Input2022!F1071</f>
        <v>62644</v>
      </c>
      <c r="G1071" t="str">
        <f>Input2022!G1071</f>
        <v>CA</v>
      </c>
      <c r="H1071">
        <f>Input2022!H1071*0.000001</f>
        <v>4.3194210000000002</v>
      </c>
      <c r="I1071">
        <f>Input2022!I1071*0.000001</f>
        <v>0</v>
      </c>
      <c r="J1071">
        <f>Input2022!J1071*0.000001</f>
        <v>9.9236369999999994</v>
      </c>
      <c r="K1071">
        <f>Input2022!K1071*0.000001</f>
        <v>0.380324</v>
      </c>
      <c r="L1071">
        <f>Input2022!L1071*0.000001</f>
        <v>11.655839</v>
      </c>
      <c r="M1071">
        <f>Input2022!M1071*0.000001</f>
        <v>10.0024</v>
      </c>
      <c r="N1071">
        <f>Input2022!N1071*0.000001</f>
        <v>0</v>
      </c>
      <c r="O1071">
        <f>Input2022!O1071*0.000001</f>
        <v>4.382066</v>
      </c>
      <c r="P1071">
        <f>Input2022!P1071*0.000001</f>
        <v>0.91879099999999991</v>
      </c>
      <c r="Q1071">
        <f>Input2022!Q1071*0.000001</f>
        <v>-1.1926939999999999</v>
      </c>
      <c r="R1071">
        <f>Input2022!R1071*0.000001</f>
        <v>29.407847</v>
      </c>
      <c r="S1071">
        <f>Input2022!S1071*0.000001</f>
        <v>28.215152999999997</v>
      </c>
      <c r="T1071">
        <f>Input2022!T1071*0.000001</f>
        <v>0.51823799999999998</v>
      </c>
      <c r="U1071">
        <f>Input2022!U1071*0.000001</f>
        <v>0</v>
      </c>
      <c r="V1071">
        <f>Input2022!V1071*0.000001</f>
        <v>0</v>
      </c>
      <c r="W1071">
        <f>Input2022!W1071*0.000001</f>
        <v>1.9747329999999998</v>
      </c>
    </row>
    <row r="1072" spans="1:23" ht="14.25" customHeight="1">
      <c r="A1072">
        <f>Input2022!A1072</f>
        <v>2022</v>
      </c>
      <c r="B1072" t="str">
        <f>Input2022!B1072</f>
        <v>Romoland School District</v>
      </c>
      <c r="C1072" t="str">
        <f>Input2022!C1072</f>
        <v>School District</v>
      </c>
      <c r="D1072" t="str">
        <f>Input2022!D1072</f>
        <v>06</v>
      </c>
      <c r="E1072" t="str">
        <f>Input2022!E1072</f>
        <v>065</v>
      </c>
      <c r="F1072" t="str">
        <f>Input2022!F1072</f>
        <v>33390</v>
      </c>
      <c r="G1072" t="str">
        <f>Input2022!G1072</f>
        <v>CA</v>
      </c>
      <c r="H1072">
        <f>Input2022!H1072*0.000001</f>
        <v>6.2436239999999996</v>
      </c>
      <c r="I1072">
        <f>Input2022!I1072*0.000001</f>
        <v>-7</v>
      </c>
      <c r="J1072">
        <f>Input2022!J1072*0.000001</f>
        <v>56.396850000000001</v>
      </c>
      <c r="K1072">
        <f>Input2022!K1072*0.000001</f>
        <v>8.9228299999999994</v>
      </c>
      <c r="L1072">
        <f>Input2022!L1072*0.000001</f>
        <v>78.828338000000002</v>
      </c>
      <c r="M1072">
        <f>Input2022!M1072*0.000001</f>
        <v>58.829667999999998</v>
      </c>
      <c r="N1072">
        <f>Input2022!N1072*0.000001</f>
        <v>0</v>
      </c>
      <c r="O1072">
        <f>Input2022!O1072*0.000001</f>
        <v>10.556894</v>
      </c>
      <c r="P1072">
        <f>Input2022!P1072*0.000001</f>
        <v>2.35581</v>
      </c>
      <c r="Q1072">
        <f>Input2022!Q1072*0.000001</f>
        <v>-26.374393999999999</v>
      </c>
      <c r="R1072">
        <f>Input2022!R1072*0.000001</f>
        <v>181.55534412955464</v>
      </c>
      <c r="S1072">
        <f>Input2022!S1072*0.000001</f>
        <v>155.18095012955465</v>
      </c>
      <c r="T1072">
        <f>Input2022!T1072*0.000001</f>
        <v>5.591952</v>
      </c>
      <c r="U1072">
        <f>Input2022!U1072*0.000001</f>
        <v>-1.8398412698412698E-3</v>
      </c>
      <c r="V1072">
        <f>Input2022!V1072*0.000001</f>
        <v>1.7526001587301587</v>
      </c>
      <c r="W1072">
        <f>Input2022!W1072*0.000001</f>
        <v>-14.875897999999999</v>
      </c>
    </row>
    <row r="1073" spans="1:23" ht="14.25" customHeight="1">
      <c r="A1073">
        <f>Input2022!A1073</f>
        <v>2022</v>
      </c>
      <c r="B1073" t="str">
        <f>Input2022!B1073</f>
        <v>Rosedale Union Elementary School District</v>
      </c>
      <c r="C1073" t="str">
        <f>Input2022!C1073</f>
        <v>School District</v>
      </c>
      <c r="D1073" t="str">
        <f>Input2022!D1073</f>
        <v>06</v>
      </c>
      <c r="E1073" t="str">
        <f>Input2022!E1073</f>
        <v>029</v>
      </c>
      <c r="F1073" t="str">
        <f>Input2022!F1073</f>
        <v>33480</v>
      </c>
      <c r="G1073" t="str">
        <f>Input2022!G1073</f>
        <v>CA</v>
      </c>
      <c r="H1073">
        <f>Input2022!H1073*0.000001</f>
        <v>2.6192169999999999</v>
      </c>
      <c r="I1073">
        <f>Input2022!I1073*0.000001</f>
        <v>0</v>
      </c>
      <c r="J1073">
        <f>Input2022!J1073*0.000001</f>
        <v>71.109656000000001</v>
      </c>
      <c r="K1073">
        <f>Input2022!K1073*0.000001</f>
        <v>68.444238999999996</v>
      </c>
      <c r="L1073">
        <f>Input2022!L1073*0.000001</f>
        <v>81.556201000000001</v>
      </c>
      <c r="M1073">
        <f>Input2022!M1073*0.000001</f>
        <v>71.373440000000002</v>
      </c>
      <c r="N1073">
        <f>Input2022!N1073*0.000001</f>
        <v>8.3460140000000003</v>
      </c>
      <c r="O1073">
        <f>Input2022!O1073*0.000001</f>
        <v>9.4469999999999988E-3</v>
      </c>
      <c r="P1073">
        <f>Input2022!P1073*0.000001</f>
        <v>4.6449819999999997</v>
      </c>
      <c r="Q1073">
        <f>Input2022!Q1073*0.000001</f>
        <v>-34.234916999999996</v>
      </c>
      <c r="R1073">
        <f>Input2022!R1073*0.000001</f>
        <v>247.66306080045479</v>
      </c>
      <c r="S1073">
        <f>Input2022!S1073*0.000001</f>
        <v>213.42814380045479</v>
      </c>
      <c r="T1073">
        <f>Input2022!T1073*0.000001</f>
        <v>6.8114239999999997</v>
      </c>
      <c r="U1073">
        <f>Input2022!U1073*0.000001</f>
        <v>0.147786</v>
      </c>
      <c r="V1073">
        <f>Input2022!V1073*0.000001</f>
        <v>22.731369999999998</v>
      </c>
      <c r="W1073">
        <f>Input2022!W1073*0.000001</f>
        <v>-57.044367999999999</v>
      </c>
    </row>
    <row r="1074" spans="1:23" ht="14.25" customHeight="1">
      <c r="A1074">
        <f>Input2022!A1074</f>
        <v>2022</v>
      </c>
      <c r="B1074" t="str">
        <f>Input2022!B1074</f>
        <v>Roseland School District</v>
      </c>
      <c r="C1074" t="str">
        <f>Input2022!C1074</f>
        <v>School District</v>
      </c>
      <c r="D1074" t="str">
        <f>Input2022!D1074</f>
        <v>06</v>
      </c>
      <c r="E1074" t="str">
        <f>Input2022!E1074</f>
        <v>097</v>
      </c>
      <c r="F1074" t="str">
        <f>Input2022!F1074</f>
        <v>33510</v>
      </c>
      <c r="G1074" t="str">
        <f>Input2022!G1074</f>
        <v>CA</v>
      </c>
      <c r="H1074">
        <f>Input2022!H1074*0.000001</f>
        <v>13.270636999999999</v>
      </c>
      <c r="I1074">
        <f>Input2022!I1074*0.000001</f>
        <v>0</v>
      </c>
      <c r="J1074">
        <f>Input2022!J1074*0.000001</f>
        <v>40.508738000000001</v>
      </c>
      <c r="K1074">
        <f>Input2022!K1074*0.000001</f>
        <v>13.045707</v>
      </c>
      <c r="L1074">
        <f>Input2022!L1074*0.000001</f>
        <v>45.996175000000001</v>
      </c>
      <c r="M1074">
        <f>Input2022!M1074*0.000001</f>
        <v>42.056635999999997</v>
      </c>
      <c r="N1074">
        <f>Input2022!N1074*0.000001</f>
        <v>0</v>
      </c>
      <c r="O1074">
        <f>Input2022!O1074*0.000001</f>
        <v>16.471397</v>
      </c>
      <c r="P1074">
        <f>Input2022!P1074*0.000001</f>
        <v>4.3758729999999995</v>
      </c>
      <c r="Q1074">
        <f>Input2022!Q1074*0.000001</f>
        <v>-17.782222999999998</v>
      </c>
      <c r="R1074">
        <f>Input2022!R1074*0.000001</f>
        <v>123.88257504199983</v>
      </c>
      <c r="S1074">
        <f>Input2022!S1074*0.000001</f>
        <v>106.10035204199983</v>
      </c>
      <c r="T1074">
        <f>Input2022!T1074*0.000001</f>
        <v>3.9941749999999998</v>
      </c>
      <c r="U1074">
        <f>Input2022!U1074*0.000001</f>
        <v>0</v>
      </c>
      <c r="V1074">
        <f>Input2022!V1074*0.000001</f>
        <v>2.859801</v>
      </c>
      <c r="W1074">
        <f>Input2022!W1074*0.000001</f>
        <v>-12.146687999999999</v>
      </c>
    </row>
    <row r="1075" spans="1:23" ht="14.25" customHeight="1">
      <c r="A1075">
        <f>Input2022!A1075</f>
        <v>2022</v>
      </c>
      <c r="B1075" t="str">
        <f>Input2022!B1075</f>
        <v>Rosemead</v>
      </c>
      <c r="C1075" t="str">
        <f>Input2022!C1075</f>
        <v>City</v>
      </c>
      <c r="D1075" t="str">
        <f>Input2022!D1075</f>
        <v>06</v>
      </c>
      <c r="E1075" t="str">
        <f>Input2022!E1075</f>
        <v>037</v>
      </c>
      <c r="F1075">
        <f>Input2022!F1075</f>
        <v>62896</v>
      </c>
      <c r="G1075" t="str">
        <f>Input2022!G1075</f>
        <v>CA</v>
      </c>
      <c r="H1075">
        <f>Input2022!H1075*0.000001</f>
        <v>28.144694999999999</v>
      </c>
      <c r="I1075">
        <f>Input2022!I1075*0.000001</f>
        <v>0</v>
      </c>
      <c r="J1075">
        <f>Input2022!J1075*0.000001</f>
        <v>24.332753</v>
      </c>
      <c r="K1075">
        <f>Input2022!K1075*0.000001</f>
        <v>0.73273999999999995</v>
      </c>
      <c r="L1075">
        <f>Input2022!L1075*0.000001</f>
        <v>37.883839000000002</v>
      </c>
      <c r="M1075">
        <f>Input2022!M1075*0.000001</f>
        <v>27.123396</v>
      </c>
      <c r="N1075">
        <f>Input2022!N1075*0.000001</f>
        <v>0</v>
      </c>
      <c r="O1075">
        <f>Input2022!O1075*0.000001</f>
        <v>28.785656999999997</v>
      </c>
      <c r="P1075">
        <f>Input2022!P1075*0.000001</f>
        <v>3.3969510000000001</v>
      </c>
      <c r="Q1075">
        <f>Input2022!Q1075*0.000001</f>
        <v>-4.1512539999999998</v>
      </c>
      <c r="R1075">
        <f>Input2022!R1075*0.000001</f>
        <v>41.29993462393162</v>
      </c>
      <c r="S1075">
        <f>Input2022!S1075*0.000001</f>
        <v>37.148680623931625</v>
      </c>
      <c r="T1075">
        <f>Input2022!T1075*0.000001</f>
        <v>1.060826</v>
      </c>
      <c r="U1075">
        <f>Input2022!U1075*0.000001</f>
        <v>4.6040079999999994</v>
      </c>
      <c r="V1075">
        <f>Input2022!V1075*0.000001</f>
        <v>4.5519069999999999</v>
      </c>
      <c r="W1075">
        <f>Input2022!W1075*0.000001</f>
        <v>22.020341999999999</v>
      </c>
    </row>
    <row r="1076" spans="1:23" ht="14.25" customHeight="1">
      <c r="A1076">
        <f>Input2022!A1076</f>
        <v>2022</v>
      </c>
      <c r="B1076" t="str">
        <f>Input2022!B1076</f>
        <v>Rosemead Elementary School District</v>
      </c>
      <c r="C1076" t="str">
        <f>Input2022!C1076</f>
        <v>School District</v>
      </c>
      <c r="D1076" t="str">
        <f>Input2022!D1076</f>
        <v>06</v>
      </c>
      <c r="E1076" t="str">
        <f>Input2022!E1076</f>
        <v>037</v>
      </c>
      <c r="F1076" t="str">
        <f>Input2022!F1076</f>
        <v>33570</v>
      </c>
      <c r="G1076" t="str">
        <f>Input2022!G1076</f>
        <v>CA</v>
      </c>
      <c r="H1076">
        <f>Input2022!H1076*0.000001</f>
        <v>11.743985</v>
      </c>
      <c r="I1076">
        <f>Input2022!I1076*0.000001</f>
        <v>-0.94933999999999996</v>
      </c>
      <c r="J1076">
        <f>Input2022!J1076*0.000001</f>
        <v>37.484960000000001</v>
      </c>
      <c r="K1076">
        <f>Input2022!K1076*0.000001</f>
        <v>61.837827999999995</v>
      </c>
      <c r="L1076">
        <f>Input2022!L1076*0.000001</f>
        <v>46.262327999999997</v>
      </c>
      <c r="M1076">
        <f>Input2022!M1076*0.000001</f>
        <v>40.331671999999998</v>
      </c>
      <c r="N1076">
        <f>Input2022!N1076*0.000001</f>
        <v>17.667021999999999</v>
      </c>
      <c r="O1076">
        <f>Input2022!O1076*0.000001</f>
        <v>0</v>
      </c>
      <c r="P1076">
        <f>Input2022!P1076*0.000001</f>
        <v>3.7884379999999998</v>
      </c>
      <c r="Q1076">
        <f>Input2022!Q1076*0.000001</f>
        <v>-18.309708999999998</v>
      </c>
      <c r="R1076">
        <f>Input2022!R1076*0.000001</f>
        <v>123.98970183287403</v>
      </c>
      <c r="S1076">
        <f>Input2022!S1076*0.000001</f>
        <v>105.67999283287404</v>
      </c>
      <c r="T1076">
        <f>Input2022!T1076*0.000001</f>
        <v>3.7378589999999998</v>
      </c>
      <c r="U1076">
        <f>Input2022!U1076*0.000001</f>
        <v>-1.186087066947101E-3</v>
      </c>
      <c r="V1076">
        <f>Input2022!V1076*0.000001</f>
        <v>5.539709912933052</v>
      </c>
      <c r="W1076">
        <f>Input2022!W1076*0.000001</f>
        <v>-15.848457999999999</v>
      </c>
    </row>
    <row r="1077" spans="1:23" ht="14.25" customHeight="1">
      <c r="A1077">
        <f>Input2022!A1077</f>
        <v>2022</v>
      </c>
      <c r="B1077" t="str">
        <f>Input2022!B1077</f>
        <v>Roseville</v>
      </c>
      <c r="C1077" t="str">
        <f>Input2022!C1077</f>
        <v>City</v>
      </c>
      <c r="D1077" t="str">
        <f>Input2022!D1077</f>
        <v>06</v>
      </c>
      <c r="E1077" t="str">
        <f>Input2022!E1077</f>
        <v>061</v>
      </c>
      <c r="F1077">
        <f>Input2022!F1077</f>
        <v>62938</v>
      </c>
      <c r="G1077" t="str">
        <f>Input2022!G1077</f>
        <v>CA</v>
      </c>
      <c r="H1077">
        <f>Input2022!H1077*0.000001</f>
        <v>122.564233</v>
      </c>
      <c r="I1077">
        <f>Input2022!I1077*0.000001</f>
        <v>-8.7141000000000002</v>
      </c>
      <c r="J1077">
        <f>Input2022!J1077*0.000001</f>
        <v>186.401611</v>
      </c>
      <c r="K1077">
        <f>Input2022!K1077*0.000001</f>
        <v>311.787058</v>
      </c>
      <c r="L1077">
        <f>Input2022!L1077*0.000001</f>
        <v>785.95139699999993</v>
      </c>
      <c r="M1077">
        <f>Input2022!M1077*0.000001</f>
        <v>198.225326</v>
      </c>
      <c r="N1077">
        <f>Input2022!N1077*0.000001</f>
        <v>0</v>
      </c>
      <c r="O1077">
        <f>Input2022!O1077*0.000001</f>
        <v>119.83885699999999</v>
      </c>
      <c r="P1077">
        <f>Input2022!P1077*0.000001</f>
        <v>24.758551999999998</v>
      </c>
      <c r="Q1077">
        <f>Input2022!Q1077*0.000001</f>
        <v>-275.84296399999999</v>
      </c>
      <c r="R1077">
        <f>Input2022!R1077*0.000001</f>
        <v>1182.0416310000001</v>
      </c>
      <c r="S1077">
        <f>Input2022!S1077*0.000001</f>
        <v>906.198667</v>
      </c>
      <c r="T1077">
        <f>Input2022!T1077*0.000001</f>
        <v>45.880738000000001</v>
      </c>
      <c r="U1077">
        <f>Input2022!U1077*0.000001</f>
        <v>129.464259</v>
      </c>
      <c r="V1077">
        <f>Input2022!V1077*0.000001</f>
        <v>213.18592799999999</v>
      </c>
      <c r="W1077">
        <f>Input2022!W1077*0.000001</f>
        <v>217.31025299999999</v>
      </c>
    </row>
    <row r="1078" spans="1:23" ht="14.25" customHeight="1">
      <c r="A1078">
        <f>Input2022!A1078</f>
        <v>2022</v>
      </c>
      <c r="B1078" t="str">
        <f>Input2022!B1078</f>
        <v>Roseville City School District</v>
      </c>
      <c r="C1078" t="str">
        <f>Input2022!C1078</f>
        <v>School District</v>
      </c>
      <c r="D1078" t="str">
        <f>Input2022!D1078</f>
        <v>06</v>
      </c>
      <c r="E1078" t="str">
        <f>Input2022!E1078</f>
        <v>061</v>
      </c>
      <c r="F1078" t="str">
        <f>Input2022!F1078</f>
        <v>33600</v>
      </c>
      <c r="G1078" t="str">
        <f>Input2022!G1078</f>
        <v>CA</v>
      </c>
      <c r="H1078">
        <f>Input2022!H1078*0.000001</f>
        <v>40.142396999999995</v>
      </c>
      <c r="I1078">
        <f>Input2022!I1078*0.000001</f>
        <v>0</v>
      </c>
      <c r="J1078">
        <f>Input2022!J1078*0.000001</f>
        <v>135.00088199999999</v>
      </c>
      <c r="K1078">
        <f>Input2022!K1078*0.000001</f>
        <v>23.397883999999998</v>
      </c>
      <c r="L1078">
        <f>Input2022!L1078*0.000001</f>
        <v>187.79509899999999</v>
      </c>
      <c r="M1078">
        <f>Input2022!M1078*0.000001</f>
        <v>138.284334</v>
      </c>
      <c r="N1078">
        <f>Input2022!N1078*0.000001</f>
        <v>58.799104</v>
      </c>
      <c r="O1078">
        <f>Input2022!O1078*0.000001</f>
        <v>0</v>
      </c>
      <c r="P1078">
        <f>Input2022!P1078*0.000001</f>
        <v>19.48349</v>
      </c>
      <c r="Q1078">
        <f>Input2022!Q1078*0.000001</f>
        <v>-64.358999999999995</v>
      </c>
      <c r="R1078">
        <f>Input2022!R1078*0.000001</f>
        <v>445.62885974452081</v>
      </c>
      <c r="S1078">
        <f>Input2022!S1078*0.000001</f>
        <v>381.26985974452083</v>
      </c>
      <c r="T1078">
        <f>Input2022!T1078*0.000001</f>
        <v>15.051364999999999</v>
      </c>
      <c r="U1078">
        <f>Input2022!U1078*0.000001</f>
        <v>0</v>
      </c>
      <c r="V1078">
        <f>Input2022!V1078*0.000001</f>
        <v>16.384118999999998</v>
      </c>
      <c r="W1078">
        <f>Input2022!W1078*0.000001</f>
        <v>-67.560906000000003</v>
      </c>
    </row>
    <row r="1079" spans="1:23" ht="14.25" customHeight="1">
      <c r="A1079">
        <f>Input2022!A1079</f>
        <v>2022</v>
      </c>
      <c r="B1079" t="str">
        <f>Input2022!B1079</f>
        <v>Roseville Joint Union High School District</v>
      </c>
      <c r="C1079" t="str">
        <f>Input2022!C1079</f>
        <v>School District</v>
      </c>
      <c r="D1079" t="str">
        <f>Input2022!D1079</f>
        <v>06</v>
      </c>
      <c r="E1079" t="str">
        <f>Input2022!E1079</f>
        <v>061</v>
      </c>
      <c r="F1079" t="str">
        <f>Input2022!F1079</f>
        <v>33630</v>
      </c>
      <c r="G1079" t="str">
        <f>Input2022!G1079</f>
        <v>CA</v>
      </c>
      <c r="H1079">
        <f>Input2022!H1079*0.000001</f>
        <v>19.0304</v>
      </c>
      <c r="I1079">
        <f>Input2022!I1079*0.000001</f>
        <v>-4.9403579999999998</v>
      </c>
      <c r="J1079">
        <f>Input2022!J1079*0.000001</f>
        <v>144.06744499999999</v>
      </c>
      <c r="K1079">
        <f>Input2022!K1079*0.000001</f>
        <v>260.10526099999998</v>
      </c>
      <c r="L1079">
        <f>Input2022!L1079*0.000001</f>
        <v>215.728082</v>
      </c>
      <c r="M1079">
        <f>Input2022!M1079*0.000001</f>
        <v>139.98672199999999</v>
      </c>
      <c r="N1079">
        <f>Input2022!N1079*0.000001</f>
        <v>24.270038</v>
      </c>
      <c r="O1079">
        <f>Input2022!O1079*0.000001</f>
        <v>0</v>
      </c>
      <c r="P1079">
        <f>Input2022!P1079*0.000001</f>
        <v>11.823658</v>
      </c>
      <c r="Q1079">
        <f>Input2022!Q1079*0.000001</f>
        <v>-67.11999999999999</v>
      </c>
      <c r="R1079">
        <f>Input2022!R1079*0.000001</f>
        <v>460.92972825508627</v>
      </c>
      <c r="S1079">
        <f>Input2022!S1079*0.000001</f>
        <v>393.80972825508627</v>
      </c>
      <c r="T1079">
        <f>Input2022!T1079*0.000001</f>
        <v>15.213771999999999</v>
      </c>
      <c r="U1079">
        <f>Input2022!U1079*0.000001</f>
        <v>0</v>
      </c>
      <c r="V1079">
        <f>Input2022!V1079*0.000001</f>
        <v>0</v>
      </c>
      <c r="W1079">
        <f>Input2022!W1079*0.000001</f>
        <v>-94.952562</v>
      </c>
    </row>
    <row r="1080" spans="1:23" ht="14.25" customHeight="1">
      <c r="A1080">
        <f>Input2022!A1080</f>
        <v>2022</v>
      </c>
      <c r="B1080" t="str">
        <f>Input2022!B1080</f>
        <v>Ross</v>
      </c>
      <c r="C1080" t="str">
        <f>Input2022!C1080</f>
        <v>Town</v>
      </c>
      <c r="D1080" t="str">
        <f>Input2022!D1080</f>
        <v>06</v>
      </c>
      <c r="E1080" t="str">
        <f>Input2022!E1080</f>
        <v>041</v>
      </c>
      <c r="F1080" t="str">
        <f>Input2022!F1080</f>
        <v>62980</v>
      </c>
      <c r="G1080" t="str">
        <f>Input2022!G1080</f>
        <v>CA</v>
      </c>
      <c r="H1080">
        <f>Input2022!H1080*0.000001</f>
        <v>13.839597999999999</v>
      </c>
      <c r="I1080">
        <f>Input2022!I1080*0.000001</f>
        <v>0</v>
      </c>
      <c r="J1080">
        <f>Input2022!J1080*0.000001</f>
        <v>8.1396769999999989</v>
      </c>
      <c r="K1080">
        <f>Input2022!K1080*0.000001</f>
        <v>0.34798099999999998</v>
      </c>
      <c r="L1080">
        <f>Input2022!L1080*0.000001</f>
        <v>11.376092</v>
      </c>
      <c r="M1080">
        <f>Input2022!M1080*0.000001</f>
        <v>9.3699130000000004</v>
      </c>
      <c r="N1080">
        <f>Input2022!N1080*0.000001</f>
        <v>0</v>
      </c>
      <c r="O1080">
        <f>Input2022!O1080*0.000001</f>
        <v>15.647051999999999</v>
      </c>
      <c r="P1080">
        <f>Input2022!P1080*0.000001</f>
        <v>2.121572</v>
      </c>
      <c r="Q1080">
        <f>Input2022!Q1080*0.000001</f>
        <v>-0.34425299999999998</v>
      </c>
      <c r="R1080">
        <f>Input2022!R1080*0.000001</f>
        <v>1.990602</v>
      </c>
      <c r="S1080">
        <f>Input2022!S1080*0.000001</f>
        <v>1.6463489999999998</v>
      </c>
      <c r="T1080">
        <f>Input2022!T1080*0.000001</f>
        <v>0.76600799999999991</v>
      </c>
      <c r="U1080">
        <f>Input2022!U1080*0.000001</f>
        <v>0.64060399999999995</v>
      </c>
      <c r="V1080">
        <f>Input2022!V1080*0.000001</f>
        <v>0.40891</v>
      </c>
      <c r="W1080">
        <f>Input2022!W1080*0.000001</f>
        <v>14.305581</v>
      </c>
    </row>
    <row r="1081" spans="1:23" ht="14.25" customHeight="1">
      <c r="A1081">
        <f>Input2022!A1081</f>
        <v>2022</v>
      </c>
      <c r="B1081" t="str">
        <f>Input2022!B1081</f>
        <v>Ross Elementary School District</v>
      </c>
      <c r="C1081" t="str">
        <f>Input2022!C1081</f>
        <v>School District</v>
      </c>
      <c r="D1081" t="str">
        <f>Input2022!D1081</f>
        <v>06</v>
      </c>
      <c r="E1081" t="str">
        <f>Input2022!E1081</f>
        <v>041</v>
      </c>
      <c r="F1081" t="str">
        <f>Input2022!F1081</f>
        <v>33660</v>
      </c>
      <c r="G1081" t="str">
        <f>Input2022!G1081</f>
        <v>CA</v>
      </c>
      <c r="H1081">
        <f>Input2022!H1081*0.000001</f>
        <v>4.1120739999999998</v>
      </c>
      <c r="I1081">
        <f>Input2022!I1081*0.000001</f>
        <v>0</v>
      </c>
      <c r="J1081">
        <f>Input2022!J1081*0.000001</f>
        <v>9.7484019999999987</v>
      </c>
      <c r="K1081">
        <f>Input2022!K1081*0.000001</f>
        <v>17.535450999999998</v>
      </c>
      <c r="L1081">
        <f>Input2022!L1081*0.000001</f>
        <v>11.895237</v>
      </c>
      <c r="M1081">
        <f>Input2022!M1081*0.000001</f>
        <v>9.8445979999999995</v>
      </c>
      <c r="N1081">
        <f>Input2022!N1081*0.000001</f>
        <v>0</v>
      </c>
      <c r="O1081">
        <f>Input2022!O1081*0.000001</f>
        <v>4.5623709999999997</v>
      </c>
      <c r="P1081">
        <f>Input2022!P1081*0.000001</f>
        <v>0.426846</v>
      </c>
      <c r="Q1081">
        <f>Input2022!Q1081*0.000001</f>
        <v>-4.8604940000000001</v>
      </c>
      <c r="R1081">
        <f>Input2022!R1081*0.000001</f>
        <v>33.809784369932331</v>
      </c>
      <c r="S1081">
        <f>Input2022!S1081*0.000001</f>
        <v>28.949290369932331</v>
      </c>
      <c r="T1081">
        <f>Input2022!T1081*0.000001</f>
        <v>0.81906899999999994</v>
      </c>
      <c r="U1081">
        <f>Input2022!U1081*0.000001</f>
        <v>0</v>
      </c>
      <c r="V1081">
        <f>Input2022!V1081*0.000001</f>
        <v>2.5765759999999998</v>
      </c>
      <c r="W1081">
        <f>Input2022!W1081*0.000001</f>
        <v>-3.9528849999999998</v>
      </c>
    </row>
    <row r="1082" spans="1:23" ht="14.25" customHeight="1">
      <c r="A1082">
        <f>Input2022!A1082</f>
        <v>2022</v>
      </c>
      <c r="B1082" t="str">
        <f>Input2022!B1082</f>
        <v>Ross Valley School District</v>
      </c>
      <c r="C1082" t="str">
        <f>Input2022!C1082</f>
        <v>School District</v>
      </c>
      <c r="D1082" t="str">
        <f>Input2022!D1082</f>
        <v>06</v>
      </c>
      <c r="E1082" t="str">
        <f>Input2022!E1082</f>
        <v>041</v>
      </c>
      <c r="F1082" t="str">
        <f>Input2022!F1082</f>
        <v>00006</v>
      </c>
      <c r="G1082" t="str">
        <f>Input2022!G1082</f>
        <v>CA</v>
      </c>
      <c r="H1082">
        <f>Input2022!H1082*0.000001</f>
        <v>6.8838429999999997</v>
      </c>
      <c r="I1082">
        <f>Input2022!I1082*0.000001</f>
        <v>-8.4999999999999992E-2</v>
      </c>
      <c r="J1082">
        <f>Input2022!J1082*0.000001</f>
        <v>25.55462</v>
      </c>
      <c r="K1082">
        <f>Input2022!K1082*0.000001</f>
        <v>47.621058999999995</v>
      </c>
      <c r="L1082">
        <f>Input2022!L1082*0.000001</f>
        <v>31.694246</v>
      </c>
      <c r="M1082">
        <f>Input2022!M1082*0.000001</f>
        <v>27.728542999999998</v>
      </c>
      <c r="N1082">
        <f>Input2022!N1082*0.000001</f>
        <v>0</v>
      </c>
      <c r="O1082">
        <f>Input2022!O1082*0.000001</f>
        <v>8.9632899999999989</v>
      </c>
      <c r="P1082">
        <f>Input2022!P1082*0.000001</f>
        <v>2.1399520000000001</v>
      </c>
      <c r="Q1082">
        <f>Input2022!Q1082*0.000001</f>
        <v>-13.034473</v>
      </c>
      <c r="R1082">
        <f>Input2022!R1082*0.000001</f>
        <v>91.446925999999991</v>
      </c>
      <c r="S1082">
        <f>Input2022!S1082*0.000001</f>
        <v>78.412452999999999</v>
      </c>
      <c r="T1082">
        <f>Input2022!T1082*0.000001</f>
        <v>2.5272929999999998</v>
      </c>
      <c r="U1082">
        <f>Input2022!U1082*0.000001</f>
        <v>0</v>
      </c>
      <c r="V1082">
        <f>Input2022!V1082*0.000001</f>
        <v>1.2002159999999999</v>
      </c>
      <c r="W1082">
        <f>Input2022!W1082*0.000001</f>
        <v>-15.464801999999999</v>
      </c>
    </row>
    <row r="1083" spans="1:23" ht="14.25" customHeight="1">
      <c r="A1083">
        <f>Input2022!A1083</f>
        <v>2022</v>
      </c>
      <c r="B1083" t="str">
        <f>Input2022!B1083</f>
        <v>Round Valley Joint Elementary School District</v>
      </c>
      <c r="C1083" t="str">
        <f>Input2022!C1083</f>
        <v>School District</v>
      </c>
      <c r="D1083" t="str">
        <f>Input2022!D1083</f>
        <v>06</v>
      </c>
      <c r="E1083" t="str">
        <f>Input2022!E1083</f>
        <v>027</v>
      </c>
      <c r="F1083" t="str">
        <f>Input2022!F1083</f>
        <v>33690</v>
      </c>
      <c r="G1083" t="str">
        <f>Input2022!G1083</f>
        <v>CA</v>
      </c>
      <c r="H1083">
        <f>Input2022!H1083*0.000001</f>
        <v>1.6011649999999999</v>
      </c>
      <c r="I1083">
        <f>Input2022!I1083*0.000001</f>
        <v>-2.4999999999999998E-2</v>
      </c>
      <c r="J1083">
        <f>Input2022!J1083*0.000001</f>
        <v>1.598047</v>
      </c>
      <c r="K1083">
        <f>Input2022!K1083*0.000001</f>
        <v>0.67680200000000001</v>
      </c>
      <c r="L1083">
        <f>Input2022!L1083*0.000001</f>
        <v>1.8506639999999999</v>
      </c>
      <c r="M1083">
        <f>Input2022!M1083*0.000001</f>
        <v>1.7364679999999999</v>
      </c>
      <c r="N1083">
        <f>Input2022!N1083*0.000001</f>
        <v>0</v>
      </c>
      <c r="O1083">
        <f>Input2022!O1083*0.000001</f>
        <v>1.6998339999999998</v>
      </c>
      <c r="P1083">
        <f>Input2022!P1083*0.000001</f>
        <v>7.7991999999999992E-2</v>
      </c>
      <c r="Q1083">
        <f>Input2022!Q1083*0.000001</f>
        <v>-0.58837600000000001</v>
      </c>
      <c r="R1083">
        <f>Input2022!R1083*0.000001</f>
        <v>4.1052479999999996</v>
      </c>
      <c r="S1083">
        <f>Input2022!S1083*0.000001</f>
        <v>3.5168719999999998</v>
      </c>
      <c r="T1083">
        <f>Input2022!T1083*0.000001</f>
        <v>0.133413</v>
      </c>
      <c r="U1083">
        <f>Input2022!U1083*0.000001</f>
        <v>0</v>
      </c>
      <c r="V1083">
        <f>Input2022!V1083*0.000001</f>
        <v>0</v>
      </c>
      <c r="W1083">
        <f>Input2022!W1083*0.000001</f>
        <v>0.66941799999999996</v>
      </c>
    </row>
    <row r="1084" spans="1:23" ht="14.25" customHeight="1">
      <c r="A1084">
        <f>Input2022!A1084</f>
        <v>2022</v>
      </c>
      <c r="B1084" t="str">
        <f>Input2022!B1084</f>
        <v>Round Valley Unified School District</v>
      </c>
      <c r="C1084" t="str">
        <f>Input2022!C1084</f>
        <v>School District</v>
      </c>
      <c r="D1084" t="str">
        <f>Input2022!D1084</f>
        <v>06</v>
      </c>
      <c r="E1084" t="str">
        <f>Input2022!E1084</f>
        <v>045</v>
      </c>
      <c r="F1084" t="str">
        <f>Input2022!F1084</f>
        <v>33720</v>
      </c>
      <c r="G1084" t="str">
        <f>Input2022!G1084</f>
        <v>CA</v>
      </c>
      <c r="H1084">
        <f>Input2022!H1084*0.000001</f>
        <v>2.4269119999999997</v>
      </c>
      <c r="I1084">
        <f>Input2022!I1084*0.000001</f>
        <v>-1.1337139999999999</v>
      </c>
      <c r="J1084">
        <f>Input2022!J1084*0.000001</f>
        <v>9.5291350000000001</v>
      </c>
      <c r="K1084">
        <f>Input2022!K1084*0.000001</f>
        <v>12.016243999999999</v>
      </c>
      <c r="L1084">
        <f>Input2022!L1084*0.000001</f>
        <v>12.793737999999999</v>
      </c>
      <c r="M1084">
        <f>Input2022!M1084*0.000001</f>
        <v>10.014381</v>
      </c>
      <c r="N1084">
        <f>Input2022!N1084*0.000001</f>
        <v>0</v>
      </c>
      <c r="O1084">
        <f>Input2022!O1084*0.000001</f>
        <v>3.5891649999999999</v>
      </c>
      <c r="P1084">
        <f>Input2022!P1084*0.000001</f>
        <v>0.84700900000000001</v>
      </c>
      <c r="Q1084">
        <f>Input2022!Q1084*0.000001</f>
        <v>-4.4227569999999998</v>
      </c>
      <c r="R1084">
        <f>Input2022!R1084*0.000001</f>
        <v>27.253951233552634</v>
      </c>
      <c r="S1084">
        <f>Input2022!S1084*0.000001</f>
        <v>22.831194233552633</v>
      </c>
      <c r="T1084">
        <f>Input2022!T1084*0.000001</f>
        <v>0.89267599999999991</v>
      </c>
      <c r="U1084">
        <f>Input2022!U1084*0.000001</f>
        <v>0</v>
      </c>
      <c r="V1084">
        <f>Input2022!V1084*0.000001</f>
        <v>0.748699</v>
      </c>
      <c r="W1084">
        <f>Input2022!W1084*0.000001</f>
        <v>-4.3978649999999995</v>
      </c>
    </row>
    <row r="1085" spans="1:23" ht="14.25" customHeight="1">
      <c r="A1085">
        <f>Input2022!A1085</f>
        <v>2022</v>
      </c>
      <c r="B1085" t="str">
        <f>Input2022!B1085</f>
        <v>Rowland Unified School District</v>
      </c>
      <c r="C1085" t="str">
        <f>Input2022!C1085</f>
        <v>School District</v>
      </c>
      <c r="D1085" t="str">
        <f>Input2022!D1085</f>
        <v>06</v>
      </c>
      <c r="E1085" t="str">
        <f>Input2022!E1085</f>
        <v>037</v>
      </c>
      <c r="F1085" t="str">
        <f>Input2022!F1085</f>
        <v>33750</v>
      </c>
      <c r="G1085" t="str">
        <f>Input2022!G1085</f>
        <v>CA</v>
      </c>
      <c r="H1085">
        <f>Input2022!H1085*0.000001</f>
        <v>44.455090999999996</v>
      </c>
      <c r="I1085">
        <f>Input2022!I1085*0.000001</f>
        <v>0</v>
      </c>
      <c r="J1085">
        <f>Input2022!J1085*0.000001</f>
        <v>209.758366</v>
      </c>
      <c r="K1085">
        <f>Input2022!K1085*0.000001</f>
        <v>247.759333</v>
      </c>
      <c r="L1085">
        <f>Input2022!L1085*0.000001</f>
        <v>237.88431699999998</v>
      </c>
      <c r="M1085">
        <f>Input2022!M1085*0.000001</f>
        <v>215.23107199999998</v>
      </c>
      <c r="N1085">
        <f>Input2022!N1085*0.000001</f>
        <v>0</v>
      </c>
      <c r="O1085">
        <f>Input2022!O1085*0.000001</f>
        <v>83.311942000000002</v>
      </c>
      <c r="P1085">
        <f>Input2022!P1085*0.000001</f>
        <v>19.044318999999998</v>
      </c>
      <c r="Q1085">
        <f>Input2022!Q1085*0.000001</f>
        <v>-100.29582499999999</v>
      </c>
      <c r="R1085">
        <f>Input2022!R1085*0.000001</f>
        <v>685.1498230769231</v>
      </c>
      <c r="S1085">
        <f>Input2022!S1085*0.000001</f>
        <v>584.85399807692306</v>
      </c>
      <c r="T1085">
        <f>Input2022!T1085*0.000001</f>
        <v>20.817311</v>
      </c>
      <c r="U1085">
        <f>Input2022!U1085*0.000001</f>
        <v>-6.7699126984126987E-3</v>
      </c>
      <c r="V1085">
        <f>Input2022!V1085*0.000001</f>
        <v>47.965160087301591</v>
      </c>
      <c r="W1085">
        <f>Input2022!W1085*0.000001</f>
        <v>-149.39670899999999</v>
      </c>
    </row>
    <row r="1086" spans="1:23" ht="14.25" customHeight="1">
      <c r="A1086">
        <f>Input2022!A1086</f>
        <v>2022</v>
      </c>
      <c r="B1086" t="str">
        <f>Input2022!B1086</f>
        <v>Sacramento</v>
      </c>
      <c r="C1086" t="str">
        <f>Input2022!C1086</f>
        <v>City</v>
      </c>
      <c r="D1086" t="str">
        <f>Input2022!D1086</f>
        <v>06</v>
      </c>
      <c r="E1086" t="str">
        <f>Input2022!E1086</f>
        <v>067</v>
      </c>
      <c r="F1086">
        <f>Input2022!F1086</f>
        <v>64000</v>
      </c>
      <c r="G1086" t="str">
        <f>Input2022!G1086</f>
        <v>CA</v>
      </c>
      <c r="H1086">
        <f>Input2022!H1086*0.000001</f>
        <v>325.21100000000001</v>
      </c>
      <c r="I1086">
        <f>Input2022!I1086*0.000001</f>
        <v>-36.01</v>
      </c>
      <c r="J1086">
        <f>Input2022!J1086*0.000001</f>
        <v>498.315</v>
      </c>
      <c r="K1086">
        <f>Input2022!K1086*0.000001</f>
        <v>1586.7059999999999</v>
      </c>
      <c r="L1086">
        <f>Input2022!L1086*0.000001</f>
        <v>1481.0239999999999</v>
      </c>
      <c r="M1086">
        <f>Input2022!M1086*0.000001</f>
        <v>574.15800000000002</v>
      </c>
      <c r="N1086">
        <f>Input2022!N1086*0.000001</f>
        <v>0</v>
      </c>
      <c r="O1086">
        <f>Input2022!O1086*0.000001</f>
        <v>314.185</v>
      </c>
      <c r="P1086">
        <f>Input2022!P1086*0.000001</f>
        <v>44.541999999999994</v>
      </c>
      <c r="Q1086">
        <f>Input2022!Q1086*0.000001</f>
        <v>-740.59100000000001</v>
      </c>
      <c r="R1086">
        <f>Input2022!R1086*0.000001</f>
        <v>4065.261</v>
      </c>
      <c r="S1086">
        <f>Input2022!S1086*0.000001</f>
        <v>3324.67</v>
      </c>
      <c r="T1086">
        <f>Input2022!T1086*0.000001</f>
        <v>125.634</v>
      </c>
      <c r="U1086">
        <f>Input2022!U1086*0.000001</f>
        <v>74.807000000000002</v>
      </c>
      <c r="V1086">
        <f>Input2022!V1086*0.000001</f>
        <v>271.61199999999997</v>
      </c>
      <c r="W1086">
        <f>Input2022!W1086*0.000001</f>
        <v>-138.767</v>
      </c>
    </row>
    <row r="1087" spans="1:23" ht="14.25" customHeight="1">
      <c r="A1087">
        <f>Input2022!A1087</f>
        <v>2022</v>
      </c>
      <c r="B1087" t="str">
        <f>Input2022!B1087</f>
        <v>Sacramento Area Council of Governments</v>
      </c>
      <c r="C1087" t="str">
        <f>Input2022!C1087</f>
        <v>Special District</v>
      </c>
      <c r="D1087" t="str">
        <f>Input2022!D1087</f>
        <v>06</v>
      </c>
      <c r="E1087" t="str">
        <f>Input2022!E1087</f>
        <v>067</v>
      </c>
      <c r="F1087">
        <f>Input2022!F1087</f>
        <v>99058</v>
      </c>
      <c r="G1087" t="str">
        <f>Input2022!G1087</f>
        <v>CA</v>
      </c>
      <c r="H1087">
        <f>Input2022!H1087*0.000001</f>
        <v>18.287963999999999</v>
      </c>
      <c r="I1087">
        <f>Input2022!I1087*0.000001</f>
        <v>0</v>
      </c>
      <c r="J1087">
        <f>Input2022!J1087*0.000001</f>
        <v>15.696423999999999</v>
      </c>
      <c r="K1087">
        <f>Input2022!K1087*0.000001</f>
        <v>5.402666</v>
      </c>
      <c r="L1087">
        <f>Input2022!L1087*0.000001</f>
        <v>153.79057899999998</v>
      </c>
      <c r="M1087">
        <f>Input2022!M1087*0.000001</f>
        <v>12.385392999999999</v>
      </c>
      <c r="N1087">
        <f>Input2022!N1087*0.000001</f>
        <v>0</v>
      </c>
      <c r="O1087">
        <f>Input2022!O1087*0.000001</f>
        <v>14.461687999999999</v>
      </c>
      <c r="P1087">
        <f>Input2022!P1087*0.000001</f>
        <v>1.6294489999999999</v>
      </c>
      <c r="Q1087">
        <f>Input2022!Q1087*0.000001</f>
        <v>-10.774039</v>
      </c>
      <c r="R1087">
        <f>Input2022!R1087*0.000001</f>
        <v>92.007164816396241</v>
      </c>
      <c r="S1087">
        <f>Input2022!S1087*0.000001</f>
        <v>81.233125816396253</v>
      </c>
      <c r="T1087">
        <f>Input2022!T1087*0.000001</f>
        <v>1.7976259999999999</v>
      </c>
      <c r="U1087">
        <f>Input2022!U1087*0.000001</f>
        <v>6.8403339999999995</v>
      </c>
      <c r="V1087">
        <f>Input2022!V1087*0.000001</f>
        <v>9.9399049999999995</v>
      </c>
      <c r="W1087">
        <f>Input2022!W1087*0.000001</f>
        <v>-0.13388600000000001</v>
      </c>
    </row>
    <row r="1088" spans="1:23" ht="14.25" customHeight="1">
      <c r="A1088">
        <f>Input2022!A1088</f>
        <v>2022</v>
      </c>
      <c r="B1088" t="str">
        <f>Input2022!B1088</f>
        <v>Sacramento City Unified School District</v>
      </c>
      <c r="C1088" t="str">
        <f>Input2022!C1088</f>
        <v>School District</v>
      </c>
      <c r="D1088" t="str">
        <f>Input2022!D1088</f>
        <v>06</v>
      </c>
      <c r="E1088" t="str">
        <f>Input2022!E1088</f>
        <v>067</v>
      </c>
      <c r="F1088" t="str">
        <f>Input2022!F1088</f>
        <v>33840</v>
      </c>
      <c r="G1088" t="str">
        <f>Input2022!G1088</f>
        <v>CA</v>
      </c>
      <c r="H1088">
        <f>Input2022!H1088*0.000001</f>
        <v>64.688170999999997</v>
      </c>
      <c r="I1088">
        <f>Input2022!I1088*0.000001</f>
        <v>-2.660202</v>
      </c>
      <c r="J1088">
        <f>Input2022!J1088*0.000001</f>
        <v>639.40197699999999</v>
      </c>
      <c r="K1088">
        <f>Input2022!K1088*0.000001</f>
        <v>564.74628599999994</v>
      </c>
      <c r="L1088">
        <f>Input2022!L1088*0.000001</f>
        <v>745.97102599999994</v>
      </c>
      <c r="M1088">
        <f>Input2022!M1088*0.000001</f>
        <v>622.84596299999998</v>
      </c>
      <c r="N1088">
        <f>Input2022!N1088*0.000001</f>
        <v>205.98255499999999</v>
      </c>
      <c r="O1088">
        <f>Input2022!O1088*0.000001</f>
        <v>0</v>
      </c>
      <c r="P1088">
        <f>Input2022!P1088*0.000001</f>
        <v>165.166751</v>
      </c>
      <c r="Q1088">
        <f>Input2022!Q1088*0.000001</f>
        <v>-247.054</v>
      </c>
      <c r="R1088">
        <f>Input2022!R1088*0.000001</f>
        <v>1691.3645423032722</v>
      </c>
      <c r="S1088">
        <f>Input2022!S1088*0.000001</f>
        <v>1444.3105423032721</v>
      </c>
      <c r="T1088">
        <f>Input2022!T1088*0.000001</f>
        <v>56.442777</v>
      </c>
      <c r="U1088">
        <f>Input2022!U1088*0.000001</f>
        <v>133.906497</v>
      </c>
      <c r="V1088">
        <f>Input2022!V1088*0.000001</f>
        <v>442.14001199999996</v>
      </c>
      <c r="W1088">
        <f>Input2022!W1088*0.000001</f>
        <v>-919.47335599999997</v>
      </c>
    </row>
    <row r="1089" spans="1:23" ht="14.25" customHeight="1">
      <c r="A1089">
        <f>Input2022!A1089</f>
        <v>2022</v>
      </c>
      <c r="B1089" t="str">
        <f>Input2022!B1089</f>
        <v>Sacramento County</v>
      </c>
      <c r="C1089" t="str">
        <f>Input2022!C1089</f>
        <v>County</v>
      </c>
      <c r="D1089" t="str">
        <f>Input2022!D1089</f>
        <v>06</v>
      </c>
      <c r="E1089" t="str">
        <f>Input2022!E1089</f>
        <v>067</v>
      </c>
      <c r="F1089" t="str">
        <f>Input2022!F1089</f>
        <v>00000</v>
      </c>
      <c r="G1089" t="str">
        <f>Input2022!G1089</f>
        <v>CA</v>
      </c>
      <c r="H1089">
        <f>Input2022!H1089*0.000001</f>
        <v>335.44900000000001</v>
      </c>
      <c r="I1089">
        <f>Input2022!I1089*0.000001</f>
        <v>-162.52699999999999</v>
      </c>
      <c r="J1089">
        <f>Input2022!J1089*0.000001</f>
        <v>2721.067</v>
      </c>
      <c r="K1089">
        <f>Input2022!K1089*0.000001</f>
        <v>3008.1379999999999</v>
      </c>
      <c r="L1089">
        <f>Input2022!L1089*0.000001</f>
        <v>4094.2869999999998</v>
      </c>
      <c r="M1089">
        <f>Input2022!M1089*0.000001</f>
        <v>3052.4339999999997</v>
      </c>
      <c r="N1089">
        <f>Input2022!N1089*0.000001</f>
        <v>0</v>
      </c>
      <c r="O1089">
        <f>Input2022!O1089*0.000001</f>
        <v>927.24899999999991</v>
      </c>
      <c r="P1089">
        <f>Input2022!P1089*0.000001</f>
        <v>567.43599999999992</v>
      </c>
      <c r="Q1089">
        <f>Input2022!Q1089*0.000001</f>
        <v>-403.53199999999998</v>
      </c>
      <c r="R1089">
        <f>Input2022!R1089*0.000001</f>
        <v>12454.691358</v>
      </c>
      <c r="S1089">
        <f>Input2022!S1089*0.000001</f>
        <v>12051.159357999999</v>
      </c>
      <c r="T1089">
        <f>Input2022!T1089*0.000001</f>
        <v>286.79199999999997</v>
      </c>
      <c r="U1089">
        <f>Input2022!U1089*0.000001</f>
        <v>0</v>
      </c>
      <c r="V1089">
        <f>Input2022!V1089*0.000001</f>
        <v>147.20599999999999</v>
      </c>
      <c r="W1089">
        <f>Input2022!W1089*0.000001</f>
        <v>-1616.6279999999999</v>
      </c>
    </row>
    <row r="1090" spans="1:23" ht="14.25" customHeight="1">
      <c r="A1090">
        <f>Input2022!A1090</f>
        <v>2022</v>
      </c>
      <c r="B1090" t="str">
        <f>Input2022!B1090</f>
        <v>Sacramento County Office of Education</v>
      </c>
      <c r="C1090" t="str">
        <f>Input2022!C1090</f>
        <v>School District</v>
      </c>
      <c r="D1090" t="str">
        <f>Input2022!D1090</f>
        <v>06</v>
      </c>
      <c r="E1090" t="str">
        <f>Input2022!E1090</f>
        <v>067</v>
      </c>
      <c r="F1090" t="str">
        <f>Input2022!F1090</f>
        <v>91027</v>
      </c>
      <c r="G1090" t="str">
        <f>Input2022!G1090</f>
        <v>CA</v>
      </c>
      <c r="H1090">
        <f>Input2022!H1090*0.000001</f>
        <v>94.893606999999989</v>
      </c>
      <c r="I1090">
        <f>Input2022!I1090*0.000001</f>
        <v>-0.45686299999999996</v>
      </c>
      <c r="J1090">
        <f>Input2022!J1090*0.000001</f>
        <v>110.42335799999999</v>
      </c>
      <c r="K1090">
        <f>Input2022!K1090*0.000001</f>
        <v>1.39</v>
      </c>
      <c r="L1090">
        <f>Input2022!L1090*0.000001</f>
        <v>169.868649</v>
      </c>
      <c r="M1090">
        <f>Input2022!M1090*0.000001</f>
        <v>121.873722</v>
      </c>
      <c r="N1090">
        <f>Input2022!N1090*0.000001</f>
        <v>81.279620999999992</v>
      </c>
      <c r="O1090">
        <f>Input2022!O1090*0.000001</f>
        <v>0</v>
      </c>
      <c r="P1090">
        <f>Input2022!P1090*0.000001</f>
        <v>0</v>
      </c>
      <c r="Q1090">
        <f>Input2022!Q1090*0.000001</f>
        <v>0</v>
      </c>
      <c r="R1090">
        <f>Input2022!R1090*0.000001</f>
        <v>0</v>
      </c>
      <c r="S1090">
        <f>Input2022!S1090*0.000001</f>
        <v>0</v>
      </c>
      <c r="T1090">
        <f>Input2022!T1090*0.000001</f>
        <v>0</v>
      </c>
      <c r="U1090">
        <f>Input2022!U1090*0.000001</f>
        <v>0</v>
      </c>
      <c r="V1090">
        <f>Input2022!V1090*0.000001</f>
        <v>0</v>
      </c>
      <c r="W1090">
        <f>Input2022!W1090*0.000001</f>
        <v>0</v>
      </c>
    </row>
    <row r="1091" spans="1:23" ht="14.25" customHeight="1">
      <c r="A1091">
        <f>Input2022!A1091</f>
        <v>2022</v>
      </c>
      <c r="B1091" t="str">
        <f>Input2022!B1091</f>
        <v>Sacramento Metropolitan Air Quality Management District</v>
      </c>
      <c r="C1091" t="str">
        <f>Input2022!C1091</f>
        <v>Special District</v>
      </c>
      <c r="D1091" t="str">
        <f>Input2022!D1091</f>
        <v>06</v>
      </c>
      <c r="E1091" t="str">
        <f>Input2022!E1091</f>
        <v>067</v>
      </c>
      <c r="F1091">
        <f>Input2022!F1091</f>
        <v>99059</v>
      </c>
      <c r="G1091" t="str">
        <f>Input2022!G1091</f>
        <v>CA</v>
      </c>
      <c r="H1091">
        <f>Input2022!H1091*0.000001</f>
        <v>4.4052379999999998</v>
      </c>
      <c r="I1091">
        <f>Input2022!I1091*0.000001</f>
        <v>0</v>
      </c>
      <c r="J1091">
        <f>Input2022!J1091*0.000001</f>
        <v>18.753336999999998</v>
      </c>
      <c r="K1091">
        <f>Input2022!K1091*0.000001</f>
        <v>2.0155659999999997</v>
      </c>
      <c r="L1091">
        <f>Input2022!L1091*0.000001</f>
        <v>26.651852999999999</v>
      </c>
      <c r="M1091">
        <f>Input2022!M1091*0.000001</f>
        <v>21.492683</v>
      </c>
      <c r="N1091">
        <f>Input2022!N1091*0.000001</f>
        <v>18.497481000000001</v>
      </c>
      <c r="O1091">
        <f>Input2022!O1091*0.000001</f>
        <v>0</v>
      </c>
      <c r="P1091">
        <f>Input2022!P1091*0.000001</f>
        <v>0.86555199999999999</v>
      </c>
      <c r="Q1091">
        <f>Input2022!Q1091*0.000001</f>
        <v>-5.123901</v>
      </c>
      <c r="R1091">
        <f>Input2022!R1091*0.000001</f>
        <v>43.75662681468831</v>
      </c>
      <c r="S1091">
        <f>Input2022!S1091*0.000001</f>
        <v>38.632725814688307</v>
      </c>
      <c r="T1091">
        <f>Input2022!T1091*0.000001</f>
        <v>1.8283659999999999</v>
      </c>
      <c r="U1091">
        <f>Input2022!U1091*0.000001</f>
        <v>3.1293479999999998</v>
      </c>
      <c r="V1091">
        <f>Input2022!V1091*0.000001</f>
        <v>3.8059599999999998</v>
      </c>
      <c r="W1091">
        <f>Input2022!W1091*0.000001</f>
        <v>-1.722254</v>
      </c>
    </row>
    <row r="1092" spans="1:23" ht="14.25" customHeight="1">
      <c r="A1092">
        <f>Input2022!A1092</f>
        <v>2022</v>
      </c>
      <c r="B1092" t="str">
        <f>Input2022!B1092</f>
        <v>Sacramento Metropolitan Fire District</v>
      </c>
      <c r="C1092" t="str">
        <f>Input2022!C1092</f>
        <v>Special District</v>
      </c>
      <c r="D1092" t="str">
        <f>Input2022!D1092</f>
        <v>06</v>
      </c>
      <c r="E1092" t="str">
        <f>Input2022!E1092</f>
        <v>067</v>
      </c>
      <c r="F1092">
        <f>Input2022!F1092</f>
        <v>99060</v>
      </c>
      <c r="G1092" t="str">
        <f>Input2022!G1092</f>
        <v>CA</v>
      </c>
      <c r="H1092">
        <f>Input2022!H1092*0.000001</f>
        <v>48.521509999999999</v>
      </c>
      <c r="I1092">
        <f>Input2022!I1092*0.000001</f>
        <v>-5.3538359999999994</v>
      </c>
      <c r="J1092">
        <f>Input2022!J1092*0.000001</f>
        <v>251.07943299999999</v>
      </c>
      <c r="K1092">
        <f>Input2022!K1092*0.000001</f>
        <v>81.305865999999995</v>
      </c>
      <c r="L1092">
        <f>Input2022!L1092*0.000001</f>
        <v>258.37503900000002</v>
      </c>
      <c r="M1092">
        <f>Input2022!M1092*0.000001</f>
        <v>249.64923399999998</v>
      </c>
      <c r="N1092">
        <f>Input2022!N1092*0.000001</f>
        <v>0</v>
      </c>
      <c r="O1092">
        <f>Input2022!O1092*0.000001</f>
        <v>49.302738999999995</v>
      </c>
      <c r="P1092">
        <f>Input2022!P1092*0.000001</f>
        <v>11.071363999999999</v>
      </c>
      <c r="Q1092">
        <f>Input2022!Q1092*0.000001</f>
        <v>-363.26416</v>
      </c>
      <c r="R1092">
        <f>Input2022!R1092*0.000001</f>
        <v>1348.0498109999999</v>
      </c>
      <c r="S1092">
        <f>Input2022!S1092*0.000001</f>
        <v>984.78565099999992</v>
      </c>
      <c r="T1092">
        <f>Input2022!T1092*0.000001</f>
        <v>51.424028999999997</v>
      </c>
      <c r="U1092">
        <f>Input2022!U1092*0.000001</f>
        <v>69.642319999999998</v>
      </c>
      <c r="V1092">
        <f>Input2022!V1092*0.000001</f>
        <v>267.19156499999997</v>
      </c>
      <c r="W1092">
        <f>Input2022!W1092*0.000001</f>
        <v>-640.78577999999993</v>
      </c>
    </row>
    <row r="1093" spans="1:23" ht="14.25" customHeight="1">
      <c r="A1093">
        <f>Input2022!A1093</f>
        <v>2022</v>
      </c>
      <c r="B1093" t="str">
        <f>Input2022!B1093</f>
        <v>Saddleback Valley Unified School District</v>
      </c>
      <c r="C1093" t="str">
        <f>Input2022!C1093</f>
        <v>School District</v>
      </c>
      <c r="D1093" t="str">
        <f>Input2022!D1093</f>
        <v>06</v>
      </c>
      <c r="E1093" t="str">
        <f>Input2022!E1093</f>
        <v>059</v>
      </c>
      <c r="F1093" t="str">
        <f>Input2022!F1093</f>
        <v>33860</v>
      </c>
      <c r="G1093" t="str">
        <f>Input2022!G1093</f>
        <v>CA</v>
      </c>
      <c r="H1093">
        <f>Input2022!H1093*0.000001</f>
        <v>69.783413999999993</v>
      </c>
      <c r="I1093">
        <f>Input2022!I1093*0.000001</f>
        <v>0</v>
      </c>
      <c r="J1093">
        <f>Input2022!J1093*0.000001</f>
        <v>331.75636199999997</v>
      </c>
      <c r="K1093">
        <f>Input2022!K1093*0.000001</f>
        <v>97.701607999999993</v>
      </c>
      <c r="L1093">
        <f>Input2022!L1093*0.000001</f>
        <v>375.31410599999998</v>
      </c>
      <c r="M1093">
        <f>Input2022!M1093*0.000001</f>
        <v>348.07275999999996</v>
      </c>
      <c r="N1093">
        <f>Input2022!N1093*0.000001</f>
        <v>0</v>
      </c>
      <c r="O1093">
        <f>Input2022!O1093*0.000001</f>
        <v>100.54841399999999</v>
      </c>
      <c r="P1093">
        <f>Input2022!P1093*0.000001</f>
        <v>26.024581999999999</v>
      </c>
      <c r="Q1093">
        <f>Input2022!Q1093*0.000001</f>
        <v>-162.82490999999999</v>
      </c>
      <c r="R1093">
        <f>Input2022!R1093*0.000001</f>
        <v>1125.4583087993421</v>
      </c>
      <c r="S1093">
        <f>Input2022!S1093*0.000001</f>
        <v>962.6333987993421</v>
      </c>
      <c r="T1093">
        <f>Input2022!T1093*0.000001</f>
        <v>32.098706</v>
      </c>
      <c r="U1093">
        <f>Input2022!U1093*0.000001</f>
        <v>-1.1011952380952381E-2</v>
      </c>
      <c r="V1093">
        <f>Input2022!V1093*0.000001</f>
        <v>94.003753047619043</v>
      </c>
      <c r="W1093">
        <f>Input2022!W1093*0.000001</f>
        <v>-259.58173899999997</v>
      </c>
    </row>
    <row r="1094" spans="1:23" ht="14.25" customHeight="1">
      <c r="A1094">
        <f>Input2022!A1094</f>
        <v>2022</v>
      </c>
      <c r="B1094" t="str">
        <f>Input2022!B1094</f>
        <v>Salida Union School District</v>
      </c>
      <c r="C1094" t="str">
        <f>Input2022!C1094</f>
        <v>School District</v>
      </c>
      <c r="D1094" t="str">
        <f>Input2022!D1094</f>
        <v>06</v>
      </c>
      <c r="E1094" t="str">
        <f>Input2022!E1094</f>
        <v>099</v>
      </c>
      <c r="F1094" t="str">
        <f>Input2022!F1094</f>
        <v>33900</v>
      </c>
      <c r="G1094" t="str">
        <f>Input2022!G1094</f>
        <v>CA</v>
      </c>
      <c r="H1094">
        <f>Input2022!H1094*0.000001</f>
        <v>8.4616860000000003</v>
      </c>
      <c r="I1094">
        <f>Input2022!I1094*0.000001</f>
        <v>-0.235849</v>
      </c>
      <c r="J1094">
        <f>Input2022!J1094*0.000001</f>
        <v>33.524983999999996</v>
      </c>
      <c r="K1094">
        <f>Input2022!K1094*0.000001</f>
        <v>17.655494000000001</v>
      </c>
      <c r="L1094">
        <f>Input2022!L1094*0.000001</f>
        <v>40.314256999999998</v>
      </c>
      <c r="M1094">
        <f>Input2022!M1094*0.000001</f>
        <v>34.664271999999997</v>
      </c>
      <c r="N1094">
        <f>Input2022!N1094*0.000001</f>
        <v>0</v>
      </c>
      <c r="O1094">
        <f>Input2022!O1094*0.000001</f>
        <v>13.372660999999999</v>
      </c>
      <c r="P1094">
        <f>Input2022!P1094*0.000001</f>
        <v>8.8719539999999988</v>
      </c>
      <c r="Q1094">
        <f>Input2022!Q1094*0.000001</f>
        <v>-18.643677</v>
      </c>
      <c r="R1094">
        <f>Input2022!R1094*0.000001</f>
        <v>124.53912995951417</v>
      </c>
      <c r="S1094">
        <f>Input2022!S1094*0.000001</f>
        <v>105.89545295951416</v>
      </c>
      <c r="T1094">
        <f>Input2022!T1094*0.000001</f>
        <v>3.7537399999999996</v>
      </c>
      <c r="U1094">
        <f>Input2022!U1094*0.000001</f>
        <v>-1.137E-3</v>
      </c>
      <c r="V1094">
        <f>Input2022!V1094*0.000001</f>
        <v>0.142125</v>
      </c>
      <c r="W1094">
        <f>Input2022!W1094*0.000001</f>
        <v>-14.582450999999999</v>
      </c>
    </row>
    <row r="1095" spans="1:23" ht="14.25" customHeight="1">
      <c r="A1095">
        <f>Input2022!A1095</f>
        <v>2022</v>
      </c>
      <c r="B1095" t="str">
        <f>Input2022!B1095</f>
        <v>Salinas</v>
      </c>
      <c r="C1095" t="str">
        <f>Input2022!C1095</f>
        <v>City</v>
      </c>
      <c r="D1095" t="str">
        <f>Input2022!D1095</f>
        <v>06</v>
      </c>
      <c r="E1095" t="str">
        <f>Input2022!E1095</f>
        <v>053</v>
      </c>
      <c r="F1095">
        <f>Input2022!F1095</f>
        <v>64224</v>
      </c>
      <c r="G1095" t="str">
        <f>Input2022!G1095</f>
        <v>CA</v>
      </c>
      <c r="H1095">
        <f>Input2022!H1095*0.000001</f>
        <v>61.199669999999998</v>
      </c>
      <c r="I1095">
        <f>Input2022!I1095*0.000001</f>
        <v>-34.881665999999996</v>
      </c>
      <c r="J1095">
        <f>Input2022!J1095*0.000001</f>
        <v>123.820443</v>
      </c>
      <c r="K1095">
        <f>Input2022!K1095*0.000001</f>
        <v>178.75702999999999</v>
      </c>
      <c r="L1095">
        <f>Input2022!L1095*0.000001</f>
        <v>228.65071799999998</v>
      </c>
      <c r="M1095">
        <f>Input2022!M1095*0.000001</f>
        <v>164.20840099999998</v>
      </c>
      <c r="N1095">
        <f>Input2022!N1095*0.000001</f>
        <v>0</v>
      </c>
      <c r="O1095">
        <f>Input2022!O1095*0.000001</f>
        <v>61.594026999999997</v>
      </c>
      <c r="P1095">
        <f>Input2022!P1095*0.000001</f>
        <v>22.770776999999999</v>
      </c>
      <c r="Q1095">
        <f>Input2022!Q1095*0.000001</f>
        <v>-138.15631199999999</v>
      </c>
      <c r="R1095">
        <f>Input2022!R1095*0.000001</f>
        <v>772.96108499999991</v>
      </c>
      <c r="S1095">
        <f>Input2022!S1095*0.000001</f>
        <v>634.80477299999995</v>
      </c>
      <c r="T1095">
        <f>Input2022!T1095*0.000001</f>
        <v>26.354572999999998</v>
      </c>
      <c r="U1095">
        <f>Input2022!U1095*0.000001</f>
        <v>4.2042219999999997</v>
      </c>
      <c r="V1095">
        <f>Input2022!V1095*0.000001</f>
        <v>21.262485999999999</v>
      </c>
      <c r="W1095">
        <f>Input2022!W1095*0.000001</f>
        <v>-103.02554599999999</v>
      </c>
    </row>
    <row r="1096" spans="1:23" ht="14.25" customHeight="1">
      <c r="A1096">
        <f>Input2022!A1096</f>
        <v>2022</v>
      </c>
      <c r="B1096" t="str">
        <f>Input2022!B1096</f>
        <v>Salinas City Elementary School District</v>
      </c>
      <c r="C1096" t="str">
        <f>Input2022!C1096</f>
        <v>School District</v>
      </c>
      <c r="D1096" t="str">
        <f>Input2022!D1096</f>
        <v>06</v>
      </c>
      <c r="E1096" t="str">
        <f>Input2022!E1096</f>
        <v>053</v>
      </c>
      <c r="F1096" t="str">
        <f>Input2022!F1096</f>
        <v>33930</v>
      </c>
      <c r="G1096" t="str">
        <f>Input2022!G1096</f>
        <v>CA</v>
      </c>
      <c r="H1096">
        <f>Input2022!H1096*0.000001</f>
        <v>33.670164</v>
      </c>
      <c r="I1096">
        <f>Input2022!I1096*0.000001</f>
        <v>0</v>
      </c>
      <c r="J1096">
        <f>Input2022!J1096*0.000001</f>
        <v>129.13883799999999</v>
      </c>
      <c r="K1096">
        <f>Input2022!K1096*0.000001</f>
        <v>61.295155999999999</v>
      </c>
      <c r="L1096">
        <f>Input2022!L1096*0.000001</f>
        <v>150.39373699999999</v>
      </c>
      <c r="M1096">
        <f>Input2022!M1096*0.000001</f>
        <v>141.51597899999999</v>
      </c>
      <c r="N1096">
        <f>Input2022!N1096*0.000001</f>
        <v>0</v>
      </c>
      <c r="O1096">
        <f>Input2022!O1096*0.000001</f>
        <v>56.065576999999998</v>
      </c>
      <c r="P1096">
        <f>Input2022!P1096*0.000001</f>
        <v>15.194061</v>
      </c>
      <c r="Q1096">
        <f>Input2022!Q1096*0.000001</f>
        <v>-56.412762999999998</v>
      </c>
      <c r="R1096">
        <f>Input2022!R1096*0.000001</f>
        <v>377.89365222672069</v>
      </c>
      <c r="S1096">
        <f>Input2022!S1096*0.000001</f>
        <v>321.48088922672065</v>
      </c>
      <c r="T1096">
        <f>Input2022!T1096*0.000001</f>
        <v>11.007405</v>
      </c>
      <c r="U1096">
        <f>Input2022!U1096*0.000001</f>
        <v>-3.4859365079365078E-3</v>
      </c>
      <c r="V1096">
        <f>Input2022!V1096*0.000001</f>
        <v>28.14301406349206</v>
      </c>
      <c r="W1096">
        <f>Input2022!W1096*0.000001</f>
        <v>-64.154242999999994</v>
      </c>
    </row>
    <row r="1097" spans="1:23" ht="14.25" customHeight="1">
      <c r="A1097">
        <f>Input2022!A1097</f>
        <v>2022</v>
      </c>
      <c r="B1097" t="str">
        <f>Input2022!B1097</f>
        <v>Salinas Union High School District</v>
      </c>
      <c r="C1097" t="str">
        <f>Input2022!C1097</f>
        <v>School District</v>
      </c>
      <c r="D1097" t="str">
        <f>Input2022!D1097</f>
        <v>06</v>
      </c>
      <c r="E1097" t="str">
        <f>Input2022!E1097</f>
        <v>053</v>
      </c>
      <c r="F1097" t="str">
        <f>Input2022!F1097</f>
        <v>33980</v>
      </c>
      <c r="G1097" t="str">
        <f>Input2022!G1097</f>
        <v>CA</v>
      </c>
      <c r="H1097">
        <f>Input2022!H1097*0.000001</f>
        <v>75.208412999999993</v>
      </c>
      <c r="I1097">
        <f>Input2022!I1097*0.000001</f>
        <v>0</v>
      </c>
      <c r="J1097">
        <f>Input2022!J1097*0.000001</f>
        <v>256.66888799999998</v>
      </c>
      <c r="K1097">
        <f>Input2022!K1097*0.000001</f>
        <v>159.38784200000001</v>
      </c>
      <c r="L1097">
        <f>Input2022!L1097*0.000001</f>
        <v>283.78633199999996</v>
      </c>
      <c r="M1097">
        <f>Input2022!M1097*0.000001</f>
        <v>271.25656199999997</v>
      </c>
      <c r="N1097">
        <f>Input2022!N1097*0.000001</f>
        <v>0</v>
      </c>
      <c r="O1097">
        <f>Input2022!O1097*0.000001</f>
        <v>115.58975099999999</v>
      </c>
      <c r="P1097">
        <f>Input2022!P1097*0.000001</f>
        <v>39.887031999999998</v>
      </c>
      <c r="Q1097">
        <f>Input2022!Q1097*0.000001</f>
        <v>-116.14376299999999</v>
      </c>
      <c r="R1097">
        <f>Input2022!R1097*0.000001</f>
        <v>794.84347975708488</v>
      </c>
      <c r="S1097">
        <f>Input2022!S1097*0.000001</f>
        <v>678.69971675708496</v>
      </c>
      <c r="T1097">
        <f>Input2022!T1097*0.000001</f>
        <v>24.507453999999999</v>
      </c>
      <c r="U1097">
        <f>Input2022!U1097*0.000001</f>
        <v>-7.9012777777777779E-3</v>
      </c>
      <c r="V1097">
        <f>Input2022!V1097*0.000001</f>
        <v>40.364434722222221</v>
      </c>
      <c r="W1097">
        <f>Input2022!W1097*0.000001</f>
        <v>-131.17103399999999</v>
      </c>
    </row>
    <row r="1098" spans="1:23" ht="14.25" customHeight="1">
      <c r="A1098">
        <f>Input2022!A1098</f>
        <v>2022</v>
      </c>
      <c r="B1098" t="str">
        <f>Input2022!B1098</f>
        <v>San Anselmo</v>
      </c>
      <c r="C1098" t="str">
        <f>Input2022!C1098</f>
        <v>Town</v>
      </c>
      <c r="D1098" t="str">
        <f>Input2022!D1098</f>
        <v>06</v>
      </c>
      <c r="E1098" t="str">
        <f>Input2022!E1098</f>
        <v>041</v>
      </c>
      <c r="F1098" t="str">
        <f>Input2022!F1098</f>
        <v xml:space="preserve">64434	</v>
      </c>
      <c r="G1098" t="str">
        <f>Input2022!G1098</f>
        <v>CA</v>
      </c>
      <c r="H1098">
        <f>Input2022!H1098*0.000001</f>
        <v>6.9135239999999998</v>
      </c>
      <c r="I1098">
        <f>Input2022!I1098*0.000001</f>
        <v>-1.8635169999999999</v>
      </c>
      <c r="J1098">
        <f>Input2022!J1098*0.000001</f>
        <v>16.624316</v>
      </c>
      <c r="K1098">
        <f>Input2022!K1098*0.000001</f>
        <v>11.435545999999999</v>
      </c>
      <c r="L1098">
        <f>Input2022!L1098*0.000001</f>
        <v>28.772997999999998</v>
      </c>
      <c r="M1098">
        <f>Input2022!M1098*0.000001</f>
        <v>19.334672999999999</v>
      </c>
      <c r="N1098">
        <f>Input2022!N1098*0.000001</f>
        <v>0</v>
      </c>
      <c r="O1098">
        <f>Input2022!O1098*0.000001</f>
        <v>7.4053879999999994</v>
      </c>
      <c r="P1098">
        <f>Input2022!P1098*0.000001</f>
        <v>2.0674869999999999</v>
      </c>
      <c r="Q1098">
        <f>Input2022!Q1098*0.000001</f>
        <v>-5.9181520000000001</v>
      </c>
      <c r="R1098">
        <f>Input2022!R1098*0.000001</f>
        <v>49.317932999999996</v>
      </c>
      <c r="S1098">
        <f>Input2022!S1098*0.000001</f>
        <v>43.399780999999997</v>
      </c>
      <c r="T1098">
        <f>Input2022!T1098*0.000001</f>
        <v>0.95501499999999995</v>
      </c>
      <c r="U1098">
        <f>Input2022!U1098*0.000001</f>
        <v>0.207871</v>
      </c>
      <c r="V1098">
        <f>Input2022!V1098*0.000001</f>
        <v>1.8549339999999999</v>
      </c>
      <c r="W1098">
        <f>Input2022!W1098*0.000001</f>
        <v>5.0095049999999999</v>
      </c>
    </row>
    <row r="1099" spans="1:23" ht="14.25" customHeight="1">
      <c r="A1099">
        <f>Input2022!A1099</f>
        <v>2022</v>
      </c>
      <c r="B1099" t="str">
        <f>Input2022!B1099</f>
        <v>San Antonio Union Elementary School District</v>
      </c>
      <c r="C1099" t="str">
        <f>Input2022!C1099</f>
        <v>School District</v>
      </c>
      <c r="D1099" t="str">
        <f>Input2022!D1099</f>
        <v>06</v>
      </c>
      <c r="E1099" t="str">
        <f>Input2022!E1099</f>
        <v>053</v>
      </c>
      <c r="F1099" t="str">
        <f>Input2022!F1099</f>
        <v>34050</v>
      </c>
      <c r="G1099" t="str">
        <f>Input2022!G1099</f>
        <v>CA</v>
      </c>
      <c r="H1099">
        <f>Input2022!H1099*0.000001</f>
        <v>1.2932159999999999</v>
      </c>
      <c r="I1099">
        <f>Input2022!I1099*0.000001</f>
        <v>-0.03</v>
      </c>
      <c r="J1099">
        <f>Input2022!J1099*0.000001</f>
        <v>2.1941669999999998</v>
      </c>
      <c r="K1099">
        <f>Input2022!K1099*0.000001</f>
        <v>2.1691769999999999</v>
      </c>
      <c r="L1099">
        <f>Input2022!L1099*0.000001</f>
        <v>2.535037</v>
      </c>
      <c r="M1099">
        <f>Input2022!M1099*0.000001</f>
        <v>2.3122419999999999</v>
      </c>
      <c r="N1099">
        <f>Input2022!N1099*0.000001</f>
        <v>0</v>
      </c>
      <c r="O1099">
        <f>Input2022!O1099*0.000001</f>
        <v>1.4046749999999999</v>
      </c>
      <c r="P1099">
        <f>Input2022!P1099*0.000001</f>
        <v>0.126002</v>
      </c>
      <c r="Q1099">
        <f>Input2022!Q1099*0.000001</f>
        <v>-0.92216500000000001</v>
      </c>
      <c r="R1099">
        <f>Input2022!R1099*0.000001</f>
        <v>6.212258552631579</v>
      </c>
      <c r="S1099">
        <f>Input2022!S1099*0.000001</f>
        <v>5.2900935526315793</v>
      </c>
      <c r="T1099">
        <f>Input2022!T1099*0.000001</f>
        <v>0.169989</v>
      </c>
      <c r="U1099">
        <f>Input2022!U1099*0.000001</f>
        <v>0</v>
      </c>
      <c r="V1099">
        <f>Input2022!V1099*0.000001</f>
        <v>0</v>
      </c>
      <c r="W1099">
        <f>Input2022!W1099*0.000001</f>
        <v>-0.101089</v>
      </c>
    </row>
    <row r="1100" spans="1:23" ht="14.25" customHeight="1">
      <c r="A1100">
        <f>Input2022!A1100</f>
        <v>2022</v>
      </c>
      <c r="B1100" t="str">
        <f>Input2022!B1100</f>
        <v>San Ardo Union Elementary School District</v>
      </c>
      <c r="C1100" t="str">
        <f>Input2022!C1100</f>
        <v>School District</v>
      </c>
      <c r="D1100" t="str">
        <f>Input2022!D1100</f>
        <v>06</v>
      </c>
      <c r="E1100" t="str">
        <f>Input2022!E1100</f>
        <v>053</v>
      </c>
      <c r="F1100" t="str">
        <f>Input2022!F1100</f>
        <v>34080</v>
      </c>
      <c r="G1100" t="str">
        <f>Input2022!G1100</f>
        <v>CA</v>
      </c>
      <c r="H1100">
        <f>Input2022!H1100*0.000001</f>
        <v>0.75368000000000002</v>
      </c>
      <c r="I1100">
        <f>Input2022!I1100*0.000001</f>
        <v>-6.6279999999999993E-3</v>
      </c>
      <c r="J1100">
        <f>Input2022!J1100*0.000001</f>
        <v>2.2716069999999999</v>
      </c>
      <c r="K1100">
        <f>Input2022!K1100*0.000001</f>
        <v>3.1307239999999998</v>
      </c>
      <c r="L1100">
        <f>Input2022!L1100*0.000001</f>
        <v>3.0755539999999999</v>
      </c>
      <c r="M1100">
        <f>Input2022!M1100*0.000001</f>
        <v>2.3990649999999998</v>
      </c>
      <c r="N1100">
        <f>Input2022!N1100*0.000001</f>
        <v>0</v>
      </c>
      <c r="O1100">
        <f>Input2022!O1100*0.000001</f>
        <v>0.89609399999999995</v>
      </c>
      <c r="P1100">
        <f>Input2022!P1100*0.000001</f>
        <v>0.28697400000000001</v>
      </c>
      <c r="Q1100">
        <f>Input2022!Q1100*0.000001</f>
        <v>-0.85500599999999993</v>
      </c>
      <c r="R1100">
        <f>Input2022!R1100*0.000001</f>
        <v>5.5622302631578942</v>
      </c>
      <c r="S1100">
        <f>Input2022!S1100*0.000001</f>
        <v>4.7072242631578947</v>
      </c>
      <c r="T1100">
        <f>Input2022!T1100*0.000001</f>
        <v>0.183395</v>
      </c>
      <c r="U1100">
        <f>Input2022!U1100*0.000001</f>
        <v>0</v>
      </c>
      <c r="V1100">
        <f>Input2022!V1100*0.000001</f>
        <v>0</v>
      </c>
      <c r="W1100">
        <f>Input2022!W1100*0.000001</f>
        <v>-0.33406799999999998</v>
      </c>
    </row>
    <row r="1101" spans="1:23" ht="14.25" customHeight="1">
      <c r="A1101">
        <f>Input2022!A1101</f>
        <v>2022</v>
      </c>
      <c r="B1101" t="str">
        <f>Input2022!B1101</f>
        <v>San Benito County</v>
      </c>
      <c r="C1101" t="str">
        <f>Input2022!C1101</f>
        <v>County</v>
      </c>
      <c r="D1101" t="str">
        <f>Input2022!D1101</f>
        <v>06</v>
      </c>
      <c r="E1101" t="str">
        <f>Input2022!E1101</f>
        <v>069</v>
      </c>
      <c r="F1101" t="str">
        <f>Input2022!F1101</f>
        <v>00000</v>
      </c>
      <c r="G1101" t="str">
        <f>Input2022!G1101</f>
        <v>CA</v>
      </c>
      <c r="H1101">
        <f>Input2022!H1101*0.000001</f>
        <v>34.353287000000002</v>
      </c>
      <c r="I1101">
        <f>Input2022!I1101*0.000001</f>
        <v>-1.419915</v>
      </c>
      <c r="J1101">
        <f>Input2022!J1101*0.000001</f>
        <v>54.283288999999996</v>
      </c>
      <c r="K1101">
        <f>Input2022!K1101*0.000001</f>
        <v>34.145437000000001</v>
      </c>
      <c r="L1101">
        <f>Input2022!L1101*0.000001</f>
        <v>139.316382</v>
      </c>
      <c r="M1101">
        <f>Input2022!M1101*0.000001</f>
        <v>69.162267999999997</v>
      </c>
      <c r="N1101">
        <f>Input2022!N1101*0.000001</f>
        <v>1.3929999999999999E-3</v>
      </c>
      <c r="O1101">
        <f>Input2022!O1101*0.000001</f>
        <v>48.221454999999999</v>
      </c>
      <c r="P1101">
        <f>Input2022!P1101*0.000001</f>
        <v>5.4222789999999996</v>
      </c>
      <c r="Q1101">
        <f>Input2022!Q1101*0.000001</f>
        <v>-39.339253999999997</v>
      </c>
      <c r="R1101">
        <f>Input2022!R1101*0.000001</f>
        <v>265.60297500000001</v>
      </c>
      <c r="S1101">
        <f>Input2022!S1101*0.000001</f>
        <v>226.263721</v>
      </c>
      <c r="T1101">
        <f>Input2022!T1101*0.000001</f>
        <v>9.2078679999999995</v>
      </c>
      <c r="U1101">
        <f>Input2022!U1101*0.000001</f>
        <v>32.921683999999999</v>
      </c>
      <c r="V1101">
        <f>Input2022!V1101*0.000001</f>
        <v>25.061857999999997</v>
      </c>
      <c r="W1101">
        <f>Input2022!W1101*0.000001</f>
        <v>3.4163250000000001</v>
      </c>
    </row>
    <row r="1102" spans="1:23" ht="14.25" customHeight="1">
      <c r="A1102">
        <f>Input2022!A1102</f>
        <v>2022</v>
      </c>
      <c r="B1102" t="str">
        <f>Input2022!B1102</f>
        <v>San Benito County Office of Education</v>
      </c>
      <c r="C1102" t="str">
        <f>Input2022!C1102</f>
        <v>School District</v>
      </c>
      <c r="D1102" t="str">
        <f>Input2022!D1102</f>
        <v>06</v>
      </c>
      <c r="E1102" t="str">
        <f>Input2022!E1102</f>
        <v>069</v>
      </c>
      <c r="F1102" t="str">
        <f>Input2022!F1102</f>
        <v>91028</v>
      </c>
      <c r="G1102" t="str">
        <f>Input2022!G1102</f>
        <v>CA</v>
      </c>
      <c r="H1102">
        <f>Input2022!H1102*0.000001</f>
        <v>10.273887999999999</v>
      </c>
      <c r="I1102">
        <f>Input2022!I1102*0.000001</f>
        <v>0</v>
      </c>
      <c r="J1102">
        <f>Input2022!J1102*0.000001</f>
        <v>15.788209</v>
      </c>
      <c r="K1102">
        <f>Input2022!K1102*0.000001</f>
        <v>9.4879999999999999E-3</v>
      </c>
      <c r="L1102">
        <f>Input2022!L1102*0.000001</f>
        <v>22.921116999999999</v>
      </c>
      <c r="M1102">
        <f>Input2022!M1102*0.000001</f>
        <v>18.401533999999998</v>
      </c>
      <c r="N1102">
        <f>Input2022!N1102*0.000001</f>
        <v>0</v>
      </c>
      <c r="O1102">
        <f>Input2022!O1102*0.000001</f>
        <v>13.013805999999999</v>
      </c>
      <c r="P1102">
        <f>Input2022!P1102*0.000001</f>
        <v>1.9553859999999998</v>
      </c>
      <c r="Q1102">
        <f>Input2022!Q1102*0.000001</f>
        <v>-5.8917219999999997</v>
      </c>
      <c r="R1102">
        <f>Input2022!R1102*0.000001</f>
        <v>37.498643724696358</v>
      </c>
      <c r="S1102">
        <f>Input2022!S1102*0.000001</f>
        <v>31.60692172469636</v>
      </c>
      <c r="T1102">
        <f>Input2022!T1102*0.000001</f>
        <v>1.153983</v>
      </c>
      <c r="U1102">
        <f>Input2022!U1102*0.000001</f>
        <v>0</v>
      </c>
      <c r="V1102">
        <f>Input2022!V1102*0.000001</f>
        <v>0.36488799999999999</v>
      </c>
      <c r="W1102">
        <f>Input2022!W1102*0.000001</f>
        <v>7.9374069999999994</v>
      </c>
    </row>
    <row r="1103" spans="1:23" ht="14.25" customHeight="1">
      <c r="A1103">
        <f>Input2022!A1103</f>
        <v>2022</v>
      </c>
      <c r="B1103" t="str">
        <f>Input2022!B1103</f>
        <v>San Benito High School District</v>
      </c>
      <c r="C1103" t="str">
        <f>Input2022!C1103</f>
        <v>School District</v>
      </c>
      <c r="D1103" t="str">
        <f>Input2022!D1103</f>
        <v>06</v>
      </c>
      <c r="E1103" t="str">
        <f>Input2022!E1103</f>
        <v>069</v>
      </c>
      <c r="F1103" t="str">
        <f>Input2022!F1103</f>
        <v>34140</v>
      </c>
      <c r="G1103" t="str">
        <f>Input2022!G1103</f>
        <v>CA</v>
      </c>
      <c r="H1103">
        <f>Input2022!H1103*0.000001</f>
        <v>7.9381439999999994</v>
      </c>
      <c r="I1103">
        <f>Input2022!I1103*0.000001</f>
        <v>-1.8559999999999999</v>
      </c>
      <c r="J1103">
        <f>Input2022!J1103*0.000001</f>
        <v>48.763953999999998</v>
      </c>
      <c r="K1103">
        <f>Input2022!K1103*0.000001</f>
        <v>107.62606799999999</v>
      </c>
      <c r="L1103">
        <f>Input2022!L1103*0.000001</f>
        <v>59.113676999999996</v>
      </c>
      <c r="M1103">
        <f>Input2022!M1103*0.000001</f>
        <v>51.574590999999998</v>
      </c>
      <c r="N1103">
        <f>Input2022!N1103*0.000001</f>
        <v>0</v>
      </c>
      <c r="O1103">
        <f>Input2022!O1103*0.000001</f>
        <v>12.478209</v>
      </c>
      <c r="P1103">
        <f>Input2022!P1103*0.000001</f>
        <v>7.0188790000000001</v>
      </c>
      <c r="Q1103">
        <f>Input2022!Q1103*0.000001</f>
        <v>-20.265640999999999</v>
      </c>
      <c r="R1103">
        <f>Input2022!R1103*0.000001</f>
        <v>134.54460931174089</v>
      </c>
      <c r="S1103">
        <f>Input2022!S1103*0.000001</f>
        <v>114.2789683117409</v>
      </c>
      <c r="T1103">
        <f>Input2022!T1103*0.000001</f>
        <v>3.8035369999999999</v>
      </c>
      <c r="U1103">
        <f>Input2022!U1103*0.000001</f>
        <v>-1.2002222222222221E-3</v>
      </c>
      <c r="V1103">
        <f>Input2022!V1103*0.000001</f>
        <v>0.15002777777777779</v>
      </c>
      <c r="W1103">
        <f>Input2022!W1103*0.000001</f>
        <v>-13.543410999999999</v>
      </c>
    </row>
    <row r="1104" spans="1:23" ht="14.25" customHeight="1">
      <c r="A1104">
        <f>Input2022!A1104</f>
        <v>2022</v>
      </c>
      <c r="B1104" t="str">
        <f>Input2022!B1104</f>
        <v>San Bernardino</v>
      </c>
      <c r="C1104" t="str">
        <f>Input2022!C1104</f>
        <v>City</v>
      </c>
      <c r="D1104" t="str">
        <f>Input2022!D1104</f>
        <v>06</v>
      </c>
      <c r="E1104" t="str">
        <f>Input2022!E1104</f>
        <v>071</v>
      </c>
      <c r="F1104">
        <f>Input2022!F1104</f>
        <v>65000</v>
      </c>
      <c r="G1104" t="str">
        <f>Input2022!G1104</f>
        <v>CA</v>
      </c>
      <c r="H1104">
        <f>Input2022!H1104*0.000001</f>
        <v>114.13719999999999</v>
      </c>
      <c r="I1104">
        <f>Input2022!I1104*0.000001</f>
        <v>-0.13799999999999998</v>
      </c>
      <c r="J1104">
        <f>Input2022!J1104*0.000001</f>
        <v>163.06891099999999</v>
      </c>
      <c r="K1104">
        <f>Input2022!K1104*0.000001</f>
        <v>185.567666</v>
      </c>
      <c r="L1104">
        <f>Input2022!L1104*0.000001</f>
        <v>355.46833099999998</v>
      </c>
      <c r="M1104">
        <f>Input2022!M1104*0.000001</f>
        <v>206.77473599999999</v>
      </c>
      <c r="N1104">
        <f>Input2022!N1104*0.000001</f>
        <v>0</v>
      </c>
      <c r="O1104">
        <f>Input2022!O1104*0.000001</f>
        <v>113.10081299999999</v>
      </c>
      <c r="P1104">
        <f>Input2022!P1104*0.000001</f>
        <v>24.539317</v>
      </c>
      <c r="Q1104">
        <f>Input2022!Q1104*0.000001</f>
        <v>-326.50296099999997</v>
      </c>
      <c r="R1104">
        <f>Input2022!R1104*0.000001</f>
        <v>1497.6914139999999</v>
      </c>
      <c r="S1104">
        <f>Input2022!S1104*0.000001</f>
        <v>1171.188453</v>
      </c>
      <c r="T1104">
        <f>Input2022!T1104*0.000001</f>
        <v>46.608712999999995</v>
      </c>
      <c r="U1104">
        <f>Input2022!U1104*0.000001</f>
        <v>39.808771999999998</v>
      </c>
      <c r="V1104">
        <f>Input2022!V1104*0.000001</f>
        <v>37.262554000000002</v>
      </c>
      <c r="W1104">
        <f>Input2022!W1104*0.000001</f>
        <v>-144.342668</v>
      </c>
    </row>
    <row r="1105" spans="1:23" ht="14.25" customHeight="1">
      <c r="A1105">
        <f>Input2022!A1105</f>
        <v>2022</v>
      </c>
      <c r="B1105" t="str">
        <f>Input2022!B1105</f>
        <v>San Bernardino City Unified School District</v>
      </c>
      <c r="C1105" t="str">
        <f>Input2022!C1105</f>
        <v>School District</v>
      </c>
      <c r="D1105" t="str">
        <f>Input2022!D1105</f>
        <v>06</v>
      </c>
      <c r="E1105" t="str">
        <f>Input2022!E1105</f>
        <v>071</v>
      </c>
      <c r="F1105" t="str">
        <f>Input2022!F1105</f>
        <v>34170</v>
      </c>
      <c r="G1105" t="str">
        <f>Input2022!G1105</f>
        <v>CA</v>
      </c>
      <c r="H1105">
        <f>Input2022!H1105*0.000001</f>
        <v>110.132469</v>
      </c>
      <c r="I1105">
        <f>Input2022!I1105*0.000001</f>
        <v>-2.6499999999999999E-4</v>
      </c>
      <c r="J1105">
        <f>Input2022!J1105*0.000001</f>
        <v>820.43694699999992</v>
      </c>
      <c r="K1105">
        <f>Input2022!K1105*0.000001</f>
        <v>421.29261599999995</v>
      </c>
      <c r="L1105">
        <f>Input2022!L1105*0.000001</f>
        <v>988.35249499999998</v>
      </c>
      <c r="M1105">
        <f>Input2022!M1105*0.000001</f>
        <v>894.06805699999995</v>
      </c>
      <c r="N1105">
        <f>Input2022!N1105*0.000001</f>
        <v>0</v>
      </c>
      <c r="O1105">
        <f>Input2022!O1105*0.000001</f>
        <v>301.00807900000001</v>
      </c>
      <c r="P1105">
        <f>Input2022!P1105*0.000001</f>
        <v>173.310968</v>
      </c>
      <c r="Q1105">
        <f>Input2022!Q1105*0.000001</f>
        <v>-395.50535299999996</v>
      </c>
      <c r="R1105">
        <f>Input2022!R1105*0.000001</f>
        <v>2688.7875144062077</v>
      </c>
      <c r="S1105">
        <f>Input2022!S1105*0.000001</f>
        <v>2293.2821614062082</v>
      </c>
      <c r="T1105">
        <f>Input2022!T1105*0.000001</f>
        <v>79.791563999999994</v>
      </c>
      <c r="U1105">
        <f>Input2022!U1105*0.000001</f>
        <v>7.6665753968253966E-2</v>
      </c>
      <c r="V1105">
        <f>Input2022!V1105*0.000001</f>
        <v>140.56531075396822</v>
      </c>
      <c r="W1105">
        <f>Input2022!W1105*0.000001</f>
        <v>-568.94323899999995</v>
      </c>
    </row>
    <row r="1106" spans="1:23" ht="27" customHeight="1">
      <c r="A1106">
        <f>Input2022!A1106</f>
        <v>2022</v>
      </c>
      <c r="B1106" t="str">
        <f>Input2022!B1106</f>
        <v>San Bernardino County</v>
      </c>
      <c r="C1106" t="str">
        <f>Input2022!C1106</f>
        <v>County</v>
      </c>
      <c r="D1106" t="str">
        <f>Input2022!D1106</f>
        <v>06</v>
      </c>
      <c r="E1106" t="str">
        <f>Input2022!E1106</f>
        <v>071</v>
      </c>
      <c r="F1106" t="str">
        <f>Input2022!F1106</f>
        <v>00000</v>
      </c>
      <c r="G1106" t="str">
        <f>Input2022!G1106</f>
        <v>CA</v>
      </c>
      <c r="H1106">
        <f>Input2022!H1106*0.000001</f>
        <v>1163.415</v>
      </c>
      <c r="I1106">
        <f>Input2022!I1106*0.000001</f>
        <v>-360.24399999999997</v>
      </c>
      <c r="J1106">
        <f>Input2022!J1106*0.000001</f>
        <v>3143.0009999999997</v>
      </c>
      <c r="K1106">
        <f>Input2022!K1106*0.000001</f>
        <v>1149.585</v>
      </c>
      <c r="L1106">
        <f>Input2022!L1106*0.000001</f>
        <v>5598.4439999999995</v>
      </c>
      <c r="M1106">
        <f>Input2022!M1106*0.000001</f>
        <v>3645.085</v>
      </c>
      <c r="N1106">
        <f>Input2022!N1106*0.000001</f>
        <v>397.82</v>
      </c>
      <c r="O1106">
        <f>Input2022!O1106*0.000001</f>
        <v>1698.0329999999999</v>
      </c>
      <c r="P1106">
        <f>Input2022!P1106*0.000001</f>
        <v>695.77499999999998</v>
      </c>
      <c r="Q1106">
        <f>Input2022!Q1106*0.000001</f>
        <v>-1065.7719999999999</v>
      </c>
      <c r="R1106">
        <f>Input2022!R1106*0.000001</f>
        <v>12097.298524404092</v>
      </c>
      <c r="S1106">
        <f>Input2022!S1106*0.000001</f>
        <v>11031.526524404093</v>
      </c>
      <c r="T1106">
        <f>Input2022!T1106*0.000001</f>
        <v>453.26299999999998</v>
      </c>
      <c r="U1106">
        <f>Input2022!U1106*0.000001</f>
        <v>0</v>
      </c>
      <c r="V1106">
        <f>Input2022!V1106*0.000001</f>
        <v>0</v>
      </c>
      <c r="W1106">
        <f>Input2022!W1106*0.000001</f>
        <v>694.51</v>
      </c>
    </row>
    <row r="1107" spans="1:23" ht="14.25" customHeight="1">
      <c r="A1107">
        <f>Input2022!A1107</f>
        <v>2022</v>
      </c>
      <c r="B1107" t="str">
        <f>Input2022!B1107</f>
        <v>San Bernardino County Superintendent of Schools</v>
      </c>
      <c r="C1107" t="str">
        <f>Input2022!C1107</f>
        <v>School District</v>
      </c>
      <c r="D1107" t="str">
        <f>Input2022!D1107</f>
        <v>06</v>
      </c>
      <c r="E1107" t="str">
        <f>Input2022!E1107</f>
        <v>071</v>
      </c>
      <c r="F1107" t="str">
        <f>Input2022!F1107</f>
        <v>91029</v>
      </c>
      <c r="G1107" t="str">
        <f>Input2022!G1107</f>
        <v>CA</v>
      </c>
      <c r="H1107">
        <f>Input2022!H1107*0.000001</f>
        <v>62.582919999999994</v>
      </c>
      <c r="I1107">
        <f>Input2022!I1107*0.000001</f>
        <v>-1.512</v>
      </c>
      <c r="J1107">
        <f>Input2022!J1107*0.000001</f>
        <v>325.80150499999996</v>
      </c>
      <c r="K1107">
        <f>Input2022!K1107*0.000001</f>
        <v>3.9948249999999996</v>
      </c>
      <c r="L1107">
        <f>Input2022!L1107*0.000001</f>
        <v>552.53904799999998</v>
      </c>
      <c r="M1107">
        <f>Input2022!M1107*0.000001</f>
        <v>364.416988</v>
      </c>
      <c r="N1107">
        <f>Input2022!N1107*0.000001</f>
        <v>0</v>
      </c>
      <c r="O1107">
        <f>Input2022!O1107*0.000001</f>
        <v>143.57131200000001</v>
      </c>
      <c r="P1107">
        <f>Input2022!P1107*0.000001</f>
        <v>53.476380999999996</v>
      </c>
      <c r="Q1107">
        <f>Input2022!Q1107*0.000001</f>
        <v>-158.23629399999999</v>
      </c>
      <c r="R1107">
        <f>Input2022!R1107*0.000001</f>
        <v>945.3146882591094</v>
      </c>
      <c r="S1107">
        <f>Input2022!S1107*0.000001</f>
        <v>787.07839425910947</v>
      </c>
      <c r="T1107">
        <f>Input2022!T1107*0.000001</f>
        <v>28.802426999999998</v>
      </c>
      <c r="U1107">
        <f>Input2022!U1107*0.000001</f>
        <v>-4.8419999999999999E-3</v>
      </c>
      <c r="V1107">
        <f>Input2022!V1107*0.000001</f>
        <v>24.411190999999999</v>
      </c>
      <c r="W1107">
        <f>Input2022!W1107*0.000001</f>
        <v>-143.82119699999998</v>
      </c>
    </row>
    <row r="1108" spans="1:23" ht="14.25" customHeight="1">
      <c r="A1108">
        <f>Input2022!A1108</f>
        <v>2022</v>
      </c>
      <c r="B1108" t="str">
        <f>Input2022!B1108</f>
        <v>San Bernardino County Transportation Authority</v>
      </c>
      <c r="C1108" t="str">
        <f>Input2022!C1108</f>
        <v>Special District</v>
      </c>
      <c r="D1108" t="str">
        <f>Input2022!D1108</f>
        <v>06</v>
      </c>
      <c r="E1108" t="str">
        <f>Input2022!E1108</f>
        <v>071</v>
      </c>
      <c r="F1108">
        <f>Input2022!F1108</f>
        <v>99061</v>
      </c>
      <c r="G1108" t="str">
        <f>Input2022!G1108</f>
        <v>CA</v>
      </c>
      <c r="H1108">
        <f>Input2022!H1108*0.000001</f>
        <v>10.013240999999999</v>
      </c>
      <c r="I1108">
        <f>Input2022!I1108*0.000001</f>
        <v>-0.55015099999999995</v>
      </c>
      <c r="J1108">
        <f>Input2022!J1108*0.000001</f>
        <v>16.462607999999999</v>
      </c>
      <c r="K1108">
        <f>Input2022!K1108*0.000001</f>
        <v>259.91060299999998</v>
      </c>
      <c r="L1108">
        <f>Input2022!L1108*0.000001</f>
        <v>648.554889</v>
      </c>
      <c r="M1108">
        <f>Input2022!M1108*0.000001</f>
        <v>2.9687419999999998</v>
      </c>
      <c r="N1108">
        <f>Input2022!N1108*0.000001</f>
        <v>0</v>
      </c>
      <c r="O1108">
        <f>Input2022!O1108*0.000001</f>
        <v>7.7310379999999999</v>
      </c>
      <c r="P1108">
        <f>Input2022!P1108*0.000001</f>
        <v>2.0250140000000001</v>
      </c>
      <c r="Q1108">
        <f>Input2022!Q1108*0.000001</f>
        <v>-7.8705109999999996</v>
      </c>
      <c r="R1108">
        <f>Input2022!R1108*0.000001</f>
        <v>23.48390668935291</v>
      </c>
      <c r="S1108">
        <f>Input2022!S1108*0.000001</f>
        <v>15.61339568935291</v>
      </c>
      <c r="T1108">
        <f>Input2022!T1108*0.000001</f>
        <v>3.4284949999999998</v>
      </c>
      <c r="U1108">
        <f>Input2022!U1108*0.000001</f>
        <v>0</v>
      </c>
      <c r="V1108">
        <f>Input2022!V1108*0.000001</f>
        <v>0</v>
      </c>
      <c r="W1108">
        <f>Input2022!W1108*0.000001</f>
        <v>-288.534673</v>
      </c>
    </row>
    <row r="1109" spans="1:23" ht="14.25" customHeight="1">
      <c r="A1109">
        <f>Input2022!A1109</f>
        <v>2022</v>
      </c>
      <c r="B1109" t="str">
        <f>Input2022!B1109</f>
        <v>San Bruno</v>
      </c>
      <c r="C1109" t="str">
        <f>Input2022!C1109</f>
        <v>City</v>
      </c>
      <c r="D1109" t="str">
        <f>Input2022!D1109</f>
        <v>06</v>
      </c>
      <c r="E1109" t="str">
        <f>Input2022!E1109</f>
        <v>081</v>
      </c>
      <c r="F1109">
        <f>Input2022!F1109</f>
        <v>65028</v>
      </c>
      <c r="G1109" t="str">
        <f>Input2022!G1109</f>
        <v>CA</v>
      </c>
      <c r="H1109">
        <f>Input2022!H1109*0.000001</f>
        <v>31.279373999999997</v>
      </c>
      <c r="I1109">
        <f>Input2022!I1109*0.000001</f>
        <v>-3.8278879999999997</v>
      </c>
      <c r="J1109">
        <f>Input2022!J1109*0.000001</f>
        <v>53.41283</v>
      </c>
      <c r="K1109">
        <f>Input2022!K1109*0.000001</f>
        <v>53.970883000000001</v>
      </c>
      <c r="L1109">
        <f>Input2022!L1109*0.000001</f>
        <v>122.32735699999999</v>
      </c>
      <c r="M1109">
        <f>Input2022!M1109*0.000001</f>
        <v>63.361127999999994</v>
      </c>
      <c r="N1109">
        <f>Input2022!N1109*0.000001</f>
        <v>0</v>
      </c>
      <c r="O1109">
        <f>Input2022!O1109*0.000001</f>
        <v>29.586819999999999</v>
      </c>
      <c r="P1109">
        <f>Input2022!P1109*0.000001</f>
        <v>9.6940539999999995</v>
      </c>
      <c r="Q1109">
        <f>Input2022!Q1109*0.000001</f>
        <v>-68.211595000000003</v>
      </c>
      <c r="R1109">
        <f>Input2022!R1109*0.000001</f>
        <v>453.77079433304868</v>
      </c>
      <c r="S1109">
        <f>Input2022!S1109*0.000001</f>
        <v>385.5591993330487</v>
      </c>
      <c r="T1109">
        <f>Input2022!T1109*0.000001</f>
        <v>11.520415</v>
      </c>
      <c r="U1109">
        <f>Input2022!U1109*0.000001</f>
        <v>0</v>
      </c>
      <c r="V1109">
        <f>Input2022!V1109*0.000001</f>
        <v>0</v>
      </c>
      <c r="W1109">
        <f>Input2022!W1109*0.000001</f>
        <v>1.07E-3</v>
      </c>
    </row>
    <row r="1110" spans="1:23" ht="14.25" customHeight="1">
      <c r="A1110">
        <f>Input2022!A1110</f>
        <v>2022</v>
      </c>
      <c r="B1110" t="str">
        <f>Input2022!B1110</f>
        <v>San Bruno Park School District</v>
      </c>
      <c r="C1110" t="str">
        <f>Input2022!C1110</f>
        <v>School District</v>
      </c>
      <c r="D1110" t="str">
        <f>Input2022!D1110</f>
        <v>06</v>
      </c>
      <c r="E1110" t="str">
        <f>Input2022!E1110</f>
        <v>081</v>
      </c>
      <c r="F1110" t="str">
        <f>Input2022!F1110</f>
        <v>34230</v>
      </c>
      <c r="G1110" t="str">
        <f>Input2022!G1110</f>
        <v>CA</v>
      </c>
      <c r="H1110">
        <f>Input2022!H1110*0.000001</f>
        <v>10.483919999999999</v>
      </c>
      <c r="I1110">
        <f>Input2022!I1110*0.000001</f>
        <v>-2.7958E-2</v>
      </c>
      <c r="J1110">
        <f>Input2022!J1110*0.000001</f>
        <v>30.327106999999998</v>
      </c>
      <c r="K1110">
        <f>Input2022!K1110*0.000001</f>
        <v>72.824866</v>
      </c>
      <c r="L1110">
        <f>Input2022!L1110*0.000001</f>
        <v>47.086729999999996</v>
      </c>
      <c r="M1110">
        <f>Input2022!M1110*0.000001</f>
        <v>36.91592</v>
      </c>
      <c r="N1110">
        <f>Input2022!N1110*0.000001</f>
        <v>15.729255999999999</v>
      </c>
      <c r="O1110">
        <f>Input2022!O1110*0.000001</f>
        <v>0</v>
      </c>
      <c r="P1110">
        <f>Input2022!P1110*0.000001</f>
        <v>2.9552890000000001</v>
      </c>
      <c r="Q1110">
        <f>Input2022!Q1110*0.000001</f>
        <v>-14.571878999999999</v>
      </c>
      <c r="R1110">
        <f>Input2022!R1110*0.000001</f>
        <v>97.626084721995667</v>
      </c>
      <c r="S1110">
        <f>Input2022!S1110*0.000001</f>
        <v>83.054205721995658</v>
      </c>
      <c r="T1110">
        <f>Input2022!T1110*0.000001</f>
        <v>2.7800029999999998</v>
      </c>
      <c r="U1110">
        <f>Input2022!U1110*0.000001</f>
        <v>4.1551729999999996</v>
      </c>
      <c r="V1110">
        <f>Input2022!V1110*0.000001</f>
        <v>8.3627359999999999</v>
      </c>
      <c r="W1110">
        <f>Input2022!W1110*0.000001</f>
        <v>-51.805414999999996</v>
      </c>
    </row>
    <row r="1111" spans="1:23" ht="14.25" customHeight="1">
      <c r="A1111">
        <f>Input2022!A1111</f>
        <v>2022</v>
      </c>
      <c r="B1111" t="str">
        <f>Input2022!B1111</f>
        <v>San Buenaventura</v>
      </c>
      <c r="C1111" t="str">
        <f>Input2022!C1111</f>
        <v>City</v>
      </c>
      <c r="D1111" t="str">
        <f>Input2022!D1111</f>
        <v>06</v>
      </c>
      <c r="E1111" t="str">
        <f>Input2022!E1111</f>
        <v>111</v>
      </c>
      <c r="F1111" t="str">
        <f>Input2022!F1111</f>
        <v>65042</v>
      </c>
      <c r="G1111" t="str">
        <f>Input2022!G1111</f>
        <v>CA</v>
      </c>
      <c r="H1111">
        <f>Input2022!H1111*0.000001</f>
        <v>76.341718999999998</v>
      </c>
      <c r="I1111">
        <f>Input2022!I1111*0.000001</f>
        <v>-6.2641099999999996</v>
      </c>
      <c r="J1111">
        <f>Input2022!J1111*0.000001</f>
        <v>119.78487</v>
      </c>
      <c r="K1111">
        <f>Input2022!K1111*0.000001</f>
        <v>141.733003</v>
      </c>
      <c r="L1111">
        <f>Input2022!L1111*0.000001</f>
        <v>230.04663099999999</v>
      </c>
      <c r="M1111">
        <f>Input2022!M1111*0.000001</f>
        <v>136.65448599999999</v>
      </c>
      <c r="N1111">
        <f>Input2022!N1111*0.000001</f>
        <v>0</v>
      </c>
      <c r="O1111">
        <f>Input2022!O1111*0.000001</f>
        <v>75.077782999999997</v>
      </c>
      <c r="P1111">
        <f>Input2022!P1111*0.000001</f>
        <v>10.113256999999999</v>
      </c>
      <c r="Q1111">
        <f>Input2022!Q1111*0.000001</f>
        <v>-163.818692</v>
      </c>
      <c r="R1111">
        <f>Input2022!R1111*0.000001</f>
        <v>759.20637099999999</v>
      </c>
      <c r="S1111">
        <f>Input2022!S1111*0.000001</f>
        <v>595.38767899999993</v>
      </c>
      <c r="T1111">
        <f>Input2022!T1111*0.000001</f>
        <v>25.161487999999999</v>
      </c>
      <c r="U1111">
        <f>Input2022!U1111*0.000001</f>
        <v>0</v>
      </c>
      <c r="V1111">
        <f>Input2022!V1111*0.000001</f>
        <v>0</v>
      </c>
      <c r="W1111">
        <f>Input2022!W1111*0.000001</f>
        <v>14.432065</v>
      </c>
    </row>
    <row r="1112" spans="1:23" ht="14.25" customHeight="1">
      <c r="A1112">
        <f>Input2022!A1112</f>
        <v>2022</v>
      </c>
      <c r="B1112" t="str">
        <f>Input2022!B1112</f>
        <v>San Carlos</v>
      </c>
      <c r="C1112" t="str">
        <f>Input2022!C1112</f>
        <v>City</v>
      </c>
      <c r="D1112" t="str">
        <f>Input2022!D1112</f>
        <v>06</v>
      </c>
      <c r="E1112" t="str">
        <f>Input2022!E1112</f>
        <v>081</v>
      </c>
      <c r="F1112">
        <f>Input2022!F1112</f>
        <v>65070</v>
      </c>
      <c r="G1112" t="str">
        <f>Input2022!G1112</f>
        <v>CA</v>
      </c>
      <c r="H1112">
        <f>Input2022!H1112*0.000001</f>
        <v>42.967157999999998</v>
      </c>
      <c r="I1112">
        <f>Input2022!I1112*0.000001</f>
        <v>-1.3008999999999999</v>
      </c>
      <c r="J1112">
        <f>Input2022!J1112*0.000001</f>
        <v>42.572378</v>
      </c>
      <c r="K1112">
        <f>Input2022!K1112*0.000001</f>
        <v>6.6034489999999995</v>
      </c>
      <c r="L1112">
        <f>Input2022!L1112*0.000001</f>
        <v>95.721036999999995</v>
      </c>
      <c r="M1112">
        <f>Input2022!M1112*0.000001</f>
        <v>49.621665</v>
      </c>
      <c r="N1112">
        <f>Input2022!N1112*0.000001</f>
        <v>0</v>
      </c>
      <c r="O1112">
        <f>Input2022!O1112*0.000001</f>
        <v>51.195107999999998</v>
      </c>
      <c r="P1112">
        <f>Input2022!P1112*0.000001</f>
        <v>11.993126999999999</v>
      </c>
      <c r="Q1112">
        <f>Input2022!Q1112*0.000001</f>
        <v>-26.705860999999999</v>
      </c>
      <c r="R1112">
        <f>Input2022!R1112*0.000001</f>
        <v>155.68735184213173</v>
      </c>
      <c r="S1112">
        <f>Input2022!S1112*0.000001</f>
        <v>128.98149084213173</v>
      </c>
      <c r="T1112">
        <f>Input2022!T1112*0.000001</f>
        <v>4.47478</v>
      </c>
      <c r="U1112">
        <f>Input2022!U1112*0.000001</f>
        <v>4.0411279999999996</v>
      </c>
      <c r="V1112">
        <f>Input2022!V1112*0.000001</f>
        <v>4.7558369999999996</v>
      </c>
      <c r="W1112">
        <f>Input2022!W1112*0.000001</f>
        <v>57.901458999999996</v>
      </c>
    </row>
    <row r="1113" spans="1:23" ht="14.25" customHeight="1">
      <c r="A1113">
        <f>Input2022!A1113</f>
        <v>2022</v>
      </c>
      <c r="B1113" t="str">
        <f>Input2022!B1113</f>
        <v>San Carlos School District</v>
      </c>
      <c r="C1113" t="str">
        <f>Input2022!C1113</f>
        <v>School District</v>
      </c>
      <c r="D1113" t="str">
        <f>Input2022!D1113</f>
        <v>06</v>
      </c>
      <c r="E1113" t="str">
        <f>Input2022!E1113</f>
        <v>081</v>
      </c>
      <c r="F1113" t="str">
        <f>Input2022!F1113</f>
        <v>34290</v>
      </c>
      <c r="G1113" t="str">
        <f>Input2022!G1113</f>
        <v>CA</v>
      </c>
      <c r="H1113">
        <f>Input2022!H1113*0.000001</f>
        <v>10.005972999999999</v>
      </c>
      <c r="I1113">
        <f>Input2022!I1113*0.000001</f>
        <v>-0.984294</v>
      </c>
      <c r="J1113">
        <f>Input2022!J1113*0.000001</f>
        <v>41.59525</v>
      </c>
      <c r="K1113">
        <f>Input2022!K1113*0.000001</f>
        <v>111.27741399999999</v>
      </c>
      <c r="L1113">
        <f>Input2022!L1113*0.000001</f>
        <v>60.268411999999998</v>
      </c>
      <c r="M1113">
        <f>Input2022!M1113*0.000001</f>
        <v>47.657543999999994</v>
      </c>
      <c r="N1113">
        <f>Input2022!N1113*0.000001</f>
        <v>0</v>
      </c>
      <c r="O1113">
        <f>Input2022!O1113*0.000001</f>
        <v>13.555012</v>
      </c>
      <c r="P1113">
        <f>Input2022!P1113*0.000001</f>
        <v>3.21251</v>
      </c>
      <c r="Q1113">
        <f>Input2022!Q1113*0.000001</f>
        <v>-23.179261999999998</v>
      </c>
      <c r="R1113">
        <f>Input2022!R1113*0.000001</f>
        <v>158.76573969663139</v>
      </c>
      <c r="S1113">
        <f>Input2022!S1113*0.000001</f>
        <v>135.58647769663139</v>
      </c>
      <c r="T1113">
        <f>Input2022!T1113*0.000001</f>
        <v>4.8638439999999994</v>
      </c>
      <c r="U1113">
        <f>Input2022!U1113*0.000001</f>
        <v>0</v>
      </c>
      <c r="V1113">
        <f>Input2022!V1113*0.000001</f>
        <v>10.261839</v>
      </c>
      <c r="W1113">
        <f>Input2022!W1113*0.000001</f>
        <v>-46.764181999999998</v>
      </c>
    </row>
    <row r="1114" spans="1:23" ht="14.25" customHeight="1">
      <c r="A1114">
        <f>Input2022!A1114</f>
        <v>2022</v>
      </c>
      <c r="B1114" t="str">
        <f>Input2022!B1114</f>
        <v>San Clemente</v>
      </c>
      <c r="C1114" t="str">
        <f>Input2022!C1114</f>
        <v>City</v>
      </c>
      <c r="D1114" t="str">
        <f>Input2022!D1114</f>
        <v>06</v>
      </c>
      <c r="E1114" t="str">
        <f>Input2022!E1114</f>
        <v>059</v>
      </c>
      <c r="F1114">
        <f>Input2022!F1114</f>
        <v>65084</v>
      </c>
      <c r="G1114" t="str">
        <f>Input2022!G1114</f>
        <v>CA</v>
      </c>
      <c r="H1114">
        <f>Input2022!H1114*0.000001</f>
        <v>30.299913</v>
      </c>
      <c r="I1114">
        <f>Input2022!I1114*0.000001</f>
        <v>-1.8645319999999999</v>
      </c>
      <c r="J1114">
        <f>Input2022!J1114*0.000001</f>
        <v>69.968480999999997</v>
      </c>
      <c r="K1114">
        <f>Input2022!K1114*0.000001</f>
        <v>10.947035999999999</v>
      </c>
      <c r="L1114">
        <f>Input2022!L1114*0.000001</f>
        <v>122.74539399999999</v>
      </c>
      <c r="M1114">
        <f>Input2022!M1114*0.000001</f>
        <v>74.295383999999999</v>
      </c>
      <c r="N1114">
        <f>Input2022!N1114*0.000001</f>
        <v>0</v>
      </c>
      <c r="O1114">
        <f>Input2022!O1114*0.000001</f>
        <v>32.866827999999998</v>
      </c>
      <c r="P1114">
        <f>Input2022!P1114*0.000001</f>
        <v>8.2037610000000001</v>
      </c>
      <c r="Q1114">
        <f>Input2022!Q1114*0.000001</f>
        <v>-35.301074999999997</v>
      </c>
      <c r="R1114">
        <f>Input2022!R1114*0.000001</f>
        <v>168.68021953528398</v>
      </c>
      <c r="S1114">
        <f>Input2022!S1114*0.000001</f>
        <v>133.37914453528398</v>
      </c>
      <c r="T1114">
        <f>Input2022!T1114*0.000001</f>
        <v>5.5951949999999995</v>
      </c>
      <c r="U1114">
        <f>Input2022!U1114*0.000001</f>
        <v>1.4430149999999999</v>
      </c>
      <c r="V1114">
        <f>Input2022!V1114*0.000001</f>
        <v>4.3218100000000002</v>
      </c>
      <c r="W1114">
        <f>Input2022!W1114*0.000001</f>
        <v>74.612363000000002</v>
      </c>
    </row>
    <row r="1115" spans="1:23" ht="14.25" customHeight="1">
      <c r="A1115">
        <f>Input2022!A1115</f>
        <v>2022</v>
      </c>
      <c r="B1115" t="str">
        <f>Input2022!B1115</f>
        <v>San Diego</v>
      </c>
      <c r="C1115" t="str">
        <f>Input2022!C1115</f>
        <v>City</v>
      </c>
      <c r="D1115" t="str">
        <f>Input2022!D1115</f>
        <v>06</v>
      </c>
      <c r="E1115" t="str">
        <f>Input2022!E1115</f>
        <v>073</v>
      </c>
      <c r="F1115">
        <f>Input2022!F1115</f>
        <v>66000</v>
      </c>
      <c r="G1115" t="str">
        <f>Input2022!G1115</f>
        <v>CA</v>
      </c>
      <c r="H1115">
        <f>Input2022!H1115*0.000001</f>
        <v>279.79899999999998</v>
      </c>
      <c r="I1115">
        <f>Input2022!I1115*0.000001</f>
        <v>-68.715999999999994</v>
      </c>
      <c r="J1115">
        <f>Input2022!J1115*0.000001</f>
        <v>1877.289</v>
      </c>
      <c r="K1115">
        <f>Input2022!K1115*0.000001</f>
        <v>3705.2929999999997</v>
      </c>
      <c r="L1115">
        <f>Input2022!L1115*0.000001</f>
        <v>4030.9739999999997</v>
      </c>
      <c r="M1115">
        <f>Input2022!M1115*0.000001</f>
        <v>1957.626</v>
      </c>
      <c r="N1115">
        <f>Input2022!N1115*0.000001</f>
        <v>0</v>
      </c>
      <c r="O1115">
        <f>Input2022!O1115*0.000001</f>
        <v>629.64499999999998</v>
      </c>
      <c r="P1115">
        <f>Input2022!P1115*0.000001</f>
        <v>338.60599999999999</v>
      </c>
      <c r="Q1115">
        <f>Input2022!Q1115*0.000001</f>
        <v>-2164.172</v>
      </c>
      <c r="R1115">
        <f>Input2022!R1115*0.000001</f>
        <v>11609.876</v>
      </c>
      <c r="S1115">
        <f>Input2022!S1115*0.000001</f>
        <v>9445.7039999999997</v>
      </c>
      <c r="T1115">
        <f>Input2022!T1115*0.000001</f>
        <v>414.9</v>
      </c>
      <c r="U1115">
        <f>Input2022!U1115*0.000001</f>
        <v>141.52500000000001</v>
      </c>
      <c r="V1115">
        <f>Input2022!V1115*0.000001</f>
        <v>571.24400000000003</v>
      </c>
      <c r="W1115">
        <f>Input2022!W1115*0.000001</f>
        <v>-1938.009</v>
      </c>
    </row>
    <row r="1116" spans="1:23" ht="14.25" customHeight="1">
      <c r="A1116">
        <f>Input2022!A1116</f>
        <v>2022</v>
      </c>
      <c r="B1116" t="str">
        <f>Input2022!B1116</f>
        <v>San Diego Association of Governments</v>
      </c>
      <c r="C1116" t="str">
        <f>Input2022!C1116</f>
        <v>Special District</v>
      </c>
      <c r="D1116" t="str">
        <f>Input2022!D1116</f>
        <v>06</v>
      </c>
      <c r="E1116" t="str">
        <f>Input2022!E1116</f>
        <v>073</v>
      </c>
      <c r="F1116">
        <f>Input2022!F1116</f>
        <v>99062</v>
      </c>
      <c r="G1116" t="str">
        <f>Input2022!G1116</f>
        <v>CA</v>
      </c>
      <c r="H1116">
        <f>Input2022!H1116*0.000001</f>
        <v>11.989493999999999</v>
      </c>
      <c r="I1116">
        <f>Input2022!I1116*0.000001</f>
        <v>-6.2026859999999999</v>
      </c>
      <c r="J1116">
        <f>Input2022!J1116*0.000001</f>
        <v>3.388843</v>
      </c>
      <c r="K1116">
        <f>Input2022!K1116*0.000001</f>
        <v>2463.1230419999997</v>
      </c>
      <c r="L1116">
        <f>Input2022!L1116*0.000001</f>
        <v>623.10517099999993</v>
      </c>
      <c r="M1116">
        <f>Input2022!M1116*0.000001</f>
        <v>9.2942649999999993</v>
      </c>
      <c r="N1116">
        <f>Input2022!N1116*0.000001</f>
        <v>0</v>
      </c>
      <c r="O1116">
        <f>Input2022!O1116*0.000001</f>
        <v>15.745450999999999</v>
      </c>
      <c r="P1116">
        <f>Input2022!P1116*0.000001</f>
        <v>5.4225699999999994</v>
      </c>
      <c r="Q1116">
        <f>Input2022!Q1116*0.000001</f>
        <v>-38.430518999999997</v>
      </c>
      <c r="R1116">
        <f>Input2022!R1116*0.000001</f>
        <v>206.51906499999998</v>
      </c>
      <c r="S1116">
        <f>Input2022!S1116*0.000001</f>
        <v>168.08854599999998</v>
      </c>
      <c r="T1116">
        <f>Input2022!T1116*0.000001</f>
        <v>8.2288169999999994</v>
      </c>
      <c r="U1116">
        <f>Input2022!U1116*0.000001</f>
        <v>7.2105709999999998</v>
      </c>
      <c r="V1116">
        <f>Input2022!V1116*0.000001</f>
        <v>10.336722999999999</v>
      </c>
      <c r="W1116">
        <f>Input2022!W1116*0.000001</f>
        <v>-685.66214600000001</v>
      </c>
    </row>
    <row r="1117" spans="1:23" ht="14.25" customHeight="1">
      <c r="A1117">
        <f>Input2022!A1117</f>
        <v>2022</v>
      </c>
      <c r="B1117" t="str">
        <f>Input2022!B1117</f>
        <v>San Diego County</v>
      </c>
      <c r="C1117" t="str">
        <f>Input2022!C1117</f>
        <v>County</v>
      </c>
      <c r="D1117" t="str">
        <f>Input2022!D1117</f>
        <v>06</v>
      </c>
      <c r="E1117" t="str">
        <f>Input2022!E1117</f>
        <v>073</v>
      </c>
      <c r="F1117" t="str">
        <f>Input2022!F1117</f>
        <v>00000</v>
      </c>
      <c r="G1117" t="str">
        <f>Input2022!G1117</f>
        <v>CA</v>
      </c>
      <c r="H1117">
        <f>Input2022!H1117*0.000001</f>
        <v>1627.1289999999999</v>
      </c>
      <c r="I1117">
        <f>Input2022!I1117*0.000001</f>
        <v>-282.42599999999999</v>
      </c>
      <c r="J1117">
        <f>Input2022!J1117*0.000001</f>
        <v>5015.3809999999994</v>
      </c>
      <c r="K1117">
        <f>Input2022!K1117*0.000001</f>
        <v>1619.3129999999999</v>
      </c>
      <c r="L1117">
        <f>Input2022!L1117*0.000001</f>
        <v>6027.232</v>
      </c>
      <c r="M1117">
        <f>Input2022!M1117*0.000001</f>
        <v>4985.9349999999995</v>
      </c>
      <c r="N1117">
        <f>Input2022!N1117*0.000001</f>
        <v>0.22499999999999998</v>
      </c>
      <c r="O1117">
        <f>Input2022!O1117*0.000001</f>
        <v>2880.6769999999997</v>
      </c>
      <c r="P1117">
        <f>Input2022!P1117*0.000001</f>
        <v>1406.473</v>
      </c>
      <c r="Q1117">
        <f>Input2022!Q1117*0.000001</f>
        <v>-2246.6729999999998</v>
      </c>
      <c r="R1117">
        <f>Input2022!R1117*0.000001</f>
        <v>17375.661252999998</v>
      </c>
      <c r="S1117">
        <f>Input2022!S1117*0.000001</f>
        <v>15128.988253</v>
      </c>
      <c r="T1117">
        <f>Input2022!T1117*0.000001</f>
        <v>589.34899999999993</v>
      </c>
      <c r="U1117">
        <f>Input2022!U1117*0.000001</f>
        <v>0</v>
      </c>
      <c r="V1117">
        <f>Input2022!V1117*0.000001</f>
        <v>71.146999999999991</v>
      </c>
      <c r="W1117">
        <f>Input2022!W1117*0.000001</f>
        <v>-1099.2159999999999</v>
      </c>
    </row>
    <row r="1118" spans="1:23" ht="14.25" customHeight="1">
      <c r="A1118">
        <f>Input2022!A1118</f>
        <v>2022</v>
      </c>
      <c r="B1118" t="str">
        <f>Input2022!B1118</f>
        <v>San Diego County Air Pollution Control District</v>
      </c>
      <c r="C1118" t="str">
        <f>Input2022!C1118</f>
        <v>Special District</v>
      </c>
      <c r="D1118" t="str">
        <f>Input2022!D1118</f>
        <v>06</v>
      </c>
      <c r="E1118" t="str">
        <f>Input2022!E1118</f>
        <v>073</v>
      </c>
      <c r="F1118">
        <f>Input2022!F1118</f>
        <v>99063</v>
      </c>
      <c r="G1118" t="str">
        <f>Input2022!G1118</f>
        <v>CA</v>
      </c>
      <c r="H1118">
        <f>Input2022!H1118*0.000001</f>
        <v>22.112033</v>
      </c>
      <c r="I1118">
        <f>Input2022!I1118*0.000001</f>
        <v>0</v>
      </c>
      <c r="J1118">
        <f>Input2022!J1118*0.000001</f>
        <v>28.732001999999998</v>
      </c>
      <c r="K1118">
        <f>Input2022!K1118*0.000001</f>
        <v>0.59050099999999994</v>
      </c>
      <c r="L1118">
        <f>Input2022!L1118*0.000001</f>
        <v>40.697814999999999</v>
      </c>
      <c r="M1118">
        <f>Input2022!M1118*0.000001</f>
        <v>26.906361999999998</v>
      </c>
      <c r="N1118">
        <f>Input2022!N1118*0.000001</f>
        <v>0</v>
      </c>
      <c r="O1118">
        <f>Input2022!O1118*0.000001</f>
        <v>20.705176999999999</v>
      </c>
      <c r="P1118">
        <f>Input2022!P1118*0.000001</f>
        <v>2.7892189999999997</v>
      </c>
      <c r="Q1118">
        <f>Input2022!Q1118*0.000001</f>
        <v>-17.601151999999999</v>
      </c>
      <c r="R1118">
        <f>Input2022!R1118*0.000001</f>
        <v>136.9739455252919</v>
      </c>
      <c r="S1118">
        <f>Input2022!S1118*0.000001</f>
        <v>119.37279352529188</v>
      </c>
      <c r="T1118">
        <f>Input2022!T1118*0.000001</f>
        <v>4.9231249999999998</v>
      </c>
      <c r="U1118">
        <f>Input2022!U1118*0.000001</f>
        <v>0.15351402864259028</v>
      </c>
      <c r="V1118">
        <f>Input2022!V1118*0.000001</f>
        <v>0.77925902864259033</v>
      </c>
      <c r="W1118">
        <f>Input2022!W1118*0.000001</f>
        <v>1.564157</v>
      </c>
    </row>
    <row r="1119" spans="1:23" ht="14.25" customHeight="1">
      <c r="A1119">
        <f>Input2022!A1119</f>
        <v>2022</v>
      </c>
      <c r="B1119" t="str">
        <f>Input2022!B1119</f>
        <v>San Diego County Office of Education</v>
      </c>
      <c r="C1119" t="str">
        <f>Input2022!C1119</f>
        <v>School District</v>
      </c>
      <c r="D1119" t="str">
        <f>Input2022!D1119</f>
        <v>06</v>
      </c>
      <c r="E1119" t="str">
        <f>Input2022!E1119</f>
        <v>073</v>
      </c>
      <c r="F1119" t="str">
        <f>Input2022!F1119</f>
        <v>91030</v>
      </c>
      <c r="G1119" t="str">
        <f>Input2022!G1119</f>
        <v>CA</v>
      </c>
      <c r="H1119">
        <f>Input2022!H1119*0.000001</f>
        <v>142.25627699999998</v>
      </c>
      <c r="I1119">
        <f>Input2022!I1119*0.000001</f>
        <v>-13.346292999999999</v>
      </c>
      <c r="J1119">
        <f>Input2022!J1119*0.000001</f>
        <v>296.56262099999998</v>
      </c>
      <c r="K1119">
        <f>Input2022!K1119*0.000001</f>
        <v>17.486713999999999</v>
      </c>
      <c r="L1119">
        <f>Input2022!L1119*0.000001</f>
        <v>606.093481</v>
      </c>
      <c r="M1119">
        <f>Input2022!M1119*0.000001</f>
        <v>300.25943100000001</v>
      </c>
      <c r="N1119">
        <f>Input2022!N1119*0.000001</f>
        <v>0</v>
      </c>
      <c r="O1119">
        <f>Input2022!O1119*0.000001</f>
        <v>220.89442299999999</v>
      </c>
      <c r="P1119">
        <f>Input2022!P1119*0.000001</f>
        <v>71.884091999999995</v>
      </c>
      <c r="Q1119">
        <f>Input2022!Q1119*0.000001</f>
        <v>-99.996072999999996</v>
      </c>
      <c r="R1119">
        <f>Input2022!R1119*0.000001</f>
        <v>716.31636170000002</v>
      </c>
      <c r="S1119">
        <f>Input2022!S1119*0.000001</f>
        <v>616.32028869999999</v>
      </c>
      <c r="T1119">
        <f>Input2022!T1119*0.000001</f>
        <v>20.579591999999998</v>
      </c>
      <c r="U1119">
        <f>Input2022!U1119*0.000001</f>
        <v>31.810872</v>
      </c>
      <c r="V1119">
        <f>Input2022!V1119*0.000001</f>
        <v>19.400663999999999</v>
      </c>
      <c r="W1119">
        <f>Input2022!W1119*0.000001</f>
        <v>40.040557</v>
      </c>
    </row>
    <row r="1120" spans="1:23" ht="14.25" customHeight="1">
      <c r="A1120">
        <f>Input2022!A1120</f>
        <v>2022</v>
      </c>
      <c r="B1120" t="str">
        <f>Input2022!B1120</f>
        <v>San Diego Unified School District</v>
      </c>
      <c r="C1120" t="str">
        <f>Input2022!C1120</f>
        <v>School District</v>
      </c>
      <c r="D1120" t="str">
        <f>Input2022!D1120</f>
        <v>06</v>
      </c>
      <c r="E1120" t="str">
        <f>Input2022!E1120</f>
        <v>073</v>
      </c>
      <c r="F1120" t="str">
        <f>Input2022!F1120</f>
        <v>34320</v>
      </c>
      <c r="G1120" t="str">
        <f>Input2022!G1120</f>
        <v>CA</v>
      </c>
      <c r="H1120">
        <f>Input2022!H1120*0.000001</f>
        <v>116.73301699999999</v>
      </c>
      <c r="I1120">
        <f>Input2022!I1120*0.000001</f>
        <v>-9.8782379999999996</v>
      </c>
      <c r="J1120">
        <f>Input2022!J1120*0.000001</f>
        <v>1673.8773169999999</v>
      </c>
      <c r="K1120">
        <f>Input2022!K1120*0.000001</f>
        <v>5262.3453899999995</v>
      </c>
      <c r="L1120">
        <f>Input2022!L1120*0.000001</f>
        <v>2348.9981589999998</v>
      </c>
      <c r="M1120">
        <f>Input2022!M1120*0.000001</f>
        <v>1725.438404</v>
      </c>
      <c r="N1120">
        <f>Input2022!N1120*0.000001</f>
        <v>224.04623699999999</v>
      </c>
      <c r="O1120">
        <f>Input2022!O1120*0.000001</f>
        <v>0</v>
      </c>
      <c r="P1120">
        <f>Input2022!P1120*0.000001</f>
        <v>181.58657599999998</v>
      </c>
      <c r="Q1120">
        <f>Input2022!Q1120*0.000001</f>
        <v>-803.92</v>
      </c>
      <c r="R1120">
        <f>Input2022!R1120*0.000001</f>
        <v>5277.9702617425992</v>
      </c>
      <c r="S1120">
        <f>Input2022!S1120*0.000001</f>
        <v>4474.0502617425991</v>
      </c>
      <c r="T1120">
        <f>Input2022!T1120*0.000001</f>
        <v>167.589598</v>
      </c>
      <c r="U1120">
        <f>Input2022!U1120*0.000001</f>
        <v>0</v>
      </c>
      <c r="V1120">
        <f>Input2022!V1120*0.000001</f>
        <v>136.13299799999999</v>
      </c>
      <c r="W1120">
        <f>Input2022!W1120*0.000001</f>
        <v>-1750.7693379999998</v>
      </c>
    </row>
    <row r="1121" spans="1:23" ht="14.25" customHeight="1">
      <c r="A1121">
        <f>Input2022!A1121</f>
        <v>2022</v>
      </c>
      <c r="B1121" t="str">
        <f>Input2022!B1121</f>
        <v>San Diego Workforce Partnership, Inc.</v>
      </c>
      <c r="C1121" t="str">
        <f>Input2022!C1121</f>
        <v>Special District</v>
      </c>
      <c r="D1121" t="str">
        <f>Input2022!D1121</f>
        <v>06</v>
      </c>
      <c r="E1121" t="str">
        <f>Input2022!E1121</f>
        <v>073</v>
      </c>
      <c r="F1121">
        <f>Input2022!F1121</f>
        <v>99064</v>
      </c>
      <c r="G1121" t="str">
        <f>Input2022!G1121</f>
        <v>CA</v>
      </c>
      <c r="H1121">
        <f>Input2022!H1121*0.000001</f>
        <v>1.490421</v>
      </c>
      <c r="I1121">
        <f>Input2022!I1121*0.000001</f>
        <v>0</v>
      </c>
      <c r="J1121">
        <f>Input2022!J1121*0.000001</f>
        <v>0.34855799999999998</v>
      </c>
      <c r="K1121">
        <f>Input2022!K1121*0.000001</f>
        <v>1.3320149999999999</v>
      </c>
      <c r="L1121">
        <f>Input2022!L1121*0.000001</f>
        <v>29.452105</v>
      </c>
      <c r="M1121">
        <f>Input2022!M1121*0.000001</f>
        <v>0.53153799999999995</v>
      </c>
      <c r="N1121">
        <f>Input2022!N1121*0.000001</f>
        <v>3.4415609999999996</v>
      </c>
      <c r="O1121">
        <f>Input2022!O1121*0.000001</f>
        <v>5.0000000000000001E-4</v>
      </c>
      <c r="P1121">
        <f>Input2022!P1121*0.000001</f>
        <v>3.4695519999999997</v>
      </c>
      <c r="Q1121">
        <f>Input2022!Q1121*0.000001</f>
        <v>0</v>
      </c>
      <c r="R1121">
        <f>Input2022!R1121*0.000001</f>
        <v>0</v>
      </c>
      <c r="S1121">
        <f>Input2022!S1121*0.000001</f>
        <v>0</v>
      </c>
      <c r="T1121">
        <f>Input2022!T1121*0.000001</f>
        <v>0</v>
      </c>
      <c r="U1121">
        <f>Input2022!U1121*0.000001</f>
        <v>0</v>
      </c>
      <c r="V1121">
        <f>Input2022!V1121*0.000001</f>
        <v>0</v>
      </c>
      <c r="W1121">
        <f>Input2022!W1121*0.000001</f>
        <v>1.2988420000000001</v>
      </c>
    </row>
    <row r="1122" spans="1:23" ht="14.25" customHeight="1">
      <c r="A1122">
        <f>Input2022!A1122</f>
        <v>2022</v>
      </c>
      <c r="B1122" t="str">
        <f>Input2022!B1122</f>
        <v>San Dieguito Union High School District</v>
      </c>
      <c r="C1122" t="str">
        <f>Input2022!C1122</f>
        <v>School District</v>
      </c>
      <c r="D1122" t="str">
        <f>Input2022!D1122</f>
        <v>06</v>
      </c>
      <c r="E1122" t="str">
        <f>Input2022!E1122</f>
        <v>073</v>
      </c>
      <c r="F1122" t="str">
        <f>Input2022!F1122</f>
        <v>34380</v>
      </c>
      <c r="G1122" t="str">
        <f>Input2022!G1122</f>
        <v>CA</v>
      </c>
      <c r="H1122">
        <f>Input2022!H1122*0.000001</f>
        <v>29.725344999999997</v>
      </c>
      <c r="I1122">
        <f>Input2022!I1122*0.000001</f>
        <v>-0.16273599999999999</v>
      </c>
      <c r="J1122">
        <f>Input2022!J1122*0.000001</f>
        <v>171.24083999999999</v>
      </c>
      <c r="K1122">
        <f>Input2022!K1122*0.000001</f>
        <v>537.74497999999994</v>
      </c>
      <c r="L1122">
        <f>Input2022!L1122*0.000001</f>
        <v>214.321743</v>
      </c>
      <c r="M1122">
        <f>Input2022!M1122*0.000001</f>
        <v>173.62684099999998</v>
      </c>
      <c r="N1122">
        <f>Input2022!N1122*0.000001</f>
        <v>31.821455999999998</v>
      </c>
      <c r="O1122">
        <f>Input2022!O1122*0.000001</f>
        <v>0</v>
      </c>
      <c r="P1122">
        <f>Input2022!P1122*0.000001</f>
        <v>4.7528969999999999</v>
      </c>
      <c r="Q1122">
        <f>Input2022!Q1122*0.000001</f>
        <v>-86.58397699999999</v>
      </c>
      <c r="R1122">
        <f>Input2022!R1122*0.000001</f>
        <v>530.18609263510098</v>
      </c>
      <c r="S1122">
        <f>Input2022!S1122*0.000001</f>
        <v>443.60211563510097</v>
      </c>
      <c r="T1122">
        <f>Input2022!T1122*0.000001</f>
        <v>18.411265999999998</v>
      </c>
      <c r="U1122">
        <f>Input2022!U1122*0.000001</f>
        <v>0.51319799999999993</v>
      </c>
      <c r="V1122">
        <f>Input2022!V1122*0.000001</f>
        <v>26.896857999999998</v>
      </c>
      <c r="W1122">
        <f>Input2022!W1122*0.000001</f>
        <v>-207.39683499999998</v>
      </c>
    </row>
    <row r="1123" spans="1:23" ht="14.25" customHeight="1">
      <c r="A1123">
        <f>Input2022!A1123</f>
        <v>2022</v>
      </c>
      <c r="B1123" t="str">
        <f>Input2022!B1123</f>
        <v>San Dimas</v>
      </c>
      <c r="C1123" t="str">
        <f>Input2022!C1123</f>
        <v>City</v>
      </c>
      <c r="D1123" t="str">
        <f>Input2022!D1123</f>
        <v>06</v>
      </c>
      <c r="E1123" t="str">
        <f>Input2022!E1123</f>
        <v>037</v>
      </c>
      <c r="F1123">
        <f>Input2022!F1123</f>
        <v>66070</v>
      </c>
      <c r="G1123" t="str">
        <f>Input2022!G1123</f>
        <v>CA</v>
      </c>
      <c r="H1123">
        <f>Input2022!H1123*0.000001</f>
        <v>28.151598999999997</v>
      </c>
      <c r="I1123">
        <f>Input2022!I1123*0.000001</f>
        <v>-2.1091479999999998</v>
      </c>
      <c r="J1123">
        <f>Input2022!J1123*0.000001</f>
        <v>21.965361999999999</v>
      </c>
      <c r="K1123">
        <f>Input2022!K1123*0.000001</f>
        <v>3.1602379999999997</v>
      </c>
      <c r="L1123">
        <f>Input2022!L1123*0.000001</f>
        <v>40.483778999999998</v>
      </c>
      <c r="M1123">
        <f>Input2022!M1123*0.000001</f>
        <v>25.010348</v>
      </c>
      <c r="N1123">
        <f>Input2022!N1123*0.000001</f>
        <v>0</v>
      </c>
      <c r="O1123">
        <f>Input2022!O1123*0.000001</f>
        <v>28.76886</v>
      </c>
      <c r="P1123">
        <f>Input2022!P1123*0.000001</f>
        <v>2.9558770000000001</v>
      </c>
      <c r="Q1123">
        <f>Input2022!Q1123*0.000001</f>
        <v>-6.8074110000000001</v>
      </c>
      <c r="R1123">
        <f>Input2022!R1123*0.000001</f>
        <v>58.183</v>
      </c>
      <c r="S1123">
        <f>Input2022!S1123*0.000001</f>
        <v>51.375588999999998</v>
      </c>
      <c r="T1123">
        <f>Input2022!T1123*0.000001</f>
        <v>1.5444339999999999</v>
      </c>
      <c r="U1123">
        <f>Input2022!U1123*0.000001</f>
        <v>0</v>
      </c>
      <c r="V1123">
        <f>Input2022!V1123*0.000001</f>
        <v>2.9789319999999999</v>
      </c>
      <c r="W1123">
        <f>Input2022!W1123*0.000001</f>
        <v>31.097151</v>
      </c>
    </row>
    <row r="1124" spans="1:23" ht="14.25" customHeight="1">
      <c r="A1124">
        <f>Input2022!A1124</f>
        <v>2022</v>
      </c>
      <c r="B1124" t="str">
        <f>Input2022!B1124</f>
        <v>San Fernando</v>
      </c>
      <c r="C1124" t="str">
        <f>Input2022!C1124</f>
        <v>City</v>
      </c>
      <c r="D1124" t="str">
        <f>Input2022!D1124</f>
        <v>06</v>
      </c>
      <c r="E1124" t="str">
        <f>Input2022!E1124</f>
        <v>037</v>
      </c>
      <c r="F1124">
        <f>Input2022!F1124</f>
        <v>66140</v>
      </c>
      <c r="G1124" t="str">
        <f>Input2022!G1124</f>
        <v>CA</v>
      </c>
      <c r="H1124">
        <f>Input2022!H1124*0.000001</f>
        <v>10.223656999999999</v>
      </c>
      <c r="I1124">
        <f>Input2022!I1124*0.000001</f>
        <v>-2.0947990000000001</v>
      </c>
      <c r="J1124">
        <f>Input2022!J1124*0.000001</f>
        <v>18.993672</v>
      </c>
      <c r="K1124">
        <f>Input2022!K1124*0.000001</f>
        <v>40.899617999999997</v>
      </c>
      <c r="L1124">
        <f>Input2022!L1124*0.000001</f>
        <v>49.727488999999998</v>
      </c>
      <c r="M1124">
        <f>Input2022!M1124*0.000001</f>
        <v>23.087002999999999</v>
      </c>
      <c r="N1124">
        <f>Input2022!N1124*0.000001</f>
        <v>0</v>
      </c>
      <c r="O1124">
        <f>Input2022!O1124*0.000001</f>
        <v>12.74685</v>
      </c>
      <c r="P1124">
        <f>Input2022!P1124*0.000001</f>
        <v>5.0180349999999994</v>
      </c>
      <c r="Q1124">
        <f>Input2022!Q1124*0.000001</f>
        <v>-32.849737999999995</v>
      </c>
      <c r="R1124">
        <f>Input2022!R1124*0.000001</f>
        <v>280.52722460000001</v>
      </c>
      <c r="S1124">
        <f>Input2022!S1124*0.000001</f>
        <v>247.67748659999998</v>
      </c>
      <c r="T1124">
        <f>Input2022!T1124*0.000001</f>
        <v>40.691068999999999</v>
      </c>
      <c r="U1124">
        <f>Input2022!U1124*0.000001</f>
        <v>0</v>
      </c>
      <c r="V1124">
        <f>Input2022!V1124*0.000001</f>
        <v>47.287334000000001</v>
      </c>
      <c r="W1124">
        <f>Input2022!W1124*0.000001</f>
        <v>-78.308994999999996</v>
      </c>
    </row>
    <row r="1125" spans="1:23" ht="14.25" customHeight="1">
      <c r="A1125">
        <f>Input2022!A1125</f>
        <v>2022</v>
      </c>
      <c r="B1125" t="str">
        <f>Input2022!B1125</f>
        <v>San Francisco County Transportation Authority</v>
      </c>
      <c r="C1125" t="str">
        <f>Input2022!C1125</f>
        <v>Special District</v>
      </c>
      <c r="D1125" t="str">
        <f>Input2022!D1125</f>
        <v>06</v>
      </c>
      <c r="E1125" t="str">
        <f>Input2022!E1125</f>
        <v>075</v>
      </c>
      <c r="F1125">
        <f>Input2022!F1125</f>
        <v>99065</v>
      </c>
      <c r="G1125" t="str">
        <f>Input2022!G1125</f>
        <v>CA</v>
      </c>
      <c r="H1125">
        <f>Input2022!H1125*0.000001</f>
        <v>24.017256</v>
      </c>
      <c r="I1125">
        <f>Input2022!I1125*0.000001</f>
        <v>-10.122759</v>
      </c>
      <c r="J1125">
        <f>Input2022!J1125*0.000001</f>
        <v>120.440017</v>
      </c>
      <c r="K1125">
        <f>Input2022!K1125*0.000001</f>
        <v>212.25633999999999</v>
      </c>
      <c r="L1125">
        <f>Input2022!L1125*0.000001</f>
        <v>137.13453200000001</v>
      </c>
      <c r="M1125">
        <f>Input2022!M1125*0.000001</f>
        <v>103.942888</v>
      </c>
      <c r="N1125">
        <f>Input2022!N1125*0.000001</f>
        <v>33.700646999999996</v>
      </c>
      <c r="O1125">
        <f>Input2022!O1125*0.000001</f>
        <v>41.490048000000002</v>
      </c>
      <c r="P1125">
        <f>Input2022!P1125*0.000001</f>
        <v>66.188817</v>
      </c>
      <c r="Q1125">
        <f>Input2022!Q1125*0.000001</f>
        <v>-0.86764799999999997</v>
      </c>
      <c r="R1125">
        <f>Input2022!R1125*0.000001</f>
        <v>7.4094619982920591</v>
      </c>
      <c r="S1125">
        <f>Input2022!S1125*0.000001</f>
        <v>6.5418139982920591</v>
      </c>
      <c r="T1125">
        <f>Input2022!T1125*0.000001</f>
        <v>0.62802499999999994</v>
      </c>
      <c r="U1125">
        <f>Input2022!U1125*0.000001</f>
        <v>2.4924999999999997</v>
      </c>
      <c r="V1125">
        <f>Input2022!V1125*0.000001</f>
        <v>1.9553999999999998</v>
      </c>
      <c r="W1125">
        <f>Input2022!W1125*0.000001</f>
        <v>-201.47773799999999</v>
      </c>
    </row>
    <row r="1126" spans="1:23" ht="14.25" customHeight="1">
      <c r="A1126">
        <f>Input2022!A1126</f>
        <v>2022</v>
      </c>
      <c r="B1126" t="str">
        <f>Input2022!B1126</f>
        <v>San Francisco Unified School District</v>
      </c>
      <c r="C1126" t="str">
        <f>Input2022!C1126</f>
        <v>School District</v>
      </c>
      <c r="D1126" t="str">
        <f>Input2022!D1126</f>
        <v>06</v>
      </c>
      <c r="E1126" t="str">
        <f>Input2022!E1126</f>
        <v>075</v>
      </c>
      <c r="F1126" t="str">
        <f>Input2022!F1126</f>
        <v>34410</v>
      </c>
      <c r="G1126" t="str">
        <f>Input2022!G1126</f>
        <v>CA</v>
      </c>
      <c r="H1126">
        <f>Input2022!H1126*0.000001</f>
        <v>175.96248499999999</v>
      </c>
      <c r="I1126">
        <f>Input2022!I1126*0.000001</f>
        <v>-15.768609</v>
      </c>
      <c r="J1126">
        <f>Input2022!J1126*0.000001</f>
        <v>1126.345155</v>
      </c>
      <c r="K1126">
        <f>Input2022!K1126*0.000001</f>
        <v>1170.851484</v>
      </c>
      <c r="L1126">
        <f>Input2022!L1126*0.000001</f>
        <v>1528.126847</v>
      </c>
      <c r="M1126">
        <f>Input2022!M1126*0.000001</f>
        <v>1308.8823259999999</v>
      </c>
      <c r="N1126">
        <f>Input2022!N1126*0.000001</f>
        <v>0</v>
      </c>
      <c r="O1126">
        <f>Input2022!O1126*0.000001</f>
        <v>328.41703100000001</v>
      </c>
      <c r="P1126">
        <f>Input2022!P1126*0.000001</f>
        <v>145.33525699999998</v>
      </c>
      <c r="Q1126">
        <f>Input2022!Q1126*0.000001</f>
        <v>-285.17399999999998</v>
      </c>
      <c r="R1126">
        <f>Input2022!R1126*0.000001</f>
        <v>1499.604609</v>
      </c>
      <c r="S1126">
        <f>Input2022!S1126*0.000001</f>
        <v>1214.430609</v>
      </c>
      <c r="T1126">
        <f>Input2022!T1126*0.000001</f>
        <v>89.927999999999997</v>
      </c>
      <c r="U1126">
        <f>Input2022!U1126*0.000001</f>
        <v>32.045152000000002</v>
      </c>
      <c r="V1126">
        <f>Input2022!V1126*0.000001</f>
        <v>1070.836867</v>
      </c>
      <c r="W1126">
        <f>Input2022!W1126*0.000001</f>
        <v>-1275.1476889999999</v>
      </c>
    </row>
    <row r="1127" spans="1:23" ht="14.25" customHeight="1">
      <c r="A1127">
        <f>Input2022!A1127</f>
        <v>2022</v>
      </c>
      <c r="B1127" t="str">
        <f>Input2022!B1127</f>
        <v>San Gabriel</v>
      </c>
      <c r="C1127" t="str">
        <f>Input2022!C1127</f>
        <v>City</v>
      </c>
      <c r="D1127" t="str">
        <f>Input2022!D1127</f>
        <v>06</v>
      </c>
      <c r="E1127" t="str">
        <f>Input2022!E1127</f>
        <v>037</v>
      </c>
      <c r="F1127">
        <f>Input2022!F1127</f>
        <v>67042</v>
      </c>
      <c r="G1127" t="str">
        <f>Input2022!G1127</f>
        <v>CA</v>
      </c>
      <c r="H1127">
        <f>Input2022!H1127*0.000001</f>
        <v>10.055850999999999</v>
      </c>
      <c r="I1127">
        <f>Input2022!I1127*0.000001</f>
        <v>-0.35</v>
      </c>
      <c r="J1127">
        <f>Input2022!J1127*0.000001</f>
        <v>46.495480999999998</v>
      </c>
      <c r="K1127">
        <f>Input2022!K1127*0.000001</f>
        <v>12.360417</v>
      </c>
      <c r="L1127">
        <f>Input2022!L1127*0.000001</f>
        <v>74.403086000000002</v>
      </c>
      <c r="M1127">
        <f>Input2022!M1127*0.000001</f>
        <v>47.660632</v>
      </c>
      <c r="N1127">
        <f>Input2022!N1127*0.000001</f>
        <v>0</v>
      </c>
      <c r="O1127">
        <f>Input2022!O1127*0.000001</f>
        <v>11.110776999999999</v>
      </c>
      <c r="P1127">
        <f>Input2022!P1127*0.000001</f>
        <v>4.0443609999999994</v>
      </c>
      <c r="Q1127">
        <f>Input2022!Q1127*0.000001</f>
        <v>-51.424617999999995</v>
      </c>
      <c r="R1127">
        <f>Input2022!R1127*0.000001</f>
        <v>244.17758217242073</v>
      </c>
      <c r="S1127">
        <f>Input2022!S1127*0.000001</f>
        <v>192.75296417242072</v>
      </c>
      <c r="T1127">
        <f>Input2022!T1127*0.000001</f>
        <v>9.1536879999999989</v>
      </c>
      <c r="U1127">
        <f>Input2022!U1127*0.000001</f>
        <v>7.8447480000000001</v>
      </c>
      <c r="V1127">
        <f>Input2022!V1127*0.000001</f>
        <v>56.024944999999995</v>
      </c>
      <c r="W1127">
        <f>Input2022!W1127*0.000001</f>
        <v>-111.96416099999999</v>
      </c>
    </row>
    <row r="1128" spans="1:23" ht="14.25" customHeight="1">
      <c r="A1128">
        <f>Input2022!A1128</f>
        <v>2022</v>
      </c>
      <c r="B1128" t="str">
        <f>Input2022!B1128</f>
        <v>San Gabriel Unified School District</v>
      </c>
      <c r="C1128" t="str">
        <f>Input2022!C1128</f>
        <v>School District</v>
      </c>
      <c r="D1128" t="str">
        <f>Input2022!D1128</f>
        <v>06</v>
      </c>
      <c r="E1128" t="str">
        <f>Input2022!E1128</f>
        <v>037</v>
      </c>
      <c r="F1128" t="str">
        <f>Input2022!F1128</f>
        <v>34425</v>
      </c>
      <c r="G1128" t="str">
        <f>Input2022!G1128</f>
        <v>CA</v>
      </c>
      <c r="H1128">
        <f>Input2022!H1128*0.000001</f>
        <v>7.4251929999999993</v>
      </c>
      <c r="I1128">
        <f>Input2022!I1128*0.000001</f>
        <v>0</v>
      </c>
      <c r="J1128">
        <f>Input2022!J1128*0.000001</f>
        <v>75.904364999999999</v>
      </c>
      <c r="K1128">
        <f>Input2022!K1128*0.000001</f>
        <v>101.58072899999999</v>
      </c>
      <c r="L1128">
        <f>Input2022!L1128*0.000001</f>
        <v>86.409008999999998</v>
      </c>
      <c r="M1128">
        <f>Input2022!M1128*0.000001</f>
        <v>79.360929999999996</v>
      </c>
      <c r="N1128">
        <f>Input2022!N1128*0.000001</f>
        <v>0</v>
      </c>
      <c r="O1128">
        <f>Input2022!O1128*0.000001</f>
        <v>15.263095999999999</v>
      </c>
      <c r="P1128">
        <f>Input2022!P1128*0.000001</f>
        <v>15.263095999999999</v>
      </c>
      <c r="Q1128">
        <f>Input2022!Q1128*0.000001</f>
        <v>-35.380907000000001</v>
      </c>
      <c r="R1128">
        <f>Input2022!R1128*0.000001</f>
        <v>237.43256839271254</v>
      </c>
      <c r="S1128">
        <f>Input2022!S1128*0.000001</f>
        <v>202.05166139271256</v>
      </c>
      <c r="T1128">
        <f>Input2022!T1128*0.000001</f>
        <v>6.9707219999999994</v>
      </c>
      <c r="U1128">
        <f>Input2022!U1128*0.000001</f>
        <v>0</v>
      </c>
      <c r="V1128">
        <f>Input2022!V1128*0.000001</f>
        <v>8.9821449999999992</v>
      </c>
      <c r="W1128">
        <f>Input2022!W1128*0.000001</f>
        <v>-68.706992</v>
      </c>
    </row>
    <row r="1129" spans="1:23" ht="14.25" customHeight="1">
      <c r="A1129">
        <f>Input2022!A1129</f>
        <v>2022</v>
      </c>
      <c r="B1129" t="str">
        <f>Input2022!B1129</f>
        <v>San Jacinto</v>
      </c>
      <c r="C1129" t="str">
        <f>Input2022!C1129</f>
        <v>City</v>
      </c>
      <c r="D1129" t="str">
        <f>Input2022!D1129</f>
        <v>06</v>
      </c>
      <c r="E1129" t="str">
        <f>Input2022!E1129</f>
        <v>065</v>
      </c>
      <c r="F1129" t="str">
        <f>Input2022!F1129</f>
        <v>67112</v>
      </c>
      <c r="G1129" t="str">
        <f>Input2022!G1129</f>
        <v>CA</v>
      </c>
      <c r="H1129">
        <f>Input2022!H1129*0.000001</f>
        <v>12.290884</v>
      </c>
      <c r="I1129">
        <f>Input2022!I1129*0.000001</f>
        <v>-0.96434299999999995</v>
      </c>
      <c r="J1129">
        <f>Input2022!J1129*0.000001</f>
        <v>27.310095</v>
      </c>
      <c r="K1129">
        <f>Input2022!K1129*0.000001</f>
        <v>7.2857089999999998</v>
      </c>
      <c r="L1129">
        <f>Input2022!L1129*0.000001</f>
        <v>72.106138000000001</v>
      </c>
      <c r="M1129">
        <f>Input2022!M1129*0.000001</f>
        <v>32.746780000000001</v>
      </c>
      <c r="N1129">
        <f>Input2022!N1129*0.000001</f>
        <v>5.9877E-2</v>
      </c>
      <c r="O1129">
        <f>Input2022!O1129*0.000001</f>
        <v>22.484804999999998</v>
      </c>
      <c r="P1129">
        <f>Input2022!P1129*0.000001</f>
        <v>18.328336999999998</v>
      </c>
      <c r="Q1129">
        <f>Input2022!Q1129*0.000001</f>
        <v>-7.7174969999999998</v>
      </c>
      <c r="R1129">
        <f>Input2022!R1129*0.000001</f>
        <v>48.44365946813442</v>
      </c>
      <c r="S1129">
        <f>Input2022!S1129*0.000001</f>
        <v>40.726162468134426</v>
      </c>
      <c r="T1129">
        <f>Input2022!T1129*0.000001</f>
        <v>1.7365839999999999</v>
      </c>
      <c r="U1129">
        <f>Input2022!U1129*0.000001</f>
        <v>0</v>
      </c>
      <c r="V1129">
        <f>Input2022!V1129*0.000001</f>
        <v>0</v>
      </c>
      <c r="W1129">
        <f>Input2022!W1129*0.000001</f>
        <v>18.586403000000001</v>
      </c>
    </row>
    <row r="1130" spans="1:23" ht="14.25" customHeight="1">
      <c r="A1130">
        <f>Input2022!A1130</f>
        <v>2022</v>
      </c>
      <c r="B1130" t="str">
        <f>Input2022!B1130</f>
        <v>San Jacinto Unified School District</v>
      </c>
      <c r="C1130" t="str">
        <f>Input2022!C1130</f>
        <v>School District</v>
      </c>
      <c r="D1130" t="str">
        <f>Input2022!D1130</f>
        <v>06</v>
      </c>
      <c r="E1130" t="str">
        <f>Input2022!E1130</f>
        <v>065</v>
      </c>
      <c r="F1130" t="str">
        <f>Input2022!F1130</f>
        <v>34440</v>
      </c>
      <c r="G1130" t="str">
        <f>Input2022!G1130</f>
        <v>CA</v>
      </c>
      <c r="H1130">
        <f>Input2022!H1130*0.000001</f>
        <v>40.86692</v>
      </c>
      <c r="I1130">
        <f>Input2022!I1130*0.000001</f>
        <v>-0.46706300000000001</v>
      </c>
      <c r="J1130">
        <f>Input2022!J1130*0.000001</f>
        <v>170.54027099999999</v>
      </c>
      <c r="K1130">
        <f>Input2022!K1130*0.000001</f>
        <v>152.051783</v>
      </c>
      <c r="L1130">
        <f>Input2022!L1130*0.000001</f>
        <v>203.35165799999999</v>
      </c>
      <c r="M1130">
        <f>Input2022!M1130*0.000001</f>
        <v>184.60214499999998</v>
      </c>
      <c r="N1130">
        <f>Input2022!N1130*0.000001</f>
        <v>0</v>
      </c>
      <c r="O1130">
        <f>Input2022!O1130*0.000001</f>
        <v>57.402819000000001</v>
      </c>
      <c r="P1130">
        <f>Input2022!P1130*0.000001</f>
        <v>5.9056609999999994</v>
      </c>
      <c r="Q1130">
        <f>Input2022!Q1130*0.000001</f>
        <v>-75.061587000000003</v>
      </c>
      <c r="R1130">
        <f>Input2022!R1130*0.000001</f>
        <v>504.98710323886644</v>
      </c>
      <c r="S1130">
        <f>Input2022!S1130*0.000001</f>
        <v>429.92551623886641</v>
      </c>
      <c r="T1130">
        <f>Input2022!T1130*0.000001</f>
        <v>15.905206999999999</v>
      </c>
      <c r="U1130">
        <f>Input2022!U1130*0.000001</f>
        <v>0</v>
      </c>
      <c r="V1130">
        <f>Input2022!V1130*0.000001</f>
        <v>10.168811</v>
      </c>
      <c r="W1130">
        <f>Input2022!W1130*0.000001</f>
        <v>-69.070481999999998</v>
      </c>
    </row>
    <row r="1131" spans="1:23" ht="14.25" customHeight="1">
      <c r="A1131">
        <f>Input2022!A1131</f>
        <v>2022</v>
      </c>
      <c r="B1131" t="str">
        <f>Input2022!B1131</f>
        <v>San Joaquin Council of Governments</v>
      </c>
      <c r="C1131" t="str">
        <f>Input2022!C1131</f>
        <v>Special District</v>
      </c>
      <c r="D1131" t="str">
        <f>Input2022!D1131</f>
        <v>06</v>
      </c>
      <c r="E1131" t="str">
        <f>Input2022!E1131</f>
        <v>077</v>
      </c>
      <c r="F1131">
        <f>Input2022!F1131</f>
        <v>99066</v>
      </c>
      <c r="G1131" t="str">
        <f>Input2022!G1131</f>
        <v>CA</v>
      </c>
      <c r="H1131">
        <f>Input2022!H1131*0.000001</f>
        <v>2.0257839999999998</v>
      </c>
      <c r="I1131">
        <f>Input2022!I1131*0.000001</f>
        <v>0</v>
      </c>
      <c r="J1131">
        <f>Input2022!J1131*0.000001</f>
        <v>13.795695</v>
      </c>
      <c r="K1131">
        <f>Input2022!K1131*0.000001</f>
        <v>323.10776899999996</v>
      </c>
      <c r="L1131">
        <f>Input2022!L1131*0.000001</f>
        <v>198.548529</v>
      </c>
      <c r="M1131">
        <f>Input2022!M1131*0.000001</f>
        <v>14.551195</v>
      </c>
      <c r="N1131">
        <f>Input2022!N1131*0.000001</f>
        <v>5.3792849999999994</v>
      </c>
      <c r="O1131">
        <f>Input2022!O1131*0.000001</f>
        <v>0</v>
      </c>
      <c r="P1131">
        <f>Input2022!P1131*0.000001</f>
        <v>6.8038669999999994</v>
      </c>
      <c r="Q1131">
        <f>Input2022!Q1131*0.000001</f>
        <v>0</v>
      </c>
      <c r="R1131">
        <f>Input2022!R1131*0.000001</f>
        <v>0</v>
      </c>
      <c r="S1131">
        <f>Input2022!S1131*0.000001</f>
        <v>0</v>
      </c>
      <c r="T1131">
        <f>Input2022!T1131*0.000001</f>
        <v>0</v>
      </c>
      <c r="U1131">
        <f>Input2022!U1131*0.000001</f>
        <v>0</v>
      </c>
      <c r="V1131">
        <f>Input2022!V1131*0.000001</f>
        <v>0</v>
      </c>
      <c r="W1131">
        <f>Input2022!W1131*0.000001</f>
        <v>-309.18131199999999</v>
      </c>
    </row>
    <row r="1132" spans="1:23" ht="14.25" customHeight="1">
      <c r="A1132">
        <f>Input2022!A1132</f>
        <v>2022</v>
      </c>
      <c r="B1132" t="str">
        <f>Input2022!B1132</f>
        <v>San Joaquin County</v>
      </c>
      <c r="C1132" t="str">
        <f>Input2022!C1132</f>
        <v>County</v>
      </c>
      <c r="D1132" t="str">
        <f>Input2022!D1132</f>
        <v>06</v>
      </c>
      <c r="E1132" t="str">
        <f>Input2022!E1132</f>
        <v>077</v>
      </c>
      <c r="F1132" t="str">
        <f>Input2022!F1132</f>
        <v>00000</v>
      </c>
      <c r="G1132" t="str">
        <f>Input2022!G1132</f>
        <v>CA</v>
      </c>
      <c r="H1132">
        <f>Input2022!H1132*0.000001</f>
        <v>366.53996899999999</v>
      </c>
      <c r="I1132">
        <f>Input2022!I1132*0.000001</f>
        <v>-84.536758999999989</v>
      </c>
      <c r="J1132">
        <f>Input2022!J1132*0.000001</f>
        <v>979.80198099999996</v>
      </c>
      <c r="K1132">
        <f>Input2022!K1132*0.000001</f>
        <v>122.985253</v>
      </c>
      <c r="L1132">
        <f>Input2022!L1132*0.000001</f>
        <v>2072.0215319999998</v>
      </c>
      <c r="M1132">
        <f>Input2022!M1132*0.000001</f>
        <v>1075.043353</v>
      </c>
      <c r="N1132">
        <f>Input2022!N1132*0.000001</f>
        <v>0.25364999999999999</v>
      </c>
      <c r="O1132">
        <f>Input2022!O1132*0.000001</f>
        <v>655.03965499999993</v>
      </c>
      <c r="P1132">
        <f>Input2022!P1132*0.000001</f>
        <v>62.540455999999999</v>
      </c>
      <c r="Q1132">
        <f>Input2022!Q1132*0.000001</f>
        <v>-1137.9610479999999</v>
      </c>
      <c r="R1132">
        <f>Input2022!R1132*0.000001</f>
        <v>5108.9864138240446</v>
      </c>
      <c r="S1132">
        <f>Input2022!S1132*0.000001</f>
        <v>3971.0253658240454</v>
      </c>
      <c r="T1132">
        <f>Input2022!T1132*0.000001</f>
        <v>290.93488099999996</v>
      </c>
      <c r="U1132">
        <f>Input2022!U1132*0.000001</f>
        <v>0</v>
      </c>
      <c r="V1132">
        <f>Input2022!V1132*0.000001</f>
        <v>81.33368999999999</v>
      </c>
      <c r="W1132">
        <f>Input2022!W1132*0.000001</f>
        <v>-437.71560799999997</v>
      </c>
    </row>
    <row r="1133" spans="1:23" ht="14.25" customHeight="1">
      <c r="A1133">
        <f>Input2022!A1133</f>
        <v>2022</v>
      </c>
      <c r="B1133" t="str">
        <f>Input2022!B1133</f>
        <v>San Joaquin County Office of Education</v>
      </c>
      <c r="C1133" t="str">
        <f>Input2022!C1133</f>
        <v>School District</v>
      </c>
      <c r="D1133" t="str">
        <f>Input2022!D1133</f>
        <v>06</v>
      </c>
      <c r="E1133" t="str">
        <f>Input2022!E1133</f>
        <v>077</v>
      </c>
      <c r="F1133" t="str">
        <f>Input2022!F1133</f>
        <v>91031</v>
      </c>
      <c r="G1133" t="str">
        <f>Input2022!G1133</f>
        <v>CA</v>
      </c>
      <c r="H1133">
        <f>Input2022!H1133*0.000001</f>
        <v>111.83613</v>
      </c>
      <c r="I1133">
        <f>Input2022!I1133*0.000001</f>
        <v>-0.88155299999999992</v>
      </c>
      <c r="J1133">
        <f>Input2022!J1133*0.000001</f>
        <v>158.61399</v>
      </c>
      <c r="K1133">
        <f>Input2022!K1133*0.000001</f>
        <v>3.1988719999999997</v>
      </c>
      <c r="L1133">
        <f>Input2022!L1133*0.000001</f>
        <v>312.42691199999996</v>
      </c>
      <c r="M1133">
        <f>Input2022!M1133*0.000001</f>
        <v>175.41381999999999</v>
      </c>
      <c r="N1133">
        <f>Input2022!N1133*0.000001</f>
        <v>0</v>
      </c>
      <c r="O1133">
        <f>Input2022!O1133*0.000001</f>
        <v>157.50769599999998</v>
      </c>
      <c r="P1133">
        <f>Input2022!P1133*0.000001</f>
        <v>15.8453</v>
      </c>
      <c r="Q1133">
        <f>Input2022!Q1133*0.000001</f>
        <v>-92.514579999999995</v>
      </c>
      <c r="R1133">
        <f>Input2022!R1133*0.000001</f>
        <v>624.42767904605262</v>
      </c>
      <c r="S1133">
        <f>Input2022!S1133*0.000001</f>
        <v>531.91309904605271</v>
      </c>
      <c r="T1133">
        <f>Input2022!T1133*0.000001</f>
        <v>16.608411</v>
      </c>
      <c r="U1133">
        <f>Input2022!U1133*0.000001</f>
        <v>9.6412139999999997</v>
      </c>
      <c r="V1133">
        <f>Input2022!V1133*0.000001</f>
        <v>23.895952999999999</v>
      </c>
      <c r="W1133">
        <f>Input2022!W1133*0.000001</f>
        <v>-7.1063320000000001</v>
      </c>
    </row>
    <row r="1134" spans="1:23" ht="14.25" customHeight="1">
      <c r="A1134">
        <f>Input2022!A1134</f>
        <v>2022</v>
      </c>
      <c r="B1134" t="str">
        <f>Input2022!B1134</f>
        <v>San Joaquin Regional Rail Commission</v>
      </c>
      <c r="C1134" t="str">
        <f>Input2022!C1134</f>
        <v>Special District</v>
      </c>
      <c r="D1134" t="str">
        <f>Input2022!D1134</f>
        <v>06</v>
      </c>
      <c r="E1134" t="str">
        <f>Input2022!E1134</f>
        <v>077</v>
      </c>
      <c r="F1134">
        <f>Input2022!F1134</f>
        <v>99067</v>
      </c>
      <c r="G1134" t="str">
        <f>Input2022!G1134</f>
        <v>CA</v>
      </c>
      <c r="H1134">
        <f>Input2022!H1134*0.000001</f>
        <v>3.5249729999999997</v>
      </c>
      <c r="I1134">
        <f>Input2022!I1134*0.000001</f>
        <v>-1.0626999999999999E-2</v>
      </c>
      <c r="J1134">
        <f>Input2022!J1134*0.000001</f>
        <v>2.7910949999999999</v>
      </c>
      <c r="K1134">
        <f>Input2022!K1134*0.000001</f>
        <v>39.219087999999999</v>
      </c>
      <c r="L1134">
        <f>Input2022!L1134*0.000001</f>
        <v>82.174885000000003</v>
      </c>
      <c r="M1134">
        <f>Input2022!M1134*0.000001</f>
        <v>0.71866999999999992</v>
      </c>
      <c r="N1134">
        <f>Input2022!N1134*0.000001</f>
        <v>0</v>
      </c>
      <c r="O1134">
        <f>Input2022!O1134*0.000001</f>
        <v>3.9137909999999998</v>
      </c>
      <c r="P1134">
        <f>Input2022!P1134*0.000001</f>
        <v>0.58717599999999992</v>
      </c>
      <c r="Q1134">
        <f>Input2022!Q1134*0.000001</f>
        <v>0</v>
      </c>
      <c r="R1134">
        <f>Input2022!R1134*0.000001</f>
        <v>0</v>
      </c>
      <c r="S1134">
        <f>Input2022!S1134*0.000001</f>
        <v>0</v>
      </c>
      <c r="T1134">
        <f>Input2022!T1134*0.000001</f>
        <v>0</v>
      </c>
      <c r="U1134">
        <f>Input2022!U1134*0.000001</f>
        <v>0</v>
      </c>
      <c r="V1134">
        <f>Input2022!V1134*0.000001</f>
        <v>0</v>
      </c>
      <c r="W1134">
        <f>Input2022!W1134*0.000001</f>
        <v>31.082291999999999</v>
      </c>
    </row>
    <row r="1135" spans="1:23" ht="14.25" customHeight="1">
      <c r="A1135">
        <f>Input2022!A1135</f>
        <v>2022</v>
      </c>
      <c r="B1135" t="str">
        <f>Input2022!B1135</f>
        <v>San Joaquin Valley Unified Air Pollution Control District</v>
      </c>
      <c r="C1135" t="str">
        <f>Input2022!C1135</f>
        <v>Special District</v>
      </c>
      <c r="D1135" t="str">
        <f>Input2022!D1135</f>
        <v>06</v>
      </c>
      <c r="E1135" t="str">
        <f>Input2022!E1135</f>
        <v>019</v>
      </c>
      <c r="F1135">
        <f>Input2022!F1135</f>
        <v>99068</v>
      </c>
      <c r="G1135" t="str">
        <f>Input2022!G1135</f>
        <v>CA</v>
      </c>
      <c r="H1135">
        <f>Input2022!H1135*0.000001</f>
        <v>141.74604199999999</v>
      </c>
      <c r="I1135">
        <f>Input2022!I1135*0.000001</f>
        <v>0</v>
      </c>
      <c r="J1135">
        <f>Input2022!J1135*0.000001</f>
        <v>264.129345</v>
      </c>
      <c r="K1135">
        <f>Input2022!K1135*0.000001</f>
        <v>4.0913279999999999</v>
      </c>
      <c r="L1135">
        <f>Input2022!L1135*0.000001</f>
        <v>498.64121499999999</v>
      </c>
      <c r="M1135">
        <f>Input2022!M1135*0.000001</f>
        <v>498.64121499999999</v>
      </c>
      <c r="N1135">
        <f>Input2022!N1135*0.000001</f>
        <v>0</v>
      </c>
      <c r="O1135">
        <f>Input2022!O1135*0.000001</f>
        <v>854.34824800000001</v>
      </c>
      <c r="P1135">
        <f>Input2022!P1135*0.000001</f>
        <v>8.9313029999999998</v>
      </c>
      <c r="Q1135">
        <f>Input2022!Q1135*0.000001</f>
        <v>-85.354839999999996</v>
      </c>
      <c r="R1135">
        <f>Input2022!R1135*0.000001</f>
        <v>193.54839002267573</v>
      </c>
      <c r="S1135">
        <f>Input2022!S1135*0.000001</f>
        <v>108.19355002267575</v>
      </c>
      <c r="T1135">
        <f>Input2022!T1135*0.000001</f>
        <v>12.135449999999999</v>
      </c>
      <c r="U1135">
        <f>Input2022!U1135*0.000001</f>
        <v>0</v>
      </c>
      <c r="V1135">
        <f>Input2022!V1135*0.000001</f>
        <v>0</v>
      </c>
      <c r="W1135">
        <f>Input2022!W1135*0.000001</f>
        <v>52.104645999999995</v>
      </c>
    </row>
    <row r="1136" spans="1:23" ht="14.25" customHeight="1">
      <c r="A1136">
        <f>Input2022!A1136</f>
        <v>2022</v>
      </c>
      <c r="B1136" t="str">
        <f>Input2022!B1136</f>
        <v>San Jose</v>
      </c>
      <c r="C1136" t="str">
        <f>Input2022!C1136</f>
        <v>City</v>
      </c>
      <c r="D1136" t="str">
        <f>Input2022!D1136</f>
        <v>06</v>
      </c>
      <c r="E1136" t="str">
        <f>Input2022!E1136</f>
        <v>085</v>
      </c>
      <c r="F1136">
        <f>Input2022!F1136</f>
        <v>68000</v>
      </c>
      <c r="G1136" t="str">
        <f>Input2022!G1136</f>
        <v>CA</v>
      </c>
      <c r="H1136">
        <f>Input2022!H1136*0.000001</f>
        <v>572.66599999999994</v>
      </c>
      <c r="I1136">
        <f>Input2022!I1136*0.000001</f>
        <v>-31.448999999999998</v>
      </c>
      <c r="J1136">
        <f>Input2022!J1136*0.000001</f>
        <v>1219.1379999999999</v>
      </c>
      <c r="K1136">
        <f>Input2022!K1136*0.000001</f>
        <v>2680.808</v>
      </c>
      <c r="L1136">
        <f>Input2022!L1136*0.000001</f>
        <v>3086.8019999999997</v>
      </c>
      <c r="M1136">
        <f>Input2022!M1136*0.000001</f>
        <v>1381.9839999999999</v>
      </c>
      <c r="N1136">
        <f>Input2022!N1136*0.000001</f>
        <v>0</v>
      </c>
      <c r="O1136">
        <f>Input2022!O1136*0.000001</f>
        <v>683.51099999999997</v>
      </c>
      <c r="P1136">
        <f>Input2022!P1136*0.000001</f>
        <v>229.054</v>
      </c>
      <c r="Q1136">
        <f>Input2022!Q1136*0.000001</f>
        <v>-3203.5879999999997</v>
      </c>
      <c r="R1136">
        <f>Input2022!R1136*0.000001</f>
        <v>10325.711786978867</v>
      </c>
      <c r="S1136">
        <f>Input2022!S1136*0.000001</f>
        <v>7122.1237869788692</v>
      </c>
      <c r="T1136">
        <f>Input2022!T1136*0.000001</f>
        <v>419.96899999999999</v>
      </c>
      <c r="U1136">
        <f>Input2022!U1136*0.000001</f>
        <v>660.92499999999995</v>
      </c>
      <c r="V1136">
        <f>Input2022!V1136*0.000001</f>
        <v>1437.271</v>
      </c>
      <c r="W1136">
        <f>Input2022!W1136*0.000001</f>
        <v>-2278.855</v>
      </c>
    </row>
    <row r="1137" spans="1:23" ht="14.25" customHeight="1">
      <c r="A1137">
        <f>Input2022!A1137</f>
        <v>2022</v>
      </c>
      <c r="B1137" t="str">
        <f>Input2022!B1137</f>
        <v>San Jose Unified School District</v>
      </c>
      <c r="C1137" t="str">
        <f>Input2022!C1137</f>
        <v>School District</v>
      </c>
      <c r="D1137" t="str">
        <f>Input2022!D1137</f>
        <v>06</v>
      </c>
      <c r="E1137" t="str">
        <f>Input2022!E1137</f>
        <v>085</v>
      </c>
      <c r="F1137" t="str">
        <f>Input2022!F1137</f>
        <v>34590</v>
      </c>
      <c r="G1137" t="str">
        <f>Input2022!G1137</f>
        <v>CA</v>
      </c>
      <c r="H1137">
        <f>Input2022!H1137*0.000001</f>
        <v>116.091415</v>
      </c>
      <c r="I1137">
        <f>Input2022!I1137*0.000001</f>
        <v>-2.4317869999999999</v>
      </c>
      <c r="J1137">
        <f>Input2022!J1137*0.000001</f>
        <v>398.39491099999998</v>
      </c>
      <c r="K1137">
        <f>Input2022!K1137*0.000001</f>
        <v>562.12457999999992</v>
      </c>
      <c r="L1137">
        <f>Input2022!L1137*0.000001</f>
        <v>543.36458800000003</v>
      </c>
      <c r="M1137">
        <f>Input2022!M1137*0.000001</f>
        <v>436.73874999999998</v>
      </c>
      <c r="N1137">
        <f>Input2022!N1137*0.000001</f>
        <v>0</v>
      </c>
      <c r="O1137">
        <f>Input2022!O1137*0.000001</f>
        <v>179.05327499999999</v>
      </c>
      <c r="P1137">
        <f>Input2022!P1137*0.000001</f>
        <v>29.612265999999998</v>
      </c>
      <c r="Q1137">
        <f>Input2022!Q1137*0.000001</f>
        <v>-185.32022799999999</v>
      </c>
      <c r="R1137">
        <f>Input2022!R1137*0.000001</f>
        <v>646.39496095238087</v>
      </c>
      <c r="S1137">
        <f>Input2022!S1137*0.000001</f>
        <v>461.07473295238088</v>
      </c>
      <c r="T1137">
        <f>Input2022!T1137*0.000001</f>
        <v>35.949914</v>
      </c>
      <c r="U1137">
        <f>Input2022!U1137*0.000001</f>
        <v>0</v>
      </c>
      <c r="V1137">
        <f>Input2022!V1137*0.000001</f>
        <v>2.8668609999999997</v>
      </c>
      <c r="W1137">
        <f>Input2022!W1137*0.000001</f>
        <v>-178.664366</v>
      </c>
    </row>
    <row r="1138" spans="1:23" ht="14.25" customHeight="1">
      <c r="A1138">
        <f>Input2022!A1138</f>
        <v>2022</v>
      </c>
      <c r="B1138" t="str">
        <f>Input2022!B1138</f>
        <v>San Juan Bautista</v>
      </c>
      <c r="C1138" t="str">
        <f>Input2022!C1138</f>
        <v>City</v>
      </c>
      <c r="D1138" t="str">
        <f>Input2022!D1138</f>
        <v>06</v>
      </c>
      <c r="E1138" t="str">
        <f>Input2022!E1138</f>
        <v>069</v>
      </c>
      <c r="F1138" t="str">
        <f>Input2022!F1138</f>
        <v>68014</v>
      </c>
      <c r="G1138" t="str">
        <f>Input2022!G1138</f>
        <v>CA</v>
      </c>
      <c r="H1138">
        <f>Input2022!H1138*0.000001</f>
        <v>3.5391939999999997</v>
      </c>
      <c r="I1138">
        <f>Input2022!I1138*0.000001</f>
        <v>0</v>
      </c>
      <c r="J1138">
        <f>Input2022!J1138*0.000001</f>
        <v>2.96401</v>
      </c>
      <c r="K1138">
        <f>Input2022!K1138*0.000001</f>
        <v>9.9178350000000002</v>
      </c>
      <c r="L1138">
        <f>Input2022!L1138*0.000001</f>
        <v>5.7085929999999996</v>
      </c>
      <c r="M1138">
        <f>Input2022!M1138*0.000001</f>
        <v>2.9637729999999998</v>
      </c>
      <c r="N1138">
        <f>Input2022!N1138*0.000001</f>
        <v>0</v>
      </c>
      <c r="O1138">
        <f>Input2022!O1138*0.000001</f>
        <v>3.541328</v>
      </c>
      <c r="P1138">
        <f>Input2022!P1138*0.000001</f>
        <v>0.52817000000000003</v>
      </c>
      <c r="Q1138">
        <f>Input2022!Q1138*0.000001</f>
        <v>0</v>
      </c>
      <c r="R1138">
        <f>Input2022!R1138*0.000001</f>
        <v>0</v>
      </c>
      <c r="S1138">
        <f>Input2022!S1138*0.000001</f>
        <v>0</v>
      </c>
      <c r="T1138">
        <f>Input2022!T1138*0.000001</f>
        <v>0</v>
      </c>
      <c r="U1138">
        <f>Input2022!U1138*0.000001</f>
        <v>0</v>
      </c>
      <c r="V1138">
        <f>Input2022!V1138*0.000001</f>
        <v>0</v>
      </c>
      <c r="W1138">
        <f>Input2022!W1138*0.000001</f>
        <v>5.3477509999999997</v>
      </c>
    </row>
    <row r="1139" spans="1:23" ht="14.25" customHeight="1">
      <c r="A1139">
        <f>Input2022!A1139</f>
        <v>2022</v>
      </c>
      <c r="B1139" t="str">
        <f>Input2022!B1139</f>
        <v>San Juan Capistrano</v>
      </c>
      <c r="C1139" t="str">
        <f>Input2022!C1139</f>
        <v>City</v>
      </c>
      <c r="D1139" t="str">
        <f>Input2022!D1139</f>
        <v>06</v>
      </c>
      <c r="E1139" t="str">
        <f>Input2022!E1139</f>
        <v>059</v>
      </c>
      <c r="F1139">
        <f>Input2022!F1139</f>
        <v>68028</v>
      </c>
      <c r="G1139" t="str">
        <f>Input2022!G1139</f>
        <v>CA</v>
      </c>
      <c r="H1139">
        <f>Input2022!H1139*0.000001</f>
        <v>35.137217999999997</v>
      </c>
      <c r="I1139">
        <f>Input2022!I1139*0.000001</f>
        <v>-0.375251</v>
      </c>
      <c r="J1139">
        <f>Input2022!J1139*0.000001</f>
        <v>32.607138999999997</v>
      </c>
      <c r="K1139">
        <f>Input2022!K1139*0.000001</f>
        <v>25.231576999999998</v>
      </c>
      <c r="L1139">
        <f>Input2022!L1139*0.000001</f>
        <v>71.114239999999995</v>
      </c>
      <c r="M1139">
        <f>Input2022!M1139*0.000001</f>
        <v>40.551273999999999</v>
      </c>
      <c r="N1139">
        <f>Input2022!N1139*0.000001</f>
        <v>0</v>
      </c>
      <c r="O1139">
        <f>Input2022!O1139*0.000001</f>
        <v>39.437062999999995</v>
      </c>
      <c r="P1139">
        <f>Input2022!P1139*0.000001</f>
        <v>8.8290229999999994</v>
      </c>
      <c r="Q1139">
        <f>Input2022!Q1139*0.000001</f>
        <v>-11.742303</v>
      </c>
      <c r="R1139">
        <f>Input2022!R1139*0.000001</f>
        <v>83.16078611898017</v>
      </c>
      <c r="S1139">
        <f>Input2022!S1139*0.000001</f>
        <v>71.418483118980163</v>
      </c>
      <c r="T1139">
        <f>Input2022!T1139*0.000001</f>
        <v>2.367</v>
      </c>
      <c r="U1139">
        <f>Input2022!U1139*0.000001</f>
        <v>0</v>
      </c>
      <c r="V1139">
        <f>Input2022!V1139*0.000001</f>
        <v>3.2426719999999998</v>
      </c>
      <c r="W1139">
        <f>Input2022!W1139*0.000001</f>
        <v>33.021862999999996</v>
      </c>
    </row>
    <row r="1140" spans="1:23" ht="14.25" customHeight="1">
      <c r="A1140">
        <f>Input2022!A1140</f>
        <v>2022</v>
      </c>
      <c r="B1140" t="str">
        <f>Input2022!B1140</f>
        <v>San Juan Unified School District</v>
      </c>
      <c r="C1140" t="str">
        <f>Input2022!C1140</f>
        <v>School District</v>
      </c>
      <c r="D1140" t="str">
        <f>Input2022!D1140</f>
        <v>06</v>
      </c>
      <c r="E1140" t="str">
        <f>Input2022!E1140</f>
        <v>067</v>
      </c>
      <c r="F1140" t="str">
        <f>Input2022!F1140</f>
        <v>34620</v>
      </c>
      <c r="G1140" t="str">
        <f>Input2022!G1140</f>
        <v>CA</v>
      </c>
      <c r="H1140">
        <f>Input2022!H1140*0.000001</f>
        <v>115.67880099999999</v>
      </c>
      <c r="I1140">
        <f>Input2022!I1140*0.000001</f>
        <v>-4.0526279999999995</v>
      </c>
      <c r="J1140">
        <f>Input2022!J1140*0.000001</f>
        <v>552.30356899999992</v>
      </c>
      <c r="K1140">
        <f>Input2022!K1140*0.000001</f>
        <v>790.889273</v>
      </c>
      <c r="L1140">
        <f>Input2022!L1140*0.000001</f>
        <v>745.134141</v>
      </c>
      <c r="M1140">
        <f>Input2022!M1140*0.000001</f>
        <v>591.796336</v>
      </c>
      <c r="N1140">
        <f>Input2022!N1140*0.000001</f>
        <v>145.05568099999999</v>
      </c>
      <c r="O1140">
        <f>Input2022!O1140*0.000001</f>
        <v>0</v>
      </c>
      <c r="P1140">
        <f>Input2022!P1140*0.000001</f>
        <v>59.006555999999996</v>
      </c>
      <c r="Q1140">
        <f>Input2022!Q1140*0.000001</f>
        <v>-251.83099999999999</v>
      </c>
      <c r="R1140">
        <f>Input2022!R1140*0.000001</f>
        <v>1693.4907066205901</v>
      </c>
      <c r="S1140">
        <f>Input2022!S1140*0.000001</f>
        <v>1441.6597066205902</v>
      </c>
      <c r="T1140">
        <f>Input2022!T1140*0.000001</f>
        <v>57.238424999999999</v>
      </c>
      <c r="U1140">
        <f>Input2022!U1140*0.000001</f>
        <v>0</v>
      </c>
      <c r="V1140">
        <f>Input2022!V1140*0.000001</f>
        <v>145.93705199999999</v>
      </c>
      <c r="W1140">
        <f>Input2022!W1140*0.000001</f>
        <v>-519.33711399999993</v>
      </c>
    </row>
    <row r="1141" spans="1:23" ht="14.25" customHeight="1">
      <c r="A1141">
        <f>Input2022!A1141</f>
        <v>2022</v>
      </c>
      <c r="B1141" t="str">
        <f>Input2022!B1141</f>
        <v>San Leandro</v>
      </c>
      <c r="C1141" t="str">
        <f>Input2022!C1141</f>
        <v>City</v>
      </c>
      <c r="D1141" t="str">
        <f>Input2022!D1141</f>
        <v>06</v>
      </c>
      <c r="E1141" t="str">
        <f>Input2022!E1141</f>
        <v>001</v>
      </c>
      <c r="F1141">
        <f>Input2022!F1141</f>
        <v>68084</v>
      </c>
      <c r="G1141" t="str">
        <f>Input2022!G1141</f>
        <v>CA</v>
      </c>
      <c r="H1141">
        <f>Input2022!H1141*0.000001</f>
        <v>88.50352199999999</v>
      </c>
      <c r="I1141">
        <f>Input2022!I1141*0.000001</f>
        <v>-6.6062560000000001</v>
      </c>
      <c r="J1141">
        <f>Input2022!J1141*0.000001</f>
        <v>111.63605299999999</v>
      </c>
      <c r="K1141">
        <f>Input2022!K1141*0.000001</f>
        <v>87.860838000000001</v>
      </c>
      <c r="L1141">
        <f>Input2022!L1141*0.000001</f>
        <v>194.12048199999998</v>
      </c>
      <c r="M1141">
        <f>Input2022!M1141*0.000001</f>
        <v>135.92838899999998</v>
      </c>
      <c r="N1141">
        <f>Input2022!N1141*0.000001</f>
        <v>0</v>
      </c>
      <c r="O1141">
        <f>Input2022!O1141*0.000001</f>
        <v>96.50000399999999</v>
      </c>
      <c r="P1141">
        <f>Input2022!P1141*0.000001</f>
        <v>17.843306999999999</v>
      </c>
      <c r="Q1141">
        <f>Input2022!Q1141*0.000001</f>
        <v>-141.216723</v>
      </c>
      <c r="R1141">
        <f>Input2022!R1141*0.000001</f>
        <v>913.69461966695133</v>
      </c>
      <c r="S1141">
        <f>Input2022!S1141*0.000001</f>
        <v>772.47789666695144</v>
      </c>
      <c r="T1141">
        <f>Input2022!T1141*0.000001</f>
        <v>20.085061</v>
      </c>
      <c r="U1141">
        <f>Input2022!U1141*0.000001</f>
        <v>19.154336999999998</v>
      </c>
      <c r="V1141">
        <f>Input2022!V1141*0.000001</f>
        <v>23.678086</v>
      </c>
      <c r="W1141">
        <f>Input2022!W1141*0.000001</f>
        <v>-19.675656999999998</v>
      </c>
    </row>
    <row r="1142" spans="1:23" ht="14.25" customHeight="1">
      <c r="A1142">
        <f>Input2022!A1142</f>
        <v>2022</v>
      </c>
      <c r="B1142" t="str">
        <f>Input2022!B1142</f>
        <v>San Leandro Unified School District</v>
      </c>
      <c r="C1142" t="str">
        <f>Input2022!C1142</f>
        <v>School District</v>
      </c>
      <c r="D1142" t="str">
        <f>Input2022!D1142</f>
        <v>06</v>
      </c>
      <c r="E1142" t="str">
        <f>Input2022!E1142</f>
        <v>001</v>
      </c>
      <c r="F1142" t="str">
        <f>Input2022!F1142</f>
        <v>34680</v>
      </c>
      <c r="G1142" t="str">
        <f>Input2022!G1142</f>
        <v>CA</v>
      </c>
      <c r="H1142">
        <f>Input2022!H1142*0.000001</f>
        <v>22.650577999999999</v>
      </c>
      <c r="I1142">
        <f>Input2022!I1142*0.000001</f>
        <v>0</v>
      </c>
      <c r="J1142">
        <f>Input2022!J1142*0.000001</f>
        <v>126.981084</v>
      </c>
      <c r="K1142">
        <f>Input2022!K1142*0.000001</f>
        <v>310.88451099999997</v>
      </c>
      <c r="L1142">
        <f>Input2022!L1142*0.000001</f>
        <v>165.545647</v>
      </c>
      <c r="M1142">
        <f>Input2022!M1142*0.000001</f>
        <v>136.81535499999998</v>
      </c>
      <c r="N1142">
        <f>Input2022!N1142*0.000001</f>
        <v>0</v>
      </c>
      <c r="O1142">
        <f>Input2022!O1142*0.000001</f>
        <v>37.278686</v>
      </c>
      <c r="P1142">
        <f>Input2022!P1142*0.000001</f>
        <v>8.8770369999999996</v>
      </c>
      <c r="Q1142">
        <f>Input2022!Q1142*0.000001</f>
        <v>-66.076742999999993</v>
      </c>
      <c r="R1142">
        <f>Input2022!R1142*0.000001</f>
        <v>456.88788218623483</v>
      </c>
      <c r="S1142">
        <f>Input2022!S1142*0.000001</f>
        <v>390.81113918623481</v>
      </c>
      <c r="T1142">
        <f>Input2022!T1142*0.000001</f>
        <v>13.616043999999999</v>
      </c>
      <c r="U1142">
        <f>Input2022!U1142*0.000001</f>
        <v>0</v>
      </c>
      <c r="V1142">
        <f>Input2022!V1142*0.000001</f>
        <v>8.7426829999999995</v>
      </c>
      <c r="W1142">
        <f>Input2022!W1142*0.000001</f>
        <v>-62.593586999999999</v>
      </c>
    </row>
    <row r="1143" spans="1:23" ht="14.25" customHeight="1">
      <c r="A1143">
        <f>Input2022!A1143</f>
        <v>2022</v>
      </c>
      <c r="B1143" t="str">
        <f>Input2022!B1143</f>
        <v>San Lorenzo Unified School District</v>
      </c>
      <c r="C1143" t="str">
        <f>Input2022!C1143</f>
        <v>School District</v>
      </c>
      <c r="D1143" t="str">
        <f>Input2022!D1143</f>
        <v>06</v>
      </c>
      <c r="E1143" t="str">
        <f>Input2022!E1143</f>
        <v>001</v>
      </c>
      <c r="F1143" t="str">
        <f>Input2022!F1143</f>
        <v>34710</v>
      </c>
      <c r="G1143" t="str">
        <f>Input2022!G1143</f>
        <v>CA</v>
      </c>
      <c r="H1143">
        <f>Input2022!H1143*0.000001</f>
        <v>31.844642999999998</v>
      </c>
      <c r="I1143">
        <f>Input2022!I1143*0.000001</f>
        <v>-1.73586</v>
      </c>
      <c r="J1143">
        <f>Input2022!J1143*0.000001</f>
        <v>129.60061299999998</v>
      </c>
      <c r="K1143">
        <f>Input2022!K1143*0.000001</f>
        <v>194.586195</v>
      </c>
      <c r="L1143">
        <f>Input2022!L1143*0.000001</f>
        <v>165.189415</v>
      </c>
      <c r="M1143">
        <f>Input2022!M1143*0.000001</f>
        <v>142.48021</v>
      </c>
      <c r="N1143">
        <f>Input2022!N1143*0.000001</f>
        <v>55.634691999999994</v>
      </c>
      <c r="O1143">
        <f>Input2022!O1143*0.000001</f>
        <v>0</v>
      </c>
      <c r="P1143">
        <f>Input2022!P1143*0.000001</f>
        <v>19.116343000000001</v>
      </c>
      <c r="Q1143">
        <f>Input2022!Q1143*0.000001</f>
        <v>-67.822859999999991</v>
      </c>
      <c r="R1143">
        <f>Input2022!R1143*0.000001</f>
        <v>438.26661308481681</v>
      </c>
      <c r="S1143">
        <f>Input2022!S1143*0.000001</f>
        <v>370.44375308481682</v>
      </c>
      <c r="T1143">
        <f>Input2022!T1143*0.000001</f>
        <v>12.64903</v>
      </c>
      <c r="U1143">
        <f>Input2022!U1143*0.000001</f>
        <v>0</v>
      </c>
      <c r="V1143">
        <f>Input2022!V1143*0.000001</f>
        <v>13.266297</v>
      </c>
      <c r="W1143">
        <f>Input2022!W1143*0.000001</f>
        <v>-92.530964999999995</v>
      </c>
    </row>
    <row r="1144" spans="1:23" ht="14.25" customHeight="1">
      <c r="A1144">
        <f>Input2022!A1144</f>
        <v>2022</v>
      </c>
      <c r="B1144" t="str">
        <f>Input2022!B1144</f>
        <v>San Lorenzo Valley Unified School District</v>
      </c>
      <c r="C1144" t="str">
        <f>Input2022!C1144</f>
        <v>School District</v>
      </c>
      <c r="D1144" t="str">
        <f>Input2022!D1144</f>
        <v>06</v>
      </c>
      <c r="E1144" t="str">
        <f>Input2022!E1144</f>
        <v>087</v>
      </c>
      <c r="F1144" t="str">
        <f>Input2022!F1144</f>
        <v>34740</v>
      </c>
      <c r="G1144" t="str">
        <f>Input2022!G1144</f>
        <v>CA</v>
      </c>
      <c r="H1144">
        <f>Input2022!H1144*0.000001</f>
        <v>16.263846000000001</v>
      </c>
      <c r="I1144">
        <f>Input2022!I1144*0.000001</f>
        <v>-6.1724999999999995E-2</v>
      </c>
      <c r="J1144">
        <f>Input2022!J1144*0.000001</f>
        <v>34.130133999999998</v>
      </c>
      <c r="K1144">
        <f>Input2022!K1144*0.000001</f>
        <v>80.901074999999992</v>
      </c>
      <c r="L1144">
        <f>Input2022!L1144*0.000001</f>
        <v>45.977534999999996</v>
      </c>
      <c r="M1144">
        <f>Input2022!M1144*0.000001</f>
        <v>36.401468999999999</v>
      </c>
      <c r="N1144">
        <f>Input2022!N1144*0.000001</f>
        <v>0</v>
      </c>
      <c r="O1144">
        <f>Input2022!O1144*0.000001</f>
        <v>19.18994</v>
      </c>
      <c r="P1144">
        <f>Input2022!P1144*0.000001</f>
        <v>4.5802719999999999</v>
      </c>
      <c r="Q1144">
        <f>Input2022!Q1144*0.000001</f>
        <v>-17.205797999999998</v>
      </c>
      <c r="R1144">
        <f>Input2022!R1144*0.000001</f>
        <v>115.80883795266678</v>
      </c>
      <c r="S1144">
        <f>Input2022!S1144*0.000001</f>
        <v>98.603039952666791</v>
      </c>
      <c r="T1144">
        <f>Input2022!T1144*0.000001</f>
        <v>3.4324379999999999</v>
      </c>
      <c r="U1144">
        <f>Input2022!U1144*0.000001</f>
        <v>0</v>
      </c>
      <c r="V1144">
        <f>Input2022!V1144*0.000001</f>
        <v>2.5562809999999998</v>
      </c>
      <c r="W1144">
        <f>Input2022!W1144*0.000001</f>
        <v>-28.059661999999999</v>
      </c>
    </row>
    <row r="1145" spans="1:23" ht="14.25" customHeight="1">
      <c r="A1145">
        <f>Input2022!A1145</f>
        <v>2022</v>
      </c>
      <c r="B1145" t="str">
        <f>Input2022!B1145</f>
        <v>San Lucas Union Elementary School District</v>
      </c>
      <c r="C1145" t="str">
        <f>Input2022!C1145</f>
        <v>School District</v>
      </c>
      <c r="D1145" t="str">
        <f>Input2022!D1145</f>
        <v>06</v>
      </c>
      <c r="E1145" t="str">
        <f>Input2022!E1145</f>
        <v>053</v>
      </c>
      <c r="F1145" t="str">
        <f>Input2022!F1145</f>
        <v>34770</v>
      </c>
      <c r="G1145" t="str">
        <f>Input2022!G1145</f>
        <v>CA</v>
      </c>
      <c r="H1145">
        <f>Input2022!H1145*0.000001</f>
        <v>1.3087799999999998</v>
      </c>
      <c r="I1145">
        <f>Input2022!I1145*0.000001</f>
        <v>0</v>
      </c>
      <c r="J1145">
        <f>Input2022!J1145*0.000001</f>
        <v>1.9108849999999999</v>
      </c>
      <c r="K1145">
        <f>Input2022!K1145*0.000001</f>
        <v>6.5439999999999995E-3</v>
      </c>
      <c r="L1145">
        <f>Input2022!L1145*0.000001</f>
        <v>1.8447719999999999</v>
      </c>
      <c r="M1145">
        <f>Input2022!M1145*0.000001</f>
        <v>1.8434499999999998</v>
      </c>
      <c r="N1145">
        <f>Input2022!N1145*0.000001</f>
        <v>1.280249</v>
      </c>
      <c r="O1145">
        <f>Input2022!O1145*0.000001</f>
        <v>0</v>
      </c>
      <c r="P1145">
        <f>Input2022!P1145*0.000001</f>
        <v>0.26383799999999996</v>
      </c>
      <c r="Q1145">
        <f>Input2022!Q1145*0.000001</f>
        <v>-0.550149</v>
      </c>
      <c r="R1145">
        <f>Input2022!R1145*0.000001</f>
        <v>3.4803773269398506</v>
      </c>
      <c r="S1145">
        <f>Input2022!S1145*0.000001</f>
        <v>2.9302283269398504</v>
      </c>
      <c r="T1145">
        <f>Input2022!T1145*0.000001</f>
        <v>0.13163900000000001</v>
      </c>
      <c r="U1145">
        <f>Input2022!U1145*0.000001</f>
        <v>0</v>
      </c>
      <c r="V1145">
        <f>Input2022!V1145*0.000001</f>
        <v>0</v>
      </c>
      <c r="W1145">
        <f>Input2022!W1145*0.000001</f>
        <v>0.71814800000000001</v>
      </c>
    </row>
    <row r="1146" spans="1:23" ht="14.25" customHeight="1">
      <c r="A1146">
        <f>Input2022!A1146</f>
        <v>2022</v>
      </c>
      <c r="B1146" t="str">
        <f>Input2022!B1146</f>
        <v>San Luis Coastal Unified School District</v>
      </c>
      <c r="C1146" t="str">
        <f>Input2022!C1146</f>
        <v>School District</v>
      </c>
      <c r="D1146" t="str">
        <f>Input2022!D1146</f>
        <v>06</v>
      </c>
      <c r="E1146" t="str">
        <f>Input2022!E1146</f>
        <v>079</v>
      </c>
      <c r="F1146" t="str">
        <f>Input2022!F1146</f>
        <v>34800</v>
      </c>
      <c r="G1146" t="str">
        <f>Input2022!G1146</f>
        <v>CA</v>
      </c>
      <c r="H1146">
        <f>Input2022!H1146*0.000001</f>
        <v>27.536891999999998</v>
      </c>
      <c r="I1146">
        <f>Input2022!I1146*0.000001</f>
        <v>-0.43456799999999995</v>
      </c>
      <c r="J1146">
        <f>Input2022!J1146*0.000001</f>
        <v>121.085461</v>
      </c>
      <c r="K1146">
        <f>Input2022!K1146*0.000001</f>
        <v>157.19327999999999</v>
      </c>
      <c r="L1146">
        <f>Input2022!L1146*0.000001</f>
        <v>132.50781499999999</v>
      </c>
      <c r="M1146">
        <f>Input2022!M1146*0.000001</f>
        <v>119.347832</v>
      </c>
      <c r="N1146">
        <f>Input2022!N1146*0.000001</f>
        <v>0</v>
      </c>
      <c r="O1146">
        <f>Input2022!O1146*0.000001</f>
        <v>37.517628999999999</v>
      </c>
      <c r="P1146">
        <f>Input2022!P1146*0.000001</f>
        <v>6.5208389999999996</v>
      </c>
      <c r="Q1146">
        <f>Input2022!Q1146*0.000001</f>
        <v>-63.148336</v>
      </c>
      <c r="R1146">
        <f>Input2022!R1146*0.000001</f>
        <v>420.99153684210523</v>
      </c>
      <c r="S1146">
        <f>Input2022!S1146*0.000001</f>
        <v>357.84320084210526</v>
      </c>
      <c r="T1146">
        <f>Input2022!T1146*0.000001</f>
        <v>12.329877</v>
      </c>
      <c r="U1146">
        <f>Input2022!U1146*0.000001</f>
        <v>0</v>
      </c>
      <c r="V1146">
        <f>Input2022!V1146*0.000001</f>
        <v>15.842419999999999</v>
      </c>
      <c r="W1146">
        <f>Input2022!W1146*0.000001</f>
        <v>-73.213279999999997</v>
      </c>
    </row>
    <row r="1147" spans="1:23" ht="14.25" customHeight="1">
      <c r="A1147">
        <f>Input2022!A1147</f>
        <v>2022</v>
      </c>
      <c r="B1147" t="str">
        <f>Input2022!B1147</f>
        <v>San Luis Obispo</v>
      </c>
      <c r="C1147" t="str">
        <f>Input2022!C1147</f>
        <v>City</v>
      </c>
      <c r="D1147" t="str">
        <f>Input2022!D1147</f>
        <v>06</v>
      </c>
      <c r="E1147" t="str">
        <f>Input2022!E1147</f>
        <v>079</v>
      </c>
      <c r="F1147">
        <f>Input2022!F1147</f>
        <v>68154</v>
      </c>
      <c r="G1147" t="str">
        <f>Input2022!G1147</f>
        <v>CA</v>
      </c>
      <c r="H1147">
        <f>Input2022!H1147*0.000001</f>
        <v>40.654708999999997</v>
      </c>
      <c r="I1147">
        <f>Input2022!I1147*0.000001</f>
        <v>-30.416748999999999</v>
      </c>
      <c r="J1147">
        <f>Input2022!J1147*0.000001</f>
        <v>86.545246999999989</v>
      </c>
      <c r="K1147">
        <f>Input2022!K1147*0.000001</f>
        <v>135.72154</v>
      </c>
      <c r="L1147">
        <f>Input2022!L1147*0.000001</f>
        <v>181.269285</v>
      </c>
      <c r="M1147">
        <f>Input2022!M1147*0.000001</f>
        <v>106.399537</v>
      </c>
      <c r="N1147">
        <f>Input2022!N1147*0.000001</f>
        <v>0</v>
      </c>
      <c r="O1147">
        <f>Input2022!O1147*0.000001</f>
        <v>34.540875</v>
      </c>
      <c r="P1147">
        <f>Input2022!P1147*0.000001</f>
        <v>6.6035009999999996</v>
      </c>
      <c r="Q1147">
        <f>Input2022!Q1147*0.000001</f>
        <v>-124.564988</v>
      </c>
      <c r="R1147">
        <f>Input2022!R1147*0.000001</f>
        <v>744.00588600683182</v>
      </c>
      <c r="S1147">
        <f>Input2022!S1147*0.000001</f>
        <v>619.44089800683184</v>
      </c>
      <c r="T1147">
        <f>Input2022!T1147*0.000001</f>
        <v>16.251493</v>
      </c>
      <c r="U1147">
        <f>Input2022!U1147*0.000001</f>
        <v>10.422798</v>
      </c>
      <c r="V1147">
        <f>Input2022!V1147*0.000001</f>
        <v>14.235733999999999</v>
      </c>
      <c r="W1147">
        <f>Input2022!W1147*0.000001</f>
        <v>22.512604</v>
      </c>
    </row>
    <row r="1148" spans="1:23" ht="14.25" customHeight="1">
      <c r="A1148">
        <f>Input2022!A1148</f>
        <v>2022</v>
      </c>
      <c r="B1148" t="str">
        <f>Input2022!B1148</f>
        <v>San Luis Obispo Council of Governments</v>
      </c>
      <c r="C1148" t="str">
        <f>Input2022!C1148</f>
        <v>Special District</v>
      </c>
      <c r="D1148" t="str">
        <f>Input2022!D1148</f>
        <v>06</v>
      </c>
      <c r="E1148" t="str">
        <f>Input2022!E1148</f>
        <v>079</v>
      </c>
      <c r="F1148">
        <f>Input2022!F1148</f>
        <v>99069</v>
      </c>
      <c r="G1148" t="str">
        <f>Input2022!G1148</f>
        <v>CA</v>
      </c>
      <c r="H1148">
        <f>Input2022!H1148*0.000001</f>
        <v>2.5581290000000001</v>
      </c>
      <c r="I1148">
        <f>Input2022!I1148*0.000001</f>
        <v>0</v>
      </c>
      <c r="J1148">
        <f>Input2022!J1148*0.000001</f>
        <v>3.876093</v>
      </c>
      <c r="K1148">
        <f>Input2022!K1148*0.000001</f>
        <v>0.23602699999999999</v>
      </c>
      <c r="L1148">
        <f>Input2022!L1148*0.000001</f>
        <v>4.3528599999999997</v>
      </c>
      <c r="M1148">
        <f>Input2022!M1148*0.000001</f>
        <v>4.0570930000000001</v>
      </c>
      <c r="N1148">
        <f>Input2022!N1148*0.000001</f>
        <v>0</v>
      </c>
      <c r="O1148">
        <f>Input2022!O1148*0.000001</f>
        <v>1.9470879999999999</v>
      </c>
      <c r="P1148">
        <f>Input2022!P1148*0.000001</f>
        <v>0.14812899999999998</v>
      </c>
      <c r="Q1148">
        <f>Input2022!Q1148*0.000001</f>
        <v>-0.56774099999999994</v>
      </c>
      <c r="R1148">
        <f>Input2022!R1148*0.000001</f>
        <v>0.64304111450900436</v>
      </c>
      <c r="S1148">
        <f>Input2022!S1148*0.000001</f>
        <v>7.5300114509004409E-2</v>
      </c>
      <c r="T1148">
        <f>Input2022!T1148*0.000001</f>
        <v>0.45610399999999995</v>
      </c>
      <c r="U1148">
        <f>Input2022!U1148*0.000001</f>
        <v>0.29235800000000001</v>
      </c>
      <c r="V1148">
        <f>Input2022!V1148*0.000001</f>
        <v>0.62787599999999999</v>
      </c>
      <c r="W1148">
        <f>Input2022!W1148*0.000001</f>
        <v>2.1110799999999998</v>
      </c>
    </row>
    <row r="1149" spans="1:23" ht="14.25" customHeight="1">
      <c r="A1149">
        <f>Input2022!A1149</f>
        <v>2022</v>
      </c>
      <c r="B1149" t="str">
        <f>Input2022!B1149</f>
        <v>San Luis Obispo County</v>
      </c>
      <c r="C1149" t="str">
        <f>Input2022!C1149</f>
        <v>County</v>
      </c>
      <c r="D1149" t="str">
        <f>Input2022!D1149</f>
        <v>06</v>
      </c>
      <c r="E1149" t="str">
        <f>Input2022!E1149</f>
        <v>079</v>
      </c>
      <c r="F1149" t="str">
        <f>Input2022!F1149</f>
        <v>00000</v>
      </c>
      <c r="G1149" t="str">
        <f>Input2022!G1149</f>
        <v>CA</v>
      </c>
      <c r="H1149">
        <f>Input2022!H1149*0.000001</f>
        <v>404.149</v>
      </c>
      <c r="I1149">
        <f>Input2022!I1149*0.000001</f>
        <v>-33.35</v>
      </c>
      <c r="J1149">
        <f>Input2022!J1149*0.000001</f>
        <v>567.68200000000002</v>
      </c>
      <c r="K1149">
        <f>Input2022!K1149*0.000001</f>
        <v>563.85699999999997</v>
      </c>
      <c r="L1149">
        <f>Input2022!L1149*0.000001</f>
        <v>732.53099999999995</v>
      </c>
      <c r="M1149">
        <f>Input2022!M1149*0.000001</f>
        <v>606.08899999999994</v>
      </c>
      <c r="N1149">
        <f>Input2022!N1149*0.000001</f>
        <v>512.67999999999995</v>
      </c>
      <c r="O1149">
        <f>Input2022!O1149*0.000001</f>
        <v>0</v>
      </c>
      <c r="P1149">
        <f>Input2022!P1149*0.000001</f>
        <v>115.66199999999999</v>
      </c>
      <c r="Q1149">
        <f>Input2022!Q1149*0.000001</f>
        <v>-602.55499999999995</v>
      </c>
      <c r="R1149">
        <f>Input2022!R1149*0.000001</f>
        <v>2248.3395519999999</v>
      </c>
      <c r="S1149">
        <f>Input2022!S1149*0.000001</f>
        <v>1645.7845519999998</v>
      </c>
      <c r="T1149">
        <f>Input2022!T1149*0.000001</f>
        <v>57.545999999999999</v>
      </c>
      <c r="U1149">
        <f>Input2022!U1149*0.000001</f>
        <v>28.078999999999997</v>
      </c>
      <c r="V1149">
        <f>Input2022!V1149*0.000001</f>
        <v>57.661999999999999</v>
      </c>
      <c r="W1149">
        <f>Input2022!W1149*0.000001</f>
        <v>-73.959999999999994</v>
      </c>
    </row>
    <row r="1150" spans="1:23" ht="14.25" customHeight="1">
      <c r="A1150">
        <f>Input2022!A1150</f>
        <v>2022</v>
      </c>
      <c r="B1150" t="str">
        <f>Input2022!B1150</f>
        <v>San Luis Obispo County Office of Education</v>
      </c>
      <c r="C1150" t="str">
        <f>Input2022!C1150</f>
        <v>School District</v>
      </c>
      <c r="D1150" t="str">
        <f>Input2022!D1150</f>
        <v>06</v>
      </c>
      <c r="E1150" t="str">
        <f>Input2022!E1150</f>
        <v>079</v>
      </c>
      <c r="F1150" t="str">
        <f>Input2022!F1150</f>
        <v>91032</v>
      </c>
      <c r="G1150" t="str">
        <f>Input2022!G1150</f>
        <v>CA</v>
      </c>
      <c r="H1150">
        <f>Input2022!H1150*0.000001</f>
        <v>7.1638459999999995</v>
      </c>
      <c r="I1150">
        <f>Input2022!I1150*0.000001</f>
        <v>-0.13029099999999999</v>
      </c>
      <c r="J1150">
        <f>Input2022!J1150*0.000001</f>
        <v>33.359318000000002</v>
      </c>
      <c r="K1150">
        <f>Input2022!K1150*0.000001</f>
        <v>0.42233499999999996</v>
      </c>
      <c r="L1150">
        <f>Input2022!L1150*0.000001</f>
        <v>58.750988999999997</v>
      </c>
      <c r="M1150">
        <f>Input2022!M1150*0.000001</f>
        <v>34.191724999999998</v>
      </c>
      <c r="N1150">
        <f>Input2022!N1150*0.000001</f>
        <v>0</v>
      </c>
      <c r="O1150">
        <f>Input2022!O1150*0.000001</f>
        <v>14.577385999999999</v>
      </c>
      <c r="P1150">
        <f>Input2022!P1150*0.000001</f>
        <v>10.983865</v>
      </c>
      <c r="Q1150">
        <f>Input2022!Q1150*0.000001</f>
        <v>-11.980991</v>
      </c>
      <c r="R1150">
        <f>Input2022!R1150*0.000001</f>
        <v>72.920086234817816</v>
      </c>
      <c r="S1150">
        <f>Input2022!S1150*0.000001</f>
        <v>60.939095234817813</v>
      </c>
      <c r="T1150">
        <f>Input2022!T1150*0.000001</f>
        <v>2.4978159999999998</v>
      </c>
      <c r="U1150">
        <f>Input2022!U1150*0.000001</f>
        <v>0</v>
      </c>
      <c r="V1150">
        <f>Input2022!V1150*0.000001</f>
        <v>7.5397699999999999</v>
      </c>
      <c r="W1150">
        <f>Input2022!W1150*0.000001</f>
        <v>-18.852508</v>
      </c>
    </row>
    <row r="1151" spans="1:23" ht="14.25" customHeight="1">
      <c r="A1151">
        <f>Input2022!A1151</f>
        <v>2022</v>
      </c>
      <c r="B1151" t="str">
        <f>Input2022!B1151</f>
        <v>San Marcos</v>
      </c>
      <c r="C1151" t="str">
        <f>Input2022!C1151</f>
        <v>City</v>
      </c>
      <c r="D1151" t="str">
        <f>Input2022!D1151</f>
        <v>06</v>
      </c>
      <c r="E1151" t="str">
        <f>Input2022!E1151</f>
        <v>073</v>
      </c>
      <c r="F1151">
        <f>Input2022!F1151</f>
        <v>68196</v>
      </c>
      <c r="G1151" t="str">
        <f>Input2022!G1151</f>
        <v>CA</v>
      </c>
      <c r="H1151">
        <f>Input2022!H1151*0.000001</f>
        <v>43.222195999999997</v>
      </c>
      <c r="I1151">
        <f>Input2022!I1151*0.000001</f>
        <v>-2.3189739999999999</v>
      </c>
      <c r="J1151">
        <f>Input2022!J1151*0.000001</f>
        <v>93.362285999999997</v>
      </c>
      <c r="K1151">
        <f>Input2022!K1151*0.000001</f>
        <v>6.0933199999999994</v>
      </c>
      <c r="L1151">
        <f>Input2022!L1151*0.000001</f>
        <v>153.115725</v>
      </c>
      <c r="M1151">
        <f>Input2022!M1151*0.000001</f>
        <v>94.261853000000002</v>
      </c>
      <c r="N1151">
        <f>Input2022!N1151*0.000001</f>
        <v>0</v>
      </c>
      <c r="O1151">
        <f>Input2022!O1151*0.000001</f>
        <v>137.41056499999999</v>
      </c>
      <c r="P1151">
        <f>Input2022!P1151*0.000001</f>
        <v>30.321556999999999</v>
      </c>
      <c r="Q1151">
        <f>Input2022!Q1151*0.000001</f>
        <v>-43.266362999999998</v>
      </c>
      <c r="R1151">
        <f>Input2022!R1151*0.000001</f>
        <v>250.65529241876428</v>
      </c>
      <c r="S1151">
        <f>Input2022!S1151*0.000001</f>
        <v>207.38892941876429</v>
      </c>
      <c r="T1151">
        <f>Input2022!T1151*0.000001</f>
        <v>8.6190309999999997</v>
      </c>
      <c r="U1151">
        <f>Input2022!U1151*0.000001</f>
        <v>0</v>
      </c>
      <c r="V1151">
        <f>Input2022!V1151*0.000001</f>
        <v>10.401648999999999</v>
      </c>
      <c r="W1151">
        <f>Input2022!W1151*0.000001</f>
        <v>138.73438099999998</v>
      </c>
    </row>
    <row r="1152" spans="1:23" ht="14.25" customHeight="1">
      <c r="A1152">
        <f>Input2022!A1152</f>
        <v>2022</v>
      </c>
      <c r="B1152" t="str">
        <f>Input2022!B1152</f>
        <v>San Marcos Unified School District</v>
      </c>
      <c r="C1152" t="str">
        <f>Input2022!C1152</f>
        <v>School District</v>
      </c>
      <c r="D1152" t="str">
        <f>Input2022!D1152</f>
        <v>06</v>
      </c>
      <c r="E1152" t="str">
        <f>Input2022!E1152</f>
        <v>073</v>
      </c>
      <c r="F1152" t="str">
        <f>Input2022!F1152</f>
        <v>34880</v>
      </c>
      <c r="G1152" t="str">
        <f>Input2022!G1152</f>
        <v>CA</v>
      </c>
      <c r="H1152">
        <f>Input2022!H1152*0.000001</f>
        <v>28.799095999999999</v>
      </c>
      <c r="I1152">
        <f>Input2022!I1152*0.000001</f>
        <v>0</v>
      </c>
      <c r="J1152">
        <f>Input2022!J1152*0.000001</f>
        <v>263.36490599999996</v>
      </c>
      <c r="K1152">
        <f>Input2022!K1152*0.000001</f>
        <v>506.745429</v>
      </c>
      <c r="L1152">
        <f>Input2022!L1152*0.000001</f>
        <v>322.46880499999997</v>
      </c>
      <c r="M1152">
        <f>Input2022!M1152*0.000001</f>
        <v>269.29490499999997</v>
      </c>
      <c r="N1152">
        <f>Input2022!N1152*0.000001</f>
        <v>0</v>
      </c>
      <c r="O1152">
        <f>Input2022!O1152*0.000001</f>
        <v>45.165633999999997</v>
      </c>
      <c r="P1152">
        <f>Input2022!P1152*0.000001</f>
        <v>14.942789999999999</v>
      </c>
      <c r="Q1152">
        <f>Input2022!Q1152*0.000001</f>
        <v>-132.581704</v>
      </c>
      <c r="R1152">
        <f>Input2022!R1152*0.000001</f>
        <v>922.5052766447368</v>
      </c>
      <c r="S1152">
        <f>Input2022!S1152*0.000001</f>
        <v>789.92357264473685</v>
      </c>
      <c r="T1152">
        <f>Input2022!T1152*0.000001</f>
        <v>26.833116</v>
      </c>
      <c r="U1152">
        <f>Input2022!U1152*0.000001</f>
        <v>0</v>
      </c>
      <c r="V1152">
        <f>Input2022!V1152*0.000001</f>
        <v>92.950366000000002</v>
      </c>
      <c r="W1152">
        <f>Input2022!W1152*0.000001</f>
        <v>-320.14616999999998</v>
      </c>
    </row>
    <row r="1153" spans="1:23" ht="14.25" customHeight="1">
      <c r="A1153">
        <f>Input2022!A1153</f>
        <v>2022</v>
      </c>
      <c r="B1153" t="str">
        <f>Input2022!B1153</f>
        <v>San Marino</v>
      </c>
      <c r="C1153" t="str">
        <f>Input2022!C1153</f>
        <v>City</v>
      </c>
      <c r="D1153" t="str">
        <f>Input2022!D1153</f>
        <v>06</v>
      </c>
      <c r="E1153" t="str">
        <f>Input2022!E1153</f>
        <v>037</v>
      </c>
      <c r="F1153">
        <f>Input2022!F1153</f>
        <v>68224</v>
      </c>
      <c r="G1153" t="str">
        <f>Input2022!G1153</f>
        <v>CA</v>
      </c>
      <c r="H1153">
        <f>Input2022!H1153*0.000001</f>
        <v>16.553571999999999</v>
      </c>
      <c r="I1153">
        <f>Input2022!I1153*0.000001</f>
        <v>-2.8637289999999997</v>
      </c>
      <c r="J1153">
        <f>Input2022!J1153*0.000001</f>
        <v>26.408894</v>
      </c>
      <c r="K1153">
        <f>Input2022!K1153*0.000001</f>
        <v>2.6768190000000001</v>
      </c>
      <c r="L1153">
        <f>Input2022!L1153*0.000001</f>
        <v>32.644993999999997</v>
      </c>
      <c r="M1153">
        <f>Input2022!M1153*0.000001</f>
        <v>30.930837</v>
      </c>
      <c r="N1153">
        <f>Input2022!N1153*0.000001</f>
        <v>0</v>
      </c>
      <c r="O1153">
        <f>Input2022!O1153*0.000001</f>
        <v>19.344052999999999</v>
      </c>
      <c r="P1153">
        <f>Input2022!P1153*0.000001</f>
        <v>3.1453659999999997</v>
      </c>
      <c r="Q1153">
        <f>Input2022!Q1153*0.000001</f>
        <v>-22.526952999999999</v>
      </c>
      <c r="R1153">
        <f>Input2022!R1153*0.000001</f>
        <v>192.37363791631086</v>
      </c>
      <c r="S1153">
        <f>Input2022!S1153*0.000001</f>
        <v>169.84668491631086</v>
      </c>
      <c r="T1153">
        <f>Input2022!T1153*0.000001</f>
        <v>3.997233</v>
      </c>
      <c r="U1153">
        <f>Input2022!U1153*0.000001</f>
        <v>0.51578499999999994</v>
      </c>
      <c r="V1153">
        <f>Input2022!V1153*0.000001</f>
        <v>7.499225</v>
      </c>
      <c r="W1153">
        <f>Input2022!W1153*0.000001</f>
        <v>-5.7428759999999999</v>
      </c>
    </row>
    <row r="1154" spans="1:23" ht="14.25" customHeight="1">
      <c r="A1154">
        <f>Input2022!A1154</f>
        <v>2022</v>
      </c>
      <c r="B1154" t="str">
        <f>Input2022!B1154</f>
        <v>San Marino Unified School District</v>
      </c>
      <c r="C1154" t="str">
        <f>Input2022!C1154</f>
        <v>School District</v>
      </c>
      <c r="D1154" t="str">
        <f>Input2022!D1154</f>
        <v>06</v>
      </c>
      <c r="E1154" t="str">
        <f>Input2022!E1154</f>
        <v>037</v>
      </c>
      <c r="F1154" t="str">
        <f>Input2022!F1154</f>
        <v>34860</v>
      </c>
      <c r="G1154" t="str">
        <f>Input2022!G1154</f>
        <v>CA</v>
      </c>
      <c r="H1154">
        <f>Input2022!H1154*0.000001</f>
        <v>15.599022</v>
      </c>
      <c r="I1154">
        <f>Input2022!I1154*0.000001</f>
        <v>0</v>
      </c>
      <c r="J1154">
        <f>Input2022!J1154*0.000001</f>
        <v>42.546233000000001</v>
      </c>
      <c r="K1154">
        <f>Input2022!K1154*0.000001</f>
        <v>22.243248999999999</v>
      </c>
      <c r="L1154">
        <f>Input2022!L1154*0.000001</f>
        <v>56.661743999999999</v>
      </c>
      <c r="M1154">
        <f>Input2022!M1154*0.000001</f>
        <v>48.214884999999995</v>
      </c>
      <c r="N1154">
        <f>Input2022!N1154*0.000001</f>
        <v>26.373984</v>
      </c>
      <c r="O1154">
        <f>Input2022!O1154*0.000001</f>
        <v>0</v>
      </c>
      <c r="P1154">
        <f>Input2022!P1154*0.000001</f>
        <v>1.5416749999999999</v>
      </c>
      <c r="Q1154">
        <f>Input2022!Q1154*0.000001</f>
        <v>-22.542532999999999</v>
      </c>
      <c r="R1154">
        <f>Input2022!R1154*0.000001</f>
        <v>146.48077203238867</v>
      </c>
      <c r="S1154">
        <f>Input2022!S1154*0.000001</f>
        <v>123.93823903238868</v>
      </c>
      <c r="T1154">
        <f>Input2022!T1154*0.000001</f>
        <v>4.1826619999999997</v>
      </c>
      <c r="U1154">
        <f>Input2022!U1154*0.000001</f>
        <v>0</v>
      </c>
      <c r="V1154">
        <f>Input2022!V1154*0.000001</f>
        <v>0</v>
      </c>
      <c r="W1154">
        <f>Input2022!W1154*0.000001</f>
        <v>-32.387127999999997</v>
      </c>
    </row>
    <row r="1155" spans="1:23" ht="14.25" customHeight="1">
      <c r="A1155">
        <f>Input2022!A1155</f>
        <v>2022</v>
      </c>
      <c r="B1155" t="str">
        <f>Input2022!B1155</f>
        <v>San Mateo</v>
      </c>
      <c r="C1155" t="str">
        <f>Input2022!C1155</f>
        <v>City</v>
      </c>
      <c r="D1155" t="str">
        <f>Input2022!D1155</f>
        <v>06</v>
      </c>
      <c r="E1155" t="str">
        <f>Input2022!E1155</f>
        <v>081</v>
      </c>
      <c r="F1155">
        <f>Input2022!F1155</f>
        <v>68252</v>
      </c>
      <c r="G1155" t="str">
        <f>Input2022!G1155</f>
        <v>CA</v>
      </c>
      <c r="H1155">
        <f>Input2022!H1155*0.000001</f>
        <v>111.094765</v>
      </c>
      <c r="I1155">
        <f>Input2022!I1155*0.000001</f>
        <v>-4.7437619999999994</v>
      </c>
      <c r="J1155">
        <f>Input2022!J1155*0.000001</f>
        <v>135.746284</v>
      </c>
      <c r="K1155">
        <f>Input2022!K1155*0.000001</f>
        <v>742.98813399999995</v>
      </c>
      <c r="L1155">
        <f>Input2022!L1155*0.000001</f>
        <v>284.98560800000001</v>
      </c>
      <c r="M1155">
        <f>Input2022!M1155*0.000001</f>
        <v>159.670905</v>
      </c>
      <c r="N1155">
        <f>Input2022!N1155*0.000001</f>
        <v>0</v>
      </c>
      <c r="O1155">
        <f>Input2022!O1155*0.000001</f>
        <v>115.39736099999999</v>
      </c>
      <c r="P1155">
        <f>Input2022!P1155*0.000001</f>
        <v>15.82776</v>
      </c>
      <c r="Q1155">
        <f>Input2022!Q1155*0.000001</f>
        <v>-177.172112</v>
      </c>
      <c r="R1155">
        <f>Input2022!R1155*0.000001</f>
        <v>746.429259</v>
      </c>
      <c r="S1155">
        <f>Input2022!S1155*0.000001</f>
        <v>569.25714699999992</v>
      </c>
      <c r="T1155">
        <f>Input2022!T1155*0.000001</f>
        <v>24.671723999999998</v>
      </c>
      <c r="U1155">
        <f>Input2022!U1155*0.000001</f>
        <v>9.2656179999999999</v>
      </c>
      <c r="V1155">
        <f>Input2022!V1155*0.000001</f>
        <v>16.778625999999999</v>
      </c>
      <c r="W1155">
        <f>Input2022!W1155*0.000001</f>
        <v>116.209476</v>
      </c>
    </row>
    <row r="1156" spans="1:23" ht="14.25" customHeight="1">
      <c r="A1156">
        <f>Input2022!A1156</f>
        <v>2022</v>
      </c>
      <c r="B1156" t="str">
        <f>Input2022!B1156</f>
        <v>San Mateo County</v>
      </c>
      <c r="C1156" t="str">
        <f>Input2022!C1156</f>
        <v>County</v>
      </c>
      <c r="D1156" t="str">
        <f>Input2022!D1156</f>
        <v>06</v>
      </c>
      <c r="E1156" t="str">
        <f>Input2022!E1156</f>
        <v>081</v>
      </c>
      <c r="F1156" t="str">
        <f>Input2022!F1156</f>
        <v>00000</v>
      </c>
      <c r="G1156" t="str">
        <f>Input2022!G1156</f>
        <v>CA</v>
      </c>
      <c r="H1156">
        <f>Input2022!H1156*0.000001</f>
        <v>1568.1399999999999</v>
      </c>
      <c r="I1156">
        <f>Input2022!I1156*0.000001</f>
        <v>-126.018</v>
      </c>
      <c r="J1156">
        <f>Input2022!J1156*0.000001</f>
        <v>1449.5439999999999</v>
      </c>
      <c r="K1156">
        <f>Input2022!K1156*0.000001</f>
        <v>808.52800000000002</v>
      </c>
      <c r="L1156">
        <f>Input2022!L1156*0.000001</f>
        <v>2486.652</v>
      </c>
      <c r="M1156">
        <f>Input2022!M1156*0.000001</f>
        <v>1857.5809999999999</v>
      </c>
      <c r="N1156">
        <f>Input2022!N1156*0.000001</f>
        <v>0</v>
      </c>
      <c r="O1156">
        <f>Input2022!O1156*0.000001</f>
        <v>2020.5939999999998</v>
      </c>
      <c r="P1156">
        <f>Input2022!P1156*0.000001</f>
        <v>381.29899999999998</v>
      </c>
      <c r="Q1156">
        <f>Input2022!Q1156*0.000001</f>
        <v>-99.608999999999995</v>
      </c>
      <c r="R1156">
        <f>Input2022!R1156*0.000001</f>
        <v>5627.6271186440526</v>
      </c>
      <c r="S1156">
        <f>Input2022!S1156*0.000001</f>
        <v>5528.0181186440523</v>
      </c>
      <c r="T1156">
        <f>Input2022!T1156*0.000001</f>
        <v>222.17599999999999</v>
      </c>
      <c r="U1156">
        <f>Input2022!U1156*0.000001</f>
        <v>406.22699999999998</v>
      </c>
      <c r="V1156">
        <f>Input2022!V1156*0.000001</f>
        <v>391.97399999999999</v>
      </c>
      <c r="W1156">
        <f>Input2022!W1156*0.000001</f>
        <v>2072.375</v>
      </c>
    </row>
    <row r="1157" spans="1:23" ht="14.25" customHeight="1">
      <c r="A1157">
        <f>Input2022!A1157</f>
        <v>2022</v>
      </c>
      <c r="B1157" t="str">
        <f>Input2022!B1157</f>
        <v>San Mateo County Association of Governments</v>
      </c>
      <c r="C1157" t="str">
        <f>Input2022!C1157</f>
        <v>Special District</v>
      </c>
      <c r="D1157" t="str">
        <f>Input2022!D1157</f>
        <v>06</v>
      </c>
      <c r="E1157" t="str">
        <f>Input2022!E1157</f>
        <v>081</v>
      </c>
      <c r="F1157">
        <f>Input2022!F1157</f>
        <v>99070</v>
      </c>
      <c r="G1157" t="str">
        <f>Input2022!G1157</f>
        <v>CA</v>
      </c>
      <c r="H1157">
        <f>Input2022!H1157*0.000001</f>
        <v>1.1271869999999999</v>
      </c>
      <c r="I1157">
        <f>Input2022!I1157*0.000001</f>
        <v>0</v>
      </c>
      <c r="J1157">
        <f>Input2022!J1157*0.000001</f>
        <v>0.36785999999999996</v>
      </c>
      <c r="K1157">
        <f>Input2022!K1157*0.000001</f>
        <v>0</v>
      </c>
      <c r="L1157">
        <f>Input2022!L1157*0.000001</f>
        <v>15.027768999999999</v>
      </c>
      <c r="M1157">
        <f>Input2022!M1157*0.000001</f>
        <v>0.25780999999999998</v>
      </c>
      <c r="N1157">
        <f>Input2022!N1157*0.000001</f>
        <v>0</v>
      </c>
      <c r="O1157">
        <f>Input2022!O1157*0.000001</f>
        <v>1.1109819999999999</v>
      </c>
      <c r="P1157">
        <f>Input2022!P1157*0.000001</f>
        <v>4.1492999999999995E-2</v>
      </c>
      <c r="Q1157">
        <f>Input2022!Q1157*0.000001</f>
        <v>-0.35726799999999997</v>
      </c>
      <c r="R1157">
        <f>Input2022!R1157*0.000001</f>
        <v>2.3691511936339515</v>
      </c>
      <c r="S1157">
        <f>Input2022!S1157*0.000001</f>
        <v>2.0118831936339516</v>
      </c>
      <c r="T1157">
        <f>Input2022!T1157*0.000001</f>
        <v>8.3909999999999998E-2</v>
      </c>
      <c r="U1157">
        <f>Input2022!U1157*0.000001</f>
        <v>0.33999999999999997</v>
      </c>
      <c r="V1157">
        <f>Input2022!V1157*0.000001</f>
        <v>0.46268499999999996</v>
      </c>
      <c r="W1157">
        <f>Input2022!W1157*0.000001</f>
        <v>0.52146599999999999</v>
      </c>
    </row>
    <row r="1158" spans="1:23" ht="14.25" customHeight="1">
      <c r="A1158">
        <f>Input2022!A1158</f>
        <v>2022</v>
      </c>
      <c r="B1158" t="str">
        <f>Input2022!B1158</f>
        <v>San Mateo Union High School District</v>
      </c>
      <c r="C1158" t="str">
        <f>Input2022!C1158</f>
        <v>School District</v>
      </c>
      <c r="D1158" t="str">
        <f>Input2022!D1158</f>
        <v>06</v>
      </c>
      <c r="E1158" t="str">
        <f>Input2022!E1158</f>
        <v>081</v>
      </c>
      <c r="F1158" t="str">
        <f>Input2022!F1158</f>
        <v>34980</v>
      </c>
      <c r="G1158" t="str">
        <f>Input2022!G1158</f>
        <v>CA</v>
      </c>
      <c r="H1158">
        <f>Input2022!H1158*0.000001</f>
        <v>46.501940999999995</v>
      </c>
      <c r="I1158">
        <f>Input2022!I1158*0.000001</f>
        <v>-3.3312869999999997</v>
      </c>
      <c r="J1158">
        <f>Input2022!J1158*0.000001</f>
        <v>200.57632899999999</v>
      </c>
      <c r="K1158">
        <f>Input2022!K1158*0.000001</f>
        <v>795.63263599999993</v>
      </c>
      <c r="L1158">
        <f>Input2022!L1158*0.000001</f>
        <v>283.15068500000001</v>
      </c>
      <c r="M1158">
        <f>Input2022!M1158*0.000001</f>
        <v>210.10884899999999</v>
      </c>
      <c r="N1158">
        <f>Input2022!N1158*0.000001</f>
        <v>52.991025</v>
      </c>
      <c r="O1158">
        <f>Input2022!O1158*0.000001</f>
        <v>0</v>
      </c>
      <c r="P1158">
        <f>Input2022!P1158*0.000001</f>
        <v>9.635726</v>
      </c>
      <c r="Q1158">
        <f>Input2022!Q1158*0.000001</f>
        <v>-104.80967899999999</v>
      </c>
      <c r="R1158">
        <f>Input2022!R1158*0.000001</f>
        <v>706.00814907288054</v>
      </c>
      <c r="S1158">
        <f>Input2022!S1158*0.000001</f>
        <v>601.19847007288058</v>
      </c>
      <c r="T1158">
        <f>Input2022!T1158*0.000001</f>
        <v>20.113804999999999</v>
      </c>
      <c r="U1158">
        <f>Input2022!U1158*0.000001</f>
        <v>0</v>
      </c>
      <c r="V1158">
        <f>Input2022!V1158*0.000001</f>
        <v>2.9514079999999998</v>
      </c>
      <c r="W1158">
        <f>Input2022!W1158*0.000001</f>
        <v>-101.992227</v>
      </c>
    </row>
    <row r="1159" spans="1:23" ht="14.25" customHeight="1">
      <c r="A1159">
        <f>Input2022!A1159</f>
        <v>2022</v>
      </c>
      <c r="B1159" t="str">
        <f>Input2022!B1159</f>
        <v>San Mateo-Foster City School District</v>
      </c>
      <c r="C1159" t="str">
        <f>Input2022!C1159</f>
        <v>School District</v>
      </c>
      <c r="D1159" t="str">
        <f>Input2022!D1159</f>
        <v>06</v>
      </c>
      <c r="E1159" t="str">
        <f>Input2022!E1159</f>
        <v>081</v>
      </c>
      <c r="F1159" t="str">
        <f>Input2022!F1159</f>
        <v>34920</v>
      </c>
      <c r="G1159" t="str">
        <f>Input2022!G1159</f>
        <v>CA</v>
      </c>
      <c r="H1159">
        <f>Input2022!H1159*0.000001</f>
        <v>70.586595000000003</v>
      </c>
      <c r="I1159">
        <f>Input2022!I1159*0.000001</f>
        <v>-3.5172000000000002E-2</v>
      </c>
      <c r="J1159">
        <f>Input2022!J1159*0.000001</f>
        <v>170.79311899999999</v>
      </c>
      <c r="K1159">
        <f>Input2022!K1159*0.000001</f>
        <v>444.31193099999996</v>
      </c>
      <c r="L1159">
        <f>Input2022!L1159*0.000001</f>
        <v>225.41428599999998</v>
      </c>
      <c r="M1159">
        <f>Input2022!M1159*0.000001</f>
        <v>174.894588</v>
      </c>
      <c r="N1159">
        <f>Input2022!N1159*0.000001</f>
        <v>0</v>
      </c>
      <c r="O1159">
        <f>Input2022!O1159*0.000001</f>
        <v>95.513831999999994</v>
      </c>
      <c r="P1159">
        <f>Input2022!P1159*0.000001</f>
        <v>6.9982869999999995</v>
      </c>
      <c r="Q1159">
        <f>Input2022!Q1159*0.000001</f>
        <v>-91.335718</v>
      </c>
      <c r="R1159">
        <f>Input2022!R1159*0.000001</f>
        <v>629.57777537380787</v>
      </c>
      <c r="S1159">
        <f>Input2022!S1159*0.000001</f>
        <v>538.24205737380794</v>
      </c>
      <c r="T1159">
        <f>Input2022!T1159*0.000001</f>
        <v>17.383040999999999</v>
      </c>
      <c r="U1159">
        <f>Input2022!U1159*0.000001</f>
        <v>0</v>
      </c>
      <c r="V1159">
        <f>Input2022!V1159*0.000001</f>
        <v>73.085657999999995</v>
      </c>
      <c r="W1159">
        <f>Input2022!W1159*0.000001</f>
        <v>-188.588944</v>
      </c>
    </row>
    <row r="1160" spans="1:23" ht="14.25" customHeight="1">
      <c r="A1160">
        <f>Input2022!A1160</f>
        <v>2022</v>
      </c>
      <c r="B1160" t="str">
        <f>Input2022!B1160</f>
        <v>San Miguel Joint Union School District</v>
      </c>
      <c r="C1160" t="str">
        <f>Input2022!C1160</f>
        <v>School District</v>
      </c>
      <c r="D1160" t="str">
        <f>Input2022!D1160</f>
        <v>06</v>
      </c>
      <c r="E1160" t="str">
        <f>Input2022!E1160</f>
        <v>079</v>
      </c>
      <c r="F1160" t="str">
        <f>Input2022!F1160</f>
        <v>35010</v>
      </c>
      <c r="G1160" t="str">
        <f>Input2022!G1160</f>
        <v>CA</v>
      </c>
      <c r="H1160">
        <f>Input2022!H1160*0.000001</f>
        <v>3.0614559999999997</v>
      </c>
      <c r="I1160">
        <f>Input2022!I1160*0.000001</f>
        <v>-0.22061499999999998</v>
      </c>
      <c r="J1160">
        <f>Input2022!J1160*0.000001</f>
        <v>9.0490269999999988</v>
      </c>
      <c r="K1160">
        <f>Input2022!K1160*0.000001</f>
        <v>10.737926999999999</v>
      </c>
      <c r="L1160">
        <f>Input2022!L1160*0.000001</f>
        <v>10.882166999999999</v>
      </c>
      <c r="M1160">
        <f>Input2022!M1160*0.000001</f>
        <v>9.684664999999999</v>
      </c>
      <c r="N1160">
        <f>Input2022!N1160*0.000001</f>
        <v>0</v>
      </c>
      <c r="O1160">
        <f>Input2022!O1160*0.000001</f>
        <v>4.5058629999999997</v>
      </c>
      <c r="P1160">
        <f>Input2022!P1160*0.000001</f>
        <v>1.1259209999999999</v>
      </c>
      <c r="Q1160">
        <f>Input2022!Q1160*0.000001</f>
        <v>-4.2192159999999994</v>
      </c>
      <c r="R1160">
        <f>Input2022!R1160*0.000001</f>
        <v>28.167948987854249</v>
      </c>
      <c r="S1160">
        <f>Input2022!S1160*0.000001</f>
        <v>23.94873298785425</v>
      </c>
      <c r="T1160">
        <f>Input2022!T1160*0.000001</f>
        <v>1.379596</v>
      </c>
      <c r="U1160">
        <f>Input2022!U1160*0.000001</f>
        <v>0</v>
      </c>
      <c r="V1160">
        <f>Input2022!V1160*0.000001</f>
        <v>3.2333000000000001E-2</v>
      </c>
      <c r="W1160">
        <f>Input2022!W1160*0.000001</f>
        <v>-1.8427769999999999</v>
      </c>
    </row>
    <row r="1161" spans="1:23" ht="14.25" customHeight="1">
      <c r="A1161">
        <f>Input2022!A1161</f>
        <v>2022</v>
      </c>
      <c r="B1161" t="str">
        <f>Input2022!B1161</f>
        <v>San Pablo</v>
      </c>
      <c r="C1161" t="str">
        <f>Input2022!C1161</f>
        <v>City</v>
      </c>
      <c r="D1161" t="str">
        <f>Input2022!D1161</f>
        <v>06</v>
      </c>
      <c r="E1161" t="str">
        <f>Input2022!E1161</f>
        <v>013</v>
      </c>
      <c r="F1161">
        <f>Input2022!F1161</f>
        <v>68294</v>
      </c>
      <c r="G1161" t="str">
        <f>Input2022!G1161</f>
        <v>CA</v>
      </c>
      <c r="H1161">
        <f>Input2022!H1161*0.000001</f>
        <v>64.393821000000003</v>
      </c>
      <c r="I1161">
        <f>Input2022!I1161*0.000001</f>
        <v>-13.186097</v>
      </c>
      <c r="J1161">
        <f>Input2022!J1161*0.000001</f>
        <v>37.541148</v>
      </c>
      <c r="K1161">
        <f>Input2022!K1161*0.000001</f>
        <v>66.62074299999999</v>
      </c>
      <c r="L1161">
        <f>Input2022!L1161*0.000001</f>
        <v>70.606324999999998</v>
      </c>
      <c r="M1161">
        <f>Input2022!M1161*0.000001</f>
        <v>56.158580999999998</v>
      </c>
      <c r="N1161">
        <f>Input2022!N1161*0.000001</f>
        <v>0</v>
      </c>
      <c r="O1161">
        <f>Input2022!O1161*0.000001</f>
        <v>60.889191999999994</v>
      </c>
      <c r="P1161">
        <f>Input2022!P1161*0.000001</f>
        <v>2.835931</v>
      </c>
      <c r="Q1161">
        <f>Input2022!Q1161*0.000001</f>
        <v>-30.335477999999998</v>
      </c>
      <c r="R1161">
        <f>Input2022!R1161*0.000001</f>
        <v>259.056174</v>
      </c>
      <c r="S1161">
        <f>Input2022!S1161*0.000001</f>
        <v>228.720696</v>
      </c>
      <c r="T1161">
        <f>Input2022!T1161*0.000001</f>
        <v>5.8842859999999995</v>
      </c>
      <c r="U1161">
        <f>Input2022!U1161*0.000001</f>
        <v>11.559963999999999</v>
      </c>
      <c r="V1161">
        <f>Input2022!V1161*0.000001</f>
        <v>14.785755999999999</v>
      </c>
      <c r="W1161">
        <f>Input2022!W1161*0.000001</f>
        <v>30.488187</v>
      </c>
    </row>
    <row r="1162" spans="1:23" ht="14.25" customHeight="1">
      <c r="A1162">
        <f>Input2022!A1162</f>
        <v>2022</v>
      </c>
      <c r="B1162" t="str">
        <f>Input2022!B1162</f>
        <v>San Pasqual Union School District</v>
      </c>
      <c r="C1162" t="str">
        <f>Input2022!C1162</f>
        <v>School District</v>
      </c>
      <c r="D1162" t="str">
        <f>Input2022!D1162</f>
        <v>06</v>
      </c>
      <c r="E1162" t="str">
        <f>Input2022!E1162</f>
        <v>073</v>
      </c>
      <c r="F1162" t="str">
        <f>Input2022!F1162</f>
        <v>35040</v>
      </c>
      <c r="G1162" t="str">
        <f>Input2022!G1162</f>
        <v>CA</v>
      </c>
      <c r="H1162">
        <f>Input2022!H1162*0.000001</f>
        <v>2.1523099999999999</v>
      </c>
      <c r="I1162">
        <f>Input2022!I1162*0.000001</f>
        <v>-9.9999999999999992E-2</v>
      </c>
      <c r="J1162">
        <f>Input2022!J1162*0.000001</f>
        <v>6.783474</v>
      </c>
      <c r="K1162">
        <f>Input2022!K1162*0.000001</f>
        <v>0.17249999999999999</v>
      </c>
      <c r="L1162">
        <f>Input2022!L1162*0.000001</f>
        <v>7.6756119999999992</v>
      </c>
      <c r="M1162">
        <f>Input2022!M1162*0.000001</f>
        <v>7.1086939999999998</v>
      </c>
      <c r="N1162">
        <f>Input2022!N1162*0.000001</f>
        <v>0</v>
      </c>
      <c r="O1162">
        <f>Input2022!O1162*0.000001</f>
        <v>2.5690079999999997</v>
      </c>
      <c r="P1162">
        <f>Input2022!P1162*0.000001</f>
        <v>0.57083299999999992</v>
      </c>
      <c r="Q1162">
        <f>Input2022!Q1162*0.000001</f>
        <v>-3.47113</v>
      </c>
      <c r="R1162">
        <f>Input2022!R1162*0.000001</f>
        <v>23.605084786184214</v>
      </c>
      <c r="S1162">
        <f>Input2022!S1162*0.000001</f>
        <v>20.133954786184212</v>
      </c>
      <c r="T1162">
        <f>Input2022!T1162*0.000001</f>
        <v>0.70329399999999997</v>
      </c>
      <c r="U1162">
        <f>Input2022!U1162*0.000001</f>
        <v>0</v>
      </c>
      <c r="V1162">
        <f>Input2022!V1162*0.000001</f>
        <v>0</v>
      </c>
      <c r="W1162">
        <f>Input2022!W1162*0.000001</f>
        <v>-1.6110169999999999</v>
      </c>
    </row>
    <row r="1163" spans="1:23" ht="14.25" customHeight="1">
      <c r="A1163">
        <f>Input2022!A1163</f>
        <v>2022</v>
      </c>
      <c r="B1163" t="str">
        <f>Input2022!B1163</f>
        <v>San Pasqual Valley Unified School District</v>
      </c>
      <c r="C1163" t="str">
        <f>Input2022!C1163</f>
        <v>School District</v>
      </c>
      <c r="D1163" t="str">
        <f>Input2022!D1163</f>
        <v>06</v>
      </c>
      <c r="E1163" t="str">
        <f>Input2022!E1163</f>
        <v>025</v>
      </c>
      <c r="F1163" t="str">
        <f>Input2022!F1163</f>
        <v>35070</v>
      </c>
      <c r="G1163" t="str">
        <f>Input2022!G1163</f>
        <v>CA</v>
      </c>
      <c r="H1163">
        <f>Input2022!H1163*0.000001</f>
        <v>8.4864169999999994</v>
      </c>
      <c r="I1163">
        <f>Input2022!I1163*0.000001</f>
        <v>-9.9999999999999992E-2</v>
      </c>
      <c r="J1163">
        <f>Input2022!J1163*0.000001</f>
        <v>19.007562</v>
      </c>
      <c r="K1163">
        <f>Input2022!K1163*0.000001</f>
        <v>7.9611609999999997</v>
      </c>
      <c r="L1163">
        <f>Input2022!L1163*0.000001</f>
        <v>23.641510999999998</v>
      </c>
      <c r="M1163">
        <f>Input2022!M1163*0.000001</f>
        <v>18.934426999999999</v>
      </c>
      <c r="N1163">
        <f>Input2022!N1163*0.000001</f>
        <v>9.7184519999999992</v>
      </c>
      <c r="O1163">
        <f>Input2022!O1163*0.000001</f>
        <v>0</v>
      </c>
      <c r="P1163">
        <f>Input2022!P1163*0.000001</f>
        <v>0.69501999999999997</v>
      </c>
      <c r="Q1163">
        <f>Input2022!Q1163*0.000001</f>
        <v>-7.997528</v>
      </c>
      <c r="R1163">
        <f>Input2022!R1163*0.000001</f>
        <v>52.111930029413244</v>
      </c>
      <c r="S1163">
        <f>Input2022!S1163*0.000001</f>
        <v>44.114402029413242</v>
      </c>
      <c r="T1163">
        <f>Input2022!T1163*0.000001</f>
        <v>1.644782</v>
      </c>
      <c r="U1163">
        <f>Input2022!U1163*0.000001</f>
        <v>0</v>
      </c>
      <c r="V1163">
        <f>Input2022!V1163*0.000001</f>
        <v>1.561642</v>
      </c>
      <c r="W1163">
        <f>Input2022!W1163*0.000001</f>
        <v>-4.2801049999999998</v>
      </c>
    </row>
    <row r="1164" spans="1:23" ht="14.25" customHeight="1">
      <c r="A1164">
        <f>Input2022!A1164</f>
        <v>2022</v>
      </c>
      <c r="B1164" t="str">
        <f>Input2022!B1164</f>
        <v>San Rafael</v>
      </c>
      <c r="C1164" t="str">
        <f>Input2022!C1164</f>
        <v>City</v>
      </c>
      <c r="D1164" t="str">
        <f>Input2022!D1164</f>
        <v>06</v>
      </c>
      <c r="E1164" t="str">
        <f>Input2022!E1164</f>
        <v>041</v>
      </c>
      <c r="F1164">
        <f>Input2022!F1164</f>
        <v>68364</v>
      </c>
      <c r="G1164" t="str">
        <f>Input2022!G1164</f>
        <v>CA</v>
      </c>
      <c r="H1164">
        <f>Input2022!H1164*0.000001</f>
        <v>33.685839999999999</v>
      </c>
      <c r="I1164">
        <f>Input2022!I1164*0.000001</f>
        <v>-2.9738849999999997</v>
      </c>
      <c r="J1164">
        <f>Input2022!J1164*0.000001</f>
        <v>91.635504999999995</v>
      </c>
      <c r="K1164">
        <f>Input2022!K1164*0.000001</f>
        <v>73.784469999999999</v>
      </c>
      <c r="L1164">
        <f>Input2022!L1164*0.000001</f>
        <v>152.18913999999998</v>
      </c>
      <c r="M1164">
        <f>Input2022!M1164*0.000001</f>
        <v>109.78958799999999</v>
      </c>
      <c r="N1164">
        <f>Input2022!N1164*0.000001</f>
        <v>0</v>
      </c>
      <c r="O1164">
        <f>Input2022!O1164*0.000001</f>
        <v>30.075146999999998</v>
      </c>
      <c r="P1164">
        <f>Input2022!P1164*0.000001</f>
        <v>6.3664749999999994</v>
      </c>
      <c r="Q1164">
        <f>Input2022!Q1164*0.000001</f>
        <v>48.176308999999996</v>
      </c>
      <c r="R1164">
        <f>Input2022!R1164*0.000001</f>
        <v>959.104784</v>
      </c>
      <c r="S1164">
        <f>Input2022!S1164*0.000001</f>
        <v>1007.2810929999999</v>
      </c>
      <c r="T1164">
        <f>Input2022!T1164*0.000001</f>
        <v>21.859306999999998</v>
      </c>
      <c r="U1164">
        <f>Input2022!U1164*0.000001</f>
        <v>29.295999999999999</v>
      </c>
      <c r="V1164">
        <f>Input2022!V1164*0.000001</f>
        <v>48.227999999999994</v>
      </c>
      <c r="W1164">
        <f>Input2022!W1164*0.000001</f>
        <v>-50.072398</v>
      </c>
    </row>
    <row r="1165" spans="1:23" ht="14.25" customHeight="1">
      <c r="A1165">
        <f>Input2022!A1165</f>
        <v>2022</v>
      </c>
      <c r="B1165" t="str">
        <f>Input2022!B1165</f>
        <v>San Rafael City Elementary School District</v>
      </c>
      <c r="C1165" t="str">
        <f>Input2022!C1165</f>
        <v>School District</v>
      </c>
      <c r="D1165" t="str">
        <f>Input2022!D1165</f>
        <v>06</v>
      </c>
      <c r="E1165" t="str">
        <f>Input2022!E1165</f>
        <v>041</v>
      </c>
      <c r="F1165" t="str">
        <f>Input2022!F1165</f>
        <v>35090</v>
      </c>
      <c r="G1165" t="str">
        <f>Input2022!G1165</f>
        <v>CA</v>
      </c>
      <c r="H1165">
        <f>Input2022!H1165*0.000001</f>
        <v>7.8914079999999993</v>
      </c>
      <c r="I1165">
        <f>Input2022!I1165*0.000001</f>
        <v>-0.185</v>
      </c>
      <c r="J1165">
        <f>Input2022!J1165*0.000001</f>
        <v>71.520673000000002</v>
      </c>
      <c r="K1165">
        <f>Input2022!K1165*0.000001</f>
        <v>150.05818299999999</v>
      </c>
      <c r="L1165">
        <f>Input2022!L1165*0.000001</f>
        <v>83.167947999999996</v>
      </c>
      <c r="M1165">
        <f>Input2022!M1165*0.000001</f>
        <v>73.08920599999999</v>
      </c>
      <c r="N1165">
        <f>Input2022!N1165*0.000001</f>
        <v>0</v>
      </c>
      <c r="O1165">
        <f>Input2022!O1165*0.000001</f>
        <v>29.897051999999999</v>
      </c>
      <c r="P1165">
        <f>Input2022!P1165*0.000001</f>
        <v>5.8559649999999994</v>
      </c>
      <c r="Q1165">
        <f>Input2022!Q1165*0.000001</f>
        <v>-27.085683</v>
      </c>
      <c r="R1165">
        <f>Input2022!R1165*0.000001</f>
        <v>195.61332510121457</v>
      </c>
      <c r="S1165">
        <f>Input2022!S1165*0.000001</f>
        <v>168.52764210121458</v>
      </c>
      <c r="T1165">
        <f>Input2022!T1165*0.000001</f>
        <v>6.3969899999999997</v>
      </c>
      <c r="U1165">
        <f>Input2022!U1165*0.000001</f>
        <v>0</v>
      </c>
      <c r="V1165">
        <f>Input2022!V1165*0.000001</f>
        <v>12.924033</v>
      </c>
      <c r="W1165">
        <f>Input2022!W1165*0.000001</f>
        <v>-48.651612</v>
      </c>
    </row>
    <row r="1166" spans="1:23" ht="14.25" customHeight="1">
      <c r="A1166">
        <f>Input2022!A1166</f>
        <v>2022</v>
      </c>
      <c r="B1166" t="str">
        <f>Input2022!B1166</f>
        <v>San Rafael City High School District</v>
      </c>
      <c r="C1166" t="str">
        <f>Input2022!C1166</f>
        <v>School District</v>
      </c>
      <c r="D1166" t="str">
        <f>Input2022!D1166</f>
        <v>06</v>
      </c>
      <c r="E1166" t="str">
        <f>Input2022!E1166</f>
        <v>041</v>
      </c>
      <c r="F1166" t="str">
        <f>Input2022!F1166</f>
        <v>35110</v>
      </c>
      <c r="G1166" t="str">
        <f>Input2022!G1166</f>
        <v>CA</v>
      </c>
      <c r="H1166">
        <f>Input2022!H1166*0.000001</f>
        <v>9.0571210000000004</v>
      </c>
      <c r="I1166">
        <f>Input2022!I1166*0.000001</f>
        <v>0</v>
      </c>
      <c r="J1166">
        <f>Input2022!J1166*0.000001</f>
        <v>44.249797999999998</v>
      </c>
      <c r="K1166">
        <f>Input2022!K1166*0.000001</f>
        <v>187.43422200000001</v>
      </c>
      <c r="L1166">
        <f>Input2022!L1166*0.000001</f>
        <v>56.101034999999996</v>
      </c>
      <c r="M1166">
        <f>Input2022!M1166*0.000001</f>
        <v>44.969490999999998</v>
      </c>
      <c r="N1166">
        <f>Input2022!N1166*0.000001</f>
        <v>0</v>
      </c>
      <c r="O1166">
        <f>Input2022!O1166*0.000001</f>
        <v>11.606745</v>
      </c>
      <c r="P1166">
        <f>Input2022!P1166*0.000001</f>
        <v>1.9692459999999998</v>
      </c>
      <c r="Q1166">
        <f>Input2022!Q1166*0.000001</f>
        <v>-23.087557999999998</v>
      </c>
      <c r="R1166">
        <f>Input2022!R1166*0.000001</f>
        <v>154.76576194331986</v>
      </c>
      <c r="S1166">
        <f>Input2022!S1166*0.000001</f>
        <v>131.67820394331983</v>
      </c>
      <c r="T1166">
        <f>Input2022!T1166*0.000001</f>
        <v>4.0684680000000002</v>
      </c>
      <c r="U1166">
        <f>Input2022!U1166*0.000001</f>
        <v>0</v>
      </c>
      <c r="V1166">
        <f>Input2022!V1166*0.000001</f>
        <v>9.7015989999999999</v>
      </c>
      <c r="W1166">
        <f>Input2022!W1166*0.000001</f>
        <v>-54.957829999999994</v>
      </c>
    </row>
    <row r="1167" spans="1:23" ht="14.25" customHeight="1">
      <c r="A1167">
        <f>Input2022!A1167</f>
        <v>2022</v>
      </c>
      <c r="B1167" t="str">
        <f>Input2022!B1167</f>
        <v>San Ramon</v>
      </c>
      <c r="C1167" t="str">
        <f>Input2022!C1167</f>
        <v>City</v>
      </c>
      <c r="D1167" t="str">
        <f>Input2022!D1167</f>
        <v>06</v>
      </c>
      <c r="E1167" t="str">
        <f>Input2022!E1167</f>
        <v>013</v>
      </c>
      <c r="F1167">
        <f>Input2022!F1167</f>
        <v>68378</v>
      </c>
      <c r="G1167" t="str">
        <f>Input2022!G1167</f>
        <v>CA</v>
      </c>
      <c r="H1167">
        <f>Input2022!H1167*0.000001</f>
        <v>23.701139999999999</v>
      </c>
      <c r="I1167">
        <f>Input2022!I1167*0.000001</f>
        <v>-11.273949</v>
      </c>
      <c r="J1167">
        <f>Input2022!J1167*0.000001</f>
        <v>52.620340999999996</v>
      </c>
      <c r="K1167">
        <f>Input2022!K1167*0.000001</f>
        <v>62.655564999999996</v>
      </c>
      <c r="L1167">
        <f>Input2022!L1167*0.000001</f>
        <v>101.98967999999999</v>
      </c>
      <c r="M1167">
        <f>Input2022!M1167*0.000001</f>
        <v>64.173033000000004</v>
      </c>
      <c r="N1167">
        <f>Input2022!N1167*0.000001</f>
        <v>0</v>
      </c>
      <c r="O1167">
        <f>Input2022!O1167*0.000001</f>
        <v>16.376177999999999</v>
      </c>
      <c r="P1167">
        <f>Input2022!P1167*0.000001</f>
        <v>6.0463230000000001</v>
      </c>
      <c r="Q1167">
        <f>Input2022!Q1167*0.000001</f>
        <v>-16.881807999999999</v>
      </c>
      <c r="R1167">
        <f>Input2022!R1167*0.000001</f>
        <v>213.28707902157706</v>
      </c>
      <c r="S1167">
        <f>Input2022!S1167*0.000001</f>
        <v>196.40527102157705</v>
      </c>
      <c r="T1167">
        <f>Input2022!T1167*0.000001</f>
        <v>31.860578999999998</v>
      </c>
      <c r="U1167">
        <f>Input2022!U1167*0.000001</f>
        <v>39.516231999999995</v>
      </c>
      <c r="V1167">
        <f>Input2022!V1167*0.000001</f>
        <v>34.882922999999998</v>
      </c>
      <c r="W1167">
        <f>Input2022!W1167*0.000001</f>
        <v>8.7644950000000001</v>
      </c>
    </row>
    <row r="1168" spans="1:23" ht="14.25" customHeight="1">
      <c r="A1168">
        <f>Input2022!A1168</f>
        <v>2022</v>
      </c>
      <c r="B1168" t="str">
        <f>Input2022!B1168</f>
        <v>San Ramon Valley Fire Protection District</v>
      </c>
      <c r="C1168" t="str">
        <f>Input2022!C1168</f>
        <v>Special District</v>
      </c>
      <c r="D1168" t="str">
        <f>Input2022!D1168</f>
        <v>06</v>
      </c>
      <c r="E1168" t="str">
        <f>Input2022!E1168</f>
        <v>013</v>
      </c>
      <c r="F1168">
        <f>Input2022!F1168</f>
        <v>99071</v>
      </c>
      <c r="G1168" t="str">
        <f>Input2022!G1168</f>
        <v>CA</v>
      </c>
      <c r="H1168">
        <f>Input2022!H1168*0.000001</f>
        <v>88.918407999999999</v>
      </c>
      <c r="I1168">
        <f>Input2022!I1168*0.000001</f>
        <v>-6.8518529999999993</v>
      </c>
      <c r="J1168">
        <f>Input2022!J1168*0.000001</f>
        <v>85.18018099999999</v>
      </c>
      <c r="K1168">
        <f>Input2022!K1168*0.000001</f>
        <v>69.681251000000003</v>
      </c>
      <c r="L1168">
        <f>Input2022!L1168*0.000001</f>
        <v>95.147242999999989</v>
      </c>
      <c r="M1168">
        <f>Input2022!M1168*0.000001</f>
        <v>93.40780199999999</v>
      </c>
      <c r="N1168">
        <f>Input2022!N1168*0.000001</f>
        <v>1.25E-3</v>
      </c>
      <c r="O1168">
        <f>Input2022!O1168*0.000001</f>
        <v>71.098325000000003</v>
      </c>
      <c r="P1168">
        <f>Input2022!P1168*0.000001</f>
        <v>4.288557</v>
      </c>
      <c r="Q1168">
        <f>Input2022!Q1168*0.000001</f>
        <v>11.663302</v>
      </c>
      <c r="R1168">
        <f>Input2022!R1168*0.000001</f>
        <v>552.76312796208799</v>
      </c>
      <c r="S1168">
        <f>Input2022!S1168*0.000001</f>
        <v>564.42642996208792</v>
      </c>
      <c r="T1168">
        <f>Input2022!T1168*0.000001</f>
        <v>18.379905000000001</v>
      </c>
      <c r="U1168">
        <f>Input2022!U1168*0.000001</f>
        <v>48.114663999999998</v>
      </c>
      <c r="V1168">
        <f>Input2022!V1168*0.000001</f>
        <v>77.547361999999993</v>
      </c>
      <c r="W1168">
        <f>Input2022!W1168*0.000001</f>
        <v>38.422641999999996</v>
      </c>
    </row>
    <row r="1169" spans="1:23" ht="14.25" customHeight="1">
      <c r="A1169">
        <f>Input2022!A1169</f>
        <v>2022</v>
      </c>
      <c r="B1169" t="str">
        <f>Input2022!B1169</f>
        <v>San Ramon Valley Unified School District</v>
      </c>
      <c r="C1169" t="str">
        <f>Input2022!C1169</f>
        <v>School District</v>
      </c>
      <c r="D1169" t="str">
        <f>Input2022!D1169</f>
        <v>06</v>
      </c>
      <c r="E1169" t="str">
        <f>Input2022!E1169</f>
        <v>013</v>
      </c>
      <c r="F1169" t="str">
        <f>Input2022!F1169</f>
        <v>35130</v>
      </c>
      <c r="G1169" t="str">
        <f>Input2022!G1169</f>
        <v>CA</v>
      </c>
      <c r="H1169">
        <f>Input2022!H1169*0.000001</f>
        <v>35.742505000000001</v>
      </c>
      <c r="I1169">
        <f>Input2022!I1169*0.000001</f>
        <v>-2.4271249999999998</v>
      </c>
      <c r="J1169">
        <f>Input2022!J1169*0.000001</f>
        <v>396.89652699999999</v>
      </c>
      <c r="K1169">
        <f>Input2022!K1169*0.000001</f>
        <v>401.86595</v>
      </c>
      <c r="L1169">
        <f>Input2022!L1169*0.000001</f>
        <v>457.18811999999997</v>
      </c>
      <c r="M1169">
        <f>Input2022!M1169*0.000001</f>
        <v>394.31352199999998</v>
      </c>
      <c r="N1169">
        <f>Input2022!N1169*0.000001</f>
        <v>0</v>
      </c>
      <c r="O1169">
        <f>Input2022!O1169*0.000001</f>
        <v>58.045364999999997</v>
      </c>
      <c r="P1169">
        <f>Input2022!P1169*0.000001</f>
        <v>18.350892999999999</v>
      </c>
      <c r="Q1169">
        <f>Input2022!Q1169*0.000001</f>
        <v>-201.864113</v>
      </c>
      <c r="R1169">
        <f>Input2022!R1169*0.000001</f>
        <v>1384.386342</v>
      </c>
      <c r="S1169">
        <f>Input2022!S1169*0.000001</f>
        <v>1182.5222289999999</v>
      </c>
      <c r="T1169">
        <f>Input2022!T1169*0.000001</f>
        <v>40.016193000000001</v>
      </c>
      <c r="U1169">
        <f>Input2022!U1169*0.000001</f>
        <v>34.460647999999999</v>
      </c>
      <c r="V1169">
        <f>Input2022!V1169*0.000001</f>
        <v>94.735253</v>
      </c>
      <c r="W1169">
        <f>Input2022!W1169*0.000001</f>
        <v>-279.60585800000001</v>
      </c>
    </row>
    <row r="1170" spans="1:23" ht="14.25" customHeight="1">
      <c r="A1170">
        <f>Input2022!A1170</f>
        <v>2022</v>
      </c>
      <c r="B1170" t="str">
        <f>Input2022!B1170</f>
        <v>San Ysidro School District</v>
      </c>
      <c r="C1170" t="str">
        <f>Input2022!C1170</f>
        <v>School District</v>
      </c>
      <c r="D1170" t="str">
        <f>Input2022!D1170</f>
        <v>06</v>
      </c>
      <c r="E1170" t="str">
        <f>Input2022!E1170</f>
        <v>073</v>
      </c>
      <c r="F1170" t="str">
        <f>Input2022!F1170</f>
        <v>35220</v>
      </c>
      <c r="G1170" t="str">
        <f>Input2022!G1170</f>
        <v>CA</v>
      </c>
      <c r="H1170">
        <f>Input2022!H1170*0.000001</f>
        <v>5.0372399999999997</v>
      </c>
      <c r="I1170">
        <f>Input2022!I1170*0.000001</f>
        <v>0</v>
      </c>
      <c r="J1170">
        <f>Input2022!J1170*0.000001</f>
        <v>68.609061999999994</v>
      </c>
      <c r="K1170">
        <f>Input2022!K1170*0.000001</f>
        <v>240.928382</v>
      </c>
      <c r="L1170">
        <f>Input2022!L1170*0.000001</f>
        <v>96.08500699999999</v>
      </c>
      <c r="M1170">
        <f>Input2022!M1170*0.000001</f>
        <v>72.982727999999994</v>
      </c>
      <c r="N1170">
        <f>Input2022!N1170*0.000001</f>
        <v>16.358086999999998</v>
      </c>
      <c r="O1170">
        <f>Input2022!O1170*0.000001</f>
        <v>0</v>
      </c>
      <c r="P1170">
        <f>Input2022!P1170*0.000001</f>
        <v>3.7949789999999997</v>
      </c>
      <c r="Q1170">
        <f>Input2022!Q1170*0.000001</f>
        <v>-33.290774999999996</v>
      </c>
      <c r="R1170">
        <f>Input2022!R1170*0.000001</f>
        <v>220.78798499999999</v>
      </c>
      <c r="S1170">
        <f>Input2022!S1170*0.000001</f>
        <v>187.49721</v>
      </c>
      <c r="T1170">
        <f>Input2022!T1170*0.000001</f>
        <v>6.9695099999999996</v>
      </c>
      <c r="U1170">
        <f>Input2022!U1170*0.000001</f>
        <v>0</v>
      </c>
      <c r="V1170">
        <f>Input2022!V1170*0.000001</f>
        <v>18.578136999999998</v>
      </c>
      <c r="W1170">
        <f>Input2022!W1170*0.000001</f>
        <v>-71.786068</v>
      </c>
    </row>
    <row r="1171" spans="1:23" ht="14.25" customHeight="1">
      <c r="A1171">
        <f>Input2022!A1171</f>
        <v>2022</v>
      </c>
      <c r="B1171" t="str">
        <f>Input2022!B1171</f>
        <v>Sanger Unified School District</v>
      </c>
      <c r="C1171" t="str">
        <f>Input2022!C1171</f>
        <v>School District</v>
      </c>
      <c r="D1171" t="str">
        <f>Input2022!D1171</f>
        <v>06</v>
      </c>
      <c r="E1171" t="str">
        <f>Input2022!E1171</f>
        <v>019</v>
      </c>
      <c r="F1171" t="str">
        <f>Input2022!F1171</f>
        <v>35250</v>
      </c>
      <c r="G1171" t="str">
        <f>Input2022!G1171</f>
        <v>CA</v>
      </c>
      <c r="H1171">
        <f>Input2022!H1171*0.000001</f>
        <v>27.224798</v>
      </c>
      <c r="I1171">
        <f>Input2022!I1171*0.000001</f>
        <v>-4.7709320000000002</v>
      </c>
      <c r="J1171">
        <f>Input2022!J1171*0.000001</f>
        <v>172.51848799999999</v>
      </c>
      <c r="K1171">
        <f>Input2022!K1171*0.000001</f>
        <v>401.36179199999998</v>
      </c>
      <c r="L1171">
        <f>Input2022!L1171*0.000001</f>
        <v>238.932402</v>
      </c>
      <c r="M1171">
        <f>Input2022!M1171*0.000001</f>
        <v>174.70807499999998</v>
      </c>
      <c r="N1171">
        <f>Input2022!N1171*0.000001</f>
        <v>0</v>
      </c>
      <c r="O1171">
        <f>Input2022!O1171*0.000001</f>
        <v>45.429040999999998</v>
      </c>
      <c r="P1171">
        <f>Input2022!P1171*0.000001</f>
        <v>21.462208</v>
      </c>
      <c r="Q1171">
        <f>Input2022!Q1171*0.000001</f>
        <v>-82.313650999999993</v>
      </c>
      <c r="R1171">
        <f>Input2022!R1171*0.000001</f>
        <v>560.25191129999996</v>
      </c>
      <c r="S1171">
        <f>Input2022!S1171*0.000001</f>
        <v>477.93826029999997</v>
      </c>
      <c r="T1171">
        <f>Input2022!T1171*0.000001</f>
        <v>17.759595000000001</v>
      </c>
      <c r="U1171">
        <f>Input2022!U1171*0.000001</f>
        <v>-5.4676111109999998E-3</v>
      </c>
      <c r="V1171">
        <f>Input2022!V1171*0.000001</f>
        <v>18.840540999999998</v>
      </c>
      <c r="W1171">
        <f>Input2022!W1171*0.000001</f>
        <v>-93.768799000000001</v>
      </c>
    </row>
    <row r="1172" spans="1:23" ht="14.25" customHeight="1">
      <c r="A1172">
        <f>Input2022!A1172</f>
        <v>2022</v>
      </c>
      <c r="B1172" t="str">
        <f>Input2022!B1172</f>
        <v>Santa Ana</v>
      </c>
      <c r="C1172" t="str">
        <f>Input2022!C1172</f>
        <v>City</v>
      </c>
      <c r="D1172" t="str">
        <f>Input2022!D1172</f>
        <v>06</v>
      </c>
      <c r="E1172" t="str">
        <f>Input2022!E1172</f>
        <v>059</v>
      </c>
      <c r="F1172">
        <f>Input2022!F1172</f>
        <v>69000</v>
      </c>
      <c r="G1172" t="str">
        <f>Input2022!G1172</f>
        <v>CA</v>
      </c>
      <c r="H1172">
        <f>Input2022!H1172*0.000001</f>
        <v>168.93600799999999</v>
      </c>
      <c r="I1172">
        <f>Input2022!I1172*0.000001</f>
        <v>-27.114183999999998</v>
      </c>
      <c r="J1172">
        <f>Input2022!J1172*0.000001</f>
        <v>326.45090099999999</v>
      </c>
      <c r="K1172">
        <f>Input2022!K1172*0.000001</f>
        <v>570.14873599999999</v>
      </c>
      <c r="L1172">
        <f>Input2022!L1172*0.000001</f>
        <v>657.316282</v>
      </c>
      <c r="M1172">
        <f>Input2022!M1172*0.000001</f>
        <v>389.79798199999999</v>
      </c>
      <c r="N1172">
        <f>Input2022!N1172*0.000001</f>
        <v>0</v>
      </c>
      <c r="O1172">
        <f>Input2022!O1172*0.000001</f>
        <v>152.42094499999999</v>
      </c>
      <c r="P1172">
        <f>Input2022!P1172*0.000001</f>
        <v>21.422511999999998</v>
      </c>
      <c r="Q1172">
        <f>Input2022!Q1172*0.000001</f>
        <v>-498.80964</v>
      </c>
      <c r="R1172">
        <f>Input2022!R1172*0.000001</f>
        <v>2238.004234</v>
      </c>
      <c r="S1172">
        <f>Input2022!S1172*0.000001</f>
        <v>1739.1945939999998</v>
      </c>
      <c r="T1172">
        <f>Input2022!T1172*0.000001</f>
        <v>70.843428000000003</v>
      </c>
      <c r="U1172">
        <f>Input2022!U1172*0.000001</f>
        <v>0.19194999999999998</v>
      </c>
      <c r="V1172">
        <f>Input2022!V1172*0.000001</f>
        <v>54.557538999999998</v>
      </c>
      <c r="W1172">
        <f>Input2022!W1172*0.000001</f>
        <v>-415.48895599999997</v>
      </c>
    </row>
    <row r="1173" spans="1:23" ht="14.25" customHeight="1">
      <c r="A1173">
        <f>Input2022!A1173</f>
        <v>2022</v>
      </c>
      <c r="B1173" t="str">
        <f>Input2022!B1173</f>
        <v>Santa Ana Unified School District</v>
      </c>
      <c r="C1173" t="str">
        <f>Input2022!C1173</f>
        <v>School District</v>
      </c>
      <c r="D1173" t="str">
        <f>Input2022!D1173</f>
        <v>06</v>
      </c>
      <c r="E1173" t="str">
        <f>Input2022!E1173</f>
        <v>059</v>
      </c>
      <c r="F1173" t="str">
        <f>Input2022!F1173</f>
        <v>35310</v>
      </c>
      <c r="G1173" t="str">
        <f>Input2022!G1173</f>
        <v>CA</v>
      </c>
      <c r="H1173">
        <f>Input2022!H1173*0.000001</f>
        <v>191.80076599999998</v>
      </c>
      <c r="I1173">
        <f>Input2022!I1173*0.000001</f>
        <v>-7.6493869999999999</v>
      </c>
      <c r="J1173">
        <f>Input2022!J1173*0.000001</f>
        <v>752.61628899999994</v>
      </c>
      <c r="K1173">
        <f>Input2022!K1173*0.000001</f>
        <v>517.63113899999996</v>
      </c>
      <c r="L1173">
        <f>Input2022!L1173*0.000001</f>
        <v>935.85651399999995</v>
      </c>
      <c r="M1173">
        <f>Input2022!M1173*0.000001</f>
        <v>846.04023599999994</v>
      </c>
      <c r="N1173">
        <f>Input2022!N1173*0.000001</f>
        <v>0</v>
      </c>
      <c r="O1173">
        <f>Input2022!O1173*0.000001</f>
        <v>269.10262899999998</v>
      </c>
      <c r="P1173">
        <f>Input2022!P1173*0.000001</f>
        <v>74.453626</v>
      </c>
      <c r="Q1173">
        <f>Input2022!Q1173*0.000001</f>
        <v>-394.270218</v>
      </c>
      <c r="R1173">
        <f>Input2022!R1173*0.000001</f>
        <v>2545.1858099999999</v>
      </c>
      <c r="S1173">
        <f>Input2022!S1173*0.000001</f>
        <v>2150.9155919999998</v>
      </c>
      <c r="T1173">
        <f>Input2022!T1173*0.000001</f>
        <v>84.106695000000002</v>
      </c>
      <c r="U1173">
        <f>Input2022!U1173*0.000001</f>
        <v>53.681982568495187</v>
      </c>
      <c r="V1173">
        <f>Input2022!V1173*0.000001</f>
        <v>266.52365356849515</v>
      </c>
      <c r="W1173">
        <f>Input2022!W1173*0.000001</f>
        <v>-599.27300000000002</v>
      </c>
    </row>
    <row r="1174" spans="1:23" ht="14.25" customHeight="1">
      <c r="A1174">
        <f>Input2022!A1174</f>
        <v>2022</v>
      </c>
      <c r="B1174" t="str">
        <f>Input2022!B1174</f>
        <v>Santa Barbara</v>
      </c>
      <c r="C1174" t="str">
        <f>Input2022!C1174</f>
        <v>City</v>
      </c>
      <c r="D1174" t="str">
        <f>Input2022!D1174</f>
        <v>06</v>
      </c>
      <c r="E1174" t="str">
        <f>Input2022!E1174</f>
        <v>083</v>
      </c>
      <c r="F1174">
        <f>Input2022!F1174</f>
        <v>69070</v>
      </c>
      <c r="G1174" t="str">
        <f>Input2022!G1174</f>
        <v>CA</v>
      </c>
      <c r="H1174">
        <f>Input2022!H1174*0.000001</f>
        <v>42.004667999999995</v>
      </c>
      <c r="I1174">
        <f>Input2022!I1174*0.000001</f>
        <v>-35.494681</v>
      </c>
      <c r="J1174">
        <f>Input2022!J1174*0.000001</f>
        <v>146.71706499999999</v>
      </c>
      <c r="K1174">
        <f>Input2022!K1174*0.000001</f>
        <v>188.216688</v>
      </c>
      <c r="L1174">
        <f>Input2022!L1174*0.000001</f>
        <v>447.13853499999999</v>
      </c>
      <c r="M1174">
        <f>Input2022!M1174*0.000001</f>
        <v>192.05161199999998</v>
      </c>
      <c r="N1174">
        <f>Input2022!N1174*0.000001</f>
        <v>0</v>
      </c>
      <c r="O1174">
        <f>Input2022!O1174*0.000001</f>
        <v>37.919052999999998</v>
      </c>
      <c r="P1174">
        <f>Input2022!P1174*0.000001</f>
        <v>16.990330999999998</v>
      </c>
      <c r="Q1174">
        <f>Input2022!Q1174*0.000001</f>
        <v>-238.26613399999999</v>
      </c>
      <c r="R1174">
        <f>Input2022!R1174*0.000001</f>
        <v>1200.3739606491101</v>
      </c>
      <c r="S1174">
        <f>Input2022!S1174*0.000001</f>
        <v>962.10782664911005</v>
      </c>
      <c r="T1174">
        <f>Input2022!T1174*0.000001</f>
        <v>42.586272999999998</v>
      </c>
      <c r="U1174">
        <f>Input2022!U1174*0.000001</f>
        <v>0</v>
      </c>
      <c r="V1174">
        <f>Input2022!V1174*0.000001</f>
        <v>53.924724999999995</v>
      </c>
      <c r="W1174">
        <f>Input2022!W1174*0.000001</f>
        <v>-73.002304999999993</v>
      </c>
    </row>
    <row r="1175" spans="1:23" ht="14.25" customHeight="1">
      <c r="A1175">
        <f>Input2022!A1175</f>
        <v>2022</v>
      </c>
      <c r="B1175" t="str">
        <f>Input2022!B1175</f>
        <v>Santa Barbara County</v>
      </c>
      <c r="C1175" t="str">
        <f>Input2022!C1175</f>
        <v>County</v>
      </c>
      <c r="D1175" t="str">
        <f>Input2022!D1175</f>
        <v>06</v>
      </c>
      <c r="E1175" t="str">
        <f>Input2022!E1175</f>
        <v>083</v>
      </c>
      <c r="F1175" t="str">
        <f>Input2022!F1175</f>
        <v>00000</v>
      </c>
      <c r="G1175" t="str">
        <f>Input2022!G1175</f>
        <v>CA</v>
      </c>
      <c r="H1175">
        <f>Input2022!H1175*0.000001</f>
        <v>183.232</v>
      </c>
      <c r="I1175">
        <f>Input2022!I1175*0.000001</f>
        <v>-76.551000000000002</v>
      </c>
      <c r="J1175">
        <f>Input2022!J1175*0.000001</f>
        <v>422.27199999999999</v>
      </c>
      <c r="K1175">
        <f>Input2022!K1175*0.000001</f>
        <v>274.649</v>
      </c>
      <c r="L1175">
        <f>Input2022!L1175*0.000001</f>
        <v>1196.201</v>
      </c>
      <c r="M1175">
        <f>Input2022!M1175*0.000001</f>
        <v>514.34299999999996</v>
      </c>
      <c r="N1175">
        <f>Input2022!N1175*0.000001</f>
        <v>0</v>
      </c>
      <c r="O1175">
        <f>Input2022!O1175*0.000001</f>
        <v>312.09499999999997</v>
      </c>
      <c r="P1175">
        <f>Input2022!P1175*0.000001</f>
        <v>120.73399999999999</v>
      </c>
      <c r="Q1175">
        <f>Input2022!Q1175*0.000001</f>
        <v>-438.82499999999999</v>
      </c>
      <c r="R1175">
        <f>Input2022!R1175*0.000001</f>
        <v>4139.8584905660382</v>
      </c>
      <c r="S1175">
        <f>Input2022!S1175*0.000001</f>
        <v>3701.0334905660384</v>
      </c>
      <c r="T1175">
        <f>Input2022!T1175*0.000001</f>
        <v>149.81799999999998</v>
      </c>
      <c r="U1175">
        <f>Input2022!U1175*0.000001</f>
        <v>21.396999999999998</v>
      </c>
      <c r="V1175">
        <f>Input2022!V1175*0.000001</f>
        <v>105.84599999999999</v>
      </c>
      <c r="W1175">
        <f>Input2022!W1175*0.000001</f>
        <v>-342.37700000000001</v>
      </c>
    </row>
    <row r="1176" spans="1:23" ht="14.25" customHeight="1">
      <c r="A1176">
        <f>Input2022!A1176</f>
        <v>2022</v>
      </c>
      <c r="B1176" t="str">
        <f>Input2022!B1176</f>
        <v>Santa Barbara County Association of Governments</v>
      </c>
      <c r="C1176" t="str">
        <f>Input2022!C1176</f>
        <v>Special District</v>
      </c>
      <c r="D1176" t="str">
        <f>Input2022!D1176</f>
        <v>06</v>
      </c>
      <c r="E1176" t="str">
        <f>Input2022!E1176</f>
        <v>083</v>
      </c>
      <c r="F1176">
        <f>Input2022!F1176</f>
        <v>99072</v>
      </c>
      <c r="G1176" t="str">
        <f>Input2022!G1176</f>
        <v>CA</v>
      </c>
      <c r="H1176">
        <f>Input2022!H1176*0.000001</f>
        <v>1.929036</v>
      </c>
      <c r="I1176">
        <f>Input2022!I1176*0.000001</f>
        <v>0</v>
      </c>
      <c r="J1176">
        <f>Input2022!J1176*0.000001</f>
        <v>5.2068989999999999</v>
      </c>
      <c r="K1176">
        <f>Input2022!K1176*0.000001</f>
        <v>0.94240899999999994</v>
      </c>
      <c r="L1176">
        <f>Input2022!L1176*0.000001</f>
        <v>34.020510999999999</v>
      </c>
      <c r="M1176">
        <f>Input2022!M1176*0.000001</f>
        <v>4.0654779999999997</v>
      </c>
      <c r="N1176">
        <f>Input2022!N1176*0.000001</f>
        <v>0</v>
      </c>
      <c r="O1176">
        <f>Input2022!O1176*0.000001</f>
        <v>1.4763599999999999</v>
      </c>
      <c r="P1176">
        <f>Input2022!P1176*0.000001</f>
        <v>0.68769199999999997</v>
      </c>
      <c r="Q1176">
        <f>Input2022!Q1176*0.000001</f>
        <v>-2.5316799999999997</v>
      </c>
      <c r="R1176">
        <f>Input2022!R1176*0.000001</f>
        <v>23.928922495274101</v>
      </c>
      <c r="S1176">
        <f>Input2022!S1176*0.000001</f>
        <v>21.397242495274099</v>
      </c>
      <c r="T1176">
        <f>Input2022!T1176*0.000001</f>
        <v>0.82445000000000002</v>
      </c>
      <c r="U1176">
        <f>Input2022!U1176*0.000001</f>
        <v>0.21460499999999999</v>
      </c>
      <c r="V1176">
        <f>Input2022!V1176*0.000001</f>
        <v>1.6774579999999999</v>
      </c>
      <c r="W1176">
        <f>Input2022!W1176*0.000001</f>
        <v>-2.7241269999999997</v>
      </c>
    </row>
    <row r="1177" spans="1:23" ht="14.25" customHeight="1">
      <c r="A1177">
        <f>Input2022!A1177</f>
        <v>2022</v>
      </c>
      <c r="B1177" t="str">
        <f>Input2022!B1177</f>
        <v>Santa Barbara County Education Office</v>
      </c>
      <c r="C1177" t="str">
        <f>Input2022!C1177</f>
        <v>School District</v>
      </c>
      <c r="D1177" t="str">
        <f>Input2022!D1177</f>
        <v>06</v>
      </c>
      <c r="E1177" t="str">
        <f>Input2022!E1177</f>
        <v>083</v>
      </c>
      <c r="F1177" t="str">
        <f>Input2022!F1177</f>
        <v>91034</v>
      </c>
      <c r="G1177" t="str">
        <f>Input2022!G1177</f>
        <v>CA</v>
      </c>
      <c r="H1177">
        <f>Input2022!H1177*0.000001</f>
        <v>20.991001999999998</v>
      </c>
      <c r="I1177">
        <f>Input2022!I1177*0.000001</f>
        <v>-2.394609</v>
      </c>
      <c r="J1177">
        <f>Input2022!J1177*0.000001</f>
        <v>60.827380999999995</v>
      </c>
      <c r="K1177">
        <f>Input2022!K1177*0.000001</f>
        <v>1.1279440000000001</v>
      </c>
      <c r="L1177">
        <f>Input2022!L1177*0.000001</f>
        <v>92.82768999999999</v>
      </c>
      <c r="M1177">
        <f>Input2022!M1177*0.000001</f>
        <v>63.600611999999998</v>
      </c>
      <c r="N1177">
        <f>Input2022!N1177*0.000001</f>
        <v>0</v>
      </c>
      <c r="O1177">
        <f>Input2022!O1177*0.000001</f>
        <v>45.141971999999996</v>
      </c>
      <c r="P1177">
        <f>Input2022!P1177*0.000001</f>
        <v>19.266386999999998</v>
      </c>
      <c r="Q1177">
        <f>Input2022!Q1177*0.000001</f>
        <v>-31.699034999999999</v>
      </c>
      <c r="R1177">
        <f>Input2022!R1177*0.000001</f>
        <v>193.0352781</v>
      </c>
      <c r="S1177">
        <f>Input2022!S1177*0.000001</f>
        <v>161.33624309999999</v>
      </c>
      <c r="T1177">
        <f>Input2022!T1177*0.000001</f>
        <v>5.965033</v>
      </c>
      <c r="U1177">
        <f>Input2022!U1177*0.000001</f>
        <v>-1.127690476E-3</v>
      </c>
      <c r="V1177">
        <f>Input2022!V1177*0.000001</f>
        <v>0.9694569999999999</v>
      </c>
      <c r="W1177">
        <f>Input2022!W1177*0.000001</f>
        <v>4.4669530000000002</v>
      </c>
    </row>
    <row r="1178" spans="1:23" ht="14.25" customHeight="1">
      <c r="A1178">
        <f>Input2022!A1178</f>
        <v>2022</v>
      </c>
      <c r="B1178" t="str">
        <f>Input2022!B1178</f>
        <v>Santa Barbara County Special Education Local Plan Area</v>
      </c>
      <c r="C1178" t="str">
        <f>Input2022!C1178</f>
        <v>Special District</v>
      </c>
      <c r="D1178" t="str">
        <f>Input2022!D1178</f>
        <v>06</v>
      </c>
      <c r="E1178" t="str">
        <f>Input2022!E1178</f>
        <v>083</v>
      </c>
      <c r="F1178">
        <f>Input2022!F1178</f>
        <v>99073</v>
      </c>
      <c r="G1178" t="str">
        <f>Input2022!G1178</f>
        <v>CA</v>
      </c>
      <c r="H1178">
        <f>Input2022!H1178*0.000001</f>
        <v>8.3504999999999996E-2</v>
      </c>
      <c r="I1178">
        <f>Input2022!I1178*0.000001</f>
        <v>0</v>
      </c>
      <c r="J1178">
        <f>Input2022!J1178*0.000001</f>
        <v>7.0670919999999997</v>
      </c>
      <c r="K1178">
        <f>Input2022!K1178*0.000001</f>
        <v>0.33103099999999996</v>
      </c>
      <c r="L1178">
        <f>Input2022!L1178*0.000001</f>
        <v>67.478926999999999</v>
      </c>
      <c r="M1178">
        <f>Input2022!M1178*0.000001</f>
        <v>7.2005949999999999</v>
      </c>
      <c r="N1178">
        <f>Input2022!N1178*0.000001</f>
        <v>0</v>
      </c>
      <c r="O1178">
        <f>Input2022!O1178*0.000001</f>
        <v>4.3132079999999995</v>
      </c>
      <c r="P1178">
        <f>Input2022!P1178*0.000001</f>
        <v>1.5282449999999999</v>
      </c>
      <c r="Q1178">
        <f>Input2022!Q1178*0.000001</f>
        <v>-0.55939399999999995</v>
      </c>
      <c r="R1178">
        <f>Input2022!R1178*0.000001</f>
        <v>4.4763326923076914</v>
      </c>
      <c r="S1178">
        <f>Input2022!S1178*0.000001</f>
        <v>3.9169386923076916</v>
      </c>
      <c r="T1178">
        <f>Input2022!T1178*0.000001</f>
        <v>0.118464</v>
      </c>
      <c r="U1178">
        <f>Input2022!U1178*0.000001</f>
        <v>0</v>
      </c>
      <c r="V1178">
        <f>Input2022!V1178*0.000001</f>
        <v>0</v>
      </c>
      <c r="W1178">
        <f>Input2022!W1178*0.000001</f>
        <v>-0.86440499999999998</v>
      </c>
    </row>
    <row r="1179" spans="1:23" ht="14.25" customHeight="1">
      <c r="A1179">
        <f>Input2022!A1179</f>
        <v>2022</v>
      </c>
      <c r="B1179" t="str">
        <f>Input2022!B1179</f>
        <v>Santa Barbara Unified School District</v>
      </c>
      <c r="C1179" t="str">
        <f>Input2022!C1179</f>
        <v>School District</v>
      </c>
      <c r="D1179" t="str">
        <f>Input2022!D1179</f>
        <v>06</v>
      </c>
      <c r="E1179" t="str">
        <f>Input2022!E1179</f>
        <v>083</v>
      </c>
      <c r="F1179" t="str">
        <f>Input2022!F1179</f>
        <v>01414</v>
      </c>
      <c r="G1179" t="str">
        <f>Input2022!G1179</f>
        <v>CA</v>
      </c>
      <c r="H1179">
        <f>Input2022!H1179*0.000001</f>
        <v>39.281245999999996</v>
      </c>
      <c r="I1179">
        <f>Input2022!I1179*0.000001</f>
        <v>-0.33507799999999999</v>
      </c>
      <c r="J1179">
        <f>Input2022!J1179*0.000001</f>
        <v>205.32218499999999</v>
      </c>
      <c r="K1179">
        <f>Input2022!K1179*0.000001</f>
        <v>315.65966499999996</v>
      </c>
      <c r="L1179">
        <f>Input2022!L1179*0.000001</f>
        <v>244.744371</v>
      </c>
      <c r="M1179">
        <f>Input2022!M1179*0.000001</f>
        <v>209.63003999999998</v>
      </c>
      <c r="N1179">
        <f>Input2022!N1179*0.000001</f>
        <v>0</v>
      </c>
      <c r="O1179">
        <f>Input2022!O1179*0.000001</f>
        <v>58.613664</v>
      </c>
      <c r="P1179">
        <f>Input2022!P1179*0.000001</f>
        <v>25.634741999999999</v>
      </c>
      <c r="Q1179">
        <f>Input2022!Q1179*0.000001</f>
        <v>-112.172557</v>
      </c>
      <c r="R1179">
        <f>Input2022!R1179*0.000001</f>
        <v>749.11621500000001</v>
      </c>
      <c r="S1179">
        <f>Input2022!S1179*0.000001</f>
        <v>636.94365800000003</v>
      </c>
      <c r="T1179">
        <f>Input2022!T1179*0.000001</f>
        <v>22.592371999999997</v>
      </c>
      <c r="U1179">
        <f>Input2022!U1179*0.000001</f>
        <v>5.9246099999999995</v>
      </c>
      <c r="V1179">
        <f>Input2022!V1179*0.000001</f>
        <v>7.5657749999999995</v>
      </c>
      <c r="W1179">
        <f>Input2022!W1179*0.000001</f>
        <v>-152.80541199999999</v>
      </c>
    </row>
    <row r="1180" spans="1:23" ht="14.25" customHeight="1">
      <c r="A1180">
        <f>Input2022!A1180</f>
        <v>2022</v>
      </c>
      <c r="B1180" t="str">
        <f>Input2022!B1180</f>
        <v>Santa Clara</v>
      </c>
      <c r="C1180" t="str">
        <f>Input2022!C1180</f>
        <v>City</v>
      </c>
      <c r="D1180" t="str">
        <f>Input2022!D1180</f>
        <v>06</v>
      </c>
      <c r="E1180" t="str">
        <f>Input2022!E1180</f>
        <v>085</v>
      </c>
      <c r="F1180">
        <f>Input2022!F1180</f>
        <v>69084</v>
      </c>
      <c r="G1180" t="str">
        <f>Input2022!G1180</f>
        <v>CA</v>
      </c>
      <c r="H1180">
        <f>Input2022!H1180*0.000001</f>
        <v>110.579691</v>
      </c>
      <c r="I1180">
        <f>Input2022!I1180*0.000001</f>
        <v>-54.122962999999999</v>
      </c>
      <c r="J1180">
        <f>Input2022!J1180*0.000001</f>
        <v>210.08816899999999</v>
      </c>
      <c r="K1180">
        <f>Input2022!K1180*0.000001</f>
        <v>915.87231799999995</v>
      </c>
      <c r="L1180">
        <f>Input2022!L1180*0.000001</f>
        <v>1211.776744</v>
      </c>
      <c r="M1180">
        <f>Input2022!M1180*0.000001</f>
        <v>221.149518</v>
      </c>
      <c r="N1180">
        <f>Input2022!N1180*0.000001</f>
        <v>21.367473999999998</v>
      </c>
      <c r="O1180">
        <f>Input2022!O1180*0.000001</f>
        <v>125.712806</v>
      </c>
      <c r="P1180">
        <f>Input2022!P1180*0.000001</f>
        <v>29.7057</v>
      </c>
      <c r="Q1180">
        <f>Input2022!Q1180*0.000001</f>
        <v>-447.80454599999996</v>
      </c>
      <c r="R1180">
        <f>Input2022!R1180*0.000001</f>
        <v>1698.047806</v>
      </c>
      <c r="S1180">
        <f>Input2022!S1180*0.000001</f>
        <v>1250.24326</v>
      </c>
      <c r="T1180">
        <f>Input2022!T1180*0.000001</f>
        <v>66.211427999999998</v>
      </c>
      <c r="U1180">
        <f>Input2022!U1180*0.000001</f>
        <v>27.222999999999999</v>
      </c>
      <c r="V1180">
        <f>Input2022!V1180*0.000001</f>
        <v>67.637999999999991</v>
      </c>
      <c r="W1180">
        <f>Input2022!W1180*0.000001</f>
        <v>-170.56995699999999</v>
      </c>
    </row>
    <row r="1181" spans="1:23" ht="14.25" customHeight="1">
      <c r="A1181">
        <f>Input2022!A1181</f>
        <v>2022</v>
      </c>
      <c r="B1181" t="str">
        <f>Input2022!B1181</f>
        <v>Santa Clara County</v>
      </c>
      <c r="C1181" t="str">
        <f>Input2022!C1181</f>
        <v>County</v>
      </c>
      <c r="D1181" t="str">
        <f>Input2022!D1181</f>
        <v>06</v>
      </c>
      <c r="E1181" t="str">
        <f>Input2022!E1181</f>
        <v>085</v>
      </c>
      <c r="F1181" t="str">
        <f>Input2022!F1181</f>
        <v>00000</v>
      </c>
      <c r="G1181" t="str">
        <f>Input2022!G1181</f>
        <v>CA</v>
      </c>
      <c r="H1181">
        <f>Input2022!H1181*0.000001</f>
        <v>737.52199999999993</v>
      </c>
      <c r="I1181">
        <f>Input2022!I1181*0.000001</f>
        <v>-799.10199999999998</v>
      </c>
      <c r="J1181">
        <f>Input2022!J1181*0.000001</f>
        <v>3537.9959999999996</v>
      </c>
      <c r="K1181">
        <f>Input2022!K1181*0.000001</f>
        <v>3884.6749999999997</v>
      </c>
      <c r="L1181">
        <f>Input2022!L1181*0.000001</f>
        <v>8175.44</v>
      </c>
      <c r="M1181">
        <f>Input2022!M1181*0.000001</f>
        <v>4081.5509999999999</v>
      </c>
      <c r="N1181">
        <f>Input2022!N1181*0.000001</f>
        <v>0</v>
      </c>
      <c r="O1181">
        <f>Input2022!O1181*0.000001</f>
        <v>2069.8649999999998</v>
      </c>
      <c r="P1181">
        <f>Input2022!P1181*0.000001</f>
        <v>1434.0049999999999</v>
      </c>
      <c r="Q1181">
        <f>Input2022!Q1181*0.000001</f>
        <v>-2989.893</v>
      </c>
      <c r="R1181">
        <f>Input2022!R1181*0.000001</f>
        <v>16772.328590947909</v>
      </c>
      <c r="S1181">
        <f>Input2022!S1181*0.000001</f>
        <v>13782.435590947907</v>
      </c>
      <c r="T1181">
        <f>Input2022!T1181*0.000001</f>
        <v>613.68200000000002</v>
      </c>
      <c r="U1181">
        <f>Input2022!U1181*0.000001</f>
        <v>1649.519</v>
      </c>
      <c r="V1181">
        <f>Input2022!V1181*0.000001</f>
        <v>2516.8449999999998</v>
      </c>
      <c r="W1181">
        <f>Input2022!W1181*0.000001</f>
        <v>-3428.2619999999997</v>
      </c>
    </row>
    <row r="1182" spans="1:23" ht="14.25" customHeight="1">
      <c r="A1182">
        <f>Input2022!A1182</f>
        <v>2022</v>
      </c>
      <c r="B1182" t="str">
        <f>Input2022!B1182</f>
        <v>Santa Clara County Office of Education</v>
      </c>
      <c r="C1182" t="str">
        <f>Input2022!C1182</f>
        <v>School District</v>
      </c>
      <c r="D1182" t="str">
        <f>Input2022!D1182</f>
        <v>06</v>
      </c>
      <c r="E1182" t="str">
        <f>Input2022!E1182</f>
        <v>085</v>
      </c>
      <c r="F1182" t="str">
        <f>Input2022!F1182</f>
        <v>91035</v>
      </c>
      <c r="G1182" t="str">
        <f>Input2022!G1182</f>
        <v>CA</v>
      </c>
      <c r="H1182">
        <f>Input2022!H1182*0.000001</f>
        <v>53.162799</v>
      </c>
      <c r="I1182">
        <f>Input2022!I1182*0.000001</f>
        <v>-0.98349999999999993</v>
      </c>
      <c r="J1182">
        <f>Input2022!J1182*0.000001</f>
        <v>298.14906200000001</v>
      </c>
      <c r="K1182">
        <f>Input2022!K1182*0.000001</f>
        <v>18.083835000000001</v>
      </c>
      <c r="L1182">
        <f>Input2022!L1182*0.000001</f>
        <v>358.87390799999997</v>
      </c>
      <c r="M1182">
        <f>Input2022!M1182*0.000001</f>
        <v>291.71916699999997</v>
      </c>
      <c r="N1182">
        <f>Input2022!N1182*0.000001</f>
        <v>0</v>
      </c>
      <c r="O1182">
        <f>Input2022!O1182*0.000001</f>
        <v>144.72666699999999</v>
      </c>
      <c r="P1182">
        <f>Input2022!P1182*0.000001</f>
        <v>76.413406999999992</v>
      </c>
      <c r="Q1182">
        <f>Input2022!Q1182*0.000001</f>
        <v>-134.88174599999999</v>
      </c>
      <c r="R1182">
        <f>Input2022!R1182*0.000001</f>
        <v>814.94590689999995</v>
      </c>
      <c r="S1182">
        <f>Input2022!S1182*0.000001</f>
        <v>680.06416089999993</v>
      </c>
      <c r="T1182">
        <f>Input2022!T1182*0.000001</f>
        <v>24.365714999999998</v>
      </c>
      <c r="U1182">
        <f>Input2022!U1182*0.000001</f>
        <v>29.879436999999999</v>
      </c>
      <c r="V1182">
        <f>Input2022!V1182*0.000001</f>
        <v>15.882415</v>
      </c>
      <c r="W1182">
        <f>Input2022!W1182*0.000001</f>
        <v>-113.57815699999999</v>
      </c>
    </row>
    <row r="1183" spans="1:23" ht="14.25" customHeight="1">
      <c r="A1183">
        <f>Input2022!A1183</f>
        <v>2022</v>
      </c>
      <c r="B1183" t="str">
        <f>Input2022!B1183</f>
        <v>Santa Clara Elementary School District</v>
      </c>
      <c r="C1183" t="str">
        <f>Input2022!C1183</f>
        <v>School District</v>
      </c>
      <c r="D1183" t="str">
        <f>Input2022!D1183</f>
        <v>06</v>
      </c>
      <c r="E1183" t="str">
        <f>Input2022!E1183</f>
        <v>111</v>
      </c>
      <c r="F1183" t="str">
        <f>Input2022!F1183</f>
        <v>35490</v>
      </c>
      <c r="G1183" t="str">
        <f>Input2022!G1183</f>
        <v>CA</v>
      </c>
      <c r="H1183">
        <f>Input2022!H1183*0.000001</f>
        <v>0.66157899999999992</v>
      </c>
      <c r="I1183">
        <f>Input2022!I1183*0.000001</f>
        <v>0</v>
      </c>
      <c r="J1183">
        <f>Input2022!J1183*0.000001</f>
        <v>0.80524499999999999</v>
      </c>
      <c r="K1183">
        <f>Input2022!K1183*0.000001</f>
        <v>1.5539999999999998E-3</v>
      </c>
      <c r="L1183">
        <f>Input2022!L1183*0.000001</f>
        <v>0.78956499999999996</v>
      </c>
      <c r="M1183">
        <f>Input2022!M1183*0.000001</f>
        <v>0.81514999999999993</v>
      </c>
      <c r="N1183">
        <f>Input2022!N1183*0.000001</f>
        <v>0.81981999999999999</v>
      </c>
      <c r="O1183">
        <f>Input2022!O1183*0.000001</f>
        <v>0</v>
      </c>
      <c r="P1183">
        <f>Input2022!P1183*0.000001</f>
        <v>9.2469999999999997E-2</v>
      </c>
      <c r="Q1183">
        <f>Input2022!Q1183*0.000001</f>
        <v>-0.329212</v>
      </c>
      <c r="R1183">
        <f>Input2022!R1183*0.000001</f>
        <v>2.2854234817813763</v>
      </c>
      <c r="S1183">
        <f>Input2022!S1183*0.000001</f>
        <v>1.9562114817813765</v>
      </c>
      <c r="T1183">
        <f>Input2022!T1183*0.000001</f>
        <v>7.1579999999999991E-2</v>
      </c>
      <c r="U1183">
        <f>Input2022!U1183*0.000001</f>
        <v>0</v>
      </c>
      <c r="V1183">
        <f>Input2022!V1183*0.000001</f>
        <v>0</v>
      </c>
      <c r="W1183">
        <f>Input2022!W1183*0.000001</f>
        <v>0.76456599999999997</v>
      </c>
    </row>
    <row r="1184" spans="1:23" ht="14.25" customHeight="1">
      <c r="A1184">
        <f>Input2022!A1184</f>
        <v>2023</v>
      </c>
      <c r="B1184" t="str">
        <f>Input2022!B1184</f>
        <v>Chico</v>
      </c>
      <c r="C1184" t="str">
        <f>Input2022!C1184</f>
        <v>City</v>
      </c>
      <c r="D1184" t="str">
        <f>Input2022!D1184</f>
        <v>06</v>
      </c>
      <c r="E1184" t="str">
        <f>Input2022!E1184</f>
        <v>077</v>
      </c>
      <c r="F1184">
        <f>Input2022!F1184</f>
        <v>13014</v>
      </c>
      <c r="G1184" t="str">
        <f>Input2022!G1184</f>
        <v>CA</v>
      </c>
      <c r="H1184">
        <f>Input2022!H1184*0.000001</f>
        <v>46.018504999999998</v>
      </c>
      <c r="I1184">
        <f>Input2022!I1184*0.000001</f>
        <v>-14.242825999999999</v>
      </c>
      <c r="J1184">
        <f>Input2022!J1184*0.000001</f>
        <v>67.986311000000001</v>
      </c>
      <c r="K1184">
        <f>Input2022!K1184*0.000001</f>
        <v>28.665185999999999</v>
      </c>
      <c r="L1184">
        <f>Input2022!L1184*0.000001</f>
        <v>148.66260800000001</v>
      </c>
      <c r="M1184">
        <f>Input2022!M1184*0.000001</f>
        <v>85.981551999999994</v>
      </c>
      <c r="N1184">
        <f>Input2022!N1184*0.000001</f>
        <v>42.121034000000002</v>
      </c>
      <c r="O1184">
        <f>Input2022!O1184*0.000001</f>
        <v>6.0218479999999994</v>
      </c>
      <c r="P1184">
        <f>Input2022!P1184*0.000001</f>
        <v>15.179765999999999</v>
      </c>
      <c r="Q1184">
        <f>Input2022!Q1184*0.000001</f>
        <v>-160.466926</v>
      </c>
      <c r="R1184">
        <f>Input2022!R1184*0.000001</f>
        <v>488.69535199999996</v>
      </c>
      <c r="S1184">
        <f>Input2022!S1184*0.000001</f>
        <v>328.22842600000001</v>
      </c>
      <c r="T1184">
        <f>Input2022!T1184*0.000001</f>
        <v>15.730858</v>
      </c>
      <c r="U1184">
        <f>Input2022!U1184*0.000001</f>
        <v>0</v>
      </c>
      <c r="V1184">
        <f>Input2022!V1184*0.000001</f>
        <v>0</v>
      </c>
      <c r="W1184">
        <f>Input2022!W1184*0.000001</f>
        <v>-46.860625999999996</v>
      </c>
    </row>
    <row r="1185" spans="1:23" ht="14.25" customHeight="1">
      <c r="A1185">
        <f>Input2022!A1185</f>
        <v>2022</v>
      </c>
      <c r="B1185" t="str">
        <f>Input2022!B1185</f>
        <v>Santa Clara Valley Water District</v>
      </c>
      <c r="C1185" t="str">
        <f>Input2022!C1185</f>
        <v>Special District</v>
      </c>
      <c r="D1185" t="str">
        <f>Input2022!D1185</f>
        <v>06</v>
      </c>
      <c r="E1185" t="str">
        <f>Input2022!E1185</f>
        <v>085</v>
      </c>
      <c r="F1185">
        <f>Input2022!F1185</f>
        <v>99074</v>
      </c>
      <c r="G1185" t="str">
        <f>Input2022!G1185</f>
        <v>CA</v>
      </c>
      <c r="H1185">
        <f>Input2022!H1185*0.000001</f>
        <v>12.7</v>
      </c>
      <c r="I1185">
        <f>Input2022!I1185*0.000001</f>
        <v>-0.5</v>
      </c>
      <c r="J1185">
        <f>Input2022!J1185*0.000001</f>
        <v>16.099999999999998</v>
      </c>
      <c r="K1185">
        <f>Input2022!K1185*0.000001</f>
        <v>777</v>
      </c>
      <c r="L1185">
        <f>Input2022!L1185*0.000001</f>
        <v>507.5</v>
      </c>
      <c r="M1185">
        <f>Input2022!M1185*0.000001</f>
        <v>11.799999999999999</v>
      </c>
      <c r="N1185">
        <f>Input2022!N1185*0.000001</f>
        <v>0</v>
      </c>
      <c r="O1185">
        <f>Input2022!O1185*0.000001</f>
        <v>15.299999999999999</v>
      </c>
      <c r="P1185">
        <f>Input2022!P1185*0.000001</f>
        <v>5.6</v>
      </c>
      <c r="Q1185">
        <f>Input2022!Q1185*0.000001</f>
        <v>-156.4</v>
      </c>
      <c r="R1185">
        <f>Input2022!R1185*0.000001</f>
        <v>956.69999999999993</v>
      </c>
      <c r="S1185">
        <f>Input2022!S1185*0.000001</f>
        <v>800.3</v>
      </c>
      <c r="T1185">
        <f>Input2022!T1185*0.000001</f>
        <v>29</v>
      </c>
      <c r="U1185">
        <f>Input2022!U1185*0.000001</f>
        <v>150.5</v>
      </c>
      <c r="V1185">
        <f>Input2022!V1185*0.000001</f>
        <v>178.29999999999998</v>
      </c>
      <c r="W1185">
        <f>Input2022!W1185*0.000001</f>
        <v>380.5</v>
      </c>
    </row>
    <row r="1186" spans="1:23" ht="14.25" customHeight="1">
      <c r="A1186">
        <f>Input2022!A1186</f>
        <v>2022</v>
      </c>
      <c r="B1186" t="str">
        <f>Input2022!B1186</f>
        <v>Santa Clarita</v>
      </c>
      <c r="C1186" t="str">
        <f>Input2022!C1186</f>
        <v>City</v>
      </c>
      <c r="D1186" t="str">
        <f>Input2022!D1186</f>
        <v>06</v>
      </c>
      <c r="E1186" t="str">
        <f>Input2022!E1186</f>
        <v>037</v>
      </c>
      <c r="F1186">
        <f>Input2022!F1186</f>
        <v>69088</v>
      </c>
      <c r="G1186" t="str">
        <f>Input2022!G1186</f>
        <v>CA</v>
      </c>
      <c r="H1186">
        <f>Input2022!H1186*0.000001</f>
        <v>209.063368</v>
      </c>
      <c r="I1186">
        <f>Input2022!I1186*0.000001</f>
        <v>-15.298007999999999</v>
      </c>
      <c r="J1186">
        <f>Input2022!J1186*0.000001</f>
        <v>92.369863999999993</v>
      </c>
      <c r="K1186">
        <f>Input2022!K1186*0.000001</f>
        <v>128.43160699999999</v>
      </c>
      <c r="L1186">
        <f>Input2022!L1186*0.000001</f>
        <v>322.32831599999997</v>
      </c>
      <c r="M1186">
        <f>Input2022!M1186*0.000001</f>
        <v>136.79469</v>
      </c>
      <c r="N1186">
        <f>Input2022!N1186*0.000001</f>
        <v>0</v>
      </c>
      <c r="O1186">
        <f>Input2022!O1186*0.000001</f>
        <v>219.79838599999999</v>
      </c>
      <c r="P1186">
        <f>Input2022!P1186*0.000001</f>
        <v>23.369591</v>
      </c>
      <c r="Q1186">
        <f>Input2022!Q1186*0.000001</f>
        <v>0.43293799999999999</v>
      </c>
      <c r="R1186">
        <f>Input2022!R1186*0.000001</f>
        <v>242.21757599999998</v>
      </c>
      <c r="S1186">
        <f>Input2022!S1186*0.000001</f>
        <v>242.65051399999999</v>
      </c>
      <c r="T1186">
        <f>Input2022!T1186*0.000001</f>
        <v>6.5105519999999997</v>
      </c>
      <c r="U1186">
        <f>Input2022!U1186*0.000001</f>
        <v>44.062273999999995</v>
      </c>
      <c r="V1186">
        <f>Input2022!V1186*0.000001</f>
        <v>41.990707</v>
      </c>
      <c r="W1186">
        <f>Input2022!W1186*0.000001</f>
        <v>170.418012</v>
      </c>
    </row>
    <row r="1187" spans="1:23" ht="14.25" customHeight="1">
      <c r="A1187">
        <f>Input2022!A1187</f>
        <v>2022</v>
      </c>
      <c r="B1187" t="str">
        <f>Input2022!B1187</f>
        <v>Santa Cruz</v>
      </c>
      <c r="C1187" t="str">
        <f>Input2022!C1187</f>
        <v>City</v>
      </c>
      <c r="D1187" t="str">
        <f>Input2022!D1187</f>
        <v>06</v>
      </c>
      <c r="E1187" t="str">
        <f>Input2022!E1187</f>
        <v>087</v>
      </c>
      <c r="F1187">
        <f>Input2022!F1187</f>
        <v>69112</v>
      </c>
      <c r="G1187" t="str">
        <f>Input2022!G1187</f>
        <v>CA</v>
      </c>
      <c r="H1187">
        <f>Input2022!H1187*0.000001</f>
        <v>38.041829999999997</v>
      </c>
      <c r="I1187">
        <f>Input2022!I1187*0.000001</f>
        <v>-2.032057</v>
      </c>
      <c r="J1187">
        <f>Input2022!J1187*0.000001</f>
        <v>109.896699</v>
      </c>
      <c r="K1187">
        <f>Input2022!K1187*0.000001</f>
        <v>190.96236299999998</v>
      </c>
      <c r="L1187">
        <f>Input2022!L1187*0.000001</f>
        <v>259.45044999999999</v>
      </c>
      <c r="M1187">
        <f>Input2022!M1187*0.000001</f>
        <v>116.881677</v>
      </c>
      <c r="N1187">
        <f>Input2022!N1187*0.000001</f>
        <v>0</v>
      </c>
      <c r="O1187">
        <f>Input2022!O1187*0.000001</f>
        <v>41.966434</v>
      </c>
      <c r="P1187">
        <f>Input2022!P1187*0.000001</f>
        <v>9.2791639999999997</v>
      </c>
      <c r="Q1187">
        <f>Input2022!Q1187*0.000001</f>
        <v>-103.63248299999999</v>
      </c>
      <c r="R1187">
        <f>Input2022!R1187*0.000001</f>
        <v>651.56885057142847</v>
      </c>
      <c r="S1187">
        <f>Input2022!S1187*0.000001</f>
        <v>547.93636757142849</v>
      </c>
      <c r="T1187">
        <f>Input2022!T1187*0.000001</f>
        <v>23.468498999999998</v>
      </c>
      <c r="U1187">
        <f>Input2022!U1187*0.000001</f>
        <v>4.500095</v>
      </c>
      <c r="V1187">
        <f>Input2022!V1187*0.000001</f>
        <v>49.610424999999999</v>
      </c>
      <c r="W1187">
        <f>Input2022!W1187*0.000001</f>
        <v>-64.065570999999991</v>
      </c>
    </row>
    <row r="1188" spans="1:23" ht="14.25" customHeight="1">
      <c r="A1188">
        <f>Input2022!A1188</f>
        <v>2022</v>
      </c>
      <c r="B1188" t="str">
        <f>Input2022!B1188</f>
        <v>Santa Cruz City Schools</v>
      </c>
      <c r="C1188" t="str">
        <f>Input2022!C1188</f>
        <v>School District</v>
      </c>
      <c r="D1188" t="str">
        <f>Input2022!D1188</f>
        <v>06</v>
      </c>
      <c r="E1188" t="str">
        <f>Input2022!E1188</f>
        <v>087</v>
      </c>
      <c r="F1188" t="str">
        <f>Input2022!F1188</f>
        <v>35590</v>
      </c>
      <c r="G1188" t="str">
        <f>Input2022!G1188</f>
        <v>CA</v>
      </c>
      <c r="H1188">
        <f>Input2022!H1188*0.000001</f>
        <v>27.021896999999999</v>
      </c>
      <c r="I1188">
        <f>Input2022!I1188*0.000001</f>
        <v>0</v>
      </c>
      <c r="J1188">
        <f>Input2022!J1188*0.000001</f>
        <v>99.40094599999999</v>
      </c>
      <c r="K1188">
        <f>Input2022!K1188*0.000001</f>
        <v>230.46101299999998</v>
      </c>
      <c r="L1188">
        <f>Input2022!L1188*0.000001</f>
        <v>122.77831399999999</v>
      </c>
      <c r="M1188">
        <f>Input2022!M1188*0.000001</f>
        <v>103.31621</v>
      </c>
      <c r="N1188">
        <f>Input2022!N1188*0.000001</f>
        <v>37.709241999999996</v>
      </c>
      <c r="O1188">
        <f>Input2022!O1188*0.000001</f>
        <v>0</v>
      </c>
      <c r="P1188">
        <f>Input2022!P1188*0.000001</f>
        <v>10.795059</v>
      </c>
      <c r="Q1188">
        <f>Input2022!Q1188*0.000001</f>
        <v>-42.809999999999995</v>
      </c>
      <c r="R1188">
        <f>Input2022!R1188*0.000001</f>
        <v>289.61573799999996</v>
      </c>
      <c r="S1188">
        <f>Input2022!S1188*0.000001</f>
        <v>246.80573799999999</v>
      </c>
      <c r="T1188">
        <f>Input2022!T1188*0.000001</f>
        <v>9.7418409999999991</v>
      </c>
      <c r="U1188">
        <f>Input2022!U1188*0.000001</f>
        <v>0</v>
      </c>
      <c r="V1188">
        <f>Input2022!V1188*0.000001</f>
        <v>20.439489999999999</v>
      </c>
      <c r="W1188">
        <f>Input2022!W1188*0.000001</f>
        <v>-60.933136999999995</v>
      </c>
    </row>
    <row r="1189" spans="1:23" ht="14.25" customHeight="1">
      <c r="A1189">
        <f>Input2022!A1189</f>
        <v>2022</v>
      </c>
      <c r="B1189" t="str">
        <f>Input2022!B1189</f>
        <v>Santa Cruz County</v>
      </c>
      <c r="C1189" t="str">
        <f>Input2022!C1189</f>
        <v>County</v>
      </c>
      <c r="D1189" t="str">
        <f>Input2022!D1189</f>
        <v>06</v>
      </c>
      <c r="E1189" t="str">
        <f>Input2022!E1189</f>
        <v>087</v>
      </c>
      <c r="F1189" t="str">
        <f>Input2022!F1189</f>
        <v>00000</v>
      </c>
      <c r="G1189" t="str">
        <f>Input2022!G1189</f>
        <v>CA</v>
      </c>
      <c r="H1189">
        <f>Input2022!H1189*0.000001</f>
        <v>101.125006</v>
      </c>
      <c r="I1189">
        <f>Input2022!I1189*0.000001</f>
        <v>-21.269431999999998</v>
      </c>
      <c r="J1189">
        <f>Input2022!J1189*0.000001</f>
        <v>733.22598499999992</v>
      </c>
      <c r="K1189">
        <f>Input2022!K1189*0.000001</f>
        <v>289.18632099999996</v>
      </c>
      <c r="L1189">
        <f>Input2022!L1189*0.000001</f>
        <v>754.24145999999996</v>
      </c>
      <c r="M1189">
        <f>Input2022!M1189*0.000001</f>
        <v>648.84172000000001</v>
      </c>
      <c r="N1189">
        <f>Input2022!N1189*0.000001</f>
        <v>0</v>
      </c>
      <c r="O1189">
        <f>Input2022!O1189*0.000001</f>
        <v>205.62633599999998</v>
      </c>
      <c r="P1189">
        <f>Input2022!P1189*0.000001</f>
        <v>135.711986</v>
      </c>
      <c r="Q1189">
        <f>Input2022!Q1189*0.000001</f>
        <v>-403.05160100000001</v>
      </c>
      <c r="R1189">
        <f>Input2022!R1189*0.000001</f>
        <v>1902.6568589999999</v>
      </c>
      <c r="S1189">
        <f>Input2022!S1189*0.000001</f>
        <v>1499.6052579999998</v>
      </c>
      <c r="T1189">
        <f>Input2022!T1189*0.000001</f>
        <v>63.955127999999995</v>
      </c>
      <c r="U1189">
        <f>Input2022!U1189*0.000001</f>
        <v>0</v>
      </c>
      <c r="V1189">
        <f>Input2022!V1189*0.000001</f>
        <v>198.06755699999999</v>
      </c>
      <c r="W1189">
        <f>Input2022!W1189*0.000001</f>
        <v>-595.033413</v>
      </c>
    </row>
    <row r="1190" spans="1:23" ht="14.25" customHeight="1">
      <c r="A1190">
        <f>Input2022!A1190</f>
        <v>2022</v>
      </c>
      <c r="B1190" t="str">
        <f>Input2022!B1190</f>
        <v>Santa Cruz County Superintendent of Schools</v>
      </c>
      <c r="C1190" t="str">
        <f>Input2022!C1190</f>
        <v>School District</v>
      </c>
      <c r="D1190" t="str">
        <f>Input2022!D1190</f>
        <v>06</v>
      </c>
      <c r="E1190" t="str">
        <f>Input2022!E1190</f>
        <v>087</v>
      </c>
      <c r="F1190" t="str">
        <f>Input2022!F1190</f>
        <v>91036</v>
      </c>
      <c r="G1190" t="str">
        <f>Input2022!G1190</f>
        <v>CA</v>
      </c>
      <c r="H1190">
        <f>Input2022!H1190*0.000001</f>
        <v>29.338238999999998</v>
      </c>
      <c r="I1190">
        <f>Input2022!I1190*0.000001</f>
        <v>-1.4999999999999999E-2</v>
      </c>
      <c r="J1190">
        <f>Input2022!J1190*0.000001</f>
        <v>48.934700999999997</v>
      </c>
      <c r="K1190">
        <f>Input2022!K1190*0.000001</f>
        <v>7.5310489999999994</v>
      </c>
      <c r="L1190">
        <f>Input2022!L1190*0.000001</f>
        <v>67.696798999999999</v>
      </c>
      <c r="M1190">
        <f>Input2022!M1190*0.000001</f>
        <v>54.094875999999999</v>
      </c>
      <c r="N1190">
        <f>Input2022!N1190*0.000001</f>
        <v>0</v>
      </c>
      <c r="O1190">
        <f>Input2022!O1190*0.000001</f>
        <v>36.200592999999998</v>
      </c>
      <c r="P1190">
        <f>Input2022!P1190*0.000001</f>
        <v>7.0281669999999998</v>
      </c>
      <c r="Q1190">
        <f>Input2022!Q1190*0.000001</f>
        <v>-27.008438999999999</v>
      </c>
      <c r="R1190">
        <f>Input2022!R1190*0.000001</f>
        <v>165.67874699999999</v>
      </c>
      <c r="S1190">
        <f>Input2022!S1190*0.000001</f>
        <v>138.67030800000001</v>
      </c>
      <c r="T1190">
        <f>Input2022!T1190*0.000001</f>
        <v>4.8238209999999997</v>
      </c>
      <c r="U1190">
        <f>Input2022!U1190*0.000001</f>
        <v>12.542340198412697</v>
      </c>
      <c r="V1190">
        <f>Input2022!V1190*0.000001</f>
        <v>9.9581491984126966</v>
      </c>
      <c r="W1190">
        <f>Input2022!W1190*0.000001</f>
        <v>0.86308099999999999</v>
      </c>
    </row>
    <row r="1191" spans="1:23" ht="14.25" customHeight="1">
      <c r="A1191">
        <f>Input2022!A1191</f>
        <v>2022</v>
      </c>
      <c r="B1191" t="str">
        <f>Input2022!B1191</f>
        <v>Santa Fe Springs</v>
      </c>
      <c r="C1191" t="str">
        <f>Input2022!C1191</f>
        <v>City</v>
      </c>
      <c r="D1191" t="str">
        <f>Input2022!D1191</f>
        <v>06</v>
      </c>
      <c r="E1191" t="str">
        <f>Input2022!E1191</f>
        <v>037</v>
      </c>
      <c r="F1191">
        <f>Input2022!F1191</f>
        <v>69154</v>
      </c>
      <c r="G1191" t="str">
        <f>Input2022!G1191</f>
        <v>CA</v>
      </c>
      <c r="H1191">
        <f>Input2022!H1191*0.000001</f>
        <v>63.695882999999995</v>
      </c>
      <c r="I1191">
        <f>Input2022!I1191*0.000001</f>
        <v>-11.799999999999999</v>
      </c>
      <c r="J1191">
        <f>Input2022!J1191*0.000001</f>
        <v>69.280625000000001</v>
      </c>
      <c r="K1191">
        <f>Input2022!K1191*0.000001</f>
        <v>11.866900999999999</v>
      </c>
      <c r="L1191">
        <f>Input2022!L1191*0.000001</f>
        <v>108.257228</v>
      </c>
      <c r="M1191">
        <f>Input2022!M1191*0.000001</f>
        <v>85.874960000000002</v>
      </c>
      <c r="N1191">
        <f>Input2022!N1191*0.000001</f>
        <v>13.837743</v>
      </c>
      <c r="O1191">
        <f>Input2022!O1191*0.000001</f>
        <v>47.078027999999996</v>
      </c>
      <c r="P1191">
        <f>Input2022!P1191*0.000001</f>
        <v>9.4169159999999987</v>
      </c>
      <c r="Q1191">
        <f>Input2022!Q1191*0.000001</f>
        <v>-102.01552599999999</v>
      </c>
      <c r="R1191">
        <f>Input2022!R1191*0.000001</f>
        <v>369.06710980336294</v>
      </c>
      <c r="S1191">
        <f>Input2022!S1191*0.000001</f>
        <v>267.05158380336292</v>
      </c>
      <c r="T1191">
        <f>Input2022!T1191*0.000001</f>
        <v>12.414636</v>
      </c>
      <c r="U1191">
        <f>Input2022!U1191*0.000001</f>
        <v>29.762287999999998</v>
      </c>
      <c r="V1191">
        <f>Input2022!V1191*0.000001</f>
        <v>58.712426000000001</v>
      </c>
      <c r="W1191">
        <f>Input2022!W1191*0.000001</f>
        <v>-36.881219000000002</v>
      </c>
    </row>
    <row r="1192" spans="1:23" ht="14.25" customHeight="1">
      <c r="A1192">
        <f>Input2022!A1192</f>
        <v>2022</v>
      </c>
      <c r="B1192" t="str">
        <f>Input2022!B1192</f>
        <v>Santa Maria Joint Union High School District</v>
      </c>
      <c r="C1192" t="str">
        <f>Input2022!C1192</f>
        <v>School District</v>
      </c>
      <c r="D1192" t="str">
        <f>Input2022!D1192</f>
        <v>06</v>
      </c>
      <c r="E1192" t="str">
        <f>Input2022!E1192</f>
        <v>083</v>
      </c>
      <c r="F1192" t="str">
        <f>Input2022!F1192</f>
        <v>35670</v>
      </c>
      <c r="G1192" t="str">
        <f>Input2022!G1192</f>
        <v>CA</v>
      </c>
      <c r="H1192">
        <f>Input2022!H1192*0.000001</f>
        <v>40.025414999999995</v>
      </c>
      <c r="I1192">
        <f>Input2022!I1192*0.000001</f>
        <v>-5.416258</v>
      </c>
      <c r="J1192">
        <f>Input2022!J1192*0.000001</f>
        <v>139.05237</v>
      </c>
      <c r="K1192">
        <f>Input2022!K1192*0.000001</f>
        <v>183.32430199999999</v>
      </c>
      <c r="L1192">
        <f>Input2022!L1192*0.000001</f>
        <v>185.123707</v>
      </c>
      <c r="M1192">
        <f>Input2022!M1192*0.000001</f>
        <v>149.052437</v>
      </c>
      <c r="N1192">
        <f>Input2022!N1192*0.000001</f>
        <v>0</v>
      </c>
      <c r="O1192">
        <f>Input2022!O1192*0.000001</f>
        <v>52.994937</v>
      </c>
      <c r="P1192">
        <f>Input2022!P1192*0.000001</f>
        <v>16.448398999999998</v>
      </c>
      <c r="Q1192">
        <f>Input2022!Q1192*0.000001</f>
        <v>-63.228203000000001</v>
      </c>
      <c r="R1192">
        <f>Input2022!R1192*0.000001</f>
        <v>426.4778498</v>
      </c>
      <c r="S1192">
        <f>Input2022!S1192*0.000001</f>
        <v>363.24964679999999</v>
      </c>
      <c r="T1192">
        <f>Input2022!T1192*0.000001</f>
        <v>13.313322999999999</v>
      </c>
      <c r="U1192">
        <f>Input2022!U1192*0.000001</f>
        <v>4.1797309999999994</v>
      </c>
      <c r="V1192">
        <f>Input2022!V1192*0.000001</f>
        <v>22.045722999999999</v>
      </c>
      <c r="W1192">
        <f>Input2022!W1192*0.000001</f>
        <v>-60.997014</v>
      </c>
    </row>
    <row r="1193" spans="1:23" ht="14.25" customHeight="1">
      <c r="A1193">
        <f>Input2022!A1193</f>
        <v>2022</v>
      </c>
      <c r="B1193" t="str">
        <f>Input2022!B1193</f>
        <v>Santa Maria-Bonita School District</v>
      </c>
      <c r="C1193" t="str">
        <f>Input2022!C1193</f>
        <v>School District</v>
      </c>
      <c r="D1193" t="str">
        <f>Input2022!D1193</f>
        <v>06</v>
      </c>
      <c r="E1193" t="str">
        <f>Input2022!E1193</f>
        <v>083</v>
      </c>
      <c r="F1193" t="str">
        <f>Input2022!F1193</f>
        <v>05580</v>
      </c>
      <c r="G1193" t="str">
        <f>Input2022!G1193</f>
        <v>CA</v>
      </c>
      <c r="H1193">
        <f>Input2022!H1193*0.000001</f>
        <v>92.658777000000001</v>
      </c>
      <c r="I1193">
        <f>Input2022!I1193*0.000001</f>
        <v>-3.4521899999999999</v>
      </c>
      <c r="J1193">
        <f>Input2022!J1193*0.000001</f>
        <v>233.682681</v>
      </c>
      <c r="K1193">
        <f>Input2022!K1193*0.000001</f>
        <v>70.564920999999998</v>
      </c>
      <c r="L1193">
        <f>Input2022!L1193*0.000001</f>
        <v>283.64704699999999</v>
      </c>
      <c r="M1193">
        <f>Input2022!M1193*0.000001</f>
        <v>271.801466</v>
      </c>
      <c r="N1193">
        <f>Input2022!N1193*0.000001</f>
        <v>0</v>
      </c>
      <c r="O1193">
        <f>Input2022!O1193*0.000001</f>
        <v>152.141638</v>
      </c>
      <c r="P1193">
        <f>Input2022!P1193*0.000001</f>
        <v>34.636350999999998</v>
      </c>
      <c r="Q1193">
        <f>Input2022!Q1193*0.000001</f>
        <v>-105.91353099999999</v>
      </c>
      <c r="R1193">
        <f>Input2022!R1193*0.000001</f>
        <v>733.18332910000004</v>
      </c>
      <c r="S1193">
        <f>Input2022!S1193*0.000001</f>
        <v>627.2697981</v>
      </c>
      <c r="T1193">
        <f>Input2022!T1193*0.000001</f>
        <v>21.715983999999999</v>
      </c>
      <c r="U1193">
        <f>Input2022!U1193*0.000001</f>
        <v>-7.5648095240000001E-3</v>
      </c>
      <c r="V1193">
        <f>Input2022!V1193*0.000001</f>
        <v>25.244358999999999</v>
      </c>
      <c r="W1193">
        <f>Input2022!W1193*0.000001</f>
        <v>-52.645022999999995</v>
      </c>
    </row>
    <row r="1194" spans="1:23" ht="14.25" customHeight="1">
      <c r="A1194">
        <f>Input2022!A1194</f>
        <v>2022</v>
      </c>
      <c r="B1194" t="str">
        <f>Input2022!B1194</f>
        <v>Santa Monica</v>
      </c>
      <c r="C1194" t="str">
        <f>Input2022!C1194</f>
        <v>City</v>
      </c>
      <c r="D1194" t="str">
        <f>Input2022!D1194</f>
        <v>06</v>
      </c>
      <c r="E1194" t="str">
        <f>Input2022!E1194</f>
        <v>037</v>
      </c>
      <c r="F1194">
        <f>Input2022!F1194</f>
        <v>70000</v>
      </c>
      <c r="G1194" t="str">
        <f>Input2022!G1194</f>
        <v>CA</v>
      </c>
      <c r="H1194">
        <f>Input2022!H1194*0.000001</f>
        <v>183.03736699999999</v>
      </c>
      <c r="I1194">
        <f>Input2022!I1194*0.000001</f>
        <v>-32.825789</v>
      </c>
      <c r="J1194">
        <f>Input2022!J1194*0.000001</f>
        <v>380.980661</v>
      </c>
      <c r="K1194">
        <f>Input2022!K1194*0.000001</f>
        <v>444.71242599999999</v>
      </c>
      <c r="L1194">
        <f>Input2022!L1194*0.000001</f>
        <v>693.29018599999995</v>
      </c>
      <c r="M1194">
        <f>Input2022!M1194*0.000001</f>
        <v>405.49548999999996</v>
      </c>
      <c r="N1194">
        <f>Input2022!N1194*0.000001</f>
        <v>18.549904999999999</v>
      </c>
      <c r="O1194">
        <f>Input2022!O1194*0.000001</f>
        <v>183.53591499999999</v>
      </c>
      <c r="P1194">
        <f>Input2022!P1194*0.000001</f>
        <v>47.226216000000001</v>
      </c>
      <c r="Q1194">
        <f>Input2022!Q1194*0.000001</f>
        <v>-230.91034099999999</v>
      </c>
      <c r="R1194">
        <f>Input2022!R1194*0.000001</f>
        <v>2129.2777739999997</v>
      </c>
      <c r="S1194">
        <f>Input2022!S1194*0.000001</f>
        <v>1898.3674329999999</v>
      </c>
      <c r="T1194">
        <f>Input2022!T1194*0.000001</f>
        <v>71.605807999999996</v>
      </c>
      <c r="U1194">
        <f>Input2022!U1194*0.000001</f>
        <v>4.9840520000000001</v>
      </c>
      <c r="V1194">
        <f>Input2022!V1194*0.000001</f>
        <v>36.489595999999999</v>
      </c>
      <c r="W1194">
        <f>Input2022!W1194*0.000001</f>
        <v>89.814639</v>
      </c>
    </row>
    <row r="1195" spans="1:23" ht="14.25" customHeight="1">
      <c r="A1195">
        <f>Input2022!A1195</f>
        <v>2022</v>
      </c>
      <c r="B1195" t="str">
        <f>Input2022!B1195</f>
        <v>Santa Monica-Malibu Unified School District</v>
      </c>
      <c r="C1195" t="str">
        <f>Input2022!C1195</f>
        <v>School District</v>
      </c>
      <c r="D1195" t="str">
        <f>Input2022!D1195</f>
        <v>06</v>
      </c>
      <c r="E1195" t="str">
        <f>Input2022!E1195</f>
        <v>037</v>
      </c>
      <c r="F1195" t="str">
        <f>Input2022!F1195</f>
        <v>35700</v>
      </c>
      <c r="G1195" t="str">
        <f>Input2022!G1195</f>
        <v>CA</v>
      </c>
      <c r="H1195">
        <f>Input2022!H1195*0.000001</f>
        <v>46.756585000000001</v>
      </c>
      <c r="I1195">
        <f>Input2022!I1195*0.000001</f>
        <v>-2.1999999999999997</v>
      </c>
      <c r="J1195">
        <f>Input2022!J1195*0.000001</f>
        <v>182.972171</v>
      </c>
      <c r="K1195">
        <f>Input2022!K1195*0.000001</f>
        <v>978.10472799999991</v>
      </c>
      <c r="L1195">
        <f>Input2022!L1195*0.000001</f>
        <v>264.28823999999997</v>
      </c>
      <c r="M1195">
        <f>Input2022!M1195*0.000001</f>
        <v>201.23705899999999</v>
      </c>
      <c r="N1195">
        <f>Input2022!N1195*0.000001</f>
        <v>0</v>
      </c>
      <c r="O1195">
        <f>Input2022!O1195*0.000001</f>
        <v>53.067899999999995</v>
      </c>
      <c r="P1195">
        <f>Input2022!P1195*0.000001</f>
        <v>19.683534999999999</v>
      </c>
      <c r="Q1195">
        <f>Input2022!Q1195*0.000001</f>
        <v>-97.888110999999995</v>
      </c>
      <c r="R1195">
        <f>Input2022!R1195*0.000001</f>
        <v>644.73032834008097</v>
      </c>
      <c r="S1195">
        <f>Input2022!S1195*0.000001</f>
        <v>546.84221734008099</v>
      </c>
      <c r="T1195">
        <f>Input2022!T1195*0.000001</f>
        <v>18.567660999999998</v>
      </c>
      <c r="U1195">
        <f>Input2022!U1195*0.000001</f>
        <v>6.6950614523809522</v>
      </c>
      <c r="V1195">
        <f>Input2022!V1195*0.000001</f>
        <v>57.187205452380951</v>
      </c>
      <c r="W1195">
        <f>Input2022!W1195*0.000001</f>
        <v>-149.53582799999998</v>
      </c>
    </row>
    <row r="1196" spans="1:23" ht="14.25" customHeight="1">
      <c r="A1196">
        <f>Input2022!A1196</f>
        <v>2022</v>
      </c>
      <c r="B1196" t="str">
        <f>Input2022!B1196</f>
        <v>Santa Paula</v>
      </c>
      <c r="C1196" t="str">
        <f>Input2022!C1196</f>
        <v>City</v>
      </c>
      <c r="D1196" t="str">
        <f>Input2022!D1196</f>
        <v>06</v>
      </c>
      <c r="E1196" t="str">
        <f>Input2022!E1196</f>
        <v>111</v>
      </c>
      <c r="F1196" t="str">
        <f>Input2022!F1196</f>
        <v>70042</v>
      </c>
      <c r="G1196" t="str">
        <f>Input2022!G1196</f>
        <v>CA</v>
      </c>
      <c r="H1196">
        <f>Input2022!H1196*0.000001</f>
        <v>11.217461</v>
      </c>
      <c r="I1196">
        <f>Input2022!I1196*0.000001</f>
        <v>-4.8874000000000001E-2</v>
      </c>
      <c r="J1196">
        <f>Input2022!J1196*0.000001</f>
        <v>14.843097999999999</v>
      </c>
      <c r="K1196">
        <f>Input2022!K1196*0.000001</f>
        <v>116.562872</v>
      </c>
      <c r="L1196">
        <f>Input2022!L1196*0.000001</f>
        <v>54.166896999999999</v>
      </c>
      <c r="M1196">
        <f>Input2022!M1196*0.000001</f>
        <v>17.930575999999999</v>
      </c>
      <c r="N1196">
        <f>Input2022!N1196*0.000001</f>
        <v>3.9999999999999998E-6</v>
      </c>
      <c r="O1196">
        <f>Input2022!O1196*0.000001</f>
        <v>12.604051</v>
      </c>
      <c r="P1196">
        <f>Input2022!P1196*0.000001</f>
        <v>3.5532079999999997</v>
      </c>
      <c r="Q1196">
        <f>Input2022!Q1196*0.000001</f>
        <v>-19.288899000000001</v>
      </c>
      <c r="R1196">
        <f>Input2022!R1196*0.000001</f>
        <v>66.035258473125637</v>
      </c>
      <c r="S1196">
        <f>Input2022!S1196*0.000001</f>
        <v>46.746359473125636</v>
      </c>
      <c r="T1196">
        <f>Input2022!T1196*0.000001</f>
        <v>2.9557720000000001</v>
      </c>
      <c r="U1196">
        <f>Input2022!U1196*0.000001</f>
        <v>0</v>
      </c>
      <c r="V1196">
        <f>Input2022!V1196*0.000001</f>
        <v>2.7602899999999999</v>
      </c>
      <c r="W1196">
        <f>Input2022!W1196*0.000001</f>
        <v>8.4471489999999996</v>
      </c>
    </row>
    <row r="1197" spans="1:23" ht="14.25" customHeight="1">
      <c r="A1197">
        <f>Input2022!A1197</f>
        <v>2022</v>
      </c>
      <c r="B1197" t="str">
        <f>Input2022!B1197</f>
        <v>Santa Paula Unified School District</v>
      </c>
      <c r="C1197" t="str">
        <f>Input2022!C1197</f>
        <v>School District</v>
      </c>
      <c r="D1197" t="str">
        <f>Input2022!D1197</f>
        <v>06</v>
      </c>
      <c r="E1197" t="str">
        <f>Input2022!E1197</f>
        <v>111</v>
      </c>
      <c r="F1197" t="str">
        <f>Input2022!F1197</f>
        <v>01421</v>
      </c>
      <c r="G1197" t="str">
        <f>Input2022!G1197</f>
        <v>CA</v>
      </c>
      <c r="H1197">
        <f>Input2022!H1197*0.000001</f>
        <v>19.208383999999999</v>
      </c>
      <c r="I1197">
        <f>Input2022!I1197*0.000001</f>
        <v>0</v>
      </c>
      <c r="J1197">
        <f>Input2022!J1197*0.000001</f>
        <v>84.074567999999999</v>
      </c>
      <c r="K1197">
        <f>Input2022!K1197*0.000001</f>
        <v>82.132960999999995</v>
      </c>
      <c r="L1197">
        <f>Input2022!L1197*0.000001</f>
        <v>97.772437999999994</v>
      </c>
      <c r="M1197">
        <f>Input2022!M1197*0.000001</f>
        <v>89.597617999999997</v>
      </c>
      <c r="N1197">
        <f>Input2022!N1197*0.000001</f>
        <v>0</v>
      </c>
      <c r="O1197">
        <f>Input2022!O1197*0.000001</f>
        <v>58.613664</v>
      </c>
      <c r="P1197">
        <f>Input2022!P1197*0.000001</f>
        <v>15.4688</v>
      </c>
      <c r="Q1197">
        <f>Input2022!Q1197*0.000001</f>
        <v>-40.794007000000001</v>
      </c>
      <c r="R1197">
        <f>Input2022!R1197*0.000001</f>
        <v>272.32211457489876</v>
      </c>
      <c r="S1197">
        <f>Input2022!S1197*0.000001</f>
        <v>231.52810757489877</v>
      </c>
      <c r="T1197">
        <f>Input2022!T1197*0.000001</f>
        <v>8.3209749999999989</v>
      </c>
      <c r="U1197">
        <f>Input2022!U1197*0.000001</f>
        <v>-2.5108393016565812E-3</v>
      </c>
      <c r="V1197">
        <f>Input2022!V1197*0.000001</f>
        <v>22.768374160698343</v>
      </c>
      <c r="W1197">
        <f>Input2022!W1197*0.000001</f>
        <v>-58.622214</v>
      </c>
    </row>
    <row r="1198" spans="1:23" ht="14.25" customHeight="1">
      <c r="A1198">
        <f>Input2022!A1198</f>
        <v>2022</v>
      </c>
      <c r="B1198" t="str">
        <f>Input2022!B1198</f>
        <v>Santa Rita Union School District</v>
      </c>
      <c r="C1198" t="str">
        <f>Input2022!C1198</f>
        <v>School District</v>
      </c>
      <c r="D1198" t="str">
        <f>Input2022!D1198</f>
        <v>06</v>
      </c>
      <c r="E1198" t="str">
        <f>Input2022!E1198</f>
        <v>053</v>
      </c>
      <c r="F1198" t="str">
        <f>Input2022!F1198</f>
        <v>35790</v>
      </c>
      <c r="G1198" t="str">
        <f>Input2022!G1198</f>
        <v>CA</v>
      </c>
      <c r="H1198">
        <f>Input2022!H1198*0.000001</f>
        <v>22.793911999999999</v>
      </c>
      <c r="I1198">
        <f>Input2022!I1198*0.000001</f>
        <v>-1.65</v>
      </c>
      <c r="J1198">
        <f>Input2022!J1198*0.000001</f>
        <v>48.431705000000001</v>
      </c>
      <c r="K1198">
        <f>Input2022!K1198*0.000001</f>
        <v>22.051684999999999</v>
      </c>
      <c r="L1198">
        <f>Input2022!L1198*0.000001</f>
        <v>55.177593999999999</v>
      </c>
      <c r="M1198">
        <f>Input2022!M1198*0.000001</f>
        <v>52.463632999999994</v>
      </c>
      <c r="N1198">
        <f>Input2022!N1198*0.000001</f>
        <v>30.913687999999997</v>
      </c>
      <c r="O1198">
        <f>Input2022!O1198*0.000001</f>
        <v>0</v>
      </c>
      <c r="P1198">
        <f>Input2022!P1198*0.000001</f>
        <v>10.270116</v>
      </c>
      <c r="Q1198">
        <f>Input2022!Q1198*0.000001</f>
        <v>-20.586874999999999</v>
      </c>
      <c r="R1198">
        <f>Input2022!R1198*0.000001</f>
        <v>143.885986</v>
      </c>
      <c r="S1198">
        <f>Input2022!S1198*0.000001</f>
        <v>123.299111</v>
      </c>
      <c r="T1198">
        <f>Input2022!T1198*0.000001</f>
        <v>4.3496559999999995</v>
      </c>
      <c r="U1198">
        <f>Input2022!U1198*0.000001</f>
        <v>2.1182719999999997</v>
      </c>
      <c r="V1198">
        <f>Input2022!V1198*0.000001</f>
        <v>3.787909</v>
      </c>
      <c r="W1198">
        <f>Input2022!W1198*0.000001</f>
        <v>-0.31374099999999999</v>
      </c>
    </row>
    <row r="1199" spans="1:23" ht="15" customHeight="1">
      <c r="A1199">
        <f>Input2022!A1199</f>
        <v>2022</v>
      </c>
      <c r="B1199" t="str">
        <f>Input2022!B1199</f>
        <v>Santa Rosa</v>
      </c>
      <c r="C1199" t="str">
        <f>Input2022!C1199</f>
        <v>City</v>
      </c>
      <c r="D1199" t="str">
        <f>Input2022!D1199</f>
        <v>06</v>
      </c>
      <c r="E1199" t="str">
        <f>Input2022!E1199</f>
        <v>097</v>
      </c>
      <c r="F1199" t="str">
        <f>Input2022!F1199</f>
        <v>70098</v>
      </c>
      <c r="G1199" t="str">
        <f>Input2022!G1199</f>
        <v>CA</v>
      </c>
      <c r="H1199">
        <f>Input2022!H1199*0.000001</f>
        <v>164.90299999999999</v>
      </c>
      <c r="I1199">
        <f>Input2022!I1199*0.000001</f>
        <v>-13.164</v>
      </c>
      <c r="J1199">
        <f>Input2022!J1199*0.000001</f>
        <v>196.75700000000001</v>
      </c>
      <c r="K1199">
        <f>Input2022!K1199*0.000001</f>
        <v>312.995</v>
      </c>
      <c r="L1199">
        <f>Input2022!L1199*0.000001</f>
        <v>422.49399999999997</v>
      </c>
      <c r="M1199">
        <f>Input2022!M1199*0.000001</f>
        <v>200.35399999999998</v>
      </c>
      <c r="N1199">
        <f>Input2022!N1199*0.000001</f>
        <v>0</v>
      </c>
      <c r="O1199">
        <f>Input2022!O1199*0.000001</f>
        <v>147.68299999999999</v>
      </c>
      <c r="P1199">
        <f>Input2022!P1199*0.000001</f>
        <v>5.4749999999999996</v>
      </c>
      <c r="Q1199">
        <f>Input2022!Q1199*0.000001</f>
        <v>-248.548</v>
      </c>
      <c r="R1199">
        <f>Input2022!R1199*0.000001</f>
        <v>1427.106</v>
      </c>
      <c r="S1199">
        <f>Input2022!S1199*0.000001</f>
        <v>1178.558</v>
      </c>
      <c r="T1199">
        <f>Input2022!T1199*0.000001</f>
        <v>43.067</v>
      </c>
      <c r="U1199">
        <f>Input2022!U1199*0.000001</f>
        <v>37.463000000000001</v>
      </c>
      <c r="V1199">
        <f>Input2022!V1199*0.000001</f>
        <v>94.923999999999992</v>
      </c>
      <c r="W1199">
        <f>Input2022!W1199*0.000001</f>
        <v>-3.806</v>
      </c>
    </row>
    <row r="1200" spans="1:23" ht="14.25" customHeight="1">
      <c r="A1200">
        <f>Input2022!A1200</f>
        <v>2022</v>
      </c>
      <c r="B1200" t="str">
        <f>Input2022!B1200</f>
        <v>Santa Rosa City Schools</v>
      </c>
      <c r="C1200" t="str">
        <f>Input2022!C1200</f>
        <v>School District</v>
      </c>
      <c r="D1200" t="str">
        <f>Input2022!D1200</f>
        <v>06</v>
      </c>
      <c r="E1200" t="str">
        <f>Input2022!E1200</f>
        <v>097</v>
      </c>
      <c r="F1200" t="str">
        <f>Input2022!F1200</f>
        <v>01329</v>
      </c>
      <c r="G1200" t="str">
        <f>Input2022!G1200</f>
        <v>CA</v>
      </c>
      <c r="H1200">
        <f>Input2022!H1200*0.000001</f>
        <v>17.670766</v>
      </c>
      <c r="I1200">
        <f>Input2022!I1200*0.000001</f>
        <v>-0.66460900000000001</v>
      </c>
      <c r="J1200">
        <f>Input2022!J1200*0.000001</f>
        <v>214.53067299999998</v>
      </c>
      <c r="K1200">
        <f>Input2022!K1200*0.000001</f>
        <v>242.682211</v>
      </c>
      <c r="L1200">
        <f>Input2022!L1200*0.000001</f>
        <v>261.08753899999999</v>
      </c>
      <c r="M1200">
        <f>Input2022!M1200*0.000001</f>
        <v>211.382453</v>
      </c>
      <c r="N1200">
        <f>Input2022!N1200*0.000001</f>
        <v>0</v>
      </c>
      <c r="O1200">
        <f>Input2022!O1200*0.000001</f>
        <v>25.729217999999999</v>
      </c>
      <c r="P1200">
        <f>Input2022!P1200*0.000001</f>
        <v>17.64603</v>
      </c>
      <c r="Q1200">
        <f>Input2022!Q1200*0.000001</f>
        <v>-110.194497</v>
      </c>
      <c r="R1200">
        <f>Input2022!R1200*0.000001</f>
        <v>759.41635320470493</v>
      </c>
      <c r="S1200">
        <f>Input2022!S1200*0.000001</f>
        <v>649.22185620470498</v>
      </c>
      <c r="T1200">
        <f>Input2022!T1200*0.000001</f>
        <v>22.523382999999999</v>
      </c>
      <c r="U1200">
        <f>Input2022!U1200*0.000001</f>
        <v>0</v>
      </c>
      <c r="V1200">
        <f>Input2022!V1200*0.000001</f>
        <v>34.683056000000001</v>
      </c>
      <c r="W1200">
        <f>Input2022!W1200*0.000001</f>
        <v>-171.668857</v>
      </c>
    </row>
    <row r="1201" spans="1:23" ht="14.25" customHeight="1">
      <c r="A1201">
        <f>Input2022!A1201</f>
        <v>2022</v>
      </c>
      <c r="B1201" t="str">
        <f>Input2022!B1201</f>
        <v>Santa Ynez River Water Conservation District</v>
      </c>
      <c r="C1201" t="str">
        <f>Input2022!C1201</f>
        <v>Special District</v>
      </c>
      <c r="D1201" t="str">
        <f>Input2022!D1201</f>
        <v>06</v>
      </c>
      <c r="E1201" t="str">
        <f>Input2022!E1201</f>
        <v>083</v>
      </c>
      <c r="F1201" t="str">
        <f>Input2022!F1201</f>
        <v>99103</v>
      </c>
      <c r="G1201" t="str">
        <f>Input2022!G1201</f>
        <v>CA</v>
      </c>
      <c r="H1201">
        <f>Input2022!H1201*0.000001</f>
        <v>2.3763359999999998</v>
      </c>
      <c r="I1201">
        <f>Input2022!I1201*0.000001</f>
        <v>0</v>
      </c>
      <c r="J1201">
        <f>Input2022!J1201*0.000001</f>
        <v>1.0404659999999999</v>
      </c>
      <c r="K1201">
        <f>Input2022!K1201*0.000001</f>
        <v>0</v>
      </c>
      <c r="L1201">
        <f>Input2022!L1201*0.000001</f>
        <v>0.96268299999999996</v>
      </c>
      <c r="M1201">
        <f>Input2022!M1201*0.000001</f>
        <v>0.96268299999999996</v>
      </c>
      <c r="N1201">
        <f>Input2022!N1201*0.000001</f>
        <v>0.23230099999999998</v>
      </c>
      <c r="O1201">
        <f>Input2022!O1201*0.000001</f>
        <v>1.93129</v>
      </c>
      <c r="P1201">
        <f>Input2022!P1201*0.000001</f>
        <v>9.0961E-2</v>
      </c>
      <c r="Q1201">
        <f>Input2022!Q1201*0.000001</f>
        <v>0</v>
      </c>
      <c r="R1201">
        <f>Input2022!R1201*0.000001</f>
        <v>0</v>
      </c>
      <c r="S1201">
        <f>Input2022!S1201*0.000001</f>
        <v>0</v>
      </c>
      <c r="T1201">
        <f>Input2022!T1201*0.000001</f>
        <v>0</v>
      </c>
      <c r="U1201">
        <f>Input2022!U1201*0.000001</f>
        <v>0</v>
      </c>
      <c r="V1201">
        <f>Input2022!V1201*0.000001</f>
        <v>0</v>
      </c>
      <c r="W1201">
        <f>Input2022!W1201*0.000001</f>
        <v>0.33796399999999999</v>
      </c>
    </row>
    <row r="1202" spans="1:23" ht="14.25" customHeight="1">
      <c r="A1202">
        <f>Input2022!A1202</f>
        <v>2022</v>
      </c>
      <c r="B1202" t="str">
        <f>Input2022!B1202</f>
        <v>Santa Ynez Valley Union High School District</v>
      </c>
      <c r="C1202" t="str">
        <f>Input2022!C1202</f>
        <v>School District</v>
      </c>
      <c r="D1202" t="str">
        <f>Input2022!D1202</f>
        <v>06</v>
      </c>
      <c r="E1202" t="str">
        <f>Input2022!E1202</f>
        <v>083</v>
      </c>
      <c r="F1202" t="str">
        <f>Input2022!F1202</f>
        <v>35850</v>
      </c>
      <c r="G1202" t="str">
        <f>Input2022!G1202</f>
        <v>CA</v>
      </c>
      <c r="H1202">
        <f>Input2022!H1202*0.000001</f>
        <v>5.6096129999999995</v>
      </c>
      <c r="I1202">
        <f>Input2022!I1202*0.000001</f>
        <v>-0.36133799999999999</v>
      </c>
      <c r="J1202">
        <f>Input2022!J1202*0.000001</f>
        <v>15.767911999999999</v>
      </c>
      <c r="K1202">
        <f>Input2022!K1202*0.000001</f>
        <v>12.681706999999999</v>
      </c>
      <c r="L1202">
        <f>Input2022!L1202*0.000001</f>
        <v>26.890010999999998</v>
      </c>
      <c r="M1202">
        <f>Input2022!M1202*0.000001</f>
        <v>15.430477999999999</v>
      </c>
      <c r="N1202">
        <f>Input2022!N1202*0.000001</f>
        <v>0</v>
      </c>
      <c r="O1202">
        <f>Input2022!O1202*0.000001</f>
        <v>6.5293469999999996</v>
      </c>
      <c r="P1202">
        <f>Input2022!P1202*0.000001</f>
        <v>0.78983999999999999</v>
      </c>
      <c r="Q1202">
        <f>Input2022!Q1202*0.000001</f>
        <v>-6.4151729999999993</v>
      </c>
      <c r="R1202">
        <f>Input2022!R1202*0.000001</f>
        <v>43.296790688259108</v>
      </c>
      <c r="S1202">
        <f>Input2022!S1202*0.000001</f>
        <v>36.881617688259105</v>
      </c>
      <c r="T1202">
        <f>Input2022!T1202*0.000001</f>
        <v>1.3773819999999999</v>
      </c>
      <c r="U1202">
        <f>Input2022!U1202*0.000001</f>
        <v>4.1695161290322582E-4</v>
      </c>
      <c r="V1202">
        <f>Input2022!V1202*0.000001</f>
        <v>5.2118951612903225E-2</v>
      </c>
      <c r="W1202">
        <f>Input2022!W1202*0.000001</f>
        <v>-3.4424199999999998</v>
      </c>
    </row>
    <row r="1203" spans="1:23" ht="14.25" customHeight="1">
      <c r="A1203">
        <f>Input2022!A1203</f>
        <v>2022</v>
      </c>
      <c r="B1203" t="str">
        <f>Input2022!B1203</f>
        <v>Santee</v>
      </c>
      <c r="C1203" t="str">
        <f>Input2022!C1203</f>
        <v>City</v>
      </c>
      <c r="D1203" t="str">
        <f>Input2022!D1203</f>
        <v>06</v>
      </c>
      <c r="E1203" t="str">
        <f>Input2022!E1203</f>
        <v>073</v>
      </c>
      <c r="F1203">
        <f>Input2022!F1203</f>
        <v>70224</v>
      </c>
      <c r="G1203" t="str">
        <f>Input2022!G1203</f>
        <v>CA</v>
      </c>
      <c r="H1203">
        <f>Input2022!H1203*0.000001</f>
        <v>18.208548</v>
      </c>
      <c r="I1203">
        <f>Input2022!I1203*0.000001</f>
        <v>-7.4755069999999995</v>
      </c>
      <c r="J1203">
        <f>Input2022!J1203*0.000001</f>
        <v>51.613712</v>
      </c>
      <c r="K1203">
        <f>Input2022!K1203*0.000001</f>
        <v>7.8556699999999999</v>
      </c>
      <c r="L1203">
        <f>Input2022!L1203*0.000001</f>
        <v>64.635510999999994</v>
      </c>
      <c r="M1203">
        <f>Input2022!M1203*0.000001</f>
        <v>54.400962</v>
      </c>
      <c r="N1203">
        <f>Input2022!N1203*0.000001</f>
        <v>0</v>
      </c>
      <c r="O1203">
        <f>Input2022!O1203*0.000001</f>
        <v>20.690853000000001</v>
      </c>
      <c r="P1203">
        <f>Input2022!P1203*0.000001</f>
        <v>6.9056470000000001</v>
      </c>
      <c r="Q1203">
        <f>Input2022!Q1203*0.000001</f>
        <v>-30.221670999999997</v>
      </c>
      <c r="R1203">
        <f>Input2022!R1203*0.000001</f>
        <v>260.13613814003423</v>
      </c>
      <c r="S1203">
        <f>Input2022!S1203*0.000001</f>
        <v>229.91446714003422</v>
      </c>
      <c r="T1203">
        <f>Input2022!T1203*0.000001</f>
        <v>1.9990329999999998</v>
      </c>
      <c r="U1203">
        <f>Input2022!U1203*0.000001</f>
        <v>2.1196470000000001</v>
      </c>
      <c r="V1203">
        <f>Input2022!V1203*0.000001</f>
        <v>2.4415269999999998</v>
      </c>
      <c r="W1203">
        <f>Input2022!W1203*0.000001</f>
        <v>-35.819193999999996</v>
      </c>
    </row>
    <row r="1204" spans="1:23" ht="14.25" customHeight="1">
      <c r="A1204">
        <f>Input2022!A1204</f>
        <v>2022</v>
      </c>
      <c r="B1204" t="str">
        <f>Input2022!B1204</f>
        <v>Santee School District</v>
      </c>
      <c r="C1204" t="str">
        <f>Input2022!C1204</f>
        <v>School District</v>
      </c>
      <c r="D1204" t="str">
        <f>Input2022!D1204</f>
        <v>06</v>
      </c>
      <c r="E1204" t="str">
        <f>Input2022!E1204</f>
        <v>073</v>
      </c>
      <c r="F1204" t="str">
        <f>Input2022!F1204</f>
        <v>35880</v>
      </c>
      <c r="G1204" t="str">
        <f>Input2022!G1204</f>
        <v>CA</v>
      </c>
      <c r="H1204">
        <f>Input2022!H1204*0.000001</f>
        <v>25.822699999999998</v>
      </c>
      <c r="I1204">
        <f>Input2022!I1204*0.000001</f>
        <v>-3.7849969999999997</v>
      </c>
      <c r="J1204">
        <f>Input2022!J1204*0.000001</f>
        <v>80.297125999999992</v>
      </c>
      <c r="K1204">
        <f>Input2022!K1204*0.000001</f>
        <v>98.723800999999995</v>
      </c>
      <c r="L1204">
        <f>Input2022!L1204*0.000001</f>
        <v>97.667276000000001</v>
      </c>
      <c r="M1204">
        <f>Input2022!M1204*0.000001</f>
        <v>87.08913299999999</v>
      </c>
      <c r="N1204">
        <f>Input2022!N1204*0.000001</f>
        <v>0</v>
      </c>
      <c r="O1204">
        <f>Input2022!O1204*0.000001</f>
        <v>28.375895</v>
      </c>
      <c r="P1204">
        <f>Input2022!P1204*0.000001</f>
        <v>4.1022910000000001</v>
      </c>
      <c r="Q1204">
        <f>Input2022!Q1204*0.000001</f>
        <v>-44.204844000000001</v>
      </c>
      <c r="R1204">
        <f>Input2022!R1204*0.000001</f>
        <v>301.48409149797567</v>
      </c>
      <c r="S1204">
        <f>Input2022!S1204*0.000001</f>
        <v>257.27924749797569</v>
      </c>
      <c r="T1204">
        <f>Input2022!T1204*0.000001</f>
        <v>9.2093869999999995</v>
      </c>
      <c r="U1204">
        <f>Input2022!U1204*0.000001</f>
        <v>-2.9626269841269838E-3</v>
      </c>
      <c r="V1204">
        <f>Input2022!V1204*0.000001</f>
        <v>12.392700373015872</v>
      </c>
      <c r="W1204">
        <f>Input2022!W1204*0.000001</f>
        <v>-48.699202999999997</v>
      </c>
    </row>
    <row r="1205" spans="1:23" ht="14.25" customHeight="1">
      <c r="A1205">
        <f>Input2022!A1205</f>
        <v>2022</v>
      </c>
      <c r="B1205" t="str">
        <f>Input2022!B1205</f>
        <v>Saratoga</v>
      </c>
      <c r="C1205" t="str">
        <f>Input2022!C1205</f>
        <v>City</v>
      </c>
      <c r="D1205" t="str">
        <f>Input2022!D1205</f>
        <v>06</v>
      </c>
      <c r="E1205" t="str">
        <f>Input2022!E1205</f>
        <v>085</v>
      </c>
      <c r="F1205" t="str">
        <f>Input2022!F1205</f>
        <v>70280</v>
      </c>
      <c r="G1205" t="str">
        <f>Input2022!G1205</f>
        <v>CA</v>
      </c>
      <c r="H1205">
        <f>Input2022!H1205*0.000001</f>
        <v>15.405968999999999</v>
      </c>
      <c r="I1205">
        <f>Input2022!I1205*0.000001</f>
        <v>-2.9601319999999998</v>
      </c>
      <c r="J1205">
        <f>Input2022!J1205*0.000001</f>
        <v>23.725375</v>
      </c>
      <c r="K1205">
        <f>Input2022!K1205*0.000001</f>
        <v>6.9294449999999994</v>
      </c>
      <c r="L1205">
        <f>Input2022!L1205*0.000001</f>
        <v>39.533693</v>
      </c>
      <c r="M1205">
        <f>Input2022!M1205*0.000001</f>
        <v>26.874381999999997</v>
      </c>
      <c r="N1205">
        <f>Input2022!N1205*0.000001</f>
        <v>0</v>
      </c>
      <c r="O1205">
        <f>Input2022!O1205*0.000001</f>
        <v>19.909469999999999</v>
      </c>
      <c r="P1205">
        <f>Input2022!P1205*0.000001</f>
        <v>5.4476139999999997</v>
      </c>
      <c r="Q1205">
        <f>Input2022!Q1205*0.000001</f>
        <v>-0.72744699999999995</v>
      </c>
      <c r="R1205">
        <f>Input2022!R1205*0.000001</f>
        <v>58.665080645161446</v>
      </c>
      <c r="S1205">
        <f>Input2022!S1205*0.000001</f>
        <v>57.937633645161448</v>
      </c>
      <c r="T1205">
        <f>Input2022!T1205*0.000001</f>
        <v>1.7569649999999999</v>
      </c>
      <c r="U1205">
        <f>Input2022!U1205*0.000001</f>
        <v>0</v>
      </c>
      <c r="V1205">
        <f>Input2022!V1205*0.000001</f>
        <v>0</v>
      </c>
      <c r="W1205">
        <f>Input2022!W1205*0.000001</f>
        <v>26.520920999999998</v>
      </c>
    </row>
    <row r="1206" spans="1:23" ht="14.25" customHeight="1">
      <c r="A1206">
        <f>Input2022!A1206</f>
        <v>2022</v>
      </c>
      <c r="B1206" t="str">
        <f>Input2022!B1206</f>
        <v>Saratoga Union School District</v>
      </c>
      <c r="C1206" t="str">
        <f>Input2022!C1206</f>
        <v>School District</v>
      </c>
      <c r="D1206" t="str">
        <f>Input2022!D1206</f>
        <v>06</v>
      </c>
      <c r="E1206" t="str">
        <f>Input2022!E1206</f>
        <v>085</v>
      </c>
      <c r="F1206" t="str">
        <f>Input2022!F1206</f>
        <v>35910</v>
      </c>
      <c r="G1206" t="str">
        <f>Input2022!G1206</f>
        <v>CA</v>
      </c>
      <c r="H1206">
        <f>Input2022!H1206*0.000001</f>
        <v>13.188948999999999</v>
      </c>
      <c r="I1206">
        <f>Input2022!I1206*0.000001</f>
        <v>-4.9999999999999996E-2</v>
      </c>
      <c r="J1206">
        <f>Input2022!J1206*0.000001</f>
        <v>35.119712</v>
      </c>
      <c r="K1206">
        <f>Input2022!K1206*0.000001</f>
        <v>45.774834999999996</v>
      </c>
      <c r="L1206">
        <f>Input2022!L1206*0.000001</f>
        <v>46.148130999999999</v>
      </c>
      <c r="M1206">
        <f>Input2022!M1206*0.000001</f>
        <v>35.565627999999997</v>
      </c>
      <c r="N1206">
        <f>Input2022!N1206*0.000001</f>
        <v>0</v>
      </c>
      <c r="O1206">
        <f>Input2022!O1206*0.000001</f>
        <v>13.215361</v>
      </c>
      <c r="P1206">
        <f>Input2022!P1206*0.000001</f>
        <v>0.48386199999999996</v>
      </c>
      <c r="Q1206">
        <f>Input2022!Q1206*0.000001</f>
        <v>-18.264679999999998</v>
      </c>
      <c r="R1206">
        <f>Input2022!R1206*0.000001</f>
        <v>124.60708618421053</v>
      </c>
      <c r="S1206">
        <f>Input2022!S1206*0.000001</f>
        <v>106.34240618421053</v>
      </c>
      <c r="T1206">
        <f>Input2022!T1206*0.000001</f>
        <v>3.5822989999999999</v>
      </c>
      <c r="U1206">
        <f>Input2022!U1206*0.000001</f>
        <v>0</v>
      </c>
      <c r="V1206">
        <f>Input2022!V1206*0.000001</f>
        <v>7.5960559999999999</v>
      </c>
      <c r="W1206">
        <f>Input2022!W1206*0.000001</f>
        <v>-55.520458999999995</v>
      </c>
    </row>
    <row r="1207" spans="1:23" ht="14.25" customHeight="1">
      <c r="A1207">
        <f>Input2022!A1207</f>
        <v>2022</v>
      </c>
      <c r="B1207" t="str">
        <f>Input2022!B1207</f>
        <v>Saucelito Elementary School District</v>
      </c>
      <c r="C1207" t="str">
        <f>Input2022!C1207</f>
        <v>School District</v>
      </c>
      <c r="D1207" t="str">
        <f>Input2022!D1207</f>
        <v>06</v>
      </c>
      <c r="E1207" t="str">
        <f>Input2022!E1207</f>
        <v>107</v>
      </c>
      <c r="F1207" t="str">
        <f>Input2022!F1207</f>
        <v>35940</v>
      </c>
      <c r="G1207" t="str">
        <f>Input2022!G1207</f>
        <v>CA</v>
      </c>
      <c r="H1207">
        <f>Input2022!H1207*0.000001</f>
        <v>0.95784499999999995</v>
      </c>
      <c r="I1207">
        <f>Input2022!I1207*0.000001</f>
        <v>0</v>
      </c>
      <c r="J1207">
        <f>Input2022!J1207*0.000001</f>
        <v>2.8688579999999999</v>
      </c>
      <c r="K1207">
        <f>Input2022!K1207*0.000001</f>
        <v>0</v>
      </c>
      <c r="L1207">
        <f>Input2022!L1207*0.000001</f>
        <v>3.051733</v>
      </c>
      <c r="M1207">
        <f>Input2022!M1207*0.000001</f>
        <v>2.9326589999999997</v>
      </c>
      <c r="N1207">
        <f>Input2022!N1207*0.000001</f>
        <v>1.0704149999999999</v>
      </c>
      <c r="O1207">
        <f>Input2022!O1207*0.000001</f>
        <v>0</v>
      </c>
      <c r="P1207">
        <f>Input2022!P1207*0.000001</f>
        <v>0.464009</v>
      </c>
      <c r="Q1207">
        <f>Input2022!Q1207*0.000001</f>
        <v>-0.48368899999999998</v>
      </c>
      <c r="R1207">
        <f>Input2022!R1207*0.000001</f>
        <v>3.3190209565818667</v>
      </c>
      <c r="S1207">
        <f>Input2022!S1207*0.000001</f>
        <v>2.8353319565818667</v>
      </c>
      <c r="T1207">
        <f>Input2022!T1207*0.000001</f>
        <v>8.6485999999999993E-2</v>
      </c>
      <c r="U1207">
        <f>Input2022!U1207*0.000001</f>
        <v>0</v>
      </c>
      <c r="V1207">
        <f>Input2022!V1207*0.000001</f>
        <v>0</v>
      </c>
      <c r="W1207">
        <f>Input2022!W1207*0.000001</f>
        <v>0.26063399999999998</v>
      </c>
    </row>
    <row r="1208" spans="1:23" ht="14.25" customHeight="1">
      <c r="A1208">
        <f>Input2022!A1208</f>
        <v>2022</v>
      </c>
      <c r="B1208" t="str">
        <f>Input2022!B1208</f>
        <v>Saugus Union School District</v>
      </c>
      <c r="C1208" t="str">
        <f>Input2022!C1208</f>
        <v>School District</v>
      </c>
      <c r="D1208" t="str">
        <f>Input2022!D1208</f>
        <v>06</v>
      </c>
      <c r="E1208" t="str">
        <f>Input2022!E1208</f>
        <v>037</v>
      </c>
      <c r="F1208" t="str">
        <f>Input2022!F1208</f>
        <v>35970</v>
      </c>
      <c r="G1208" t="str">
        <f>Input2022!G1208</f>
        <v>CA</v>
      </c>
      <c r="H1208">
        <f>Input2022!H1208*0.000001</f>
        <v>19.841628999999998</v>
      </c>
      <c r="I1208">
        <f>Input2022!I1208*0.000001</f>
        <v>-4.9999999999999996E-2</v>
      </c>
      <c r="J1208">
        <f>Input2022!J1208*0.000001</f>
        <v>117.01519499999999</v>
      </c>
      <c r="K1208">
        <f>Input2022!K1208*0.000001</f>
        <v>142.65456399999999</v>
      </c>
      <c r="L1208">
        <f>Input2022!L1208*0.000001</f>
        <v>134.705997</v>
      </c>
      <c r="M1208">
        <f>Input2022!M1208*0.000001</f>
        <v>119.27515199999999</v>
      </c>
      <c r="N1208">
        <f>Input2022!N1208*0.000001</f>
        <v>0</v>
      </c>
      <c r="O1208">
        <f>Input2022!O1208*0.000001</f>
        <v>29.568221999999999</v>
      </c>
      <c r="P1208">
        <f>Input2022!P1208*0.000001</f>
        <v>9.7942489999999989</v>
      </c>
      <c r="Q1208">
        <f>Input2022!Q1208*0.000001</f>
        <v>-59.032256999999994</v>
      </c>
      <c r="R1208">
        <f>Input2022!R1208*0.000001</f>
        <v>388.06528800000001</v>
      </c>
      <c r="S1208">
        <f>Input2022!S1208*0.000001</f>
        <v>329.03303099999999</v>
      </c>
      <c r="T1208">
        <f>Input2022!T1208*0.000001</f>
        <v>11.700543</v>
      </c>
      <c r="U1208">
        <f>Input2022!U1208*0.000001</f>
        <v>-3.6874603174603176E-3</v>
      </c>
      <c r="V1208">
        <f>Input2022!V1208*0.000001</f>
        <v>52.292406539682538</v>
      </c>
      <c r="W1208">
        <f>Input2022!W1208*0.000001</f>
        <v>-142.13722799999999</v>
      </c>
    </row>
    <row r="1209" spans="1:23" ht="14.25" customHeight="1">
      <c r="A1209">
        <f>Input2022!A1209</f>
        <v>2022</v>
      </c>
      <c r="B1209" t="str">
        <f>Input2022!B1209</f>
        <v>Sausalito</v>
      </c>
      <c r="C1209" t="str">
        <f>Input2022!C1209</f>
        <v>City</v>
      </c>
      <c r="D1209" t="str">
        <f>Input2022!D1209</f>
        <v>06</v>
      </c>
      <c r="E1209" t="str">
        <f>Input2022!E1209</f>
        <v>041</v>
      </c>
      <c r="F1209">
        <f>Input2022!F1209</f>
        <v>70364</v>
      </c>
      <c r="G1209" t="str">
        <f>Input2022!G1209</f>
        <v>CA</v>
      </c>
      <c r="H1209">
        <f>Input2022!H1209*0.000001</f>
        <v>10.236200999999999</v>
      </c>
      <c r="I1209">
        <f>Input2022!I1209*0.000001</f>
        <v>-1.3</v>
      </c>
      <c r="J1209">
        <f>Input2022!J1209*0.000001</f>
        <v>21.166214999999998</v>
      </c>
      <c r="K1209">
        <f>Input2022!K1209*0.000001</f>
        <v>30.718471999999998</v>
      </c>
      <c r="L1209">
        <f>Input2022!L1209*0.000001</f>
        <v>30.391216</v>
      </c>
      <c r="M1209">
        <f>Input2022!M1209*0.000001</f>
        <v>20.541100999999998</v>
      </c>
      <c r="N1209">
        <f>Input2022!N1209*0.000001</f>
        <v>0</v>
      </c>
      <c r="O1209">
        <f>Input2022!O1209*0.000001</f>
        <v>11.321728</v>
      </c>
      <c r="P1209">
        <f>Input2022!P1209*0.000001</f>
        <v>1.316978</v>
      </c>
      <c r="Q1209">
        <f>Input2022!Q1209*0.000001</f>
        <v>-20.584392999999999</v>
      </c>
      <c r="R1209">
        <f>Input2022!R1209*0.000001</f>
        <v>175.78473953885569</v>
      </c>
      <c r="S1209">
        <f>Input2022!S1209*0.000001</f>
        <v>155.20034653885568</v>
      </c>
      <c r="T1209">
        <f>Input2022!T1209*0.000001</f>
        <v>4.3700359999999998</v>
      </c>
      <c r="U1209">
        <f>Input2022!U1209*0.000001</f>
        <v>1.7755779999999999</v>
      </c>
      <c r="V1209">
        <f>Input2022!V1209*0.000001</f>
        <v>7.0324899999999992</v>
      </c>
      <c r="W1209">
        <f>Input2022!W1209*0.000001</f>
        <v>-16.881751999999999</v>
      </c>
    </row>
    <row r="1210" spans="1:23" ht="14.25" customHeight="1">
      <c r="A1210">
        <f>Input2022!A1210</f>
        <v>2022</v>
      </c>
      <c r="B1210" t="str">
        <f>Input2022!B1210</f>
        <v>Sausalito Marin City School District</v>
      </c>
      <c r="C1210" t="str">
        <f>Input2022!C1210</f>
        <v>School District</v>
      </c>
      <c r="D1210" t="str">
        <f>Input2022!D1210</f>
        <v>06</v>
      </c>
      <c r="E1210" t="str">
        <f>Input2022!E1210</f>
        <v>041</v>
      </c>
      <c r="F1210" t="str">
        <f>Input2022!F1210</f>
        <v>36000</v>
      </c>
      <c r="G1210" t="str">
        <f>Input2022!G1210</f>
        <v>CA</v>
      </c>
      <c r="H1210">
        <f>Input2022!H1210*0.000001</f>
        <v>0.76721699999999993</v>
      </c>
      <c r="I1210">
        <f>Input2022!I1210*0.000001</f>
        <v>-0.28454099999999999</v>
      </c>
      <c r="J1210">
        <f>Input2022!J1210*0.000001</f>
        <v>11.982324</v>
      </c>
      <c r="K1210">
        <f>Input2022!K1210*0.000001</f>
        <v>23.615869999999997</v>
      </c>
      <c r="L1210">
        <f>Input2022!L1210*0.000001</f>
        <v>13.608172</v>
      </c>
      <c r="M1210">
        <f>Input2022!M1210*0.000001</f>
        <v>12.443189</v>
      </c>
      <c r="N1210">
        <f>Input2022!N1210*0.000001</f>
        <v>0</v>
      </c>
      <c r="O1210">
        <f>Input2022!O1210*0.000001</f>
        <v>0.59819199999999995</v>
      </c>
      <c r="P1210">
        <f>Input2022!P1210*0.000001</f>
        <v>0.86620900000000001</v>
      </c>
      <c r="Q1210">
        <f>Input2022!Q1210*0.000001</f>
        <v>-3.788929</v>
      </c>
      <c r="R1210">
        <f>Input2022!R1210*0.000001</f>
        <v>13.223169367396592</v>
      </c>
      <c r="S1210">
        <f>Input2022!S1210*0.000001</f>
        <v>9.4342403673965922</v>
      </c>
      <c r="T1210">
        <f>Input2022!T1210*0.000001</f>
        <v>1.1718739999999999</v>
      </c>
      <c r="U1210">
        <f>Input2022!U1210*0.000001</f>
        <v>0</v>
      </c>
      <c r="V1210">
        <f>Input2022!V1210*0.000001</f>
        <v>0.58308199999999999</v>
      </c>
      <c r="W1210">
        <f>Input2022!W1210*0.000001</f>
        <v>-3.2177519999999999</v>
      </c>
    </row>
    <row r="1211" spans="1:23" ht="14.25" customHeight="1">
      <c r="A1211">
        <f>Input2022!A1211</f>
        <v>2022</v>
      </c>
      <c r="B1211" t="str">
        <f>Input2022!B1211</f>
        <v>Savanna School District</v>
      </c>
      <c r="C1211" t="str">
        <f>Input2022!C1211</f>
        <v>School District</v>
      </c>
      <c r="D1211" t="str">
        <f>Input2022!D1211</f>
        <v>06</v>
      </c>
      <c r="E1211" t="str">
        <f>Input2022!E1211</f>
        <v>059</v>
      </c>
      <c r="F1211" t="str">
        <f>Input2022!F1211</f>
        <v>36030</v>
      </c>
      <c r="G1211" t="str">
        <f>Input2022!G1211</f>
        <v>CA</v>
      </c>
      <c r="H1211">
        <f>Input2022!H1211*0.000001</f>
        <v>9.6767469999999989</v>
      </c>
      <c r="I1211">
        <f>Input2022!I1211*0.000001</f>
        <v>0</v>
      </c>
      <c r="J1211">
        <f>Input2022!J1211*0.000001</f>
        <v>30.954519999999999</v>
      </c>
      <c r="K1211">
        <f>Input2022!K1211*0.000001</f>
        <v>38.266270999999996</v>
      </c>
      <c r="L1211">
        <f>Input2022!L1211*0.000001</f>
        <v>36.998488999999999</v>
      </c>
      <c r="M1211">
        <f>Input2022!M1211*0.000001</f>
        <v>32.260925</v>
      </c>
      <c r="N1211">
        <f>Input2022!N1211*0.000001</f>
        <v>12.255455</v>
      </c>
      <c r="O1211">
        <f>Input2022!O1211*0.000001</f>
        <v>0</v>
      </c>
      <c r="P1211">
        <f>Input2022!P1211*0.000001</f>
        <v>2.7625109999999999</v>
      </c>
      <c r="Q1211">
        <f>Input2022!Q1211*0.000001</f>
        <v>-13.824999</v>
      </c>
      <c r="R1211">
        <f>Input2022!R1211*0.000001</f>
        <v>98.304402032591639</v>
      </c>
      <c r="S1211">
        <f>Input2022!S1211*0.000001</f>
        <v>84.479403032591634</v>
      </c>
      <c r="T1211">
        <f>Input2022!T1211*0.000001</f>
        <v>2.7859249999999998</v>
      </c>
      <c r="U1211">
        <f>Input2022!U1211*0.000001</f>
        <v>0</v>
      </c>
      <c r="V1211">
        <f>Input2022!V1211*0.000001</f>
        <v>3.2850929999999998</v>
      </c>
      <c r="W1211">
        <f>Input2022!W1211*0.000001</f>
        <v>-11.904221999999999</v>
      </c>
    </row>
    <row r="1212" spans="1:23" ht="14.25" customHeight="1">
      <c r="A1212">
        <f>Input2022!A1212</f>
        <v>2022</v>
      </c>
      <c r="B1212" t="str">
        <f>Input2022!B1212</f>
        <v>Scotia Union Elementary School District</v>
      </c>
      <c r="C1212" t="str">
        <f>Input2022!C1212</f>
        <v>School District</v>
      </c>
      <c r="D1212" t="str">
        <f>Input2022!D1212</f>
        <v>06</v>
      </c>
      <c r="E1212" t="str">
        <f>Input2022!E1212</f>
        <v>023</v>
      </c>
      <c r="F1212" t="str">
        <f>Input2022!F1212</f>
        <v>36100</v>
      </c>
      <c r="G1212" t="str">
        <f>Input2022!G1212</f>
        <v>CA</v>
      </c>
      <c r="H1212">
        <f>Input2022!H1212*0.000001</f>
        <v>1.3475919999999999</v>
      </c>
      <c r="I1212">
        <f>Input2022!I1212*0.000001</f>
        <v>-5.0000000000000001E-3</v>
      </c>
      <c r="J1212">
        <f>Input2022!J1212*0.000001</f>
        <v>2.4213830000000001</v>
      </c>
      <c r="K1212">
        <f>Input2022!K1212*0.000001</f>
        <v>3.0177369999999999</v>
      </c>
      <c r="L1212">
        <f>Input2022!L1212*0.000001</f>
        <v>2.9673430000000001</v>
      </c>
      <c r="M1212">
        <f>Input2022!M1212*0.000001</f>
        <v>2.7060040000000001</v>
      </c>
      <c r="N1212">
        <f>Input2022!N1212*0.000001</f>
        <v>1.8131039999999998</v>
      </c>
      <c r="O1212">
        <f>Input2022!O1212*0.000001</f>
        <v>0</v>
      </c>
      <c r="P1212">
        <f>Input2022!P1212*0.000001</f>
        <v>0.361902</v>
      </c>
      <c r="Q1212">
        <f>Input2022!Q1212*0.000001</f>
        <v>-1.2049029999999998</v>
      </c>
      <c r="R1212">
        <f>Input2022!R1212*0.000001</f>
        <v>7.8993496092955562</v>
      </c>
      <c r="S1212">
        <f>Input2022!S1212*0.000001</f>
        <v>6.6944466092955563</v>
      </c>
      <c r="T1212">
        <f>Input2022!T1212*0.000001</f>
        <v>0.22451199999999999</v>
      </c>
      <c r="U1212">
        <f>Input2022!U1212*0.000001</f>
        <v>0</v>
      </c>
      <c r="V1212">
        <f>Input2022!V1212*0.000001</f>
        <v>0.36871999999999999</v>
      </c>
      <c r="W1212">
        <f>Input2022!W1212*0.000001</f>
        <v>-1.096787</v>
      </c>
    </row>
    <row r="1213" spans="1:23" ht="14.25" customHeight="1">
      <c r="A1213">
        <f>Input2022!A1213</f>
        <v>2022</v>
      </c>
      <c r="B1213" t="str">
        <f>Input2022!B1213</f>
        <v>Scotts Valley</v>
      </c>
      <c r="C1213" t="str">
        <f>Input2022!C1213</f>
        <v>City</v>
      </c>
      <c r="D1213" t="str">
        <f>Input2022!D1213</f>
        <v>06</v>
      </c>
      <c r="E1213" t="str">
        <f>Input2022!E1213</f>
        <v>087</v>
      </c>
      <c r="F1213">
        <f>Input2022!F1213</f>
        <v>70588</v>
      </c>
      <c r="G1213" t="str">
        <f>Input2022!G1213</f>
        <v>CA</v>
      </c>
      <c r="H1213">
        <f>Input2022!H1213*0.000001</f>
        <v>8.2152989999999999</v>
      </c>
      <c r="I1213">
        <f>Input2022!I1213*0.000001</f>
        <v>-1.2236719999999999</v>
      </c>
      <c r="J1213">
        <f>Input2022!J1213*0.000001</f>
        <v>13.858628999999999</v>
      </c>
      <c r="K1213">
        <f>Input2022!K1213*0.000001</f>
        <v>8.9716149999999999</v>
      </c>
      <c r="L1213">
        <f>Input2022!L1213*0.000001</f>
        <v>24.700675</v>
      </c>
      <c r="M1213">
        <f>Input2022!M1213*0.000001</f>
        <v>16.429679</v>
      </c>
      <c r="N1213">
        <f>Input2022!N1213*0.000001</f>
        <v>2.5020999999999998E-2</v>
      </c>
      <c r="O1213">
        <f>Input2022!O1213*0.000001</f>
        <v>2.7525079999999997</v>
      </c>
      <c r="P1213">
        <f>Input2022!P1213*0.000001</f>
        <v>0.72015200000000001</v>
      </c>
      <c r="Q1213">
        <f>Input2022!Q1213*0.000001</f>
        <v>-12.883533999999999</v>
      </c>
      <c r="R1213">
        <f>Input2022!R1213*0.000001</f>
        <v>110.02163962425278</v>
      </c>
      <c r="S1213">
        <f>Input2022!S1213*0.000001</f>
        <v>97.138105624252788</v>
      </c>
      <c r="T1213">
        <f>Input2022!T1213*0.000001</f>
        <v>2.0761599999999998</v>
      </c>
      <c r="U1213">
        <f>Input2022!U1213*0.000001</f>
        <v>0</v>
      </c>
      <c r="V1213">
        <f>Input2022!V1213*0.000001</f>
        <v>16.143281999999999</v>
      </c>
      <c r="W1213">
        <f>Input2022!W1213*0.000001</f>
        <v>-19.202787999999998</v>
      </c>
    </row>
    <row r="1214" spans="1:23" ht="14.25" customHeight="1">
      <c r="A1214">
        <f>Input2022!A1214</f>
        <v>2022</v>
      </c>
      <c r="B1214" t="str">
        <f>Input2022!B1214</f>
        <v>Scotts Valley Unified School District</v>
      </c>
      <c r="C1214" t="str">
        <f>Input2022!C1214</f>
        <v>School District</v>
      </c>
      <c r="D1214" t="str">
        <f>Input2022!D1214</f>
        <v>06</v>
      </c>
      <c r="E1214" t="str">
        <f>Input2022!E1214</f>
        <v>087</v>
      </c>
      <c r="F1214" t="str">
        <f>Input2022!F1214</f>
        <v>00043</v>
      </c>
      <c r="G1214" t="str">
        <f>Input2022!G1214</f>
        <v>CA</v>
      </c>
      <c r="H1214">
        <f>Input2022!H1214*0.000001</f>
        <v>10.969401</v>
      </c>
      <c r="I1214">
        <f>Input2022!I1214*0.000001</f>
        <v>-0.43353799999999998</v>
      </c>
      <c r="J1214">
        <f>Input2022!J1214*0.000001</f>
        <v>26.598642999999999</v>
      </c>
      <c r="K1214">
        <f>Input2022!K1214*0.000001</f>
        <v>37.170316999999997</v>
      </c>
      <c r="L1214">
        <f>Input2022!L1214*0.000001</f>
        <v>32.771316999999996</v>
      </c>
      <c r="M1214">
        <f>Input2022!M1214*0.000001</f>
        <v>29.113181999999998</v>
      </c>
      <c r="N1214">
        <f>Input2022!N1214*0.000001</f>
        <v>0</v>
      </c>
      <c r="O1214">
        <f>Input2022!O1214*0.000001</f>
        <v>13.820921</v>
      </c>
      <c r="P1214">
        <f>Input2022!P1214*0.000001</f>
        <v>4.753031</v>
      </c>
      <c r="Q1214">
        <f>Input2022!Q1214*0.000001</f>
        <v>-10.117123999999999</v>
      </c>
      <c r="R1214">
        <f>Input2022!R1214*0.000001</f>
        <v>71.730998601973681</v>
      </c>
      <c r="S1214">
        <f>Input2022!S1214*0.000001</f>
        <v>61.613874601973684</v>
      </c>
      <c r="T1214">
        <f>Input2022!T1214*0.000001</f>
        <v>2.102725</v>
      </c>
      <c r="U1214">
        <f>Input2022!U1214*0.000001</f>
        <v>0</v>
      </c>
      <c r="V1214">
        <f>Input2022!V1214*0.000001</f>
        <v>1.6175089999999999</v>
      </c>
      <c r="W1214">
        <f>Input2022!W1214*0.000001</f>
        <v>-6.6106059999999998</v>
      </c>
    </row>
    <row r="1215" spans="1:23" ht="14.25" customHeight="1">
      <c r="A1215">
        <f>Input2022!A1215</f>
        <v>2022</v>
      </c>
      <c r="B1215" t="str">
        <f>Input2022!B1215</f>
        <v>Seal Beach</v>
      </c>
      <c r="C1215" t="str">
        <f>Input2022!C1215</f>
        <v>City</v>
      </c>
      <c r="D1215" t="str">
        <f>Input2022!D1215</f>
        <v>06</v>
      </c>
      <c r="E1215" t="str">
        <f>Input2022!E1215</f>
        <v>059</v>
      </c>
      <c r="F1215">
        <f>Input2022!F1215</f>
        <v>70686</v>
      </c>
      <c r="G1215" t="str">
        <f>Input2022!G1215</f>
        <v>CA</v>
      </c>
      <c r="H1215">
        <f>Input2022!H1215*0.000001</f>
        <v>32.263128999999999</v>
      </c>
      <c r="I1215">
        <f>Input2022!I1215*0.000001</f>
        <v>-1.6435819999999999</v>
      </c>
      <c r="J1215">
        <f>Input2022!J1215*0.000001</f>
        <v>40.460119999999996</v>
      </c>
      <c r="K1215">
        <f>Input2022!K1215*0.000001</f>
        <v>6.1764019999999995</v>
      </c>
      <c r="L1215">
        <f>Input2022!L1215*0.000001</f>
        <v>57.614866999999997</v>
      </c>
      <c r="M1215">
        <f>Input2022!M1215*0.000001</f>
        <v>45.582875999999999</v>
      </c>
      <c r="N1215">
        <f>Input2022!N1215*0.000001</f>
        <v>0</v>
      </c>
      <c r="O1215">
        <f>Input2022!O1215*0.000001</f>
        <v>30.125342</v>
      </c>
      <c r="P1215">
        <f>Input2022!P1215*0.000001</f>
        <v>3.7168579999999998</v>
      </c>
      <c r="Q1215">
        <f>Input2022!Q1215*0.000001</f>
        <v>-27.879860999999998</v>
      </c>
      <c r="R1215">
        <f>Input2022!R1215*0.000001</f>
        <v>144.15593774182622</v>
      </c>
      <c r="S1215">
        <f>Input2022!S1215*0.000001</f>
        <v>116.27607674182622</v>
      </c>
      <c r="T1215">
        <f>Input2022!T1215*0.000001</f>
        <v>5.2184529999999993</v>
      </c>
      <c r="U1215">
        <f>Input2022!U1215*0.000001</f>
        <v>7.9582119999999996</v>
      </c>
      <c r="V1215">
        <f>Input2022!V1215*0.000001</f>
        <v>12.510370999999999</v>
      </c>
      <c r="W1215">
        <f>Input2022!W1215*0.000001</f>
        <v>4.3750279999999995</v>
      </c>
    </row>
    <row r="1216" spans="1:23" ht="14.25" customHeight="1">
      <c r="A1216">
        <f>Input2022!A1216</f>
        <v>2022</v>
      </c>
      <c r="B1216" t="str">
        <f>Input2022!B1216</f>
        <v>Seaside</v>
      </c>
      <c r="C1216" t="str">
        <f>Input2022!C1216</f>
        <v>City</v>
      </c>
      <c r="D1216" t="str">
        <f>Input2022!D1216</f>
        <v>06</v>
      </c>
      <c r="E1216" t="str">
        <f>Input2022!E1216</f>
        <v>053</v>
      </c>
      <c r="F1216">
        <f>Input2022!F1216</f>
        <v>70742</v>
      </c>
      <c r="G1216" t="str">
        <f>Input2022!G1216</f>
        <v>CA</v>
      </c>
      <c r="H1216">
        <f>Input2022!H1216*0.000001</f>
        <v>41.652510999999997</v>
      </c>
      <c r="I1216">
        <f>Input2022!I1216*0.000001</f>
        <v>-5.7810999999999995</v>
      </c>
      <c r="J1216">
        <f>Input2022!J1216*0.000001</f>
        <v>36.240504000000001</v>
      </c>
      <c r="K1216">
        <f>Input2022!K1216*0.000001</f>
        <v>22.356403</v>
      </c>
      <c r="L1216">
        <f>Input2022!L1216*0.000001</f>
        <v>62.593933</v>
      </c>
      <c r="M1216">
        <f>Input2022!M1216*0.000001</f>
        <v>46.867731999999997</v>
      </c>
      <c r="N1216">
        <f>Input2022!N1216*0.000001</f>
        <v>0</v>
      </c>
      <c r="O1216">
        <f>Input2022!O1216*0.000001</f>
        <v>36.429859999999998</v>
      </c>
      <c r="P1216">
        <f>Input2022!P1216*0.000001</f>
        <v>2.7744439999999999</v>
      </c>
      <c r="Q1216">
        <f>Input2022!Q1216*0.000001</f>
        <v>-50.035964999999997</v>
      </c>
      <c r="R1216">
        <f>Input2022!R1216*0.000001</f>
        <v>197.98405039295326</v>
      </c>
      <c r="S1216">
        <f>Input2022!S1216*0.000001</f>
        <v>147.94808539295326</v>
      </c>
      <c r="T1216">
        <f>Input2022!T1216*0.000001</f>
        <v>5.39663</v>
      </c>
      <c r="U1216">
        <f>Input2022!U1216*0.000001</f>
        <v>0</v>
      </c>
      <c r="V1216">
        <f>Input2022!V1216*0.000001</f>
        <v>9.5321090000000002</v>
      </c>
      <c r="W1216">
        <f>Input2022!W1216*0.000001</f>
        <v>-9.7135049999999996</v>
      </c>
    </row>
    <row r="1217" spans="1:23" ht="14.25" customHeight="1">
      <c r="A1217">
        <f>Input2022!A1217</f>
        <v>2022</v>
      </c>
      <c r="B1217" t="str">
        <f>Input2022!B1217</f>
        <v>Sebastopol</v>
      </c>
      <c r="C1217" t="str">
        <f>Input2022!C1217</f>
        <v>City</v>
      </c>
      <c r="D1217" t="str">
        <f>Input2022!D1217</f>
        <v>06</v>
      </c>
      <c r="E1217" t="str">
        <f>Input2022!E1217</f>
        <v>097</v>
      </c>
      <c r="F1217">
        <f>Input2022!F1217</f>
        <v>70770</v>
      </c>
      <c r="G1217" t="str">
        <f>Input2022!G1217</f>
        <v>CA</v>
      </c>
      <c r="H1217">
        <f>Input2022!H1217*0.000001</f>
        <v>8.1489279999999997</v>
      </c>
      <c r="I1217">
        <f>Input2022!I1217*0.000001</f>
        <v>-0.39593999999999996</v>
      </c>
      <c r="J1217">
        <f>Input2022!J1217*0.000001</f>
        <v>11.085581999999999</v>
      </c>
      <c r="K1217">
        <f>Input2022!K1217*0.000001</f>
        <v>6.8970959999999994</v>
      </c>
      <c r="L1217">
        <f>Input2022!L1217*0.000001</f>
        <v>17.886558999999998</v>
      </c>
      <c r="M1217">
        <f>Input2022!M1217*0.000001</f>
        <v>11.271459</v>
      </c>
      <c r="N1217">
        <f>Input2022!N1217*0.000001</f>
        <v>0</v>
      </c>
      <c r="O1217">
        <f>Input2022!O1217*0.000001</f>
        <v>9.9448699999999999</v>
      </c>
      <c r="P1217">
        <f>Input2022!P1217*0.000001</f>
        <v>1.1608689999999999</v>
      </c>
      <c r="Q1217">
        <f>Input2022!Q1217*0.000001</f>
        <v>-8.6650089999999995</v>
      </c>
      <c r="R1217">
        <f>Input2022!R1217*0.000001</f>
        <v>73.9966609735269</v>
      </c>
      <c r="S1217">
        <f>Input2022!S1217*0.000001</f>
        <v>65.331651973526903</v>
      </c>
      <c r="T1217">
        <f>Input2022!T1217*0.000001</f>
        <v>1.8275699999999999</v>
      </c>
      <c r="U1217">
        <f>Input2022!U1217*0.000001</f>
        <v>0</v>
      </c>
      <c r="V1217">
        <f>Input2022!V1217*0.000001</f>
        <v>2.1864270000000001</v>
      </c>
      <c r="W1217">
        <f>Input2022!W1217*0.000001</f>
        <v>-3.707379</v>
      </c>
    </row>
    <row r="1218" spans="1:23" ht="14.25" customHeight="1">
      <c r="A1218">
        <f>Input2022!A1218</f>
        <v>2022</v>
      </c>
      <c r="B1218" t="str">
        <f>Input2022!B1218</f>
        <v>Sebastopol Union School District</v>
      </c>
      <c r="C1218" t="str">
        <f>Input2022!C1218</f>
        <v>School District</v>
      </c>
      <c r="D1218" t="str">
        <f>Input2022!D1218</f>
        <v>06</v>
      </c>
      <c r="E1218" t="str">
        <f>Input2022!E1218</f>
        <v>097</v>
      </c>
      <c r="F1218" t="str">
        <f>Input2022!F1218</f>
        <v>36180</v>
      </c>
      <c r="G1218" t="str">
        <f>Input2022!G1218</f>
        <v>CA</v>
      </c>
      <c r="H1218">
        <f>Input2022!H1218*0.000001</f>
        <v>4.8441929999999997</v>
      </c>
      <c r="I1218">
        <f>Input2022!I1218*0.000001</f>
        <v>-0.19999999999999998</v>
      </c>
      <c r="J1218">
        <f>Input2022!J1218*0.000001</f>
        <v>8.4820180000000001</v>
      </c>
      <c r="K1218">
        <f>Input2022!K1218*0.000001</f>
        <v>19.364908</v>
      </c>
      <c r="L1218">
        <f>Input2022!L1218*0.000001</f>
        <v>10.691533999999999</v>
      </c>
      <c r="M1218">
        <f>Input2022!M1218*0.000001</f>
        <v>8.9469549999999991</v>
      </c>
      <c r="N1218">
        <f>Input2022!N1218*0.000001</f>
        <v>0</v>
      </c>
      <c r="O1218">
        <f>Input2022!O1218*0.000001</f>
        <v>6.2842959999999994</v>
      </c>
      <c r="P1218">
        <f>Input2022!P1218*0.000001</f>
        <v>1.7206949999999999</v>
      </c>
      <c r="Q1218">
        <f>Input2022!Q1218*0.000001</f>
        <v>-3.3252249999999997</v>
      </c>
      <c r="R1218">
        <f>Input2022!R1218*0.000001</f>
        <v>22.246396999999998</v>
      </c>
      <c r="S1218">
        <f>Input2022!S1218*0.000001</f>
        <v>18.921171999999999</v>
      </c>
      <c r="T1218">
        <f>Input2022!T1218*0.000001</f>
        <v>0.71726800000000002</v>
      </c>
      <c r="U1218">
        <f>Input2022!U1218*0.000001</f>
        <v>0</v>
      </c>
      <c r="V1218">
        <f>Input2022!V1218*0.000001</f>
        <v>0</v>
      </c>
      <c r="W1218">
        <f>Input2022!W1218*0.000001</f>
        <v>-4.5425749999999994</v>
      </c>
    </row>
    <row r="1219" spans="1:23" ht="14.25" customHeight="1">
      <c r="A1219">
        <f>Input2022!A1219</f>
        <v>2022</v>
      </c>
      <c r="B1219" t="str">
        <f>Input2022!B1219</f>
        <v>Seeley Union School District</v>
      </c>
      <c r="C1219" t="str">
        <f>Input2022!C1219</f>
        <v>School District</v>
      </c>
      <c r="D1219" t="str">
        <f>Input2022!D1219</f>
        <v>06</v>
      </c>
      <c r="E1219" t="str">
        <f>Input2022!E1219</f>
        <v>025</v>
      </c>
      <c r="F1219" t="str">
        <f>Input2022!F1219</f>
        <v>36210</v>
      </c>
      <c r="G1219" t="str">
        <f>Input2022!G1219</f>
        <v>CA</v>
      </c>
      <c r="H1219">
        <f>Input2022!H1219*0.000001</f>
        <v>2.4793159999999999</v>
      </c>
      <c r="I1219">
        <f>Input2022!I1219*0.000001</f>
        <v>0</v>
      </c>
      <c r="J1219">
        <f>Input2022!J1219*0.000001</f>
        <v>7.3545369999999997</v>
      </c>
      <c r="K1219">
        <f>Input2022!K1219*0.000001</f>
        <v>6.5535600000000001</v>
      </c>
      <c r="L1219">
        <f>Input2022!L1219*0.000001</f>
        <v>8.1668079999999996</v>
      </c>
      <c r="M1219">
        <f>Input2022!M1219*0.000001</f>
        <v>7.7101189999999997</v>
      </c>
      <c r="N1219">
        <f>Input2022!N1219*0.000001</f>
        <v>2.8936789999999997</v>
      </c>
      <c r="O1219">
        <f>Input2022!O1219*0.000001</f>
        <v>0</v>
      </c>
      <c r="P1219">
        <f>Input2022!P1219*0.000001</f>
        <v>0.32186199999999998</v>
      </c>
      <c r="Q1219">
        <f>Input2022!Q1219*0.000001</f>
        <v>-2.760926</v>
      </c>
      <c r="R1219">
        <f>Input2022!R1219*0.000001</f>
        <v>18.27202456760384</v>
      </c>
      <c r="S1219">
        <f>Input2022!S1219*0.000001</f>
        <v>15.511098567603842</v>
      </c>
      <c r="T1219">
        <f>Input2022!T1219*0.000001</f>
        <v>0.64881800000000001</v>
      </c>
      <c r="U1219">
        <f>Input2022!U1219*0.000001</f>
        <v>0</v>
      </c>
      <c r="V1219">
        <f>Input2022!V1219*0.000001</f>
        <v>1.7936000000000001E-2</v>
      </c>
      <c r="W1219">
        <f>Input2022!W1219*0.000001</f>
        <v>-1.1229199999999999</v>
      </c>
    </row>
    <row r="1220" spans="1:23" ht="14.25" customHeight="1">
      <c r="A1220">
        <f>Input2022!A1220</f>
        <v>2022</v>
      </c>
      <c r="B1220" t="str">
        <f>Input2022!B1220</f>
        <v>Seiad Elementary School District</v>
      </c>
      <c r="C1220" t="str">
        <f>Input2022!C1220</f>
        <v>School District</v>
      </c>
      <c r="D1220" t="str">
        <f>Input2022!D1220</f>
        <v>06</v>
      </c>
      <c r="E1220" t="str">
        <f>Input2022!E1220</f>
        <v>093</v>
      </c>
      <c r="F1220" t="str">
        <f>Input2022!F1220</f>
        <v>36240</v>
      </c>
      <c r="G1220" t="str">
        <f>Input2022!G1220</f>
        <v>CA</v>
      </c>
      <c r="H1220">
        <f>Input2022!H1220*0.000001</f>
        <v>0.227437</v>
      </c>
      <c r="I1220">
        <f>Input2022!I1220*0.000001</f>
        <v>-0.01</v>
      </c>
      <c r="J1220">
        <f>Input2022!J1220*0.000001</f>
        <v>0.38844200000000001</v>
      </c>
      <c r="K1220">
        <f>Input2022!K1220*0.000001</f>
        <v>0</v>
      </c>
      <c r="L1220">
        <f>Input2022!L1220*0.000001</f>
        <v>0.46471499999999999</v>
      </c>
      <c r="M1220">
        <f>Input2022!M1220*0.000001</f>
        <v>0.46505799999999997</v>
      </c>
      <c r="N1220">
        <f>Input2022!N1220*0.000001</f>
        <v>0.25795399999999996</v>
      </c>
      <c r="O1220">
        <f>Input2022!O1220*0.000001</f>
        <v>5.5238999999999996E-2</v>
      </c>
      <c r="P1220">
        <f>Input2022!P1220*0.000001</f>
        <v>3.5036999999999999E-2</v>
      </c>
      <c r="Q1220">
        <f>Input2022!Q1220*0.000001</f>
        <v>-0.125607</v>
      </c>
      <c r="R1220">
        <f>Input2022!R1220*0.000001</f>
        <v>0.77949352226720658</v>
      </c>
      <c r="S1220">
        <f>Input2022!S1220*0.000001</f>
        <v>0.65388652226720656</v>
      </c>
      <c r="T1220">
        <f>Input2022!T1220*0.000001</f>
        <v>2.2178E-2</v>
      </c>
      <c r="U1220">
        <f>Input2022!U1220*0.000001</f>
        <v>0</v>
      </c>
      <c r="V1220">
        <f>Input2022!V1220*0.000001</f>
        <v>0</v>
      </c>
      <c r="W1220">
        <f>Input2022!W1220*0.000001</f>
        <v>0.25407599999999997</v>
      </c>
    </row>
    <row r="1221" spans="1:23" ht="14.25" customHeight="1">
      <c r="A1221">
        <f>Input2022!A1221</f>
        <v>2022</v>
      </c>
      <c r="B1221" t="str">
        <f>Input2022!B1221</f>
        <v>Selma</v>
      </c>
      <c r="C1221" t="str">
        <f>Input2022!C1221</f>
        <v>City</v>
      </c>
      <c r="D1221" t="str">
        <f>Input2022!D1221</f>
        <v>06</v>
      </c>
      <c r="E1221" t="str">
        <f>Input2022!E1221</f>
        <v>019</v>
      </c>
      <c r="F1221">
        <f>Input2022!F1221</f>
        <v>70882</v>
      </c>
      <c r="G1221" t="str">
        <f>Input2022!G1221</f>
        <v>CA</v>
      </c>
      <c r="H1221">
        <f>Input2022!H1221*0.000001</f>
        <v>20.653586000000001</v>
      </c>
      <c r="I1221">
        <f>Input2022!I1221*0.000001</f>
        <v>-0.43676799999999999</v>
      </c>
      <c r="J1221">
        <f>Input2022!J1221*0.000001</f>
        <v>16.544118000000001</v>
      </c>
      <c r="K1221">
        <f>Input2022!K1221*0.000001</f>
        <v>7.2554039999999995</v>
      </c>
      <c r="L1221">
        <f>Input2022!L1221*0.000001</f>
        <v>40.426276999999999</v>
      </c>
      <c r="M1221">
        <f>Input2022!M1221*0.000001</f>
        <v>23.211389999999998</v>
      </c>
      <c r="N1221">
        <f>Input2022!N1221*0.000001</f>
        <v>0.56378399999999995</v>
      </c>
      <c r="O1221">
        <f>Input2022!O1221*0.000001</f>
        <v>15.566744</v>
      </c>
      <c r="P1221">
        <f>Input2022!P1221*0.000001</f>
        <v>0.77837999999999996</v>
      </c>
      <c r="Q1221">
        <f>Input2022!Q1221*0.000001</f>
        <v>-10.448324</v>
      </c>
      <c r="R1221">
        <f>Input2022!R1221*0.000001</f>
        <v>62.378053731343286</v>
      </c>
      <c r="S1221">
        <f>Input2022!S1221*0.000001</f>
        <v>51.929729731343286</v>
      </c>
      <c r="T1221">
        <f>Input2022!T1221*0.000001</f>
        <v>2.3242099999999999</v>
      </c>
      <c r="U1221">
        <f>Input2022!U1221*0.000001</f>
        <v>0</v>
      </c>
      <c r="V1221">
        <f>Input2022!V1221*0.000001</f>
        <v>6.9574319999999998</v>
      </c>
      <c r="W1221">
        <f>Input2022!W1221*0.000001</f>
        <v>-10.941058999999999</v>
      </c>
    </row>
    <row r="1222" spans="1:23" ht="14.25" customHeight="1">
      <c r="A1222">
        <f>Input2022!A1222</f>
        <v>2022</v>
      </c>
      <c r="B1222" t="str">
        <f>Input2022!B1222</f>
        <v>Selma Unified School District</v>
      </c>
      <c r="C1222" t="str">
        <f>Input2022!C1222</f>
        <v>School District</v>
      </c>
      <c r="D1222" t="str">
        <f>Input2022!D1222</f>
        <v>06</v>
      </c>
      <c r="E1222" t="str">
        <f>Input2022!E1222</f>
        <v>019</v>
      </c>
      <c r="F1222" t="str">
        <f>Input2022!F1222</f>
        <v>36270</v>
      </c>
      <c r="G1222" t="str">
        <f>Input2022!G1222</f>
        <v>CA</v>
      </c>
      <c r="H1222">
        <f>Input2022!H1222*0.000001</f>
        <v>18.853100999999999</v>
      </c>
      <c r="I1222">
        <f>Input2022!I1222*0.000001</f>
        <v>-1.7723369999999998</v>
      </c>
      <c r="J1222">
        <f>Input2022!J1222*0.000001</f>
        <v>102.13948599999999</v>
      </c>
      <c r="K1222">
        <f>Input2022!K1222*0.000001</f>
        <v>58.859285</v>
      </c>
      <c r="L1222">
        <f>Input2022!L1222*0.000001</f>
        <v>125.87459399999999</v>
      </c>
      <c r="M1222">
        <f>Input2022!M1222*0.000001</f>
        <v>116.48008999999999</v>
      </c>
      <c r="N1222">
        <f>Input2022!N1222*0.000001</f>
        <v>27.064705</v>
      </c>
      <c r="O1222">
        <f>Input2022!O1222*0.000001</f>
        <v>0</v>
      </c>
      <c r="P1222">
        <f>Input2022!P1222*0.000001</f>
        <v>10.991712</v>
      </c>
      <c r="Q1222">
        <f>Input2022!Q1222*0.000001</f>
        <v>-43.849221</v>
      </c>
      <c r="R1222">
        <f>Input2022!R1222*0.000001</f>
        <v>331.3594955994335</v>
      </c>
      <c r="S1222">
        <f>Input2022!S1222*0.000001</f>
        <v>287.5102745994335</v>
      </c>
      <c r="T1222">
        <f>Input2022!T1222*0.000001</f>
        <v>9.2125079999999997</v>
      </c>
      <c r="U1222">
        <f>Input2022!U1222*0.000001</f>
        <v>0</v>
      </c>
      <c r="V1222">
        <f>Input2022!V1222*0.000001</f>
        <v>20.693754999999999</v>
      </c>
      <c r="W1222">
        <f>Input2022!W1222*0.000001</f>
        <v>-60.108559999999997</v>
      </c>
    </row>
    <row r="1223" spans="1:23" ht="14.25" customHeight="1">
      <c r="A1223">
        <f>Input2022!A1223</f>
        <v>2022</v>
      </c>
      <c r="B1223" t="str">
        <f>Input2022!B1223</f>
        <v>Semitropic Elementary School District</v>
      </c>
      <c r="C1223" t="str">
        <f>Input2022!C1223</f>
        <v>School District</v>
      </c>
      <c r="D1223" t="str">
        <f>Input2022!D1223</f>
        <v>06</v>
      </c>
      <c r="E1223" t="str">
        <f>Input2022!E1223</f>
        <v>029</v>
      </c>
      <c r="F1223" t="str">
        <f>Input2022!F1223</f>
        <v>36330</v>
      </c>
      <c r="G1223" t="str">
        <f>Input2022!G1223</f>
        <v>CA</v>
      </c>
      <c r="H1223">
        <f>Input2022!H1223*0.000001</f>
        <v>1.8849339999999999</v>
      </c>
      <c r="I1223">
        <f>Input2022!I1223*0.000001</f>
        <v>0</v>
      </c>
      <c r="J1223">
        <f>Input2022!J1223*0.000001</f>
        <v>3.5128729999999999</v>
      </c>
      <c r="K1223">
        <f>Input2022!K1223*0.000001</f>
        <v>2.3691999999999998E-2</v>
      </c>
      <c r="L1223">
        <f>Input2022!L1223*0.000001</f>
        <v>3.5894409999999999</v>
      </c>
      <c r="M1223">
        <f>Input2022!M1223*0.000001</f>
        <v>3.5055809999999998</v>
      </c>
      <c r="N1223">
        <f>Input2022!N1223*0.000001</f>
        <v>2.4392160000000001</v>
      </c>
      <c r="O1223">
        <f>Input2022!O1223*0.000001</f>
        <v>0</v>
      </c>
      <c r="P1223">
        <f>Input2022!P1223*0.000001</f>
        <v>0.41974299999999998</v>
      </c>
      <c r="Q1223">
        <f>Input2022!Q1223*0.000001</f>
        <v>-1.2434159999999999</v>
      </c>
      <c r="R1223">
        <f>Input2022!R1223*0.000001</f>
        <v>8.1783137085020208</v>
      </c>
      <c r="S1223">
        <f>Input2022!S1223*0.000001</f>
        <v>6.9348977085020209</v>
      </c>
      <c r="T1223">
        <f>Input2022!T1223*0.000001</f>
        <v>0.245476</v>
      </c>
      <c r="U1223">
        <f>Input2022!U1223*0.000001</f>
        <v>0</v>
      </c>
      <c r="V1223">
        <f>Input2022!V1223*0.000001</f>
        <v>0</v>
      </c>
      <c r="W1223">
        <f>Input2022!W1223*0.000001</f>
        <v>0.22139899999999998</v>
      </c>
    </row>
    <row r="1224" spans="1:23" ht="14.25" customHeight="1">
      <c r="A1224">
        <f>Input2022!A1224</f>
        <v>2022</v>
      </c>
      <c r="B1224" t="str">
        <f>Input2022!B1224</f>
        <v>Sequoia Union Elementary School District</v>
      </c>
      <c r="C1224" t="str">
        <f>Input2022!C1224</f>
        <v>School District</v>
      </c>
      <c r="D1224" t="str">
        <f>Input2022!D1224</f>
        <v>06</v>
      </c>
      <c r="E1224" t="str">
        <f>Input2022!E1224</f>
        <v>107</v>
      </c>
      <c r="F1224" t="str">
        <f>Input2022!F1224</f>
        <v>36360</v>
      </c>
      <c r="G1224" t="str">
        <f>Input2022!G1224</f>
        <v>CA</v>
      </c>
      <c r="H1224">
        <f>Input2022!H1224*0.000001</f>
        <v>1.7714449999999999</v>
      </c>
      <c r="I1224">
        <f>Input2022!I1224*0.000001</f>
        <v>-0.323656</v>
      </c>
      <c r="J1224">
        <f>Input2022!J1224*0.000001</f>
        <v>1.075815</v>
      </c>
      <c r="K1224">
        <f>Input2022!K1224*0.000001</f>
        <v>0.181668</v>
      </c>
      <c r="L1224">
        <f>Input2022!L1224*0.000001</f>
        <v>4.7687099999999996</v>
      </c>
      <c r="M1224">
        <f>Input2022!M1224*0.000001</f>
        <v>0.85061699999999996</v>
      </c>
      <c r="N1224">
        <f>Input2022!N1224*0.000001</f>
        <v>0</v>
      </c>
      <c r="O1224">
        <f>Input2022!O1224*0.000001</f>
        <v>2.1941649999999999</v>
      </c>
      <c r="P1224">
        <f>Input2022!P1224*0.000001</f>
        <v>0.24159</v>
      </c>
      <c r="Q1224">
        <f>Input2022!Q1224*0.000001</f>
        <v>-1.936523</v>
      </c>
      <c r="R1224">
        <f>Input2022!R1224*0.000001</f>
        <v>13.059035444078948</v>
      </c>
      <c r="S1224">
        <f>Input2022!S1224*0.000001</f>
        <v>11.122512444078948</v>
      </c>
      <c r="T1224">
        <f>Input2022!T1224*0.000001</f>
        <v>0.41427199999999997</v>
      </c>
      <c r="U1224">
        <f>Input2022!U1224*0.000001</f>
        <v>0</v>
      </c>
      <c r="V1224">
        <f>Input2022!V1224*0.000001</f>
        <v>0</v>
      </c>
      <c r="W1224">
        <f>Input2022!W1224*0.000001</f>
        <v>-0.966858</v>
      </c>
    </row>
    <row r="1225" spans="1:23" ht="14.25" customHeight="1">
      <c r="A1225">
        <f>Input2022!A1225</f>
        <v>2022</v>
      </c>
      <c r="B1225" t="str">
        <f>Input2022!B1225</f>
        <v>Jefferson Elementary School District</v>
      </c>
      <c r="C1225" t="str">
        <f>Input2022!C1225</f>
        <v>School District</v>
      </c>
      <c r="D1225" t="str">
        <f>Input2022!D1225</f>
        <v>06</v>
      </c>
      <c r="E1225" t="str">
        <f>Input2022!E1225</f>
        <v>077</v>
      </c>
      <c r="F1225" t="str">
        <f>Input2022!F1225</f>
        <v>18840</v>
      </c>
      <c r="G1225" t="str">
        <f>Input2022!G1225</f>
        <v>CA</v>
      </c>
      <c r="H1225">
        <f>Input2022!H1225*0.000001</f>
        <v>8.431972</v>
      </c>
      <c r="I1225">
        <f>Input2022!I1225*0.000001</f>
        <v>-0.19</v>
      </c>
      <c r="J1225">
        <f>Input2022!J1225*0.000001</f>
        <v>25.815178</v>
      </c>
      <c r="K1225">
        <f>Input2022!K1225*0.000001</f>
        <v>48.421271999999995</v>
      </c>
      <c r="L1225">
        <f>Input2022!L1225*0.000001</f>
        <v>36.233280000000001</v>
      </c>
      <c r="M1225">
        <f>Input2022!M1225*0.000001</f>
        <v>25.614854999999999</v>
      </c>
      <c r="N1225">
        <f>Input2022!N1225*0.000001</f>
        <v>0</v>
      </c>
      <c r="O1225">
        <f>Input2022!O1225*0.000001</f>
        <v>12.543744999999999</v>
      </c>
      <c r="P1225">
        <f>Input2022!P1225*0.000001</f>
        <v>4.5313119999999998</v>
      </c>
      <c r="Q1225">
        <f>Input2022!Q1225*0.000001</f>
        <v>-12.12937</v>
      </c>
      <c r="R1225">
        <f>Input2022!R1225*0.000001</f>
        <v>84.761319159999999</v>
      </c>
      <c r="S1225">
        <f>Input2022!S1225*0.000001</f>
        <v>72.631949159999991</v>
      </c>
      <c r="T1225">
        <f>Input2022!T1225*0.000001</f>
        <v>2.5922829999999997</v>
      </c>
      <c r="U1225">
        <f>Input2022!U1225*0.000001</f>
        <v>7.5838000000000003E-2</v>
      </c>
      <c r="V1225">
        <f>Input2022!V1225*0.000001</f>
        <v>0.69936100000000001</v>
      </c>
      <c r="W1225">
        <f>Input2022!W1225*0.000001</f>
        <v>-13.494159</v>
      </c>
    </row>
    <row r="1226" spans="1:23" ht="14.25" customHeight="1">
      <c r="A1226">
        <f>Input2022!A1226</f>
        <v>2022</v>
      </c>
      <c r="B1226" t="str">
        <f>Input2022!B1226</f>
        <v>Shaffer Union Elementary School District</v>
      </c>
      <c r="C1226" t="str">
        <f>Input2022!C1226</f>
        <v>School District</v>
      </c>
      <c r="D1226" t="str">
        <f>Input2022!D1226</f>
        <v>06</v>
      </c>
      <c r="E1226" t="str">
        <f>Input2022!E1226</f>
        <v>035</v>
      </c>
      <c r="F1226" t="str">
        <f>Input2022!F1226</f>
        <v>36420</v>
      </c>
      <c r="G1226" t="str">
        <f>Input2022!G1226</f>
        <v>CA</v>
      </c>
      <c r="H1226">
        <f>Input2022!H1226*0.000001</f>
        <v>1.0652979999999999</v>
      </c>
      <c r="I1226">
        <f>Input2022!I1226*0.000001</f>
        <v>0</v>
      </c>
      <c r="J1226">
        <f>Input2022!J1226*0.000001</f>
        <v>2.8564309999999997</v>
      </c>
      <c r="K1226">
        <f>Input2022!K1226*0.000001</f>
        <v>0</v>
      </c>
      <c r="L1226">
        <f>Input2022!L1226*0.000001</f>
        <v>3.2807209999999998</v>
      </c>
      <c r="M1226">
        <f>Input2022!M1226*0.000001</f>
        <v>3.0341429999999998</v>
      </c>
      <c r="N1226">
        <f>Input2022!N1226*0.000001</f>
        <v>1.28566</v>
      </c>
      <c r="O1226">
        <f>Input2022!O1226*0.000001</f>
        <v>0</v>
      </c>
      <c r="P1226">
        <f>Input2022!P1226*0.000001</f>
        <v>0.73162099999999997</v>
      </c>
      <c r="Q1226">
        <f>Input2022!Q1226*0.000001</f>
        <v>-1.163618</v>
      </c>
      <c r="R1226">
        <f>Input2022!R1226*0.000001</f>
        <v>7.7445907584050033</v>
      </c>
      <c r="S1226">
        <f>Input2022!S1226*0.000001</f>
        <v>6.5809727584050037</v>
      </c>
      <c r="T1226">
        <f>Input2022!T1226*0.000001</f>
        <v>0.23091399999999998</v>
      </c>
      <c r="U1226">
        <f>Input2022!U1226*0.000001</f>
        <v>0</v>
      </c>
      <c r="V1226">
        <f>Input2022!V1226*0.000001</f>
        <v>0</v>
      </c>
      <c r="W1226">
        <f>Input2022!W1226*0.000001</f>
        <v>-0.41348999999999997</v>
      </c>
    </row>
    <row r="1227" spans="1:23" ht="14.25" customHeight="1">
      <c r="A1227">
        <f>Input2022!A1227</f>
        <v>2022</v>
      </c>
      <c r="B1227" t="str">
        <f>Input2022!B1227</f>
        <v>Shafter</v>
      </c>
      <c r="C1227" t="str">
        <f>Input2022!C1227</f>
        <v>City</v>
      </c>
      <c r="D1227" t="str">
        <f>Input2022!D1227</f>
        <v>06</v>
      </c>
      <c r="E1227" t="str">
        <f>Input2022!E1227</f>
        <v>029</v>
      </c>
      <c r="F1227">
        <f>Input2022!F1227</f>
        <v>71106</v>
      </c>
      <c r="G1227" t="str">
        <f>Input2022!G1227</f>
        <v>CA</v>
      </c>
      <c r="H1227">
        <f>Input2022!H1227*0.000001</f>
        <v>57.992581999999999</v>
      </c>
      <c r="I1227">
        <f>Input2022!I1227*0.000001</f>
        <v>-1.6166</v>
      </c>
      <c r="J1227">
        <f>Input2022!J1227*0.000001</f>
        <v>35.290236</v>
      </c>
      <c r="K1227">
        <f>Input2022!K1227*0.000001</f>
        <v>0.21243399999999998</v>
      </c>
      <c r="L1227">
        <f>Input2022!L1227*0.000001</f>
        <v>53.073475999999999</v>
      </c>
      <c r="M1227">
        <f>Input2022!M1227*0.000001</f>
        <v>34.988531999999999</v>
      </c>
      <c r="N1227">
        <f>Input2022!N1227*0.000001</f>
        <v>0</v>
      </c>
      <c r="O1227">
        <f>Input2022!O1227*0.000001</f>
        <v>58.483823999999998</v>
      </c>
      <c r="P1227">
        <f>Input2022!P1227*0.000001</f>
        <v>7.8836269999999997</v>
      </c>
      <c r="Q1227">
        <f>Input2022!Q1227*0.000001</f>
        <v>9.8340319999999988</v>
      </c>
      <c r="R1227">
        <f>Input2022!R1227*0.000001</f>
        <v>-84.051555555555552</v>
      </c>
      <c r="S1227">
        <f>Input2022!S1227*0.000001</f>
        <v>-74.217523555555545</v>
      </c>
      <c r="T1227">
        <f>Input2022!T1227*0.000001</f>
        <v>0.94046799999999997</v>
      </c>
      <c r="U1227">
        <f>Input2022!U1227*0.000001</f>
        <v>0</v>
      </c>
      <c r="V1227">
        <f>Input2022!V1227*0.000001</f>
        <v>1.229492</v>
      </c>
      <c r="W1227">
        <f>Input2022!W1227*0.000001</f>
        <v>95.621992999999989</v>
      </c>
    </row>
    <row r="1228" spans="1:23" ht="14.25" customHeight="1">
      <c r="A1228">
        <f>Input2022!A1228</f>
        <v>2022</v>
      </c>
      <c r="B1228" t="str">
        <f>Input2022!B1228</f>
        <v>Shafter Recreation and Park District</v>
      </c>
      <c r="C1228" t="str">
        <f>Input2022!C1228</f>
        <v>Special District</v>
      </c>
      <c r="D1228" t="str">
        <f>Input2022!D1228</f>
        <v>06</v>
      </c>
      <c r="E1228" t="str">
        <f>Input2022!E1228</f>
        <v>029</v>
      </c>
      <c r="F1228">
        <f>Input2022!F1228</f>
        <v>99075</v>
      </c>
      <c r="G1228" t="str">
        <f>Input2022!G1228</f>
        <v>CA</v>
      </c>
      <c r="H1228">
        <f>Input2022!H1228*0.000001</f>
        <v>1.0196540000000001</v>
      </c>
      <c r="I1228">
        <f>Input2022!I1228*0.000001</f>
        <v>0</v>
      </c>
      <c r="J1228">
        <f>Input2022!J1228*0.000001</f>
        <v>0.99039299999999997</v>
      </c>
      <c r="K1228">
        <f>Input2022!K1228*0.000001</f>
        <v>2.9899999999999999E-2</v>
      </c>
      <c r="L1228">
        <f>Input2022!L1228*0.000001</f>
        <v>1.08233</v>
      </c>
      <c r="M1228">
        <f>Input2022!M1228*0.000001</f>
        <v>1.08233</v>
      </c>
      <c r="N1228">
        <f>Input2022!N1228*0.000001</f>
        <v>0</v>
      </c>
      <c r="O1228">
        <f>Input2022!O1228*0.000001</f>
        <v>0.90577599999999991</v>
      </c>
      <c r="P1228">
        <f>Input2022!P1228*0.000001</f>
        <v>8.9375999999999997E-2</v>
      </c>
      <c r="Q1228">
        <f>Input2022!Q1228*0.000001</f>
        <v>-0.61960599999999999</v>
      </c>
      <c r="R1228">
        <f>Input2022!R1228*0.000001</f>
        <v>2.044229627185747</v>
      </c>
      <c r="S1228">
        <f>Input2022!S1228*0.000001</f>
        <v>1.4246236271857469</v>
      </c>
      <c r="T1228">
        <f>Input2022!T1228*0.000001</f>
        <v>7.8194E-2</v>
      </c>
      <c r="U1228">
        <f>Input2022!U1228*0.000001</f>
        <v>0</v>
      </c>
      <c r="V1228">
        <f>Input2022!V1228*0.000001</f>
        <v>0</v>
      </c>
      <c r="W1228">
        <f>Input2022!W1228*0.000001</f>
        <v>0.52973999999999999</v>
      </c>
    </row>
    <row r="1229" spans="1:23" ht="14.25" customHeight="1">
      <c r="A1229">
        <f>Input2022!A1229</f>
        <v>2022</v>
      </c>
      <c r="B1229" t="str">
        <f>Input2022!B1229</f>
        <v>Shandon Joint Unified School District</v>
      </c>
      <c r="C1229" t="str">
        <f>Input2022!C1229</f>
        <v>School District</v>
      </c>
      <c r="D1229" t="str">
        <f>Input2022!D1229</f>
        <v>06</v>
      </c>
      <c r="E1229" t="str">
        <f>Input2022!E1229</f>
        <v>053</v>
      </c>
      <c r="F1229" t="str">
        <f>Input2022!F1229</f>
        <v>36450</v>
      </c>
      <c r="G1229" t="str">
        <f>Input2022!G1229</f>
        <v>CA</v>
      </c>
      <c r="H1229">
        <f>Input2022!H1229*0.000001</f>
        <v>1.1425809999999998</v>
      </c>
      <c r="I1229">
        <f>Input2022!I1229*0.000001</f>
        <v>0</v>
      </c>
      <c r="J1229">
        <f>Input2022!J1229*0.000001</f>
        <v>5.6262460000000001</v>
      </c>
      <c r="K1229">
        <f>Input2022!K1229*0.000001</f>
        <v>5.0643229999999999</v>
      </c>
      <c r="L1229">
        <f>Input2022!L1229*0.000001</f>
        <v>6.0009600000000001</v>
      </c>
      <c r="M1229">
        <f>Input2022!M1229*0.000001</f>
        <v>5.7006030000000001</v>
      </c>
      <c r="N1229">
        <f>Input2022!N1229*0.000001</f>
        <v>4.387651</v>
      </c>
      <c r="O1229">
        <f>Input2022!O1229*0.000001</f>
        <v>0</v>
      </c>
      <c r="P1229">
        <f>Input2022!P1229*0.000001</f>
        <v>4.0376849999999997</v>
      </c>
      <c r="Q1229">
        <f>Input2022!Q1229*0.000001</f>
        <v>-2.4909729999999999</v>
      </c>
      <c r="R1229">
        <f>Input2022!R1229*0.000001</f>
        <v>16.525227674339966</v>
      </c>
      <c r="S1229">
        <f>Input2022!S1229*0.000001</f>
        <v>14.034254674339966</v>
      </c>
      <c r="T1229">
        <f>Input2022!T1229*0.000001</f>
        <v>0.50936099999999995</v>
      </c>
      <c r="U1229">
        <f>Input2022!U1229*0.000001</f>
        <v>0</v>
      </c>
      <c r="V1229">
        <f>Input2022!V1229*0.000001</f>
        <v>0</v>
      </c>
      <c r="W1229">
        <f>Input2022!W1229*0.000001</f>
        <v>-2.2692760000000001</v>
      </c>
    </row>
    <row r="1230" spans="1:23" ht="14.25" customHeight="1">
      <c r="A1230">
        <f>Input2022!A1230</f>
        <v>2022</v>
      </c>
      <c r="B1230" t="str">
        <f>Input2022!B1230</f>
        <v>Shasta County</v>
      </c>
      <c r="C1230" t="str">
        <f>Input2022!C1230</f>
        <v>County</v>
      </c>
      <c r="D1230" t="str">
        <f>Input2022!D1230</f>
        <v>06</v>
      </c>
      <c r="E1230" t="str">
        <f>Input2022!E1230</f>
        <v>089</v>
      </c>
      <c r="F1230" t="str">
        <f>Input2022!F1230</f>
        <v>00000</v>
      </c>
      <c r="G1230" t="str">
        <f>Input2022!G1230</f>
        <v>CA</v>
      </c>
      <c r="H1230">
        <f>Input2022!H1230*0.000001</f>
        <v>105.027383</v>
      </c>
      <c r="I1230">
        <f>Input2022!I1230*0.000001</f>
        <v>-32.590730999999998</v>
      </c>
      <c r="J1230">
        <f>Input2022!J1230*0.000001</f>
        <v>147.028064</v>
      </c>
      <c r="K1230">
        <f>Input2022!K1230*0.000001</f>
        <v>87.807709000000003</v>
      </c>
      <c r="L1230">
        <f>Input2022!L1230*0.000001</f>
        <v>419.14527499999997</v>
      </c>
      <c r="M1230">
        <f>Input2022!M1230*0.000001</f>
        <v>150.90151399999999</v>
      </c>
      <c r="N1230">
        <f>Input2022!N1230*0.000001</f>
        <v>0</v>
      </c>
      <c r="O1230">
        <f>Input2022!O1230*0.000001</f>
        <v>184.78938199999999</v>
      </c>
      <c r="P1230">
        <f>Input2022!P1230*0.000001</f>
        <v>62.26444</v>
      </c>
      <c r="Q1230">
        <f>Input2022!Q1230*0.000001</f>
        <v>-166.026983</v>
      </c>
      <c r="R1230">
        <f>Input2022!R1230*0.000001</f>
        <v>981.55857399999991</v>
      </c>
      <c r="S1230">
        <f>Input2022!S1230*0.000001</f>
        <v>815.53159199999993</v>
      </c>
      <c r="T1230">
        <f>Input2022!T1230*0.000001</f>
        <v>35.746093000000002</v>
      </c>
      <c r="U1230">
        <f>Input2022!U1230*0.000001</f>
        <v>98.388691999999992</v>
      </c>
      <c r="V1230">
        <f>Input2022!V1230*0.000001</f>
        <v>204.67574399999998</v>
      </c>
      <c r="W1230">
        <f>Input2022!W1230*0.000001</f>
        <v>-157.80001300000001</v>
      </c>
    </row>
    <row r="1231" spans="1:23" ht="14.25" customHeight="1">
      <c r="A1231">
        <f>Input2022!A1231</f>
        <v>2022</v>
      </c>
      <c r="B1231" t="str">
        <f>Input2022!B1231</f>
        <v>Shasta County Office of Education</v>
      </c>
      <c r="C1231" t="str">
        <f>Input2022!C1231</f>
        <v>School District</v>
      </c>
      <c r="D1231" t="str">
        <f>Input2022!D1231</f>
        <v>06</v>
      </c>
      <c r="E1231" t="str">
        <f>Input2022!E1231</f>
        <v>089</v>
      </c>
      <c r="F1231" t="str">
        <f>Input2022!F1231</f>
        <v>91037</v>
      </c>
      <c r="G1231" t="str">
        <f>Input2022!G1231</f>
        <v>CA</v>
      </c>
      <c r="H1231">
        <f>Input2022!H1231*0.000001</f>
        <v>17.651847</v>
      </c>
      <c r="I1231">
        <f>Input2022!I1231*0.000001</f>
        <v>-3</v>
      </c>
      <c r="J1231">
        <f>Input2022!J1231*0.000001</f>
        <v>29.787075999999999</v>
      </c>
      <c r="K1231">
        <f>Input2022!K1231*0.000001</f>
        <v>0.85208600000000001</v>
      </c>
      <c r="L1231">
        <f>Input2022!L1231*0.000001</f>
        <v>86.280019999999993</v>
      </c>
      <c r="M1231">
        <f>Input2022!M1231*0.000001</f>
        <v>33.105513000000002</v>
      </c>
      <c r="N1231">
        <f>Input2022!N1231*0.000001</f>
        <v>0</v>
      </c>
      <c r="O1231">
        <f>Input2022!O1231*0.000001</f>
        <v>18.220002999999998</v>
      </c>
      <c r="P1231">
        <f>Input2022!P1231*0.000001</f>
        <v>9.133953</v>
      </c>
      <c r="Q1231">
        <f>Input2022!Q1231*0.000001</f>
        <v>-20.507391999999999</v>
      </c>
      <c r="R1231">
        <f>Input2022!R1231*0.000001</f>
        <v>118.99105182186237</v>
      </c>
      <c r="S1231">
        <f>Input2022!S1231*0.000001</f>
        <v>98.483659821862361</v>
      </c>
      <c r="T1231">
        <f>Input2022!T1231*0.000001</f>
        <v>3.9150859999999996</v>
      </c>
      <c r="U1231">
        <f>Input2022!U1231*0.000001</f>
        <v>3.1385070396825396</v>
      </c>
      <c r="V1231">
        <f>Input2022!V1231*0.000001</f>
        <v>3.3507890396825393</v>
      </c>
      <c r="W1231">
        <f>Input2022!W1231*0.000001</f>
        <v>-7.5093109999999994</v>
      </c>
    </row>
    <row r="1232" spans="1:23" ht="14.25" customHeight="1">
      <c r="A1232">
        <f>Input2022!A1232</f>
        <v>2022</v>
      </c>
      <c r="B1232" t="str">
        <f>Input2022!B1232</f>
        <v>Shasta Lake</v>
      </c>
      <c r="C1232" t="str">
        <f>Input2022!C1232</f>
        <v>City</v>
      </c>
      <c r="D1232" t="str">
        <f>Input2022!D1232</f>
        <v>06</v>
      </c>
      <c r="E1232" t="str">
        <f>Input2022!E1232</f>
        <v>089</v>
      </c>
      <c r="F1232">
        <f>Input2022!F1232</f>
        <v>71225</v>
      </c>
      <c r="G1232" t="str">
        <f>Input2022!G1232</f>
        <v>CA</v>
      </c>
      <c r="H1232">
        <f>Input2022!H1232*0.000001</f>
        <v>5.0761219999999998</v>
      </c>
      <c r="I1232">
        <f>Input2022!I1232*0.000001</f>
        <v>0</v>
      </c>
      <c r="J1232">
        <f>Input2022!J1232*0.000001</f>
        <v>10.211114</v>
      </c>
      <c r="K1232">
        <f>Input2022!K1232*0.000001</f>
        <v>29.682341999999998</v>
      </c>
      <c r="L1232">
        <f>Input2022!L1232*0.000001</f>
        <v>47.890391999999999</v>
      </c>
      <c r="M1232">
        <f>Input2022!M1232*0.000001</f>
        <v>9.4169459999999994</v>
      </c>
      <c r="N1232">
        <f>Input2022!N1232*0.000001</f>
        <v>1.2018849999999999</v>
      </c>
      <c r="O1232">
        <f>Input2022!O1232*0.000001</f>
        <v>5.6718599999999997</v>
      </c>
      <c r="P1232">
        <f>Input2022!P1232*0.000001</f>
        <v>2.1096439999999999</v>
      </c>
      <c r="Q1232">
        <f>Input2022!Q1232*0.000001</f>
        <v>5.6436529999999996</v>
      </c>
      <c r="R1232">
        <f>Input2022!R1232*0.000001</f>
        <v>39.800091678420323</v>
      </c>
      <c r="S1232">
        <f>Input2022!S1232*0.000001</f>
        <v>45.443744678420323</v>
      </c>
      <c r="T1232">
        <f>Input2022!T1232*0.000001</f>
        <v>0.57105799999999995</v>
      </c>
      <c r="U1232">
        <f>Input2022!U1232*0.000001</f>
        <v>9.7209849999999989</v>
      </c>
      <c r="V1232">
        <f>Input2022!V1232*0.000001</f>
        <v>8.5982570000000003</v>
      </c>
      <c r="W1232">
        <f>Input2022!W1232*0.000001</f>
        <v>50.470912999999996</v>
      </c>
    </row>
    <row r="1233" spans="1:23" ht="14.25" customHeight="1">
      <c r="A1233">
        <f>Input2022!A1233</f>
        <v>2022</v>
      </c>
      <c r="B1233" t="str">
        <f>Input2022!B1233</f>
        <v>Shasta Regional Transportation Agency</v>
      </c>
      <c r="C1233" t="str">
        <f>Input2022!C1233</f>
        <v>Special District</v>
      </c>
      <c r="D1233" t="str">
        <f>Input2022!D1233</f>
        <v>06</v>
      </c>
      <c r="E1233" t="str">
        <f>Input2022!E1233</f>
        <v>089</v>
      </c>
      <c r="F1233">
        <f>Input2022!F1233</f>
        <v>99076</v>
      </c>
      <c r="G1233" t="str">
        <f>Input2022!G1233</f>
        <v>CA</v>
      </c>
      <c r="H1233">
        <f>Input2022!H1233*0.000001</f>
        <v>4.3823569999999998</v>
      </c>
      <c r="I1233">
        <f>Input2022!I1233*0.000001</f>
        <v>0</v>
      </c>
      <c r="J1233">
        <f>Input2022!J1233*0.000001</f>
        <v>4.0075750000000001</v>
      </c>
      <c r="K1233">
        <f>Input2022!K1233*0.000001</f>
        <v>0.59131</v>
      </c>
      <c r="L1233">
        <f>Input2022!L1233*0.000001</f>
        <v>18.207936999999998</v>
      </c>
      <c r="M1233">
        <f>Input2022!M1233*0.000001</f>
        <v>4.6133160000000002</v>
      </c>
      <c r="N1233">
        <f>Input2022!N1233*0.000001</f>
        <v>0</v>
      </c>
      <c r="O1233">
        <f>Input2022!O1233*0.000001</f>
        <v>4.8852120000000001</v>
      </c>
      <c r="P1233">
        <f>Input2022!P1233*0.000001</f>
        <v>3.2051219999999998</v>
      </c>
      <c r="Q1233">
        <f>Input2022!Q1233*0.000001</f>
        <v>0.169765</v>
      </c>
      <c r="R1233">
        <f>Input2022!R1233*0.000001</f>
        <v>-0.6817871485943775</v>
      </c>
      <c r="S1233">
        <f>Input2022!S1233*0.000001</f>
        <v>-0.51202214859437756</v>
      </c>
      <c r="T1233">
        <f>Input2022!T1233*0.000001</f>
        <v>0.104811</v>
      </c>
      <c r="U1233">
        <f>Input2022!U1233*0.000001</f>
        <v>0.26918599999999998</v>
      </c>
      <c r="V1233">
        <f>Input2022!V1233*0.000001</f>
        <v>0.55581799999999992</v>
      </c>
      <c r="W1233">
        <f>Input2022!W1233*0.000001</f>
        <v>4.6920419999999998</v>
      </c>
    </row>
    <row r="1234" spans="1:23" ht="14.25" customHeight="1">
      <c r="A1234">
        <f>Input2022!A1234</f>
        <v>2022</v>
      </c>
      <c r="B1234" t="str">
        <f>Input2022!B1234</f>
        <v>Shasta Union Elementary School District</v>
      </c>
      <c r="C1234" t="str">
        <f>Input2022!C1234</f>
        <v>School District</v>
      </c>
      <c r="D1234" t="str">
        <f>Input2022!D1234</f>
        <v>06</v>
      </c>
      <c r="E1234" t="str">
        <f>Input2022!E1234</f>
        <v>089</v>
      </c>
      <c r="F1234" t="str">
        <f>Input2022!F1234</f>
        <v>36570</v>
      </c>
      <c r="G1234" t="str">
        <f>Input2022!G1234</f>
        <v>CA</v>
      </c>
      <c r="H1234">
        <f>Input2022!H1234*0.000001</f>
        <v>0.70484499999999994</v>
      </c>
      <c r="I1234">
        <f>Input2022!I1234*0.000001</f>
        <v>-1.1659999999999999E-3</v>
      </c>
      <c r="J1234">
        <f>Input2022!J1234*0.000001</f>
        <v>1.7367489999999999</v>
      </c>
      <c r="K1234">
        <f>Input2022!K1234*0.000001</f>
        <v>0.32053699999999996</v>
      </c>
      <c r="L1234">
        <f>Input2022!L1234*0.000001</f>
        <v>1.9377059999999999</v>
      </c>
      <c r="M1234">
        <f>Input2022!M1234*0.000001</f>
        <v>1.868679</v>
      </c>
      <c r="N1234">
        <f>Input2022!N1234*0.000001</f>
        <v>0</v>
      </c>
      <c r="O1234">
        <f>Input2022!O1234*0.000001</f>
        <v>1.058273</v>
      </c>
      <c r="P1234">
        <f>Input2022!P1234*0.000001</f>
        <v>0.236344</v>
      </c>
      <c r="Q1234">
        <f>Input2022!Q1234*0.000001</f>
        <v>-0.70758500000000002</v>
      </c>
      <c r="R1234">
        <f>Input2022!R1234*0.000001</f>
        <v>4.6208448190789477</v>
      </c>
      <c r="S1234">
        <f>Input2022!S1234*0.000001</f>
        <v>3.9132598190789478</v>
      </c>
      <c r="T1234">
        <f>Input2022!T1234*0.000001</f>
        <v>0.129992</v>
      </c>
      <c r="U1234">
        <f>Input2022!U1234*0.000001</f>
        <v>7.6887999999999998E-2</v>
      </c>
      <c r="V1234">
        <f>Input2022!V1234*0.000001</f>
        <v>4.8958999999999996E-2</v>
      </c>
      <c r="W1234">
        <f>Input2022!W1234*0.000001</f>
        <v>-0.269428</v>
      </c>
    </row>
    <row r="1235" spans="1:23" ht="14.25" customHeight="1">
      <c r="A1235">
        <f>Input2022!A1235</f>
        <v>2022</v>
      </c>
      <c r="B1235" t="str">
        <f>Input2022!B1235</f>
        <v>Shasta Union High School District</v>
      </c>
      <c r="C1235" t="str">
        <f>Input2022!C1235</f>
        <v>School District</v>
      </c>
      <c r="D1235" t="str">
        <f>Input2022!D1235</f>
        <v>06</v>
      </c>
      <c r="E1235" t="str">
        <f>Input2022!E1235</f>
        <v>089</v>
      </c>
      <c r="F1235" t="str">
        <f>Input2022!F1235</f>
        <v>36600</v>
      </c>
      <c r="G1235" t="str">
        <f>Input2022!G1235</f>
        <v>CA</v>
      </c>
      <c r="H1235">
        <f>Input2022!H1235*0.000001</f>
        <v>12.686681</v>
      </c>
      <c r="I1235">
        <f>Input2022!I1235*0.000001</f>
        <v>-1.0905999999999999E-2</v>
      </c>
      <c r="J1235">
        <f>Input2022!J1235*0.000001</f>
        <v>60.201639</v>
      </c>
      <c r="K1235">
        <f>Input2022!K1235*0.000001</f>
        <v>73.288704999999993</v>
      </c>
      <c r="L1235">
        <f>Input2022!L1235*0.000001</f>
        <v>81.850291999999996</v>
      </c>
      <c r="M1235">
        <f>Input2022!M1235*0.000001</f>
        <v>63.974528999999997</v>
      </c>
      <c r="N1235">
        <f>Input2022!N1235*0.000001</f>
        <v>0</v>
      </c>
      <c r="O1235">
        <f>Input2022!O1235*0.000001</f>
        <v>22.026571999999998</v>
      </c>
      <c r="P1235">
        <f>Input2022!P1235*0.000001</f>
        <v>8.0216569999999994</v>
      </c>
      <c r="Q1235">
        <f>Input2022!Q1235*0.000001</f>
        <v>-36.682302</v>
      </c>
      <c r="R1235">
        <f>Input2022!R1235*0.000001</f>
        <v>250.94393725328948</v>
      </c>
      <c r="S1235">
        <f>Input2022!S1235*0.000001</f>
        <v>214.26163525328948</v>
      </c>
      <c r="T1235">
        <f>Input2022!T1235*0.000001</f>
        <v>6.7580039999999997</v>
      </c>
      <c r="U1235">
        <f>Input2022!U1235*0.000001</f>
        <v>1.841029</v>
      </c>
      <c r="V1235">
        <f>Input2022!V1235*0.000001</f>
        <v>10.66286</v>
      </c>
      <c r="W1235">
        <f>Input2022!W1235*0.000001</f>
        <v>-46.578950999999996</v>
      </c>
    </row>
    <row r="1236" spans="1:23" ht="14.25" customHeight="1">
      <c r="A1236">
        <f>Input2022!A1236</f>
        <v>2022</v>
      </c>
      <c r="B1236" t="str">
        <f>Input2022!B1236</f>
        <v>Shasta Valley Resource Conservation District</v>
      </c>
      <c r="C1236" t="str">
        <f>Input2022!C1236</f>
        <v>Special District</v>
      </c>
      <c r="D1236" t="str">
        <f>Input2022!D1236</f>
        <v>06</v>
      </c>
      <c r="E1236" t="str">
        <f>Input2022!E1236</f>
        <v>093</v>
      </c>
      <c r="F1236">
        <f>Input2022!F1236</f>
        <v>99077</v>
      </c>
      <c r="G1236" t="str">
        <f>Input2022!G1236</f>
        <v>CA</v>
      </c>
      <c r="H1236">
        <f>Input2022!H1236*0.000001</f>
        <v>0.38275399999999998</v>
      </c>
      <c r="I1236">
        <f>Input2022!I1236*0.000001</f>
        <v>0</v>
      </c>
      <c r="J1236">
        <f>Input2022!J1236*0.000001</f>
        <v>1.6849939999999999</v>
      </c>
      <c r="K1236">
        <f>Input2022!K1236*0.000001</f>
        <v>0</v>
      </c>
      <c r="L1236">
        <f>Input2022!L1236*0.000001</f>
        <v>2.0060720000000001</v>
      </c>
      <c r="M1236">
        <f>Input2022!M1236*0.000001</f>
        <v>2.0154229999999997</v>
      </c>
      <c r="N1236">
        <f>Input2022!N1236*0.000001</f>
        <v>0</v>
      </c>
      <c r="O1236">
        <f>Input2022!O1236*0.000001</f>
        <v>0.31023200000000001</v>
      </c>
      <c r="P1236">
        <f>Input2022!P1236*0.000001</f>
        <v>0.48141199999999995</v>
      </c>
      <c r="Q1236">
        <f>Input2022!Q1236*0.000001</f>
        <v>0</v>
      </c>
      <c r="R1236">
        <f>Input2022!R1236*0.000001</f>
        <v>0</v>
      </c>
      <c r="S1236">
        <f>Input2022!S1236*0.000001</f>
        <v>0</v>
      </c>
      <c r="T1236">
        <f>Input2022!T1236*0.000001</f>
        <v>0</v>
      </c>
      <c r="U1236">
        <f>Input2022!U1236*0.000001</f>
        <v>0</v>
      </c>
      <c r="V1236">
        <f>Input2022!V1236*0.000001</f>
        <v>0</v>
      </c>
      <c r="W1236">
        <f>Input2022!W1236*0.000001</f>
        <v>0.375469</v>
      </c>
    </row>
    <row r="1237" spans="1:23" ht="14.25" customHeight="1">
      <c r="A1237">
        <f>Input2022!A1237</f>
        <v>2022</v>
      </c>
      <c r="B1237" t="str">
        <f>Input2022!B1237</f>
        <v>Shiloh Elementary School District</v>
      </c>
      <c r="C1237" t="str">
        <f>Input2022!C1237</f>
        <v>School District</v>
      </c>
      <c r="D1237" t="str">
        <f>Input2022!D1237</f>
        <v>06</v>
      </c>
      <c r="E1237" t="str">
        <f>Input2022!E1237</f>
        <v>099</v>
      </c>
      <c r="F1237" t="str">
        <f>Input2022!F1237</f>
        <v>36660</v>
      </c>
      <c r="G1237" t="str">
        <f>Input2022!G1237</f>
        <v>CA</v>
      </c>
      <c r="H1237">
        <f>Input2022!H1237*0.000001</f>
        <v>1.8544259999999999</v>
      </c>
      <c r="I1237">
        <f>Input2022!I1237*0.000001</f>
        <v>-1.378403</v>
      </c>
      <c r="J1237">
        <f>Input2022!J1237*0.000001</f>
        <v>2.5691660000000001</v>
      </c>
      <c r="K1237">
        <f>Input2022!K1237*0.000001</f>
        <v>0</v>
      </c>
      <c r="L1237">
        <f>Input2022!L1237*0.000001</f>
        <v>2.9806499999999998</v>
      </c>
      <c r="M1237">
        <f>Input2022!M1237*0.000001</f>
        <v>3.1088149999999999</v>
      </c>
      <c r="N1237">
        <f>Input2022!N1237*0.000001</f>
        <v>0</v>
      </c>
      <c r="O1237">
        <f>Input2022!O1237*0.000001</f>
        <v>1.910871</v>
      </c>
      <c r="P1237">
        <f>Input2022!P1237*0.000001</f>
        <v>0.51000699999999999</v>
      </c>
      <c r="Q1237">
        <f>Input2022!Q1237*0.000001</f>
        <v>-1.0669690000000001</v>
      </c>
      <c r="R1237">
        <f>Input2022!R1237*0.000001</f>
        <v>6.9005355263157897</v>
      </c>
      <c r="S1237">
        <f>Input2022!S1237*0.000001</f>
        <v>5.8335665263157894</v>
      </c>
      <c r="T1237">
        <f>Input2022!T1237*0.000001</f>
        <v>0.203237</v>
      </c>
      <c r="U1237">
        <f>Input2022!U1237*0.000001</f>
        <v>0</v>
      </c>
      <c r="V1237">
        <f>Input2022!V1237*0.000001</f>
        <v>0</v>
      </c>
      <c r="W1237">
        <f>Input2022!W1237*0.000001</f>
        <v>0.46189599999999997</v>
      </c>
    </row>
    <row r="1238" spans="1:23" ht="14.25" customHeight="1">
      <c r="A1238">
        <f>Input2022!A1238</f>
        <v>2022</v>
      </c>
      <c r="B1238" t="str">
        <f>Input2022!B1238</f>
        <v>Shoreline Unified School District</v>
      </c>
      <c r="C1238" t="str">
        <f>Input2022!C1238</f>
        <v>School District</v>
      </c>
      <c r="D1238" t="str">
        <f>Input2022!D1238</f>
        <v>06</v>
      </c>
      <c r="E1238" t="str">
        <f>Input2022!E1238</f>
        <v>041</v>
      </c>
      <c r="F1238" t="str">
        <f>Input2022!F1238</f>
        <v>36670</v>
      </c>
      <c r="G1238" t="str">
        <f>Input2022!G1238</f>
        <v>CA</v>
      </c>
      <c r="H1238">
        <f>Input2022!H1238*0.000001</f>
        <v>5.4077969999999995</v>
      </c>
      <c r="I1238">
        <f>Input2022!I1238*0.000001</f>
        <v>-0.18561899999999998</v>
      </c>
      <c r="J1238">
        <f>Input2022!J1238*0.000001</f>
        <v>17.392683999999999</v>
      </c>
      <c r="K1238">
        <f>Input2022!K1238*0.000001</f>
        <v>26.722874999999998</v>
      </c>
      <c r="L1238">
        <f>Input2022!L1238*0.000001</f>
        <v>20.308050999999999</v>
      </c>
      <c r="M1238">
        <f>Input2022!M1238*0.000001</f>
        <v>18.730248</v>
      </c>
      <c r="N1238">
        <f>Input2022!N1238*0.000001</f>
        <v>0</v>
      </c>
      <c r="O1238">
        <f>Input2022!O1238*0.000001</f>
        <v>6.6666739999999995</v>
      </c>
      <c r="P1238">
        <f>Input2022!P1238*0.000001</f>
        <v>1.212078</v>
      </c>
      <c r="Q1238">
        <f>Input2022!Q1238*0.000001</f>
        <v>-8.2743000000000002</v>
      </c>
      <c r="R1238">
        <f>Input2022!R1238*0.000001</f>
        <v>55.147316940789473</v>
      </c>
      <c r="S1238">
        <f>Input2022!S1238*0.000001</f>
        <v>46.873016940789476</v>
      </c>
      <c r="T1238">
        <f>Input2022!T1238*0.000001</f>
        <v>1.5974819999999998</v>
      </c>
      <c r="U1238">
        <f>Input2022!U1238*0.000001</f>
        <v>0</v>
      </c>
      <c r="V1238">
        <f>Input2022!V1238*0.000001</f>
        <v>2.5364489999999997</v>
      </c>
      <c r="W1238">
        <f>Input2022!W1238*0.000001</f>
        <v>-7.8780999999999999</v>
      </c>
    </row>
    <row r="1239" spans="1:23" ht="14.25" customHeight="1">
      <c r="A1239">
        <f>Input2022!A1239</f>
        <v>2022</v>
      </c>
      <c r="B1239" t="str">
        <f>Input2022!B1239</f>
        <v>Sierra County</v>
      </c>
      <c r="C1239" t="str">
        <f>Input2022!C1239</f>
        <v>County</v>
      </c>
      <c r="D1239" t="str">
        <f>Input2022!D1239</f>
        <v>06</v>
      </c>
      <c r="E1239" t="str">
        <f>Input2022!E1239</f>
        <v>091</v>
      </c>
      <c r="F1239" t="str">
        <f>Input2022!F1239</f>
        <v>00000</v>
      </c>
      <c r="G1239" t="str">
        <f>Input2022!G1239</f>
        <v>CA</v>
      </c>
      <c r="H1239">
        <f>Input2022!H1239*0.000001</f>
        <v>1.0856649999999999</v>
      </c>
      <c r="I1239">
        <f>Input2022!I1239*0.000001</f>
        <v>-0.36810899999999996</v>
      </c>
      <c r="J1239">
        <f>Input2022!J1239*0.000001</f>
        <v>20.122588</v>
      </c>
      <c r="K1239">
        <f>Input2022!K1239*0.000001</f>
        <v>22.832621</v>
      </c>
      <c r="L1239">
        <f>Input2022!L1239*0.000001</f>
        <v>28.452697999999998</v>
      </c>
      <c r="M1239">
        <f>Input2022!M1239*0.000001</f>
        <v>8.6715359999999997</v>
      </c>
      <c r="N1239">
        <f>Input2022!N1239*0.000001</f>
        <v>0</v>
      </c>
      <c r="O1239">
        <f>Input2022!O1239*0.000001</f>
        <v>0.25267099999999998</v>
      </c>
      <c r="P1239">
        <f>Input2022!P1239*0.000001</f>
        <v>2.9147309999999997</v>
      </c>
      <c r="Q1239">
        <f>Input2022!Q1239*0.000001</f>
        <v>-14.941412</v>
      </c>
      <c r="R1239">
        <f>Input2022!R1239*0.000001</f>
        <v>84.227320240126076</v>
      </c>
      <c r="S1239">
        <f>Input2022!S1239*0.000001</f>
        <v>69.285908240126076</v>
      </c>
      <c r="T1239">
        <f>Input2022!T1239*0.000001</f>
        <v>2.7202599999999997</v>
      </c>
      <c r="U1239">
        <f>Input2022!U1239*0.000001</f>
        <v>0</v>
      </c>
      <c r="V1239">
        <f>Input2022!V1239*0.000001</f>
        <v>2.003145</v>
      </c>
      <c r="W1239">
        <f>Input2022!W1239*0.000001</f>
        <v>-27.768670999999998</v>
      </c>
    </row>
    <row r="1240" spans="1:23" ht="14.25" customHeight="1">
      <c r="A1240">
        <f>Input2022!A1240</f>
        <v>2022</v>
      </c>
      <c r="B1240" t="str">
        <f>Input2022!B1240</f>
        <v>Sierra County Office of Education</v>
      </c>
      <c r="C1240" t="str">
        <f>Input2022!C1240</f>
        <v>School District</v>
      </c>
      <c r="D1240" t="str">
        <f>Input2022!D1240</f>
        <v>06</v>
      </c>
      <c r="E1240" t="str">
        <f>Input2022!E1240</f>
        <v>091</v>
      </c>
      <c r="F1240" t="str">
        <f>Input2022!F1240</f>
        <v>91120</v>
      </c>
      <c r="G1240" t="str">
        <f>Input2022!G1240</f>
        <v>CA</v>
      </c>
      <c r="H1240">
        <f>Input2022!H1240*0.000001</f>
        <v>4.7931669999999995</v>
      </c>
      <c r="I1240">
        <f>Input2022!I1240*0.000001</f>
        <v>-5.0238999999999999E-2</v>
      </c>
      <c r="J1240">
        <f>Input2022!J1240*0.000001</f>
        <v>2.4487799999999997</v>
      </c>
      <c r="K1240">
        <f>Input2022!K1240*0.000001</f>
        <v>0</v>
      </c>
      <c r="L1240">
        <f>Input2022!L1240*0.000001</f>
        <v>4.0949349999999995</v>
      </c>
      <c r="M1240">
        <f>Input2022!M1240*0.000001</f>
        <v>3.7609149999999998</v>
      </c>
      <c r="N1240">
        <f>Input2022!N1240*0.000001</f>
        <v>4.0452069999999996</v>
      </c>
      <c r="O1240">
        <f>Input2022!O1240*0.000001</f>
        <v>0</v>
      </c>
      <c r="P1240">
        <f>Input2022!P1240*0.000001</f>
        <v>0.23181399999999999</v>
      </c>
      <c r="Q1240">
        <f>Input2022!Q1240*0.000001</f>
        <v>-1.0245649999999999</v>
      </c>
      <c r="R1240">
        <f>Input2022!R1240*0.000001</f>
        <v>6.7747550607287454</v>
      </c>
      <c r="S1240">
        <f>Input2022!S1240*0.000001</f>
        <v>5.7501900607287455</v>
      </c>
      <c r="T1240">
        <f>Input2022!T1240*0.000001</f>
        <v>0.22669299999999998</v>
      </c>
      <c r="U1240">
        <f>Input2022!U1240*0.000001</f>
        <v>0</v>
      </c>
      <c r="V1240">
        <f>Input2022!V1240*0.000001</f>
        <v>6.2794000000000003E-2</v>
      </c>
      <c r="W1240">
        <f>Input2022!W1240*0.000001</f>
        <v>3.4002299999999996</v>
      </c>
    </row>
    <row r="1241" spans="1:23" ht="14.25" customHeight="1">
      <c r="A1241">
        <f>Input2022!A1241</f>
        <v>2022</v>
      </c>
      <c r="B1241" t="str">
        <f>Input2022!B1241</f>
        <v>Sierra Madre</v>
      </c>
      <c r="C1241" t="str">
        <f>Input2022!C1241</f>
        <v>City</v>
      </c>
      <c r="D1241" t="str">
        <f>Input2022!D1241</f>
        <v>06</v>
      </c>
      <c r="E1241" t="str">
        <f>Input2022!E1241</f>
        <v>037</v>
      </c>
      <c r="F1241">
        <f>Input2022!F1241</f>
        <v>71806</v>
      </c>
      <c r="G1241" t="str">
        <f>Input2022!G1241</f>
        <v>CA</v>
      </c>
      <c r="H1241">
        <f>Input2022!H1241*0.000001</f>
        <v>9.6038859999999993</v>
      </c>
      <c r="I1241">
        <f>Input2022!I1241*0.000001</f>
        <v>-0.180724</v>
      </c>
      <c r="J1241">
        <f>Input2022!J1241*0.000001</f>
        <v>14.847351999999999</v>
      </c>
      <c r="K1241">
        <f>Input2022!K1241*0.000001</f>
        <v>7.8139049999999992</v>
      </c>
      <c r="L1241">
        <f>Input2022!L1241*0.000001</f>
        <v>26.644069999999999</v>
      </c>
      <c r="M1241">
        <f>Input2022!M1241*0.000001</f>
        <v>15.34389</v>
      </c>
      <c r="N1241">
        <f>Input2022!N1241*0.000001</f>
        <v>0</v>
      </c>
      <c r="O1241">
        <f>Input2022!O1241*0.000001</f>
        <v>9.3513029999999997</v>
      </c>
      <c r="P1241">
        <f>Input2022!P1241*0.000001</f>
        <v>0.95020399999999994</v>
      </c>
      <c r="Q1241">
        <f>Input2022!Q1241*0.000001</f>
        <v>2.304014</v>
      </c>
      <c r="R1241">
        <f>Input2022!R1241*0.000001</f>
        <v>59.229151670951254</v>
      </c>
      <c r="S1241">
        <f>Input2022!S1241*0.000001</f>
        <v>61.533165670951249</v>
      </c>
      <c r="T1241">
        <f>Input2022!T1241*0.000001</f>
        <v>1.202469</v>
      </c>
      <c r="U1241">
        <f>Input2022!U1241*0.000001</f>
        <v>2.3958459999999997</v>
      </c>
      <c r="V1241">
        <f>Input2022!V1241*0.000001</f>
        <v>1.9539739999999999</v>
      </c>
      <c r="W1241">
        <f>Input2022!W1241*0.000001</f>
        <v>27.569340999999998</v>
      </c>
    </row>
    <row r="1242" spans="1:23" ht="14.25" customHeight="1">
      <c r="A1242">
        <f>Input2022!A1242</f>
        <v>2022</v>
      </c>
      <c r="B1242" t="str">
        <f>Input2022!B1242</f>
        <v>Sierra Sands Unified School District</v>
      </c>
      <c r="C1242" t="str">
        <f>Input2022!C1242</f>
        <v>School District</v>
      </c>
      <c r="D1242" t="str">
        <f>Input2022!D1242</f>
        <v>06</v>
      </c>
      <c r="E1242" t="str">
        <f>Input2022!E1242</f>
        <v>029</v>
      </c>
      <c r="F1242" t="str">
        <f>Input2022!F1242</f>
        <v>36800</v>
      </c>
      <c r="G1242" t="str">
        <f>Input2022!G1242</f>
        <v>CA</v>
      </c>
      <c r="H1242">
        <f>Input2022!H1242*0.000001</f>
        <v>21.883959999999998</v>
      </c>
      <c r="I1242">
        <f>Input2022!I1242*0.000001</f>
        <v>-1.9214579999999999</v>
      </c>
      <c r="J1242">
        <f>Input2022!J1242*0.000001</f>
        <v>72.853774999999999</v>
      </c>
      <c r="K1242">
        <f>Input2022!K1242*0.000001</f>
        <v>30.666843999999998</v>
      </c>
      <c r="L1242">
        <f>Input2022!L1242*0.000001</f>
        <v>79.425342999999998</v>
      </c>
      <c r="M1242">
        <f>Input2022!M1242*0.000001</f>
        <v>74.886290000000002</v>
      </c>
      <c r="N1242">
        <f>Input2022!N1242*0.000001</f>
        <v>0</v>
      </c>
      <c r="O1242">
        <f>Input2022!O1242*0.000001</f>
        <v>29.281177999999997</v>
      </c>
      <c r="P1242">
        <f>Input2022!P1242*0.000001</f>
        <v>7.8923059999999996</v>
      </c>
      <c r="Q1242">
        <f>Input2022!Q1242*0.000001</f>
        <v>-32.852452999999997</v>
      </c>
      <c r="R1242">
        <f>Input2022!R1242*0.000001</f>
        <v>220.63823765182184</v>
      </c>
      <c r="S1242">
        <f>Input2022!S1242*0.000001</f>
        <v>187.78578465182184</v>
      </c>
      <c r="T1242">
        <f>Input2022!T1242*0.000001</f>
        <v>6.4792759999999996</v>
      </c>
      <c r="U1242">
        <f>Input2022!U1242*0.000001</f>
        <v>-2.054539682539683E-3</v>
      </c>
      <c r="V1242">
        <f>Input2022!V1242*0.000001</f>
        <v>14.736539460317459</v>
      </c>
      <c r="W1242">
        <f>Input2022!W1242*0.000001</f>
        <v>-42.340250999999995</v>
      </c>
    </row>
    <row r="1243" spans="1:23" ht="14.25" customHeight="1">
      <c r="A1243">
        <f>Input2022!A1243</f>
        <v>2022</v>
      </c>
      <c r="B1243" t="str">
        <f>Input2022!B1243</f>
        <v>Sierra Unified School District</v>
      </c>
      <c r="C1243" t="str">
        <f>Input2022!C1243</f>
        <v>School District</v>
      </c>
      <c r="D1243" t="str">
        <f>Input2022!D1243</f>
        <v>06</v>
      </c>
      <c r="E1243" t="str">
        <f>Input2022!E1243</f>
        <v>019</v>
      </c>
      <c r="F1243" t="str">
        <f>Input2022!F1243</f>
        <v>36805</v>
      </c>
      <c r="G1243" t="str">
        <f>Input2022!G1243</f>
        <v>CA</v>
      </c>
      <c r="H1243">
        <f>Input2022!H1243*0.000001</f>
        <v>2.2481499999999999</v>
      </c>
      <c r="I1243">
        <f>Input2022!I1243*0.000001</f>
        <v>-4.9999999999999996E-2</v>
      </c>
      <c r="J1243">
        <f>Input2022!J1243*0.000001</f>
        <v>20.200579999999999</v>
      </c>
      <c r="K1243">
        <f>Input2022!K1243*0.000001</f>
        <v>0.37223899999999999</v>
      </c>
      <c r="L1243">
        <f>Input2022!L1243*0.000001</f>
        <v>21.455883999999998</v>
      </c>
      <c r="M1243">
        <f>Input2022!M1243*0.000001</f>
        <v>20.715080999999998</v>
      </c>
      <c r="N1243">
        <f>Input2022!N1243*0.000001</f>
        <v>3.953595</v>
      </c>
      <c r="O1243">
        <f>Input2022!O1243*0.000001</f>
        <v>0</v>
      </c>
      <c r="P1243">
        <f>Input2022!P1243*0.000001</f>
        <v>2.1377569999999997</v>
      </c>
      <c r="Q1243">
        <f>Input2022!Q1243*0.000001</f>
        <v>-11.303619999999999</v>
      </c>
      <c r="R1243">
        <f>Input2022!R1243*0.000001</f>
        <v>75.153355198732328</v>
      </c>
      <c r="S1243">
        <f>Input2022!S1243*0.000001</f>
        <v>63.849735198732326</v>
      </c>
      <c r="T1243">
        <f>Input2022!T1243*0.000001</f>
        <v>2.1048329999999997</v>
      </c>
      <c r="U1243">
        <f>Input2022!U1243*0.000001</f>
        <v>0</v>
      </c>
      <c r="V1243">
        <f>Input2022!V1243*0.000001</f>
        <v>3.5982569999999998</v>
      </c>
      <c r="W1243">
        <f>Input2022!W1243*0.000001</f>
        <v>-12.913418</v>
      </c>
    </row>
    <row r="1244" spans="1:23" ht="14.25" customHeight="1">
      <c r="A1244">
        <f>Input2022!A1244</f>
        <v>2022</v>
      </c>
      <c r="B1244" t="str">
        <f>Input2022!B1244</f>
        <v>Sierra-Sacramento Valley Emergency Medical Services Agency</v>
      </c>
      <c r="C1244" t="str">
        <f>Input2022!C1244</f>
        <v>Special District</v>
      </c>
      <c r="D1244" t="str">
        <f>Input2022!D1244</f>
        <v>06</v>
      </c>
      <c r="E1244" t="str">
        <f>Input2022!E1244</f>
        <v>061</v>
      </c>
      <c r="F1244" t="str">
        <f>Input2022!F1244</f>
        <v>99104</v>
      </c>
      <c r="G1244" t="str">
        <f>Input2022!G1244</f>
        <v>CA</v>
      </c>
      <c r="H1244">
        <f>Input2022!H1244*0.000001</f>
        <v>4.6433299999999997</v>
      </c>
      <c r="I1244">
        <f>Input2022!I1244*0.000001</f>
        <v>0</v>
      </c>
      <c r="J1244">
        <f>Input2022!J1244*0.000001</f>
        <v>2.9875029999999998</v>
      </c>
      <c r="K1244">
        <f>Input2022!K1244*0.000001</f>
        <v>0.43862299999999999</v>
      </c>
      <c r="L1244">
        <f>Input2022!L1244*0.000001</f>
        <v>3.0975440000000001</v>
      </c>
      <c r="M1244">
        <f>Input2022!M1244*0.000001</f>
        <v>2.88476</v>
      </c>
      <c r="N1244">
        <f>Input2022!N1244*0.000001</f>
        <v>4.3002979999999997</v>
      </c>
      <c r="O1244">
        <f>Input2022!O1244*0.000001</f>
        <v>0</v>
      </c>
      <c r="P1244">
        <f>Input2022!P1244*0.000001</f>
        <v>0.26195299999999999</v>
      </c>
      <c r="Q1244">
        <f>Input2022!Q1244*0.000001</f>
        <v>-0.76820699999999997</v>
      </c>
      <c r="R1244">
        <f>Input2022!R1244*0.000001</f>
        <v>8.0771560000000004</v>
      </c>
      <c r="S1244">
        <f>Input2022!S1244*0.000001</f>
        <v>7.3089489999999993</v>
      </c>
      <c r="T1244">
        <f>Input2022!T1244*0.000001</f>
        <v>0.10059899999999999</v>
      </c>
      <c r="U1244">
        <f>Input2022!U1244*0.000001</f>
        <v>2.5470989999999998</v>
      </c>
      <c r="V1244">
        <f>Input2022!V1244*0.000001</f>
        <v>1.189867</v>
      </c>
      <c r="W1244">
        <f>Input2022!W1244*0.000001</f>
        <v>4.2744349999999995</v>
      </c>
    </row>
    <row r="1245" spans="1:23" ht="14.25" customHeight="1">
      <c r="A1245">
        <f>Input2022!A1245</f>
        <v>2022</v>
      </c>
      <c r="B1245" t="str">
        <f>Input2022!B1245</f>
        <v>Signal Hill</v>
      </c>
      <c r="C1245" t="str">
        <f>Input2022!C1245</f>
        <v>City</v>
      </c>
      <c r="D1245" t="str">
        <f>Input2022!D1245</f>
        <v>06</v>
      </c>
      <c r="E1245" t="str">
        <f>Input2022!E1245</f>
        <v>037</v>
      </c>
      <c r="F1245">
        <f>Input2022!F1245</f>
        <v>71876</v>
      </c>
      <c r="G1245" t="str">
        <f>Input2022!G1245</f>
        <v>CA</v>
      </c>
      <c r="H1245">
        <f>Input2022!H1245*0.000001</f>
        <v>53.451077999999995</v>
      </c>
      <c r="I1245">
        <f>Input2022!I1245*0.000001</f>
        <v>-0.34445799999999999</v>
      </c>
      <c r="J1245">
        <f>Input2022!J1245*0.000001</f>
        <v>24.899719999999999</v>
      </c>
      <c r="K1245">
        <f>Input2022!K1245*0.000001</f>
        <v>24.835165999999997</v>
      </c>
      <c r="L1245">
        <f>Input2022!L1245*0.000001</f>
        <v>44.136724000000001</v>
      </c>
      <c r="M1245">
        <f>Input2022!M1245*0.000001</f>
        <v>32.542533999999996</v>
      </c>
      <c r="N1245">
        <f>Input2022!N1245*0.000001</f>
        <v>0</v>
      </c>
      <c r="O1245">
        <f>Input2022!O1245*0.000001</f>
        <v>43.362454</v>
      </c>
      <c r="P1245">
        <f>Input2022!P1245*0.000001</f>
        <v>3.6399789999999999</v>
      </c>
      <c r="Q1245">
        <f>Input2022!Q1245*0.000001</f>
        <v>-19.463556999999998</v>
      </c>
      <c r="R1245">
        <f>Input2022!R1245*0.000001</f>
        <v>120.1455990344482</v>
      </c>
      <c r="S1245">
        <f>Input2022!S1245*0.000001</f>
        <v>100.6820420344482</v>
      </c>
      <c r="T1245">
        <f>Input2022!T1245*0.000001</f>
        <v>3.4146529999999999</v>
      </c>
      <c r="U1245">
        <f>Input2022!U1245*0.000001</f>
        <v>3.2766569999999997</v>
      </c>
      <c r="V1245">
        <f>Input2022!V1245*0.000001</f>
        <v>12.93309</v>
      </c>
      <c r="W1245">
        <f>Input2022!W1245*0.000001</f>
        <v>26.614135999999998</v>
      </c>
    </row>
    <row r="1246" spans="1:23" ht="14.25" customHeight="1">
      <c r="A1246">
        <f>Input2022!A1246</f>
        <v>2022</v>
      </c>
      <c r="B1246" t="str">
        <f>Input2022!B1246</f>
        <v>Silver Fork Elementary School District</v>
      </c>
      <c r="C1246" t="str">
        <f>Input2022!C1246</f>
        <v>School District</v>
      </c>
      <c r="D1246" t="str">
        <f>Input2022!D1246</f>
        <v>06</v>
      </c>
      <c r="E1246" t="str">
        <f>Input2022!E1246</f>
        <v>017</v>
      </c>
      <c r="F1246" t="str">
        <f>Input2022!F1246</f>
        <v>36810</v>
      </c>
      <c r="G1246" t="str">
        <f>Input2022!G1246</f>
        <v>CA</v>
      </c>
      <c r="H1246">
        <f>Input2022!H1246*0.000001</f>
        <v>0.84686899999999998</v>
      </c>
      <c r="I1246">
        <f>Input2022!I1246*0.000001</f>
        <v>-2.0643999999999999E-2</v>
      </c>
      <c r="J1246">
        <f>Input2022!J1246*0.000001</f>
        <v>0.491228</v>
      </c>
      <c r="K1246">
        <f>Input2022!K1246*0.000001</f>
        <v>0</v>
      </c>
      <c r="L1246">
        <f>Input2022!L1246*0.000001</f>
        <v>0.55791899999999994</v>
      </c>
      <c r="M1246">
        <f>Input2022!M1246*0.000001</f>
        <v>0.55593599999999999</v>
      </c>
      <c r="N1246">
        <f>Input2022!N1246*0.000001</f>
        <v>0</v>
      </c>
      <c r="O1246">
        <f>Input2022!O1246*0.000001</f>
        <v>0.96972199999999997</v>
      </c>
      <c r="P1246">
        <f>Input2022!P1246*0.000001</f>
        <v>5.3275999999999997E-2</v>
      </c>
      <c r="Q1246">
        <f>Input2022!Q1246*0.000001</f>
        <v>-0.17127099999999998</v>
      </c>
      <c r="R1246">
        <f>Input2022!R1246*0.000001</f>
        <v>1.2612475384531314</v>
      </c>
      <c r="S1246">
        <f>Input2022!S1246*0.000001</f>
        <v>1.0899765384531315</v>
      </c>
      <c r="T1246">
        <f>Input2022!T1246*0.000001</f>
        <v>3.7492999999999999E-2</v>
      </c>
      <c r="U1246">
        <f>Input2022!U1246*0.000001</f>
        <v>0</v>
      </c>
      <c r="V1246">
        <f>Input2022!V1246*0.000001</f>
        <v>0</v>
      </c>
      <c r="W1246">
        <f>Input2022!W1246*0.000001</f>
        <v>0.59411899999999995</v>
      </c>
    </row>
    <row r="1247" spans="1:23" ht="14.25" customHeight="1">
      <c r="A1247">
        <f>Input2022!A1247</f>
        <v>2022</v>
      </c>
      <c r="B1247" t="str">
        <f>Input2022!B1247</f>
        <v>Silver Valley Unified School District</v>
      </c>
      <c r="C1247" t="str">
        <f>Input2022!C1247</f>
        <v>School District</v>
      </c>
      <c r="D1247" t="str">
        <f>Input2022!D1247</f>
        <v>06</v>
      </c>
      <c r="E1247" t="str">
        <f>Input2022!E1247</f>
        <v>071</v>
      </c>
      <c r="F1247" t="str">
        <f>Input2022!F1247</f>
        <v>36820</v>
      </c>
      <c r="G1247" t="str">
        <f>Input2022!G1247</f>
        <v>CA</v>
      </c>
      <c r="H1247">
        <f>Input2022!H1247*0.000001</f>
        <v>13.10689</v>
      </c>
      <c r="I1247">
        <f>Input2022!I1247*0.000001</f>
        <v>-0.54083700000000001</v>
      </c>
      <c r="J1247">
        <f>Input2022!J1247*0.000001</f>
        <v>38.525891000000001</v>
      </c>
      <c r="K1247">
        <f>Input2022!K1247*0.000001</f>
        <v>2.9616379999999998</v>
      </c>
      <c r="L1247">
        <f>Input2022!L1247*0.000001</f>
        <v>43.630324999999999</v>
      </c>
      <c r="M1247">
        <f>Input2022!M1247*0.000001</f>
        <v>42.61262</v>
      </c>
      <c r="N1247">
        <f>Input2022!N1247*0.000001</f>
        <v>0</v>
      </c>
      <c r="O1247">
        <f>Input2022!O1247*0.000001</f>
        <v>18.529040999999999</v>
      </c>
      <c r="P1247">
        <f>Input2022!P1247*0.000001</f>
        <v>6.2062939999999998</v>
      </c>
      <c r="Q1247">
        <f>Input2022!Q1247*0.000001</f>
        <v>-17.016724</v>
      </c>
      <c r="R1247">
        <f>Input2022!R1247*0.000001</f>
        <v>113.98176113360324</v>
      </c>
      <c r="S1247">
        <f>Input2022!S1247*0.000001</f>
        <v>96.965037133603246</v>
      </c>
      <c r="T1247">
        <f>Input2022!T1247*0.000001</f>
        <v>3.3181409999999998</v>
      </c>
      <c r="U1247">
        <f>Input2022!U1247*0.000001</f>
        <v>0</v>
      </c>
      <c r="V1247">
        <f>Input2022!V1247*0.000001</f>
        <v>9.3118169999999996</v>
      </c>
      <c r="W1247">
        <f>Input2022!W1247*0.000001</f>
        <v>-18.885505999999999</v>
      </c>
    </row>
    <row r="1248" spans="1:23" ht="14.25" customHeight="1">
      <c r="A1248">
        <f>Input2022!A1248</f>
        <v>2022</v>
      </c>
      <c r="B1248" t="str">
        <f>Input2022!B1248</f>
        <v>Simi Valley</v>
      </c>
      <c r="C1248" t="str">
        <f>Input2022!C1248</f>
        <v>City</v>
      </c>
      <c r="D1248" t="str">
        <f>Input2022!D1248</f>
        <v>06</v>
      </c>
      <c r="E1248" t="str">
        <f>Input2022!E1248</f>
        <v>111</v>
      </c>
      <c r="F1248">
        <f>Input2022!F1248</f>
        <v>72016</v>
      </c>
      <c r="G1248" t="str">
        <f>Input2022!G1248</f>
        <v>CA</v>
      </c>
      <c r="H1248">
        <f>Input2022!H1248*0.000001</f>
        <v>70.780733999999995</v>
      </c>
      <c r="I1248">
        <f>Input2022!I1248*0.000001</f>
        <v>-16.374403000000001</v>
      </c>
      <c r="J1248">
        <f>Input2022!J1248*0.000001</f>
        <v>70.120201999999992</v>
      </c>
      <c r="K1248">
        <f>Input2022!K1248*0.000001</f>
        <v>81.063090000000003</v>
      </c>
      <c r="L1248">
        <f>Input2022!L1248*0.000001</f>
        <v>185.369112</v>
      </c>
      <c r="M1248">
        <f>Input2022!M1248*0.000001</f>
        <v>88.752788999999993</v>
      </c>
      <c r="N1248">
        <f>Input2022!N1248*0.000001</f>
        <v>0</v>
      </c>
      <c r="O1248">
        <f>Input2022!O1248*0.000001</f>
        <v>64.960148000000004</v>
      </c>
      <c r="P1248">
        <f>Input2022!P1248*0.000001</f>
        <v>5.9366469999999998</v>
      </c>
      <c r="Q1248">
        <f>Input2022!Q1248*0.000001</f>
        <v>-98.580789999999993</v>
      </c>
      <c r="R1248">
        <f>Input2022!R1248*0.000001</f>
        <v>533.66933599999993</v>
      </c>
      <c r="S1248">
        <f>Input2022!S1248*0.000001</f>
        <v>435.08854600000001</v>
      </c>
      <c r="T1248">
        <f>Input2022!T1248*0.000001</f>
        <v>17.077904999999998</v>
      </c>
      <c r="U1248">
        <f>Input2022!U1248*0.000001</f>
        <v>3.7365409999999999</v>
      </c>
      <c r="V1248">
        <f>Input2022!V1248*0.000001</f>
        <v>66.031342999999993</v>
      </c>
      <c r="W1248">
        <f>Input2022!W1248*0.000001</f>
        <v>-11.221382999999999</v>
      </c>
    </row>
    <row r="1249" spans="1:23" ht="14.25" customHeight="1">
      <c r="A1249">
        <f>Input2022!A1249</f>
        <v>2022</v>
      </c>
      <c r="B1249" t="str">
        <f>Input2022!B1249</f>
        <v>Simi Valley Unified School District</v>
      </c>
      <c r="C1249" t="str">
        <f>Input2022!C1249</f>
        <v>School District</v>
      </c>
      <c r="D1249" t="str">
        <f>Input2022!D1249</f>
        <v>06</v>
      </c>
      <c r="E1249" t="str">
        <f>Input2022!E1249</f>
        <v>111</v>
      </c>
      <c r="F1249" t="str">
        <f>Input2022!F1249</f>
        <v>36840</v>
      </c>
      <c r="G1249" t="str">
        <f>Input2022!G1249</f>
        <v>CA</v>
      </c>
      <c r="H1249">
        <f>Input2022!H1249*0.000001</f>
        <v>34.263193000000001</v>
      </c>
      <c r="I1249">
        <f>Input2022!I1249*0.000001</f>
        <v>-1.169367</v>
      </c>
      <c r="J1249">
        <f>Input2022!J1249*0.000001</f>
        <v>212.540392</v>
      </c>
      <c r="K1249">
        <f>Input2022!K1249*0.000001</f>
        <v>311.96056899999996</v>
      </c>
      <c r="L1249">
        <f>Input2022!L1249*0.000001</f>
        <v>256.166495</v>
      </c>
      <c r="M1249">
        <f>Input2022!M1249*0.000001</f>
        <v>219.85912999999999</v>
      </c>
      <c r="N1249">
        <f>Input2022!N1249*0.000001</f>
        <v>0</v>
      </c>
      <c r="O1249">
        <f>Input2022!O1249*0.000001</f>
        <v>50.722294999999995</v>
      </c>
      <c r="P1249">
        <f>Input2022!P1249*0.000001</f>
        <v>25.292853999999998</v>
      </c>
      <c r="Q1249">
        <f>Input2022!Q1249*0.000001</f>
        <v>-108.150644</v>
      </c>
      <c r="R1249">
        <f>Input2022!R1249*0.000001</f>
        <v>737.80923967611329</v>
      </c>
      <c r="S1249">
        <f>Input2022!S1249*0.000001</f>
        <v>629.65859567611335</v>
      </c>
      <c r="T1249">
        <f>Input2022!T1249*0.000001</f>
        <v>20.970354</v>
      </c>
      <c r="U1249">
        <f>Input2022!U1249*0.000001</f>
        <v>-7.2571111111111109E-3</v>
      </c>
      <c r="V1249">
        <f>Input2022!V1249*0.000001</f>
        <v>20.137670888888888</v>
      </c>
      <c r="W1249">
        <f>Input2022!W1249*0.000001</f>
        <v>-170.665738</v>
      </c>
    </row>
    <row r="1250" spans="1:23" ht="14.25" customHeight="1">
      <c r="A1250">
        <f>Input2022!A1250</f>
        <v>2022</v>
      </c>
      <c r="B1250" t="str">
        <f>Input2022!B1250</f>
        <v>Siskiyou County</v>
      </c>
      <c r="C1250" t="str">
        <f>Input2022!C1250</f>
        <v>County</v>
      </c>
      <c r="D1250" t="str">
        <f>Input2022!D1250</f>
        <v>06</v>
      </c>
      <c r="E1250" t="str">
        <f>Input2022!E1250</f>
        <v>093</v>
      </c>
      <c r="F1250" t="str">
        <f>Input2022!F1250</f>
        <v>00000</v>
      </c>
      <c r="G1250" t="str">
        <f>Input2022!G1250</f>
        <v>CA</v>
      </c>
      <c r="H1250">
        <f>Input2022!H1250*0.000001</f>
        <v>11.735932999999999</v>
      </c>
      <c r="I1250">
        <f>Input2022!I1250*0.000001</f>
        <v>0</v>
      </c>
      <c r="J1250">
        <f>Input2022!J1250*0.000001</f>
        <v>41.678866999999997</v>
      </c>
      <c r="K1250">
        <f>Input2022!K1250*0.000001</f>
        <v>40.192395999999995</v>
      </c>
      <c r="L1250">
        <f>Input2022!L1250*0.000001</f>
        <v>117.244731</v>
      </c>
      <c r="M1250">
        <f>Input2022!M1250*0.000001</f>
        <v>44.921358999999995</v>
      </c>
      <c r="N1250">
        <f>Input2022!N1250*0.000001</f>
        <v>2.9675859999999998</v>
      </c>
      <c r="O1250">
        <f>Input2022!O1250*0.000001</f>
        <v>19.753420999999999</v>
      </c>
      <c r="P1250">
        <f>Input2022!P1250*0.000001</f>
        <v>6.2858939999999999</v>
      </c>
      <c r="Q1250">
        <f>Input2022!Q1250*0.000001</f>
        <v>-77.807378</v>
      </c>
      <c r="R1250">
        <f>Input2022!R1250*0.000001</f>
        <v>459.01645296240599</v>
      </c>
      <c r="S1250">
        <f>Input2022!S1250*0.000001</f>
        <v>381.20907496240602</v>
      </c>
      <c r="T1250">
        <f>Input2022!T1250*0.000001</f>
        <v>11.857633</v>
      </c>
      <c r="U1250">
        <f>Input2022!U1250*0.000001</f>
        <v>1.333777</v>
      </c>
      <c r="V1250">
        <f>Input2022!V1250*0.000001</f>
        <v>64.931327999999993</v>
      </c>
      <c r="W1250">
        <f>Input2022!W1250*0.000001</f>
        <v>-148.710825</v>
      </c>
    </row>
    <row r="1251" spans="1:23" ht="14.25" customHeight="1">
      <c r="A1251">
        <f>Input2022!A1251</f>
        <v>2022</v>
      </c>
      <c r="B1251" t="str">
        <f>Input2022!B1251</f>
        <v>Sites Project Authority</v>
      </c>
      <c r="C1251" t="str">
        <f>Input2022!C1251</f>
        <v>Special District</v>
      </c>
      <c r="D1251" t="str">
        <f>Input2022!D1251</f>
        <v>06</v>
      </c>
      <c r="E1251" t="str">
        <f>Input2022!E1251</f>
        <v>011</v>
      </c>
      <c r="F1251">
        <f>Input2022!F1251</f>
        <v>99078</v>
      </c>
      <c r="G1251" t="str">
        <f>Input2022!G1251</f>
        <v>CA</v>
      </c>
      <c r="H1251">
        <f>Input2022!H1251*0.000001</f>
        <v>0.49984799999999996</v>
      </c>
      <c r="I1251">
        <f>Input2022!I1251*0.000001</f>
        <v>0</v>
      </c>
      <c r="J1251">
        <f>Input2022!J1251*0.000001</f>
        <v>0.53185399999999994</v>
      </c>
      <c r="K1251">
        <f>Input2022!K1251*0.000001</f>
        <v>0</v>
      </c>
      <c r="L1251">
        <f>Input2022!L1251*0.000001</f>
        <v>33.286203999999998</v>
      </c>
      <c r="M1251">
        <f>Input2022!M1251*0.000001</f>
        <v>0.50602400000000003</v>
      </c>
      <c r="N1251">
        <f>Input2022!N1251*0.000001</f>
        <v>0</v>
      </c>
      <c r="O1251">
        <f>Input2022!O1251*0.000001</f>
        <v>0.50877300000000003</v>
      </c>
      <c r="P1251">
        <f>Input2022!P1251*0.000001</f>
        <v>2.8954999999999998E-2</v>
      </c>
      <c r="Q1251">
        <f>Input2022!Q1251*0.000001</f>
        <v>0</v>
      </c>
      <c r="R1251">
        <f>Input2022!R1251*0.000001</f>
        <v>0</v>
      </c>
      <c r="S1251">
        <f>Input2022!S1251*0.000001</f>
        <v>0</v>
      </c>
      <c r="T1251">
        <f>Input2022!T1251*0.000001</f>
        <v>0</v>
      </c>
      <c r="U1251">
        <f>Input2022!U1251*0.000001</f>
        <v>0</v>
      </c>
      <c r="V1251">
        <f>Input2022!V1251*0.000001</f>
        <v>0</v>
      </c>
      <c r="W1251">
        <f>Input2022!W1251*0.000001</f>
        <v>21.238804999999999</v>
      </c>
    </row>
    <row r="1252" spans="1:23" ht="14.25" customHeight="1">
      <c r="A1252">
        <f>Input2022!A1252</f>
        <v>2022</v>
      </c>
      <c r="B1252" t="str">
        <f>Input2022!B1252</f>
        <v>Snowline Joint Unified School District</v>
      </c>
      <c r="C1252" t="str">
        <f>Input2022!C1252</f>
        <v>School District</v>
      </c>
      <c r="D1252" t="str">
        <f>Input2022!D1252</f>
        <v>06</v>
      </c>
      <c r="E1252" t="str">
        <f>Input2022!E1252</f>
        <v>037</v>
      </c>
      <c r="F1252" t="str">
        <f>Input2022!F1252</f>
        <v>36970</v>
      </c>
      <c r="G1252" t="str">
        <f>Input2022!G1252</f>
        <v>CA</v>
      </c>
      <c r="H1252">
        <f>Input2022!H1252*0.000001</f>
        <v>43.756051999999997</v>
      </c>
      <c r="I1252">
        <f>Input2022!I1252*0.000001</f>
        <v>-2.6137039999999998</v>
      </c>
      <c r="J1252">
        <f>Input2022!J1252*0.000001</f>
        <v>99.51527999999999</v>
      </c>
      <c r="K1252">
        <f>Input2022!K1252*0.000001</f>
        <v>61.512026999999996</v>
      </c>
      <c r="L1252">
        <f>Input2022!L1252*0.000001</f>
        <v>114.718266</v>
      </c>
      <c r="M1252">
        <f>Input2022!M1252*0.000001</f>
        <v>106.94499499999999</v>
      </c>
      <c r="N1252">
        <f>Input2022!N1252*0.000001</f>
        <v>0</v>
      </c>
      <c r="O1252">
        <f>Input2022!O1252*0.000001</f>
        <v>62.860008999999998</v>
      </c>
      <c r="P1252">
        <f>Input2022!P1252*0.000001</f>
        <v>23.795670999999999</v>
      </c>
      <c r="Q1252">
        <f>Input2022!Q1252*0.000001</f>
        <v>-49.974488000000001</v>
      </c>
      <c r="R1252">
        <f>Input2022!R1252*0.000001</f>
        <v>333.07820485829961</v>
      </c>
      <c r="S1252">
        <f>Input2022!S1252*0.000001</f>
        <v>283.10371685829961</v>
      </c>
      <c r="T1252">
        <f>Input2022!T1252*0.000001</f>
        <v>9.9206769999999995</v>
      </c>
      <c r="U1252">
        <f>Input2022!U1252*0.000001</f>
        <v>-3.0154682539682539E-3</v>
      </c>
      <c r="V1252">
        <f>Input2022!V1252*0.000001</f>
        <v>8.8287635317460307</v>
      </c>
      <c r="W1252">
        <f>Input2022!W1252*0.000001</f>
        <v>-41.729430000000001</v>
      </c>
    </row>
    <row r="1253" spans="1:23" ht="14.25" customHeight="1">
      <c r="A1253">
        <f>Input2022!A1253</f>
        <v>2022</v>
      </c>
      <c r="B1253" t="str">
        <f>Input2022!B1253</f>
        <v>Solana Beach</v>
      </c>
      <c r="C1253" t="str">
        <f>Input2022!C1253</f>
        <v>City</v>
      </c>
      <c r="D1253" t="str">
        <f>Input2022!D1253</f>
        <v>06</v>
      </c>
      <c r="E1253" t="str">
        <f>Input2022!E1253</f>
        <v>073</v>
      </c>
      <c r="F1253">
        <f>Input2022!F1253</f>
        <v>72506</v>
      </c>
      <c r="G1253" t="str">
        <f>Input2022!G1253</f>
        <v>CA</v>
      </c>
      <c r="H1253">
        <f>Input2022!H1253*0.000001</f>
        <v>16.826502999999999</v>
      </c>
      <c r="I1253">
        <f>Input2022!I1253*0.000001</f>
        <v>-1.3317399999999999</v>
      </c>
      <c r="J1253">
        <f>Input2022!J1253*0.000001</f>
        <v>21.55809</v>
      </c>
      <c r="K1253">
        <f>Input2022!K1253*0.000001</f>
        <v>22.605308999999998</v>
      </c>
      <c r="L1253">
        <f>Input2022!L1253*0.000001</f>
        <v>38.352410999999996</v>
      </c>
      <c r="M1253">
        <f>Input2022!M1253*0.000001</f>
        <v>23.935022999999997</v>
      </c>
      <c r="N1253">
        <f>Input2022!N1253*0.000001</f>
        <v>0</v>
      </c>
      <c r="O1253">
        <f>Input2022!O1253*0.000001</f>
        <v>24.825094</v>
      </c>
      <c r="P1253">
        <f>Input2022!P1253*0.000001</f>
        <v>7.4887479999999993</v>
      </c>
      <c r="Q1253">
        <f>Input2022!Q1253*0.000001</f>
        <v>-10.454487</v>
      </c>
      <c r="R1253">
        <f>Input2022!R1253*0.000001</f>
        <v>89.278283518360382</v>
      </c>
      <c r="S1253">
        <f>Input2022!S1253*0.000001</f>
        <v>78.823796518360382</v>
      </c>
      <c r="T1253">
        <f>Input2022!T1253*0.000001</f>
        <v>1.9381339999999998</v>
      </c>
      <c r="U1253">
        <f>Input2022!U1253*0.000001</f>
        <v>1.204021</v>
      </c>
      <c r="V1253">
        <f>Input2022!V1253*0.000001</f>
        <v>3.6202099999999997</v>
      </c>
      <c r="W1253">
        <f>Input2022!W1253*0.000001</f>
        <v>38.430552999999996</v>
      </c>
    </row>
    <row r="1254" spans="1:23" ht="14.25" customHeight="1">
      <c r="A1254">
        <f>Input2022!A1254</f>
        <v>2022</v>
      </c>
      <c r="B1254" t="str">
        <f>Input2022!B1254</f>
        <v>Solana Beach School District</v>
      </c>
      <c r="C1254" t="str">
        <f>Input2022!C1254</f>
        <v>School District</v>
      </c>
      <c r="D1254" t="str">
        <f>Input2022!D1254</f>
        <v>06</v>
      </c>
      <c r="E1254" t="str">
        <f>Input2022!E1254</f>
        <v>073</v>
      </c>
      <c r="F1254" t="str">
        <f>Input2022!F1254</f>
        <v>36990</v>
      </c>
      <c r="G1254" t="str">
        <f>Input2022!G1254</f>
        <v>CA</v>
      </c>
      <c r="H1254">
        <f>Input2022!H1254*0.000001</f>
        <v>19.9468</v>
      </c>
      <c r="I1254">
        <f>Input2022!I1254*0.000001</f>
        <v>0</v>
      </c>
      <c r="J1254">
        <f>Input2022!J1254*0.000001</f>
        <v>57.428013</v>
      </c>
      <c r="K1254">
        <f>Input2022!K1254*0.000001</f>
        <v>130.743201</v>
      </c>
      <c r="L1254">
        <f>Input2022!L1254*0.000001</f>
        <v>71.294491999999991</v>
      </c>
      <c r="M1254">
        <f>Input2022!M1254*0.000001</f>
        <v>59.165541999999995</v>
      </c>
      <c r="N1254">
        <f>Input2022!N1254*0.000001</f>
        <v>0</v>
      </c>
      <c r="O1254">
        <f>Input2022!O1254*0.000001</f>
        <v>24.364982999999999</v>
      </c>
      <c r="P1254">
        <f>Input2022!P1254*0.000001</f>
        <v>1.740677</v>
      </c>
      <c r="Q1254">
        <f>Input2022!Q1254*0.000001</f>
        <v>-32.552118999999998</v>
      </c>
      <c r="R1254">
        <f>Input2022!R1254*0.000001</f>
        <v>222.66109128289474</v>
      </c>
      <c r="S1254">
        <f>Input2022!S1254*0.000001</f>
        <v>190.10897228289474</v>
      </c>
      <c r="T1254">
        <f>Input2022!T1254*0.000001</f>
        <v>5.9434009999999997</v>
      </c>
      <c r="U1254">
        <f>Input2022!U1254*0.000001</f>
        <v>0</v>
      </c>
      <c r="V1254">
        <f>Input2022!V1254*0.000001</f>
        <v>12.789947</v>
      </c>
      <c r="W1254">
        <f>Input2022!W1254*0.000001</f>
        <v>-35.073057999999996</v>
      </c>
    </row>
    <row r="1255" spans="1:23" ht="14.25" customHeight="1">
      <c r="A1255">
        <f>Input2022!A1255</f>
        <v>2022</v>
      </c>
      <c r="B1255" t="str">
        <f>Input2022!B1255</f>
        <v>Solano County</v>
      </c>
      <c r="C1255" t="str">
        <f>Input2022!C1255</f>
        <v>County</v>
      </c>
      <c r="D1255" t="str">
        <f>Input2022!D1255</f>
        <v>06</v>
      </c>
      <c r="E1255" t="str">
        <f>Input2022!E1255</f>
        <v>095</v>
      </c>
      <c r="F1255" t="str">
        <f>Input2022!F1255</f>
        <v>00000</v>
      </c>
      <c r="G1255" t="str">
        <f>Input2022!G1255</f>
        <v>CA</v>
      </c>
      <c r="H1255">
        <f>Input2022!H1255*0.000001</f>
        <v>169.064639</v>
      </c>
      <c r="I1255">
        <f>Input2022!I1255*0.000001</f>
        <v>-190.898999</v>
      </c>
      <c r="J1255">
        <f>Input2022!J1255*0.000001</f>
        <v>113.089039</v>
      </c>
      <c r="K1255">
        <f>Input2022!K1255*0.000001</f>
        <v>141.95404499999998</v>
      </c>
      <c r="L1255">
        <f>Input2022!L1255*0.000001</f>
        <v>859.09812999999997</v>
      </c>
      <c r="M1255">
        <f>Input2022!M1255*0.000001</f>
        <v>294.11735399999998</v>
      </c>
      <c r="N1255">
        <f>Input2022!N1255*0.000001</f>
        <v>0</v>
      </c>
      <c r="O1255">
        <f>Input2022!O1255*0.000001</f>
        <v>209.89004699999998</v>
      </c>
      <c r="P1255">
        <f>Input2022!P1255*0.000001</f>
        <v>24.255987999999999</v>
      </c>
      <c r="Q1255">
        <f>Input2022!Q1255*0.000001</f>
        <v>-340.38225899999998</v>
      </c>
      <c r="R1255">
        <f>Input2022!R1255*0.000001</f>
        <v>2266.3123660000001</v>
      </c>
      <c r="S1255">
        <f>Input2022!S1255*0.000001</f>
        <v>1925.9301069999999</v>
      </c>
      <c r="T1255">
        <f>Input2022!T1255*0.000001</f>
        <v>72.466926999999998</v>
      </c>
      <c r="U1255">
        <f>Input2022!U1255*0.000001</f>
        <v>67.125664</v>
      </c>
      <c r="V1255">
        <f>Input2022!V1255*0.000001</f>
        <v>69.957893999999996</v>
      </c>
      <c r="W1255">
        <f>Input2022!W1255*0.000001</f>
        <v>-282.24604799999997</v>
      </c>
    </row>
    <row r="1256" spans="1:23" ht="14.25" customHeight="1">
      <c r="A1256">
        <f>Input2022!A1256</f>
        <v>2022</v>
      </c>
      <c r="B1256" t="str">
        <f>Input2022!B1256</f>
        <v>Solano County Office of Education</v>
      </c>
      <c r="C1256" t="str">
        <f>Input2022!C1256</f>
        <v>School District</v>
      </c>
      <c r="D1256" t="str">
        <f>Input2022!D1256</f>
        <v>06</v>
      </c>
      <c r="E1256" t="str">
        <f>Input2022!E1256</f>
        <v>095</v>
      </c>
      <c r="F1256" t="str">
        <f>Input2022!F1256</f>
        <v>91122</v>
      </c>
      <c r="G1256" t="str">
        <f>Input2022!G1256</f>
        <v>CA</v>
      </c>
      <c r="H1256">
        <f>Input2022!H1256*0.000001</f>
        <v>31.723848</v>
      </c>
      <c r="I1256">
        <f>Input2022!I1256*0.000001</f>
        <v>0</v>
      </c>
      <c r="J1256">
        <f>Input2022!J1256*0.000001</f>
        <v>57.433084999999998</v>
      </c>
      <c r="K1256">
        <f>Input2022!K1256*0.000001</f>
        <v>0.63446499999999995</v>
      </c>
      <c r="L1256">
        <f>Input2022!L1256*0.000001</f>
        <v>93.141284999999996</v>
      </c>
      <c r="M1256">
        <f>Input2022!M1256*0.000001</f>
        <v>61.902863999999994</v>
      </c>
      <c r="N1256">
        <f>Input2022!N1256*0.000001</f>
        <v>0</v>
      </c>
      <c r="O1256">
        <f>Input2022!O1256*0.000001</f>
        <v>41.169604999999997</v>
      </c>
      <c r="P1256">
        <f>Input2022!P1256*0.000001</f>
        <v>9.4691689999999991</v>
      </c>
      <c r="Q1256">
        <f>Input2022!Q1256*0.000001</f>
        <v>-31.183709</v>
      </c>
      <c r="R1256">
        <f>Input2022!R1256*0.000001</f>
        <v>184.27420039999998</v>
      </c>
      <c r="S1256">
        <f>Input2022!S1256*0.000001</f>
        <v>153.09049139999999</v>
      </c>
      <c r="T1256">
        <f>Input2022!T1256*0.000001</f>
        <v>5.6720049999999995</v>
      </c>
      <c r="U1256">
        <f>Input2022!U1256*0.000001</f>
        <v>0</v>
      </c>
      <c r="V1256">
        <f>Input2022!V1256*0.000001</f>
        <v>12.311045999999999</v>
      </c>
      <c r="W1256">
        <f>Input2022!W1256*0.000001</f>
        <v>-16.970682999999998</v>
      </c>
    </row>
    <row r="1257" spans="1:23" ht="14.25" customHeight="1">
      <c r="A1257">
        <f>Input2022!A1257</f>
        <v>2022</v>
      </c>
      <c r="B1257" t="str">
        <f>Input2022!B1257</f>
        <v>Solano Transportation Authority</v>
      </c>
      <c r="C1257" t="str">
        <f>Input2022!C1257</f>
        <v>Special District</v>
      </c>
      <c r="D1257" t="str">
        <f>Input2022!D1257</f>
        <v>06</v>
      </c>
      <c r="E1257" t="str">
        <f>Input2022!E1257</f>
        <v>095</v>
      </c>
      <c r="F1257">
        <f>Input2022!F1257</f>
        <v>99079</v>
      </c>
      <c r="G1257" t="str">
        <f>Input2022!G1257</f>
        <v>CA</v>
      </c>
      <c r="H1257">
        <f>Input2022!H1257*0.000001</f>
        <v>5.1701869999999994</v>
      </c>
      <c r="I1257">
        <f>Input2022!I1257*0.000001</f>
        <v>0</v>
      </c>
      <c r="J1257">
        <f>Input2022!J1257*0.000001</f>
        <v>19.603869</v>
      </c>
      <c r="K1257">
        <f>Input2022!K1257*0.000001</f>
        <v>8.1687799999999999</v>
      </c>
      <c r="L1257">
        <f>Input2022!L1257*0.000001</f>
        <v>28.709799999999998</v>
      </c>
      <c r="M1257">
        <f>Input2022!M1257*0.000001</f>
        <v>14.743920999999999</v>
      </c>
      <c r="N1257">
        <f>Input2022!N1257*0.000001</f>
        <v>1.4338139999999999</v>
      </c>
      <c r="O1257">
        <f>Input2022!O1257*0.000001</f>
        <v>5.8737870000000001</v>
      </c>
      <c r="P1257">
        <f>Input2022!P1257*0.000001</f>
        <v>4.4607009999999994</v>
      </c>
      <c r="Q1257">
        <f>Input2022!Q1257*0.000001</f>
        <v>-0.81158199999999991</v>
      </c>
      <c r="R1257">
        <f>Input2022!R1257*0.000001</f>
        <v>10.868244633967784</v>
      </c>
      <c r="S1257">
        <f>Input2022!S1257*0.000001</f>
        <v>10.056662633967784</v>
      </c>
      <c r="T1257">
        <f>Input2022!T1257*0.000001</f>
        <v>0.198487</v>
      </c>
      <c r="U1257">
        <f>Input2022!U1257*0.000001</f>
        <v>0</v>
      </c>
      <c r="V1257">
        <f>Input2022!V1257*0.000001</f>
        <v>0</v>
      </c>
      <c r="W1257">
        <f>Input2022!W1257*0.000001</f>
        <v>3.5662339999999997</v>
      </c>
    </row>
    <row r="1258" spans="1:23" ht="14.25" customHeight="1">
      <c r="A1258">
        <f>Input2022!A1258</f>
        <v>2022</v>
      </c>
      <c r="B1258" t="str">
        <f>Input2022!B1258</f>
        <v>Soledad</v>
      </c>
      <c r="C1258" t="str">
        <f>Input2022!C1258</f>
        <v>City</v>
      </c>
      <c r="D1258" t="str">
        <f>Input2022!D1258</f>
        <v>06</v>
      </c>
      <c r="E1258" t="str">
        <f>Input2022!E1258</f>
        <v>053</v>
      </c>
      <c r="F1258">
        <f>Input2022!F1258</f>
        <v>72520</v>
      </c>
      <c r="G1258" t="str">
        <f>Input2022!G1258</f>
        <v>CA</v>
      </c>
      <c r="H1258">
        <f>Input2022!H1258*0.000001</f>
        <v>7.2913829999999997</v>
      </c>
      <c r="I1258">
        <f>Input2022!I1258*0.000001</f>
        <v>0</v>
      </c>
      <c r="J1258">
        <f>Input2022!J1258*0.000001</f>
        <v>10.711307</v>
      </c>
      <c r="K1258">
        <f>Input2022!K1258*0.000001</f>
        <v>28.814525999999997</v>
      </c>
      <c r="L1258">
        <f>Input2022!L1258*0.000001</f>
        <v>35.224626000000001</v>
      </c>
      <c r="M1258">
        <f>Input2022!M1258*0.000001</f>
        <v>11.790953</v>
      </c>
      <c r="N1258">
        <f>Input2022!N1258*0.000001</f>
        <v>0</v>
      </c>
      <c r="O1258">
        <f>Input2022!O1258*0.000001</f>
        <v>8.5589180000000002</v>
      </c>
      <c r="P1258">
        <f>Input2022!P1258*0.000001</f>
        <v>1.0057099999999999</v>
      </c>
      <c r="Q1258">
        <f>Input2022!Q1258*0.000001</f>
        <v>-2.3397739999999998</v>
      </c>
      <c r="R1258">
        <f>Input2022!R1258*0.000001</f>
        <v>29.222610152385911</v>
      </c>
      <c r="S1258">
        <f>Input2022!S1258*0.000001</f>
        <v>26.882836152385913</v>
      </c>
      <c r="T1258">
        <f>Input2022!T1258*0.000001</f>
        <v>0.90166999999999997</v>
      </c>
      <c r="U1258">
        <f>Input2022!U1258*0.000001</f>
        <v>0</v>
      </c>
      <c r="V1258">
        <f>Input2022!V1258*0.000001</f>
        <v>0</v>
      </c>
      <c r="W1258">
        <f>Input2022!W1258*0.000001</f>
        <v>23.793666999999999</v>
      </c>
    </row>
    <row r="1259" spans="1:23" ht="14.25" customHeight="1">
      <c r="A1259">
        <f>Input2022!A1259</f>
        <v>2022</v>
      </c>
      <c r="B1259" t="str">
        <f>Input2022!B1259</f>
        <v>Soledad Unified School District</v>
      </c>
      <c r="C1259" t="str">
        <f>Input2022!C1259</f>
        <v>School District</v>
      </c>
      <c r="D1259" t="str">
        <f>Input2022!D1259</f>
        <v>06</v>
      </c>
      <c r="E1259" t="str">
        <f>Input2022!E1259</f>
        <v>053</v>
      </c>
      <c r="F1259" t="str">
        <f>Input2022!F1259</f>
        <v>37050</v>
      </c>
      <c r="G1259" t="str">
        <f>Input2022!G1259</f>
        <v>CA</v>
      </c>
      <c r="H1259">
        <f>Input2022!H1259*0.000001</f>
        <v>4.9935149999999995</v>
      </c>
      <c r="I1259">
        <f>Input2022!I1259*0.000001</f>
        <v>0</v>
      </c>
      <c r="J1259">
        <f>Input2022!J1259*0.000001</f>
        <v>80.019213999999991</v>
      </c>
      <c r="K1259">
        <f>Input2022!K1259*0.000001</f>
        <v>69.849318999999994</v>
      </c>
      <c r="L1259">
        <f>Input2022!L1259*0.000001</f>
        <v>87.657302000000001</v>
      </c>
      <c r="M1259">
        <f>Input2022!M1259*0.000001</f>
        <v>81.819265000000001</v>
      </c>
      <c r="N1259">
        <f>Input2022!N1259*0.000001</f>
        <v>0</v>
      </c>
      <c r="O1259">
        <f>Input2022!O1259*0.000001</f>
        <v>25.074531999999998</v>
      </c>
      <c r="P1259">
        <f>Input2022!P1259*0.000001</f>
        <v>16.544673</v>
      </c>
      <c r="Q1259">
        <f>Input2022!Q1259*0.000001</f>
        <v>-37.797309999999996</v>
      </c>
      <c r="R1259">
        <f>Input2022!R1259*0.000001</f>
        <v>250.29987399999999</v>
      </c>
      <c r="S1259">
        <f>Input2022!S1259*0.000001</f>
        <v>212.50256399999998</v>
      </c>
      <c r="T1259">
        <f>Input2022!T1259*0.000001</f>
        <v>7.5888879999999999</v>
      </c>
      <c r="U1259">
        <f>Input2022!U1259*0.000001</f>
        <v>0</v>
      </c>
      <c r="V1259">
        <f>Input2022!V1259*0.000001</f>
        <v>20.652593</v>
      </c>
      <c r="W1259">
        <f>Input2022!W1259*0.000001</f>
        <v>-66.570836999999997</v>
      </c>
    </row>
    <row r="1260" spans="1:23" ht="14.25" customHeight="1">
      <c r="A1260">
        <f>Input2022!A1260</f>
        <v>2022</v>
      </c>
      <c r="B1260" t="str">
        <f>Input2022!B1260</f>
        <v>Solvang</v>
      </c>
      <c r="C1260" t="str">
        <f>Input2022!C1260</f>
        <v>City</v>
      </c>
      <c r="D1260" t="str">
        <f>Input2022!D1260</f>
        <v>06</v>
      </c>
      <c r="E1260" t="str">
        <f>Input2022!E1260</f>
        <v>083</v>
      </c>
      <c r="F1260">
        <f>Input2022!F1260</f>
        <v>72576</v>
      </c>
      <c r="G1260" t="str">
        <f>Input2022!G1260</f>
        <v>CA</v>
      </c>
      <c r="H1260">
        <f>Input2022!H1260*0.000001</f>
        <v>14.290009</v>
      </c>
      <c r="I1260">
        <f>Input2022!I1260*0.000001</f>
        <v>-0.27588099999999999</v>
      </c>
      <c r="J1260">
        <f>Input2022!J1260*0.000001</f>
        <v>9.1710519999999995</v>
      </c>
      <c r="K1260">
        <f>Input2022!K1260*0.000001</f>
        <v>0.17574799999999999</v>
      </c>
      <c r="L1260">
        <f>Input2022!L1260*0.000001</f>
        <v>22.220472999999998</v>
      </c>
      <c r="M1260">
        <f>Input2022!M1260*0.000001</f>
        <v>12.134437999999999</v>
      </c>
      <c r="N1260">
        <f>Input2022!N1260*0.000001</f>
        <v>0</v>
      </c>
      <c r="O1260">
        <f>Input2022!O1260*0.000001</f>
        <v>13.542219999999999</v>
      </c>
      <c r="P1260">
        <f>Input2022!P1260*0.000001</f>
        <v>0.56692399999999998</v>
      </c>
      <c r="Q1260">
        <f>Input2022!Q1260*0.000001</f>
        <v>-2.5960639999999997</v>
      </c>
      <c r="R1260">
        <f>Input2022!R1260*0.000001</f>
        <v>22.169632792485057</v>
      </c>
      <c r="S1260">
        <f>Input2022!S1260*0.000001</f>
        <v>19.573568792485059</v>
      </c>
      <c r="T1260">
        <f>Input2022!T1260*0.000001</f>
        <v>0.47139999999999999</v>
      </c>
      <c r="U1260">
        <f>Input2022!U1260*0.000001</f>
        <v>1.045642</v>
      </c>
      <c r="V1260">
        <f>Input2022!V1260*0.000001</f>
        <v>2.441071</v>
      </c>
      <c r="W1260">
        <f>Input2022!W1260*0.000001</f>
        <v>21.470665999999998</v>
      </c>
    </row>
    <row r="1261" spans="1:23" ht="14.25" customHeight="1">
      <c r="A1261">
        <f>Input2022!A1261</f>
        <v>2022</v>
      </c>
      <c r="B1261" t="str">
        <f>Input2022!B1261</f>
        <v>Solvang Elementary School District</v>
      </c>
      <c r="C1261" t="str">
        <f>Input2022!C1261</f>
        <v>School District</v>
      </c>
      <c r="D1261" t="str">
        <f>Input2022!D1261</f>
        <v>06</v>
      </c>
      <c r="E1261" t="str">
        <f>Input2022!E1261</f>
        <v>083</v>
      </c>
      <c r="F1261" t="str">
        <f>Input2022!F1261</f>
        <v>37110</v>
      </c>
      <c r="G1261" t="str">
        <f>Input2022!G1261</f>
        <v>CA</v>
      </c>
      <c r="H1261">
        <f>Input2022!H1261*0.000001</f>
        <v>2.548222</v>
      </c>
      <c r="I1261">
        <f>Input2022!I1261*0.000001</f>
        <v>-9.9999999999999992E-2</v>
      </c>
      <c r="J1261">
        <f>Input2022!J1261*0.000001</f>
        <v>8.1970390000000002</v>
      </c>
      <c r="K1261">
        <f>Input2022!K1261*0.000001</f>
        <v>10.971703</v>
      </c>
      <c r="L1261">
        <f>Input2022!L1261*0.000001</f>
        <v>8.9528079999999992</v>
      </c>
      <c r="M1261">
        <f>Input2022!M1261*0.000001</f>
        <v>8.195767</v>
      </c>
      <c r="N1261">
        <f>Input2022!N1261*0.000001</f>
        <v>2.52162</v>
      </c>
      <c r="O1261">
        <f>Input2022!O1261*0.000001</f>
        <v>0</v>
      </c>
      <c r="P1261">
        <f>Input2022!P1261*0.000001</f>
        <v>0.43696599999999997</v>
      </c>
      <c r="Q1261">
        <f>Input2022!Q1261*0.000001</f>
        <v>-3.2439149999999999</v>
      </c>
      <c r="R1261">
        <f>Input2022!R1261*0.000001</f>
        <v>21.990593329999996</v>
      </c>
      <c r="S1261">
        <f>Input2022!S1261*0.000001</f>
        <v>18.746678329999998</v>
      </c>
      <c r="T1261">
        <f>Input2022!T1261*0.000001</f>
        <v>0.749135</v>
      </c>
      <c r="U1261">
        <f>Input2022!U1261*0.000001</f>
        <v>0</v>
      </c>
      <c r="V1261">
        <f>Input2022!V1261*0.000001</f>
        <v>0</v>
      </c>
      <c r="W1261">
        <f>Input2022!W1261*0.000001</f>
        <v>-2.7058709999999997</v>
      </c>
    </row>
    <row r="1262" spans="1:23" ht="14.25" customHeight="1">
      <c r="A1262">
        <f>Input2022!A1262</f>
        <v>2022</v>
      </c>
      <c r="B1262" t="str">
        <f>Input2022!B1262</f>
        <v>Somis Union School District</v>
      </c>
      <c r="C1262" t="str">
        <f>Input2022!C1262</f>
        <v>School District</v>
      </c>
      <c r="D1262" t="str">
        <f>Input2022!D1262</f>
        <v>06</v>
      </c>
      <c r="E1262" t="str">
        <f>Input2022!E1262</f>
        <v>111</v>
      </c>
      <c r="F1262" t="str">
        <f>Input2022!F1262</f>
        <v>37140</v>
      </c>
      <c r="G1262" t="str">
        <f>Input2022!G1262</f>
        <v>CA</v>
      </c>
      <c r="H1262">
        <f>Input2022!H1262*0.000001</f>
        <v>0.75265199999999999</v>
      </c>
      <c r="I1262">
        <f>Input2022!I1262*0.000001</f>
        <v>0</v>
      </c>
      <c r="J1262">
        <f>Input2022!J1262*0.000001</f>
        <v>4.2313960000000002</v>
      </c>
      <c r="K1262">
        <f>Input2022!K1262*0.000001</f>
        <v>9.5730609999999992</v>
      </c>
      <c r="L1262">
        <f>Input2022!L1262*0.000001</f>
        <v>3.0700609999999999</v>
      </c>
      <c r="M1262">
        <f>Input2022!M1262*0.000001</f>
        <v>3.9954359999999998</v>
      </c>
      <c r="N1262">
        <f>Input2022!N1262*0.000001</f>
        <v>0.90009299999999992</v>
      </c>
      <c r="O1262">
        <f>Input2022!O1262*0.000001</f>
        <v>0</v>
      </c>
      <c r="P1262">
        <f>Input2022!P1262*0.000001</f>
        <v>0.39588099999999998</v>
      </c>
      <c r="Q1262">
        <f>Input2022!Q1262*0.000001</f>
        <v>-2.0322089999999999</v>
      </c>
      <c r="R1262">
        <f>Input2022!R1262*0.000001</f>
        <v>14.012208999999999</v>
      </c>
      <c r="S1262">
        <f>Input2022!S1262*0.000001</f>
        <v>11.979999999999999</v>
      </c>
      <c r="T1262">
        <f>Input2022!T1262*0.000001</f>
        <v>0.388181</v>
      </c>
      <c r="U1262">
        <f>Input2022!U1262*0.000001</f>
        <v>0</v>
      </c>
      <c r="V1262">
        <f>Input2022!V1262*0.000001</f>
        <v>0</v>
      </c>
      <c r="W1262">
        <f>Input2022!W1262*0.000001</f>
        <v>-0.86719599999999997</v>
      </c>
    </row>
    <row r="1263" spans="1:23" ht="14.25" customHeight="1">
      <c r="A1263">
        <f>Input2022!A1263</f>
        <v>2022</v>
      </c>
      <c r="B1263" t="str">
        <f>Input2022!B1263</f>
        <v>Sonoma County</v>
      </c>
      <c r="C1263" t="str">
        <f>Input2022!C1263</f>
        <v>County</v>
      </c>
      <c r="D1263" t="str">
        <f>Input2022!D1263</f>
        <v>06</v>
      </c>
      <c r="E1263" t="str">
        <f>Input2022!E1263</f>
        <v>097</v>
      </c>
      <c r="F1263" t="str">
        <f>Input2022!F1263</f>
        <v>00000</v>
      </c>
      <c r="G1263" t="str">
        <f>Input2022!G1263</f>
        <v>CA</v>
      </c>
      <c r="H1263">
        <f>Input2022!H1263*0.000001</f>
        <v>269.90699999999998</v>
      </c>
      <c r="I1263">
        <f>Input2022!I1263*0.000001</f>
        <v>-198.46199999999999</v>
      </c>
      <c r="J1263">
        <f>Input2022!J1263*0.000001</f>
        <v>544.30799999999999</v>
      </c>
      <c r="K1263">
        <f>Input2022!K1263*0.000001</f>
        <v>472.67599999999999</v>
      </c>
      <c r="L1263">
        <f>Input2022!L1263*0.000001</f>
        <v>1312.54</v>
      </c>
      <c r="M1263">
        <f>Input2022!M1263*0.000001</f>
        <v>613.62400000000002</v>
      </c>
      <c r="N1263">
        <f>Input2022!N1263*0.000001</f>
        <v>0</v>
      </c>
      <c r="O1263">
        <f>Input2022!O1263*0.000001</f>
        <v>341.101</v>
      </c>
      <c r="P1263">
        <f>Input2022!P1263*0.000001</f>
        <v>123.72699999999999</v>
      </c>
      <c r="Q1263">
        <f>Input2022!Q1263*0.000001</f>
        <v>62.138999999999996</v>
      </c>
      <c r="R1263">
        <f>Input2022!R1263*0.000001</f>
        <v>3510.6779661016849</v>
      </c>
      <c r="S1263">
        <f>Input2022!S1263*0.000001</f>
        <v>3572.816966101685</v>
      </c>
      <c r="T1263">
        <f>Input2022!T1263*0.000001</f>
        <v>62.732999999999997</v>
      </c>
      <c r="U1263">
        <f>Input2022!U1263*0.000001</f>
        <v>100.321</v>
      </c>
      <c r="V1263">
        <f>Input2022!V1263*0.000001</f>
        <v>251.03699999999998</v>
      </c>
      <c r="W1263">
        <f>Input2022!W1263*0.000001</f>
        <v>-48.030999999999999</v>
      </c>
    </row>
    <row r="1264" spans="1:23" ht="14.25" customHeight="1">
      <c r="A1264">
        <f>Input2022!A1264</f>
        <v>2022</v>
      </c>
      <c r="B1264" t="str">
        <f>Input2022!B1264</f>
        <v>Sonoma County Office of Education</v>
      </c>
      <c r="C1264" t="str">
        <f>Input2022!C1264</f>
        <v>School District</v>
      </c>
      <c r="D1264" t="str">
        <f>Input2022!D1264</f>
        <v>06</v>
      </c>
      <c r="E1264" t="str">
        <f>Input2022!E1264</f>
        <v>097</v>
      </c>
      <c r="F1264" t="str">
        <f>Input2022!F1264</f>
        <v>91040</v>
      </c>
      <c r="G1264" t="str">
        <f>Input2022!G1264</f>
        <v>CA</v>
      </c>
      <c r="H1264">
        <f>Input2022!H1264*0.000001</f>
        <v>49.636599999999994</v>
      </c>
      <c r="I1264">
        <f>Input2022!I1264*0.000001</f>
        <v>0</v>
      </c>
      <c r="J1264">
        <f>Input2022!J1264*0.000001</f>
        <v>72.680447000000001</v>
      </c>
      <c r="K1264">
        <f>Input2022!K1264*0.000001</f>
        <v>3.5940319999999999</v>
      </c>
      <c r="L1264">
        <f>Input2022!L1264*0.000001</f>
        <v>158.59016499999998</v>
      </c>
      <c r="M1264">
        <f>Input2022!M1264*0.000001</f>
        <v>74.22040299999999</v>
      </c>
      <c r="N1264">
        <f>Input2022!N1264*0.000001</f>
        <v>0</v>
      </c>
      <c r="O1264">
        <f>Input2022!O1264*0.000001</f>
        <v>69.30380199999999</v>
      </c>
      <c r="P1264">
        <f>Input2022!P1264*0.000001</f>
        <v>13.238166</v>
      </c>
      <c r="Q1264">
        <f>Input2022!Q1264*0.000001</f>
        <v>-34.040849000000001</v>
      </c>
      <c r="R1264">
        <f>Input2022!R1264*0.000001</f>
        <v>210.2897729</v>
      </c>
      <c r="S1264">
        <f>Input2022!S1264*0.000001</f>
        <v>176.24892389999999</v>
      </c>
      <c r="T1264">
        <f>Input2022!T1264*0.000001</f>
        <v>5.8368969999999996</v>
      </c>
      <c r="U1264">
        <f>Input2022!U1264*0.000001</f>
        <v>9.9578600000000002</v>
      </c>
      <c r="V1264">
        <f>Input2022!V1264*0.000001</f>
        <v>10.522083</v>
      </c>
      <c r="W1264">
        <f>Input2022!W1264*0.000001</f>
        <v>4.9078029999999995</v>
      </c>
    </row>
    <row r="1265" spans="1:23" ht="14.25" customHeight="1">
      <c r="A1265">
        <f>Input2022!A1265</f>
        <v>2022</v>
      </c>
      <c r="B1265" t="str">
        <f>Input2022!B1265</f>
        <v>Sonoma County Transportation Authority</v>
      </c>
      <c r="C1265" t="str">
        <f>Input2022!C1265</f>
        <v>Special District</v>
      </c>
      <c r="D1265" t="str">
        <f>Input2022!D1265</f>
        <v>06</v>
      </c>
      <c r="E1265" t="str">
        <f>Input2022!E1265</f>
        <v>097</v>
      </c>
      <c r="F1265">
        <f>Input2022!F1265</f>
        <v>99080</v>
      </c>
      <c r="G1265" t="str">
        <f>Input2022!G1265</f>
        <v>CA</v>
      </c>
      <c r="H1265">
        <f>Input2022!H1265*0.000001</f>
        <v>7.0964299999999998</v>
      </c>
      <c r="I1265">
        <f>Input2022!I1265*0.000001</f>
        <v>0</v>
      </c>
      <c r="J1265">
        <f>Input2022!J1265*0.000001</f>
        <v>3.6976249999999999</v>
      </c>
      <c r="K1265">
        <f>Input2022!K1265*0.000001</f>
        <v>13.650544999999999</v>
      </c>
      <c r="L1265">
        <f>Input2022!L1265*0.000001</f>
        <v>40.399696999999996</v>
      </c>
      <c r="M1265">
        <f>Input2022!M1265*0.000001</f>
        <v>8.8821779999999997</v>
      </c>
      <c r="N1265">
        <f>Input2022!N1265*0.000001</f>
        <v>0</v>
      </c>
      <c r="O1265">
        <f>Input2022!O1265*0.000001</f>
        <v>9.0029369999999993</v>
      </c>
      <c r="P1265">
        <f>Input2022!P1265*0.000001</f>
        <v>2.3195449999999997</v>
      </c>
      <c r="Q1265">
        <f>Input2022!Q1265*0.000001</f>
        <v>0.293819</v>
      </c>
      <c r="R1265">
        <f>Input2022!R1265*0.000001</f>
        <v>10.88218518518522</v>
      </c>
      <c r="S1265">
        <f>Input2022!S1265*0.000001</f>
        <v>11.176004185185219</v>
      </c>
      <c r="T1265">
        <f>Input2022!T1265*0.000001</f>
        <v>0.25538099999999997</v>
      </c>
      <c r="U1265">
        <f>Input2022!U1265*0.000001</f>
        <v>0.40948945519249424</v>
      </c>
      <c r="V1265">
        <f>Input2022!V1265*0.000001</f>
        <v>1.0725234551924943</v>
      </c>
      <c r="W1265">
        <f>Input2022!W1265*0.000001</f>
        <v>42.664305999999996</v>
      </c>
    </row>
    <row r="1266" spans="1:23" ht="14.25" customHeight="1">
      <c r="A1266">
        <f>Input2022!A1266</f>
        <v>2022</v>
      </c>
      <c r="B1266" t="str">
        <f>Input2022!B1266</f>
        <v>Sonoma County Water Agency</v>
      </c>
      <c r="C1266" t="str">
        <f>Input2022!C1266</f>
        <v>Special District</v>
      </c>
      <c r="D1266" t="str">
        <f>Input2022!D1266</f>
        <v>06</v>
      </c>
      <c r="E1266" t="str">
        <f>Input2022!E1266</f>
        <v>097</v>
      </c>
      <c r="F1266">
        <f>Input2022!F1266</f>
        <v>99081</v>
      </c>
      <c r="G1266" t="str">
        <f>Input2022!G1266</f>
        <v>CA</v>
      </c>
      <c r="H1266">
        <f>Input2022!H1266*0.000001</f>
        <v>16.533825</v>
      </c>
      <c r="I1266">
        <f>Input2022!I1266*0.000001</f>
        <v>-3.0049999999999999</v>
      </c>
      <c r="J1266">
        <f>Input2022!J1266*0.000001</f>
        <v>28.292178999999997</v>
      </c>
      <c r="K1266">
        <f>Input2022!K1266*0.000001</f>
        <v>122.719585</v>
      </c>
      <c r="L1266">
        <f>Input2022!L1266*0.000001</f>
        <v>113.74722</v>
      </c>
      <c r="M1266">
        <f>Input2022!M1266*0.000001</f>
        <v>30.133496999999998</v>
      </c>
      <c r="N1266">
        <f>Input2022!N1266*0.000001</f>
        <v>0</v>
      </c>
      <c r="O1266">
        <f>Input2022!O1266*0.000001</f>
        <v>18.096501</v>
      </c>
      <c r="P1266">
        <f>Input2022!P1266*0.000001</f>
        <v>3.9924759999999999</v>
      </c>
      <c r="Q1266">
        <f>Input2022!Q1266*0.000001</f>
        <v>5.2109049999999995</v>
      </c>
      <c r="R1266">
        <f>Input2022!R1266*0.000001</f>
        <v>192.99648148148211</v>
      </c>
      <c r="S1266">
        <f>Input2022!S1266*0.000001</f>
        <v>198.2073864814821</v>
      </c>
      <c r="T1266">
        <f>Input2022!T1266*0.000001</f>
        <v>4.5764089999999999</v>
      </c>
      <c r="U1266">
        <f>Input2022!U1266*0.000001</f>
        <v>7.525729459546926</v>
      </c>
      <c r="V1266">
        <f>Input2022!V1266*0.000001</f>
        <v>19.700862459546926</v>
      </c>
      <c r="W1266">
        <f>Input2022!W1266*0.000001</f>
        <v>75.77094799999999</v>
      </c>
    </row>
    <row r="1267" spans="1:23" ht="14.25" customHeight="1">
      <c r="A1267">
        <f>Input2022!A1267</f>
        <v>2022</v>
      </c>
      <c r="B1267" t="str">
        <f>Input2022!B1267</f>
        <v>Sonoma Resource Conservation District</v>
      </c>
      <c r="C1267" t="str">
        <f>Input2022!C1267</f>
        <v>Special District</v>
      </c>
      <c r="D1267" t="str">
        <f>Input2022!D1267</f>
        <v>06</v>
      </c>
      <c r="E1267" t="str">
        <f>Input2022!E1267</f>
        <v>097</v>
      </c>
      <c r="F1267">
        <f>Input2022!F1267</f>
        <v>99082</v>
      </c>
      <c r="G1267" t="str">
        <f>Input2022!G1267</f>
        <v>CA</v>
      </c>
      <c r="H1267">
        <f>Input2022!H1267*0.000001</f>
        <v>0.87155499999999997</v>
      </c>
      <c r="I1267">
        <f>Input2022!I1267*0.000001</f>
        <v>0</v>
      </c>
      <c r="J1267">
        <f>Input2022!J1267*0.000001</f>
        <v>3.0034739999999998</v>
      </c>
      <c r="K1267">
        <f>Input2022!K1267*0.000001</f>
        <v>5.8164E-2</v>
      </c>
      <c r="L1267">
        <f>Input2022!L1267*0.000001</f>
        <v>2.8870119999999999</v>
      </c>
      <c r="M1267">
        <f>Input2022!M1267*0.000001</f>
        <v>2.9156389999999996</v>
      </c>
      <c r="N1267">
        <f>Input2022!N1267*0.000001</f>
        <v>0</v>
      </c>
      <c r="O1267">
        <f>Input2022!O1267*0.000001</f>
        <v>1.463527</v>
      </c>
      <c r="P1267">
        <f>Input2022!P1267*0.000001</f>
        <v>1.579637</v>
      </c>
      <c r="Q1267">
        <f>Input2022!Q1267*0.000001</f>
        <v>-2.4499999999999997E-2</v>
      </c>
      <c r="R1267">
        <f>Input2022!R1267*0.000001</f>
        <v>0.88447653429603046</v>
      </c>
      <c r="S1267">
        <f>Input2022!S1267*0.000001</f>
        <v>0.85997653429603049</v>
      </c>
      <c r="T1267">
        <f>Input2022!T1267*0.000001</f>
        <v>1.5035E-2</v>
      </c>
      <c r="U1267">
        <f>Input2022!U1267*0.000001</f>
        <v>0</v>
      </c>
      <c r="V1267">
        <f>Input2022!V1267*0.000001</f>
        <v>0</v>
      </c>
      <c r="W1267">
        <f>Input2022!W1267*0.000001</f>
        <v>0.80561099999999997</v>
      </c>
    </row>
    <row r="1268" spans="1:23" ht="14.25" customHeight="1">
      <c r="A1268">
        <f>Input2022!A1268</f>
        <v>2022</v>
      </c>
      <c r="B1268" t="str">
        <f>Input2022!B1268</f>
        <v>Sonoma Valley Fire District</v>
      </c>
      <c r="C1268" t="str">
        <f>Input2022!C1268</f>
        <v>Special District</v>
      </c>
      <c r="D1268" t="str">
        <f>Input2022!D1268</f>
        <v>06</v>
      </c>
      <c r="E1268" t="str">
        <f>Input2022!E1268</f>
        <v>097</v>
      </c>
      <c r="F1268">
        <f>Input2022!F1268</f>
        <v>99083</v>
      </c>
      <c r="G1268" t="str">
        <f>Input2022!G1268</f>
        <v>CA</v>
      </c>
      <c r="H1268">
        <f>Input2022!H1268*0.000001</f>
        <v>11.111143</v>
      </c>
      <c r="I1268">
        <f>Input2022!I1268*0.000001</f>
        <v>0</v>
      </c>
      <c r="J1268">
        <f>Input2022!J1268*0.000001</f>
        <v>18.440072999999998</v>
      </c>
      <c r="K1268">
        <f>Input2022!K1268*0.000001</f>
        <v>0.75273400000000001</v>
      </c>
      <c r="L1268">
        <f>Input2022!L1268*0.000001</f>
        <v>18.749663999999999</v>
      </c>
      <c r="M1268">
        <f>Input2022!M1268*0.000001</f>
        <v>18.879365999999997</v>
      </c>
      <c r="N1268">
        <f>Input2022!N1268*0.000001</f>
        <v>0</v>
      </c>
      <c r="O1268">
        <f>Input2022!O1268*0.000001</f>
        <v>8.9468560000000004</v>
      </c>
      <c r="P1268">
        <f>Input2022!P1268*0.000001</f>
        <v>6.3261999999999999E-2</v>
      </c>
      <c r="Q1268">
        <f>Input2022!Q1268*0.000001</f>
        <v>2.9418299999999999</v>
      </c>
      <c r="R1268">
        <f>Input2022!R1268*0.000001</f>
        <v>40.409692336457653</v>
      </c>
      <c r="S1268">
        <f>Input2022!S1268*0.000001</f>
        <v>43.351522336457656</v>
      </c>
      <c r="T1268">
        <f>Input2022!T1268*0.000001</f>
        <v>2.2863720000000001</v>
      </c>
      <c r="U1268">
        <f>Input2022!U1268*0.000001</f>
        <v>0</v>
      </c>
      <c r="V1268">
        <f>Input2022!V1268*0.000001</f>
        <v>5.6116019999999995</v>
      </c>
      <c r="W1268">
        <f>Input2022!W1268*0.000001</f>
        <v>4.6586449999999999</v>
      </c>
    </row>
    <row r="1269" spans="1:23" ht="14.25" customHeight="1">
      <c r="A1269">
        <f>Input2022!A1269</f>
        <v>2022</v>
      </c>
      <c r="B1269" t="str">
        <f>Input2022!B1269</f>
        <v>Sonoma Valley Unified School District</v>
      </c>
      <c r="C1269" t="str">
        <f>Input2022!C1269</f>
        <v>School District</v>
      </c>
      <c r="D1269" t="str">
        <f>Input2022!D1269</f>
        <v>06</v>
      </c>
      <c r="E1269" t="str">
        <f>Input2022!E1269</f>
        <v>097</v>
      </c>
      <c r="F1269" t="str">
        <f>Input2022!F1269</f>
        <v>37200</v>
      </c>
      <c r="G1269" t="str">
        <f>Input2022!G1269</f>
        <v>CA</v>
      </c>
      <c r="H1269">
        <f>Input2022!H1269*0.000001</f>
        <v>8.1449529999999992</v>
      </c>
      <c r="I1269">
        <f>Input2022!I1269*0.000001</f>
        <v>-9.7632999999999998E-2</v>
      </c>
      <c r="J1269">
        <f>Input2022!J1269*0.000001</f>
        <v>70.680818000000002</v>
      </c>
      <c r="K1269">
        <f>Input2022!K1269*0.000001</f>
        <v>162.05426</v>
      </c>
      <c r="L1269">
        <f>Input2022!L1269*0.000001</f>
        <v>85.652169000000001</v>
      </c>
      <c r="M1269">
        <f>Input2022!M1269*0.000001</f>
        <v>71.633984999999996</v>
      </c>
      <c r="N1269">
        <f>Input2022!N1269*0.000001</f>
        <v>0</v>
      </c>
      <c r="O1269">
        <f>Input2022!O1269*0.000001</f>
        <v>13.560913999999999</v>
      </c>
      <c r="P1269">
        <f>Input2022!P1269*0.000001</f>
        <v>5.9757569999999998</v>
      </c>
      <c r="Q1269">
        <f>Input2022!Q1269*0.000001</f>
        <v>-32.371746000000002</v>
      </c>
      <c r="R1269">
        <f>Input2022!R1269*0.000001</f>
        <v>215.89722796440492</v>
      </c>
      <c r="S1269">
        <f>Input2022!S1269*0.000001</f>
        <v>183.52548196440495</v>
      </c>
      <c r="T1269">
        <f>Input2022!T1269*0.000001</f>
        <v>6.4166169999999996</v>
      </c>
      <c r="U1269">
        <f>Input2022!U1269*0.000001</f>
        <v>0</v>
      </c>
      <c r="V1269">
        <f>Input2022!V1269*0.000001</f>
        <v>10.343423999999999</v>
      </c>
      <c r="W1269">
        <f>Input2022!W1269*0.000001</f>
        <v>-56.20185</v>
      </c>
    </row>
    <row r="1270" spans="1:23" ht="14.25" customHeight="1">
      <c r="A1270">
        <f>Input2022!A1270</f>
        <v>2022</v>
      </c>
      <c r="B1270" t="str">
        <f>Input2022!B1270</f>
        <v>Sonora</v>
      </c>
      <c r="C1270" t="str">
        <f>Input2022!C1270</f>
        <v>City</v>
      </c>
      <c r="D1270" t="str">
        <f>Input2022!D1270</f>
        <v>06</v>
      </c>
      <c r="E1270" t="str">
        <f>Input2022!E1270</f>
        <v>109</v>
      </c>
      <c r="F1270" t="str">
        <f>Input2022!F1270</f>
        <v>72674</v>
      </c>
      <c r="G1270" t="str">
        <f>Input2022!G1270</f>
        <v>CA</v>
      </c>
      <c r="H1270">
        <f>Input2022!H1270*0.000001</f>
        <v>3.4629689999999997</v>
      </c>
      <c r="I1270">
        <f>Input2022!I1270*0.000001</f>
        <v>-6.6428000000000001E-2</v>
      </c>
      <c r="J1270">
        <f>Input2022!J1270*0.000001</f>
        <v>8.9512489999999989</v>
      </c>
      <c r="K1270">
        <f>Input2022!K1270*0.000001</f>
        <v>0</v>
      </c>
      <c r="L1270">
        <f>Input2022!L1270*0.000001</f>
        <v>10.648168</v>
      </c>
      <c r="M1270">
        <f>Input2022!M1270*0.000001</f>
        <v>7.1633959999999997</v>
      </c>
      <c r="N1270">
        <f>Input2022!N1270*0.000001</f>
        <v>0</v>
      </c>
      <c r="O1270">
        <f>Input2022!O1270*0.000001</f>
        <v>3.1247309999999997</v>
      </c>
      <c r="P1270">
        <f>Input2022!P1270*0.000001</f>
        <v>0.47438599999999997</v>
      </c>
      <c r="Q1270">
        <f>Input2022!Q1270*0.000001</f>
        <v>-7.3601019999999995</v>
      </c>
      <c r="R1270">
        <f>Input2022!R1270*0.000001</f>
        <v>40.725197237274848</v>
      </c>
      <c r="S1270">
        <f>Input2022!S1270*0.000001</f>
        <v>33.365095237274843</v>
      </c>
      <c r="T1270">
        <f>Input2022!T1270*0.000001</f>
        <v>3.1235979999999999</v>
      </c>
      <c r="U1270">
        <f>Input2022!U1270*0.000001</f>
        <v>0</v>
      </c>
      <c r="V1270">
        <f>Input2022!V1270*0.000001</f>
        <v>0.41534499999999996</v>
      </c>
      <c r="W1270">
        <f>Input2022!W1270*0.000001</f>
        <v>-8.4177239999999998</v>
      </c>
    </row>
    <row r="1271" spans="1:23" ht="14.25" customHeight="1">
      <c r="A1271">
        <f>Input2022!A1271</f>
        <v>2022</v>
      </c>
      <c r="B1271" t="str">
        <f>Input2022!B1271</f>
        <v>Sonora School District</v>
      </c>
      <c r="C1271" t="str">
        <f>Input2022!C1271</f>
        <v>School District</v>
      </c>
      <c r="D1271" t="str">
        <f>Input2022!D1271</f>
        <v>06</v>
      </c>
      <c r="E1271" t="str">
        <f>Input2022!E1271</f>
        <v>109</v>
      </c>
      <c r="F1271" t="str">
        <f>Input2022!F1271</f>
        <v>37230</v>
      </c>
      <c r="G1271" t="str">
        <f>Input2022!G1271</f>
        <v>CA</v>
      </c>
      <c r="H1271">
        <f>Input2022!H1271*0.000001</f>
        <v>1.8044909999999998</v>
      </c>
      <c r="I1271">
        <f>Input2022!I1271*0.000001</f>
        <v>-8.8037999999999991E-2</v>
      </c>
      <c r="J1271">
        <f>Input2022!J1271*0.000001</f>
        <v>10.310722</v>
      </c>
      <c r="K1271">
        <f>Input2022!K1271*0.000001</f>
        <v>10.237205999999999</v>
      </c>
      <c r="L1271">
        <f>Input2022!L1271*0.000001</f>
        <v>10.540322999999999</v>
      </c>
      <c r="M1271">
        <f>Input2022!M1271*0.000001</f>
        <v>9.9489830000000001</v>
      </c>
      <c r="N1271">
        <f>Input2022!N1271*0.000001</f>
        <v>0</v>
      </c>
      <c r="O1271">
        <f>Input2022!O1271*0.000001</f>
        <v>2.5264289999999998</v>
      </c>
      <c r="P1271">
        <f>Input2022!P1271*0.000001</f>
        <v>0.72670599999999996</v>
      </c>
      <c r="Q1271">
        <f>Input2022!Q1271*0.000001</f>
        <v>-4.3920519999999996</v>
      </c>
      <c r="R1271">
        <f>Input2022!R1271*0.000001</f>
        <v>29.53576194</v>
      </c>
      <c r="S1271">
        <f>Input2022!S1271*0.000001</f>
        <v>25.143709940000001</v>
      </c>
      <c r="T1271">
        <f>Input2022!T1271*0.000001</f>
        <v>0.97137999999999991</v>
      </c>
      <c r="U1271">
        <f>Input2022!U1271*0.000001</f>
        <v>-2.7633333329999998E-4</v>
      </c>
      <c r="V1271">
        <f>Input2022!V1271*0.000001</f>
        <v>0.46948299999999998</v>
      </c>
      <c r="W1271">
        <f>Input2022!W1271*0.000001</f>
        <v>-4.2059059999999997</v>
      </c>
    </row>
    <row r="1272" spans="1:23" ht="14.25" customHeight="1">
      <c r="A1272">
        <f>Input2022!A1272</f>
        <v>2022</v>
      </c>
      <c r="B1272" t="str">
        <f>Input2022!B1272</f>
        <v>Sonora Union High School District</v>
      </c>
      <c r="C1272" t="str">
        <f>Input2022!C1272</f>
        <v>School District</v>
      </c>
      <c r="D1272" t="str">
        <f>Input2022!D1272</f>
        <v>06</v>
      </c>
      <c r="E1272" t="str">
        <f>Input2022!E1272</f>
        <v>109</v>
      </c>
      <c r="F1272" t="str">
        <f>Input2022!F1272</f>
        <v>37260</v>
      </c>
      <c r="G1272" t="str">
        <f>Input2022!G1272</f>
        <v>CA</v>
      </c>
      <c r="H1272">
        <f>Input2022!H1272*0.000001</f>
        <v>4.8903650000000001</v>
      </c>
      <c r="I1272">
        <f>Input2022!I1272*0.000001</f>
        <v>-9.5000000000000001E-2</v>
      </c>
      <c r="J1272">
        <f>Input2022!J1272*0.000001</f>
        <v>14.954673</v>
      </c>
      <c r="K1272">
        <f>Input2022!K1272*0.000001</f>
        <v>24.430223999999999</v>
      </c>
      <c r="L1272">
        <f>Input2022!L1272*0.000001</f>
        <v>17.504175</v>
      </c>
      <c r="M1272">
        <f>Input2022!M1272*0.000001</f>
        <v>15.812441999999999</v>
      </c>
      <c r="N1272">
        <f>Input2022!N1272*0.000001</f>
        <v>0</v>
      </c>
      <c r="O1272">
        <f>Input2022!O1272*0.000001</f>
        <v>6.2113719999999999</v>
      </c>
      <c r="P1272">
        <f>Input2022!P1272*0.000001</f>
        <v>0.86935899999999999</v>
      </c>
      <c r="Q1272">
        <f>Input2022!Q1272*0.000001</f>
        <v>-7.1114169999999994</v>
      </c>
      <c r="R1272">
        <f>Input2022!R1272*0.000001</f>
        <v>46.328844939999996</v>
      </c>
      <c r="S1272">
        <f>Input2022!S1272*0.000001</f>
        <v>39.217427939999993</v>
      </c>
      <c r="T1272">
        <f>Input2022!T1272*0.000001</f>
        <v>1.4801199999999999</v>
      </c>
      <c r="U1272">
        <f>Input2022!U1272*0.000001</f>
        <v>-3.8299999999999999E-4</v>
      </c>
      <c r="V1272">
        <f>Input2022!V1272*0.000001</f>
        <v>0.83768988888888885</v>
      </c>
      <c r="W1272">
        <f>Input2022!W1272*0.000001</f>
        <v>-5.9164050000000001</v>
      </c>
    </row>
    <row r="1273" spans="1:23" ht="14.25" customHeight="1">
      <c r="A1273">
        <f>Input2022!A1273</f>
        <v>2022</v>
      </c>
      <c r="B1273" t="str">
        <f>Input2022!B1273</f>
        <v>Soquel Union Elementary School District</v>
      </c>
      <c r="C1273" t="str">
        <f>Input2022!C1273</f>
        <v>School District</v>
      </c>
      <c r="D1273" t="str">
        <f>Input2022!D1273</f>
        <v>06</v>
      </c>
      <c r="E1273" t="str">
        <f>Input2022!E1273</f>
        <v>087</v>
      </c>
      <c r="F1273" t="str">
        <f>Input2022!F1273</f>
        <v>37290</v>
      </c>
      <c r="G1273" t="str">
        <f>Input2022!G1273</f>
        <v>CA</v>
      </c>
      <c r="H1273">
        <f>Input2022!H1273*0.000001</f>
        <v>4.3689559999999998</v>
      </c>
      <c r="I1273">
        <f>Input2022!I1273*0.000001</f>
        <v>0</v>
      </c>
      <c r="J1273">
        <f>Input2022!J1273*0.000001</f>
        <v>20.982543</v>
      </c>
      <c r="K1273">
        <f>Input2022!K1273*0.000001</f>
        <v>50.935410999999995</v>
      </c>
      <c r="L1273">
        <f>Input2022!L1273*0.000001</f>
        <v>28.424292999999999</v>
      </c>
      <c r="M1273">
        <f>Input2022!M1273*0.000001</f>
        <v>23.055599999999998</v>
      </c>
      <c r="N1273">
        <f>Input2022!N1273*0.000001</f>
        <v>0</v>
      </c>
      <c r="O1273">
        <f>Input2022!O1273*0.000001</f>
        <v>5.5923749999999997</v>
      </c>
      <c r="P1273">
        <f>Input2022!P1273*0.000001</f>
        <v>1.8603689999999999</v>
      </c>
      <c r="Q1273">
        <f>Input2022!Q1273*0.000001</f>
        <v>-10.770232</v>
      </c>
      <c r="R1273">
        <f>Input2022!R1273*0.000001</f>
        <v>74.05805638999999</v>
      </c>
      <c r="S1273">
        <f>Input2022!S1273*0.000001</f>
        <v>63.287824389999997</v>
      </c>
      <c r="T1273">
        <f>Input2022!T1273*0.000001</f>
        <v>2.0036670000000001</v>
      </c>
      <c r="U1273">
        <f>Input2022!U1273*0.000001</f>
        <v>0</v>
      </c>
      <c r="V1273">
        <f>Input2022!V1273*0.000001</f>
        <v>6.2054999999999999E-2</v>
      </c>
      <c r="W1273">
        <f>Input2022!W1273*0.000001</f>
        <v>-12.654178999999999</v>
      </c>
    </row>
    <row r="1274" spans="1:23" ht="14.25" customHeight="1">
      <c r="A1274">
        <f>Input2022!A1274</f>
        <v>2022</v>
      </c>
      <c r="B1274" t="str">
        <f>Input2022!B1274</f>
        <v>Soulsbyville School District</v>
      </c>
      <c r="C1274" t="str">
        <f>Input2022!C1274</f>
        <v>School District</v>
      </c>
      <c r="D1274" t="str">
        <f>Input2022!D1274</f>
        <v>06</v>
      </c>
      <c r="E1274" t="str">
        <f>Input2022!E1274</f>
        <v>109</v>
      </c>
      <c r="F1274" t="str">
        <f>Input2022!F1274</f>
        <v>37320</v>
      </c>
      <c r="G1274" t="str">
        <f>Input2022!G1274</f>
        <v>CA</v>
      </c>
      <c r="H1274">
        <f>Input2022!H1274*0.000001</f>
        <v>1.144247</v>
      </c>
      <c r="I1274">
        <f>Input2022!I1274*0.000001</f>
        <v>-4.9999999999999996E-2</v>
      </c>
      <c r="J1274">
        <f>Input2022!J1274*0.000001</f>
        <v>6.5446390000000001</v>
      </c>
      <c r="K1274">
        <f>Input2022!K1274*0.000001</f>
        <v>0.56801299999999999</v>
      </c>
      <c r="L1274">
        <f>Input2022!L1274*0.000001</f>
        <v>6.7519879999999999</v>
      </c>
      <c r="M1274">
        <f>Input2022!M1274*0.000001</f>
        <v>6.5185839999999997</v>
      </c>
      <c r="N1274">
        <f>Input2022!N1274*0.000001</f>
        <v>0</v>
      </c>
      <c r="O1274">
        <f>Input2022!O1274*0.000001</f>
        <v>1.7834299999999998</v>
      </c>
      <c r="P1274">
        <f>Input2022!P1274*0.000001</f>
        <v>0.317133</v>
      </c>
      <c r="Q1274">
        <f>Input2022!Q1274*0.000001</f>
        <v>-3.351172</v>
      </c>
      <c r="R1274">
        <f>Input2022!R1274*0.000001</f>
        <v>22.404846963562754</v>
      </c>
      <c r="S1274">
        <f>Input2022!S1274*0.000001</f>
        <v>19.053674963562756</v>
      </c>
      <c r="T1274">
        <f>Input2022!T1274*0.000001</f>
        <v>0.64963099999999996</v>
      </c>
      <c r="U1274">
        <f>Input2022!U1274*0.000001</f>
        <v>-2.0519841269841271E-4</v>
      </c>
      <c r="V1274">
        <f>Input2022!V1274*0.000001</f>
        <v>0.35554680158730156</v>
      </c>
      <c r="W1274">
        <f>Input2022!W1274*0.000001</f>
        <v>-3.7459879999999997</v>
      </c>
    </row>
    <row r="1275" spans="1:23" ht="14.25" customHeight="1">
      <c r="A1275">
        <f>Input2022!A1275</f>
        <v>2022</v>
      </c>
      <c r="B1275" t="str">
        <f>Input2022!B1275</f>
        <v>South Bay Union Elementary School District</v>
      </c>
      <c r="C1275" t="str">
        <f>Input2022!C1275</f>
        <v>School District</v>
      </c>
      <c r="D1275" t="str">
        <f>Input2022!D1275</f>
        <v>06</v>
      </c>
      <c r="E1275" t="str">
        <f>Input2022!E1275</f>
        <v>023</v>
      </c>
      <c r="F1275" t="str">
        <f>Input2022!F1275</f>
        <v>37350</v>
      </c>
      <c r="G1275" t="str">
        <f>Input2022!G1275</f>
        <v>CA</v>
      </c>
      <c r="H1275">
        <f>Input2022!H1275*0.000001</f>
        <v>3.8204359999999999</v>
      </c>
      <c r="I1275">
        <f>Input2022!I1275*0.000001</f>
        <v>-2.4999999999999998E-2</v>
      </c>
      <c r="J1275">
        <f>Input2022!J1275*0.000001</f>
        <v>6.9856539999999994</v>
      </c>
      <c r="K1275">
        <f>Input2022!K1275*0.000001</f>
        <v>7.0739719999999995</v>
      </c>
      <c r="L1275">
        <f>Input2022!L1275*0.000001</f>
        <v>9.6678949999999997</v>
      </c>
      <c r="M1275">
        <f>Input2022!M1275*0.000001</f>
        <v>7.6825619999999999</v>
      </c>
      <c r="N1275">
        <f>Input2022!N1275*0.000001</f>
        <v>3.7955409999999996</v>
      </c>
      <c r="O1275">
        <f>Input2022!O1275*0.000001</f>
        <v>0</v>
      </c>
      <c r="P1275">
        <f>Input2022!P1275*0.000001</f>
        <v>0.96085100000000001</v>
      </c>
      <c r="Q1275">
        <f>Input2022!Q1275*0.000001</f>
        <v>-3.1278579999999998</v>
      </c>
      <c r="R1275">
        <f>Input2022!R1275*0.000001</f>
        <v>21.083166039999998</v>
      </c>
      <c r="S1275">
        <f>Input2022!S1275*0.000001</f>
        <v>17.955308039999998</v>
      </c>
      <c r="T1275">
        <f>Input2022!T1275*0.000001</f>
        <v>0.60068199999999994</v>
      </c>
      <c r="U1275">
        <f>Input2022!U1275*0.000001</f>
        <v>0</v>
      </c>
      <c r="V1275">
        <f>Input2022!V1275*0.000001</f>
        <v>0.97482799999999992</v>
      </c>
      <c r="W1275">
        <f>Input2022!W1275*0.000001</f>
        <v>-3.5618129999999999</v>
      </c>
    </row>
    <row r="1276" spans="1:23" ht="14.25" customHeight="1">
      <c r="A1276">
        <f>Input2022!A1276</f>
        <v>2022</v>
      </c>
      <c r="B1276" t="str">
        <f>Input2022!B1276</f>
        <v>South Bay Union School District</v>
      </c>
      <c r="C1276" t="str">
        <f>Input2022!C1276</f>
        <v>School District</v>
      </c>
      <c r="D1276" t="str">
        <f>Input2022!D1276</f>
        <v>06</v>
      </c>
      <c r="E1276" t="str">
        <f>Input2022!E1276</f>
        <v>073</v>
      </c>
      <c r="F1276" t="str">
        <f>Input2022!F1276</f>
        <v>37380</v>
      </c>
      <c r="G1276" t="str">
        <f>Input2022!G1276</f>
        <v>CA</v>
      </c>
      <c r="H1276">
        <f>Input2022!H1276*0.000001</f>
        <v>42.003138</v>
      </c>
      <c r="I1276">
        <f>Input2022!I1276*0.000001</f>
        <v>0</v>
      </c>
      <c r="J1276">
        <f>Input2022!J1276*0.000001</f>
        <v>88.595849999999999</v>
      </c>
      <c r="K1276">
        <f>Input2022!K1276*0.000001</f>
        <v>45.541654999999999</v>
      </c>
      <c r="L1276">
        <f>Input2022!L1276*0.000001</f>
        <v>126.57413</v>
      </c>
      <c r="M1276">
        <f>Input2022!M1276*0.000001</f>
        <v>100.23570099999999</v>
      </c>
      <c r="N1276">
        <f>Input2022!N1276*0.000001</f>
        <v>0</v>
      </c>
      <c r="O1276">
        <f>Input2022!O1276*0.000001</f>
        <v>45.494076999999997</v>
      </c>
      <c r="P1276">
        <f>Input2022!P1276*0.000001</f>
        <v>8.6497589999999995</v>
      </c>
      <c r="Q1276">
        <f>Input2022!Q1276*0.000001</f>
        <v>-48.727140999999996</v>
      </c>
      <c r="R1276">
        <f>Input2022!R1276*0.000001</f>
        <v>338.98176369999999</v>
      </c>
      <c r="S1276">
        <f>Input2022!S1276*0.000001</f>
        <v>290.25462269999997</v>
      </c>
      <c r="T1276">
        <f>Input2022!T1276*0.000001</f>
        <v>9.5309889999999999</v>
      </c>
      <c r="U1276">
        <f>Input2022!U1276*0.000001</f>
        <v>0</v>
      </c>
      <c r="V1276">
        <f>Input2022!V1276*0.000001</f>
        <v>19.894379000000001</v>
      </c>
      <c r="W1276">
        <f>Input2022!W1276*0.000001</f>
        <v>-58.573384999999995</v>
      </c>
    </row>
    <row r="1277" spans="1:23" ht="14.25" customHeight="1">
      <c r="A1277">
        <f>Input2022!A1277</f>
        <v>2022</v>
      </c>
      <c r="B1277" t="str">
        <f>Input2022!B1277</f>
        <v>South Coast Air Quality Management District</v>
      </c>
      <c r="C1277" t="str">
        <f>Input2022!C1277</f>
        <v>Special District</v>
      </c>
      <c r="D1277" t="str">
        <f>Input2022!D1277</f>
        <v>06</v>
      </c>
      <c r="E1277" t="str">
        <f>Input2022!E1277</f>
        <v>037</v>
      </c>
      <c r="F1277">
        <f>Input2022!F1277</f>
        <v>99084</v>
      </c>
      <c r="G1277" t="str">
        <f>Input2022!G1277</f>
        <v>CA</v>
      </c>
      <c r="H1277">
        <f>Input2022!H1277*0.000001</f>
        <v>93.758648999999991</v>
      </c>
      <c r="I1277">
        <f>Input2022!I1277*0.000001</f>
        <v>-0.84135299999999991</v>
      </c>
      <c r="J1277">
        <f>Input2022!J1277*0.000001</f>
        <v>181.602825</v>
      </c>
      <c r="K1277">
        <f>Input2022!K1277*0.000001</f>
        <v>22.738028</v>
      </c>
      <c r="L1277">
        <f>Input2022!L1277*0.000001</f>
        <v>513.92815099999996</v>
      </c>
      <c r="M1277">
        <f>Input2022!M1277*0.000001</f>
        <v>176.31180000000001</v>
      </c>
      <c r="N1277">
        <f>Input2022!N1277*0.000001</f>
        <v>103.256181</v>
      </c>
      <c r="O1277">
        <f>Input2022!O1277*0.000001</f>
        <v>9.7714999999999996</v>
      </c>
      <c r="P1277">
        <f>Input2022!P1277*0.000001</f>
        <v>34.126073999999996</v>
      </c>
      <c r="Q1277">
        <f>Input2022!Q1277*0.000001</f>
        <v>-138.924385</v>
      </c>
      <c r="R1277">
        <f>Input2022!R1277*0.000001</f>
        <v>1027.5472259999999</v>
      </c>
      <c r="S1277">
        <f>Input2022!S1277*0.000001</f>
        <v>888.62284099999999</v>
      </c>
      <c r="T1277">
        <f>Input2022!T1277*0.000001</f>
        <v>37.811239999999998</v>
      </c>
      <c r="U1277">
        <f>Input2022!U1277*0.000001</f>
        <v>0</v>
      </c>
      <c r="V1277">
        <f>Input2022!V1277*0.000001</f>
        <v>3.0009999999999999</v>
      </c>
      <c r="W1277">
        <f>Input2022!W1277*0.000001</f>
        <v>-122.31534099999999</v>
      </c>
    </row>
    <row r="1278" spans="1:23" ht="14.25" customHeight="1">
      <c r="A1278">
        <f>Input2022!A1278</f>
        <v>2022</v>
      </c>
      <c r="B1278" t="str">
        <f>Input2022!B1278</f>
        <v>South El Monte</v>
      </c>
      <c r="C1278" t="str">
        <f>Input2022!C1278</f>
        <v>City</v>
      </c>
      <c r="D1278" t="str">
        <f>Input2022!D1278</f>
        <v>06</v>
      </c>
      <c r="E1278" t="str">
        <f>Input2022!E1278</f>
        <v>037</v>
      </c>
      <c r="F1278">
        <f>Input2022!F1278</f>
        <v>72996</v>
      </c>
      <c r="G1278" t="str">
        <f>Input2022!G1278</f>
        <v>CA</v>
      </c>
      <c r="H1278">
        <f>Input2022!H1278*0.000001</f>
        <v>9.7832749999999997</v>
      </c>
      <c r="I1278">
        <f>Input2022!I1278*0.000001</f>
        <v>0</v>
      </c>
      <c r="J1278">
        <f>Input2022!J1278*0.000001</f>
        <v>17.709219999999998</v>
      </c>
      <c r="K1278">
        <f>Input2022!K1278*0.000001</f>
        <v>1.924882</v>
      </c>
      <c r="L1278">
        <f>Input2022!L1278*0.000001</f>
        <v>34.528473999999996</v>
      </c>
      <c r="M1278">
        <f>Input2022!M1278*0.000001</f>
        <v>20.343057999999999</v>
      </c>
      <c r="N1278">
        <f>Input2022!N1278*0.000001</f>
        <v>0</v>
      </c>
      <c r="O1278">
        <f>Input2022!O1278*0.000001</f>
        <v>25.727945999999999</v>
      </c>
      <c r="P1278">
        <f>Input2022!P1278*0.000001</f>
        <v>21.221423999999999</v>
      </c>
      <c r="Q1278">
        <f>Input2022!Q1278*0.000001</f>
        <v>-5.7316659999999997</v>
      </c>
      <c r="R1278">
        <f>Input2022!R1278*0.000001</f>
        <v>32.128172645739909</v>
      </c>
      <c r="S1278">
        <f>Input2022!S1278*0.000001</f>
        <v>26.396506645739908</v>
      </c>
      <c r="T1278">
        <f>Input2022!T1278*0.000001</f>
        <v>0.87553999999999998</v>
      </c>
      <c r="U1278">
        <f>Input2022!U1278*0.000001</f>
        <v>0</v>
      </c>
      <c r="V1278">
        <f>Input2022!V1278*0.000001</f>
        <v>1.1919739999999999</v>
      </c>
      <c r="W1278">
        <f>Input2022!W1278*0.000001</f>
        <v>0.23644099999999998</v>
      </c>
    </row>
    <row r="1279" spans="1:23" ht="14.25" customHeight="1">
      <c r="A1279">
        <f>Input2022!A1279</f>
        <v>2022</v>
      </c>
      <c r="B1279" t="str">
        <f>Input2022!B1279</f>
        <v>South Fork Union School District</v>
      </c>
      <c r="C1279" t="str">
        <f>Input2022!C1279</f>
        <v>School District</v>
      </c>
      <c r="D1279" t="str">
        <f>Input2022!D1279</f>
        <v>06</v>
      </c>
      <c r="E1279" t="str">
        <f>Input2022!E1279</f>
        <v>029</v>
      </c>
      <c r="F1279" t="str">
        <f>Input2022!F1279</f>
        <v>37470</v>
      </c>
      <c r="G1279" t="str">
        <f>Input2022!G1279</f>
        <v>CA</v>
      </c>
      <c r="H1279">
        <f>Input2022!H1279*0.000001</f>
        <v>0.85741099999999992</v>
      </c>
      <c r="I1279">
        <f>Input2022!I1279*0.000001</f>
        <v>-6.0776999999999998E-2</v>
      </c>
      <c r="J1279">
        <f>Input2022!J1279*0.000001</f>
        <v>4.5153289999999995</v>
      </c>
      <c r="K1279">
        <f>Input2022!K1279*0.000001</f>
        <v>0.92120999999999997</v>
      </c>
      <c r="L1279">
        <f>Input2022!L1279*0.000001</f>
        <v>5.3002370000000001</v>
      </c>
      <c r="M1279">
        <f>Input2022!M1279*0.000001</f>
        <v>4.6477319999999995</v>
      </c>
      <c r="N1279">
        <f>Input2022!N1279*0.000001</f>
        <v>1.1997169999999999</v>
      </c>
      <c r="O1279">
        <f>Input2022!O1279*0.000001</f>
        <v>0</v>
      </c>
      <c r="P1279">
        <f>Input2022!P1279*0.000001</f>
        <v>0.48558299999999999</v>
      </c>
      <c r="Q1279">
        <f>Input2022!Q1279*0.000001</f>
        <v>-2.2191459999999998</v>
      </c>
      <c r="R1279">
        <f>Input2022!R1279*0.000001</f>
        <v>12.967262999999999</v>
      </c>
      <c r="S1279">
        <f>Input2022!S1279*0.000001</f>
        <v>10.748116999999999</v>
      </c>
      <c r="T1279">
        <f>Input2022!T1279*0.000001</f>
        <v>0.44961399999999996</v>
      </c>
      <c r="U1279">
        <f>Input2022!U1279*0.000001</f>
        <v>0</v>
      </c>
      <c r="V1279">
        <f>Input2022!V1279*0.000001</f>
        <v>0.49430599999999997</v>
      </c>
      <c r="W1279">
        <f>Input2022!W1279*0.000001</f>
        <v>-2.824122</v>
      </c>
    </row>
    <row r="1280" spans="1:23" ht="14.25" customHeight="1">
      <c r="A1280">
        <f>Input2022!A1280</f>
        <v>2022</v>
      </c>
      <c r="B1280" t="str">
        <f>Input2022!B1280</f>
        <v>South Gate</v>
      </c>
      <c r="C1280" t="str">
        <f>Input2022!C1280</f>
        <v>City</v>
      </c>
      <c r="D1280" t="str">
        <f>Input2022!D1280</f>
        <v>06</v>
      </c>
      <c r="E1280" t="str">
        <f>Input2022!E1280</f>
        <v>037</v>
      </c>
      <c r="F1280">
        <f>Input2022!F1280</f>
        <v>73080</v>
      </c>
      <c r="G1280" t="str">
        <f>Input2022!G1280</f>
        <v>CA</v>
      </c>
      <c r="H1280">
        <f>Input2022!H1280*0.000001</f>
        <v>36.877575999999998</v>
      </c>
      <c r="I1280">
        <f>Input2022!I1280*0.000001</f>
        <v>-31.88083</v>
      </c>
      <c r="J1280">
        <f>Input2022!J1280*0.000001</f>
        <v>55.596002999999996</v>
      </c>
      <c r="K1280">
        <f>Input2022!K1280*0.000001</f>
        <v>50.160243999999999</v>
      </c>
      <c r="L1280">
        <f>Input2022!L1280*0.000001</f>
        <v>124.09658999999999</v>
      </c>
      <c r="M1280">
        <f>Input2022!M1280*0.000001</f>
        <v>57.728769999999997</v>
      </c>
      <c r="N1280">
        <f>Input2022!N1280*0.000001</f>
        <v>0</v>
      </c>
      <c r="O1280">
        <f>Input2022!O1280*0.000001</f>
        <v>18.380765999999998</v>
      </c>
      <c r="P1280">
        <f>Input2022!P1280*0.000001</f>
        <v>3.3073919999999997</v>
      </c>
      <c r="Q1280">
        <f>Input2022!Q1280*0.000001</f>
        <v>-60.883043999999998</v>
      </c>
      <c r="R1280">
        <f>Input2022!R1280*0.000001</f>
        <v>375.16429867362427</v>
      </c>
      <c r="S1280">
        <f>Input2022!S1280*0.000001</f>
        <v>314.28125467362429</v>
      </c>
      <c r="T1280">
        <f>Input2022!T1280*0.000001</f>
        <v>11.524963</v>
      </c>
      <c r="U1280">
        <f>Input2022!U1280*0.000001</f>
        <v>0</v>
      </c>
      <c r="V1280">
        <f>Input2022!V1280*0.000001</f>
        <v>30.204511</v>
      </c>
      <c r="W1280">
        <f>Input2022!W1280*0.000001</f>
        <v>-43.166505999999998</v>
      </c>
    </row>
    <row r="1281" spans="1:23" ht="14.25" customHeight="1">
      <c r="A1281">
        <f>Input2022!A1281</f>
        <v>2022</v>
      </c>
      <c r="B1281" t="str">
        <f>Input2022!B1281</f>
        <v>South Lake Tahoe</v>
      </c>
      <c r="C1281" t="str">
        <f>Input2022!C1281</f>
        <v>City</v>
      </c>
      <c r="D1281" t="str">
        <f>Input2022!D1281</f>
        <v>06</v>
      </c>
      <c r="E1281" t="str">
        <f>Input2022!E1281</f>
        <v>017</v>
      </c>
      <c r="F1281">
        <f>Input2022!F1281</f>
        <v>73108</v>
      </c>
      <c r="G1281" t="str">
        <f>Input2022!G1281</f>
        <v>CA</v>
      </c>
      <c r="H1281">
        <f>Input2022!H1281*0.000001</f>
        <v>28.365326999999997</v>
      </c>
      <c r="I1281">
        <f>Input2022!I1281*0.000001</f>
        <v>-18.475345000000001</v>
      </c>
      <c r="J1281">
        <f>Input2022!J1281*0.000001</f>
        <v>40.665349999999997</v>
      </c>
      <c r="K1281">
        <f>Input2022!K1281*0.000001</f>
        <v>26.885883999999997</v>
      </c>
      <c r="L1281">
        <f>Input2022!L1281*0.000001</f>
        <v>84.791130999999993</v>
      </c>
      <c r="M1281">
        <f>Input2022!M1281*0.000001</f>
        <v>60.175293999999994</v>
      </c>
      <c r="N1281">
        <f>Input2022!N1281*0.000001</f>
        <v>0</v>
      </c>
      <c r="O1281">
        <f>Input2022!O1281*0.000001</f>
        <v>28.661610999999997</v>
      </c>
      <c r="P1281">
        <f>Input2022!P1281*0.000001</f>
        <v>7.885656</v>
      </c>
      <c r="Q1281">
        <f>Input2022!Q1281*0.000001</f>
        <v>-90.884253999999999</v>
      </c>
      <c r="R1281">
        <f>Input2022!R1281*0.000001</f>
        <v>273.80758691465377</v>
      </c>
      <c r="S1281">
        <f>Input2022!S1281*0.000001</f>
        <v>182.92333291465377</v>
      </c>
      <c r="T1281">
        <f>Input2022!T1281*0.000001</f>
        <v>9.0848099999999992</v>
      </c>
      <c r="U1281">
        <f>Input2022!U1281*0.000001</f>
        <v>0</v>
      </c>
      <c r="V1281">
        <f>Input2022!V1281*0.000001</f>
        <v>0</v>
      </c>
      <c r="W1281">
        <f>Input2022!W1281*0.000001</f>
        <v>-15.634127999999999</v>
      </c>
    </row>
    <row r="1282" spans="1:23" ht="14.25" customHeight="1">
      <c r="A1282">
        <f>Input2022!A1282</f>
        <v>2022</v>
      </c>
      <c r="B1282" t="str">
        <f>Input2022!B1282</f>
        <v>South Monterey County Joint Union High School District</v>
      </c>
      <c r="C1282" t="str">
        <f>Input2022!C1282</f>
        <v>School District</v>
      </c>
      <c r="D1282" t="str">
        <f>Input2022!D1282</f>
        <v>06</v>
      </c>
      <c r="E1282" t="str">
        <f>Input2022!E1282</f>
        <v>053</v>
      </c>
      <c r="F1282" t="str">
        <f>Input2022!F1282</f>
        <v>19650</v>
      </c>
      <c r="G1282" t="str">
        <f>Input2022!G1282</f>
        <v>CA</v>
      </c>
      <c r="H1282">
        <f>Input2022!H1282*0.000001</f>
        <v>15.992459999999999</v>
      </c>
      <c r="I1282">
        <f>Input2022!I1282*0.000001</f>
        <v>-7.5</v>
      </c>
      <c r="J1282">
        <f>Input2022!J1282*0.000001</f>
        <v>42.821005</v>
      </c>
      <c r="K1282">
        <f>Input2022!K1282*0.000001</f>
        <v>48.671166999999997</v>
      </c>
      <c r="L1282">
        <f>Input2022!L1282*0.000001</f>
        <v>50.064490999999997</v>
      </c>
      <c r="M1282">
        <f>Input2022!M1282*0.000001</f>
        <v>49.404785999999994</v>
      </c>
      <c r="N1282">
        <f>Input2022!N1282*0.000001</f>
        <v>0</v>
      </c>
      <c r="O1282">
        <f>Input2022!O1282*0.000001</f>
        <v>24.397414999999999</v>
      </c>
      <c r="P1282">
        <f>Input2022!P1282*0.000001</f>
        <v>5.7850449999999993</v>
      </c>
      <c r="Q1282">
        <f>Input2022!Q1282*0.000001</f>
        <v>-16.154858000000001</v>
      </c>
      <c r="R1282">
        <f>Input2022!R1282*0.000001</f>
        <v>112.08280690789474</v>
      </c>
      <c r="S1282">
        <f>Input2022!S1282*0.000001</f>
        <v>95.927948907894745</v>
      </c>
      <c r="T1282">
        <f>Input2022!T1282*0.000001</f>
        <v>6.6230519999999995</v>
      </c>
      <c r="U1282">
        <f>Input2022!U1282*0.000001</f>
        <v>0</v>
      </c>
      <c r="V1282">
        <f>Input2022!V1282*0.000001</f>
        <v>5.1847849999999998</v>
      </c>
      <c r="W1282">
        <f>Input2022!W1282*0.000001</f>
        <v>-16.308640999999998</v>
      </c>
    </row>
    <row r="1283" spans="1:23" ht="14.25" customHeight="1">
      <c r="A1283">
        <f>Input2022!A1283</f>
        <v>2022</v>
      </c>
      <c r="B1283" t="str">
        <f>Input2022!B1283</f>
        <v>South Pasadena</v>
      </c>
      <c r="C1283" t="str">
        <f>Input2022!C1283</f>
        <v>City</v>
      </c>
      <c r="D1283" t="str">
        <f>Input2022!D1283</f>
        <v>06</v>
      </c>
      <c r="E1283" t="str">
        <f>Input2022!E1283</f>
        <v>037</v>
      </c>
      <c r="F1283" t="str">
        <f>Input2022!F1283</f>
        <v>73220</v>
      </c>
      <c r="G1283" t="str">
        <f>Input2022!G1283</f>
        <v>CA</v>
      </c>
      <c r="H1283">
        <f>Input2022!H1283*0.000001</f>
        <v>23.521362999999997</v>
      </c>
      <c r="I1283">
        <f>Input2022!I1283*0.000001</f>
        <v>-0.13069999999999998</v>
      </c>
      <c r="J1283">
        <f>Input2022!J1283*0.000001</f>
        <v>34.221530999999999</v>
      </c>
      <c r="K1283">
        <f>Input2022!K1283*0.000001</f>
        <v>54.415897999999999</v>
      </c>
      <c r="L1283">
        <f>Input2022!L1283*0.000001</f>
        <v>67.847903000000002</v>
      </c>
      <c r="M1283">
        <f>Input2022!M1283*0.000001</f>
        <v>34.668782999999998</v>
      </c>
      <c r="N1283">
        <f>Input2022!N1283*0.000001</f>
        <v>0</v>
      </c>
      <c r="O1283">
        <f>Input2022!O1283*0.000001</f>
        <v>26.271456000000001</v>
      </c>
      <c r="P1283">
        <f>Input2022!P1283*0.000001</f>
        <v>6.4341699999999999</v>
      </c>
      <c r="Q1283">
        <f>Input2022!Q1283*0.000001</f>
        <v>-27.011582999999998</v>
      </c>
      <c r="R1283">
        <f>Input2022!R1283*0.000001</f>
        <v>152.69408140192203</v>
      </c>
      <c r="S1283">
        <f>Input2022!S1283*0.000001</f>
        <v>125.68249840192205</v>
      </c>
      <c r="T1283">
        <f>Input2022!T1283*0.000001</f>
        <v>9.2063299999999995</v>
      </c>
      <c r="U1283">
        <f>Input2022!U1283*0.000001</f>
        <v>0</v>
      </c>
      <c r="V1283">
        <f>Input2022!V1283*0.000001</f>
        <v>17.980976999999999</v>
      </c>
      <c r="W1283">
        <f>Input2022!W1283*0.000001</f>
        <v>5.0073679999999996</v>
      </c>
    </row>
    <row r="1284" spans="1:23" ht="14.25" customHeight="1">
      <c r="A1284">
        <f>Input2022!A1284</f>
        <v>2022</v>
      </c>
      <c r="B1284" t="str">
        <f>Input2022!B1284</f>
        <v>South Pasadena Unified School District</v>
      </c>
      <c r="C1284" t="str">
        <f>Input2022!C1284</f>
        <v>School District</v>
      </c>
      <c r="D1284" t="str">
        <f>Input2022!D1284</f>
        <v>06</v>
      </c>
      <c r="E1284" t="str">
        <f>Input2022!E1284</f>
        <v>037</v>
      </c>
      <c r="F1284" t="str">
        <f>Input2022!F1284</f>
        <v>37500</v>
      </c>
      <c r="G1284" t="str">
        <f>Input2022!G1284</f>
        <v>CA</v>
      </c>
      <c r="H1284">
        <f>Input2022!H1284*0.000001</f>
        <v>5.5904999999999996</v>
      </c>
      <c r="I1284">
        <f>Input2022!I1284*0.000001</f>
        <v>0</v>
      </c>
      <c r="J1284">
        <f>Input2022!J1284*0.000001</f>
        <v>62.859290999999999</v>
      </c>
      <c r="K1284">
        <f>Input2022!K1284*0.000001</f>
        <v>105.27324499999999</v>
      </c>
      <c r="L1284">
        <f>Input2022!L1284*0.000001</f>
        <v>73.631411999999997</v>
      </c>
      <c r="M1284">
        <f>Input2022!M1284*0.000001</f>
        <v>64.925426000000002</v>
      </c>
      <c r="N1284">
        <f>Input2022!N1284*0.000001</f>
        <v>0</v>
      </c>
      <c r="O1284">
        <f>Input2022!O1284*0.000001</f>
        <v>15.146818999999999</v>
      </c>
      <c r="P1284">
        <f>Input2022!P1284*0.000001</f>
        <v>7.3609709999999993</v>
      </c>
      <c r="Q1284">
        <f>Input2022!Q1284*0.000001</f>
        <v>-28.735665999999998</v>
      </c>
      <c r="R1284">
        <f>Input2022!R1284*0.000001</f>
        <v>201.31133322368422</v>
      </c>
      <c r="S1284">
        <f>Input2022!S1284*0.000001</f>
        <v>172.57566722368421</v>
      </c>
      <c r="T1284">
        <f>Input2022!T1284*0.000001</f>
        <v>5.6969810000000001</v>
      </c>
      <c r="U1284">
        <f>Input2022!U1284*0.000001</f>
        <v>0</v>
      </c>
      <c r="V1284">
        <f>Input2022!V1284*0.000001</f>
        <v>23.142910999999998</v>
      </c>
      <c r="W1284">
        <f>Input2022!W1284*0.000001</f>
        <v>-63.188944999999997</v>
      </c>
    </row>
    <row r="1285" spans="1:23" ht="14.25" customHeight="1">
      <c r="A1285">
        <f>Input2022!A1285</f>
        <v>2022</v>
      </c>
      <c r="B1285" t="str">
        <f>Input2022!B1285</f>
        <v>South San Francisco</v>
      </c>
      <c r="C1285" t="str">
        <f>Input2022!C1285</f>
        <v>City</v>
      </c>
      <c r="D1285" t="str">
        <f>Input2022!D1285</f>
        <v>06</v>
      </c>
      <c r="E1285" t="str">
        <f>Input2022!E1285</f>
        <v>081</v>
      </c>
      <c r="F1285">
        <f>Input2022!F1285</f>
        <v>73262</v>
      </c>
      <c r="G1285" t="str">
        <f>Input2022!G1285</f>
        <v>CA</v>
      </c>
      <c r="H1285">
        <f>Input2022!H1285*0.000001</f>
        <v>61.879523999999996</v>
      </c>
      <c r="I1285">
        <f>Input2022!I1285*0.000001</f>
        <v>-21.235609999999998</v>
      </c>
      <c r="J1285">
        <f>Input2022!J1285*0.000001</f>
        <v>122.03697899999999</v>
      </c>
      <c r="K1285">
        <f>Input2022!K1285*0.000001</f>
        <v>297.89467200000001</v>
      </c>
      <c r="L1285">
        <f>Input2022!L1285*0.000001</f>
        <v>235.25530499999999</v>
      </c>
      <c r="M1285">
        <f>Input2022!M1285*0.000001</f>
        <v>140.851797</v>
      </c>
      <c r="N1285">
        <f>Input2022!N1285*0.000001</f>
        <v>0</v>
      </c>
      <c r="O1285">
        <f>Input2022!O1285*0.000001</f>
        <v>50.214411999999996</v>
      </c>
      <c r="P1285">
        <f>Input2022!P1285*0.000001</f>
        <v>8.3579629999999998</v>
      </c>
      <c r="Q1285">
        <f>Input2022!Q1285*0.000001</f>
        <v>-144.379502</v>
      </c>
      <c r="R1285">
        <f>Input2022!R1285*0.000001</f>
        <v>640.37714499999993</v>
      </c>
      <c r="S1285">
        <f>Input2022!S1285*0.000001</f>
        <v>495.99764299999998</v>
      </c>
      <c r="T1285">
        <f>Input2022!T1285*0.000001</f>
        <v>22.879559</v>
      </c>
      <c r="U1285">
        <f>Input2022!U1285*0.000001</f>
        <v>33.801460999999996</v>
      </c>
      <c r="V1285">
        <f>Input2022!V1285*0.000001</f>
        <v>91.920619000000002</v>
      </c>
      <c r="W1285">
        <f>Input2022!W1285*0.000001</f>
        <v>-190.67430099999999</v>
      </c>
    </row>
    <row r="1286" spans="1:23" ht="14.25" customHeight="1">
      <c r="A1286">
        <f>Input2022!A1286</f>
        <v>2022</v>
      </c>
      <c r="B1286" t="str">
        <f>Input2022!B1286</f>
        <v>South San Francisco Unified School District</v>
      </c>
      <c r="C1286" t="str">
        <f>Input2022!C1286</f>
        <v>School District</v>
      </c>
      <c r="D1286" t="str">
        <f>Input2022!D1286</f>
        <v>06</v>
      </c>
      <c r="E1286" t="str">
        <f>Input2022!E1286</f>
        <v>081</v>
      </c>
      <c r="F1286" t="str">
        <f>Input2022!F1286</f>
        <v>37530</v>
      </c>
      <c r="G1286" t="str">
        <f>Input2022!G1286</f>
        <v>CA</v>
      </c>
      <c r="H1286">
        <f>Input2022!H1286*0.000001</f>
        <v>36.568210999999998</v>
      </c>
      <c r="I1286">
        <f>Input2022!I1286*0.000001</f>
        <v>-1.9193209999999998</v>
      </c>
      <c r="J1286">
        <f>Input2022!J1286*0.000001</f>
        <v>133.50542099999998</v>
      </c>
      <c r="K1286">
        <f>Input2022!K1286*0.000001</f>
        <v>172.225326</v>
      </c>
      <c r="L1286">
        <f>Input2022!L1286*0.000001</f>
        <v>150.98648399999999</v>
      </c>
      <c r="M1286">
        <f>Input2022!M1286*0.000001</f>
        <v>128.140545</v>
      </c>
      <c r="N1286">
        <f>Input2022!N1286*0.000001</f>
        <v>0</v>
      </c>
      <c r="O1286">
        <f>Input2022!O1286*0.000001</f>
        <v>57.246309999999994</v>
      </c>
      <c r="P1286">
        <f>Input2022!P1286*0.000001</f>
        <v>7.681889</v>
      </c>
      <c r="Q1286">
        <f>Input2022!Q1286*0.000001</f>
        <v>-69.172123999999997</v>
      </c>
      <c r="R1286">
        <f>Input2022!R1286*0.000001</f>
        <v>465.40677408906879</v>
      </c>
      <c r="S1286">
        <f>Input2022!S1286*0.000001</f>
        <v>396.23465008906879</v>
      </c>
      <c r="T1286">
        <f>Input2022!T1286*0.000001</f>
        <v>14.139016999999999</v>
      </c>
      <c r="U1286">
        <f>Input2022!U1286*0.000001</f>
        <v>-4.3622619047619044E-3</v>
      </c>
      <c r="V1286">
        <f>Input2022!V1286*0.000001</f>
        <v>24.460430738095237</v>
      </c>
      <c r="W1286">
        <f>Input2022!W1286*0.000001</f>
        <v>-56.297373</v>
      </c>
    </row>
    <row r="1287" spans="1:23" ht="14.25" customHeight="1">
      <c r="A1287">
        <f>Input2022!A1287</f>
        <v>2022</v>
      </c>
      <c r="B1287" t="str">
        <f>Input2022!B1287</f>
        <v>South Whittier School District</v>
      </c>
      <c r="C1287" t="str">
        <f>Input2022!C1287</f>
        <v>School District</v>
      </c>
      <c r="D1287" t="str">
        <f>Input2022!D1287</f>
        <v>06</v>
      </c>
      <c r="E1287" t="str">
        <f>Input2022!E1287</f>
        <v>037</v>
      </c>
      <c r="F1287" t="str">
        <f>Input2022!F1287</f>
        <v>37560</v>
      </c>
      <c r="G1287" t="str">
        <f>Input2022!G1287</f>
        <v>CA</v>
      </c>
      <c r="H1287">
        <f>Input2022!H1287*0.000001</f>
        <v>12.258936</v>
      </c>
      <c r="I1287">
        <f>Input2022!I1287*0.000001</f>
        <v>0</v>
      </c>
      <c r="J1287">
        <f>Input2022!J1287*0.000001</f>
        <v>42.557075999999995</v>
      </c>
      <c r="K1287">
        <f>Input2022!K1287*0.000001</f>
        <v>35.993662999999998</v>
      </c>
      <c r="L1287">
        <f>Input2022!L1287*0.000001</f>
        <v>47.677273</v>
      </c>
      <c r="M1287">
        <f>Input2022!M1287*0.000001</f>
        <v>44.096509999999995</v>
      </c>
      <c r="N1287">
        <f>Input2022!N1287*0.000001</f>
        <v>0</v>
      </c>
      <c r="O1287">
        <f>Input2022!O1287*0.000001</f>
        <v>19.876742999999998</v>
      </c>
      <c r="P1287">
        <f>Input2022!P1287*0.000001</f>
        <v>5.8529989999999996</v>
      </c>
      <c r="Q1287">
        <f>Input2022!Q1287*0.000001</f>
        <v>-18.645378999999998</v>
      </c>
      <c r="R1287">
        <f>Input2022!R1287*0.000001</f>
        <v>125.72011133603239</v>
      </c>
      <c r="S1287">
        <f>Input2022!S1287*0.000001</f>
        <v>107.07473233603238</v>
      </c>
      <c r="T1287">
        <f>Input2022!T1287*0.000001</f>
        <v>3.932839</v>
      </c>
      <c r="U1287">
        <f>Input2022!U1287*0.000001</f>
        <v>-1.1874523809523808E-3</v>
      </c>
      <c r="V1287">
        <f>Input2022!V1287*0.000001</f>
        <v>9.1943795476190484</v>
      </c>
      <c r="W1287">
        <f>Input2022!W1287*0.000001</f>
        <v>-27.764101</v>
      </c>
    </row>
    <row r="1288" spans="1:23" ht="14.25" customHeight="1">
      <c r="A1288">
        <f>Input2022!A1288</f>
        <v>2022</v>
      </c>
      <c r="B1288" t="str">
        <f>Input2022!B1288</f>
        <v>Southeast Area Social Services Funding Authority</v>
      </c>
      <c r="C1288" t="str">
        <f>Input2022!C1288</f>
        <v>Special District</v>
      </c>
      <c r="D1288" t="str">
        <f>Input2022!D1288</f>
        <v>06</v>
      </c>
      <c r="E1288" t="str">
        <f>Input2022!E1288</f>
        <v>037</v>
      </c>
      <c r="F1288">
        <f>Input2022!F1288</f>
        <v>99085</v>
      </c>
      <c r="G1288" t="str">
        <f>Input2022!G1288</f>
        <v>CA</v>
      </c>
      <c r="H1288">
        <f>Input2022!H1288*0.000001</f>
        <v>0.26765099999999997</v>
      </c>
      <c r="I1288">
        <f>Input2022!I1288*0.000001</f>
        <v>-9.1387999999999997E-2</v>
      </c>
      <c r="J1288">
        <f>Input2022!J1288*0.000001</f>
        <v>0.179921</v>
      </c>
      <c r="K1288">
        <f>Input2022!K1288*0.000001</f>
        <v>5.2461000000000001E-2</v>
      </c>
      <c r="L1288">
        <f>Input2022!L1288*0.000001</f>
        <v>5.8911689999999997</v>
      </c>
      <c r="M1288">
        <f>Input2022!M1288*0.000001</f>
        <v>0.11457099999999999</v>
      </c>
      <c r="N1288">
        <f>Input2022!N1288*0.000001</f>
        <v>0</v>
      </c>
      <c r="O1288">
        <f>Input2022!O1288*0.000001</f>
        <v>4.6644999999999999E-2</v>
      </c>
      <c r="P1288">
        <f>Input2022!P1288*0.000001</f>
        <v>2.0239E-2</v>
      </c>
      <c r="Q1288">
        <f>Input2022!Q1288*0.000001</f>
        <v>-1.543326</v>
      </c>
      <c r="R1288">
        <f>Input2022!R1288*0.000001</f>
        <v>8.6171189279731966</v>
      </c>
      <c r="S1288">
        <f>Input2022!S1288*0.000001</f>
        <v>7.073792927973197</v>
      </c>
      <c r="T1288">
        <f>Input2022!T1288*0.000001</f>
        <v>0.40199999999999997</v>
      </c>
      <c r="U1288">
        <f>Input2022!U1288*0.000001</f>
        <v>0</v>
      </c>
      <c r="V1288">
        <f>Input2022!V1288*0.000001</f>
        <v>0</v>
      </c>
      <c r="W1288">
        <f>Input2022!W1288*0.000001</f>
        <v>-2.3334220000000001</v>
      </c>
    </row>
    <row r="1289" spans="1:23" ht="14.25" customHeight="1">
      <c r="A1289">
        <f>Input2022!A1289</f>
        <v>2022</v>
      </c>
      <c r="B1289" t="str">
        <f>Input2022!B1289</f>
        <v>Southern California Association of Governments</v>
      </c>
      <c r="C1289" t="str">
        <f>Input2022!C1289</f>
        <v>Special District</v>
      </c>
      <c r="D1289" t="str">
        <f>Input2022!D1289</f>
        <v>06</v>
      </c>
      <c r="E1289" t="str">
        <f>Input2022!E1289</f>
        <v>037</v>
      </c>
      <c r="F1289">
        <f>Input2022!F1289</f>
        <v>99086</v>
      </c>
      <c r="G1289" t="str">
        <f>Input2022!G1289</f>
        <v>CA</v>
      </c>
      <c r="H1289">
        <f>Input2022!H1289*0.000001</f>
        <v>3.031104</v>
      </c>
      <c r="I1289">
        <f>Input2022!I1289*0.000001</f>
        <v>-0.91305199999999997</v>
      </c>
      <c r="J1289">
        <f>Input2022!J1289*0.000001</f>
        <v>4.0060820000000001</v>
      </c>
      <c r="K1289">
        <f>Input2022!K1289*0.000001</f>
        <v>28.467578999999997</v>
      </c>
      <c r="L1289">
        <f>Input2022!L1289*0.000001</f>
        <v>70.954703999999992</v>
      </c>
      <c r="M1289">
        <f>Input2022!M1289*0.000001</f>
        <v>2.7445390000000001</v>
      </c>
      <c r="N1289">
        <f>Input2022!N1289*0.000001</f>
        <v>13.749134999999999</v>
      </c>
      <c r="O1289">
        <f>Input2022!O1289*0.000001</f>
        <v>0</v>
      </c>
      <c r="P1289">
        <f>Input2022!P1289*0.000001</f>
        <v>10.747335</v>
      </c>
      <c r="Q1289">
        <f>Input2022!Q1289*0.000001</f>
        <v>-32.217250999999997</v>
      </c>
      <c r="R1289">
        <f>Input2022!R1289*0.000001</f>
        <v>144.50653800000001</v>
      </c>
      <c r="S1289">
        <f>Input2022!S1289*0.000001</f>
        <v>112.289287</v>
      </c>
      <c r="T1289">
        <f>Input2022!T1289*0.000001</f>
        <v>5.742394</v>
      </c>
      <c r="U1289">
        <f>Input2022!U1289*0.000001</f>
        <v>8.6609359999999995</v>
      </c>
      <c r="V1289">
        <f>Input2022!V1289*0.000001</f>
        <v>9.5484259999999992</v>
      </c>
      <c r="W1289">
        <f>Input2022!W1289*0.000001</f>
        <v>-35.529573999999997</v>
      </c>
    </row>
    <row r="1290" spans="1:23" ht="14.25" customHeight="1">
      <c r="A1290">
        <f>Input2022!A1290</f>
        <v>2022</v>
      </c>
      <c r="B1290" t="str">
        <f>Input2022!B1290</f>
        <v>Southern California Library Cooperative</v>
      </c>
      <c r="C1290" t="str">
        <f>Input2022!C1290</f>
        <v>Special District</v>
      </c>
      <c r="D1290" t="str">
        <f>Input2022!D1290</f>
        <v>06</v>
      </c>
      <c r="E1290" t="str">
        <f>Input2022!E1290</f>
        <v>037</v>
      </c>
      <c r="F1290">
        <f>Input2022!F1290</f>
        <v>99087</v>
      </c>
      <c r="G1290" t="str">
        <f>Input2022!G1290</f>
        <v>CA</v>
      </c>
      <c r="H1290">
        <f>Input2022!H1290*0.000001</f>
        <v>2.0054419999999999</v>
      </c>
      <c r="I1290">
        <f>Input2022!I1290*0.000001</f>
        <v>0</v>
      </c>
      <c r="J1290">
        <f>Input2022!J1290*0.000001</f>
        <v>6.3994989999999996</v>
      </c>
      <c r="K1290">
        <f>Input2022!K1290*0.000001</f>
        <v>2.5652999999999999E-2</v>
      </c>
      <c r="L1290">
        <f>Input2022!L1290*0.000001</f>
        <v>6.2435779999999994</v>
      </c>
      <c r="M1290">
        <f>Input2022!M1290*0.000001</f>
        <v>6.2435779999999994</v>
      </c>
      <c r="N1290">
        <f>Input2022!N1290*0.000001</f>
        <v>4.5812749999999998</v>
      </c>
      <c r="O1290">
        <f>Input2022!O1290*0.000001</f>
        <v>5.8369999999999993E-3</v>
      </c>
      <c r="P1290">
        <f>Input2022!P1290*0.000001</f>
        <v>3.0700669999999999</v>
      </c>
      <c r="Q1290">
        <f>Input2022!Q1290*0.000001</f>
        <v>-1.1911039999999999</v>
      </c>
      <c r="R1290">
        <f>Input2022!R1290*0.000001</f>
        <v>10.171681999999999</v>
      </c>
      <c r="S1290">
        <f>Input2022!S1290*0.000001</f>
        <v>8.9805779999999995</v>
      </c>
      <c r="T1290">
        <f>Input2022!T1290*0.000001</f>
        <v>0.18680099999999999</v>
      </c>
      <c r="U1290">
        <f>Input2022!U1290*0.000001</f>
        <v>0</v>
      </c>
      <c r="V1290">
        <f>Input2022!V1290*0.000001</f>
        <v>0.87232199999999993</v>
      </c>
      <c r="W1290">
        <f>Input2022!W1290*0.000001</f>
        <v>-0.92248599999999992</v>
      </c>
    </row>
    <row r="1291" spans="1:23" ht="14.25" customHeight="1">
      <c r="A1291">
        <f>Input2022!A1291</f>
        <v>2022</v>
      </c>
      <c r="B1291" t="str">
        <f>Input2022!B1291</f>
        <v>Southern Humboldt Unified School District</v>
      </c>
      <c r="C1291" t="str">
        <f>Input2022!C1291</f>
        <v>School District</v>
      </c>
      <c r="D1291" t="str">
        <f>Input2022!D1291</f>
        <v>06</v>
      </c>
      <c r="E1291" t="str">
        <f>Input2022!E1291</f>
        <v>023</v>
      </c>
      <c r="F1291" t="str">
        <f>Input2022!F1291</f>
        <v>37590</v>
      </c>
      <c r="G1291" t="str">
        <f>Input2022!G1291</f>
        <v>CA</v>
      </c>
      <c r="H1291">
        <f>Input2022!H1291*0.000001</f>
        <v>3.8633459999999999</v>
      </c>
      <c r="I1291">
        <f>Input2022!I1291*0.000001</f>
        <v>-0.124</v>
      </c>
      <c r="J1291">
        <f>Input2022!J1291*0.000001</f>
        <v>11.234586</v>
      </c>
      <c r="K1291">
        <f>Input2022!K1291*0.000001</f>
        <v>28.685533</v>
      </c>
      <c r="L1291">
        <f>Input2022!L1291*0.000001</f>
        <v>14.690239999999999</v>
      </c>
      <c r="M1291">
        <f>Input2022!M1291*0.000001</f>
        <v>12.728631</v>
      </c>
      <c r="N1291">
        <f>Input2022!N1291*0.000001</f>
        <v>5.1471339999999994</v>
      </c>
      <c r="O1291">
        <f>Input2022!O1291*0.000001</f>
        <v>0</v>
      </c>
      <c r="P1291">
        <f>Input2022!P1291*0.000001</f>
        <v>1.0323899999999999</v>
      </c>
      <c r="Q1291">
        <f>Input2022!Q1291*0.000001</f>
        <v>-5.1939839999999995</v>
      </c>
      <c r="R1291">
        <f>Input2022!R1291*0.000001</f>
        <v>33.059784669857926</v>
      </c>
      <c r="S1291">
        <f>Input2022!S1291*0.000001</f>
        <v>27.865800669857926</v>
      </c>
      <c r="T1291">
        <f>Input2022!T1291*0.000001</f>
        <v>0.93709299999999995</v>
      </c>
      <c r="U1291">
        <f>Input2022!U1291*0.000001</f>
        <v>0</v>
      </c>
      <c r="V1291">
        <f>Input2022!V1291*0.000001</f>
        <v>1.4175989999999998</v>
      </c>
      <c r="W1291">
        <f>Input2022!W1291*0.000001</f>
        <v>-5.419645</v>
      </c>
    </row>
    <row r="1292" spans="1:23" ht="14.25" customHeight="1">
      <c r="A1292">
        <f>Input2022!A1292</f>
        <v>2022</v>
      </c>
      <c r="B1292" t="str">
        <f>Input2022!B1292</f>
        <v>Southern Kern Unified School District</v>
      </c>
      <c r="C1292" t="str">
        <f>Input2022!C1292</f>
        <v>School District</v>
      </c>
      <c r="D1292" t="str">
        <f>Input2022!D1292</f>
        <v>06</v>
      </c>
      <c r="E1292" t="str">
        <f>Input2022!E1292</f>
        <v>029</v>
      </c>
      <c r="F1292" t="str">
        <f>Input2022!F1292</f>
        <v>37620</v>
      </c>
      <c r="G1292" t="str">
        <f>Input2022!G1292</f>
        <v>CA</v>
      </c>
      <c r="H1292">
        <f>Input2022!H1292*0.000001</f>
        <v>13.978237999999999</v>
      </c>
      <c r="I1292">
        <f>Input2022!I1292*0.000001</f>
        <v>0</v>
      </c>
      <c r="J1292">
        <f>Input2022!J1292*0.000001</f>
        <v>47.071618999999998</v>
      </c>
      <c r="K1292">
        <f>Input2022!K1292*0.000001</f>
        <v>50.807978999999996</v>
      </c>
      <c r="L1292">
        <f>Input2022!L1292*0.000001</f>
        <v>71.659171000000001</v>
      </c>
      <c r="M1292">
        <f>Input2022!M1292*0.000001</f>
        <v>56.849278999999996</v>
      </c>
      <c r="N1292">
        <f>Input2022!N1292*0.000001</f>
        <v>19.143412999999999</v>
      </c>
      <c r="O1292">
        <f>Input2022!O1292*0.000001</f>
        <v>0</v>
      </c>
      <c r="P1292">
        <f>Input2022!P1292*0.000001</f>
        <v>4.3091270000000002</v>
      </c>
      <c r="Q1292">
        <f>Input2022!Q1292*0.000001</f>
        <v>-21.872547999999998</v>
      </c>
      <c r="R1292">
        <f>Input2022!R1292*0.000001</f>
        <v>145.10832099598304</v>
      </c>
      <c r="S1292">
        <f>Input2022!S1292*0.000001</f>
        <v>123.23577299598303</v>
      </c>
      <c r="T1292">
        <f>Input2022!T1292*0.000001</f>
        <v>4.5547810000000002</v>
      </c>
      <c r="U1292">
        <f>Input2022!U1292*0.000001</f>
        <v>0</v>
      </c>
      <c r="V1292">
        <f>Input2022!V1292*0.000001</f>
        <v>14.917662</v>
      </c>
      <c r="W1292">
        <f>Input2022!W1292*0.000001</f>
        <v>-35.059587999999998</v>
      </c>
    </row>
    <row r="1293" spans="1:23" ht="14.25" customHeight="1">
      <c r="A1293">
        <f>Input2022!A1293</f>
        <v>2022</v>
      </c>
      <c r="B1293" t="str">
        <f>Input2022!B1293</f>
        <v>Southern Trinity Joint Unified School District</v>
      </c>
      <c r="C1293" t="str">
        <f>Input2022!C1293</f>
        <v>School District</v>
      </c>
      <c r="D1293" t="str">
        <f>Input2022!D1293</f>
        <v>06</v>
      </c>
      <c r="E1293" t="str">
        <f>Input2022!E1293</f>
        <v>105</v>
      </c>
      <c r="F1293" t="str">
        <f>Input2022!F1293</f>
        <v>37630</v>
      </c>
      <c r="G1293" t="str">
        <f>Input2022!G1293</f>
        <v>CA</v>
      </c>
      <c r="H1293">
        <f>Input2022!H1293*0.000001</f>
        <v>2.2412839999999998</v>
      </c>
      <c r="I1293">
        <f>Input2022!I1293*0.000001</f>
        <v>-0.28499999999999998</v>
      </c>
      <c r="J1293">
        <f>Input2022!J1293*0.000001</f>
        <v>2.8223419999999999</v>
      </c>
      <c r="K1293">
        <f>Input2022!K1293*0.000001</f>
        <v>2.3541599999999998</v>
      </c>
      <c r="L1293">
        <f>Input2022!L1293*0.000001</f>
        <v>3.6297359999999999</v>
      </c>
      <c r="M1293">
        <f>Input2022!M1293*0.000001</f>
        <v>3.4661230000000001</v>
      </c>
      <c r="N1293">
        <f>Input2022!N1293*0.000001</f>
        <v>0</v>
      </c>
      <c r="O1293">
        <f>Input2022!O1293*0.000001</f>
        <v>2.4561029999999997</v>
      </c>
      <c r="P1293">
        <f>Input2022!P1293*0.000001</f>
        <v>0.33350199999999997</v>
      </c>
      <c r="Q1293">
        <f>Input2022!Q1293*0.000001</f>
        <v>-1.2777609999999999</v>
      </c>
      <c r="R1293">
        <f>Input2022!R1293*0.000001</f>
        <v>8.1567089068825904</v>
      </c>
      <c r="S1293">
        <f>Input2022!S1293*0.000001</f>
        <v>6.8789479068825914</v>
      </c>
      <c r="T1293">
        <f>Input2022!T1293*0.000001</f>
        <v>0.249225</v>
      </c>
      <c r="U1293">
        <f>Input2022!U1293*0.000001</f>
        <v>-6.1626984126984124E-5</v>
      </c>
      <c r="V1293">
        <f>Input2022!V1293*0.000001</f>
        <v>0.12938137301587302</v>
      </c>
      <c r="W1293">
        <f>Input2022!W1293*0.000001</f>
        <v>4.5851999999999997E-2</v>
      </c>
    </row>
    <row r="1294" spans="1:23" ht="14.25" customHeight="1">
      <c r="A1294">
        <f>Input2022!A1294</f>
        <v>2022</v>
      </c>
      <c r="B1294" t="str">
        <f>Input2022!B1294</f>
        <v>Southside Elementary School District</v>
      </c>
      <c r="C1294" t="str">
        <f>Input2022!C1294</f>
        <v>School District</v>
      </c>
      <c r="D1294" t="str">
        <f>Input2022!D1294</f>
        <v>06</v>
      </c>
      <c r="E1294" t="str">
        <f>Input2022!E1294</f>
        <v>069</v>
      </c>
      <c r="F1294" t="str">
        <f>Input2022!F1294</f>
        <v>37650</v>
      </c>
      <c r="G1294" t="str">
        <f>Input2022!G1294</f>
        <v>CA</v>
      </c>
      <c r="H1294">
        <f>Input2022!H1294*0.000001</f>
        <v>0.82636199999999993</v>
      </c>
      <c r="I1294">
        <f>Input2022!I1294*0.000001</f>
        <v>0</v>
      </c>
      <c r="J1294">
        <f>Input2022!J1294*0.000001</f>
        <v>2.3490029999999997</v>
      </c>
      <c r="K1294">
        <f>Input2022!K1294*0.000001</f>
        <v>6.3489999999999996E-3</v>
      </c>
      <c r="L1294">
        <f>Input2022!L1294*0.000001</f>
        <v>2.9528209999999997</v>
      </c>
      <c r="M1294">
        <f>Input2022!M1294*0.000001</f>
        <v>2.6152519999999999</v>
      </c>
      <c r="N1294">
        <f>Input2022!N1294*0.000001</f>
        <v>0</v>
      </c>
      <c r="O1294">
        <f>Input2022!O1294*0.000001</f>
        <v>1.110247</v>
      </c>
      <c r="P1294">
        <f>Input2022!P1294*0.000001</f>
        <v>0.33513599999999999</v>
      </c>
      <c r="Q1294">
        <f>Input2022!Q1294*0.000001</f>
        <v>-0.95536999999999994</v>
      </c>
      <c r="R1294">
        <f>Input2022!R1294*0.000001</f>
        <v>6.6467886639676106</v>
      </c>
      <c r="S1294">
        <f>Input2022!S1294*0.000001</f>
        <v>5.6914186639676112</v>
      </c>
      <c r="T1294">
        <f>Input2022!T1294*0.000001</f>
        <v>0.201099</v>
      </c>
      <c r="U1294">
        <f>Input2022!U1294*0.000001</f>
        <v>-7.0999999999999991E-5</v>
      </c>
      <c r="V1294">
        <f>Input2022!V1294*0.000001</f>
        <v>8.707469497073704E-3</v>
      </c>
      <c r="W1294">
        <f>Input2022!W1294*0.000001</f>
        <v>-0.26321899999999998</v>
      </c>
    </row>
    <row r="1295" spans="1:23" ht="14.25" customHeight="1">
      <c r="A1295">
        <f>Input2022!A1295</f>
        <v>2022</v>
      </c>
      <c r="B1295" t="str">
        <f>Input2022!B1295</f>
        <v>Spencer Valley School District</v>
      </c>
      <c r="C1295" t="str">
        <f>Input2022!C1295</f>
        <v>School District</v>
      </c>
      <c r="D1295" t="str">
        <f>Input2022!D1295</f>
        <v>06</v>
      </c>
      <c r="E1295" t="str">
        <f>Input2022!E1295</f>
        <v>073</v>
      </c>
      <c r="F1295" t="str">
        <f>Input2022!F1295</f>
        <v>37680</v>
      </c>
      <c r="G1295" t="str">
        <f>Input2022!G1295</f>
        <v>CA</v>
      </c>
      <c r="H1295">
        <f>Input2022!H1295*0.000001</f>
        <v>5.4929869999999994</v>
      </c>
      <c r="I1295">
        <f>Input2022!I1295*0.000001</f>
        <v>-2.35</v>
      </c>
      <c r="J1295">
        <f>Input2022!J1295*0.000001</f>
        <v>4.6271599999999999</v>
      </c>
      <c r="K1295">
        <f>Input2022!K1295*0.000001</f>
        <v>0</v>
      </c>
      <c r="L1295">
        <f>Input2022!L1295*0.000001</f>
        <v>5.6563749999999997</v>
      </c>
      <c r="M1295">
        <f>Input2022!M1295*0.000001</f>
        <v>5.6908139999999996</v>
      </c>
      <c r="N1295">
        <f>Input2022!N1295*0.000001</f>
        <v>7.8953629999999997</v>
      </c>
      <c r="O1295">
        <f>Input2022!O1295*0.000001</f>
        <v>0</v>
      </c>
      <c r="P1295">
        <f>Input2022!P1295*0.000001</f>
        <v>1.1318979999999998</v>
      </c>
      <c r="Q1295">
        <f>Input2022!Q1295*0.000001</f>
        <v>-0.42637900000000001</v>
      </c>
      <c r="R1295">
        <f>Input2022!R1295*0.000001</f>
        <v>2.788907</v>
      </c>
      <c r="S1295">
        <f>Input2022!S1295*0.000001</f>
        <v>2.3625279999999997</v>
      </c>
      <c r="T1295">
        <f>Input2022!T1295*0.000001</f>
        <v>9.9584999999999993E-2</v>
      </c>
      <c r="U1295">
        <f>Input2022!U1295*0.000001</f>
        <v>0</v>
      </c>
      <c r="V1295">
        <f>Input2022!V1295*0.000001</f>
        <v>2.6123999999999998E-2</v>
      </c>
      <c r="W1295">
        <f>Input2022!W1295*0.000001</f>
        <v>4.863283</v>
      </c>
    </row>
    <row r="1296" spans="1:23" ht="14.25" customHeight="1">
      <c r="A1296">
        <f>Input2022!A1296</f>
        <v>2022</v>
      </c>
      <c r="B1296" t="str">
        <f>Input2022!B1296</f>
        <v>Spreckels Union School District</v>
      </c>
      <c r="C1296" t="str">
        <f>Input2022!C1296</f>
        <v>School District</v>
      </c>
      <c r="D1296" t="str">
        <f>Input2022!D1296</f>
        <v>06</v>
      </c>
      <c r="E1296" t="str">
        <f>Input2022!E1296</f>
        <v>053</v>
      </c>
      <c r="F1296" t="str">
        <f>Input2022!F1296</f>
        <v>37710</v>
      </c>
      <c r="G1296" t="str">
        <f>Input2022!G1296</f>
        <v>CA</v>
      </c>
      <c r="H1296">
        <f>Input2022!H1296*0.000001</f>
        <v>4.4824440000000001</v>
      </c>
      <c r="I1296">
        <f>Input2022!I1296*0.000001</f>
        <v>-8.1934999999999994E-2</v>
      </c>
      <c r="J1296">
        <f>Input2022!J1296*0.000001</f>
        <v>11.768291999999999</v>
      </c>
      <c r="K1296">
        <f>Input2022!K1296*0.000001</f>
        <v>7.7390840000000001</v>
      </c>
      <c r="L1296">
        <f>Input2022!L1296*0.000001</f>
        <v>11.531442</v>
      </c>
      <c r="M1296">
        <f>Input2022!M1296*0.000001</f>
        <v>10.998915</v>
      </c>
      <c r="N1296">
        <f>Input2022!N1296*0.000001</f>
        <v>0</v>
      </c>
      <c r="O1296">
        <f>Input2022!O1296*0.000001</f>
        <v>6.1815129999999998</v>
      </c>
      <c r="P1296">
        <f>Input2022!P1296*0.000001</f>
        <v>1.479636</v>
      </c>
      <c r="Q1296">
        <f>Input2022!Q1296*0.000001</f>
        <v>-5.1259579999999998</v>
      </c>
      <c r="R1296">
        <f>Input2022!R1296*0.000001</f>
        <v>34.480212999999999</v>
      </c>
      <c r="S1296">
        <f>Input2022!S1296*0.000001</f>
        <v>29.354254999999998</v>
      </c>
      <c r="T1296">
        <f>Input2022!T1296*0.000001</f>
        <v>1.003288</v>
      </c>
      <c r="U1296">
        <f>Input2022!U1296*0.000001</f>
        <v>-3.2299999999999999E-4</v>
      </c>
      <c r="V1296">
        <f>Input2022!V1296*0.000001</f>
        <v>1.5165769999999998</v>
      </c>
      <c r="W1296">
        <f>Input2022!W1296*0.000001</f>
        <v>-6.4386529999999995</v>
      </c>
    </row>
    <row r="1297" spans="1:23" ht="14.25" customHeight="1">
      <c r="A1297">
        <f>Input2022!A1297</f>
        <v>2022</v>
      </c>
      <c r="B1297" t="str">
        <f>Input2022!B1297</f>
        <v>Springville Union Elementary School District</v>
      </c>
      <c r="C1297" t="str">
        <f>Input2022!C1297</f>
        <v>School District</v>
      </c>
      <c r="D1297" t="str">
        <f>Input2022!D1297</f>
        <v>06</v>
      </c>
      <c r="E1297" t="str">
        <f>Input2022!E1297</f>
        <v>107</v>
      </c>
      <c r="F1297" t="str">
        <f>Input2022!F1297</f>
        <v>37770</v>
      </c>
      <c r="G1297" t="str">
        <f>Input2022!G1297</f>
        <v>CA</v>
      </c>
      <c r="H1297">
        <f>Input2022!H1297*0.000001</f>
        <v>1.432874</v>
      </c>
      <c r="I1297">
        <f>Input2022!I1297*0.000001</f>
        <v>-2.4999999999999998E-2</v>
      </c>
      <c r="J1297">
        <f>Input2022!J1297*0.000001</f>
        <v>4.0928649999999998</v>
      </c>
      <c r="K1297">
        <f>Input2022!K1297*0.000001</f>
        <v>2.4718149999999999</v>
      </c>
      <c r="L1297">
        <f>Input2022!L1297*0.000001</f>
        <v>4.3614769999999998</v>
      </c>
      <c r="M1297">
        <f>Input2022!M1297*0.000001</f>
        <v>4.2365339999999998</v>
      </c>
      <c r="N1297">
        <f>Input2022!N1297*0.000001</f>
        <v>0</v>
      </c>
      <c r="O1297">
        <f>Input2022!O1297*0.000001</f>
        <v>1.5997669999999999</v>
      </c>
      <c r="P1297">
        <f>Input2022!P1297*0.000001</f>
        <v>0.42014599999999996</v>
      </c>
      <c r="Q1297">
        <f>Input2022!Q1297*0.000001</f>
        <v>-1.9851669999999999</v>
      </c>
      <c r="R1297">
        <f>Input2022!R1297*0.000001</f>
        <v>6.9282785401459845</v>
      </c>
      <c r="S1297">
        <f>Input2022!S1297*0.000001</f>
        <v>4.9431115401459849</v>
      </c>
      <c r="T1297">
        <f>Input2022!T1297*0.000001</f>
        <v>0.421348</v>
      </c>
      <c r="U1297">
        <f>Input2022!U1297*0.000001</f>
        <v>0</v>
      </c>
      <c r="V1297">
        <f>Input2022!V1297*0.000001</f>
        <v>1.0660179999999999</v>
      </c>
      <c r="W1297">
        <f>Input2022!W1297*0.000001</f>
        <v>-2.5168740000000001</v>
      </c>
    </row>
    <row r="1298" spans="1:23" ht="14.25" customHeight="1">
      <c r="A1298">
        <f>Input2022!A1298</f>
        <v>2022</v>
      </c>
      <c r="B1298" t="str">
        <f>Input2022!B1298</f>
        <v>St. Helena</v>
      </c>
      <c r="C1298" t="str">
        <f>Input2022!C1298</f>
        <v>City</v>
      </c>
      <c r="D1298" t="str">
        <f>Input2022!D1298</f>
        <v>06</v>
      </c>
      <c r="E1298" t="str">
        <f>Input2022!E1298</f>
        <v>055</v>
      </c>
      <c r="F1298">
        <f>Input2022!F1298</f>
        <v>64140</v>
      </c>
      <c r="G1298" t="str">
        <f>Input2022!G1298</f>
        <v>CA</v>
      </c>
      <c r="H1298">
        <f>Input2022!H1298*0.000001</f>
        <v>15.251688</v>
      </c>
      <c r="I1298">
        <f>Input2022!I1298*0.000001</f>
        <v>-0.64101900000000001</v>
      </c>
      <c r="J1298">
        <f>Input2022!J1298*0.000001</f>
        <v>14.430855999999999</v>
      </c>
      <c r="K1298">
        <f>Input2022!K1298*0.000001</f>
        <v>10.505924</v>
      </c>
      <c r="L1298">
        <f>Input2022!L1298*0.000001</f>
        <v>35.747042999999998</v>
      </c>
      <c r="M1298">
        <f>Input2022!M1298*0.000001</f>
        <v>20.561584999999997</v>
      </c>
      <c r="N1298">
        <f>Input2022!N1298*0.000001</f>
        <v>0</v>
      </c>
      <c r="O1298">
        <f>Input2022!O1298*0.000001</f>
        <v>14.251057999999999</v>
      </c>
      <c r="P1298">
        <f>Input2022!P1298*0.000001</f>
        <v>1.4647939999999999</v>
      </c>
      <c r="Q1298">
        <f>Input2022!Q1298*0.000001</f>
        <v>-7.4172609999999999</v>
      </c>
      <c r="R1298">
        <f>Input2022!R1298*0.000001</f>
        <v>63.341252999999995</v>
      </c>
      <c r="S1298">
        <f>Input2022!S1298*0.000001</f>
        <v>55.923994</v>
      </c>
      <c r="T1298">
        <f>Input2022!T1298*0.000001</f>
        <v>1.5008679999999999</v>
      </c>
      <c r="U1298">
        <f>Input2022!U1298*0.000001</f>
        <v>0</v>
      </c>
      <c r="V1298">
        <f>Input2022!V1298*0.000001</f>
        <v>0</v>
      </c>
      <c r="W1298">
        <f>Input2022!W1298*0.000001</f>
        <v>20.593247999999999</v>
      </c>
    </row>
    <row r="1299" spans="1:23" ht="14.25" customHeight="1">
      <c r="A1299">
        <f>Input2022!A1299</f>
        <v>2022</v>
      </c>
      <c r="B1299" t="str">
        <f>Input2022!B1299</f>
        <v>St. Helena Unified School District</v>
      </c>
      <c r="C1299" t="str">
        <f>Input2022!C1299</f>
        <v>School District</v>
      </c>
      <c r="D1299" t="str">
        <f>Input2022!D1299</f>
        <v>06</v>
      </c>
      <c r="E1299" t="str">
        <f>Input2022!E1299</f>
        <v>055</v>
      </c>
      <c r="F1299" t="str">
        <f>Input2022!F1299</f>
        <v>37830</v>
      </c>
      <c r="G1299" t="str">
        <f>Input2022!G1299</f>
        <v>CA</v>
      </c>
      <c r="H1299">
        <f>Input2022!H1299*0.000001</f>
        <v>20.660626000000001</v>
      </c>
      <c r="I1299">
        <f>Input2022!I1299*0.000001</f>
        <v>-0.44999999999999996</v>
      </c>
      <c r="J1299">
        <f>Input2022!J1299*0.000001</f>
        <v>38.893971000000001</v>
      </c>
      <c r="K1299">
        <f>Input2022!K1299*0.000001</f>
        <v>59.133065999999999</v>
      </c>
      <c r="L1299">
        <f>Input2022!L1299*0.000001</f>
        <v>44.430816999999998</v>
      </c>
      <c r="M1299">
        <f>Input2022!M1299*0.000001</f>
        <v>41.341245000000001</v>
      </c>
      <c r="N1299">
        <f>Input2022!N1299*0.000001</f>
        <v>0</v>
      </c>
      <c r="O1299">
        <f>Input2022!O1299*0.000001</f>
        <v>21.864051999999997</v>
      </c>
      <c r="P1299">
        <f>Input2022!P1299*0.000001</f>
        <v>1.964356</v>
      </c>
      <c r="Q1299">
        <f>Input2022!Q1299*0.000001</f>
        <v>-19.603317000000001</v>
      </c>
      <c r="R1299">
        <f>Input2022!R1299*0.000001</f>
        <v>137.5292263</v>
      </c>
      <c r="S1299">
        <f>Input2022!S1299*0.000001</f>
        <v>117.92590929999999</v>
      </c>
      <c r="T1299">
        <f>Input2022!T1299*0.000001</f>
        <v>3.891626</v>
      </c>
      <c r="U1299">
        <f>Input2022!U1299*0.000001</f>
        <v>0.20697599999999999</v>
      </c>
      <c r="V1299">
        <f>Input2022!V1299*0.000001</f>
        <v>5.4760779999999993</v>
      </c>
      <c r="W1299">
        <f>Input2022!W1299*0.000001</f>
        <v>-26.303307</v>
      </c>
    </row>
    <row r="1300" spans="1:23" ht="14.25" customHeight="1">
      <c r="A1300">
        <f>Input2022!A1300</f>
        <v>2022</v>
      </c>
      <c r="B1300" t="str">
        <f>Input2022!B1300</f>
        <v>Standard School District</v>
      </c>
      <c r="C1300" t="str">
        <f>Input2022!C1300</f>
        <v>School District</v>
      </c>
      <c r="D1300" t="str">
        <f>Input2022!D1300</f>
        <v>06</v>
      </c>
      <c r="E1300" t="str">
        <f>Input2022!E1300</f>
        <v>029</v>
      </c>
      <c r="F1300" t="str">
        <f>Input2022!F1300</f>
        <v>37890</v>
      </c>
      <c r="G1300" t="str">
        <f>Input2022!G1300</f>
        <v>CA</v>
      </c>
      <c r="H1300">
        <f>Input2022!H1300*0.000001</f>
        <v>5.8765739999999997</v>
      </c>
      <c r="I1300">
        <f>Input2022!I1300*0.000001</f>
        <v>-6</v>
      </c>
      <c r="J1300">
        <f>Input2022!J1300*0.000001</f>
        <v>53.932719999999996</v>
      </c>
      <c r="K1300">
        <f>Input2022!K1300*0.000001</f>
        <v>47.378490999999997</v>
      </c>
      <c r="L1300">
        <f>Input2022!L1300*0.000001</f>
        <v>68.19232199999999</v>
      </c>
      <c r="M1300">
        <f>Input2022!M1300*0.000001</f>
        <v>55.304479000000001</v>
      </c>
      <c r="N1300">
        <f>Input2022!N1300*0.000001</f>
        <v>9.2308469999999989</v>
      </c>
      <c r="O1300">
        <f>Input2022!O1300*0.000001</f>
        <v>0</v>
      </c>
      <c r="P1300">
        <f>Input2022!P1300*0.000001</f>
        <v>7.0266919999999997</v>
      </c>
      <c r="Q1300">
        <f>Input2022!Q1300*0.000001</f>
        <v>-19.348063</v>
      </c>
      <c r="R1300">
        <f>Input2022!R1300*0.000001</f>
        <v>132.55419759999998</v>
      </c>
      <c r="S1300">
        <f>Input2022!S1300*0.000001</f>
        <v>113.20613459999998</v>
      </c>
      <c r="T1300">
        <f>Input2022!T1300*0.000001</f>
        <v>4.5885259999999999</v>
      </c>
      <c r="U1300">
        <f>Input2022!U1300*0.000001</f>
        <v>10.838865999999999</v>
      </c>
      <c r="V1300">
        <f>Input2022!V1300*0.000001</f>
        <v>9.8107839999999999</v>
      </c>
      <c r="W1300">
        <f>Input2022!W1300*0.000001</f>
        <v>-17.003017</v>
      </c>
    </row>
    <row r="1301" spans="1:23" ht="14.25" customHeight="1">
      <c r="A1301">
        <f>Input2022!A1301</f>
        <v>2022</v>
      </c>
      <c r="B1301" t="str">
        <f>Input2022!B1301</f>
        <v>Stanislaus Consolidated Fire Protection District</v>
      </c>
      <c r="C1301" t="str">
        <f>Input2022!C1301</f>
        <v>Special District</v>
      </c>
      <c r="D1301" t="str">
        <f>Input2022!D1301</f>
        <v>06</v>
      </c>
      <c r="E1301" t="str">
        <f>Input2022!E1301</f>
        <v>099</v>
      </c>
      <c r="F1301">
        <f>Input2022!F1301</f>
        <v>99088</v>
      </c>
      <c r="G1301" t="str">
        <f>Input2022!G1301</f>
        <v>CA</v>
      </c>
      <c r="H1301">
        <f>Input2022!H1301*0.000001</f>
        <v>5.9175999999999993</v>
      </c>
      <c r="I1301">
        <f>Input2022!I1301*0.000001</f>
        <v>0</v>
      </c>
      <c r="J1301">
        <f>Input2022!J1301*0.000001</f>
        <v>24.680287</v>
      </c>
      <c r="K1301">
        <f>Input2022!K1301*0.000001</f>
        <v>12.93178</v>
      </c>
      <c r="L1301">
        <f>Input2022!L1301*0.000001</f>
        <v>14.434120999999999</v>
      </c>
      <c r="M1301">
        <f>Input2022!M1301*0.000001</f>
        <v>14.49466</v>
      </c>
      <c r="N1301">
        <f>Input2022!N1301*0.000001</f>
        <v>0</v>
      </c>
      <c r="O1301">
        <f>Input2022!O1301*0.000001</f>
        <v>6.1466759999999994</v>
      </c>
      <c r="P1301">
        <f>Input2022!P1301*0.000001</f>
        <v>0.68080600000000002</v>
      </c>
      <c r="Q1301">
        <f>Input2022!Q1301*0.000001</f>
        <v>-9.3890419999999999</v>
      </c>
      <c r="R1301">
        <f>Input2022!R1301*0.000001</f>
        <v>35.416982270841189</v>
      </c>
      <c r="S1301">
        <f>Input2022!S1301*0.000001</f>
        <v>26.027940270841192</v>
      </c>
      <c r="T1301">
        <f>Input2022!T1301*0.000001</f>
        <v>13.244987</v>
      </c>
      <c r="U1301">
        <f>Input2022!U1301*0.000001</f>
        <v>0</v>
      </c>
      <c r="V1301">
        <f>Input2022!V1301*0.000001</f>
        <v>4.4532879999999997</v>
      </c>
      <c r="W1301">
        <f>Input2022!W1301*0.000001</f>
        <v>-16.085374999999999</v>
      </c>
    </row>
    <row r="1302" spans="1:23" ht="14.25" customHeight="1">
      <c r="A1302">
        <f>Input2022!A1302</f>
        <v>2022</v>
      </c>
      <c r="B1302" t="str">
        <f>Input2022!B1302</f>
        <v>Stanislaus Council of Governments</v>
      </c>
      <c r="C1302" t="str">
        <f>Input2022!C1302</f>
        <v>Special District</v>
      </c>
      <c r="D1302" t="str">
        <f>Input2022!D1302</f>
        <v>06</v>
      </c>
      <c r="E1302" t="str">
        <f>Input2022!E1302</f>
        <v>099</v>
      </c>
      <c r="F1302">
        <f>Input2022!F1302</f>
        <v>99089</v>
      </c>
      <c r="G1302" t="str">
        <f>Input2022!G1302</f>
        <v>CA</v>
      </c>
      <c r="H1302">
        <f>Input2022!H1302*0.000001</f>
        <v>3.2983739999999999</v>
      </c>
      <c r="I1302">
        <f>Input2022!I1302*0.000001</f>
        <v>0</v>
      </c>
      <c r="J1302">
        <f>Input2022!J1302*0.000001</f>
        <v>7.1367479999999999</v>
      </c>
      <c r="K1302">
        <f>Input2022!K1302*0.000001</f>
        <v>0.56001299999999998</v>
      </c>
      <c r="L1302">
        <f>Input2022!L1302*0.000001</f>
        <v>29.978438999999998</v>
      </c>
      <c r="M1302">
        <f>Input2022!M1302*0.000001</f>
        <v>6.3114549999999996</v>
      </c>
      <c r="N1302">
        <f>Input2022!N1302*0.000001</f>
        <v>2.319928</v>
      </c>
      <c r="O1302">
        <f>Input2022!O1302*0.000001</f>
        <v>0</v>
      </c>
      <c r="P1302">
        <f>Input2022!P1302*0.000001</f>
        <v>1.220753</v>
      </c>
      <c r="Q1302">
        <f>Input2022!Q1302*0.000001</f>
        <v>-1.6456959999999998</v>
      </c>
      <c r="R1302">
        <f>Input2022!R1302*0.000001</f>
        <v>12.19034074</v>
      </c>
      <c r="S1302">
        <f>Input2022!S1302*0.000001</f>
        <v>10.544644739999999</v>
      </c>
      <c r="T1302">
        <f>Input2022!T1302*0.000001</f>
        <v>0.42601899999999998</v>
      </c>
      <c r="U1302">
        <f>Input2022!U1302*0.000001</f>
        <v>0</v>
      </c>
      <c r="V1302">
        <f>Input2022!V1302*0.000001</f>
        <v>0</v>
      </c>
      <c r="W1302">
        <f>Input2022!W1302*0.000001</f>
        <v>1.279525</v>
      </c>
    </row>
    <row r="1303" spans="1:23" ht="14.25" customHeight="1">
      <c r="A1303">
        <f>Input2022!A1303</f>
        <v>2022</v>
      </c>
      <c r="B1303" t="str">
        <f>Input2022!B1303</f>
        <v>Stanislaus County</v>
      </c>
      <c r="C1303" t="str">
        <f>Input2022!C1303</f>
        <v>County</v>
      </c>
      <c r="D1303" t="str">
        <f>Input2022!D1303</f>
        <v>06</v>
      </c>
      <c r="E1303" t="str">
        <f>Input2022!E1303</f>
        <v>099</v>
      </c>
      <c r="F1303" t="str">
        <f>Input2022!F1303</f>
        <v>00000</v>
      </c>
      <c r="G1303" t="str">
        <f>Input2022!G1303</f>
        <v>CA</v>
      </c>
      <c r="H1303">
        <f>Input2022!H1303*0.000001</f>
        <v>216.77903799999999</v>
      </c>
      <c r="I1303">
        <f>Input2022!I1303*0.000001</f>
        <v>-100.89078499999999</v>
      </c>
      <c r="J1303">
        <f>Input2022!J1303*0.000001</f>
        <v>322.86307399999998</v>
      </c>
      <c r="K1303">
        <f>Input2022!K1303*0.000001</f>
        <v>213.941743</v>
      </c>
      <c r="L1303">
        <f>Input2022!L1303*0.000001</f>
        <v>1101.402871</v>
      </c>
      <c r="M1303">
        <f>Input2022!M1303*0.000001</f>
        <v>411.50440299999997</v>
      </c>
      <c r="N1303">
        <f>Input2022!N1303*0.000001</f>
        <v>0</v>
      </c>
      <c r="O1303">
        <f>Input2022!O1303*0.000001</f>
        <v>212.285875</v>
      </c>
      <c r="P1303">
        <f>Input2022!P1303*0.000001</f>
        <v>23.667732999999998</v>
      </c>
      <c r="Q1303">
        <f>Input2022!Q1303*0.000001</f>
        <v>-381.31383499999998</v>
      </c>
      <c r="R1303">
        <f>Input2022!R1303*0.000001</f>
        <v>2824.5469259259257</v>
      </c>
      <c r="S1303">
        <f>Input2022!S1303*0.000001</f>
        <v>2443.2330909259258</v>
      </c>
      <c r="T1303">
        <f>Input2022!T1303*0.000001</f>
        <v>89.243888999999996</v>
      </c>
      <c r="U1303">
        <f>Input2022!U1303*0.000001</f>
        <v>0</v>
      </c>
      <c r="V1303">
        <f>Input2022!V1303*0.000001</f>
        <v>28.410432999999998</v>
      </c>
      <c r="W1303">
        <f>Input2022!W1303*0.000001</f>
        <v>-301.15185500000001</v>
      </c>
    </row>
    <row r="1304" spans="1:23" ht="14.25" customHeight="1">
      <c r="A1304">
        <f>Input2022!A1304</f>
        <v>2022</v>
      </c>
      <c r="B1304" t="str">
        <f>Input2022!B1304</f>
        <v>Stanislaus County Office of Education</v>
      </c>
      <c r="C1304" t="str">
        <f>Input2022!C1304</f>
        <v>School District</v>
      </c>
      <c r="D1304" t="str">
        <f>Input2022!D1304</f>
        <v>06</v>
      </c>
      <c r="E1304" t="str">
        <f>Input2022!E1304</f>
        <v>099</v>
      </c>
      <c r="F1304" t="str">
        <f>Input2022!F1304</f>
        <v>91041</v>
      </c>
      <c r="G1304" t="str">
        <f>Input2022!G1304</f>
        <v>CA</v>
      </c>
      <c r="H1304">
        <f>Input2022!H1304*0.000001</f>
        <v>74.361998</v>
      </c>
      <c r="I1304">
        <f>Input2022!I1304*0.000001</f>
        <v>-1.223848</v>
      </c>
      <c r="J1304">
        <f>Input2022!J1304*0.000001</f>
        <v>124.050709</v>
      </c>
      <c r="K1304">
        <f>Input2022!K1304*0.000001</f>
        <v>2.8078399999999997</v>
      </c>
      <c r="L1304">
        <f>Input2022!L1304*0.000001</f>
        <v>333.47677699999997</v>
      </c>
      <c r="M1304">
        <f>Input2022!M1304*0.000001</f>
        <v>138.19612799999999</v>
      </c>
      <c r="N1304">
        <f>Input2022!N1304*0.000001</f>
        <v>0</v>
      </c>
      <c r="O1304">
        <f>Input2022!O1304*0.000001</f>
        <v>105.89852499999999</v>
      </c>
      <c r="P1304">
        <f>Input2022!P1304*0.000001</f>
        <v>17.079726000000001</v>
      </c>
      <c r="Q1304">
        <f>Input2022!Q1304*0.000001</f>
        <v>-77.926178999999991</v>
      </c>
      <c r="R1304">
        <f>Input2022!R1304*0.000001</f>
        <v>475.06161259999999</v>
      </c>
      <c r="S1304">
        <f>Input2022!S1304*0.000001</f>
        <v>397.1354336</v>
      </c>
      <c r="T1304">
        <f>Input2022!T1304*0.000001</f>
        <v>14.601638999999999</v>
      </c>
      <c r="U1304">
        <f>Input2022!U1304*0.000001</f>
        <v>19.267229999999998</v>
      </c>
      <c r="V1304">
        <f>Input2022!V1304*0.000001</f>
        <v>16.861174999999999</v>
      </c>
      <c r="W1304">
        <f>Input2022!W1304*0.000001</f>
        <v>-9.8076369999999997</v>
      </c>
    </row>
    <row r="1305" spans="1:23" ht="14.25" customHeight="1">
      <c r="A1305">
        <f>Input2022!A1305</f>
        <v>2022</v>
      </c>
      <c r="B1305" t="str">
        <f>Input2022!B1305</f>
        <v>Stanislaus Union School District</v>
      </c>
      <c r="C1305" t="str">
        <f>Input2022!C1305</f>
        <v>School District</v>
      </c>
      <c r="D1305" t="str">
        <f>Input2022!D1305</f>
        <v>06</v>
      </c>
      <c r="E1305" t="str">
        <f>Input2022!E1305</f>
        <v>099</v>
      </c>
      <c r="F1305" t="str">
        <f>Input2022!F1305</f>
        <v>37950</v>
      </c>
      <c r="G1305" t="str">
        <f>Input2022!G1305</f>
        <v>CA</v>
      </c>
      <c r="H1305">
        <f>Input2022!H1305*0.000001</f>
        <v>8.2199739999999988</v>
      </c>
      <c r="I1305">
        <f>Input2022!I1305*0.000001</f>
        <v>0</v>
      </c>
      <c r="J1305">
        <f>Input2022!J1305*0.000001</f>
        <v>51.241968999999997</v>
      </c>
      <c r="K1305">
        <f>Input2022!K1305*0.000001</f>
        <v>28.656338999999999</v>
      </c>
      <c r="L1305">
        <f>Input2022!L1305*0.000001</f>
        <v>54.217568999999997</v>
      </c>
      <c r="M1305">
        <f>Input2022!M1305*0.000001</f>
        <v>52.137746</v>
      </c>
      <c r="N1305">
        <f>Input2022!N1305*0.000001</f>
        <v>0</v>
      </c>
      <c r="O1305">
        <f>Input2022!O1305*0.000001</f>
        <v>14.984897</v>
      </c>
      <c r="P1305">
        <f>Input2022!P1305*0.000001</f>
        <v>7.1400959999999998</v>
      </c>
      <c r="Q1305">
        <f>Input2022!Q1305*0.000001</f>
        <v>-22.388638</v>
      </c>
      <c r="R1305">
        <f>Input2022!R1305*0.000001</f>
        <v>153.82046880000001</v>
      </c>
      <c r="S1305">
        <f>Input2022!S1305*0.000001</f>
        <v>131.4318308</v>
      </c>
      <c r="T1305">
        <f>Input2022!T1305*0.000001</f>
        <v>4.5808999999999997</v>
      </c>
      <c r="U1305">
        <f>Input2022!U1305*0.000001</f>
        <v>-1.549E-3</v>
      </c>
      <c r="V1305">
        <f>Input2022!V1305*0.000001</f>
        <v>5.1336620000000002</v>
      </c>
      <c r="W1305">
        <f>Input2022!W1305*0.000001</f>
        <v>-19.021464999999999</v>
      </c>
    </row>
    <row r="1306" spans="1:23" ht="14.25" customHeight="1">
      <c r="A1306">
        <f>Input2022!A1306</f>
        <v>2022</v>
      </c>
      <c r="B1306" t="str">
        <f>Input2022!B1306</f>
        <v>Stanton</v>
      </c>
      <c r="C1306" t="str">
        <f>Input2022!C1306</f>
        <v>City</v>
      </c>
      <c r="D1306" t="str">
        <f>Input2022!D1306</f>
        <v>06</v>
      </c>
      <c r="E1306" t="str">
        <f>Input2022!E1306</f>
        <v>059</v>
      </c>
      <c r="F1306">
        <f>Input2022!F1306</f>
        <v>73962</v>
      </c>
      <c r="G1306" t="str">
        <f>Input2022!G1306</f>
        <v>CA</v>
      </c>
      <c r="H1306">
        <f>Input2022!H1306*0.000001</f>
        <v>25.851922999999999</v>
      </c>
      <c r="I1306">
        <f>Input2022!I1306*0.000001</f>
        <v>-0.32635700000000001</v>
      </c>
      <c r="J1306">
        <f>Input2022!J1306*0.000001</f>
        <v>25.615247</v>
      </c>
      <c r="K1306">
        <f>Input2022!K1306*0.000001</f>
        <v>0.15667999999999999</v>
      </c>
      <c r="L1306">
        <f>Input2022!L1306*0.000001</f>
        <v>36.883831000000001</v>
      </c>
      <c r="M1306">
        <f>Input2022!M1306*0.000001</f>
        <v>28.608511999999997</v>
      </c>
      <c r="N1306">
        <f>Input2022!N1306*0.000001</f>
        <v>0</v>
      </c>
      <c r="O1306">
        <f>Input2022!O1306*0.000001</f>
        <v>24.644942</v>
      </c>
      <c r="P1306">
        <f>Input2022!P1306*0.000001</f>
        <v>1.729784</v>
      </c>
      <c r="Q1306">
        <f>Input2022!Q1306*0.000001</f>
        <v>-1.9311239999999998</v>
      </c>
      <c r="R1306">
        <f>Input2022!R1306*0.000001</f>
        <v>23.981359090501144</v>
      </c>
      <c r="S1306">
        <f>Input2022!S1306*0.000001</f>
        <v>22.050235090501143</v>
      </c>
      <c r="T1306">
        <f>Input2022!T1306*0.000001</f>
        <v>0.843885</v>
      </c>
      <c r="U1306">
        <f>Input2022!U1306*0.000001</f>
        <v>1.013692</v>
      </c>
      <c r="V1306">
        <f>Input2022!V1306*0.000001</f>
        <v>0.97903999999999991</v>
      </c>
      <c r="W1306">
        <f>Input2022!W1306*0.000001</f>
        <v>37.052349999999997</v>
      </c>
    </row>
    <row r="1307" spans="1:23" ht="14.25" customHeight="1">
      <c r="A1307">
        <f>Input2022!A1307</f>
        <v>2022</v>
      </c>
      <c r="B1307" t="str">
        <f>Input2022!B1307</f>
        <v>Stockton</v>
      </c>
      <c r="C1307" t="str">
        <f>Input2022!C1307</f>
        <v>City</v>
      </c>
      <c r="D1307" t="str">
        <f>Input2022!D1307</f>
        <v>06</v>
      </c>
      <c r="E1307" t="str">
        <f>Input2022!E1307</f>
        <v>077</v>
      </c>
      <c r="F1307">
        <f>Input2022!F1307</f>
        <v>75000</v>
      </c>
      <c r="G1307" t="str">
        <f>Input2022!G1307</f>
        <v>CA</v>
      </c>
      <c r="H1307">
        <f>Input2022!H1307*0.000001</f>
        <v>171.246668</v>
      </c>
      <c r="I1307">
        <f>Input2022!I1307*0.000001</f>
        <v>-12.235569</v>
      </c>
      <c r="J1307">
        <f>Input2022!J1307*0.000001</f>
        <v>244.15715</v>
      </c>
      <c r="K1307">
        <f>Input2022!K1307*0.000001</f>
        <v>498.45342099999999</v>
      </c>
      <c r="L1307">
        <f>Input2022!L1307*0.000001</f>
        <v>674.22926399999994</v>
      </c>
      <c r="M1307">
        <f>Input2022!M1307*0.000001</f>
        <v>303.969694</v>
      </c>
      <c r="N1307">
        <f>Input2022!N1307*0.000001</f>
        <v>0</v>
      </c>
      <c r="O1307">
        <f>Input2022!O1307*0.000001</f>
        <v>160.30142699999999</v>
      </c>
      <c r="P1307">
        <f>Input2022!P1307*0.000001</f>
        <v>18.574058000000001</v>
      </c>
      <c r="Q1307">
        <f>Input2022!Q1307*0.000001</f>
        <v>-321.906746</v>
      </c>
      <c r="R1307">
        <f>Input2022!R1307*0.000001</f>
        <v>2000.571547</v>
      </c>
      <c r="S1307">
        <f>Input2022!S1307*0.000001</f>
        <v>1678.6648009999999</v>
      </c>
      <c r="T1307">
        <f>Input2022!T1307*0.000001</f>
        <v>60.528528999999999</v>
      </c>
      <c r="U1307">
        <f>Input2022!U1307*0.000001</f>
        <v>0</v>
      </c>
      <c r="V1307">
        <f>Input2022!V1307*0.000001</f>
        <v>0</v>
      </c>
      <c r="W1307">
        <f>Input2022!W1307*0.000001</f>
        <v>29.308308</v>
      </c>
    </row>
    <row r="1308" spans="1:23" ht="14.25" customHeight="1">
      <c r="A1308">
        <f>Input2022!A1308</f>
        <v>2022</v>
      </c>
      <c r="B1308" t="str">
        <f>Input2022!B1308</f>
        <v>Stockton Unified School District</v>
      </c>
      <c r="C1308" t="str">
        <f>Input2022!C1308</f>
        <v>School District</v>
      </c>
      <c r="D1308" t="str">
        <f>Input2022!D1308</f>
        <v>06</v>
      </c>
      <c r="E1308" t="str">
        <f>Input2022!E1308</f>
        <v>077</v>
      </c>
      <c r="F1308" t="str">
        <f>Input2022!F1308</f>
        <v>38010</v>
      </c>
      <c r="G1308" t="str">
        <f>Input2022!G1308</f>
        <v>CA</v>
      </c>
      <c r="H1308">
        <f>Input2022!H1308*0.000001</f>
        <v>160.29848799999999</v>
      </c>
      <c r="I1308">
        <f>Input2022!I1308*0.000001</f>
        <v>0</v>
      </c>
      <c r="J1308">
        <f>Input2022!J1308*0.000001</f>
        <v>548.28878099999997</v>
      </c>
      <c r="K1308">
        <f>Input2022!K1308*0.000001</f>
        <v>579.58827999999994</v>
      </c>
      <c r="L1308">
        <f>Input2022!L1308*0.000001</f>
        <v>710.13903199999993</v>
      </c>
      <c r="M1308">
        <f>Input2022!M1308*0.000001</f>
        <v>606.62814700000001</v>
      </c>
      <c r="N1308">
        <f>Input2022!N1308*0.000001</f>
        <v>315.515556</v>
      </c>
      <c r="O1308">
        <f>Input2022!O1308*0.000001</f>
        <v>0</v>
      </c>
      <c r="P1308">
        <f>Input2022!P1308*0.000001</f>
        <v>157.97671199999999</v>
      </c>
      <c r="Q1308">
        <f>Input2022!Q1308*0.000001</f>
        <v>-269.46600000000001</v>
      </c>
      <c r="R1308">
        <f>Input2022!R1308*0.000001</f>
        <v>1792.9694889999998</v>
      </c>
      <c r="S1308">
        <f>Input2022!S1308*0.000001</f>
        <v>1523.5034889999999</v>
      </c>
      <c r="T1308">
        <f>Input2022!T1308*0.000001</f>
        <v>55.687138999999995</v>
      </c>
      <c r="U1308">
        <f>Input2022!U1308*0.000001</f>
        <v>0</v>
      </c>
      <c r="V1308">
        <f>Input2022!V1308*0.000001</f>
        <v>128.38181499999999</v>
      </c>
      <c r="W1308">
        <f>Input2022!W1308*0.000001</f>
        <v>-425.75099999999998</v>
      </c>
    </row>
    <row r="1309" spans="1:23" ht="14.25" customHeight="1">
      <c r="A1309">
        <f>Input2022!A1309</f>
        <v>2022</v>
      </c>
      <c r="B1309" t="str">
        <f>Input2022!B1309</f>
        <v>Stone Corral Elementary School District</v>
      </c>
      <c r="C1309" t="str">
        <f>Input2022!C1309</f>
        <v>School District</v>
      </c>
      <c r="D1309" t="str">
        <f>Input2022!D1309</f>
        <v>06</v>
      </c>
      <c r="E1309" t="str">
        <f>Input2022!E1309</f>
        <v>107</v>
      </c>
      <c r="F1309" t="str">
        <f>Input2022!F1309</f>
        <v>38040</v>
      </c>
      <c r="G1309" t="str">
        <f>Input2022!G1309</f>
        <v>CA</v>
      </c>
      <c r="H1309">
        <f>Input2022!H1309*0.000001</f>
        <v>1.324875</v>
      </c>
      <c r="I1309">
        <f>Input2022!I1309*0.000001</f>
        <v>0</v>
      </c>
      <c r="J1309">
        <f>Input2022!J1309*0.000001</f>
        <v>2.3138179999999999</v>
      </c>
      <c r="K1309">
        <f>Input2022!K1309*0.000001</f>
        <v>1.210162</v>
      </c>
      <c r="L1309">
        <f>Input2022!L1309*0.000001</f>
        <v>2.673127</v>
      </c>
      <c r="M1309">
        <f>Input2022!M1309*0.000001</f>
        <v>2.6612079999999998</v>
      </c>
      <c r="N1309">
        <f>Input2022!N1309*0.000001</f>
        <v>3.5187749999999998</v>
      </c>
      <c r="O1309">
        <f>Input2022!O1309*0.000001</f>
        <v>0</v>
      </c>
      <c r="P1309">
        <f>Input2022!P1309*0.000001</f>
        <v>2.3138179999999999</v>
      </c>
      <c r="Q1309">
        <f>Input2022!Q1309*0.000001</f>
        <v>-0.77050200000000002</v>
      </c>
      <c r="R1309">
        <f>Input2022!R1309*0.000001</f>
        <v>4.9944860000000002</v>
      </c>
      <c r="S1309">
        <f>Input2022!S1309*0.000001</f>
        <v>4.2239839999999997</v>
      </c>
      <c r="T1309">
        <f>Input2022!T1309*0.000001</f>
        <v>0.14999399999999999</v>
      </c>
      <c r="U1309">
        <f>Input2022!U1309*0.000001</f>
        <v>0</v>
      </c>
      <c r="V1309">
        <f>Input2022!V1309*0.000001</f>
        <v>0</v>
      </c>
      <c r="W1309">
        <f>Input2022!W1309*0.000001</f>
        <v>0.253193</v>
      </c>
    </row>
    <row r="1310" spans="1:23" ht="14.25" customHeight="1">
      <c r="A1310">
        <f>Input2022!A1310</f>
        <v>2022</v>
      </c>
      <c r="B1310" t="str">
        <f>Input2022!B1310</f>
        <v>Strathmore Union Elementary School District</v>
      </c>
      <c r="C1310" t="str">
        <f>Input2022!C1310</f>
        <v>School District</v>
      </c>
      <c r="D1310" t="str">
        <f>Input2022!D1310</f>
        <v>06</v>
      </c>
      <c r="E1310" t="str">
        <f>Input2022!E1310</f>
        <v>107</v>
      </c>
      <c r="F1310" t="str">
        <f>Input2022!F1310</f>
        <v>38130</v>
      </c>
      <c r="G1310" t="str">
        <f>Input2022!G1310</f>
        <v>CA</v>
      </c>
      <c r="H1310">
        <f>Input2022!H1310*0.000001</f>
        <v>9.0492109999999997</v>
      </c>
      <c r="I1310">
        <f>Input2022!I1310*0.000001</f>
        <v>-2.5193E-2</v>
      </c>
      <c r="J1310">
        <f>Input2022!J1310*0.000001</f>
        <v>11.278354</v>
      </c>
      <c r="K1310">
        <f>Input2022!K1310*0.000001</f>
        <v>1.3150999999999999E-2</v>
      </c>
      <c r="L1310">
        <f>Input2022!L1310*0.000001</f>
        <v>12.387874</v>
      </c>
      <c r="M1310">
        <f>Input2022!M1310*0.000001</f>
        <v>12.226355999999999</v>
      </c>
      <c r="N1310">
        <f>Input2022!N1310*0.000001</f>
        <v>0</v>
      </c>
      <c r="O1310">
        <f>Input2022!O1310*0.000001</f>
        <v>11.283878999999999</v>
      </c>
      <c r="P1310">
        <f>Input2022!P1310*0.000001</f>
        <v>1.8327129999999998</v>
      </c>
      <c r="Q1310">
        <f>Input2022!Q1310*0.000001</f>
        <v>-5.8216959999999993</v>
      </c>
      <c r="R1310">
        <f>Input2022!R1310*0.000001</f>
        <v>39.049007899999999</v>
      </c>
      <c r="S1310">
        <f>Input2022!S1310*0.000001</f>
        <v>33.227311899999997</v>
      </c>
      <c r="T1310">
        <f>Input2022!T1310*0.000001</f>
        <v>1.1832939999999998</v>
      </c>
      <c r="U1310">
        <f>Input2022!U1310*0.000001</f>
        <v>1.426067</v>
      </c>
      <c r="V1310">
        <f>Input2022!V1310*0.000001</f>
        <v>1.266896</v>
      </c>
      <c r="W1310">
        <f>Input2022!W1310*0.000001</f>
        <v>0.59877999999999998</v>
      </c>
    </row>
    <row r="1311" spans="1:23" ht="14.25" customHeight="1">
      <c r="A1311">
        <f>Input2022!A1311</f>
        <v>2022</v>
      </c>
      <c r="B1311" t="str">
        <f>Input2022!B1311</f>
        <v>Suisun</v>
      </c>
      <c r="C1311" t="str">
        <f>Input2022!C1311</f>
        <v>City</v>
      </c>
      <c r="D1311" t="str">
        <f>Input2022!D1311</f>
        <v>06</v>
      </c>
      <c r="E1311" t="str">
        <f>Input2022!E1311</f>
        <v>095</v>
      </c>
      <c r="F1311">
        <f>Input2022!F1311</f>
        <v>75630</v>
      </c>
      <c r="G1311" t="str">
        <f>Input2022!G1311</f>
        <v>CA</v>
      </c>
      <c r="H1311">
        <f>Input2022!H1311*0.000001</f>
        <v>10.172587999999999</v>
      </c>
      <c r="I1311">
        <f>Input2022!I1311*0.000001</f>
        <v>-0.94923099999999994</v>
      </c>
      <c r="J1311">
        <f>Input2022!J1311*0.000001</f>
        <v>18.606328999999999</v>
      </c>
      <c r="K1311">
        <f>Input2022!K1311*0.000001</f>
        <v>8.8499439999999989</v>
      </c>
      <c r="L1311">
        <f>Input2022!L1311*0.000001</f>
        <v>34.752147000000001</v>
      </c>
      <c r="M1311">
        <f>Input2022!M1311*0.000001</f>
        <v>18.792002999999998</v>
      </c>
      <c r="N1311">
        <f>Input2022!N1311*0.000001</f>
        <v>0</v>
      </c>
      <c r="O1311">
        <f>Input2022!O1311*0.000001</f>
        <v>7.9323049999999995</v>
      </c>
      <c r="P1311">
        <f>Input2022!P1311*0.000001</f>
        <v>1.4758599999999999</v>
      </c>
      <c r="Q1311">
        <f>Input2022!Q1311*0.000001</f>
        <v>-12.264733999999999</v>
      </c>
      <c r="R1311">
        <f>Input2022!R1311*0.000001</f>
        <v>80.057010443864229</v>
      </c>
      <c r="S1311">
        <f>Input2022!S1311*0.000001</f>
        <v>67.792276443864225</v>
      </c>
      <c r="T1311">
        <f>Input2022!T1311*0.000001</f>
        <v>3.131338</v>
      </c>
      <c r="U1311">
        <f>Input2022!U1311*0.000001</f>
        <v>0</v>
      </c>
      <c r="V1311">
        <f>Input2022!V1311*0.000001</f>
        <v>3.0101499999999999</v>
      </c>
      <c r="W1311">
        <f>Input2022!W1311*0.000001</f>
        <v>-10.215721</v>
      </c>
    </row>
    <row r="1312" spans="1:23" ht="14.25" customHeight="1">
      <c r="A1312">
        <f>Input2022!A1312</f>
        <v>2022</v>
      </c>
      <c r="B1312" t="str">
        <f>Input2022!B1312</f>
        <v>Sulphur Springs Union School District</v>
      </c>
      <c r="C1312" t="str">
        <f>Input2022!C1312</f>
        <v>School District</v>
      </c>
      <c r="D1312" t="str">
        <f>Input2022!D1312</f>
        <v>06</v>
      </c>
      <c r="E1312" t="str">
        <f>Input2022!E1312</f>
        <v>037</v>
      </c>
      <c r="F1312" t="str">
        <f>Input2022!F1312</f>
        <v>38220</v>
      </c>
      <c r="G1312" t="str">
        <f>Input2022!G1312</f>
        <v>CA</v>
      </c>
      <c r="H1312">
        <f>Input2022!H1312*0.000001</f>
        <v>17.142153999999998</v>
      </c>
      <c r="I1312">
        <f>Input2022!I1312*0.000001</f>
        <v>-1.0652E-2</v>
      </c>
      <c r="J1312">
        <f>Input2022!J1312*0.000001</f>
        <v>69.256978000000004</v>
      </c>
      <c r="K1312">
        <f>Input2022!K1312*0.000001</f>
        <v>93.043382999999992</v>
      </c>
      <c r="L1312">
        <f>Input2022!L1312*0.000001</f>
        <v>87.365132000000003</v>
      </c>
      <c r="M1312">
        <f>Input2022!M1312*0.000001</f>
        <v>74.008972999999997</v>
      </c>
      <c r="N1312">
        <f>Input2022!N1312*0.000001</f>
        <v>0</v>
      </c>
      <c r="O1312">
        <f>Input2022!O1312*0.000001</f>
        <v>20.618127999999999</v>
      </c>
      <c r="P1312">
        <f>Input2022!P1312*0.000001</f>
        <v>5.0737579999999998</v>
      </c>
      <c r="Q1312">
        <f>Input2022!Q1312*0.000001</f>
        <v>-30.111418999999998</v>
      </c>
      <c r="R1312">
        <f>Input2022!R1312*0.000001</f>
        <v>206.86175909999997</v>
      </c>
      <c r="S1312">
        <f>Input2022!S1312*0.000001</f>
        <v>176.75034009999999</v>
      </c>
      <c r="T1312">
        <f>Input2022!T1312*0.000001</f>
        <v>6.1520700000000001</v>
      </c>
      <c r="U1312">
        <f>Input2022!U1312*0.000001</f>
        <v>-2.0829999999999998E-3</v>
      </c>
      <c r="V1312">
        <f>Input2022!V1312*0.000001</f>
        <v>17.399360999999999</v>
      </c>
      <c r="W1312">
        <f>Input2022!W1312*0.000001</f>
        <v>-50.362909999999999</v>
      </c>
    </row>
    <row r="1313" spans="1:23" ht="15" customHeight="1">
      <c r="A1313">
        <f>Input2022!A1313</f>
        <v>2022</v>
      </c>
      <c r="B1313" t="str">
        <f>Input2022!B1313</f>
        <v>Summerville Elementary School District</v>
      </c>
      <c r="C1313" t="str">
        <f>Input2022!C1313</f>
        <v>School District</v>
      </c>
      <c r="D1313" t="str">
        <f>Input2022!D1313</f>
        <v>06</v>
      </c>
      <c r="E1313" t="str">
        <f>Input2022!E1313</f>
        <v>109</v>
      </c>
      <c r="F1313" t="str">
        <f>Input2022!F1313</f>
        <v>38250</v>
      </c>
      <c r="G1313" t="str">
        <f>Input2022!G1313</f>
        <v>CA</v>
      </c>
      <c r="H1313">
        <f>Input2022!H1313*0.000001</f>
        <v>1.063053</v>
      </c>
      <c r="I1313">
        <f>Input2022!I1313*0.000001</f>
        <v>0</v>
      </c>
      <c r="J1313">
        <f>Input2022!J1313*0.000001</f>
        <v>5.3542829999999997</v>
      </c>
      <c r="K1313">
        <f>Input2022!K1313*0.000001</f>
        <v>8.781499999999999E-2</v>
      </c>
      <c r="L1313">
        <f>Input2022!L1313*0.000001</f>
        <v>5.4310049999999999</v>
      </c>
      <c r="M1313">
        <f>Input2022!M1313*0.000001</f>
        <v>5.1324719999999999</v>
      </c>
      <c r="N1313">
        <f>Input2022!N1313*0.000001</f>
        <v>0</v>
      </c>
      <c r="O1313">
        <f>Input2022!O1313*0.000001</f>
        <v>1.7491759999999998</v>
      </c>
      <c r="P1313">
        <f>Input2022!P1313*0.000001</f>
        <v>0.78311999999999993</v>
      </c>
      <c r="Q1313">
        <f>Input2022!Q1313*0.000001</f>
        <v>-2.337148</v>
      </c>
      <c r="R1313">
        <f>Input2022!R1313*0.000001</f>
        <v>15.416430769999998</v>
      </c>
      <c r="S1313">
        <f>Input2022!S1313*0.000001</f>
        <v>13.079282769999999</v>
      </c>
      <c r="T1313">
        <f>Input2022!T1313*0.000001</f>
        <v>0.54159000000000002</v>
      </c>
      <c r="U1313">
        <f>Input2022!U1313*0.000001</f>
        <v>-1.34E-4</v>
      </c>
      <c r="V1313">
        <f>Input2022!V1313*0.000001</f>
        <v>0.92135499999999992</v>
      </c>
      <c r="W1313">
        <f>Input2022!W1313*0.000001</f>
        <v>-3.2405729999999999</v>
      </c>
    </row>
    <row r="1314" spans="1:23" ht="14.25" customHeight="1">
      <c r="A1314">
        <f>Input2022!A1314</f>
        <v>2022</v>
      </c>
      <c r="B1314" t="str">
        <f>Input2022!B1314</f>
        <v>Summerville Union High School District</v>
      </c>
      <c r="C1314" t="str">
        <f>Input2022!C1314</f>
        <v>School District</v>
      </c>
      <c r="D1314" t="str">
        <f>Input2022!D1314</f>
        <v>06</v>
      </c>
      <c r="E1314" t="str">
        <f>Input2022!E1314</f>
        <v>109</v>
      </c>
      <c r="F1314" t="str">
        <f>Input2022!F1314</f>
        <v>38280</v>
      </c>
      <c r="G1314" t="str">
        <f>Input2022!G1314</f>
        <v>CA</v>
      </c>
      <c r="H1314">
        <f>Input2022!H1314*0.000001</f>
        <v>5.1441939999999997</v>
      </c>
      <c r="I1314">
        <f>Input2022!I1314*0.000001</f>
        <v>-0.125806</v>
      </c>
      <c r="J1314">
        <f>Input2022!J1314*0.000001</f>
        <v>7.9105169999999996</v>
      </c>
      <c r="K1314">
        <f>Input2022!K1314*0.000001</f>
        <v>17.291598</v>
      </c>
      <c r="L1314">
        <f>Input2022!L1314*0.000001</f>
        <v>12.144729999999999</v>
      </c>
      <c r="M1314">
        <f>Input2022!M1314*0.000001</f>
        <v>7.8352219999999999</v>
      </c>
      <c r="N1314">
        <f>Input2022!N1314*0.000001</f>
        <v>0</v>
      </c>
      <c r="O1314">
        <f>Input2022!O1314*0.000001</f>
        <v>6.0621859999999996</v>
      </c>
      <c r="P1314">
        <f>Input2022!P1314*0.000001</f>
        <v>1.2164949999999999</v>
      </c>
      <c r="Q1314">
        <f>Input2022!Q1314*0.000001</f>
        <v>-4.5833139999999997</v>
      </c>
      <c r="R1314">
        <f>Input2022!R1314*0.000001</f>
        <v>30.893341670000002</v>
      </c>
      <c r="S1314">
        <f>Input2022!S1314*0.000001</f>
        <v>26.31002767</v>
      </c>
      <c r="T1314">
        <f>Input2022!T1314*0.000001</f>
        <v>0.99283999999999994</v>
      </c>
      <c r="U1314">
        <f>Input2022!U1314*0.000001</f>
        <v>0</v>
      </c>
      <c r="V1314">
        <f>Input2022!V1314*0.000001</f>
        <v>0.81218299999999999</v>
      </c>
      <c r="W1314">
        <f>Input2022!W1314*0.000001</f>
        <v>0.481296</v>
      </c>
    </row>
    <row r="1315" spans="1:23" ht="14.25" customHeight="1">
      <c r="A1315">
        <f>Input2022!A1315</f>
        <v>2022</v>
      </c>
      <c r="B1315" t="str">
        <f>Input2022!B1315</f>
        <v>Sundale Union Elementary School District</v>
      </c>
      <c r="C1315" t="str">
        <f>Input2022!C1315</f>
        <v>School District</v>
      </c>
      <c r="D1315" t="str">
        <f>Input2022!D1315</f>
        <v>06</v>
      </c>
      <c r="E1315" t="str">
        <f>Input2022!E1315</f>
        <v>107</v>
      </c>
      <c r="F1315" t="str">
        <f>Input2022!F1315</f>
        <v>38340</v>
      </c>
      <c r="G1315" t="str">
        <f>Input2022!G1315</f>
        <v>CA</v>
      </c>
      <c r="H1315">
        <f>Input2022!H1315*0.000001</f>
        <v>5.7943859999999994</v>
      </c>
      <c r="I1315">
        <f>Input2022!I1315*0.000001</f>
        <v>0</v>
      </c>
      <c r="J1315">
        <f>Input2022!J1315*0.000001</f>
        <v>10.014783</v>
      </c>
      <c r="K1315">
        <f>Input2022!K1315*0.000001</f>
        <v>6.0954999999999995E-2</v>
      </c>
      <c r="L1315">
        <f>Input2022!L1315*0.000001</f>
        <v>10.116973</v>
      </c>
      <c r="M1315">
        <f>Input2022!M1315*0.000001</f>
        <v>10.20923</v>
      </c>
      <c r="N1315">
        <f>Input2022!N1315*0.000001</f>
        <v>0</v>
      </c>
      <c r="O1315">
        <f>Input2022!O1315*0.000001</f>
        <v>7.0860279999999998</v>
      </c>
      <c r="P1315">
        <f>Input2022!P1315*0.000001</f>
        <v>1.6409499999999999</v>
      </c>
      <c r="Q1315">
        <f>Input2022!Q1315*0.000001</f>
        <v>-4.801418</v>
      </c>
      <c r="R1315">
        <f>Input2022!R1315*0.000001</f>
        <v>33.363487169999999</v>
      </c>
      <c r="S1315">
        <f>Input2022!S1315*0.000001</f>
        <v>28.562069170000001</v>
      </c>
      <c r="T1315">
        <f>Input2022!T1315*0.000001</f>
        <v>0.91260999999999992</v>
      </c>
      <c r="U1315">
        <f>Input2022!U1315*0.000001</f>
        <v>4.999E-3</v>
      </c>
      <c r="V1315">
        <f>Input2022!V1315*0.000001</f>
        <v>0.30669399999999997</v>
      </c>
      <c r="W1315">
        <f>Input2022!W1315*0.000001</f>
        <v>-0.46252499999999996</v>
      </c>
    </row>
    <row r="1316" spans="1:23" ht="14.25" customHeight="1">
      <c r="A1316">
        <f>Input2022!A1316</f>
        <v>2022</v>
      </c>
      <c r="B1316" t="str">
        <f>Input2022!B1316</f>
        <v>Sunnyside Union Elementary School District</v>
      </c>
      <c r="C1316" t="str">
        <f>Input2022!C1316</f>
        <v>School District</v>
      </c>
      <c r="D1316" t="str">
        <f>Input2022!D1316</f>
        <v>06</v>
      </c>
      <c r="E1316" t="str">
        <f>Input2022!E1316</f>
        <v>107</v>
      </c>
      <c r="F1316" t="str">
        <f>Input2022!F1316</f>
        <v>38430</v>
      </c>
      <c r="G1316" t="str">
        <f>Input2022!G1316</f>
        <v>CA</v>
      </c>
      <c r="H1316">
        <f>Input2022!H1316*0.000001</f>
        <v>1.484283</v>
      </c>
      <c r="I1316">
        <f>Input2022!I1316*0.000001</f>
        <v>-0.04</v>
      </c>
      <c r="J1316">
        <f>Input2022!J1316*0.000001</f>
        <v>6.0352439999999996</v>
      </c>
      <c r="K1316">
        <f>Input2022!K1316*0.000001</f>
        <v>2.3955639999999998</v>
      </c>
      <c r="L1316">
        <f>Input2022!L1316*0.000001</f>
        <v>6.5140379999999993</v>
      </c>
      <c r="M1316">
        <f>Input2022!M1316*0.000001</f>
        <v>6.3009889999999995</v>
      </c>
      <c r="N1316">
        <f>Input2022!N1316*0.000001</f>
        <v>0</v>
      </c>
      <c r="O1316">
        <f>Input2022!O1316*0.000001</f>
        <v>2.5627749999999998</v>
      </c>
      <c r="P1316">
        <f>Input2022!P1316*0.000001</f>
        <v>0.84683699999999995</v>
      </c>
      <c r="Q1316">
        <f>Input2022!Q1316*0.000001</f>
        <v>-3.0750419999999998</v>
      </c>
      <c r="R1316">
        <f>Input2022!R1316*0.000001</f>
        <v>19.597653949999998</v>
      </c>
      <c r="S1316">
        <f>Input2022!S1316*0.000001</f>
        <v>16.522611949999998</v>
      </c>
      <c r="T1316">
        <f>Input2022!T1316*0.000001</f>
        <v>0.64114300000000002</v>
      </c>
      <c r="U1316">
        <f>Input2022!U1316*0.000001</f>
        <v>0</v>
      </c>
      <c r="V1316">
        <f>Input2022!V1316*0.000001</f>
        <v>1.173422</v>
      </c>
      <c r="W1316">
        <f>Input2022!W1316*0.000001</f>
        <v>-3.414755</v>
      </c>
    </row>
    <row r="1317" spans="1:23" ht="14.25" customHeight="1">
      <c r="A1317">
        <f>Input2022!A1317</f>
        <v>2022</v>
      </c>
      <c r="B1317" t="str">
        <f>Input2022!B1317</f>
        <v>Sunnyvale</v>
      </c>
      <c r="C1317" t="str">
        <f>Input2022!C1317</f>
        <v>City</v>
      </c>
      <c r="D1317" t="str">
        <f>Input2022!D1317</f>
        <v>06</v>
      </c>
      <c r="E1317" t="str">
        <f>Input2022!E1317</f>
        <v>085</v>
      </c>
      <c r="F1317">
        <f>Input2022!F1317</f>
        <v>77000</v>
      </c>
      <c r="G1317" t="str">
        <f>Input2022!G1317</f>
        <v>CA</v>
      </c>
      <c r="H1317">
        <f>Input2022!H1317*0.000001</f>
        <v>161.34878</v>
      </c>
      <c r="I1317">
        <f>Input2022!I1317*0.000001</f>
        <v>-23.021072</v>
      </c>
      <c r="J1317">
        <f>Input2022!J1317*0.000001</f>
        <v>181.97370799999999</v>
      </c>
      <c r="K1317">
        <f>Input2022!K1317*0.000001</f>
        <v>330.38549399999999</v>
      </c>
      <c r="L1317">
        <f>Input2022!L1317*0.000001</f>
        <v>638.831771</v>
      </c>
      <c r="M1317">
        <f>Input2022!M1317*0.000001</f>
        <v>227.10610399999999</v>
      </c>
      <c r="N1317">
        <f>Input2022!N1317*0.000001</f>
        <v>0</v>
      </c>
      <c r="O1317">
        <f>Input2022!O1317*0.000001</f>
        <v>133.12491900000001</v>
      </c>
      <c r="P1317">
        <f>Input2022!P1317*0.000001</f>
        <v>4.8530929999999994</v>
      </c>
      <c r="Q1317">
        <f>Input2022!Q1317*0.000001</f>
        <v>-256.81957</v>
      </c>
      <c r="R1317">
        <f>Input2022!R1317*0.000001</f>
        <v>1330.537853</v>
      </c>
      <c r="S1317">
        <f>Input2022!S1317*0.000001</f>
        <v>1073.7182829999999</v>
      </c>
      <c r="T1317">
        <f>Input2022!T1317*0.000001</f>
        <v>47.133089999999996</v>
      </c>
      <c r="U1317">
        <f>Input2022!U1317*0.000001</f>
        <v>149.870721</v>
      </c>
      <c r="V1317">
        <f>Input2022!V1317*0.000001</f>
        <v>186.357495</v>
      </c>
      <c r="W1317">
        <f>Input2022!W1317*0.000001</f>
        <v>166.39828199999999</v>
      </c>
    </row>
    <row r="1318" spans="1:23" ht="14.25" customHeight="1">
      <c r="A1318">
        <f>Input2022!A1318</f>
        <v>2022</v>
      </c>
      <c r="B1318" t="str">
        <f>Input2022!B1318</f>
        <v>Sunnyvale School District</v>
      </c>
      <c r="C1318" t="str">
        <f>Input2022!C1318</f>
        <v>School District</v>
      </c>
      <c r="D1318" t="str">
        <f>Input2022!D1318</f>
        <v>06</v>
      </c>
      <c r="E1318" t="str">
        <f>Input2022!E1318</f>
        <v>085</v>
      </c>
      <c r="F1318" t="str">
        <f>Input2022!F1318</f>
        <v>38460</v>
      </c>
      <c r="G1318" t="str">
        <f>Input2022!G1318</f>
        <v>CA</v>
      </c>
      <c r="H1318">
        <f>Input2022!H1318*0.000001</f>
        <v>42.664147999999997</v>
      </c>
      <c r="I1318">
        <f>Input2022!I1318*0.000001</f>
        <v>-0.57879899999999995</v>
      </c>
      <c r="J1318">
        <f>Input2022!J1318*0.000001</f>
        <v>115.597622</v>
      </c>
      <c r="K1318">
        <f>Input2022!K1318*0.000001</f>
        <v>247.834496</v>
      </c>
      <c r="L1318">
        <f>Input2022!L1318*0.000001</f>
        <v>146.381167</v>
      </c>
      <c r="M1318">
        <f>Input2022!M1318*0.000001</f>
        <v>123.62491999999999</v>
      </c>
      <c r="N1318">
        <f>Input2022!N1318*0.000001</f>
        <v>0</v>
      </c>
      <c r="O1318">
        <f>Input2022!O1318*0.000001</f>
        <v>51.034918999999995</v>
      </c>
      <c r="P1318">
        <f>Input2022!P1318*0.000001</f>
        <v>4.1357710000000001</v>
      </c>
      <c r="Q1318">
        <f>Input2022!Q1318*0.000001</f>
        <v>-62.792822999999999</v>
      </c>
      <c r="R1318">
        <f>Input2022!R1318*0.000001</f>
        <v>419.81278179999998</v>
      </c>
      <c r="S1318">
        <f>Input2022!S1318*0.000001</f>
        <v>357.01995879999998</v>
      </c>
      <c r="T1318">
        <f>Input2022!T1318*0.000001</f>
        <v>12.522972999999999</v>
      </c>
      <c r="U1318">
        <f>Input2022!U1318*0.000001</f>
        <v>0</v>
      </c>
      <c r="V1318">
        <f>Input2022!V1318*0.000001</f>
        <v>10.522131</v>
      </c>
      <c r="W1318">
        <f>Input2022!W1318*0.000001</f>
        <v>-48.283634999999997</v>
      </c>
    </row>
    <row r="1319" spans="1:23" ht="14.25" customHeight="1">
      <c r="A1319">
        <f>Input2022!A1319</f>
        <v>2022</v>
      </c>
      <c r="B1319" t="str">
        <f>Input2022!B1319</f>
        <v>Sunol Glen Unified School District</v>
      </c>
      <c r="C1319" t="str">
        <f>Input2022!C1319</f>
        <v>School District</v>
      </c>
      <c r="D1319" t="str">
        <f>Input2022!D1319</f>
        <v>06</v>
      </c>
      <c r="E1319" t="str">
        <f>Input2022!E1319</f>
        <v>001</v>
      </c>
      <c r="F1319" t="str">
        <f>Input2022!F1319</f>
        <v>00021</v>
      </c>
      <c r="G1319" t="str">
        <f>Input2022!G1319</f>
        <v>CA</v>
      </c>
      <c r="H1319">
        <f>Input2022!H1319*0.000001</f>
        <v>1.265598</v>
      </c>
      <c r="I1319">
        <f>Input2022!I1319*0.000001</f>
        <v>-7.9096E-2</v>
      </c>
      <c r="J1319">
        <f>Input2022!J1319*0.000001</f>
        <v>4.2401229999999996</v>
      </c>
      <c r="K1319">
        <f>Input2022!K1319*0.000001</f>
        <v>0.730993</v>
      </c>
      <c r="L1319">
        <f>Input2022!L1319*0.000001</f>
        <v>4.5187469999999994</v>
      </c>
      <c r="M1319">
        <f>Input2022!M1319*0.000001</f>
        <v>4.2450640000000002</v>
      </c>
      <c r="N1319">
        <f>Input2022!N1319*0.000001</f>
        <v>0</v>
      </c>
      <c r="O1319">
        <f>Input2022!O1319*0.000001</f>
        <v>1.78376</v>
      </c>
      <c r="P1319">
        <f>Input2022!P1319*0.000001</f>
        <v>0.31283299999999997</v>
      </c>
      <c r="Q1319">
        <f>Input2022!Q1319*0.000001</f>
        <v>-2.2017249999999997</v>
      </c>
      <c r="R1319">
        <f>Input2022!R1319*0.000001</f>
        <v>14.562330769230769</v>
      </c>
      <c r="S1319">
        <f>Input2022!S1319*0.000001</f>
        <v>12.360605769230769</v>
      </c>
      <c r="T1319">
        <f>Input2022!T1319*0.000001</f>
        <v>0.47085499999999997</v>
      </c>
      <c r="U1319">
        <f>Input2022!U1319*0.000001</f>
        <v>0</v>
      </c>
      <c r="V1319">
        <f>Input2022!V1319*0.000001</f>
        <v>0</v>
      </c>
      <c r="W1319">
        <f>Input2022!W1319*0.000001</f>
        <v>-2.1589709999999998</v>
      </c>
    </row>
    <row r="1320" spans="1:23" ht="14.25" customHeight="1">
      <c r="A1320">
        <f>Input2022!A1320</f>
        <v>2022</v>
      </c>
      <c r="B1320" t="str">
        <f>Input2022!B1320</f>
        <v>Susanville</v>
      </c>
      <c r="C1320" t="str">
        <f>Input2022!C1320</f>
        <v>City</v>
      </c>
      <c r="D1320" t="str">
        <f>Input2022!D1320</f>
        <v>06</v>
      </c>
      <c r="E1320" t="str">
        <f>Input2022!E1320</f>
        <v>035</v>
      </c>
      <c r="F1320">
        <f>Input2022!F1320</f>
        <v>77364</v>
      </c>
      <c r="G1320" t="str">
        <f>Input2022!G1320</f>
        <v>CA</v>
      </c>
      <c r="H1320">
        <f>Input2022!H1320*0.000001</f>
        <v>2.863362</v>
      </c>
      <c r="I1320">
        <f>Input2022!I1320*0.000001</f>
        <v>-0.30507999999999996</v>
      </c>
      <c r="J1320">
        <f>Input2022!J1320*0.000001</f>
        <v>6.6472099999999994</v>
      </c>
      <c r="K1320">
        <f>Input2022!K1320*0.000001</f>
        <v>38.977708</v>
      </c>
      <c r="L1320">
        <f>Input2022!L1320*0.000001</f>
        <v>21.169392999999999</v>
      </c>
      <c r="M1320">
        <f>Input2022!M1320*0.000001</f>
        <v>7.5385149999999994</v>
      </c>
      <c r="N1320">
        <f>Input2022!N1320*0.000001</f>
        <v>0</v>
      </c>
      <c r="O1320">
        <f>Input2022!O1320*0.000001</f>
        <v>4.3678689999999998</v>
      </c>
      <c r="P1320">
        <f>Input2022!P1320*0.000001</f>
        <v>2.3680819999999998</v>
      </c>
      <c r="Q1320">
        <f>Input2022!Q1320*0.000001</f>
        <v>-8.3689409999999995</v>
      </c>
      <c r="R1320">
        <f>Input2022!R1320*0.000001</f>
        <v>52.502766624843161</v>
      </c>
      <c r="S1320">
        <f>Input2022!S1320*0.000001</f>
        <v>44.133825624843162</v>
      </c>
      <c r="T1320">
        <f>Input2022!T1320*0.000001</f>
        <v>1.546929</v>
      </c>
      <c r="U1320">
        <f>Input2022!U1320*0.000001</f>
        <v>0</v>
      </c>
      <c r="V1320">
        <f>Input2022!V1320*0.000001</f>
        <v>0</v>
      </c>
      <c r="W1320">
        <f>Input2022!W1320*0.000001</f>
        <v>4.6845210000000002</v>
      </c>
    </row>
    <row r="1321" spans="1:23" ht="14.25" customHeight="1">
      <c r="A1321">
        <f>Input2022!A1321</f>
        <v>2022</v>
      </c>
      <c r="B1321" t="str">
        <f>Input2022!B1321</f>
        <v>Susanville School District</v>
      </c>
      <c r="C1321" t="str">
        <f>Input2022!C1321</f>
        <v>School District</v>
      </c>
      <c r="D1321" t="str">
        <f>Input2022!D1321</f>
        <v>06</v>
      </c>
      <c r="E1321" t="str">
        <f>Input2022!E1321</f>
        <v>035</v>
      </c>
      <c r="F1321" t="str">
        <f>Input2022!F1321</f>
        <v>38550</v>
      </c>
      <c r="G1321" t="str">
        <f>Input2022!G1321</f>
        <v>CA</v>
      </c>
      <c r="H1321">
        <f>Input2022!H1321*0.000001</f>
        <v>14.245552999999999</v>
      </c>
      <c r="I1321">
        <f>Input2022!I1321*0.000001</f>
        <v>-2.6999999999999997E-3</v>
      </c>
      <c r="J1321">
        <f>Input2022!J1321*0.000001</f>
        <v>12.584672999999999</v>
      </c>
      <c r="K1321">
        <f>Input2022!K1321*0.000001</f>
        <v>8.5185099999999991</v>
      </c>
      <c r="L1321">
        <f>Input2022!L1321*0.000001</f>
        <v>15.295328999999999</v>
      </c>
      <c r="M1321">
        <f>Input2022!M1321*0.000001</f>
        <v>14.189147999999999</v>
      </c>
      <c r="N1321">
        <f>Input2022!N1321*0.000001</f>
        <v>0</v>
      </c>
      <c r="O1321">
        <f>Input2022!O1321*0.000001</f>
        <v>15.482982999999999</v>
      </c>
      <c r="P1321">
        <f>Input2022!P1321*0.000001</f>
        <v>2.5555779999999997</v>
      </c>
      <c r="Q1321">
        <f>Input2022!Q1321*0.000001</f>
        <v>-5.4915069999999995</v>
      </c>
      <c r="R1321">
        <f>Input2022!R1321*0.000001</f>
        <v>36.538343449999999</v>
      </c>
      <c r="S1321">
        <f>Input2022!S1321*0.000001</f>
        <v>31.046836449999997</v>
      </c>
      <c r="T1321">
        <f>Input2022!T1321*0.000001</f>
        <v>1.0852439999999999</v>
      </c>
      <c r="U1321">
        <f>Input2022!U1321*0.000001</f>
        <v>0</v>
      </c>
      <c r="V1321">
        <f>Input2022!V1321*0.000001</f>
        <v>2.3768959999999999</v>
      </c>
      <c r="W1321">
        <f>Input2022!W1321*0.000001</f>
        <v>3.6723119999999998</v>
      </c>
    </row>
    <row r="1322" spans="1:23" ht="14.25" customHeight="1">
      <c r="A1322">
        <f>Input2022!A1322</f>
        <v>2022</v>
      </c>
      <c r="B1322" t="str">
        <f>Input2022!B1322</f>
        <v>Sutter County</v>
      </c>
      <c r="C1322" t="str">
        <f>Input2022!C1322</f>
        <v>County</v>
      </c>
      <c r="D1322" t="str">
        <f>Input2022!D1322</f>
        <v>06</v>
      </c>
      <c r="E1322" t="str">
        <f>Input2022!E1322</f>
        <v>101</v>
      </c>
      <c r="F1322" t="str">
        <f>Input2022!F1322</f>
        <v>00000</v>
      </c>
      <c r="G1322" t="str">
        <f>Input2022!G1322</f>
        <v>CA</v>
      </c>
      <c r="H1322">
        <f>Input2022!H1322*0.000001</f>
        <v>25.318773</v>
      </c>
      <c r="I1322">
        <f>Input2022!I1322*0.000001</f>
        <v>-35.121995999999996</v>
      </c>
      <c r="J1322">
        <f>Input2022!J1322*0.000001</f>
        <v>28.017833</v>
      </c>
      <c r="K1322">
        <f>Input2022!K1322*0.000001</f>
        <v>23.890833000000001</v>
      </c>
      <c r="L1322">
        <f>Input2022!L1322*0.000001</f>
        <v>224.82564599999998</v>
      </c>
      <c r="M1322">
        <f>Input2022!M1322*0.000001</f>
        <v>65.195486000000002</v>
      </c>
      <c r="N1322">
        <f>Input2022!N1322*0.000001</f>
        <v>5.8073179999999995</v>
      </c>
      <c r="O1322">
        <f>Input2022!O1322*0.000001</f>
        <v>16.688472999999998</v>
      </c>
      <c r="P1322">
        <f>Input2022!P1322*0.000001</f>
        <v>2.7434599999999998</v>
      </c>
      <c r="Q1322">
        <f>Input2022!Q1322*0.000001</f>
        <v>-98.206873000000002</v>
      </c>
      <c r="R1322">
        <f>Input2022!R1322*0.000001</f>
        <v>596.742257</v>
      </c>
      <c r="S1322">
        <f>Input2022!S1322*0.000001</f>
        <v>498.53538399999996</v>
      </c>
      <c r="T1322">
        <f>Input2022!T1322*0.000001</f>
        <v>21.682572</v>
      </c>
      <c r="U1322">
        <f>Input2022!U1322*0.000001</f>
        <v>0.20879799999999998</v>
      </c>
      <c r="V1322">
        <f>Input2022!V1322*0.000001</f>
        <v>11.683676</v>
      </c>
      <c r="W1322">
        <f>Input2022!W1322*0.000001</f>
        <v>-114.27689199999999</v>
      </c>
    </row>
    <row r="1323" spans="1:23" ht="14.25" customHeight="1">
      <c r="A1323">
        <f>Input2022!A1323</f>
        <v>2022</v>
      </c>
      <c r="B1323" t="str">
        <f>Input2022!B1323</f>
        <v>Sutter County Superintendent of Schools</v>
      </c>
      <c r="C1323" t="str">
        <f>Input2022!C1323</f>
        <v>School District</v>
      </c>
      <c r="D1323" t="str">
        <f>Input2022!D1323</f>
        <v>06</v>
      </c>
      <c r="E1323" t="str">
        <f>Input2022!E1323</f>
        <v>101</v>
      </c>
      <c r="F1323" t="str">
        <f>Input2022!F1323</f>
        <v>91042</v>
      </c>
      <c r="G1323" t="str">
        <f>Input2022!G1323</f>
        <v>CA</v>
      </c>
      <c r="H1323">
        <f>Input2022!H1323*0.000001</f>
        <v>12.152199999999999</v>
      </c>
      <c r="I1323">
        <f>Input2022!I1323*0.000001</f>
        <v>-3.8156569999999999</v>
      </c>
      <c r="J1323">
        <f>Input2022!J1323*0.000001</f>
        <v>34.815258</v>
      </c>
      <c r="K1323">
        <f>Input2022!K1323*0.000001</f>
        <v>0</v>
      </c>
      <c r="L1323">
        <f>Input2022!L1323*0.000001</f>
        <v>52.01587</v>
      </c>
      <c r="M1323">
        <f>Input2022!M1323*0.000001</f>
        <v>38.47589</v>
      </c>
      <c r="N1323">
        <f>Input2022!N1323*0.000001</f>
        <v>15.194111999999999</v>
      </c>
      <c r="O1323">
        <f>Input2022!O1323*0.000001</f>
        <v>0</v>
      </c>
      <c r="P1323">
        <f>Input2022!P1323*0.000001</f>
        <v>2.9088889999999998</v>
      </c>
      <c r="Q1323">
        <f>Input2022!Q1323*0.000001</f>
        <v>-18.731999999999999</v>
      </c>
      <c r="R1323">
        <f>Input2022!R1323*0.000001</f>
        <v>112.97306379999999</v>
      </c>
      <c r="S1323">
        <f>Input2022!S1323*0.000001</f>
        <v>94.241063799999992</v>
      </c>
      <c r="T1323">
        <f>Input2022!T1323*0.000001</f>
        <v>3.8791719999999996</v>
      </c>
      <c r="U1323">
        <f>Input2022!U1323*0.000001</f>
        <v>0</v>
      </c>
      <c r="V1323">
        <f>Input2022!V1323*0.000001</f>
        <v>4.8213599999999994</v>
      </c>
      <c r="W1323">
        <f>Input2022!W1323*0.000001</f>
        <v>-17.346456</v>
      </c>
    </row>
    <row r="1324" spans="1:23" ht="14.25" customHeight="1">
      <c r="A1324">
        <f>Input2022!A1324</f>
        <v>2022</v>
      </c>
      <c r="B1324" t="str">
        <f>Input2022!B1324</f>
        <v>Sutter Union High School District</v>
      </c>
      <c r="C1324" t="str">
        <f>Input2022!C1324</f>
        <v>School District</v>
      </c>
      <c r="D1324" t="str">
        <f>Input2022!D1324</f>
        <v>06</v>
      </c>
      <c r="E1324" t="str">
        <f>Input2022!E1324</f>
        <v>101</v>
      </c>
      <c r="F1324" t="str">
        <f>Input2022!F1324</f>
        <v>38610</v>
      </c>
      <c r="G1324" t="str">
        <f>Input2022!G1324</f>
        <v>CA</v>
      </c>
      <c r="H1324">
        <f>Input2022!H1324*0.000001</f>
        <v>1.583286</v>
      </c>
      <c r="I1324">
        <f>Input2022!I1324*0.000001</f>
        <v>-0.30030399999999996</v>
      </c>
      <c r="J1324">
        <f>Input2022!J1324*0.000001</f>
        <v>11.068626</v>
      </c>
      <c r="K1324">
        <f>Input2022!K1324*0.000001</f>
        <v>25.496236</v>
      </c>
      <c r="L1324">
        <f>Input2022!L1324*0.000001</f>
        <v>12.080522999999999</v>
      </c>
      <c r="M1324">
        <f>Input2022!M1324*0.000001</f>
        <v>10.618819</v>
      </c>
      <c r="N1324">
        <f>Input2022!N1324*0.000001</f>
        <v>2.0835499999999998</v>
      </c>
      <c r="O1324">
        <f>Input2022!O1324*0.000001</f>
        <v>0</v>
      </c>
      <c r="P1324">
        <f>Input2022!P1324*0.000001</f>
        <v>1.271822</v>
      </c>
      <c r="Q1324">
        <f>Input2022!Q1324*0.000001</f>
        <v>-4.306</v>
      </c>
      <c r="R1324">
        <f>Input2022!R1324*0.000001</f>
        <v>28.277929949999997</v>
      </c>
      <c r="S1324">
        <f>Input2022!S1324*0.000001</f>
        <v>23.97192995</v>
      </c>
      <c r="T1324">
        <f>Input2022!T1324*0.000001</f>
        <v>0.93871099999999996</v>
      </c>
      <c r="U1324">
        <f>Input2022!U1324*0.000001</f>
        <v>0</v>
      </c>
      <c r="V1324">
        <f>Input2022!V1324*0.000001</f>
        <v>7.4340000000000003E-2</v>
      </c>
      <c r="W1324">
        <f>Input2022!W1324*0.000001</f>
        <v>-12.391261</v>
      </c>
    </row>
    <row r="1325" spans="1:23" ht="14.25" customHeight="1">
      <c r="A1325">
        <f>Input2022!A1325</f>
        <v>2022</v>
      </c>
      <c r="B1325" t="str">
        <f>Input2022!B1325</f>
        <v>Sweetwater Union High School District</v>
      </c>
      <c r="C1325" t="str">
        <f>Input2022!C1325</f>
        <v>School District</v>
      </c>
      <c r="D1325" t="str">
        <f>Input2022!D1325</f>
        <v>06</v>
      </c>
      <c r="E1325" t="str">
        <f>Input2022!E1325</f>
        <v>073</v>
      </c>
      <c r="F1325" t="str">
        <f>Input2022!F1325</f>
        <v>38640</v>
      </c>
      <c r="G1325" t="str">
        <f>Input2022!G1325</f>
        <v>CA</v>
      </c>
      <c r="H1325">
        <f>Input2022!H1325*0.000001</f>
        <v>114.870803</v>
      </c>
      <c r="I1325">
        <f>Input2022!I1325*0.000001</f>
        <v>-2.1276999999999997E-2</v>
      </c>
      <c r="J1325">
        <f>Input2022!J1325*0.000001</f>
        <v>494.15016900000001</v>
      </c>
      <c r="K1325">
        <f>Input2022!K1325*0.000001</f>
        <v>482.61449799999997</v>
      </c>
      <c r="L1325">
        <f>Input2022!L1325*0.000001</f>
        <v>649.78565300000002</v>
      </c>
      <c r="M1325">
        <f>Input2022!M1325*0.000001</f>
        <v>556.62755900000002</v>
      </c>
      <c r="N1325">
        <f>Input2022!N1325*0.000001</f>
        <v>154.18092799999999</v>
      </c>
      <c r="O1325">
        <f>Input2022!O1325*0.000001</f>
        <v>0</v>
      </c>
      <c r="P1325">
        <f>Input2022!P1325*0.000001</f>
        <v>43.644785999999996</v>
      </c>
      <c r="Q1325">
        <f>Input2022!Q1325*0.000001</f>
        <v>-238.79399999999998</v>
      </c>
      <c r="R1325">
        <f>Input2022!R1325*0.000001</f>
        <v>1607.3368127441258</v>
      </c>
      <c r="S1325">
        <f>Input2022!S1325*0.000001</f>
        <v>1368.5428127441257</v>
      </c>
      <c r="T1325">
        <f>Input2022!T1325*0.000001</f>
        <v>52.240580999999999</v>
      </c>
      <c r="U1325">
        <f>Input2022!U1325*0.000001</f>
        <v>-1.7214368118242236E-2</v>
      </c>
      <c r="V1325">
        <f>Input2022!V1325*0.000001</f>
        <v>145.08188663188173</v>
      </c>
      <c r="W1325">
        <f>Input2022!W1325*0.000001</f>
        <v>-511.25299099999995</v>
      </c>
    </row>
    <row r="1326" spans="1:23" ht="14.25" customHeight="1">
      <c r="A1326">
        <f>Input2022!A1326</f>
        <v>2022</v>
      </c>
      <c r="B1326" t="str">
        <f>Input2022!B1326</f>
        <v>Sylvan Union School District</v>
      </c>
      <c r="C1326" t="str">
        <f>Input2022!C1326</f>
        <v>School District</v>
      </c>
      <c r="D1326" t="str">
        <f>Input2022!D1326</f>
        <v>06</v>
      </c>
      <c r="E1326" t="str">
        <f>Input2022!E1326</f>
        <v>099</v>
      </c>
      <c r="F1326" t="str">
        <f>Input2022!F1326</f>
        <v>38670</v>
      </c>
      <c r="G1326" t="str">
        <f>Input2022!G1326</f>
        <v>CA</v>
      </c>
      <c r="H1326">
        <f>Input2022!H1326*0.000001</f>
        <v>19.126566999999998</v>
      </c>
      <c r="I1326">
        <f>Input2022!I1326*0.000001</f>
        <v>-0.32500099999999998</v>
      </c>
      <c r="J1326">
        <f>Input2022!J1326*0.000001</f>
        <v>104.555666</v>
      </c>
      <c r="K1326">
        <f>Input2022!K1326*0.000001</f>
        <v>46.557445000000001</v>
      </c>
      <c r="L1326">
        <f>Input2022!L1326*0.000001</f>
        <v>112.261814</v>
      </c>
      <c r="M1326">
        <f>Input2022!M1326*0.000001</f>
        <v>110.68130599999999</v>
      </c>
      <c r="N1326">
        <f>Input2022!N1326*0.000001</f>
        <v>0</v>
      </c>
      <c r="O1326">
        <f>Input2022!O1326*0.000001</f>
        <v>33.422230999999996</v>
      </c>
      <c r="P1326">
        <f>Input2022!P1326*0.000001</f>
        <v>12.107635</v>
      </c>
      <c r="Q1326">
        <f>Input2022!Q1326*0.000001</f>
        <v>-55.892196999999996</v>
      </c>
      <c r="R1326">
        <f>Input2022!R1326*0.000001</f>
        <v>383.23336036184213</v>
      </c>
      <c r="S1326">
        <f>Input2022!S1326*0.000001</f>
        <v>327.34116336184212</v>
      </c>
      <c r="T1326">
        <f>Input2022!T1326*0.000001</f>
        <v>11.262176999999999</v>
      </c>
      <c r="U1326">
        <f>Input2022!U1326*0.000001</f>
        <v>0</v>
      </c>
      <c r="V1326">
        <f>Input2022!V1326*0.000001</f>
        <v>10.5245</v>
      </c>
      <c r="W1326">
        <f>Input2022!W1326*0.000001</f>
        <v>-66.315112999999997</v>
      </c>
    </row>
    <row r="1327" spans="1:23" ht="14.25" customHeight="1">
      <c r="A1327">
        <f>Input2022!A1327</f>
        <v>2022</v>
      </c>
      <c r="B1327" t="str">
        <f>Input2022!B1327</f>
        <v>Taft City School District</v>
      </c>
      <c r="C1327" t="str">
        <f>Input2022!C1327</f>
        <v>School District</v>
      </c>
      <c r="D1327" t="str">
        <f>Input2022!D1327</f>
        <v>06</v>
      </c>
      <c r="E1327" t="str">
        <f>Input2022!E1327</f>
        <v>029</v>
      </c>
      <c r="F1327" t="str">
        <f>Input2022!F1327</f>
        <v>38700</v>
      </c>
      <c r="G1327" t="str">
        <f>Input2022!G1327</f>
        <v>CA</v>
      </c>
      <c r="H1327">
        <f>Input2022!H1327*0.000001</f>
        <v>25.721465999999999</v>
      </c>
      <c r="I1327">
        <f>Input2022!I1327*0.000001</f>
        <v>-7.5</v>
      </c>
      <c r="J1327">
        <f>Input2022!J1327*0.000001</f>
        <v>30.777611999999998</v>
      </c>
      <c r="K1327">
        <f>Input2022!K1327*0.000001</f>
        <v>32.088048999999998</v>
      </c>
      <c r="L1327">
        <f>Input2022!L1327*0.000001</f>
        <v>44.268760999999998</v>
      </c>
      <c r="M1327">
        <f>Input2022!M1327*0.000001</f>
        <v>37.724354999999996</v>
      </c>
      <c r="N1327">
        <f>Input2022!N1327*0.000001</f>
        <v>30.269169999999999</v>
      </c>
      <c r="O1327">
        <f>Input2022!O1327*0.000001</f>
        <v>1.6598149999999998</v>
      </c>
      <c r="P1327">
        <f>Input2022!P1327*0.000001</f>
        <v>4.329034</v>
      </c>
      <c r="Q1327">
        <f>Input2022!Q1327*0.000001</f>
        <v>-14.531934999999999</v>
      </c>
      <c r="R1327">
        <f>Input2022!R1327*0.000001</f>
        <v>99.900412326090134</v>
      </c>
      <c r="S1327">
        <f>Input2022!S1327*0.000001</f>
        <v>85.368477326090144</v>
      </c>
      <c r="T1327">
        <f>Input2022!T1327*0.000001</f>
        <v>2.8595809999999999</v>
      </c>
      <c r="U1327">
        <f>Input2022!U1327*0.000001</f>
        <v>0</v>
      </c>
      <c r="V1327">
        <f>Input2022!V1327*0.000001</f>
        <v>16.014032</v>
      </c>
      <c r="W1327">
        <f>Input2022!W1327*0.000001</f>
        <v>-8.7528229999999994</v>
      </c>
    </row>
    <row r="1328" spans="1:23" ht="14.25" customHeight="1">
      <c r="A1328">
        <f>Input2022!A1328</f>
        <v>2022</v>
      </c>
      <c r="B1328" t="str">
        <f>Input2022!B1328</f>
        <v>Taft Union High School District</v>
      </c>
      <c r="C1328" t="str">
        <f>Input2022!C1328</f>
        <v>School District</v>
      </c>
      <c r="D1328" t="str">
        <f>Input2022!D1328</f>
        <v>06</v>
      </c>
      <c r="E1328" t="str">
        <f>Input2022!E1328</f>
        <v>029</v>
      </c>
      <c r="F1328" t="str">
        <f>Input2022!F1328</f>
        <v>38730</v>
      </c>
      <c r="G1328" t="str">
        <f>Input2022!G1328</f>
        <v>CA</v>
      </c>
      <c r="H1328">
        <f>Input2022!H1328*0.000001</f>
        <v>13.083563</v>
      </c>
      <c r="I1328">
        <f>Input2022!I1328*0.000001</f>
        <v>-6.7441699999999996</v>
      </c>
      <c r="J1328">
        <f>Input2022!J1328*0.000001</f>
        <v>28.228047999999998</v>
      </c>
      <c r="K1328">
        <f>Input2022!K1328*0.000001</f>
        <v>8.3436999999999997E-2</v>
      </c>
      <c r="L1328">
        <f>Input2022!L1328*0.000001</f>
        <v>34.017654</v>
      </c>
      <c r="M1328">
        <f>Input2022!M1328*0.000001</f>
        <v>33.168166999999997</v>
      </c>
      <c r="N1328">
        <f>Input2022!N1328*0.000001</f>
        <v>11.816654</v>
      </c>
      <c r="O1328">
        <f>Input2022!O1328*0.000001</f>
        <v>3.2849439999999999</v>
      </c>
      <c r="P1328">
        <f>Input2022!P1328*0.000001</f>
        <v>2.7266209999999997</v>
      </c>
      <c r="Q1328">
        <f>Input2022!Q1328*0.000001</f>
        <v>-11.47936</v>
      </c>
      <c r="R1328">
        <f>Input2022!R1328*0.000001</f>
        <v>77.930126097796332</v>
      </c>
      <c r="S1328">
        <f>Input2022!S1328*0.000001</f>
        <v>66.450766097796333</v>
      </c>
      <c r="T1328">
        <f>Input2022!T1328*0.000001</f>
        <v>2.3949689999999997</v>
      </c>
      <c r="U1328">
        <f>Input2022!U1328*0.000001</f>
        <v>1.8380679999999998</v>
      </c>
      <c r="V1328">
        <f>Input2022!V1328*0.000001</f>
        <v>4.1544049999999997</v>
      </c>
      <c r="W1328">
        <f>Input2022!W1328*0.000001</f>
        <v>7.4875049999999996</v>
      </c>
    </row>
    <row r="1329" spans="1:23" ht="14.25" customHeight="1">
      <c r="A1329">
        <f>Input2022!A1329</f>
        <v>2022</v>
      </c>
      <c r="B1329" t="str">
        <f>Input2022!B1329</f>
        <v>Tahoe Regional Planning Agency</v>
      </c>
      <c r="C1329" t="str">
        <f>Input2022!C1329</f>
        <v>Special District</v>
      </c>
      <c r="D1329" t="str">
        <f>Input2022!D1329</f>
        <v>06</v>
      </c>
      <c r="E1329" t="str">
        <f>Input2022!E1329</f>
        <v>061</v>
      </c>
      <c r="F1329">
        <f>Input2022!F1329</f>
        <v>99090</v>
      </c>
      <c r="G1329" t="str">
        <f>Input2022!G1329</f>
        <v>CA</v>
      </c>
      <c r="H1329">
        <f>Input2022!H1329*0.000001</f>
        <v>5.7993999999999994</v>
      </c>
      <c r="I1329">
        <f>Input2022!I1329*0.000001</f>
        <v>-0.142788</v>
      </c>
      <c r="J1329">
        <f>Input2022!J1329*0.000001</f>
        <v>9.2520389999999999</v>
      </c>
      <c r="K1329">
        <f>Input2022!K1329*0.000001</f>
        <v>8.1598480000000002</v>
      </c>
      <c r="L1329">
        <f>Input2022!L1329*0.000001</f>
        <v>21.480802999999998</v>
      </c>
      <c r="M1329">
        <f>Input2022!M1329*0.000001</f>
        <v>10.351818999999999</v>
      </c>
      <c r="N1329">
        <f>Input2022!N1329*0.000001</f>
        <v>0</v>
      </c>
      <c r="O1329">
        <f>Input2022!O1329*0.000001</f>
        <v>14.860386</v>
      </c>
      <c r="P1329">
        <f>Input2022!P1329*0.000001</f>
        <v>8.8282539999999994</v>
      </c>
      <c r="Q1329">
        <f>Input2022!Q1329*0.000001</f>
        <v>0</v>
      </c>
      <c r="R1329">
        <f>Input2022!R1329*0.000001</f>
        <v>0</v>
      </c>
      <c r="S1329">
        <f>Input2022!S1329*0.000001</f>
        <v>0</v>
      </c>
      <c r="T1329">
        <f>Input2022!T1329*0.000001</f>
        <v>0</v>
      </c>
      <c r="U1329">
        <f>Input2022!U1329*0.000001</f>
        <v>0</v>
      </c>
      <c r="V1329">
        <f>Input2022!V1329*0.000001</f>
        <v>0</v>
      </c>
      <c r="W1329">
        <f>Input2022!W1329*0.000001</f>
        <v>5.2895099999999999</v>
      </c>
    </row>
    <row r="1330" spans="1:23" ht="14.25" customHeight="1">
      <c r="A1330">
        <f>Input2022!A1330</f>
        <v>2022</v>
      </c>
      <c r="B1330" t="str">
        <f>Input2022!B1330</f>
        <v>Tahoe Resource Conservation District</v>
      </c>
      <c r="C1330" t="str">
        <f>Input2022!C1330</f>
        <v>Special District</v>
      </c>
      <c r="D1330" t="str">
        <f>Input2022!D1330</f>
        <v>06</v>
      </c>
      <c r="E1330" t="str">
        <f>Input2022!E1330</f>
        <v>017</v>
      </c>
      <c r="F1330">
        <f>Input2022!F1330</f>
        <v>99091</v>
      </c>
      <c r="G1330" t="str">
        <f>Input2022!G1330</f>
        <v>CA</v>
      </c>
      <c r="H1330">
        <f>Input2022!H1330*0.000001</f>
        <v>1.832541</v>
      </c>
      <c r="I1330">
        <f>Input2022!I1330*0.000001</f>
        <v>0</v>
      </c>
      <c r="J1330">
        <f>Input2022!J1330*0.000001</f>
        <v>3.7750939999999997</v>
      </c>
      <c r="K1330">
        <f>Input2022!K1330*0.000001</f>
        <v>2.3883999999999999E-2</v>
      </c>
      <c r="L1330">
        <f>Input2022!L1330*0.000001</f>
        <v>3.7949279999999996</v>
      </c>
      <c r="M1330">
        <f>Input2022!M1330*0.000001</f>
        <v>3.9391859999999999</v>
      </c>
      <c r="N1330">
        <f>Input2022!N1330*0.000001</f>
        <v>0</v>
      </c>
      <c r="O1330">
        <f>Input2022!O1330*0.000001</f>
        <v>1.136263</v>
      </c>
      <c r="P1330">
        <f>Input2022!P1330*0.000001</f>
        <v>0.58207699999999996</v>
      </c>
      <c r="Q1330">
        <f>Input2022!Q1330*0.000001</f>
        <v>-0.166519</v>
      </c>
      <c r="R1330">
        <f>Input2022!R1330*0.000001</f>
        <v>2.4524153169999998</v>
      </c>
      <c r="S1330">
        <f>Input2022!S1330*0.000001</f>
        <v>2.2858963169999997</v>
      </c>
      <c r="T1330">
        <f>Input2022!T1330*0.000001</f>
        <v>0.13517999999999999</v>
      </c>
      <c r="U1330">
        <f>Input2022!U1330*0.000001</f>
        <v>0</v>
      </c>
      <c r="V1330">
        <f>Input2022!V1330*0.000001</f>
        <v>0</v>
      </c>
      <c r="W1330">
        <f>Input2022!W1330*0.000001</f>
        <v>1.7579019999999999</v>
      </c>
    </row>
    <row r="1331" spans="1:23" ht="14.25" customHeight="1">
      <c r="A1331">
        <f>Input2022!A1331</f>
        <v>2022</v>
      </c>
      <c r="B1331" t="str">
        <f>Input2022!B1331</f>
        <v>Tahoe Truckee Unified School District</v>
      </c>
      <c r="C1331" t="str">
        <f>Input2022!C1331</f>
        <v>School District</v>
      </c>
      <c r="D1331" t="str">
        <f>Input2022!D1331</f>
        <v>06</v>
      </c>
      <c r="E1331" t="str">
        <f>Input2022!E1331</f>
        <v>061</v>
      </c>
      <c r="F1331" t="str">
        <f>Input2022!F1331</f>
        <v>38770</v>
      </c>
      <c r="G1331" t="str">
        <f>Input2022!G1331</f>
        <v>CA</v>
      </c>
      <c r="H1331">
        <f>Input2022!H1331*0.000001</f>
        <v>15.003243999999999</v>
      </c>
      <c r="I1331">
        <f>Input2022!I1331*0.000001</f>
        <v>-0.29727199999999998</v>
      </c>
      <c r="J1331">
        <f>Input2022!J1331*0.000001</f>
        <v>79.659567999999993</v>
      </c>
      <c r="K1331">
        <f>Input2022!K1331*0.000001</f>
        <v>230.553438</v>
      </c>
      <c r="L1331">
        <f>Input2022!L1331*0.000001</f>
        <v>114.12884099999999</v>
      </c>
      <c r="M1331">
        <f>Input2022!M1331*0.000001</f>
        <v>83.272218999999993</v>
      </c>
      <c r="N1331">
        <f>Input2022!N1331*0.000001</f>
        <v>19.458351</v>
      </c>
      <c r="O1331">
        <f>Input2022!O1331*0.000001</f>
        <v>0</v>
      </c>
      <c r="P1331">
        <f>Input2022!P1331*0.000001</f>
        <v>5.5852449999999996</v>
      </c>
      <c r="Q1331">
        <f>Input2022!Q1331*0.000001</f>
        <v>-37.68</v>
      </c>
      <c r="R1331">
        <f>Input2022!R1331*0.000001</f>
        <v>189.71620879177198</v>
      </c>
      <c r="S1331">
        <f>Input2022!S1331*0.000001</f>
        <v>152.03620879177197</v>
      </c>
      <c r="T1331">
        <f>Input2022!T1331*0.000001</f>
        <v>8.3078089999999989</v>
      </c>
      <c r="U1331">
        <f>Input2022!U1331*0.000001</f>
        <v>0</v>
      </c>
      <c r="V1331">
        <f>Input2022!V1331*0.000001</f>
        <v>4.6340859999999999</v>
      </c>
      <c r="W1331">
        <f>Input2022!W1331*0.000001</f>
        <v>-49.037481</v>
      </c>
    </row>
    <row r="1332" spans="1:23" ht="14.25" customHeight="1">
      <c r="A1332">
        <f>Input2022!A1332</f>
        <v>2022</v>
      </c>
      <c r="B1332" t="str">
        <f>Input2022!B1332</f>
        <v>Tamalpais Union High School District</v>
      </c>
      <c r="C1332" t="str">
        <f>Input2022!C1332</f>
        <v>School District</v>
      </c>
      <c r="D1332" t="str">
        <f>Input2022!D1332</f>
        <v>06</v>
      </c>
      <c r="E1332" t="str">
        <f>Input2022!E1332</f>
        <v>041</v>
      </c>
      <c r="F1332" t="str">
        <f>Input2022!F1332</f>
        <v>38790</v>
      </c>
      <c r="G1332" t="str">
        <f>Input2022!G1332</f>
        <v>CA</v>
      </c>
      <c r="H1332">
        <f>Input2022!H1332*0.000001</f>
        <v>23.093437999999999</v>
      </c>
      <c r="I1332">
        <f>Input2022!I1332*0.000001</f>
        <v>-6.6499999999999995</v>
      </c>
      <c r="J1332">
        <f>Input2022!J1332*0.000001</f>
        <v>101.58184799999999</v>
      </c>
      <c r="K1332">
        <f>Input2022!K1332*0.000001</f>
        <v>78.828226000000001</v>
      </c>
      <c r="L1332">
        <f>Input2022!L1332*0.000001</f>
        <v>119.65646599999999</v>
      </c>
      <c r="M1332">
        <f>Input2022!M1332*0.000001</f>
        <v>109.518727</v>
      </c>
      <c r="N1332">
        <f>Input2022!N1332*0.000001</f>
        <v>0</v>
      </c>
      <c r="O1332">
        <f>Input2022!O1332*0.000001</f>
        <v>36.170029</v>
      </c>
      <c r="P1332">
        <f>Input2022!P1332*0.000001</f>
        <v>12.274111</v>
      </c>
      <c r="Q1332">
        <f>Input2022!Q1332*0.000001</f>
        <v>-47.402476</v>
      </c>
      <c r="R1332">
        <f>Input2022!R1332*0.000001</f>
        <v>329.27713651315787</v>
      </c>
      <c r="S1332">
        <f>Input2022!S1332*0.000001</f>
        <v>281.87466051315789</v>
      </c>
      <c r="T1332">
        <f>Input2022!T1332*0.000001</f>
        <v>9.998507</v>
      </c>
      <c r="U1332">
        <f>Input2022!U1332*0.000001</f>
        <v>6.370304</v>
      </c>
      <c r="V1332">
        <f>Input2022!V1332*0.000001</f>
        <v>8.4004729999999999</v>
      </c>
      <c r="W1332">
        <f>Input2022!W1332*0.000001</f>
        <v>-42.635065999999995</v>
      </c>
    </row>
    <row r="1333" spans="1:23" ht="14.25" customHeight="1">
      <c r="A1333">
        <f>Input2022!A1333</f>
        <v>2022</v>
      </c>
      <c r="B1333" t="str">
        <f>Input2022!B1333</f>
        <v>Tehachapi</v>
      </c>
      <c r="C1333" t="str">
        <f>Input2022!C1333</f>
        <v>City</v>
      </c>
      <c r="D1333" t="str">
        <f>Input2022!D1333</f>
        <v>06</v>
      </c>
      <c r="E1333" t="str">
        <f>Input2022!E1333</f>
        <v>029</v>
      </c>
      <c r="F1333">
        <f>Input2022!F1333</f>
        <v>78092</v>
      </c>
      <c r="G1333" t="str">
        <f>Input2022!G1333</f>
        <v>CA</v>
      </c>
      <c r="H1333">
        <f>Input2022!H1333*0.000001</f>
        <v>12.552605999999999</v>
      </c>
      <c r="I1333">
        <f>Input2022!I1333*0.000001</f>
        <v>-0.80523599999999995</v>
      </c>
      <c r="J1333">
        <f>Input2022!J1333*0.000001</f>
        <v>9.6098730000000003</v>
      </c>
      <c r="K1333">
        <f>Input2022!K1333*0.000001</f>
        <v>2.7243569999999999</v>
      </c>
      <c r="L1333">
        <f>Input2022!L1333*0.000001</f>
        <v>23.873473000000001</v>
      </c>
      <c r="M1333">
        <f>Input2022!M1333*0.000001</f>
        <v>11.480653</v>
      </c>
      <c r="N1333">
        <f>Input2022!N1333*0.000001</f>
        <v>0</v>
      </c>
      <c r="O1333">
        <f>Input2022!O1333*0.000001</f>
        <v>11.495253999999999</v>
      </c>
      <c r="P1333">
        <f>Input2022!P1333*0.000001</f>
        <v>0.56609599999999993</v>
      </c>
      <c r="Q1333">
        <f>Input2022!Q1333*0.000001</f>
        <v>-2.8138239999999999</v>
      </c>
      <c r="R1333">
        <f>Input2022!R1333*0.000001</f>
        <v>24.383223570190651</v>
      </c>
      <c r="S1333">
        <f>Input2022!S1333*0.000001</f>
        <v>21.569399570190651</v>
      </c>
      <c r="T1333">
        <f>Input2022!T1333*0.000001</f>
        <v>0.97722799999999999</v>
      </c>
      <c r="U1333">
        <f>Input2022!U1333*0.000001</f>
        <v>0</v>
      </c>
      <c r="V1333">
        <f>Input2022!V1333*0.000001</f>
        <v>0</v>
      </c>
      <c r="W1333">
        <f>Input2022!W1333*0.000001</f>
        <v>11.851694999999999</v>
      </c>
    </row>
    <row r="1334" spans="1:23" ht="14.25" customHeight="1">
      <c r="A1334">
        <f>Input2022!A1334</f>
        <v>2022</v>
      </c>
      <c r="B1334" t="str">
        <f>Input2022!B1334</f>
        <v>Tehama County</v>
      </c>
      <c r="C1334" t="str">
        <f>Input2022!C1334</f>
        <v>County</v>
      </c>
      <c r="D1334" t="str">
        <f>Input2022!D1334</f>
        <v>06</v>
      </c>
      <c r="E1334" t="str">
        <f>Input2022!E1334</f>
        <v>103</v>
      </c>
      <c r="F1334" t="str">
        <f>Input2022!F1334</f>
        <v>00000</v>
      </c>
      <c r="G1334" t="str">
        <f>Input2022!G1334</f>
        <v>CA</v>
      </c>
      <c r="H1334">
        <f>Input2022!H1334*0.000001</f>
        <v>19.818963999999998</v>
      </c>
      <c r="I1334">
        <f>Input2022!I1334*0.000001</f>
        <v>-16.004386999999998</v>
      </c>
      <c r="J1334">
        <f>Input2022!J1334*0.000001</f>
        <v>19.105357999999999</v>
      </c>
      <c r="K1334">
        <f>Input2022!K1334*0.000001</f>
        <v>10.945748</v>
      </c>
      <c r="L1334">
        <f>Input2022!L1334*0.000001</f>
        <v>172.81590599999998</v>
      </c>
      <c r="M1334">
        <f>Input2022!M1334*0.000001</f>
        <v>39.900165000000001</v>
      </c>
      <c r="N1334">
        <f>Input2022!N1334*0.000001</f>
        <v>0</v>
      </c>
      <c r="O1334">
        <f>Input2022!O1334*0.000001</f>
        <v>13.071370999999999</v>
      </c>
      <c r="P1334">
        <f>Input2022!P1334*0.000001</f>
        <v>13.817067</v>
      </c>
      <c r="Q1334">
        <f>Input2022!Q1334*0.000001</f>
        <v>-68.450006000000002</v>
      </c>
      <c r="R1334">
        <f>Input2022!R1334*0.000001</f>
        <v>367.84999099999999</v>
      </c>
      <c r="S1334">
        <f>Input2022!S1334*0.000001</f>
        <v>299.39998499999996</v>
      </c>
      <c r="T1334">
        <f>Input2022!T1334*0.000001</f>
        <v>12.203923999999999</v>
      </c>
      <c r="U1334">
        <f>Input2022!U1334*0.000001</f>
        <v>0</v>
      </c>
      <c r="V1334">
        <f>Input2022!V1334*0.000001</f>
        <v>1.999598</v>
      </c>
      <c r="W1334">
        <f>Input2022!W1334*0.000001</f>
        <v>-67.865939999999995</v>
      </c>
    </row>
    <row r="1335" spans="1:23" ht="14.25" customHeight="1">
      <c r="A1335">
        <f>Input2022!A1335</f>
        <v>2022</v>
      </c>
      <c r="B1335" t="str">
        <f>Input2022!B1335</f>
        <v>Tehama County Department of Education</v>
      </c>
      <c r="C1335" t="str">
        <f>Input2022!C1335</f>
        <v>School District</v>
      </c>
      <c r="D1335" t="str">
        <f>Input2022!D1335</f>
        <v>06</v>
      </c>
      <c r="E1335" t="str">
        <f>Input2022!E1335</f>
        <v>103</v>
      </c>
      <c r="F1335" t="str">
        <f>Input2022!F1335</f>
        <v>91043</v>
      </c>
      <c r="G1335" t="str">
        <f>Input2022!G1335</f>
        <v>CA</v>
      </c>
      <c r="H1335">
        <f>Input2022!H1335*0.000001</f>
        <v>7.6531899999999995</v>
      </c>
      <c r="I1335">
        <f>Input2022!I1335*0.000001</f>
        <v>-0.02</v>
      </c>
      <c r="J1335">
        <f>Input2022!J1335*0.000001</f>
        <v>22.20459</v>
      </c>
      <c r="K1335">
        <f>Input2022!K1335*0.000001</f>
        <v>0.355217</v>
      </c>
      <c r="L1335">
        <f>Input2022!L1335*0.000001</f>
        <v>37.915770999999999</v>
      </c>
      <c r="M1335">
        <f>Input2022!M1335*0.000001</f>
        <v>25.313105999999998</v>
      </c>
      <c r="N1335">
        <f>Input2022!N1335*0.000001</f>
        <v>0</v>
      </c>
      <c r="O1335">
        <f>Input2022!O1335*0.000001</f>
        <v>10.58042</v>
      </c>
      <c r="P1335">
        <f>Input2022!P1335*0.000001</f>
        <v>2.8710139999999997</v>
      </c>
      <c r="Q1335">
        <f>Input2022!Q1335*0.000001</f>
        <v>-14.499177999999999</v>
      </c>
      <c r="R1335">
        <f>Input2022!R1335*0.000001</f>
        <v>86.208090789473687</v>
      </c>
      <c r="S1335">
        <f>Input2022!S1335*0.000001</f>
        <v>71.7089127894737</v>
      </c>
      <c r="T1335">
        <f>Input2022!T1335*0.000001</f>
        <v>2.6220059999999998</v>
      </c>
      <c r="U1335">
        <f>Input2022!U1335*0.000001</f>
        <v>0</v>
      </c>
      <c r="V1335">
        <f>Input2022!V1335*0.000001</f>
        <v>0</v>
      </c>
      <c r="W1335">
        <f>Input2022!W1335*0.000001</f>
        <v>-8.785696999999999</v>
      </c>
    </row>
    <row r="1336" spans="1:23" ht="14.25" customHeight="1">
      <c r="A1336">
        <f>Input2022!A1336</f>
        <v>2022</v>
      </c>
      <c r="B1336" t="str">
        <f>Input2022!B1336</f>
        <v>Temecula</v>
      </c>
      <c r="C1336" t="str">
        <f>Input2022!C1336</f>
        <v>City</v>
      </c>
      <c r="D1336" t="str">
        <f>Input2022!D1336</f>
        <v>06</v>
      </c>
      <c r="E1336" t="str">
        <f>Input2022!E1336</f>
        <v>065</v>
      </c>
      <c r="F1336">
        <f>Input2022!F1336</f>
        <v>78120</v>
      </c>
      <c r="G1336" t="str">
        <f>Input2022!G1336</f>
        <v>CA</v>
      </c>
      <c r="H1336">
        <f>Input2022!H1336*0.000001</f>
        <v>99.232631999999995</v>
      </c>
      <c r="I1336">
        <f>Input2022!I1336*0.000001</f>
        <v>-26.797647999999999</v>
      </c>
      <c r="J1336">
        <f>Input2022!J1336*0.000001</f>
        <v>78.847724999999997</v>
      </c>
      <c r="K1336">
        <f>Input2022!K1336*0.000001</f>
        <v>17.646478999999999</v>
      </c>
      <c r="L1336">
        <f>Input2022!L1336*0.000001</f>
        <v>185.46107699999999</v>
      </c>
      <c r="M1336">
        <f>Input2022!M1336*0.000001</f>
        <v>130.524655</v>
      </c>
      <c r="N1336">
        <f>Input2022!N1336*0.000001</f>
        <v>0</v>
      </c>
      <c r="O1336">
        <f>Input2022!O1336*0.000001</f>
        <v>115.638122</v>
      </c>
      <c r="P1336">
        <f>Input2022!P1336*0.000001</f>
        <v>18.660487</v>
      </c>
      <c r="Q1336">
        <f>Input2022!Q1336*0.000001</f>
        <v>-28.528516999999997</v>
      </c>
      <c r="R1336">
        <f>Input2022!R1336*0.000001</f>
        <v>143.57464099999999</v>
      </c>
      <c r="S1336">
        <f>Input2022!S1336*0.000001</f>
        <v>115.04612399999999</v>
      </c>
      <c r="T1336">
        <f>Input2022!T1336*0.000001</f>
        <v>5.2685089999999999</v>
      </c>
      <c r="U1336">
        <f>Input2022!U1336*0.000001</f>
        <v>16.645996</v>
      </c>
      <c r="V1336">
        <f>Input2022!V1336*0.000001</f>
        <v>20.623566</v>
      </c>
      <c r="W1336">
        <f>Input2022!W1336*0.000001</f>
        <v>113.101411</v>
      </c>
    </row>
    <row r="1337" spans="1:23" ht="14.25" customHeight="1">
      <c r="A1337">
        <f>Input2022!A1337</f>
        <v>2022</v>
      </c>
      <c r="B1337" t="str">
        <f>Input2022!B1337</f>
        <v>Temecula Valley Unified School District</v>
      </c>
      <c r="C1337" t="str">
        <f>Input2022!C1337</f>
        <v>School District</v>
      </c>
      <c r="D1337" t="str">
        <f>Input2022!D1337</f>
        <v>06</v>
      </c>
      <c r="E1337" t="str">
        <f>Input2022!E1337</f>
        <v>065</v>
      </c>
      <c r="F1337" t="str">
        <f>Input2022!F1337</f>
        <v>00028</v>
      </c>
      <c r="G1337" t="str">
        <f>Input2022!G1337</f>
        <v>CA</v>
      </c>
      <c r="H1337">
        <f>Input2022!H1337*0.000001</f>
        <v>90.82188699999999</v>
      </c>
      <c r="I1337">
        <f>Input2022!I1337*0.000001</f>
        <v>-2.5794440000000001</v>
      </c>
      <c r="J1337">
        <f>Input2022!J1337*0.000001</f>
        <v>332.48064899999997</v>
      </c>
      <c r="K1337">
        <f>Input2022!K1337*0.000001</f>
        <v>228.03128799999999</v>
      </c>
      <c r="L1337">
        <f>Input2022!L1337*0.000001</f>
        <v>401.84466499999996</v>
      </c>
      <c r="M1337">
        <f>Input2022!M1337*0.000001</f>
        <v>354.901545</v>
      </c>
      <c r="N1337">
        <f>Input2022!N1337*0.000001</f>
        <v>0</v>
      </c>
      <c r="O1337">
        <f>Input2022!O1337*0.000001</f>
        <v>115.93786799999999</v>
      </c>
      <c r="P1337">
        <f>Input2022!P1337*0.000001</f>
        <v>20.061927000000001</v>
      </c>
      <c r="Q1337">
        <f>Input2022!Q1337*0.000001</f>
        <v>-177.81421399999999</v>
      </c>
      <c r="R1337">
        <f>Input2022!R1337*0.000001</f>
        <v>1227.4275603238868</v>
      </c>
      <c r="S1337">
        <f>Input2022!S1337*0.000001</f>
        <v>1049.6133463238866</v>
      </c>
      <c r="T1337">
        <f>Input2022!T1337*0.000001</f>
        <v>35.268653</v>
      </c>
      <c r="U1337">
        <f>Input2022!U1337*0.000001</f>
        <v>0</v>
      </c>
      <c r="V1337">
        <f>Input2022!V1337*0.000001</f>
        <v>33.350163000000002</v>
      </c>
      <c r="W1337">
        <f>Input2022!W1337*0.000001</f>
        <v>-146.16576899999998</v>
      </c>
    </row>
    <row r="1338" spans="1:23" ht="14.25" customHeight="1">
      <c r="A1338">
        <f>Input2022!A1338</f>
        <v>2022</v>
      </c>
      <c r="B1338" t="str">
        <f>Input2022!B1338</f>
        <v>Temple City</v>
      </c>
      <c r="C1338" t="str">
        <f>Input2022!C1338</f>
        <v>City</v>
      </c>
      <c r="D1338" t="str">
        <f>Input2022!D1338</f>
        <v>06</v>
      </c>
      <c r="E1338" t="str">
        <f>Input2022!E1338</f>
        <v>037</v>
      </c>
      <c r="F1338" t="str">
        <f>Input2022!F1338</f>
        <v>78148</v>
      </c>
      <c r="G1338" t="str">
        <f>Input2022!G1338</f>
        <v>CA</v>
      </c>
      <c r="H1338">
        <f>Input2022!H1338*0.000001</f>
        <v>23.133973999999998</v>
      </c>
      <c r="I1338">
        <f>Input2022!I1338*0.000001</f>
        <v>-3.323E-3</v>
      </c>
      <c r="J1338">
        <f>Input2022!J1338*0.000001</f>
        <v>14.453572999999999</v>
      </c>
      <c r="K1338">
        <f>Input2022!K1338*0.000001</f>
        <v>0.41769899999999999</v>
      </c>
      <c r="L1338">
        <f>Input2022!L1338*0.000001</f>
        <v>25.520768999999998</v>
      </c>
      <c r="M1338">
        <f>Input2022!M1338*0.000001</f>
        <v>15.508711</v>
      </c>
      <c r="N1338">
        <f>Input2022!N1338*0.000001</f>
        <v>0</v>
      </c>
      <c r="O1338">
        <f>Input2022!O1338*0.000001</f>
        <v>21.042206</v>
      </c>
      <c r="P1338">
        <f>Input2022!P1338*0.000001</f>
        <v>2.2628109999999997</v>
      </c>
      <c r="Q1338">
        <f>Input2022!Q1338*0.000001</f>
        <v>-5.923527</v>
      </c>
      <c r="R1338">
        <f>Input2022!R1338*0.000001</f>
        <v>34.240040462427736</v>
      </c>
      <c r="S1338">
        <f>Input2022!S1338*0.000001</f>
        <v>28.316513462427736</v>
      </c>
      <c r="T1338">
        <f>Input2022!T1338*0.000001</f>
        <v>1.059496</v>
      </c>
      <c r="U1338">
        <f>Input2022!U1338*0.000001</f>
        <v>1.960224</v>
      </c>
      <c r="V1338">
        <f>Input2022!V1338*0.000001</f>
        <v>9.7331240000000001</v>
      </c>
      <c r="W1338">
        <f>Input2022!W1338*0.000001</f>
        <v>5.3299899999999996</v>
      </c>
    </row>
    <row r="1339" spans="1:23" ht="14.25" customHeight="1">
      <c r="A1339">
        <f>Input2022!A1339</f>
        <v>2022</v>
      </c>
      <c r="B1339" t="str">
        <f>Input2022!B1339</f>
        <v>Temple City Unified School District</v>
      </c>
      <c r="C1339" t="str">
        <f>Input2022!C1339</f>
        <v>School District</v>
      </c>
      <c r="D1339" t="str">
        <f>Input2022!D1339</f>
        <v>06</v>
      </c>
      <c r="E1339" t="str">
        <f>Input2022!E1339</f>
        <v>037</v>
      </c>
      <c r="F1339" t="str">
        <f>Input2022!F1339</f>
        <v>38980</v>
      </c>
      <c r="G1339" t="str">
        <f>Input2022!G1339</f>
        <v>CA</v>
      </c>
      <c r="H1339">
        <f>Input2022!H1339*0.000001</f>
        <v>24.599829</v>
      </c>
      <c r="I1339">
        <f>Input2022!I1339*0.000001</f>
        <v>-2.2657590000000001</v>
      </c>
      <c r="J1339">
        <f>Input2022!J1339*0.000001</f>
        <v>69.246415999999996</v>
      </c>
      <c r="K1339">
        <f>Input2022!K1339*0.000001</f>
        <v>106.809344</v>
      </c>
      <c r="L1339">
        <f>Input2022!L1339*0.000001</f>
        <v>89.753728999999993</v>
      </c>
      <c r="M1339">
        <f>Input2022!M1339*0.000001</f>
        <v>76.921384000000003</v>
      </c>
      <c r="N1339">
        <f>Input2022!N1339*0.000001</f>
        <v>0</v>
      </c>
      <c r="O1339">
        <f>Input2022!O1339*0.000001</f>
        <v>33.987203999999998</v>
      </c>
      <c r="P1339">
        <f>Input2022!P1339*0.000001</f>
        <v>9.3778119999999987</v>
      </c>
      <c r="Q1339">
        <f>Input2022!Q1339*0.000001</f>
        <v>-38.281605999999996</v>
      </c>
      <c r="R1339">
        <f>Input2022!R1339*0.000001</f>
        <v>252.16175376113361</v>
      </c>
      <c r="S1339">
        <f>Input2022!S1339*0.000001</f>
        <v>213.8801477611336</v>
      </c>
      <c r="T1339">
        <f>Input2022!T1339*0.000001</f>
        <v>7.6038129999999997</v>
      </c>
      <c r="U1339">
        <f>Input2022!U1339*0.000001</f>
        <v>0</v>
      </c>
      <c r="V1339">
        <f>Input2022!V1339*0.000001</f>
        <v>31.041474999999998</v>
      </c>
      <c r="W1339">
        <f>Input2022!W1339*0.000001</f>
        <v>-40.761427999999995</v>
      </c>
    </row>
    <row r="1340" spans="1:23" ht="14.25" customHeight="1">
      <c r="A1340">
        <f>Input2022!A1340</f>
        <v>2022</v>
      </c>
      <c r="B1340" t="str">
        <f>Input2022!B1340</f>
        <v>Templeton Unified School District</v>
      </c>
      <c r="C1340" t="str">
        <f>Input2022!C1340</f>
        <v>School District</v>
      </c>
      <c r="D1340" t="str">
        <f>Input2022!D1340</f>
        <v>06</v>
      </c>
      <c r="E1340" t="str">
        <f>Input2022!E1340</f>
        <v>079</v>
      </c>
      <c r="F1340" t="str">
        <f>Input2022!F1340</f>
        <v>39000</v>
      </c>
      <c r="G1340" t="str">
        <f>Input2022!G1340</f>
        <v>CA</v>
      </c>
      <c r="H1340">
        <f>Input2022!H1340*0.000001</f>
        <v>4.9373109999999993</v>
      </c>
      <c r="I1340">
        <f>Input2022!I1340*0.000001</f>
        <v>-0.44599899999999998</v>
      </c>
      <c r="J1340">
        <f>Input2022!J1340*0.000001</f>
        <v>27.820330999999999</v>
      </c>
      <c r="K1340">
        <f>Input2022!K1340*0.000001</f>
        <v>33.176483999999995</v>
      </c>
      <c r="L1340">
        <f>Input2022!L1340*0.000001</f>
        <v>31.350019</v>
      </c>
      <c r="M1340">
        <f>Input2022!M1340*0.000001</f>
        <v>29.942967999999997</v>
      </c>
      <c r="N1340">
        <f>Input2022!N1340*0.000001</f>
        <v>8.4011649999999989</v>
      </c>
      <c r="O1340">
        <f>Input2022!O1340*0.000001</f>
        <v>0</v>
      </c>
      <c r="P1340">
        <f>Input2022!P1340*0.000001</f>
        <v>2.3994309999999999</v>
      </c>
      <c r="Q1340">
        <f>Input2022!Q1340*0.000001</f>
        <v>-15.266440999999999</v>
      </c>
      <c r="R1340">
        <f>Input2022!R1340*0.000001</f>
        <v>104.007548</v>
      </c>
      <c r="S1340">
        <f>Input2022!S1340*0.000001</f>
        <v>88.741107</v>
      </c>
      <c r="T1340">
        <f>Input2022!T1340*0.000001</f>
        <v>3.0234749999999999</v>
      </c>
      <c r="U1340">
        <f>Input2022!U1340*0.000001</f>
        <v>0</v>
      </c>
      <c r="V1340">
        <f>Input2022!V1340*0.000001</f>
        <v>0</v>
      </c>
      <c r="W1340">
        <f>Input2022!W1340*0.000001</f>
        <v>-15.215708999999999</v>
      </c>
    </row>
    <row r="1341" spans="1:23" ht="14.25" customHeight="1">
      <c r="A1341">
        <f>Input2022!A1341</f>
        <v>2022</v>
      </c>
      <c r="B1341" t="str">
        <f>Input2022!B1341</f>
        <v>Terra Bella Union Elementary School District</v>
      </c>
      <c r="C1341" t="str">
        <f>Input2022!C1341</f>
        <v>School District</v>
      </c>
      <c r="D1341" t="str">
        <f>Input2022!D1341</f>
        <v>06</v>
      </c>
      <c r="E1341" t="str">
        <f>Input2022!E1341</f>
        <v>107</v>
      </c>
      <c r="F1341" t="str">
        <f>Input2022!F1341</f>
        <v>39060</v>
      </c>
      <c r="G1341" t="str">
        <f>Input2022!G1341</f>
        <v>CA</v>
      </c>
      <c r="H1341">
        <f>Input2022!H1341*0.000001</f>
        <v>6.4252639999999994</v>
      </c>
      <c r="I1341">
        <f>Input2022!I1341*0.000001</f>
        <v>0</v>
      </c>
      <c r="J1341">
        <f>Input2022!J1341*0.000001</f>
        <v>12.652927999999999</v>
      </c>
      <c r="K1341">
        <f>Input2022!K1341*0.000001</f>
        <v>3.8125579999999997</v>
      </c>
      <c r="L1341">
        <f>Input2022!L1341*0.000001</f>
        <v>15.444129999999999</v>
      </c>
      <c r="M1341">
        <f>Input2022!M1341*0.000001</f>
        <v>14.620714</v>
      </c>
      <c r="N1341">
        <f>Input2022!N1341*0.000001</f>
        <v>9.411173999999999</v>
      </c>
      <c r="O1341">
        <f>Input2022!O1341*0.000001</f>
        <v>0</v>
      </c>
      <c r="P1341">
        <f>Input2022!P1341*0.000001</f>
        <v>2.3891800000000001</v>
      </c>
      <c r="Q1341">
        <f>Input2022!Q1341*0.000001</f>
        <v>-6.8978509999999993</v>
      </c>
      <c r="R1341">
        <f>Input2022!R1341*0.000001</f>
        <v>44.358750424053284</v>
      </c>
      <c r="S1341">
        <f>Input2022!S1341*0.000001</f>
        <v>37.460899424053288</v>
      </c>
      <c r="T1341">
        <f>Input2022!T1341*0.000001</f>
        <v>1.2618209999999999</v>
      </c>
      <c r="U1341">
        <f>Input2022!U1341*0.000001</f>
        <v>3.251404</v>
      </c>
      <c r="V1341">
        <f>Input2022!V1341*0.000001</f>
        <v>5.7606250000000001</v>
      </c>
      <c r="W1341">
        <f>Input2022!W1341*0.000001</f>
        <v>-7.1601919999999994</v>
      </c>
    </row>
    <row r="1342" spans="1:23" ht="14.25" customHeight="1">
      <c r="A1342">
        <f>Input2022!A1342</f>
        <v>2022</v>
      </c>
      <c r="B1342" t="str">
        <f>Input2022!B1342</f>
        <v>The Los Angeles Regional Interoperable Communications System Authority</v>
      </c>
      <c r="C1342" t="str">
        <f>Input2022!C1342</f>
        <v>Special District</v>
      </c>
      <c r="D1342" t="str">
        <f>Input2022!D1342</f>
        <v>06</v>
      </c>
      <c r="E1342" t="str">
        <f>Input2022!E1342</f>
        <v>037</v>
      </c>
      <c r="F1342">
        <f>Input2022!F1342</f>
        <v>99092</v>
      </c>
      <c r="G1342" t="str">
        <f>Input2022!G1342</f>
        <v>CA</v>
      </c>
      <c r="H1342">
        <f>Input2022!H1342*0.000001</f>
        <v>2.15429</v>
      </c>
      <c r="I1342">
        <f>Input2022!I1342*0.000001</f>
        <v>0</v>
      </c>
      <c r="J1342">
        <f>Input2022!J1342*0.000001</f>
        <v>31.859141999999999</v>
      </c>
      <c r="K1342">
        <f>Input2022!K1342*0.000001</f>
        <v>0.33727299999999999</v>
      </c>
      <c r="L1342">
        <f>Input2022!L1342*0.000001</f>
        <v>34.843634000000002</v>
      </c>
      <c r="M1342">
        <f>Input2022!M1342*0.000001</f>
        <v>36.519258999999998</v>
      </c>
      <c r="N1342">
        <f>Input2022!N1342*0.000001</f>
        <v>0</v>
      </c>
      <c r="O1342">
        <f>Input2022!O1342*0.000001</f>
        <v>4.7237830000000001</v>
      </c>
      <c r="P1342">
        <f>Input2022!P1342*0.000001</f>
        <v>32.398024999999997</v>
      </c>
      <c r="Q1342">
        <f>Input2022!Q1342*0.000001</f>
        <v>0</v>
      </c>
      <c r="R1342">
        <f>Input2022!R1342*0.000001</f>
        <v>0</v>
      </c>
      <c r="S1342">
        <f>Input2022!S1342*0.000001</f>
        <v>0</v>
      </c>
      <c r="T1342">
        <f>Input2022!T1342*0.000001</f>
        <v>0</v>
      </c>
      <c r="U1342">
        <f>Input2022!U1342*0.000001</f>
        <v>0</v>
      </c>
      <c r="V1342">
        <f>Input2022!V1342*0.000001</f>
        <v>0</v>
      </c>
      <c r="W1342">
        <f>Input2022!W1342*0.000001</f>
        <v>2.1462460000000001</v>
      </c>
    </row>
    <row r="1343" spans="1:23" ht="14.25" customHeight="1">
      <c r="A1343">
        <f>Input2022!A1343</f>
        <v>2022</v>
      </c>
      <c r="B1343" t="str">
        <f>Input2022!B1343</f>
        <v>Thermalito Union Elementary School District</v>
      </c>
      <c r="C1343" t="str">
        <f>Input2022!C1343</f>
        <v>School District</v>
      </c>
      <c r="D1343" t="str">
        <f>Input2022!D1343</f>
        <v>06</v>
      </c>
      <c r="E1343" t="str">
        <f>Input2022!E1343</f>
        <v>007</v>
      </c>
      <c r="F1343" t="str">
        <f>Input2022!F1343</f>
        <v>39180</v>
      </c>
      <c r="G1343" t="str">
        <f>Input2022!G1343</f>
        <v>CA</v>
      </c>
      <c r="H1343">
        <f>Input2022!H1343*0.000001</f>
        <v>7.1782119999999994</v>
      </c>
      <c r="I1343">
        <f>Input2022!I1343*0.000001</f>
        <v>0</v>
      </c>
      <c r="J1343">
        <f>Input2022!J1343*0.000001</f>
        <v>23.750395999999999</v>
      </c>
      <c r="K1343">
        <f>Input2022!K1343*0.000001</f>
        <v>5.9587439999999994</v>
      </c>
      <c r="L1343">
        <f>Input2022!L1343*0.000001</f>
        <v>33.176758999999997</v>
      </c>
      <c r="M1343">
        <f>Input2022!M1343*0.000001</f>
        <v>27.931652999999997</v>
      </c>
      <c r="N1343">
        <f>Input2022!N1343*0.000001</f>
        <v>12.312621</v>
      </c>
      <c r="O1343">
        <f>Input2022!O1343*0.000001</f>
        <v>0</v>
      </c>
      <c r="P1343">
        <f>Input2022!P1343*0.000001</f>
        <v>2.5406549999999997</v>
      </c>
      <c r="Q1343">
        <f>Input2022!Q1343*0.000001</f>
        <v>-12.603304</v>
      </c>
      <c r="R1343">
        <f>Input2022!R1343*0.000001</f>
        <v>84.622967940419144</v>
      </c>
      <c r="S1343">
        <f>Input2022!S1343*0.000001</f>
        <v>72.01966394041915</v>
      </c>
      <c r="T1343">
        <f>Input2022!T1343*0.000001</f>
        <v>2.4101870000000001</v>
      </c>
      <c r="U1343">
        <f>Input2022!U1343*0.000001</f>
        <v>0</v>
      </c>
      <c r="V1343">
        <f>Input2022!V1343*0.000001</f>
        <v>2.3522599999999998</v>
      </c>
      <c r="W1343">
        <f>Input2022!W1343*0.000001</f>
        <v>-3.0141709999999997</v>
      </c>
    </row>
    <row r="1344" spans="1:23" ht="14.25" customHeight="1">
      <c r="A1344">
        <f>Input2022!A1344</f>
        <v>2022</v>
      </c>
      <c r="B1344" t="str">
        <f>Input2022!B1344</f>
        <v>Thousand Oaks</v>
      </c>
      <c r="C1344" t="str">
        <f>Input2022!C1344</f>
        <v>City</v>
      </c>
      <c r="D1344" t="str">
        <f>Input2022!D1344</f>
        <v>06</v>
      </c>
      <c r="E1344" t="str">
        <f>Input2022!E1344</f>
        <v>111</v>
      </c>
      <c r="F1344">
        <f>Input2022!F1344</f>
        <v>78582</v>
      </c>
      <c r="G1344" t="str">
        <f>Input2022!G1344</f>
        <v>CA</v>
      </c>
      <c r="H1344">
        <f>Input2022!H1344*0.000001</f>
        <v>144.85879699999998</v>
      </c>
      <c r="I1344">
        <f>Input2022!I1344*0.000001</f>
        <v>-3.6954909999999996</v>
      </c>
      <c r="J1344">
        <f>Input2022!J1344*0.000001</f>
        <v>87.789726999999999</v>
      </c>
      <c r="K1344">
        <f>Input2022!K1344*0.000001</f>
        <v>14.379047</v>
      </c>
      <c r="L1344">
        <f>Input2022!L1344*0.000001</f>
        <v>200.662679</v>
      </c>
      <c r="M1344">
        <f>Input2022!M1344*0.000001</f>
        <v>93.43491499999999</v>
      </c>
      <c r="N1344">
        <f>Input2022!N1344*0.000001</f>
        <v>0</v>
      </c>
      <c r="O1344">
        <f>Input2022!O1344*0.000001</f>
        <v>163.88471099999998</v>
      </c>
      <c r="P1344">
        <f>Input2022!P1344*0.000001</f>
        <v>12.800492999999999</v>
      </c>
      <c r="Q1344">
        <f>Input2022!Q1344*0.000001</f>
        <v>-32.668749999999996</v>
      </c>
      <c r="R1344">
        <f>Input2022!R1344*0.000001</f>
        <v>335.38870599999996</v>
      </c>
      <c r="S1344">
        <f>Input2022!S1344*0.000001</f>
        <v>302.71995599999997</v>
      </c>
      <c r="T1344">
        <f>Input2022!T1344*0.000001</f>
        <v>9.3450410000000002</v>
      </c>
      <c r="U1344">
        <f>Input2022!U1344*0.000001</f>
        <v>25.35679</v>
      </c>
      <c r="V1344">
        <f>Input2022!V1344*0.000001</f>
        <v>27.683664</v>
      </c>
      <c r="W1344">
        <f>Input2022!W1344*0.000001</f>
        <v>233.847185</v>
      </c>
    </row>
    <row r="1345" spans="1:23" ht="14.25" customHeight="1">
      <c r="A1345">
        <f>Input2022!A1345</f>
        <v>2022</v>
      </c>
      <c r="B1345" t="str">
        <f>Input2022!B1345</f>
        <v>Three Rivers Union Elementary School District</v>
      </c>
      <c r="C1345" t="str">
        <f>Input2022!C1345</f>
        <v>School District</v>
      </c>
      <c r="D1345" t="str">
        <f>Input2022!D1345</f>
        <v>06</v>
      </c>
      <c r="E1345" t="str">
        <f>Input2022!E1345</f>
        <v>107</v>
      </c>
      <c r="F1345" t="str">
        <f>Input2022!F1345</f>
        <v>39210</v>
      </c>
      <c r="G1345" t="str">
        <f>Input2022!G1345</f>
        <v>CA</v>
      </c>
      <c r="H1345">
        <f>Input2022!H1345*0.000001</f>
        <v>0.90577799999999997</v>
      </c>
      <c r="I1345">
        <f>Input2022!I1345*0.000001</f>
        <v>-8.7499999999999991E-3</v>
      </c>
      <c r="J1345">
        <f>Input2022!J1345*0.000001</f>
        <v>1.7429709999999998</v>
      </c>
      <c r="K1345">
        <f>Input2022!K1345*0.000001</f>
        <v>3.5698969999999997</v>
      </c>
      <c r="L1345">
        <f>Input2022!L1345*0.000001</f>
        <v>2.0820979999999998</v>
      </c>
      <c r="M1345">
        <f>Input2022!M1345*0.000001</f>
        <v>1.770578</v>
      </c>
      <c r="N1345">
        <f>Input2022!N1345*0.000001</f>
        <v>1.0758589999999999</v>
      </c>
      <c r="O1345">
        <f>Input2022!O1345*0.000001</f>
        <v>0</v>
      </c>
      <c r="P1345">
        <f>Input2022!P1345*0.000001</f>
        <v>9.3903E-2</v>
      </c>
      <c r="Q1345">
        <f>Input2022!Q1345*0.000001</f>
        <v>-0.722557</v>
      </c>
      <c r="R1345">
        <f>Input2022!R1345*0.000001</f>
        <v>4.7545019999999996</v>
      </c>
      <c r="S1345">
        <f>Input2022!S1345*0.000001</f>
        <v>4.0319449999999994</v>
      </c>
      <c r="T1345">
        <f>Input2022!T1345*0.000001</f>
        <v>0.16140499999999999</v>
      </c>
      <c r="U1345">
        <f>Input2022!U1345*0.000001</f>
        <v>0</v>
      </c>
      <c r="V1345">
        <f>Input2022!V1345*0.000001</f>
        <v>0</v>
      </c>
      <c r="W1345">
        <f>Input2022!W1345*0.000001</f>
        <v>-2.1821E-2</v>
      </c>
    </row>
    <row r="1346" spans="1:23" ht="14.25" customHeight="1">
      <c r="A1346">
        <f>Input2022!A1346</f>
        <v>2022</v>
      </c>
      <c r="B1346" t="str">
        <f>Input2022!B1346</f>
        <v>Tipton Elementary School District</v>
      </c>
      <c r="C1346" t="str">
        <f>Input2022!C1346</f>
        <v>School District</v>
      </c>
      <c r="D1346" t="str">
        <f>Input2022!D1346</f>
        <v>06</v>
      </c>
      <c r="E1346" t="str">
        <f>Input2022!E1346</f>
        <v>107</v>
      </c>
      <c r="F1346" t="str">
        <f>Input2022!F1346</f>
        <v>39300</v>
      </c>
      <c r="G1346" t="str">
        <f>Input2022!G1346</f>
        <v>CA</v>
      </c>
      <c r="H1346">
        <f>Input2022!H1346*0.000001</f>
        <v>4.9208949999999998</v>
      </c>
      <c r="I1346">
        <f>Input2022!I1346*0.000001</f>
        <v>0</v>
      </c>
      <c r="J1346">
        <f>Input2022!J1346*0.000001</f>
        <v>7.9804339999999998</v>
      </c>
      <c r="K1346">
        <f>Input2022!K1346*0.000001</f>
        <v>5.6219299999999999</v>
      </c>
      <c r="L1346">
        <f>Input2022!L1346*0.000001</f>
        <v>9.8694579999999998</v>
      </c>
      <c r="M1346">
        <f>Input2022!M1346*0.000001</f>
        <v>9.4674119999999995</v>
      </c>
      <c r="N1346">
        <f>Input2022!N1346*0.000001</f>
        <v>6.3571239999999998</v>
      </c>
      <c r="O1346">
        <f>Input2022!O1346*0.000001</f>
        <v>0</v>
      </c>
      <c r="P1346">
        <f>Input2022!P1346*0.000001</f>
        <v>1.209692</v>
      </c>
      <c r="Q1346">
        <f>Input2022!Q1346*0.000001</f>
        <v>-3.8116409999999998</v>
      </c>
      <c r="R1346">
        <f>Input2022!R1346*0.000001</f>
        <v>25.6634932744767</v>
      </c>
      <c r="S1346">
        <f>Input2022!S1346*0.000001</f>
        <v>21.851852274476698</v>
      </c>
      <c r="T1346">
        <f>Input2022!T1346*0.000001</f>
        <v>0.76144400000000001</v>
      </c>
      <c r="U1346">
        <f>Input2022!U1346*0.000001</f>
        <v>0.12106</v>
      </c>
      <c r="V1346">
        <f>Input2022!V1346*0.000001</f>
        <v>0.67891999999999997</v>
      </c>
      <c r="W1346">
        <f>Input2022!W1346*0.000001</f>
        <v>-1.1113679999999999</v>
      </c>
    </row>
    <row r="1347" spans="1:23" ht="14.25" customHeight="1">
      <c r="A1347">
        <f>Input2022!A1347</f>
        <v>2022</v>
      </c>
      <c r="B1347" t="str">
        <f>Input2022!B1347</f>
        <v>Torrance</v>
      </c>
      <c r="C1347" t="str">
        <f>Input2022!C1347</f>
        <v>City</v>
      </c>
      <c r="D1347" t="str">
        <f>Input2022!D1347</f>
        <v>06</v>
      </c>
      <c r="E1347" t="str">
        <f>Input2022!E1347</f>
        <v>037</v>
      </c>
      <c r="F1347" t="str">
        <f>Input2022!F1347</f>
        <v>80000</v>
      </c>
      <c r="G1347" t="str">
        <f>Input2022!G1347</f>
        <v>CA</v>
      </c>
      <c r="H1347">
        <f>Input2022!H1347*0.000001</f>
        <v>50.210283999999994</v>
      </c>
      <c r="I1347">
        <f>Input2022!I1347*0.000001</f>
        <v>-13.953984999999999</v>
      </c>
      <c r="J1347">
        <f>Input2022!J1347*0.000001</f>
        <v>207.26428199999998</v>
      </c>
      <c r="K1347">
        <f>Input2022!K1347*0.000001</f>
        <v>480.45750699999996</v>
      </c>
      <c r="L1347">
        <f>Input2022!L1347*0.000001</f>
        <v>428.91976999999997</v>
      </c>
      <c r="M1347">
        <f>Input2022!M1347*0.000001</f>
        <v>231.93244199999998</v>
      </c>
      <c r="N1347">
        <f>Input2022!N1347*0.000001</f>
        <v>1.587334</v>
      </c>
      <c r="O1347">
        <f>Input2022!O1347*0.000001</f>
        <v>32.149903000000002</v>
      </c>
      <c r="P1347">
        <f>Input2022!P1347*0.000001</f>
        <v>10.544782</v>
      </c>
      <c r="Q1347">
        <f>Input2022!Q1347*0.000001</f>
        <v>65.132650999999996</v>
      </c>
      <c r="R1347">
        <f>Input2022!R1347*0.000001</f>
        <v>1759.8581219999999</v>
      </c>
      <c r="S1347">
        <f>Input2022!S1347*0.000001</f>
        <v>1824.990773</v>
      </c>
      <c r="T1347">
        <f>Input2022!T1347*0.000001</f>
        <v>31.256774</v>
      </c>
      <c r="U1347">
        <f>Input2022!U1347*0.000001</f>
        <v>38.801952999999997</v>
      </c>
      <c r="V1347">
        <f>Input2022!V1347*0.000001</f>
        <v>77.61578999999999</v>
      </c>
      <c r="W1347">
        <f>Input2022!W1347*0.000001</f>
        <v>-373.681983</v>
      </c>
    </row>
    <row r="1348" spans="1:23" ht="14.25" customHeight="1">
      <c r="A1348">
        <f>Input2022!A1348</f>
        <v>2022</v>
      </c>
      <c r="B1348" t="str">
        <f>Input2022!B1348</f>
        <v>Torrance Unified School District</v>
      </c>
      <c r="C1348" t="str">
        <f>Input2022!C1348</f>
        <v>School District</v>
      </c>
      <c r="D1348" t="str">
        <f>Input2022!D1348</f>
        <v>06</v>
      </c>
      <c r="E1348" t="str">
        <f>Input2022!E1348</f>
        <v>037</v>
      </c>
      <c r="F1348" t="str">
        <f>Input2022!F1348</f>
        <v>39420</v>
      </c>
      <c r="G1348" t="str">
        <f>Input2022!G1348</f>
        <v>CA</v>
      </c>
      <c r="H1348">
        <f>Input2022!H1348*0.000001</f>
        <v>62.437033</v>
      </c>
      <c r="I1348">
        <f>Input2022!I1348*0.000001</f>
        <v>0</v>
      </c>
      <c r="J1348">
        <f>Input2022!J1348*0.000001</f>
        <v>298.97277500000001</v>
      </c>
      <c r="K1348">
        <f>Input2022!K1348*0.000001</f>
        <v>493.34922899999998</v>
      </c>
      <c r="L1348">
        <f>Input2022!L1348*0.000001</f>
        <v>349.378151</v>
      </c>
      <c r="M1348">
        <f>Input2022!M1348*0.000001</f>
        <v>308.634725</v>
      </c>
      <c r="N1348">
        <f>Input2022!N1348*0.000001</f>
        <v>0</v>
      </c>
      <c r="O1348">
        <f>Input2022!O1348*0.000001</f>
        <v>89.001210999999998</v>
      </c>
      <c r="P1348">
        <f>Input2022!P1348*0.000001</f>
        <v>30.658358</v>
      </c>
      <c r="Q1348">
        <f>Input2022!Q1348*0.000001</f>
        <v>-161.03573399999999</v>
      </c>
      <c r="R1348">
        <f>Input2022!R1348*0.000001</f>
        <v>1085.5026459999999</v>
      </c>
      <c r="S1348">
        <f>Input2022!S1348*0.000001</f>
        <v>924.46691220000002</v>
      </c>
      <c r="T1348">
        <f>Input2022!T1348*0.000001</f>
        <v>31.842316999999998</v>
      </c>
      <c r="U1348">
        <f>Input2022!U1348*0.000001</f>
        <v>-1.024227778E-2</v>
      </c>
      <c r="V1348">
        <f>Input2022!V1348*0.000001</f>
        <v>4.4841540000000002</v>
      </c>
      <c r="W1348">
        <f>Input2022!W1348*0.000001</f>
        <v>-221.21907299999998</v>
      </c>
    </row>
    <row r="1349" spans="1:23" ht="14.25" customHeight="1">
      <c r="A1349">
        <f>Input2022!A1349</f>
        <v>2022</v>
      </c>
      <c r="B1349" t="str">
        <f>Input2022!B1349</f>
        <v>Tracy</v>
      </c>
      <c r="C1349" t="str">
        <f>Input2022!C1349</f>
        <v>City</v>
      </c>
      <c r="D1349" t="str">
        <f>Input2022!D1349</f>
        <v>06</v>
      </c>
      <c r="E1349" t="str">
        <f>Input2022!E1349</f>
        <v>077</v>
      </c>
      <c r="F1349">
        <f>Input2022!F1349</f>
        <v>80238</v>
      </c>
      <c r="G1349" t="str">
        <f>Input2022!G1349</f>
        <v>CA</v>
      </c>
      <c r="H1349">
        <f>Input2022!H1349*0.000001</f>
        <v>33.701718</v>
      </c>
      <c r="I1349">
        <f>Input2022!I1349*0.000001</f>
        <v>-43.730948999999995</v>
      </c>
      <c r="J1349">
        <f>Input2022!J1349*0.000001</f>
        <v>85.323526999999999</v>
      </c>
      <c r="K1349">
        <f>Input2022!K1349*0.000001</f>
        <v>70.686216000000002</v>
      </c>
      <c r="L1349">
        <f>Input2022!L1349*0.000001</f>
        <v>309.32891100000001</v>
      </c>
      <c r="M1349">
        <f>Input2022!M1349*0.000001</f>
        <v>131.83077</v>
      </c>
      <c r="N1349">
        <f>Input2022!N1349*0.000001</f>
        <v>0</v>
      </c>
      <c r="O1349">
        <f>Input2022!O1349*0.000001</f>
        <v>21.334028</v>
      </c>
      <c r="P1349">
        <f>Input2022!P1349*0.000001</f>
        <v>5.5988349999999993</v>
      </c>
      <c r="Q1349">
        <f>Input2022!Q1349*0.000001</f>
        <v>-53.984742999999995</v>
      </c>
      <c r="R1349">
        <f>Input2022!R1349*0.000001</f>
        <v>410.86116699999997</v>
      </c>
      <c r="S1349">
        <f>Input2022!S1349*0.000001</f>
        <v>356.87642399999999</v>
      </c>
      <c r="T1349">
        <f>Input2022!T1349*0.000001</f>
        <v>14.336953999999999</v>
      </c>
      <c r="U1349">
        <f>Input2022!U1349*0.000001</f>
        <v>0</v>
      </c>
      <c r="V1349">
        <f>Input2022!V1349*0.000001</f>
        <v>7.055491</v>
      </c>
      <c r="W1349">
        <f>Input2022!W1349*0.000001</f>
        <v>136.61081099999998</v>
      </c>
    </row>
    <row r="1350" spans="1:23" ht="14.25" customHeight="1">
      <c r="A1350">
        <f>Input2022!A1350</f>
        <v>2022</v>
      </c>
      <c r="B1350" t="str">
        <f>Input2022!B1350</f>
        <v>Tracy Unified School District</v>
      </c>
      <c r="C1350" t="str">
        <f>Input2022!C1350</f>
        <v>School District</v>
      </c>
      <c r="D1350" t="str">
        <f>Input2022!D1350</f>
        <v>06</v>
      </c>
      <c r="E1350" t="str">
        <f>Input2022!E1350</f>
        <v>077</v>
      </c>
      <c r="F1350" t="str">
        <f>Input2022!F1350</f>
        <v>00047</v>
      </c>
      <c r="G1350" t="str">
        <f>Input2022!G1350</f>
        <v>CA</v>
      </c>
      <c r="H1350">
        <f>Input2022!H1350*0.000001</f>
        <v>62.728695999999999</v>
      </c>
      <c r="I1350">
        <f>Input2022!I1350*0.000001</f>
        <v>0</v>
      </c>
      <c r="J1350">
        <f>Input2022!J1350*0.000001</f>
        <v>190.25402399999999</v>
      </c>
      <c r="K1350">
        <f>Input2022!K1350*0.000001</f>
        <v>143.441857</v>
      </c>
      <c r="L1350">
        <f>Input2022!L1350*0.000001</f>
        <v>221.17443899999998</v>
      </c>
      <c r="M1350">
        <f>Input2022!M1350*0.000001</f>
        <v>195.655395</v>
      </c>
      <c r="N1350">
        <f>Input2022!N1350*0.000001</f>
        <v>0</v>
      </c>
      <c r="O1350">
        <f>Input2022!O1350*0.000001</f>
        <v>87.374487000000002</v>
      </c>
      <c r="P1350">
        <f>Input2022!P1350*0.000001</f>
        <v>27.033080999999999</v>
      </c>
      <c r="Q1350">
        <f>Input2022!Q1350*0.000001</f>
        <v>-92.076546999999991</v>
      </c>
      <c r="R1350">
        <f>Input2022!R1350*0.000001</f>
        <v>622.52238020000004</v>
      </c>
      <c r="S1350">
        <f>Input2022!S1350*0.000001</f>
        <v>530.44583319999992</v>
      </c>
      <c r="T1350">
        <f>Input2022!T1350*0.000001</f>
        <v>19.123245000000001</v>
      </c>
      <c r="U1350">
        <f>Input2022!U1350*0.000001</f>
        <v>-5.9362301589999996E-3</v>
      </c>
      <c r="V1350">
        <f>Input2022!V1350*0.000001</f>
        <v>22.665872</v>
      </c>
      <c r="W1350">
        <f>Input2022!W1350*0.000001</f>
        <v>-98.426826999999989</v>
      </c>
    </row>
    <row r="1351" spans="1:23" ht="14.25" customHeight="1">
      <c r="A1351">
        <f>Input2022!A1351</f>
        <v>2022</v>
      </c>
      <c r="B1351" t="str">
        <f>Input2022!B1351</f>
        <v>Transportation Authority of Marin</v>
      </c>
      <c r="C1351" t="str">
        <f>Input2022!C1351</f>
        <v>Special District</v>
      </c>
      <c r="D1351" t="str">
        <f>Input2022!D1351</f>
        <v>06</v>
      </c>
      <c r="E1351" t="str">
        <f>Input2022!E1351</f>
        <v>041</v>
      </c>
      <c r="F1351">
        <f>Input2022!F1351</f>
        <v>99093</v>
      </c>
      <c r="G1351" t="str">
        <f>Input2022!G1351</f>
        <v>CA</v>
      </c>
      <c r="H1351">
        <f>Input2022!H1351*0.000001</f>
        <v>0</v>
      </c>
      <c r="I1351">
        <f>Input2022!I1351*0.000001</f>
        <v>0</v>
      </c>
      <c r="J1351">
        <f>Input2022!J1351*0.000001</f>
        <v>9.0950559999999996</v>
      </c>
      <c r="K1351">
        <f>Input2022!K1351*0.000001</f>
        <v>0.67541499999999999</v>
      </c>
      <c r="L1351">
        <f>Input2022!L1351*0.000001</f>
        <v>44.821656999999995</v>
      </c>
      <c r="M1351">
        <f>Input2022!M1351*0.000001</f>
        <v>8.7376939999999994</v>
      </c>
      <c r="N1351">
        <f>Input2022!N1351*0.000001</f>
        <v>0</v>
      </c>
      <c r="O1351">
        <f>Input2022!O1351*0.000001</f>
        <v>4.8382879999999995</v>
      </c>
      <c r="P1351">
        <f>Input2022!P1351*0.000001</f>
        <v>7.4119779999999995</v>
      </c>
      <c r="Q1351">
        <f>Input2022!Q1351*0.000001</f>
        <v>0.43397599999999997</v>
      </c>
      <c r="R1351">
        <f>Input2022!R1351*0.000001</f>
        <v>-5.3709900990099015</v>
      </c>
      <c r="S1351">
        <f>Input2022!S1351*0.000001</f>
        <v>-4.9370140990099021</v>
      </c>
      <c r="T1351">
        <f>Input2022!T1351*0.000001</f>
        <v>0.19225099999999998</v>
      </c>
      <c r="U1351">
        <f>Input2022!U1351*0.000001</f>
        <v>3.3335999999999998E-2</v>
      </c>
      <c r="V1351">
        <f>Input2022!V1351*0.000001</f>
        <v>0.65995700000000002</v>
      </c>
      <c r="W1351">
        <f>Input2022!W1351*0.000001</f>
        <v>0</v>
      </c>
    </row>
    <row r="1352" spans="1:23" ht="14.25" customHeight="1">
      <c r="A1352">
        <f>Input2022!A1352</f>
        <v>2022</v>
      </c>
      <c r="B1352" t="str">
        <f>Input2022!B1352</f>
        <v>Traver Joint Elementary School District</v>
      </c>
      <c r="C1352" t="str">
        <f>Input2022!C1352</f>
        <v>School District</v>
      </c>
      <c r="D1352" t="str">
        <f>Input2022!D1352</f>
        <v>06</v>
      </c>
      <c r="E1352" t="str">
        <f>Input2022!E1352</f>
        <v>031</v>
      </c>
      <c r="F1352" t="str">
        <f>Input2022!F1352</f>
        <v>39600</v>
      </c>
      <c r="G1352" t="str">
        <f>Input2022!G1352</f>
        <v>CA</v>
      </c>
      <c r="H1352">
        <f>Input2022!H1352*0.000001</f>
        <v>1.9186609999999999</v>
      </c>
      <c r="I1352">
        <f>Input2022!I1352*0.000001</f>
        <v>-8.5799999999999993E-4</v>
      </c>
      <c r="J1352">
        <f>Input2022!J1352*0.000001</f>
        <v>3.4607139999999998</v>
      </c>
      <c r="K1352">
        <f>Input2022!K1352*0.000001</f>
        <v>1.006394</v>
      </c>
      <c r="L1352">
        <f>Input2022!L1352*0.000001</f>
        <v>4.2536670000000001</v>
      </c>
      <c r="M1352">
        <f>Input2022!M1352*0.000001</f>
        <v>3.809215</v>
      </c>
      <c r="N1352">
        <f>Input2022!N1352*0.000001</f>
        <v>2.8986909999999999</v>
      </c>
      <c r="O1352">
        <f>Input2022!O1352*0.000001</f>
        <v>0</v>
      </c>
      <c r="P1352">
        <f>Input2022!P1352*0.000001</f>
        <v>0.50992300000000002</v>
      </c>
      <c r="Q1352">
        <f>Input2022!Q1352*0.000001</f>
        <v>-1.4771379999999998</v>
      </c>
      <c r="R1352">
        <f>Input2022!R1352*0.000001</f>
        <v>10.2580516463621</v>
      </c>
      <c r="S1352">
        <f>Input2022!S1352*0.000001</f>
        <v>8.7809136463620998</v>
      </c>
      <c r="T1352">
        <f>Input2022!T1352*0.000001</f>
        <v>0.29697099999999998</v>
      </c>
      <c r="U1352">
        <f>Input2022!U1352*0.000001</f>
        <v>0</v>
      </c>
      <c r="V1352">
        <f>Input2022!V1352*0.000001</f>
        <v>0.74072499999999997</v>
      </c>
      <c r="W1352">
        <f>Input2022!W1352*0.000001</f>
        <v>-0.80579199999999995</v>
      </c>
    </row>
    <row r="1353" spans="1:23" ht="14.25" customHeight="1">
      <c r="A1353">
        <f>Input2022!A1353</f>
        <v>2022</v>
      </c>
      <c r="B1353" t="str">
        <f>Input2022!B1353</f>
        <v>Travis Unified School District</v>
      </c>
      <c r="C1353" t="str">
        <f>Input2022!C1353</f>
        <v>School District</v>
      </c>
      <c r="D1353" t="str">
        <f>Input2022!D1353</f>
        <v>06</v>
      </c>
      <c r="E1353" t="str">
        <f>Input2022!E1353</f>
        <v>095</v>
      </c>
      <c r="F1353" t="str">
        <f>Input2022!F1353</f>
        <v>39630</v>
      </c>
      <c r="G1353" t="str">
        <f>Input2022!G1353</f>
        <v>CA</v>
      </c>
      <c r="H1353">
        <f>Input2022!H1353*0.000001</f>
        <v>15.171624</v>
      </c>
      <c r="I1353">
        <f>Input2022!I1353*0.000001</f>
        <v>-2.1371379999999998</v>
      </c>
      <c r="J1353">
        <f>Input2022!J1353*0.000001</f>
        <v>64.834488999999991</v>
      </c>
      <c r="K1353">
        <f>Input2022!K1353*0.000001</f>
        <v>28.144458</v>
      </c>
      <c r="L1353">
        <f>Input2022!L1353*0.000001</f>
        <v>77.791337999999996</v>
      </c>
      <c r="M1353">
        <f>Input2022!M1353*0.000001</f>
        <v>69.113416000000001</v>
      </c>
      <c r="N1353">
        <f>Input2022!N1353*0.000001</f>
        <v>0</v>
      </c>
      <c r="O1353">
        <f>Input2022!O1353*0.000001</f>
        <v>24.917472</v>
      </c>
      <c r="P1353">
        <f>Input2022!P1353*0.000001</f>
        <v>8.3900249999999996</v>
      </c>
      <c r="Q1353">
        <f>Input2022!Q1353*0.000001</f>
        <v>-35.936045999999997</v>
      </c>
      <c r="R1353">
        <f>Input2022!R1353*0.000001</f>
        <v>240.48951499999998</v>
      </c>
      <c r="S1353">
        <f>Input2022!S1353*0.000001</f>
        <v>204.55346899999998</v>
      </c>
      <c r="T1353">
        <f>Input2022!T1353*0.000001</f>
        <v>7.116625</v>
      </c>
      <c r="U1353">
        <f>Input2022!U1353*0.000001</f>
        <v>2.2744022579999999E-3</v>
      </c>
      <c r="V1353">
        <f>Input2022!V1353*0.000001</f>
        <v>2.006475</v>
      </c>
      <c r="W1353">
        <f>Input2022!W1353*0.000001</f>
        <v>-38.473368000000001</v>
      </c>
    </row>
    <row r="1354" spans="1:23" ht="14.25" customHeight="1">
      <c r="A1354">
        <f>Input2022!A1354</f>
        <v>2022</v>
      </c>
      <c r="B1354" t="str">
        <f>Input2022!B1354</f>
        <v>Tres Pinos Union Elementary School District</v>
      </c>
      <c r="C1354" t="str">
        <f>Input2022!C1354</f>
        <v>School District</v>
      </c>
      <c r="D1354" t="str">
        <f>Input2022!D1354</f>
        <v>06</v>
      </c>
      <c r="E1354" t="str">
        <f>Input2022!E1354</f>
        <v>069</v>
      </c>
      <c r="F1354" t="str">
        <f>Input2022!F1354</f>
        <v>39690</v>
      </c>
      <c r="G1354" t="str">
        <f>Input2022!G1354</f>
        <v>CA</v>
      </c>
      <c r="H1354">
        <f>Input2022!H1354*0.000001</f>
        <v>0.79789899999999991</v>
      </c>
      <c r="I1354">
        <f>Input2022!I1354*0.000001</f>
        <v>-4.9999999999999996E-2</v>
      </c>
      <c r="J1354">
        <f>Input2022!J1354*0.000001</f>
        <v>1.0613949999999999</v>
      </c>
      <c r="K1354">
        <f>Input2022!K1354*0.000001</f>
        <v>1.0924999999999999E-2</v>
      </c>
      <c r="L1354">
        <f>Input2022!L1354*0.000001</f>
        <v>1.2586979999999999</v>
      </c>
      <c r="M1354">
        <f>Input2022!M1354*0.000001</f>
        <v>1.242442</v>
      </c>
      <c r="N1354">
        <f>Input2022!N1354*0.000001</f>
        <v>0</v>
      </c>
      <c r="O1354">
        <f>Input2022!O1354*0.000001</f>
        <v>0.98806699999999992</v>
      </c>
      <c r="P1354">
        <f>Input2022!P1354*0.000001</f>
        <v>0.17896099999999998</v>
      </c>
      <c r="Q1354">
        <f>Input2022!Q1354*0.000001</f>
        <v>-0.42360399999999998</v>
      </c>
      <c r="R1354">
        <f>Input2022!R1354*0.000001</f>
        <v>2.8948874493927126</v>
      </c>
      <c r="S1354">
        <f>Input2022!S1354*0.000001</f>
        <v>2.4712834493927125</v>
      </c>
      <c r="T1354">
        <f>Input2022!T1354*0.000001</f>
        <v>7.2953999999999991E-2</v>
      </c>
      <c r="U1354">
        <f>Input2022!U1354*0.000001</f>
        <v>0</v>
      </c>
      <c r="V1354">
        <f>Input2022!V1354*0.000001</f>
        <v>0</v>
      </c>
      <c r="W1354">
        <f>Input2022!W1354*0.000001</f>
        <v>0.21060999999999999</v>
      </c>
    </row>
    <row r="1355" spans="1:23" ht="14.25" customHeight="1">
      <c r="A1355">
        <f>Input2022!A1355</f>
        <v>2022</v>
      </c>
      <c r="B1355" t="str">
        <f>Input2022!B1355</f>
        <v>Trinidad Union School District</v>
      </c>
      <c r="C1355" t="str">
        <f>Input2022!C1355</f>
        <v>School District</v>
      </c>
      <c r="D1355" t="str">
        <f>Input2022!D1355</f>
        <v>06</v>
      </c>
      <c r="E1355" t="str">
        <f>Input2022!E1355</f>
        <v>023</v>
      </c>
      <c r="F1355" t="str">
        <f>Input2022!F1355</f>
        <v>39720</v>
      </c>
      <c r="G1355" t="str">
        <f>Input2022!G1355</f>
        <v>CA</v>
      </c>
      <c r="H1355">
        <f>Input2022!H1355*0.000001</f>
        <v>1.056997</v>
      </c>
      <c r="I1355">
        <f>Input2022!I1355*0.000001</f>
        <v>-1.915E-2</v>
      </c>
      <c r="J1355">
        <f>Input2022!J1355*0.000001</f>
        <v>2.583942</v>
      </c>
      <c r="K1355">
        <f>Input2022!K1355*0.000001</f>
        <v>2.5810930000000001</v>
      </c>
      <c r="L1355">
        <f>Input2022!L1355*0.000001</f>
        <v>3.1689369999999997</v>
      </c>
      <c r="M1355">
        <f>Input2022!M1355*0.000001</f>
        <v>2.8542920000000001</v>
      </c>
      <c r="N1355">
        <f>Input2022!N1355*0.000001</f>
        <v>1.432941</v>
      </c>
      <c r="O1355">
        <f>Input2022!O1355*0.000001</f>
        <v>0</v>
      </c>
      <c r="P1355">
        <f>Input2022!P1355*0.000001</f>
        <v>0.25207199999999996</v>
      </c>
      <c r="Q1355">
        <f>Input2022!Q1355*0.000001</f>
        <v>-1.2047779999999999</v>
      </c>
      <c r="R1355">
        <f>Input2022!R1355*0.000001</f>
        <v>7.9756639999999992</v>
      </c>
      <c r="S1355">
        <f>Input2022!S1355*0.000001</f>
        <v>6.770886</v>
      </c>
      <c r="T1355">
        <f>Input2022!T1355*0.000001</f>
        <v>0.226877</v>
      </c>
      <c r="U1355">
        <f>Input2022!U1355*0.000001</f>
        <v>0</v>
      </c>
      <c r="V1355">
        <f>Input2022!V1355*0.000001</f>
        <v>0.30518299999999998</v>
      </c>
      <c r="W1355">
        <f>Input2022!W1355*0.000001</f>
        <v>-0.23255399999999998</v>
      </c>
    </row>
    <row r="1356" spans="1:23" ht="14.25" customHeight="1">
      <c r="A1356">
        <f>Input2022!A1356</f>
        <v>2022</v>
      </c>
      <c r="B1356" t="str">
        <f>Input2022!B1356</f>
        <v>Trinity Alps Unified School District</v>
      </c>
      <c r="C1356" t="str">
        <f>Input2022!C1356</f>
        <v>School District</v>
      </c>
      <c r="D1356" t="str">
        <f>Input2022!D1356</f>
        <v>06</v>
      </c>
      <c r="E1356" t="str">
        <f>Input2022!E1356</f>
        <v>105</v>
      </c>
      <c r="F1356" t="str">
        <f>Input2022!F1356</f>
        <v>01331</v>
      </c>
      <c r="G1356" t="str">
        <f>Input2022!G1356</f>
        <v>CA</v>
      </c>
      <c r="H1356">
        <f>Input2022!H1356*0.000001</f>
        <v>2.2628759999999999</v>
      </c>
      <c r="I1356">
        <f>Input2022!I1356*0.000001</f>
        <v>-5.0499999999999996E-2</v>
      </c>
      <c r="J1356">
        <f>Input2022!J1356*0.000001</f>
        <v>11.492215999999999</v>
      </c>
      <c r="K1356">
        <f>Input2022!K1356*0.000001</f>
        <v>3.7374999999999999E-2</v>
      </c>
      <c r="L1356">
        <f>Input2022!L1356*0.000001</f>
        <v>14.553073999999999</v>
      </c>
      <c r="M1356">
        <f>Input2022!M1356*0.000001</f>
        <v>11.958651</v>
      </c>
      <c r="N1356">
        <f>Input2022!N1356*0.000001</f>
        <v>0</v>
      </c>
      <c r="O1356">
        <f>Input2022!O1356*0.000001</f>
        <v>3.5713409999999999</v>
      </c>
      <c r="P1356">
        <f>Input2022!P1356*0.000001</f>
        <v>2.2009590000000001</v>
      </c>
      <c r="Q1356">
        <f>Input2022!Q1356*0.000001</f>
        <v>-4.954669</v>
      </c>
      <c r="R1356">
        <f>Input2022!R1356*0.000001</f>
        <v>31.832414979999999</v>
      </c>
      <c r="S1356">
        <f>Input2022!S1356*0.000001</f>
        <v>26.87774598</v>
      </c>
      <c r="T1356">
        <f>Input2022!T1356*0.000001</f>
        <v>0.97529399999999999</v>
      </c>
      <c r="U1356">
        <f>Input2022!U1356*0.000001</f>
        <v>-2.4773015870000002E-4</v>
      </c>
      <c r="V1356">
        <f>Input2022!V1356*0.000001</f>
        <v>0.74336899999999995</v>
      </c>
      <c r="W1356">
        <f>Input2022!W1356*0.000001</f>
        <v>-6.3323709999999993</v>
      </c>
    </row>
    <row r="1357" spans="1:23" ht="14.25" customHeight="1">
      <c r="A1357">
        <f>Input2022!A1357</f>
        <v>2022</v>
      </c>
      <c r="B1357" t="str">
        <f>Input2022!B1357</f>
        <v>Trinity Center Elementary School District</v>
      </c>
      <c r="C1357" t="str">
        <f>Input2022!C1357</f>
        <v>School District</v>
      </c>
      <c r="D1357" t="str">
        <f>Input2022!D1357</f>
        <v>06</v>
      </c>
      <c r="E1357" t="str">
        <f>Input2022!E1357</f>
        <v>105</v>
      </c>
      <c r="F1357" t="str">
        <f>Input2022!F1357</f>
        <v>39750</v>
      </c>
      <c r="G1357" t="str">
        <f>Input2022!G1357</f>
        <v>CA</v>
      </c>
      <c r="H1357">
        <f>Input2022!H1357*0.000001</f>
        <v>0.51297899999999996</v>
      </c>
      <c r="I1357">
        <f>Input2022!I1357*0.000001</f>
        <v>0</v>
      </c>
      <c r="J1357">
        <f>Input2022!J1357*0.000001</f>
        <v>0.34349399999999997</v>
      </c>
      <c r="K1357">
        <f>Input2022!K1357*0.000001</f>
        <v>0</v>
      </c>
      <c r="L1357">
        <f>Input2022!L1357*0.000001</f>
        <v>0.42646000000000001</v>
      </c>
      <c r="M1357">
        <f>Input2022!M1357*0.000001</f>
        <v>0.43118699999999999</v>
      </c>
      <c r="N1357">
        <f>Input2022!N1357*0.000001</f>
        <v>0</v>
      </c>
      <c r="O1357">
        <f>Input2022!O1357*0.000001</f>
        <v>0.62880399999999992</v>
      </c>
      <c r="P1357">
        <f>Input2022!P1357*0.000001</f>
        <v>1.6430999999999998E-2</v>
      </c>
      <c r="Q1357">
        <f>Input2022!Q1357*0.000001</f>
        <v>-0.173625</v>
      </c>
      <c r="R1357">
        <f>Input2022!R1357*0.000001</f>
        <v>1.0248303643724697</v>
      </c>
      <c r="S1357">
        <f>Input2022!S1357*0.000001</f>
        <v>0.85120536437246963</v>
      </c>
      <c r="T1357">
        <f>Input2022!T1357*0.000001</f>
        <v>2.6546999999999998E-2</v>
      </c>
      <c r="U1357">
        <f>Input2022!U1357*0.000001</f>
        <v>-4.9999999999999996E-6</v>
      </c>
      <c r="V1357">
        <f>Input2022!V1357*0.000001</f>
        <v>5.9699999999999998E-4</v>
      </c>
      <c r="W1357">
        <f>Input2022!W1357*0.000001</f>
        <v>0.32656599999999997</v>
      </c>
    </row>
    <row r="1358" spans="1:23" ht="14.25" customHeight="1">
      <c r="A1358">
        <f>Input2022!A1358</f>
        <v>2022</v>
      </c>
      <c r="B1358" t="str">
        <f>Input2022!B1358</f>
        <v>Trinity County</v>
      </c>
      <c r="C1358" t="str">
        <f>Input2022!C1358</f>
        <v>County</v>
      </c>
      <c r="D1358" t="str">
        <f>Input2022!D1358</f>
        <v>06</v>
      </c>
      <c r="E1358">
        <f>Input2022!E1358</f>
        <v>105</v>
      </c>
      <c r="F1358" t="str">
        <f>Input2022!F1358</f>
        <v>00000</v>
      </c>
      <c r="G1358" t="str">
        <f>Input2022!G1358</f>
        <v>CA</v>
      </c>
      <c r="H1358">
        <f>Input2022!H1358*0.000001</f>
        <v>0.47233699999999995</v>
      </c>
      <c r="I1358">
        <f>Input2022!I1358*0.000001</f>
        <v>-1.400045</v>
      </c>
      <c r="J1358">
        <f>Input2022!J1358*0.000001</f>
        <v>24.180427999999999</v>
      </c>
      <c r="K1358">
        <f>Input2022!K1358*0.000001</f>
        <v>11.191861999999999</v>
      </c>
      <c r="L1358">
        <f>Input2022!L1358*0.000001</f>
        <v>71.942216000000002</v>
      </c>
      <c r="M1358">
        <f>Input2022!M1358*0.000001</f>
        <v>21.805239</v>
      </c>
      <c r="N1358">
        <f>Input2022!N1358*0.000001</f>
        <v>0</v>
      </c>
      <c r="O1358">
        <f>Input2022!O1358*0.000001</f>
        <v>3.442968</v>
      </c>
      <c r="P1358">
        <f>Input2022!P1358*0.000001</f>
        <v>8.0496680000000005</v>
      </c>
      <c r="Q1358">
        <f>Input2022!Q1358*0.000001</f>
        <v>-47.433028</v>
      </c>
      <c r="R1358">
        <f>Input2022!R1358*0.000001</f>
        <v>126.360497</v>
      </c>
      <c r="S1358">
        <f>Input2022!S1358*0.000001</f>
        <v>78.927469000000002</v>
      </c>
      <c r="T1358">
        <f>Input2022!T1358*0.000001</f>
        <v>7.1310599999999997</v>
      </c>
      <c r="U1358">
        <f>Input2022!U1358*0.000001</f>
        <v>10.248942</v>
      </c>
      <c r="V1358">
        <f>Input2022!V1358*0.000001</f>
        <v>49.611851999999999</v>
      </c>
      <c r="W1358">
        <f>Input2022!W1358*0.000001</f>
        <v>-83.512407999999994</v>
      </c>
    </row>
    <row r="1359" spans="1:23" ht="14.25" customHeight="1">
      <c r="A1359">
        <f>Input2022!A1359</f>
        <v>2022</v>
      </c>
      <c r="B1359" t="str">
        <f>Input2022!B1359</f>
        <v>Trinity County Office of Education</v>
      </c>
      <c r="C1359" t="str">
        <f>Input2022!C1359</f>
        <v>School District</v>
      </c>
      <c r="D1359" t="str">
        <f>Input2022!D1359</f>
        <v>06</v>
      </c>
      <c r="E1359" t="str">
        <f>Input2022!E1359</f>
        <v>105</v>
      </c>
      <c r="F1359" t="str">
        <f>Input2022!F1359</f>
        <v>91044</v>
      </c>
      <c r="G1359" t="str">
        <f>Input2022!G1359</f>
        <v>CA</v>
      </c>
      <c r="H1359">
        <f>Input2022!H1359*0.000001</f>
        <v>2.9294549999999999</v>
      </c>
      <c r="I1359">
        <f>Input2022!I1359*0.000001</f>
        <v>0</v>
      </c>
      <c r="J1359">
        <f>Input2022!J1359*0.000001</f>
        <v>7.0750799999999998</v>
      </c>
      <c r="K1359">
        <f>Input2022!K1359*0.000001</f>
        <v>2.9862E-2</v>
      </c>
      <c r="L1359">
        <f>Input2022!L1359*0.000001</f>
        <v>11.267816</v>
      </c>
      <c r="M1359">
        <f>Input2022!M1359*0.000001</f>
        <v>7.6899799999999994</v>
      </c>
      <c r="N1359">
        <f>Input2022!N1359*0.000001</f>
        <v>0</v>
      </c>
      <c r="O1359">
        <f>Input2022!O1359*0.000001</f>
        <v>4.1737799999999998</v>
      </c>
      <c r="P1359">
        <f>Input2022!P1359*0.000001</f>
        <v>1.7554939999999999</v>
      </c>
      <c r="Q1359">
        <f>Input2022!Q1359*0.000001</f>
        <v>-3.1776679999999997</v>
      </c>
      <c r="R1359">
        <f>Input2022!R1359*0.000001</f>
        <v>18.395799190000002</v>
      </c>
      <c r="S1359">
        <f>Input2022!S1359*0.000001</f>
        <v>15.218131189999999</v>
      </c>
      <c r="T1359">
        <f>Input2022!T1359*0.000001</f>
        <v>0.62256099999999992</v>
      </c>
      <c r="U1359">
        <f>Input2022!U1359*0.000001</f>
        <v>-7.1936507939999994E-5</v>
      </c>
      <c r="V1359">
        <f>Input2022!V1359*0.000001</f>
        <v>0.17335999999999999</v>
      </c>
      <c r="W1359">
        <f>Input2022!W1359*0.000001</f>
        <v>-1.1077679999999999</v>
      </c>
    </row>
    <row r="1360" spans="1:23" ht="14.25" customHeight="1">
      <c r="A1360">
        <f>Input2022!A1360</f>
        <v>2022</v>
      </c>
      <c r="B1360" t="str">
        <f>Input2022!B1360</f>
        <v>Trinity County Resource Conservation District</v>
      </c>
      <c r="C1360" t="str">
        <f>Input2022!C1360</f>
        <v>Special District</v>
      </c>
      <c r="D1360" t="str">
        <f>Input2022!D1360</f>
        <v>06</v>
      </c>
      <c r="E1360" t="str">
        <f>Input2022!E1360</f>
        <v>105</v>
      </c>
      <c r="F1360">
        <f>Input2022!F1360</f>
        <v>99094</v>
      </c>
      <c r="G1360" t="str">
        <f>Input2022!G1360</f>
        <v>CA</v>
      </c>
      <c r="H1360">
        <f>Input2022!H1360*0.000001</f>
        <v>-3.7447999999999995E-2</v>
      </c>
      <c r="I1360">
        <f>Input2022!I1360*0.000001</f>
        <v>0</v>
      </c>
      <c r="J1360">
        <f>Input2022!J1360*0.000001</f>
        <v>3.5294639999999999</v>
      </c>
      <c r="K1360">
        <f>Input2022!K1360*0.000001</f>
        <v>0.10370299999999999</v>
      </c>
      <c r="L1360">
        <f>Input2022!L1360*0.000001</f>
        <v>3.6004519999999998</v>
      </c>
      <c r="M1360">
        <f>Input2022!M1360*0.000001</f>
        <v>3.805469</v>
      </c>
      <c r="N1360">
        <f>Input2022!N1360*0.000001</f>
        <v>4.5366999999999998E-2</v>
      </c>
      <c r="O1360">
        <f>Input2022!O1360*0.000001</f>
        <v>0</v>
      </c>
      <c r="P1360">
        <f>Input2022!P1360*0.000001</f>
        <v>0.89980799999999994</v>
      </c>
      <c r="Q1360">
        <f>Input2022!Q1360*0.000001</f>
        <v>0</v>
      </c>
      <c r="R1360">
        <f>Input2022!R1360*0.000001</f>
        <v>0</v>
      </c>
      <c r="S1360">
        <f>Input2022!S1360*0.000001</f>
        <v>0</v>
      </c>
      <c r="T1360">
        <f>Input2022!T1360*0.000001</f>
        <v>0</v>
      </c>
      <c r="U1360">
        <f>Input2022!U1360*0.000001</f>
        <v>0</v>
      </c>
      <c r="V1360">
        <f>Input2022!V1360*0.000001</f>
        <v>0</v>
      </c>
      <c r="W1360">
        <f>Input2022!W1360*0.000001</f>
        <v>6.6544999999999993E-2</v>
      </c>
    </row>
    <row r="1361" spans="1:23" ht="14.25" customHeight="1">
      <c r="A1361">
        <f>Input2022!A1361</f>
        <v>2022</v>
      </c>
      <c r="B1361" t="str">
        <f>Input2022!B1361</f>
        <v>Trona Joint Unified School District</v>
      </c>
      <c r="C1361" t="str">
        <f>Input2022!C1361</f>
        <v>School District</v>
      </c>
      <c r="D1361" t="str">
        <f>Input2022!D1361</f>
        <v>06</v>
      </c>
      <c r="E1361" t="str">
        <f>Input2022!E1361</f>
        <v>027</v>
      </c>
      <c r="F1361" t="str">
        <f>Input2022!F1361</f>
        <v>39840</v>
      </c>
      <c r="G1361" t="str">
        <f>Input2022!G1361</f>
        <v>CA</v>
      </c>
      <c r="H1361">
        <f>Input2022!H1361*0.000001</f>
        <v>13.399139</v>
      </c>
      <c r="I1361">
        <f>Input2022!I1361*0.000001</f>
        <v>-1.6294219999999999</v>
      </c>
      <c r="J1361">
        <f>Input2022!J1361*0.000001</f>
        <v>7.9842819999999994</v>
      </c>
      <c r="K1361">
        <f>Input2022!K1361*0.000001</f>
        <v>0.250828</v>
      </c>
      <c r="L1361">
        <f>Input2022!L1361*0.000001</f>
        <v>9.315370999999999</v>
      </c>
      <c r="M1361">
        <f>Input2022!M1361*0.000001</f>
        <v>9.0418719999999997</v>
      </c>
      <c r="N1361">
        <f>Input2022!N1361*0.000001</f>
        <v>13.845030999999999</v>
      </c>
      <c r="O1361">
        <f>Input2022!O1361*0.000001</f>
        <v>0</v>
      </c>
      <c r="P1361">
        <f>Input2022!P1361*0.000001</f>
        <v>1.672758</v>
      </c>
      <c r="Q1361">
        <f>Input2022!Q1361*0.000001</f>
        <v>-3.336017</v>
      </c>
      <c r="R1361">
        <f>Input2022!R1361*0.000001</f>
        <v>21.823797407245952</v>
      </c>
      <c r="S1361">
        <f>Input2022!S1361*0.000001</f>
        <v>18.487780407245953</v>
      </c>
      <c r="T1361">
        <f>Input2022!T1361*0.000001</f>
        <v>0.634046</v>
      </c>
      <c r="U1361">
        <f>Input2022!U1361*0.000001</f>
        <v>1.479908</v>
      </c>
      <c r="V1361">
        <f>Input2022!V1361*0.000001</f>
        <v>1.6125879999999999</v>
      </c>
      <c r="W1361">
        <f>Input2022!W1361*0.000001</f>
        <v>-4.2038979999999997</v>
      </c>
    </row>
    <row r="1362" spans="1:23" ht="14.25" customHeight="1">
      <c r="A1362">
        <f>Input2022!A1362</f>
        <v>2022</v>
      </c>
      <c r="B1362" t="str">
        <f>Input2022!B1362</f>
        <v>Truckee</v>
      </c>
      <c r="C1362" t="str">
        <f>Input2022!C1362</f>
        <v>Town</v>
      </c>
      <c r="D1362" t="str">
        <f>Input2022!D1362</f>
        <v>06</v>
      </c>
      <c r="E1362" t="str">
        <f>Input2022!E1362</f>
        <v>057</v>
      </c>
      <c r="F1362" t="str">
        <f>Input2022!F1362</f>
        <v>80588</v>
      </c>
      <c r="G1362" t="str">
        <f>Input2022!G1362</f>
        <v>CA</v>
      </c>
      <c r="H1362">
        <f>Input2022!H1362*0.000001</f>
        <v>53.073571999999999</v>
      </c>
      <c r="I1362">
        <f>Input2022!I1362*0.000001</f>
        <v>-5.4675199999999995</v>
      </c>
      <c r="J1362">
        <f>Input2022!J1362*0.000001</f>
        <v>23.175898999999998</v>
      </c>
      <c r="K1362">
        <f>Input2022!K1362*0.000001</f>
        <v>13.006345999999999</v>
      </c>
      <c r="L1362">
        <f>Input2022!L1362*0.000001</f>
        <v>66.574583000000004</v>
      </c>
      <c r="M1362">
        <f>Input2022!M1362*0.000001</f>
        <v>38.212446</v>
      </c>
      <c r="N1362">
        <f>Input2022!N1362*0.000001</f>
        <v>0</v>
      </c>
      <c r="O1362">
        <f>Input2022!O1362*0.000001</f>
        <v>51.048417000000001</v>
      </c>
      <c r="P1362">
        <f>Input2022!P1362*0.000001</f>
        <v>1.9857619999999998</v>
      </c>
      <c r="Q1362">
        <f>Input2022!Q1362*0.000001</f>
        <v>-7.5782339999999992</v>
      </c>
      <c r="R1362">
        <f>Input2022!R1362*0.000001</f>
        <v>64.715918000000002</v>
      </c>
      <c r="S1362">
        <f>Input2022!S1362*0.000001</f>
        <v>57.137684</v>
      </c>
      <c r="T1362">
        <f>Input2022!T1362*0.000001</f>
        <v>2.567091</v>
      </c>
      <c r="U1362">
        <f>Input2022!U1362*0.000001</f>
        <v>1.3784939999999999</v>
      </c>
      <c r="V1362">
        <f>Input2022!V1362*0.000001</f>
        <v>2.5733709999999999</v>
      </c>
      <c r="W1362">
        <f>Input2022!W1362*0.000001</f>
        <v>71.795704000000001</v>
      </c>
    </row>
    <row r="1363" spans="1:23" ht="14.25" customHeight="1">
      <c r="A1363">
        <f>Input2022!A1363</f>
        <v>2022</v>
      </c>
      <c r="B1363" t="str">
        <f>Input2022!B1363</f>
        <v>Truckee-Donner Recreation and Park District</v>
      </c>
      <c r="C1363" t="str">
        <f>Input2022!C1363</f>
        <v>Special District</v>
      </c>
      <c r="D1363" t="str">
        <f>Input2022!D1363</f>
        <v>06</v>
      </c>
      <c r="E1363" t="str">
        <f>Input2022!E1363</f>
        <v>057</v>
      </c>
      <c r="F1363">
        <f>Input2022!F1363</f>
        <v>99095</v>
      </c>
      <c r="G1363" t="str">
        <f>Input2022!G1363</f>
        <v>CA</v>
      </c>
      <c r="H1363">
        <f>Input2022!H1363*0.000001</f>
        <v>6.12418</v>
      </c>
      <c r="I1363">
        <f>Input2022!I1363*0.000001</f>
        <v>0</v>
      </c>
      <c r="J1363">
        <f>Input2022!J1363*0.000001</f>
        <v>12.029406999999999</v>
      </c>
      <c r="K1363">
        <f>Input2022!K1363*0.000001</f>
        <v>16.847617</v>
      </c>
      <c r="L1363">
        <f>Input2022!L1363*0.000001</f>
        <v>12.396246999999999</v>
      </c>
      <c r="M1363">
        <f>Input2022!M1363*0.000001</f>
        <v>11.581726999999999</v>
      </c>
      <c r="N1363">
        <f>Input2022!N1363*0.000001</f>
        <v>5.7651709999999996</v>
      </c>
      <c r="O1363">
        <f>Input2022!O1363*0.000001</f>
        <v>0</v>
      </c>
      <c r="P1363">
        <f>Input2022!P1363*0.000001</f>
        <v>1.4491399999999999</v>
      </c>
      <c r="Q1363">
        <f>Input2022!Q1363*0.000001</f>
        <v>0</v>
      </c>
      <c r="R1363">
        <f>Input2022!R1363*0.000001</f>
        <v>0</v>
      </c>
      <c r="S1363">
        <f>Input2022!S1363*0.000001</f>
        <v>0</v>
      </c>
      <c r="T1363">
        <f>Input2022!T1363*0.000001</f>
        <v>0</v>
      </c>
      <c r="U1363">
        <f>Input2022!U1363*0.000001</f>
        <v>0</v>
      </c>
      <c r="V1363">
        <f>Input2022!V1363*0.000001</f>
        <v>0</v>
      </c>
      <c r="W1363">
        <f>Input2022!W1363*0.000001</f>
        <v>5.833412</v>
      </c>
    </row>
    <row r="1364" spans="1:23" ht="14.25" customHeight="1">
      <c r="A1364">
        <f>Input2022!A1364</f>
        <v>2022</v>
      </c>
      <c r="B1364" t="str">
        <f>Input2022!B1364</f>
        <v>Tulare</v>
      </c>
      <c r="C1364" t="str">
        <f>Input2022!C1364</f>
        <v>City</v>
      </c>
      <c r="D1364" t="str">
        <f>Input2022!D1364</f>
        <v>06</v>
      </c>
      <c r="E1364" t="str">
        <f>Input2022!E1364</f>
        <v>107</v>
      </c>
      <c r="F1364">
        <f>Input2022!F1364</f>
        <v>80644</v>
      </c>
      <c r="G1364" t="str">
        <f>Input2022!G1364</f>
        <v>CA</v>
      </c>
      <c r="H1364">
        <f>Input2022!H1364*0.000001</f>
        <v>44.165267999999998</v>
      </c>
      <c r="I1364">
        <f>Input2022!I1364*0.000001</f>
        <v>-5.1964730000000001</v>
      </c>
      <c r="J1364">
        <f>Input2022!J1364*0.000001</f>
        <v>60.099574999999994</v>
      </c>
      <c r="K1364">
        <f>Input2022!K1364*0.000001</f>
        <v>215.252082</v>
      </c>
      <c r="L1364">
        <f>Input2022!L1364*0.000001</f>
        <v>135.642268</v>
      </c>
      <c r="M1364">
        <f>Input2022!M1364*0.000001</f>
        <v>61.684818</v>
      </c>
      <c r="N1364">
        <f>Input2022!N1364*0.000001</f>
        <v>0</v>
      </c>
      <c r="O1364">
        <f>Input2022!O1364*0.000001</f>
        <v>34.512400999999997</v>
      </c>
      <c r="P1364">
        <f>Input2022!P1364*0.000001</f>
        <v>11.778663</v>
      </c>
      <c r="Q1364">
        <f>Input2022!Q1364*0.000001</f>
        <v>-41.371863999999995</v>
      </c>
      <c r="R1364">
        <f>Input2022!R1364*0.000001</f>
        <v>263.42176499999999</v>
      </c>
      <c r="S1364">
        <f>Input2022!S1364*0.000001</f>
        <v>222.04990099999998</v>
      </c>
      <c r="T1364">
        <f>Input2022!T1364*0.000001</f>
        <v>8.5449039999999989</v>
      </c>
      <c r="U1364">
        <f>Input2022!U1364*0.000001</f>
        <v>0</v>
      </c>
      <c r="V1364">
        <f>Input2022!V1364*0.000001</f>
        <v>3.1524459999999999</v>
      </c>
      <c r="W1364">
        <f>Input2022!W1364*0.000001</f>
        <v>127.327748</v>
      </c>
    </row>
    <row r="1365" spans="1:23" ht="14.25" customHeight="1">
      <c r="A1365">
        <f>Input2022!A1365</f>
        <v>2022</v>
      </c>
      <c r="B1365" t="str">
        <f>Input2022!B1365</f>
        <v>Tulare City School District</v>
      </c>
      <c r="C1365" t="str">
        <f>Input2022!C1365</f>
        <v>School District</v>
      </c>
      <c r="D1365" t="str">
        <f>Input2022!D1365</f>
        <v>06</v>
      </c>
      <c r="E1365" t="str">
        <f>Input2022!E1365</f>
        <v>107</v>
      </c>
      <c r="F1365" t="str">
        <f>Input2022!F1365</f>
        <v>39870</v>
      </c>
      <c r="G1365" t="str">
        <f>Input2022!G1365</f>
        <v>CA</v>
      </c>
      <c r="H1365">
        <f>Input2022!H1365*0.000001</f>
        <v>45.449667999999996</v>
      </c>
      <c r="I1365">
        <f>Input2022!I1365*0.000001</f>
        <v>0</v>
      </c>
      <c r="J1365">
        <f>Input2022!J1365*0.000001</f>
        <v>135.45090500000001</v>
      </c>
      <c r="K1365">
        <f>Input2022!K1365*0.000001</f>
        <v>7.7457019999999996</v>
      </c>
      <c r="L1365">
        <f>Input2022!L1365*0.000001</f>
        <v>155.64831999999998</v>
      </c>
      <c r="M1365">
        <f>Input2022!M1365*0.000001</f>
        <v>151.71275900000001</v>
      </c>
      <c r="N1365">
        <f>Input2022!N1365*0.000001</f>
        <v>62.221249</v>
      </c>
      <c r="O1365">
        <f>Input2022!O1365*0.000001</f>
        <v>0</v>
      </c>
      <c r="P1365">
        <f>Input2022!P1365*0.000001</f>
        <v>17.128627999999999</v>
      </c>
      <c r="Q1365">
        <f>Input2022!Q1365*0.000001</f>
        <v>-66.576560999999998</v>
      </c>
      <c r="R1365">
        <f>Input2022!R1365*0.000001</f>
        <v>476.06156931342093</v>
      </c>
      <c r="S1365">
        <f>Input2022!S1365*0.000001</f>
        <v>409.48500831342091</v>
      </c>
      <c r="T1365">
        <f>Input2022!T1365*0.000001</f>
        <v>12.781272</v>
      </c>
      <c r="U1365">
        <f>Input2022!U1365*0.000001</f>
        <v>6.9809749999999999</v>
      </c>
      <c r="V1365">
        <f>Input2022!V1365*0.000001</f>
        <v>22.835232999999999</v>
      </c>
      <c r="W1365">
        <f>Input2022!W1365*0.000001</f>
        <v>-36.235627000000001</v>
      </c>
    </row>
    <row r="1366" spans="1:23" ht="14.25" customHeight="1">
      <c r="A1366">
        <f>Input2022!A1366</f>
        <v>2022</v>
      </c>
      <c r="B1366" t="str">
        <f>Input2022!B1366</f>
        <v>Tulare County</v>
      </c>
      <c r="C1366" t="str">
        <f>Input2022!C1366</f>
        <v>County</v>
      </c>
      <c r="D1366" t="str">
        <f>Input2022!D1366</f>
        <v>06</v>
      </c>
      <c r="E1366" t="str">
        <f>Input2022!E1366</f>
        <v>107</v>
      </c>
      <c r="F1366" t="str">
        <f>Input2022!F1366</f>
        <v>00000</v>
      </c>
      <c r="G1366" t="str">
        <f>Input2022!G1366</f>
        <v>CA</v>
      </c>
      <c r="H1366">
        <f>Input2022!H1366*0.000001</f>
        <v>172.77799999999999</v>
      </c>
      <c r="I1366">
        <f>Input2022!I1366*0.000001</f>
        <v>-49.646000000000001</v>
      </c>
      <c r="J1366">
        <f>Input2022!J1366*0.000001</f>
        <v>846.84999999999991</v>
      </c>
      <c r="K1366">
        <f>Input2022!K1366*0.000001</f>
        <v>423.48499999999996</v>
      </c>
      <c r="L1366">
        <f>Input2022!L1366*0.000001</f>
        <v>1032.5989999999999</v>
      </c>
      <c r="M1366">
        <f>Input2022!M1366*0.000001</f>
        <v>720.87099999999998</v>
      </c>
      <c r="N1366">
        <f>Input2022!N1366*0.000001</f>
        <v>1.1019999999999999</v>
      </c>
      <c r="O1366">
        <f>Input2022!O1366*0.000001</f>
        <v>462.28</v>
      </c>
      <c r="P1366">
        <f>Input2022!P1366*0.000001</f>
        <v>192.291</v>
      </c>
      <c r="Q1366">
        <f>Input2022!Q1366*0.000001</f>
        <v>-248.05599999999998</v>
      </c>
      <c r="R1366">
        <f>Input2022!R1366*0.000001</f>
        <v>2050.049587</v>
      </c>
      <c r="S1366">
        <f>Input2022!S1366*0.000001</f>
        <v>1801.9935869999999</v>
      </c>
      <c r="T1366">
        <f>Input2022!T1366*0.000001</f>
        <v>33.585999999999999</v>
      </c>
      <c r="U1366">
        <f>Input2022!U1366*0.000001</f>
        <v>0</v>
      </c>
      <c r="V1366">
        <f>Input2022!V1366*0.000001</f>
        <v>27.036999999999999</v>
      </c>
      <c r="W1366">
        <f>Input2022!W1366*0.000001</f>
        <v>-270.36799999999999</v>
      </c>
    </row>
    <row r="1367" spans="1:23" ht="14.25" customHeight="1">
      <c r="A1367">
        <f>Input2022!A1367</f>
        <v>2022</v>
      </c>
      <c r="B1367" t="str">
        <f>Input2022!B1367</f>
        <v>Tulare County Office of Education</v>
      </c>
      <c r="C1367" t="str">
        <f>Input2022!C1367</f>
        <v>School District</v>
      </c>
      <c r="D1367" t="str">
        <f>Input2022!D1367</f>
        <v>06</v>
      </c>
      <c r="E1367" t="str">
        <f>Input2022!E1367</f>
        <v>107</v>
      </c>
      <c r="F1367" t="str">
        <f>Input2022!F1367</f>
        <v>91045</v>
      </c>
      <c r="G1367" t="str">
        <f>Input2022!G1367</f>
        <v>CA</v>
      </c>
      <c r="H1367">
        <f>Input2022!H1367*0.000001</f>
        <v>36.060482</v>
      </c>
      <c r="I1367">
        <f>Input2022!I1367*0.000001</f>
        <v>-0.45863599999999999</v>
      </c>
      <c r="J1367">
        <f>Input2022!J1367*0.000001</f>
        <v>171.59193099999999</v>
      </c>
      <c r="K1367">
        <f>Input2022!K1367*0.000001</f>
        <v>41.964503000000001</v>
      </c>
      <c r="L1367">
        <f>Input2022!L1367*0.000001</f>
        <v>283.751192</v>
      </c>
      <c r="M1367">
        <f>Input2022!M1367*0.000001</f>
        <v>171.371263</v>
      </c>
      <c r="N1367">
        <f>Input2022!N1367*0.000001</f>
        <v>0</v>
      </c>
      <c r="O1367">
        <f>Input2022!O1367*0.000001</f>
        <v>60.333750999999999</v>
      </c>
      <c r="P1367">
        <f>Input2022!P1367*0.000001</f>
        <v>20.816696</v>
      </c>
      <c r="Q1367">
        <f>Input2022!Q1367*0.000001</f>
        <v>-84.219607999999994</v>
      </c>
      <c r="R1367">
        <f>Input2022!R1367*0.000001</f>
        <v>519.14030460526317</v>
      </c>
      <c r="S1367">
        <f>Input2022!S1367*0.000001</f>
        <v>434.92069660526323</v>
      </c>
      <c r="T1367">
        <f>Input2022!T1367*0.000001</f>
        <v>19.962197</v>
      </c>
      <c r="U1367">
        <f>Input2022!U1367*0.000001</f>
        <v>24.137339999999998</v>
      </c>
      <c r="V1367">
        <f>Input2022!V1367*0.000001</f>
        <v>46.726261999999998</v>
      </c>
      <c r="W1367">
        <f>Input2022!W1367*0.000001</f>
        <v>-71.306484999999995</v>
      </c>
    </row>
    <row r="1368" spans="1:23" ht="14.25" customHeight="1">
      <c r="A1368">
        <f>Input2022!A1368</f>
        <v>2023</v>
      </c>
      <c r="B1368" t="str">
        <f>Input2022!B1368</f>
        <v>Jefferson Elementary School District</v>
      </c>
      <c r="C1368" t="str">
        <f>Input2022!C1368</f>
        <v>School District</v>
      </c>
      <c r="D1368" t="str">
        <f>Input2022!D1368</f>
        <v>06</v>
      </c>
      <c r="E1368" t="str">
        <f>Input2022!E1368</f>
        <v>077</v>
      </c>
      <c r="F1368" t="str">
        <f>Input2022!F1368</f>
        <v>18840</v>
      </c>
      <c r="G1368" t="str">
        <f>Input2022!G1368</f>
        <v>CA</v>
      </c>
      <c r="H1368">
        <f>Input2022!H1368*0.000001</f>
        <v>9.815042</v>
      </c>
      <c r="I1368">
        <f>Input2022!I1368*0.000001</f>
        <v>0</v>
      </c>
      <c r="J1368">
        <f>Input2022!J1368*0.000001</f>
        <v>30.313821999999998</v>
      </c>
      <c r="K1368">
        <f>Input2022!K1368*0.000001</f>
        <v>49.553978999999998</v>
      </c>
      <c r="L1368">
        <f>Input2022!L1368*0.000001</f>
        <v>42.248258999999997</v>
      </c>
      <c r="M1368">
        <f>Input2022!M1368*0.000001</f>
        <v>36.436098999999999</v>
      </c>
      <c r="N1368">
        <f>Input2022!N1368*0.000001</f>
        <v>0</v>
      </c>
      <c r="O1368">
        <f>Input2022!O1368*0.000001</f>
        <v>18.657703999999999</v>
      </c>
      <c r="P1368">
        <f>Input2022!P1368*0.000001</f>
        <v>2.6627529999999999</v>
      </c>
      <c r="Q1368">
        <f>Input2022!Q1368*0.000001</f>
        <v>-20.229326999999998</v>
      </c>
      <c r="R1368">
        <f>Input2022!R1368*0.000001</f>
        <v>93.002277687755395</v>
      </c>
      <c r="S1368">
        <f>Input2022!S1368*0.000001</f>
        <v>72.772950687755397</v>
      </c>
      <c r="T1368">
        <f>Input2022!T1368*0.000001</f>
        <v>3.3874429999999998</v>
      </c>
      <c r="U1368">
        <f>Input2022!U1368*0.000001</f>
        <v>9.4906999999999991E-2</v>
      </c>
      <c r="V1368">
        <f>Input2022!V1368*0.000001</f>
        <v>0.56396499999999994</v>
      </c>
      <c r="W1368">
        <f>Input2022!W1368*0.000001</f>
        <v>-10.479666999999999</v>
      </c>
    </row>
    <row r="1369" spans="1:23" ht="14.25" customHeight="1">
      <c r="A1369">
        <f>Input2022!A1369</f>
        <v>2022</v>
      </c>
      <c r="B1369" t="str">
        <f>Input2022!B1369</f>
        <v>Tulelake Basin Joint Unified School District</v>
      </c>
      <c r="C1369" t="str">
        <f>Input2022!C1369</f>
        <v>School District</v>
      </c>
      <c r="D1369" t="str">
        <f>Input2022!D1369</f>
        <v>06</v>
      </c>
      <c r="E1369" t="str">
        <f>Input2022!E1369</f>
        <v>049</v>
      </c>
      <c r="F1369" t="str">
        <f>Input2022!F1369</f>
        <v>39940</v>
      </c>
      <c r="G1369" t="str">
        <f>Input2022!G1369</f>
        <v>CA</v>
      </c>
      <c r="H1369">
        <f>Input2022!H1369*0.000001</f>
        <v>3.3747599999999998</v>
      </c>
      <c r="I1369">
        <f>Input2022!I1369*0.000001</f>
        <v>0</v>
      </c>
      <c r="J1369">
        <f>Input2022!J1369*0.000001</f>
        <v>6.8684750000000001</v>
      </c>
      <c r="K1369">
        <f>Input2022!K1369*0.000001</f>
        <v>6.1159999999999999E-3</v>
      </c>
      <c r="L1369">
        <f>Input2022!L1369*0.000001</f>
        <v>7.8326729999999998</v>
      </c>
      <c r="M1369">
        <f>Input2022!M1369*0.000001</f>
        <v>7.4723319999999998</v>
      </c>
      <c r="N1369">
        <f>Input2022!N1369*0.000001</f>
        <v>2.8231249999999997</v>
      </c>
      <c r="O1369">
        <f>Input2022!O1369*0.000001</f>
        <v>1.764964</v>
      </c>
      <c r="P1369">
        <f>Input2022!P1369*0.000001</f>
        <v>0.93174099999999993</v>
      </c>
      <c r="Q1369">
        <f>Input2022!Q1369*0.000001</f>
        <v>-3.160615</v>
      </c>
      <c r="R1369">
        <f>Input2022!R1369*0.000001</f>
        <v>20.340833838345034</v>
      </c>
      <c r="S1369">
        <f>Input2022!S1369*0.000001</f>
        <v>17.180218838345034</v>
      </c>
      <c r="T1369">
        <f>Input2022!T1369*0.000001</f>
        <v>0.67009299999999994</v>
      </c>
      <c r="U1369">
        <f>Input2022!U1369*0.000001</f>
        <v>0</v>
      </c>
      <c r="V1369">
        <f>Input2022!V1369*0.000001</f>
        <v>0</v>
      </c>
      <c r="W1369">
        <f>Input2022!W1369*0.000001</f>
        <v>-1.2160609999999998</v>
      </c>
    </row>
    <row r="1370" spans="1:23" ht="14.25" customHeight="1">
      <c r="A1370">
        <f>Input2022!A1370</f>
        <v>2022</v>
      </c>
      <c r="B1370" t="str">
        <f>Input2022!B1370</f>
        <v>Tuolumne County Superintendent of Schools</v>
      </c>
      <c r="C1370" t="str">
        <f>Input2022!C1370</f>
        <v>School District</v>
      </c>
      <c r="D1370" t="str">
        <f>Input2022!D1370</f>
        <v>06</v>
      </c>
      <c r="E1370" t="str">
        <f>Input2022!E1370</f>
        <v>109</v>
      </c>
      <c r="F1370" t="str">
        <f>Input2022!F1370</f>
        <v>91046</v>
      </c>
      <c r="G1370" t="str">
        <f>Input2022!G1370</f>
        <v>CA</v>
      </c>
      <c r="H1370">
        <f>Input2022!H1370*0.000001</f>
        <v>7.6865489999999994</v>
      </c>
      <c r="I1370">
        <f>Input2022!I1370*0.000001</f>
        <v>0</v>
      </c>
      <c r="J1370">
        <f>Input2022!J1370*0.000001</f>
        <v>16.761037999999999</v>
      </c>
      <c r="K1370">
        <f>Input2022!K1370*0.000001</f>
        <v>1.018967</v>
      </c>
      <c r="L1370">
        <f>Input2022!L1370*0.000001</f>
        <v>18.018917999999999</v>
      </c>
      <c r="M1370">
        <f>Input2022!M1370*0.000001</f>
        <v>17.780514</v>
      </c>
      <c r="N1370">
        <f>Input2022!N1370*0.000001</f>
        <v>2E-3</v>
      </c>
      <c r="O1370">
        <f>Input2022!O1370*0.000001</f>
        <v>10.010047999999999</v>
      </c>
      <c r="P1370">
        <f>Input2022!P1370*0.000001</f>
        <v>1.831259</v>
      </c>
      <c r="Q1370">
        <f>Input2022!Q1370*0.000001</f>
        <v>-9.0992239999999995</v>
      </c>
      <c r="R1370">
        <f>Input2022!R1370*0.000001</f>
        <v>54.798737848134515</v>
      </c>
      <c r="S1370">
        <f>Input2022!S1370*0.000001</f>
        <v>45.699513848134515</v>
      </c>
      <c r="T1370">
        <f>Input2022!T1370*0.000001</f>
        <v>1.6828449999999999</v>
      </c>
      <c r="U1370">
        <f>Input2022!U1370*0.000001</f>
        <v>1.274462</v>
      </c>
      <c r="V1370">
        <f>Input2022!V1370*0.000001</f>
        <v>2.0970629999999999</v>
      </c>
      <c r="W1370">
        <f>Input2022!W1370*0.000001</f>
        <v>-5.0288740000000001</v>
      </c>
    </row>
    <row r="1371" spans="1:23" ht="14.25" customHeight="1">
      <c r="A1371">
        <f>Input2022!A1371</f>
        <v>2022</v>
      </c>
      <c r="B1371" t="str">
        <f>Input2022!B1371</f>
        <v>Turlock Unified School District</v>
      </c>
      <c r="C1371" t="str">
        <f>Input2022!C1371</f>
        <v>School District</v>
      </c>
      <c r="D1371" t="str">
        <f>Input2022!D1371</f>
        <v>06</v>
      </c>
      <c r="E1371" t="str">
        <f>Input2022!E1371</f>
        <v>047</v>
      </c>
      <c r="F1371" t="str">
        <f>Input2022!F1371</f>
        <v>00158</v>
      </c>
      <c r="G1371" t="str">
        <f>Input2022!G1371</f>
        <v>CA</v>
      </c>
      <c r="H1371">
        <f>Input2022!H1371*0.000001</f>
        <v>56.386112999999995</v>
      </c>
      <c r="I1371">
        <f>Input2022!I1371*0.000001</f>
        <v>-1</v>
      </c>
      <c r="J1371">
        <f>Input2022!J1371*0.000001</f>
        <v>198.745779</v>
      </c>
      <c r="K1371">
        <f>Input2022!K1371*0.000001</f>
        <v>104.823359</v>
      </c>
      <c r="L1371">
        <f>Input2022!L1371*0.000001</f>
        <v>221.070829</v>
      </c>
      <c r="M1371">
        <f>Input2022!M1371*0.000001</f>
        <v>203.68961099999999</v>
      </c>
      <c r="N1371">
        <f>Input2022!N1371*0.000001</f>
        <v>0</v>
      </c>
      <c r="O1371">
        <f>Input2022!O1371*0.000001</f>
        <v>91.09880299999999</v>
      </c>
      <c r="P1371">
        <f>Input2022!P1371*0.000001</f>
        <v>36.022751</v>
      </c>
      <c r="Q1371">
        <f>Input2022!Q1371*0.000001</f>
        <v>-103.883055</v>
      </c>
      <c r="R1371">
        <f>Input2022!R1371*0.000001</f>
        <v>700.07612186234815</v>
      </c>
      <c r="S1371">
        <f>Input2022!S1371*0.000001</f>
        <v>596.19306686234813</v>
      </c>
      <c r="T1371">
        <f>Input2022!T1371*0.000001</f>
        <v>21.004273999999999</v>
      </c>
      <c r="U1371">
        <f>Input2022!U1371*0.000001</f>
        <v>-6.5997301587301591E-3</v>
      </c>
      <c r="V1371">
        <f>Input2022!V1371*0.000001</f>
        <v>19.075019269841267</v>
      </c>
      <c r="W1371">
        <f>Input2022!W1371*0.000001</f>
        <v>-89.014580999999993</v>
      </c>
    </row>
    <row r="1372" spans="1:23" ht="14.25" customHeight="1">
      <c r="A1372">
        <f>Input2022!A1372</f>
        <v>2022</v>
      </c>
      <c r="B1372" t="str">
        <f>Input2022!B1372</f>
        <v>Tustin</v>
      </c>
      <c r="C1372" t="str">
        <f>Input2022!C1372</f>
        <v>City</v>
      </c>
      <c r="D1372" t="str">
        <f>Input2022!D1372</f>
        <v>06</v>
      </c>
      <c r="E1372" t="str">
        <f>Input2022!E1372</f>
        <v>059</v>
      </c>
      <c r="F1372">
        <f>Input2022!F1372</f>
        <v>80854</v>
      </c>
      <c r="G1372" t="str">
        <f>Input2022!G1372</f>
        <v>CA</v>
      </c>
      <c r="H1372">
        <f>Input2022!H1372*0.000001</f>
        <v>136.23056199999999</v>
      </c>
      <c r="I1372">
        <f>Input2022!I1372*0.000001</f>
        <v>-2.3588879999999999</v>
      </c>
      <c r="J1372">
        <f>Input2022!J1372*0.000001</f>
        <v>86.705474999999993</v>
      </c>
      <c r="K1372">
        <f>Input2022!K1372*0.000001</f>
        <v>47.727888</v>
      </c>
      <c r="L1372">
        <f>Input2022!L1372*0.000001</f>
        <v>179.43263899999999</v>
      </c>
      <c r="M1372">
        <f>Input2022!M1372*0.000001</f>
        <v>140.701741</v>
      </c>
      <c r="N1372">
        <f>Input2022!N1372*0.000001</f>
        <v>0</v>
      </c>
      <c r="O1372">
        <f>Input2022!O1372*0.000001</f>
        <v>167.89823199999998</v>
      </c>
      <c r="P1372">
        <f>Input2022!P1372*0.000001</f>
        <v>15.393875</v>
      </c>
      <c r="Q1372">
        <f>Input2022!Q1372*0.000001</f>
        <v>-35.827382999999998</v>
      </c>
      <c r="R1372">
        <f>Input2022!R1372*0.000001</f>
        <v>305.19486599999999</v>
      </c>
      <c r="S1372">
        <f>Input2022!S1372*0.000001</f>
        <v>269.36748299999999</v>
      </c>
      <c r="T1372">
        <f>Input2022!T1372*0.000001</f>
        <v>9.120239999999999</v>
      </c>
      <c r="U1372">
        <f>Input2022!U1372*0.000001</f>
        <v>2.736132</v>
      </c>
      <c r="V1372">
        <f>Input2022!V1372*0.000001</f>
        <v>16.067698999999998</v>
      </c>
      <c r="W1372">
        <f>Input2022!W1372*0.000001</f>
        <v>187.66092899999998</v>
      </c>
    </row>
    <row r="1373" spans="1:23" ht="14.25" customHeight="1">
      <c r="A1373">
        <f>Input2022!A1373</f>
        <v>2022</v>
      </c>
      <c r="B1373" t="str">
        <f>Input2022!B1373</f>
        <v>Tustin Unified School District</v>
      </c>
      <c r="C1373" t="str">
        <f>Input2022!C1373</f>
        <v>School District</v>
      </c>
      <c r="D1373" t="str">
        <f>Input2022!D1373</f>
        <v>06</v>
      </c>
      <c r="E1373" t="str">
        <f>Input2022!E1373</f>
        <v>059</v>
      </c>
      <c r="F1373" t="str">
        <f>Input2022!F1373</f>
        <v>40150</v>
      </c>
      <c r="G1373" t="str">
        <f>Input2022!G1373</f>
        <v>CA</v>
      </c>
      <c r="H1373">
        <f>Input2022!H1373*0.000001</f>
        <v>123.28835599999999</v>
      </c>
      <c r="I1373">
        <f>Input2022!I1373*0.000001</f>
        <v>-5.8500879999999995</v>
      </c>
      <c r="J1373">
        <f>Input2022!J1373*0.000001</f>
        <v>293.436218</v>
      </c>
      <c r="K1373">
        <f>Input2022!K1373*0.000001</f>
        <v>165.385561</v>
      </c>
      <c r="L1373">
        <f>Input2022!L1373*0.000001</f>
        <v>345.52889599999997</v>
      </c>
      <c r="M1373">
        <f>Input2022!M1373*0.000001</f>
        <v>322.22037799999998</v>
      </c>
      <c r="N1373">
        <f>Input2022!N1373*0.000001</f>
        <v>0</v>
      </c>
      <c r="O1373">
        <f>Input2022!O1373*0.000001</f>
        <v>159.793408</v>
      </c>
      <c r="P1373">
        <f>Input2022!P1373*0.000001</f>
        <v>23.836752000000001</v>
      </c>
      <c r="Q1373">
        <f>Input2022!Q1373*0.000001</f>
        <v>-151.25705199999999</v>
      </c>
      <c r="R1373">
        <f>Input2022!R1373*0.000001</f>
        <v>1060.6257074433656</v>
      </c>
      <c r="S1373">
        <f>Input2022!S1373*0.000001</f>
        <v>909.36865544336558</v>
      </c>
      <c r="T1373">
        <f>Input2022!T1373*0.000001</f>
        <v>30.579530999999999</v>
      </c>
      <c r="U1373">
        <f>Input2022!U1373*0.000001</f>
        <v>-9.7827460317460313E-3</v>
      </c>
      <c r="V1373">
        <f>Input2022!V1373*0.000001</f>
        <v>34.022609253968255</v>
      </c>
      <c r="W1373">
        <f>Input2022!W1373*0.000001</f>
        <v>-113.099457</v>
      </c>
    </row>
    <row r="1374" spans="1:23" ht="14.25" customHeight="1">
      <c r="A1374">
        <f>Input2022!A1374</f>
        <v>2022</v>
      </c>
      <c r="B1374" t="str">
        <f>Input2022!B1374</f>
        <v>Twentynine Palms</v>
      </c>
      <c r="C1374" t="str">
        <f>Input2022!C1374</f>
        <v>City</v>
      </c>
      <c r="D1374" t="str">
        <f>Input2022!D1374</f>
        <v>06</v>
      </c>
      <c r="E1374" t="str">
        <f>Input2022!E1374</f>
        <v>071</v>
      </c>
      <c r="F1374">
        <f>Input2022!F1374</f>
        <v>80994</v>
      </c>
      <c r="G1374" t="str">
        <f>Input2022!G1374</f>
        <v>CA</v>
      </c>
      <c r="H1374">
        <f>Input2022!H1374*0.000001</f>
        <v>10.548005999999999</v>
      </c>
      <c r="I1374">
        <f>Input2022!I1374*0.000001</f>
        <v>-4.7120730000000002</v>
      </c>
      <c r="J1374">
        <f>Input2022!J1374*0.000001</f>
        <v>10.359954999999999</v>
      </c>
      <c r="K1374">
        <f>Input2022!K1374*0.000001</f>
        <v>1.4217169999999999</v>
      </c>
      <c r="L1374">
        <f>Input2022!L1374*0.000001</f>
        <v>26.087531999999999</v>
      </c>
      <c r="M1374">
        <f>Input2022!M1374*0.000001</f>
        <v>12.525786999999999</v>
      </c>
      <c r="N1374">
        <f>Input2022!N1374*0.000001</f>
        <v>0</v>
      </c>
      <c r="O1374">
        <f>Input2022!O1374*0.000001</f>
        <v>9.4693529999999999</v>
      </c>
      <c r="P1374">
        <f>Input2022!P1374*0.000001</f>
        <v>0.53271599999999997</v>
      </c>
      <c r="Q1374">
        <f>Input2022!Q1374*0.000001</f>
        <v>-0.18338199999999999</v>
      </c>
      <c r="R1374">
        <f>Input2022!R1374*0.000001</f>
        <v>35.265769229999997</v>
      </c>
      <c r="S1374">
        <f>Input2022!S1374*0.000001</f>
        <v>35.082387229999995</v>
      </c>
      <c r="T1374">
        <f>Input2022!T1374*0.000001</f>
        <v>0.31122499999999997</v>
      </c>
      <c r="U1374">
        <f>Input2022!U1374*0.000001</f>
        <v>2.2291369999999997</v>
      </c>
      <c r="V1374">
        <f>Input2022!V1374*0.000001</f>
        <v>2.3825080000000001</v>
      </c>
      <c r="W1374">
        <f>Input2022!W1374*0.000001</f>
        <v>17.432707999999998</v>
      </c>
    </row>
    <row r="1375" spans="1:23" ht="14.25" customHeight="1">
      <c r="A1375">
        <f>Input2022!A1375</f>
        <v>2022</v>
      </c>
      <c r="B1375" t="str">
        <f>Input2022!B1375</f>
        <v>Twin Hills Union Elementary School District</v>
      </c>
      <c r="C1375" t="str">
        <f>Input2022!C1375</f>
        <v>School District</v>
      </c>
      <c r="D1375" t="str">
        <f>Input2022!D1375</f>
        <v>06</v>
      </c>
      <c r="E1375" t="str">
        <f>Input2022!E1375</f>
        <v>097</v>
      </c>
      <c r="F1375" t="str">
        <f>Input2022!F1375</f>
        <v>40230</v>
      </c>
      <c r="G1375" t="str">
        <f>Input2022!G1375</f>
        <v>CA</v>
      </c>
      <c r="H1375">
        <f>Input2022!H1375*0.000001</f>
        <v>4.9008560000000001</v>
      </c>
      <c r="I1375">
        <f>Input2022!I1375*0.000001</f>
        <v>-0.22738699999999998</v>
      </c>
      <c r="J1375">
        <f>Input2022!J1375*0.000001</f>
        <v>11.666343999999999</v>
      </c>
      <c r="K1375">
        <f>Input2022!K1375*0.000001</f>
        <v>4.8593859999999998</v>
      </c>
      <c r="L1375">
        <f>Input2022!L1375*0.000001</f>
        <v>13.408935999999999</v>
      </c>
      <c r="M1375">
        <f>Input2022!M1375*0.000001</f>
        <v>11.195406999999999</v>
      </c>
      <c r="N1375">
        <f>Input2022!N1375*0.000001</f>
        <v>0</v>
      </c>
      <c r="O1375">
        <f>Input2022!O1375*0.000001</f>
        <v>6.0813839999999999</v>
      </c>
      <c r="P1375">
        <f>Input2022!P1375*0.000001</f>
        <v>1.1746049999999999</v>
      </c>
      <c r="Q1375">
        <f>Input2022!Q1375*0.000001</f>
        <v>-8.3281890000000001</v>
      </c>
      <c r="R1375">
        <f>Input2022!R1375*0.000001</f>
        <v>50.221570578947372</v>
      </c>
      <c r="S1375">
        <f>Input2022!S1375*0.000001</f>
        <v>41.89338157894737</v>
      </c>
      <c r="T1375">
        <f>Input2022!T1375*0.000001</f>
        <v>1.3866319999999999</v>
      </c>
      <c r="U1375">
        <f>Input2022!U1375*0.000001</f>
        <v>-4.765238095238095E-4</v>
      </c>
      <c r="V1375">
        <f>Input2022!V1375*0.000001</f>
        <v>0.13339347619047617</v>
      </c>
      <c r="W1375">
        <f>Input2022!W1375*0.000001</f>
        <v>-6.3286929999999995</v>
      </c>
    </row>
    <row r="1376" spans="1:23" ht="14.25" customHeight="1">
      <c r="A1376">
        <f>Input2022!A1376</f>
        <v>2022</v>
      </c>
      <c r="B1376" t="str">
        <f>Input2022!B1376</f>
        <v>Twin Ridges Elementary School District</v>
      </c>
      <c r="C1376" t="str">
        <f>Input2022!C1376</f>
        <v>School District</v>
      </c>
      <c r="D1376" t="str">
        <f>Input2022!D1376</f>
        <v>06</v>
      </c>
      <c r="E1376" t="str">
        <f>Input2022!E1376</f>
        <v>057</v>
      </c>
      <c r="F1376" t="str">
        <f>Input2022!F1376</f>
        <v>00012</v>
      </c>
      <c r="G1376" t="str">
        <f>Input2022!G1376</f>
        <v>CA</v>
      </c>
      <c r="H1376">
        <f>Input2022!H1376*0.000001</f>
        <v>3.2684009999999999</v>
      </c>
      <c r="I1376">
        <f>Input2022!I1376*0.000001</f>
        <v>-8.8152999999999995E-2</v>
      </c>
      <c r="J1376">
        <f>Input2022!J1376*0.000001</f>
        <v>3.3162430000000001</v>
      </c>
      <c r="K1376">
        <f>Input2022!K1376*0.000001</f>
        <v>0</v>
      </c>
      <c r="L1376">
        <f>Input2022!L1376*0.000001</f>
        <v>2.7700130000000001</v>
      </c>
      <c r="M1376">
        <f>Input2022!M1376*0.000001</f>
        <v>2.6305359999999998</v>
      </c>
      <c r="N1376">
        <f>Input2022!N1376*0.000001</f>
        <v>0.80280899999999999</v>
      </c>
      <c r="O1376">
        <f>Input2022!O1376*0.000001</f>
        <v>2.7619919999999998</v>
      </c>
      <c r="P1376">
        <f>Input2022!P1376*0.000001</f>
        <v>0.70273799999999997</v>
      </c>
      <c r="Q1376">
        <f>Input2022!Q1376*0.000001</f>
        <v>-0.89481699999999997</v>
      </c>
      <c r="R1376">
        <f>Input2022!R1376*0.000001</f>
        <v>5.6700781376518226</v>
      </c>
      <c r="S1376">
        <f>Input2022!S1376*0.000001</f>
        <v>4.7752611376518219</v>
      </c>
      <c r="T1376">
        <f>Input2022!T1376*0.000001</f>
        <v>0.30375199999999997</v>
      </c>
      <c r="U1376">
        <f>Input2022!U1376*0.000001</f>
        <v>0</v>
      </c>
      <c r="V1376">
        <f>Input2022!V1376*0.000001</f>
        <v>0</v>
      </c>
      <c r="W1376">
        <f>Input2022!W1376*0.000001</f>
        <v>1.7479239999999998</v>
      </c>
    </row>
    <row r="1377" spans="1:23" ht="14.25" customHeight="1">
      <c r="A1377">
        <f>Input2022!A1377</f>
        <v>2022</v>
      </c>
      <c r="B1377" t="str">
        <f>Input2022!B1377</f>
        <v>Twin Rivers Unified School District</v>
      </c>
      <c r="C1377" t="str">
        <f>Input2022!C1377</f>
        <v>School District</v>
      </c>
      <c r="D1377" t="str">
        <f>Input2022!D1377</f>
        <v>06</v>
      </c>
      <c r="E1377" t="str">
        <f>Input2022!E1377</f>
        <v>061</v>
      </c>
      <c r="F1377" t="str">
        <f>Input2022!F1377</f>
        <v>01332</v>
      </c>
      <c r="G1377" t="str">
        <f>Input2022!G1377</f>
        <v>CA</v>
      </c>
      <c r="H1377">
        <f>Input2022!H1377*0.000001</f>
        <v>63.377202999999994</v>
      </c>
      <c r="I1377">
        <f>Input2022!I1377*0.000001</f>
        <v>-51.150894000000001</v>
      </c>
      <c r="J1377">
        <f>Input2022!J1377*0.000001</f>
        <v>418.78807599999999</v>
      </c>
      <c r="K1377">
        <f>Input2022!K1377*0.000001</f>
        <v>345.30998599999998</v>
      </c>
      <c r="L1377">
        <f>Input2022!L1377*0.000001</f>
        <v>624.72554300000002</v>
      </c>
      <c r="M1377">
        <f>Input2022!M1377*0.000001</f>
        <v>509.44685499999997</v>
      </c>
      <c r="N1377">
        <f>Input2022!N1377*0.000001</f>
        <v>159.23289499999998</v>
      </c>
      <c r="O1377">
        <f>Input2022!O1377*0.000001</f>
        <v>0</v>
      </c>
      <c r="P1377">
        <f>Input2022!P1377*0.000001</f>
        <v>121.87880699999999</v>
      </c>
      <c r="Q1377">
        <f>Input2022!Q1377*0.000001</f>
        <v>-191.486974</v>
      </c>
      <c r="R1377">
        <f>Input2022!R1377*0.000001</f>
        <v>1283.7360942645075</v>
      </c>
      <c r="S1377">
        <f>Input2022!S1377*0.000001</f>
        <v>1092.2491202645074</v>
      </c>
      <c r="T1377">
        <f>Input2022!T1377*0.000001</f>
        <v>38.061360999999998</v>
      </c>
      <c r="U1377">
        <f>Input2022!U1377*0.000001</f>
        <v>0</v>
      </c>
      <c r="V1377">
        <f>Input2022!V1377*0.000001</f>
        <v>49.418312</v>
      </c>
      <c r="W1377">
        <f>Input2022!W1377*0.000001</f>
        <v>-171.444592</v>
      </c>
    </row>
    <row r="1378" spans="1:23" ht="14.25" customHeight="1">
      <c r="A1378">
        <f>Input2022!A1378</f>
        <v>2022</v>
      </c>
      <c r="B1378" t="str">
        <f>Input2022!B1378</f>
        <v>Two Rock Union Elementary School District</v>
      </c>
      <c r="C1378" t="str">
        <f>Input2022!C1378</f>
        <v>School District</v>
      </c>
      <c r="D1378" t="str">
        <f>Input2022!D1378</f>
        <v>06</v>
      </c>
      <c r="E1378" t="str">
        <f>Input2022!E1378</f>
        <v>097</v>
      </c>
      <c r="F1378" t="str">
        <f>Input2022!F1378</f>
        <v>40260</v>
      </c>
      <c r="G1378" t="str">
        <f>Input2022!G1378</f>
        <v>CA</v>
      </c>
      <c r="H1378">
        <f>Input2022!H1378*0.000001</f>
        <v>1.6530129999999998</v>
      </c>
      <c r="I1378">
        <f>Input2022!I1378*0.000001</f>
        <v>-2.199E-3</v>
      </c>
      <c r="J1378">
        <f>Input2022!J1378*0.000001</f>
        <v>2.156161</v>
      </c>
      <c r="K1378">
        <f>Input2022!K1378*0.000001</f>
        <v>3.9229999999999994E-3</v>
      </c>
      <c r="L1378">
        <f>Input2022!L1378*0.000001</f>
        <v>2.4765609999999998</v>
      </c>
      <c r="M1378">
        <f>Input2022!M1378*0.000001</f>
        <v>2.6134679999999997</v>
      </c>
      <c r="N1378">
        <f>Input2022!N1378*0.000001</f>
        <v>0</v>
      </c>
      <c r="O1378">
        <f>Input2022!O1378*0.000001</f>
        <v>1.9872559999999999</v>
      </c>
      <c r="P1378">
        <f>Input2022!P1378*0.000001</f>
        <v>0.24804799999999999</v>
      </c>
      <c r="Q1378">
        <f>Input2022!Q1378*0.000001</f>
        <v>-1.0701879999999999</v>
      </c>
      <c r="R1378">
        <f>Input2022!R1378*0.000001</f>
        <v>7.1713360197368425</v>
      </c>
      <c r="S1378">
        <f>Input2022!S1378*0.000001</f>
        <v>6.1011480197368426</v>
      </c>
      <c r="T1378">
        <f>Input2022!T1378*0.000001</f>
        <v>0.17968599999999998</v>
      </c>
      <c r="U1378">
        <f>Input2022!U1378*0.000001</f>
        <v>0</v>
      </c>
      <c r="V1378">
        <f>Input2022!V1378*0.000001</f>
        <v>0</v>
      </c>
      <c r="W1378">
        <f>Input2022!W1378*0.000001</f>
        <v>0.28161999999999998</v>
      </c>
    </row>
    <row r="1379" spans="1:23" ht="14.25" customHeight="1">
      <c r="A1379">
        <f>Input2022!A1379</f>
        <v>2022</v>
      </c>
      <c r="B1379" t="str">
        <f>Input2022!B1379</f>
        <v>Ukiah</v>
      </c>
      <c r="C1379" t="str">
        <f>Input2022!C1379</f>
        <v>City</v>
      </c>
      <c r="D1379" t="str">
        <f>Input2022!D1379</f>
        <v>06</v>
      </c>
      <c r="E1379" t="str">
        <f>Input2022!E1379</f>
        <v>045</v>
      </c>
      <c r="F1379">
        <f>Input2022!F1379</f>
        <v>81134</v>
      </c>
      <c r="G1379" t="str">
        <f>Input2022!G1379</f>
        <v>CA</v>
      </c>
      <c r="H1379">
        <f>Input2022!H1379*0.000001</f>
        <v>8.9342419999999994</v>
      </c>
      <c r="I1379">
        <f>Input2022!I1379*0.000001</f>
        <v>-4.8821669999999999</v>
      </c>
      <c r="J1379">
        <f>Input2022!J1379*0.000001</f>
        <v>23.811719999999998</v>
      </c>
      <c r="K1379">
        <f>Input2022!K1379*0.000001</f>
        <v>174.92605499999999</v>
      </c>
      <c r="L1379">
        <f>Input2022!L1379*0.000001</f>
        <v>70.490076999999999</v>
      </c>
      <c r="M1379">
        <f>Input2022!M1379*0.000001</f>
        <v>28.653496999999998</v>
      </c>
      <c r="N1379">
        <f>Input2022!N1379*0.000001</f>
        <v>0</v>
      </c>
      <c r="O1379">
        <f>Input2022!O1379*0.000001</f>
        <v>5.514583</v>
      </c>
      <c r="P1379">
        <f>Input2022!P1379*0.000001</f>
        <v>1.8660939999999999</v>
      </c>
      <c r="Q1379">
        <f>Input2022!Q1379*0.000001</f>
        <v>12.697061999999999</v>
      </c>
      <c r="R1379">
        <f>Input2022!R1379*0.000001</f>
        <v>175.387451</v>
      </c>
      <c r="S1379">
        <f>Input2022!S1379*0.000001</f>
        <v>188.08451299999999</v>
      </c>
      <c r="T1379">
        <f>Input2022!T1379*0.000001</f>
        <v>3.9128789999999998</v>
      </c>
      <c r="U1379">
        <f>Input2022!U1379*0.000001</f>
        <v>0</v>
      </c>
      <c r="V1379">
        <f>Input2022!V1379*0.000001</f>
        <v>0</v>
      </c>
      <c r="W1379">
        <f>Input2022!W1379*0.000001</f>
        <v>-32.359356999999996</v>
      </c>
    </row>
    <row r="1380" spans="1:23" ht="14.25" customHeight="1">
      <c r="A1380">
        <f>Input2022!A1380</f>
        <v>2022</v>
      </c>
      <c r="B1380" t="str">
        <f>Input2022!B1380</f>
        <v>Ukiah Unified School District</v>
      </c>
      <c r="C1380" t="str">
        <f>Input2022!C1380</f>
        <v>School District</v>
      </c>
      <c r="D1380" t="str">
        <f>Input2022!D1380</f>
        <v>06</v>
      </c>
      <c r="E1380" t="str">
        <f>Input2022!E1380</f>
        <v>045</v>
      </c>
      <c r="F1380" t="str">
        <f>Input2022!F1380</f>
        <v>40300</v>
      </c>
      <c r="G1380" t="str">
        <f>Input2022!G1380</f>
        <v>CA</v>
      </c>
      <c r="H1380">
        <f>Input2022!H1380*0.000001</f>
        <v>14.425749999999999</v>
      </c>
      <c r="I1380">
        <f>Input2022!I1380*0.000001</f>
        <v>-2.4999999999999998E-2</v>
      </c>
      <c r="J1380">
        <f>Input2022!J1380*0.000001</f>
        <v>95.731864999999999</v>
      </c>
      <c r="K1380">
        <f>Input2022!K1380*0.000001</f>
        <v>97.985603999999995</v>
      </c>
      <c r="L1380">
        <f>Input2022!L1380*0.000001</f>
        <v>114.170407</v>
      </c>
      <c r="M1380">
        <f>Input2022!M1380*0.000001</f>
        <v>100.67385399999999</v>
      </c>
      <c r="N1380">
        <f>Input2022!N1380*0.000001</f>
        <v>0</v>
      </c>
      <c r="O1380">
        <f>Input2022!O1380*0.000001</f>
        <v>31.101823999999997</v>
      </c>
      <c r="P1380">
        <f>Input2022!P1380*0.000001</f>
        <v>13.330878</v>
      </c>
      <c r="Q1380">
        <f>Input2022!Q1380*0.000001</f>
        <v>-49.633873999999999</v>
      </c>
      <c r="R1380">
        <f>Input2022!R1380*0.000001</f>
        <v>416.46561398601398</v>
      </c>
      <c r="S1380">
        <f>Input2022!S1380*0.000001</f>
        <v>366.83173998601399</v>
      </c>
      <c r="T1380">
        <f>Input2022!T1380*0.000001</f>
        <v>9.2985469999999992</v>
      </c>
      <c r="U1380">
        <f>Input2022!U1380*0.000001</f>
        <v>-2.5980714285714288E-3</v>
      </c>
      <c r="V1380">
        <f>Input2022!V1380*0.000001</f>
        <v>9.143023928571429</v>
      </c>
      <c r="W1380">
        <f>Input2022!W1380*0.000001</f>
        <v>-98.187135999999995</v>
      </c>
    </row>
    <row r="1381" spans="1:23" ht="14.25" customHeight="1">
      <c r="A1381">
        <f>Input2022!A1381</f>
        <v>2022</v>
      </c>
      <c r="B1381" t="str">
        <f>Input2022!B1381</f>
        <v>Union Hill Elementary School District</v>
      </c>
      <c r="C1381" t="str">
        <f>Input2022!C1381</f>
        <v>School District</v>
      </c>
      <c r="D1381" t="str">
        <f>Input2022!D1381</f>
        <v>06</v>
      </c>
      <c r="E1381" t="str">
        <f>Input2022!E1381</f>
        <v>057</v>
      </c>
      <c r="F1381" t="str">
        <f>Input2022!F1381</f>
        <v>40380</v>
      </c>
      <c r="G1381" t="str">
        <f>Input2022!G1381</f>
        <v>CA</v>
      </c>
      <c r="H1381">
        <f>Input2022!H1381*0.000001</f>
        <v>3.0885119999999997</v>
      </c>
      <c r="I1381">
        <f>Input2022!I1381*0.000001</f>
        <v>0</v>
      </c>
      <c r="J1381">
        <f>Input2022!J1381*0.000001</f>
        <v>8.5291329999999999</v>
      </c>
      <c r="K1381">
        <f>Input2022!K1381*0.000001</f>
        <v>2.0551E-2</v>
      </c>
      <c r="L1381">
        <f>Input2022!L1381*0.000001</f>
        <v>9.1736039999999992</v>
      </c>
      <c r="M1381">
        <f>Input2022!M1381*0.000001</f>
        <v>8.8153030000000001</v>
      </c>
      <c r="N1381">
        <f>Input2022!N1381*0.000001</f>
        <v>3.937392</v>
      </c>
      <c r="O1381">
        <f>Input2022!O1381*0.000001</f>
        <v>0</v>
      </c>
      <c r="P1381">
        <f>Input2022!P1381*0.000001</f>
        <v>1.1356919999999999</v>
      </c>
      <c r="Q1381">
        <f>Input2022!Q1381*0.000001</f>
        <v>-4.7912679999999996</v>
      </c>
      <c r="R1381">
        <f>Input2022!R1381*0.000001</f>
        <v>32.024564372469634</v>
      </c>
      <c r="S1381">
        <f>Input2022!S1381*0.000001</f>
        <v>27.233296372469631</v>
      </c>
      <c r="T1381">
        <f>Input2022!T1381*0.000001</f>
        <v>0.98303299999999993</v>
      </c>
      <c r="U1381">
        <f>Input2022!U1381*0.000001</f>
        <v>0</v>
      </c>
      <c r="V1381">
        <f>Input2022!V1381*0.000001</f>
        <v>0</v>
      </c>
      <c r="W1381">
        <f>Input2022!W1381*0.000001</f>
        <v>-3.4539659999999999</v>
      </c>
    </row>
    <row r="1382" spans="1:23" ht="14.25" customHeight="1">
      <c r="A1382">
        <f>Input2022!A1382</f>
        <v>2022</v>
      </c>
      <c r="B1382" t="str">
        <f>Input2022!B1382</f>
        <v>Union School District</v>
      </c>
      <c r="C1382" t="str">
        <f>Input2022!C1382</f>
        <v>School District</v>
      </c>
      <c r="D1382" t="str">
        <f>Input2022!D1382</f>
        <v>06</v>
      </c>
      <c r="E1382" t="str">
        <f>Input2022!E1382</f>
        <v>085</v>
      </c>
      <c r="F1382" t="str">
        <f>Input2022!F1382</f>
        <v>40320</v>
      </c>
      <c r="G1382" t="str">
        <f>Input2022!G1382</f>
        <v>CA</v>
      </c>
      <c r="H1382">
        <f>Input2022!H1382*0.000001</f>
        <v>3.4426060000000001</v>
      </c>
      <c r="I1382">
        <f>Input2022!I1382*0.000001</f>
        <v>-8.1553E-2</v>
      </c>
      <c r="J1382">
        <f>Input2022!J1382*0.000001</f>
        <v>73.80791099999999</v>
      </c>
      <c r="K1382">
        <f>Input2022!K1382*0.000001</f>
        <v>169.068377</v>
      </c>
      <c r="L1382">
        <f>Input2022!L1382*0.000001</f>
        <v>95.952117999999999</v>
      </c>
      <c r="M1382">
        <f>Input2022!M1382*0.000001</f>
        <v>69.955325000000002</v>
      </c>
      <c r="N1382">
        <f>Input2022!N1382*0.000001</f>
        <v>0</v>
      </c>
      <c r="O1382">
        <f>Input2022!O1382*0.000001</f>
        <v>7.0415749999999999</v>
      </c>
      <c r="P1382">
        <f>Input2022!P1382*0.000001</f>
        <v>3.9514039999999997</v>
      </c>
      <c r="Q1382">
        <f>Input2022!Q1382*0.000001</f>
        <v>-40.940621</v>
      </c>
      <c r="R1382">
        <f>Input2022!R1382*0.000001</f>
        <v>284.36977247562277</v>
      </c>
      <c r="S1382">
        <f>Input2022!S1382*0.000001</f>
        <v>243.4291514756228</v>
      </c>
      <c r="T1382">
        <f>Input2022!T1382*0.000001</f>
        <v>7.8649579999999997</v>
      </c>
      <c r="U1382">
        <f>Input2022!U1382*0.000001</f>
        <v>0</v>
      </c>
      <c r="V1382">
        <f>Input2022!V1382*0.000001</f>
        <v>13.486863999999999</v>
      </c>
      <c r="W1382">
        <f>Input2022!W1382*0.000001</f>
        <v>-99.875340999999992</v>
      </c>
    </row>
    <row r="1383" spans="1:23" ht="14.25" customHeight="1">
      <c r="A1383">
        <f>Input2022!A1383</f>
        <v>2022</v>
      </c>
      <c r="B1383" t="str">
        <f>Input2022!B1383</f>
        <v>Upland</v>
      </c>
      <c r="C1383" t="str">
        <f>Input2022!C1383</f>
        <v>City</v>
      </c>
      <c r="D1383" t="str">
        <f>Input2022!D1383</f>
        <v>06</v>
      </c>
      <c r="E1383" t="str">
        <f>Input2022!E1383</f>
        <v>071</v>
      </c>
      <c r="F1383">
        <f>Input2022!F1383</f>
        <v>81344</v>
      </c>
      <c r="G1383" t="str">
        <f>Input2022!G1383</f>
        <v>CA</v>
      </c>
      <c r="H1383">
        <f>Input2022!H1383*0.000001</f>
        <v>0.55362599999999995</v>
      </c>
      <c r="I1383">
        <f>Input2022!I1383*0.000001</f>
        <v>-2.15815</v>
      </c>
      <c r="J1383">
        <f>Input2022!J1383*0.000001</f>
        <v>41.922863999999997</v>
      </c>
      <c r="K1383">
        <f>Input2022!K1383*0.000001</f>
        <v>48.792770999999995</v>
      </c>
      <c r="L1383">
        <f>Input2022!L1383*0.000001</f>
        <v>126.585032</v>
      </c>
      <c r="M1383">
        <f>Input2022!M1383*0.000001</f>
        <v>47.188921000000001</v>
      </c>
      <c r="N1383">
        <f>Input2022!N1383*0.000001</f>
        <v>2.6169729999999998</v>
      </c>
      <c r="O1383">
        <f>Input2022!O1383*0.000001</f>
        <v>20.079108999999999</v>
      </c>
      <c r="P1383">
        <f>Input2022!P1383*0.000001</f>
        <v>24.642855999999998</v>
      </c>
      <c r="Q1383">
        <f>Input2022!Q1383*0.000001</f>
        <v>-85.182918000000001</v>
      </c>
      <c r="R1383">
        <f>Input2022!R1383*0.000001</f>
        <v>371.638937</v>
      </c>
      <c r="S1383">
        <f>Input2022!S1383*0.000001</f>
        <v>286.45601899999997</v>
      </c>
      <c r="T1383">
        <f>Input2022!T1383*0.000001</f>
        <v>11.710324</v>
      </c>
      <c r="U1383">
        <f>Input2022!U1383*0.000001</f>
        <v>1.6146099999999999</v>
      </c>
      <c r="V1383">
        <f>Input2022!V1383*0.000001</f>
        <v>15.265518</v>
      </c>
      <c r="W1383">
        <f>Input2022!W1383*0.000001</f>
        <v>11.175739</v>
      </c>
    </row>
    <row r="1384" spans="1:23" ht="14.25" customHeight="1">
      <c r="A1384">
        <f>Input2022!A1384</f>
        <v>2022</v>
      </c>
      <c r="B1384" t="str">
        <f>Input2022!B1384</f>
        <v>Upland Unified School District</v>
      </c>
      <c r="C1384" t="str">
        <f>Input2022!C1384</f>
        <v>School District</v>
      </c>
      <c r="D1384" t="str">
        <f>Input2022!D1384</f>
        <v>06</v>
      </c>
      <c r="E1384" t="str">
        <f>Input2022!E1384</f>
        <v>071</v>
      </c>
      <c r="F1384" t="str">
        <f>Input2022!F1384</f>
        <v>00016</v>
      </c>
      <c r="G1384" t="str">
        <f>Input2022!G1384</f>
        <v>CA</v>
      </c>
      <c r="H1384">
        <f>Input2022!H1384*0.000001</f>
        <v>16.365741</v>
      </c>
      <c r="I1384">
        <f>Input2022!I1384*0.000001</f>
        <v>-1.6999999999999999E-4</v>
      </c>
      <c r="J1384">
        <f>Input2022!J1384*0.000001</f>
        <v>146.23195899999999</v>
      </c>
      <c r="K1384">
        <f>Input2022!K1384*0.000001</f>
        <v>135.38289799999998</v>
      </c>
      <c r="L1384">
        <f>Input2022!L1384*0.000001</f>
        <v>161.51786999999999</v>
      </c>
      <c r="M1384">
        <f>Input2022!M1384*0.000001</f>
        <v>149.64318699999998</v>
      </c>
      <c r="N1384">
        <f>Input2022!N1384*0.000001</f>
        <v>0</v>
      </c>
      <c r="O1384">
        <f>Input2022!O1384*0.000001</f>
        <v>29.395467</v>
      </c>
      <c r="P1384">
        <f>Input2022!P1384*0.000001</f>
        <v>15.674989</v>
      </c>
      <c r="Q1384">
        <f>Input2022!Q1384*0.000001</f>
        <v>-66.135879000000003</v>
      </c>
      <c r="R1384">
        <f>Input2022!R1384*0.000001</f>
        <v>453.48205627530365</v>
      </c>
      <c r="S1384">
        <f>Input2022!S1384*0.000001</f>
        <v>387.34617727530366</v>
      </c>
      <c r="T1384">
        <f>Input2022!T1384*0.000001</f>
        <v>13.606722999999999</v>
      </c>
      <c r="U1384">
        <f>Input2022!U1384*0.000001</f>
        <v>-4.5368253968253967E-3</v>
      </c>
      <c r="V1384">
        <f>Input2022!V1384*0.000001</f>
        <v>35.272118174603172</v>
      </c>
      <c r="W1384">
        <f>Input2022!W1384*0.000001</f>
        <v>-153.60309699999999</v>
      </c>
    </row>
    <row r="1385" spans="1:23" ht="14.25" customHeight="1">
      <c r="A1385">
        <f>Input2022!A1385</f>
        <v>2022</v>
      </c>
      <c r="B1385" t="str">
        <f>Input2022!B1385</f>
        <v>Upper Lake Unified School District</v>
      </c>
      <c r="C1385" t="str">
        <f>Input2022!C1385</f>
        <v>School District</v>
      </c>
      <c r="D1385" t="str">
        <f>Input2022!D1385</f>
        <v>06</v>
      </c>
      <c r="E1385" t="str">
        <f>Input2022!E1385</f>
        <v>033</v>
      </c>
      <c r="F1385" t="str">
        <f>Input2022!F1385</f>
        <v>01442</v>
      </c>
      <c r="G1385" t="str">
        <f>Input2022!G1385</f>
        <v>CA</v>
      </c>
      <c r="H1385">
        <f>Input2022!H1385*0.000001</f>
        <v>2.4574599999999998</v>
      </c>
      <c r="I1385">
        <f>Input2022!I1385*0.000001</f>
        <v>0</v>
      </c>
      <c r="J1385">
        <f>Input2022!J1385*0.000001</f>
        <v>14.335035999999999</v>
      </c>
      <c r="K1385">
        <f>Input2022!K1385*0.000001</f>
        <v>27.518581999999999</v>
      </c>
      <c r="L1385">
        <f>Input2022!L1385*0.000001</f>
        <v>16.485212999999998</v>
      </c>
      <c r="M1385">
        <f>Input2022!M1385*0.000001</f>
        <v>14.365188999999999</v>
      </c>
      <c r="N1385">
        <f>Input2022!N1385*0.000001</f>
        <v>0</v>
      </c>
      <c r="O1385">
        <f>Input2022!O1385*0.000001</f>
        <v>4.6269619999999998</v>
      </c>
      <c r="P1385">
        <f>Input2022!P1385*0.000001</f>
        <v>1.7721439999999999</v>
      </c>
      <c r="Q1385">
        <f>Input2022!Q1385*0.000001</f>
        <v>-6.1271699999999996</v>
      </c>
      <c r="R1385">
        <f>Input2022!R1385*0.000001</f>
        <v>40.533247697368424</v>
      </c>
      <c r="S1385">
        <f>Input2022!S1385*0.000001</f>
        <v>34.406077697368424</v>
      </c>
      <c r="T1385">
        <f>Input2022!T1385*0.000001</f>
        <v>1.4588329999999998</v>
      </c>
      <c r="U1385">
        <f>Input2022!U1385*0.000001</f>
        <v>0</v>
      </c>
      <c r="V1385">
        <f>Input2022!V1385*0.000001</f>
        <v>0.70893699999999993</v>
      </c>
      <c r="W1385">
        <f>Input2022!W1385*0.000001</f>
        <v>-10.797514</v>
      </c>
    </row>
    <row r="1386" spans="1:23" ht="14.25" customHeight="1">
      <c r="A1386">
        <f>Input2022!A1386</f>
        <v>2022</v>
      </c>
      <c r="B1386" t="str">
        <f>Input2022!B1386</f>
        <v>Vacaville</v>
      </c>
      <c r="C1386" t="str">
        <f>Input2022!C1386</f>
        <v>City</v>
      </c>
      <c r="D1386" t="str">
        <f>Input2022!D1386</f>
        <v>06</v>
      </c>
      <c r="E1386" t="str">
        <f>Input2022!E1386</f>
        <v>095</v>
      </c>
      <c r="F1386">
        <f>Input2022!F1386</f>
        <v>81554</v>
      </c>
      <c r="G1386" t="str">
        <f>Input2022!G1386</f>
        <v>CA</v>
      </c>
      <c r="H1386">
        <f>Input2022!H1386*0.000001</f>
        <v>78.682221999999996</v>
      </c>
      <c r="I1386">
        <f>Input2022!I1386*0.000001</f>
        <v>-9.6554989999999989</v>
      </c>
      <c r="J1386">
        <f>Input2022!J1386*0.000001</f>
        <v>109.45247999999999</v>
      </c>
      <c r="K1386">
        <f>Input2022!K1386*0.000001</f>
        <v>107.71584</v>
      </c>
      <c r="L1386">
        <f>Input2022!L1386*0.000001</f>
        <v>242.878491</v>
      </c>
      <c r="M1386">
        <f>Input2022!M1386*0.000001</f>
        <v>121.41313</v>
      </c>
      <c r="N1386">
        <f>Input2022!N1386*0.000001</f>
        <v>0</v>
      </c>
      <c r="O1386">
        <f>Input2022!O1386*0.000001</f>
        <v>75.528280999999993</v>
      </c>
      <c r="P1386">
        <f>Input2022!P1386*0.000001</f>
        <v>11.899409</v>
      </c>
      <c r="Q1386">
        <f>Input2022!Q1386*0.000001</f>
        <v>-183.00651199999999</v>
      </c>
      <c r="R1386">
        <f>Input2022!R1386*0.000001</f>
        <v>722.616129</v>
      </c>
      <c r="S1386">
        <f>Input2022!S1386*0.000001</f>
        <v>539.60961699999996</v>
      </c>
      <c r="T1386">
        <f>Input2022!T1386*0.000001</f>
        <v>30.058646</v>
      </c>
      <c r="U1386">
        <f>Input2022!U1386*0.000001</f>
        <v>61.530986999999996</v>
      </c>
      <c r="V1386">
        <f>Input2022!V1386*0.000001</f>
        <v>110.01858899999999</v>
      </c>
      <c r="W1386">
        <f>Input2022!W1386*0.000001</f>
        <v>8.5852789999999999</v>
      </c>
    </row>
    <row r="1387" spans="1:23" ht="14.25" customHeight="1">
      <c r="A1387">
        <f>Input2022!A1387</f>
        <v>2022</v>
      </c>
      <c r="B1387" t="str">
        <f>Input2022!B1387</f>
        <v>Vacaville Unified School District</v>
      </c>
      <c r="C1387" t="str">
        <f>Input2022!C1387</f>
        <v>School District</v>
      </c>
      <c r="D1387" t="str">
        <f>Input2022!D1387</f>
        <v>06</v>
      </c>
      <c r="E1387" t="str">
        <f>Input2022!E1387</f>
        <v>095</v>
      </c>
      <c r="F1387" t="str">
        <f>Input2022!F1387</f>
        <v>40590</v>
      </c>
      <c r="G1387" t="str">
        <f>Input2022!G1387</f>
        <v>CA</v>
      </c>
      <c r="H1387">
        <f>Input2022!H1387*0.000001</f>
        <v>26.552638999999999</v>
      </c>
      <c r="I1387">
        <f>Input2022!I1387*0.000001</f>
        <v>-1.575</v>
      </c>
      <c r="J1387">
        <f>Input2022!J1387*0.000001</f>
        <v>143.288298</v>
      </c>
      <c r="K1387">
        <f>Input2022!K1387*0.000001</f>
        <v>260.01655799999997</v>
      </c>
      <c r="L1387">
        <f>Input2022!L1387*0.000001</f>
        <v>199.26365699999999</v>
      </c>
      <c r="M1387">
        <f>Input2022!M1387*0.000001</f>
        <v>148.44509600000001</v>
      </c>
      <c r="N1387">
        <f>Input2022!N1387*0.000001</f>
        <v>39.631675999999999</v>
      </c>
      <c r="O1387">
        <f>Input2022!O1387*0.000001</f>
        <v>0</v>
      </c>
      <c r="P1387">
        <f>Input2022!P1387*0.000001</f>
        <v>14.842813</v>
      </c>
      <c r="Q1387">
        <f>Input2022!Q1387*0.000001</f>
        <v>-78.749499999999998</v>
      </c>
      <c r="R1387">
        <f>Input2022!R1387*0.000001</f>
        <v>536.59190608466849</v>
      </c>
      <c r="S1387">
        <f>Input2022!S1387*0.000001</f>
        <v>457.84240608466848</v>
      </c>
      <c r="T1387">
        <f>Input2022!T1387*0.000001</f>
        <v>15.302366999999998</v>
      </c>
      <c r="U1387">
        <f>Input2022!U1387*0.000001</f>
        <v>14.64223</v>
      </c>
      <c r="V1387">
        <f>Input2022!V1387*0.000001</f>
        <v>31.693021999999999</v>
      </c>
      <c r="W1387">
        <f>Input2022!W1387*0.000001</f>
        <v>-73.804717999999994</v>
      </c>
    </row>
    <row r="1388" spans="1:23" ht="14.25" customHeight="1">
      <c r="A1388">
        <f>Input2022!A1388</f>
        <v>2022</v>
      </c>
      <c r="B1388" t="str">
        <f>Input2022!B1388</f>
        <v>Val Verde Unified School District</v>
      </c>
      <c r="C1388" t="str">
        <f>Input2022!C1388</f>
        <v>School District</v>
      </c>
      <c r="D1388" t="str">
        <f>Input2022!D1388</f>
        <v>06</v>
      </c>
      <c r="E1388" t="str">
        <f>Input2022!E1388</f>
        <v>065</v>
      </c>
      <c r="F1388" t="str">
        <f>Input2022!F1388</f>
        <v>91135</v>
      </c>
      <c r="G1388" t="str">
        <f>Input2022!G1388</f>
        <v>CA</v>
      </c>
      <c r="H1388">
        <f>Input2022!H1388*0.000001</f>
        <v>118.393942</v>
      </c>
      <c r="I1388">
        <f>Input2022!I1388*0.000001</f>
        <v>-3.5092859999999999</v>
      </c>
      <c r="J1388">
        <f>Input2022!J1388*0.000001</f>
        <v>310.18656399999998</v>
      </c>
      <c r="K1388">
        <f>Input2022!K1388*0.000001</f>
        <v>335.59756599999997</v>
      </c>
      <c r="L1388">
        <f>Input2022!L1388*0.000001</f>
        <v>682.77197899999999</v>
      </c>
      <c r="M1388">
        <f>Input2022!M1388*0.000001</f>
        <v>337.88415699999996</v>
      </c>
      <c r="N1388">
        <f>Input2022!N1388*0.000001</f>
        <v>0</v>
      </c>
      <c r="O1388">
        <f>Input2022!O1388*0.000001</f>
        <v>133.530314</v>
      </c>
      <c r="P1388">
        <f>Input2022!P1388*0.000001</f>
        <v>16.153759000000001</v>
      </c>
      <c r="Q1388">
        <f>Input2022!Q1388*0.000001</f>
        <v>-151.90027899999998</v>
      </c>
      <c r="R1388">
        <f>Input2022!R1388*0.000001</f>
        <v>1018.6735359999999</v>
      </c>
      <c r="S1388">
        <f>Input2022!S1388*0.000001</f>
        <v>866.77325739999992</v>
      </c>
      <c r="T1388">
        <f>Input2022!T1388*0.000001</f>
        <v>31.20946</v>
      </c>
      <c r="U1388">
        <f>Input2022!U1388*0.000001</f>
        <v>12.403566</v>
      </c>
      <c r="V1388">
        <f>Input2022!V1388*0.000001</f>
        <v>23.848319999999998</v>
      </c>
      <c r="W1388">
        <f>Input2022!W1388*0.000001</f>
        <v>-88.462637000000001</v>
      </c>
    </row>
    <row r="1389" spans="1:23" ht="14.25" customHeight="1">
      <c r="A1389">
        <f>Input2022!A1389</f>
        <v>2022</v>
      </c>
      <c r="B1389" t="str">
        <f>Input2022!B1389</f>
        <v>Valle Lindo School District</v>
      </c>
      <c r="C1389" t="str">
        <f>Input2022!C1389</f>
        <v>School District</v>
      </c>
      <c r="D1389" t="str">
        <f>Input2022!D1389</f>
        <v>06</v>
      </c>
      <c r="E1389" t="str">
        <f>Input2022!E1389</f>
        <v>037</v>
      </c>
      <c r="F1389" t="str">
        <f>Input2022!F1389</f>
        <v>40650</v>
      </c>
      <c r="G1389" t="str">
        <f>Input2022!G1389</f>
        <v>CA</v>
      </c>
      <c r="H1389">
        <f>Input2022!H1389*0.000001</f>
        <v>8.0708089999999988</v>
      </c>
      <c r="I1389">
        <f>Input2022!I1389*0.000001</f>
        <v>0</v>
      </c>
      <c r="J1389">
        <f>Input2022!J1389*0.000001</f>
        <v>15.520778999999999</v>
      </c>
      <c r="K1389">
        <f>Input2022!K1389*0.000001</f>
        <v>0.158527</v>
      </c>
      <c r="L1389">
        <f>Input2022!L1389*0.000001</f>
        <v>17.425262</v>
      </c>
      <c r="M1389">
        <f>Input2022!M1389*0.000001</f>
        <v>17.719071</v>
      </c>
      <c r="N1389">
        <f>Input2022!N1389*0.000001</f>
        <v>8.8318549999999991</v>
      </c>
      <c r="O1389">
        <f>Input2022!O1389*0.000001</f>
        <v>0</v>
      </c>
      <c r="P1389">
        <f>Input2022!P1389*0.000001</f>
        <v>1.2786009999999999</v>
      </c>
      <c r="Q1389">
        <f>Input2022!Q1389*0.000001</f>
        <v>-7.3196899999999996</v>
      </c>
      <c r="R1389">
        <f>Input2022!R1389*0.000001</f>
        <v>50.732104450000001</v>
      </c>
      <c r="S1389">
        <f>Input2022!S1389*0.000001</f>
        <v>43.41241445</v>
      </c>
      <c r="T1389">
        <f>Input2022!T1389*0.000001</f>
        <v>1.4916309999999999</v>
      </c>
      <c r="U1389">
        <f>Input2022!U1389*0.000001</f>
        <v>-5.2499999999999997E-4</v>
      </c>
      <c r="V1389">
        <f>Input2022!V1389*0.000001</f>
        <v>3.0888939999999998</v>
      </c>
      <c r="W1389">
        <f>Input2022!W1389*0.000001</f>
        <v>-5.5290879999999998</v>
      </c>
    </row>
    <row r="1390" spans="1:23" ht="14.25" customHeight="1">
      <c r="A1390">
        <f>Input2022!A1390</f>
        <v>2022</v>
      </c>
      <c r="B1390" t="str">
        <f>Input2022!B1390</f>
        <v>Vallecito Union School District</v>
      </c>
      <c r="C1390" t="str">
        <f>Input2022!C1390</f>
        <v>School District</v>
      </c>
      <c r="D1390" t="str">
        <f>Input2022!D1390</f>
        <v>06</v>
      </c>
      <c r="E1390" t="str">
        <f>Input2022!E1390</f>
        <v>009</v>
      </c>
      <c r="F1390" t="str">
        <f>Input2022!F1390</f>
        <v>40680</v>
      </c>
      <c r="G1390" t="str">
        <f>Input2022!G1390</f>
        <v>CA</v>
      </c>
      <c r="H1390">
        <f>Input2022!H1390*0.000001</f>
        <v>3.9843819999999996</v>
      </c>
      <c r="I1390">
        <f>Input2022!I1390*0.000001</f>
        <v>-0.11325099999999999</v>
      </c>
      <c r="J1390">
        <f>Input2022!J1390*0.000001</f>
        <v>9.5740289999999995</v>
      </c>
      <c r="K1390">
        <f>Input2022!K1390*0.000001</f>
        <v>14.36407</v>
      </c>
      <c r="L1390">
        <f>Input2022!L1390*0.000001</f>
        <v>12.134829999999999</v>
      </c>
      <c r="M1390">
        <f>Input2022!M1390*0.000001</f>
        <v>9.9058130000000002</v>
      </c>
      <c r="N1390">
        <f>Input2022!N1390*0.000001</f>
        <v>0</v>
      </c>
      <c r="O1390">
        <f>Input2022!O1390*0.000001</f>
        <v>4.5623589999999998</v>
      </c>
      <c r="P1390">
        <f>Input2022!P1390*0.000001</f>
        <v>0.34703499999999998</v>
      </c>
      <c r="Q1390">
        <f>Input2022!Q1390*0.000001</f>
        <v>-4.6018099999999995</v>
      </c>
      <c r="R1390">
        <f>Input2022!R1390*0.000001</f>
        <v>29.76355951</v>
      </c>
      <c r="S1390">
        <f>Input2022!S1390*0.000001</f>
        <v>25.16174951</v>
      </c>
      <c r="T1390">
        <f>Input2022!T1390*0.000001</f>
        <v>0.9409829999999999</v>
      </c>
      <c r="U1390">
        <f>Input2022!U1390*0.000001</f>
        <v>0</v>
      </c>
      <c r="V1390">
        <f>Input2022!V1390*0.000001</f>
        <v>0.52624099999999996</v>
      </c>
      <c r="W1390">
        <f>Input2022!W1390*0.000001</f>
        <v>-2.9490979999999998</v>
      </c>
    </row>
    <row r="1391" spans="1:23" ht="14.25" customHeight="1">
      <c r="A1391">
        <f>Input2022!A1391</f>
        <v>2022</v>
      </c>
      <c r="B1391" t="str">
        <f>Input2022!B1391</f>
        <v>Vallecitos Elementary School District</v>
      </c>
      <c r="C1391" t="str">
        <f>Input2022!C1391</f>
        <v>School District</v>
      </c>
      <c r="D1391" t="str">
        <f>Input2022!D1391</f>
        <v>06</v>
      </c>
      <c r="E1391" t="str">
        <f>Input2022!E1391</f>
        <v>073</v>
      </c>
      <c r="F1391" t="str">
        <f>Input2022!F1391</f>
        <v>40710</v>
      </c>
      <c r="G1391" t="str">
        <f>Input2022!G1391</f>
        <v>CA</v>
      </c>
      <c r="H1391">
        <f>Input2022!H1391*0.000001</f>
        <v>1.501242</v>
      </c>
      <c r="I1391">
        <f>Input2022!I1391*0.000001</f>
        <v>0</v>
      </c>
      <c r="J1391">
        <f>Input2022!J1391*0.000001</f>
        <v>3.6562219999999996</v>
      </c>
      <c r="K1391">
        <f>Input2022!K1391*0.000001</f>
        <v>0</v>
      </c>
      <c r="L1391">
        <f>Input2022!L1391*0.000001</f>
        <v>4.1069040000000001</v>
      </c>
      <c r="M1391">
        <f>Input2022!M1391*0.000001</f>
        <v>3.8576759999999997</v>
      </c>
      <c r="N1391">
        <f>Input2022!N1391*0.000001</f>
        <v>1.5767949999999999</v>
      </c>
      <c r="O1391">
        <f>Input2022!O1391*0.000001</f>
        <v>0</v>
      </c>
      <c r="P1391">
        <f>Input2022!P1391*0.000001</f>
        <v>0.153091</v>
      </c>
      <c r="Q1391">
        <f>Input2022!Q1391*0.000001</f>
        <v>-1.6249369999999999</v>
      </c>
      <c r="R1391">
        <f>Input2022!R1391*0.000001</f>
        <v>10.902632194683346</v>
      </c>
      <c r="S1391">
        <f>Input2022!S1391*0.000001</f>
        <v>9.2776951946833464</v>
      </c>
      <c r="T1391">
        <f>Input2022!T1391*0.000001</f>
        <v>0.32577600000000001</v>
      </c>
      <c r="U1391">
        <f>Input2022!U1391*0.000001</f>
        <v>0</v>
      </c>
      <c r="V1391">
        <f>Input2022!V1391*0.000001</f>
        <v>0</v>
      </c>
      <c r="W1391">
        <f>Input2022!W1391*0.000001</f>
        <v>-0.58344699999999994</v>
      </c>
    </row>
    <row r="1392" spans="1:23" ht="14.25" customHeight="1">
      <c r="A1392">
        <f>Input2022!A1392</f>
        <v>2022</v>
      </c>
      <c r="B1392" t="str">
        <f>Input2022!B1392</f>
        <v>Vallejo</v>
      </c>
      <c r="C1392" t="str">
        <f>Input2022!C1392</f>
        <v>City</v>
      </c>
      <c r="D1392" t="str">
        <f>Input2022!D1392</f>
        <v>06</v>
      </c>
      <c r="E1392" t="str">
        <f>Input2022!E1392</f>
        <v>095</v>
      </c>
      <c r="F1392">
        <f>Input2022!F1392</f>
        <v>81666</v>
      </c>
      <c r="G1392" t="str">
        <f>Input2022!G1392</f>
        <v>CA</v>
      </c>
      <c r="H1392">
        <f>Input2022!H1392*0.000001</f>
        <v>28.193344999999997</v>
      </c>
      <c r="I1392">
        <f>Input2022!I1392*0.000001</f>
        <v>-17.349829</v>
      </c>
      <c r="J1392">
        <f>Input2022!J1392*0.000001</f>
        <v>106.855419</v>
      </c>
      <c r="K1392">
        <f>Input2022!K1392*0.000001</f>
        <v>130.55322999999999</v>
      </c>
      <c r="L1392">
        <f>Input2022!L1392*0.000001</f>
        <v>237.27614699999998</v>
      </c>
      <c r="M1392">
        <f>Input2022!M1392*0.000001</f>
        <v>126.505144</v>
      </c>
      <c r="N1392">
        <f>Input2022!N1392*0.000001</f>
        <v>0</v>
      </c>
      <c r="O1392">
        <f>Input2022!O1392*0.000001</f>
        <v>58.571816999999996</v>
      </c>
      <c r="P1392">
        <f>Input2022!P1392*0.000001</f>
        <v>30.090316999999999</v>
      </c>
      <c r="Q1392">
        <f>Input2022!Q1392*0.000001</f>
        <v>-231.464698</v>
      </c>
      <c r="R1392">
        <f>Input2022!R1392*0.000001</f>
        <v>834.93690499999991</v>
      </c>
      <c r="S1392">
        <f>Input2022!S1392*0.000001</f>
        <v>603.47220700000003</v>
      </c>
      <c r="T1392">
        <f>Input2022!T1392*0.000001</f>
        <v>31.052890999999999</v>
      </c>
      <c r="U1392">
        <f>Input2022!U1392*0.000001</f>
        <v>28.963999999999999</v>
      </c>
      <c r="V1392">
        <f>Input2022!V1392*0.000001</f>
        <v>39.299999999999997</v>
      </c>
      <c r="W1392">
        <f>Input2022!W1392*0.000001</f>
        <v>-166.048464</v>
      </c>
    </row>
    <row r="1393" spans="1:23" ht="14.25" customHeight="1">
      <c r="A1393">
        <f>Input2022!A1393</f>
        <v>2022</v>
      </c>
      <c r="B1393" t="str">
        <f>Input2022!B1393</f>
        <v>Vallejo City Unified School District</v>
      </c>
      <c r="C1393" t="str">
        <f>Input2022!C1393</f>
        <v>School District</v>
      </c>
      <c r="D1393" t="str">
        <f>Input2022!D1393</f>
        <v>06</v>
      </c>
      <c r="E1393" t="str">
        <f>Input2022!E1393</f>
        <v>095</v>
      </c>
      <c r="F1393" t="str">
        <f>Input2022!F1393</f>
        <v>40740</v>
      </c>
      <c r="G1393" t="str">
        <f>Input2022!G1393</f>
        <v>CA</v>
      </c>
      <c r="H1393">
        <f>Input2022!H1393*0.000001</f>
        <v>59.629130999999994</v>
      </c>
      <c r="I1393">
        <f>Input2022!I1393*0.000001</f>
        <v>-3.57769</v>
      </c>
      <c r="J1393">
        <f>Input2022!J1393*0.000001</f>
        <v>167.10642899999999</v>
      </c>
      <c r="K1393">
        <f>Input2022!K1393*0.000001</f>
        <v>121.89153499999999</v>
      </c>
      <c r="L1393">
        <f>Input2022!L1393*0.000001</f>
        <v>210.832762</v>
      </c>
      <c r="M1393">
        <f>Input2022!M1393*0.000001</f>
        <v>185.35381599999999</v>
      </c>
      <c r="N1393">
        <f>Input2022!N1393*0.000001</f>
        <v>0</v>
      </c>
      <c r="O1393">
        <f>Input2022!O1393*0.000001</f>
        <v>75.009844999999999</v>
      </c>
      <c r="P1393">
        <f>Input2022!P1393*0.000001</f>
        <v>21.697248999999999</v>
      </c>
      <c r="Q1393">
        <f>Input2022!Q1393*0.000001</f>
        <v>-79.126935000000003</v>
      </c>
      <c r="R1393">
        <f>Input2022!R1393*0.000001</f>
        <v>515.87377530000003</v>
      </c>
      <c r="S1393">
        <f>Input2022!S1393*0.000001</f>
        <v>436.74684029999997</v>
      </c>
      <c r="T1393">
        <f>Input2022!T1393*0.000001</f>
        <v>15.319618999999999</v>
      </c>
      <c r="U1393">
        <f>Input2022!U1393*0.000001</f>
        <v>-4.2789999999999998E-3</v>
      </c>
      <c r="V1393">
        <f>Input2022!V1393*0.000001</f>
        <v>84.558906999999991</v>
      </c>
      <c r="W1393">
        <f>Input2022!W1393*0.000001</f>
        <v>-190.90360699999999</v>
      </c>
    </row>
    <row r="1394" spans="1:23" ht="14.25" customHeight="1">
      <c r="A1394">
        <f>Input2022!A1394</f>
        <v>2022</v>
      </c>
      <c r="B1394" t="str">
        <f>Input2022!B1394</f>
        <v>Valley Center-Pauma Unified School District</v>
      </c>
      <c r="C1394" t="str">
        <f>Input2022!C1394</f>
        <v>School District</v>
      </c>
      <c r="D1394" t="str">
        <f>Input2022!D1394</f>
        <v>06</v>
      </c>
      <c r="E1394" t="str">
        <f>Input2022!E1394</f>
        <v>073</v>
      </c>
      <c r="F1394" t="str">
        <f>Input2022!F1394</f>
        <v>00069</v>
      </c>
      <c r="G1394" t="str">
        <f>Input2022!G1394</f>
        <v>CA</v>
      </c>
      <c r="H1394">
        <f>Input2022!H1394*0.000001</f>
        <v>17.410829</v>
      </c>
      <c r="I1394">
        <f>Input2022!I1394*0.000001</f>
        <v>-9.9999999999999992E-2</v>
      </c>
      <c r="J1394">
        <f>Input2022!J1394*0.000001</f>
        <v>51.755582999999994</v>
      </c>
      <c r="K1394">
        <f>Input2022!K1394*0.000001</f>
        <v>7.1716389999999999</v>
      </c>
      <c r="L1394">
        <f>Input2022!L1394*0.000001</f>
        <v>58.330071999999994</v>
      </c>
      <c r="M1394">
        <f>Input2022!M1394*0.000001</f>
        <v>56.057244999999995</v>
      </c>
      <c r="N1394">
        <f>Input2022!N1394*0.000001</f>
        <v>0</v>
      </c>
      <c r="O1394">
        <f>Input2022!O1394*0.000001</f>
        <v>21.248920999999999</v>
      </c>
      <c r="P1394">
        <f>Input2022!P1394*0.000001</f>
        <v>2.1621259999999998</v>
      </c>
      <c r="Q1394">
        <f>Input2022!Q1394*0.000001</f>
        <v>-27.064124999999997</v>
      </c>
      <c r="R1394">
        <f>Input2022!R1394*0.000001</f>
        <v>187.8298198</v>
      </c>
      <c r="S1394">
        <f>Input2022!S1394*0.000001</f>
        <v>160.76569480000001</v>
      </c>
      <c r="T1394">
        <f>Input2022!T1394*0.000001</f>
        <v>5.2499269999999996</v>
      </c>
      <c r="U1394">
        <f>Input2022!U1394*0.000001</f>
        <v>0</v>
      </c>
      <c r="V1394">
        <f>Input2022!V1394*0.000001</f>
        <v>8.9685769999999998</v>
      </c>
      <c r="W1394">
        <f>Input2022!W1394*0.000001</f>
        <v>-34.230001999999999</v>
      </c>
    </row>
    <row r="1395" spans="1:23" ht="14.25" customHeight="1">
      <c r="A1395">
        <f>Input2022!A1395</f>
        <v>2022</v>
      </c>
      <c r="B1395" t="str">
        <f>Input2022!B1395</f>
        <v>Valley Home Joint Elementary School District</v>
      </c>
      <c r="C1395" t="str">
        <f>Input2022!C1395</f>
        <v>School District</v>
      </c>
      <c r="D1395" t="str">
        <f>Input2022!D1395</f>
        <v>06</v>
      </c>
      <c r="E1395" t="str">
        <f>Input2022!E1395</f>
        <v>077</v>
      </c>
      <c r="F1395" t="str">
        <f>Input2022!F1395</f>
        <v>40800</v>
      </c>
      <c r="G1395" t="str">
        <f>Input2022!G1395</f>
        <v>CA</v>
      </c>
      <c r="H1395">
        <f>Input2022!H1395*0.000001</f>
        <v>0.97446199999999994</v>
      </c>
      <c r="I1395">
        <f>Input2022!I1395*0.000001</f>
        <v>0</v>
      </c>
      <c r="J1395">
        <f>Input2022!J1395*0.000001</f>
        <v>2.2974859999999997</v>
      </c>
      <c r="K1395">
        <f>Input2022!K1395*0.000001</f>
        <v>2.007517</v>
      </c>
      <c r="L1395">
        <f>Input2022!L1395*0.000001</f>
        <v>2.264392</v>
      </c>
      <c r="M1395">
        <f>Input2022!M1395*0.000001</f>
        <v>2.310378</v>
      </c>
      <c r="N1395">
        <f>Input2022!N1395*0.000001</f>
        <v>0</v>
      </c>
      <c r="O1395">
        <f>Input2022!O1395*0.000001</f>
        <v>1.2631729999999999</v>
      </c>
      <c r="P1395">
        <f>Input2022!P1395*0.000001</f>
        <v>0.52070399999999994</v>
      </c>
      <c r="Q1395">
        <f>Input2022!Q1395*0.000001</f>
        <v>-0.86055999999999999</v>
      </c>
      <c r="R1395">
        <f>Input2022!R1395*0.000001</f>
        <v>6.1232648026315788</v>
      </c>
      <c r="S1395">
        <f>Input2022!S1395*0.000001</f>
        <v>5.2627048026315792</v>
      </c>
      <c r="T1395">
        <f>Input2022!T1395*0.000001</f>
        <v>0.183508</v>
      </c>
      <c r="U1395">
        <f>Input2022!U1395*0.000001</f>
        <v>0</v>
      </c>
      <c r="V1395">
        <f>Input2022!V1395*0.000001</f>
        <v>0.10579899999999999</v>
      </c>
      <c r="W1395">
        <f>Input2022!W1395*0.000001</f>
        <v>-0.43021399999999999</v>
      </c>
    </row>
    <row r="1396" spans="1:23" ht="14.25" customHeight="1">
      <c r="A1396">
        <f>Input2022!A1396</f>
        <v>2022</v>
      </c>
      <c r="B1396" t="str">
        <f>Input2022!B1396</f>
        <v>Ventura County</v>
      </c>
      <c r="C1396" t="str">
        <f>Input2022!C1396</f>
        <v>County</v>
      </c>
      <c r="D1396" t="str">
        <f>Input2022!D1396</f>
        <v>06</v>
      </c>
      <c r="E1396" t="str">
        <f>Input2022!E1396</f>
        <v>111</v>
      </c>
      <c r="F1396" t="str">
        <f>Input2022!F1396</f>
        <v>00000</v>
      </c>
      <c r="G1396" t="str">
        <f>Input2022!G1396</f>
        <v>CA</v>
      </c>
      <c r="H1396">
        <f>Input2022!H1396*0.000001</f>
        <v>250.21099999999998</v>
      </c>
      <c r="I1396">
        <f>Input2022!I1396*0.000001</f>
        <v>-59.286999999999999</v>
      </c>
      <c r="J1396">
        <f>Input2022!J1396*0.000001</f>
        <v>1178.6989999999998</v>
      </c>
      <c r="K1396">
        <f>Input2022!K1396*0.000001</f>
        <v>771.81299999999999</v>
      </c>
      <c r="L1396">
        <f>Input2022!L1396*0.000001</f>
        <v>2521.5329999999999</v>
      </c>
      <c r="M1396">
        <f>Input2022!M1396*0.000001</f>
        <v>1336.115</v>
      </c>
      <c r="N1396">
        <f>Input2022!N1396*0.000001</f>
        <v>0</v>
      </c>
      <c r="O1396">
        <f>Input2022!O1396*0.000001</f>
        <v>850.56</v>
      </c>
      <c r="P1396">
        <f>Input2022!P1396*0.000001</f>
        <v>477.62399999999997</v>
      </c>
      <c r="Q1396">
        <f>Input2022!Q1396*0.000001</f>
        <v>469.423</v>
      </c>
      <c r="R1396">
        <f>Input2022!R1396*0.000001</f>
        <v>7018.1003328591714</v>
      </c>
      <c r="S1396">
        <f>Input2022!S1396*0.000001</f>
        <v>7487.5233328591712</v>
      </c>
      <c r="T1396">
        <f>Input2022!T1396*0.000001</f>
        <v>172.58199999999999</v>
      </c>
      <c r="U1396">
        <f>Input2022!U1396*0.000001</f>
        <v>63.702999999999996</v>
      </c>
      <c r="V1396">
        <f>Input2022!V1396*0.000001</f>
        <v>221.48699999999999</v>
      </c>
      <c r="W1396">
        <f>Input2022!W1396*0.000001</f>
        <v>285.14400000000001</v>
      </c>
    </row>
    <row r="1397" spans="1:23" ht="14.25" customHeight="1">
      <c r="A1397">
        <f>Input2022!A1397</f>
        <v>2022</v>
      </c>
      <c r="B1397" t="str">
        <f>Input2022!B1397</f>
        <v>Ventura County Air Pollution Control District</v>
      </c>
      <c r="C1397" t="str">
        <f>Input2022!C1397</f>
        <v>Special District</v>
      </c>
      <c r="D1397" t="str">
        <f>Input2022!D1397</f>
        <v>06</v>
      </c>
      <c r="E1397" t="str">
        <f>Input2022!E1397</f>
        <v>111</v>
      </c>
      <c r="F1397">
        <f>Input2022!F1397</f>
        <v>99096</v>
      </c>
      <c r="G1397" t="str">
        <f>Input2022!G1397</f>
        <v>CA</v>
      </c>
      <c r="H1397">
        <f>Input2022!H1397*0.000001</f>
        <v>8.7629999999999999</v>
      </c>
      <c r="I1397">
        <f>Input2022!I1397*0.000001</f>
        <v>0</v>
      </c>
      <c r="J1397">
        <f>Input2022!J1397*0.000001</f>
        <v>11.590999999999999</v>
      </c>
      <c r="K1397">
        <f>Input2022!K1397*0.000001</f>
        <v>0.22</v>
      </c>
      <c r="L1397">
        <f>Input2022!L1397*0.000001</f>
        <v>12.003</v>
      </c>
      <c r="M1397">
        <f>Input2022!M1397*0.000001</f>
        <v>12.100999999999999</v>
      </c>
      <c r="N1397">
        <f>Input2022!N1397*0.000001</f>
        <v>0</v>
      </c>
      <c r="O1397">
        <f>Input2022!O1397*0.000001</f>
        <v>18.463999999999999</v>
      </c>
      <c r="P1397">
        <f>Input2022!P1397*0.000001</f>
        <v>11.305999999999999</v>
      </c>
      <c r="Q1397">
        <f>Input2022!Q1397*0.000001</f>
        <v>1</v>
      </c>
      <c r="R1397">
        <f>Input2022!R1397*0.000001</f>
        <v>14.224751066856324</v>
      </c>
      <c r="S1397">
        <f>Input2022!S1397*0.000001</f>
        <v>15.224751066856324</v>
      </c>
      <c r="T1397">
        <f>Input2022!T1397*0.000001</f>
        <v>0.78999999999999992</v>
      </c>
      <c r="U1397">
        <f>Input2022!U1397*0.000001</f>
        <v>0</v>
      </c>
      <c r="V1397">
        <f>Input2022!V1397*0.000001</f>
        <v>0</v>
      </c>
      <c r="W1397">
        <f>Input2022!W1397*0.000001</f>
        <v>7.4249999999999998</v>
      </c>
    </row>
    <row r="1398" spans="1:23" ht="14.25" customHeight="1">
      <c r="A1398">
        <f>Input2022!A1398</f>
        <v>2022</v>
      </c>
      <c r="B1398" t="str">
        <f>Input2022!B1398</f>
        <v>Ventura County Office of Education</v>
      </c>
      <c r="C1398" t="str">
        <f>Input2022!C1398</f>
        <v>School District</v>
      </c>
      <c r="D1398" t="str">
        <f>Input2022!D1398</f>
        <v>06</v>
      </c>
      <c r="E1398" t="str">
        <f>Input2022!E1398</f>
        <v>111</v>
      </c>
      <c r="F1398" t="str">
        <f>Input2022!F1398</f>
        <v>91047</v>
      </c>
      <c r="G1398" t="str">
        <f>Input2022!G1398</f>
        <v>CA</v>
      </c>
      <c r="H1398">
        <f>Input2022!H1398*0.000001</f>
        <v>35.729144999999995</v>
      </c>
      <c r="I1398">
        <f>Input2022!I1398*0.000001</f>
        <v>-1.2373959999999999</v>
      </c>
      <c r="J1398">
        <f>Input2022!J1398*0.000001</f>
        <v>109.24354099999999</v>
      </c>
      <c r="K1398">
        <f>Input2022!K1398*0.000001</f>
        <v>1.5327009999999999</v>
      </c>
      <c r="L1398">
        <f>Input2022!L1398*0.000001</f>
        <v>251.79665899999998</v>
      </c>
      <c r="M1398">
        <f>Input2022!M1398*0.000001</f>
        <v>124.33922199999999</v>
      </c>
      <c r="N1398">
        <f>Input2022!N1398*0.000001</f>
        <v>0</v>
      </c>
      <c r="O1398">
        <f>Input2022!O1398*0.000001</f>
        <v>47.251632000000001</v>
      </c>
      <c r="P1398">
        <f>Input2022!P1398*0.000001</f>
        <v>15.868431999999999</v>
      </c>
      <c r="Q1398">
        <f>Input2022!Q1398*0.000001</f>
        <v>-48.152373999999995</v>
      </c>
      <c r="R1398">
        <f>Input2022!R1398*0.000001</f>
        <v>291.40641299999999</v>
      </c>
      <c r="S1398">
        <f>Input2022!S1398*0.000001</f>
        <v>243.25403899999998</v>
      </c>
      <c r="T1398">
        <f>Input2022!T1398*0.000001</f>
        <v>9.1728989999999992</v>
      </c>
      <c r="U1398">
        <f>Input2022!U1398*0.000001</f>
        <v>-1.635E-3</v>
      </c>
      <c r="V1398">
        <f>Input2022!V1398*0.000001</f>
        <v>2.074567</v>
      </c>
      <c r="W1398">
        <f>Input2022!W1398*0.000001</f>
        <v>-37.187311999999999</v>
      </c>
    </row>
    <row r="1399" spans="1:23" ht="14.25" customHeight="1">
      <c r="A1399">
        <f>Input2022!A1399</f>
        <v>2022</v>
      </c>
      <c r="B1399" t="str">
        <f>Input2022!B1399</f>
        <v>Ventura County Schools Business Services</v>
      </c>
      <c r="C1399" t="str">
        <f>Input2022!C1399</f>
        <v>Special District</v>
      </c>
      <c r="D1399" t="str">
        <f>Input2022!D1399</f>
        <v>06</v>
      </c>
      <c r="E1399" t="str">
        <f>Input2022!E1399</f>
        <v>111</v>
      </c>
      <c r="F1399" t="str">
        <f>Input2022!F1399</f>
        <v>99105</v>
      </c>
      <c r="G1399" t="str">
        <f>Input2022!G1399</f>
        <v>CA</v>
      </c>
      <c r="H1399">
        <f>Input2022!H1399*0.000001</f>
        <v>1.9008159999999998</v>
      </c>
      <c r="I1399">
        <f>Input2022!I1399*0.000001</f>
        <v>0</v>
      </c>
      <c r="J1399">
        <f>Input2022!J1399*0.000001</f>
        <v>1.871149</v>
      </c>
      <c r="K1399">
        <f>Input2022!K1399*0.000001</f>
        <v>7.1709999999999994E-3</v>
      </c>
      <c r="L1399">
        <f>Input2022!L1399*0.000001</f>
        <v>2.3383509999999998</v>
      </c>
      <c r="M1399">
        <f>Input2022!M1399*0.000001</f>
        <v>2.3382169999999998</v>
      </c>
      <c r="N1399">
        <f>Input2022!N1399*0.000001</f>
        <v>0</v>
      </c>
      <c r="O1399">
        <f>Input2022!O1399*0.000001</f>
        <v>1.2293129999999999</v>
      </c>
      <c r="P1399">
        <f>Input2022!P1399*0.000001</f>
        <v>8.2882999999999998E-2</v>
      </c>
      <c r="Q1399">
        <f>Input2022!Q1399*0.000001</f>
        <v>-0.51797700000000002</v>
      </c>
      <c r="R1399">
        <f>Input2022!R1399*0.000001</f>
        <v>4.3164749999999996</v>
      </c>
      <c r="S1399">
        <f>Input2022!S1399*0.000001</f>
        <v>3.7984979999999999</v>
      </c>
      <c r="T1399">
        <f>Input2022!T1399*0.000001</f>
        <v>0.20417299999999999</v>
      </c>
      <c r="U1399">
        <f>Input2022!U1399*0.000001</f>
        <v>0</v>
      </c>
      <c r="V1399">
        <f>Input2022!V1399*0.000001</f>
        <v>0</v>
      </c>
      <c r="W1399">
        <f>Input2022!W1399*0.000001</f>
        <v>1.3057259999999999</v>
      </c>
    </row>
    <row r="1400" spans="1:23" ht="14.25" customHeight="1">
      <c r="A1400">
        <f>Input2022!A1400</f>
        <v>2022</v>
      </c>
      <c r="B1400" t="str">
        <f>Input2022!B1400</f>
        <v>Ventura County Transportation Commission</v>
      </c>
      <c r="C1400" t="str">
        <f>Input2022!C1400</f>
        <v>Special District</v>
      </c>
      <c r="D1400" t="str">
        <f>Input2022!D1400</f>
        <v>06</v>
      </c>
      <c r="E1400" t="str">
        <f>Input2022!E1400</f>
        <v>111</v>
      </c>
      <c r="F1400">
        <f>Input2022!F1400</f>
        <v>99097</v>
      </c>
      <c r="G1400" t="str">
        <f>Input2022!G1400</f>
        <v>CA</v>
      </c>
      <c r="H1400">
        <f>Input2022!H1400*0.000001</f>
        <v>0.327793</v>
      </c>
      <c r="I1400">
        <f>Input2022!I1400*0.000001</f>
        <v>0</v>
      </c>
      <c r="J1400">
        <f>Input2022!J1400*0.000001</f>
        <v>19.855218000000001</v>
      </c>
      <c r="K1400">
        <f>Input2022!K1400*0.000001</f>
        <v>0.55480699999999994</v>
      </c>
      <c r="L1400">
        <f>Input2022!L1400*0.000001</f>
        <v>76.889180999999994</v>
      </c>
      <c r="M1400">
        <f>Input2022!M1400*0.000001</f>
        <v>11.626885999999999</v>
      </c>
      <c r="N1400">
        <f>Input2022!N1400*0.000001</f>
        <v>0</v>
      </c>
      <c r="O1400">
        <f>Input2022!O1400*0.000001</f>
        <v>5.2961209999999994</v>
      </c>
      <c r="P1400">
        <f>Input2022!P1400*0.000001</f>
        <v>5.6692139999999993</v>
      </c>
      <c r="Q1400">
        <f>Input2022!Q1400*0.000001</f>
        <v>0.224441</v>
      </c>
      <c r="R1400">
        <f>Input2022!R1400*0.000001</f>
        <v>-1.9166609735269002</v>
      </c>
      <c r="S1400">
        <f>Input2022!S1400*0.000001</f>
        <v>-1.6922199735269003</v>
      </c>
      <c r="T1400">
        <f>Input2022!T1400*0.000001</f>
        <v>0.29365799999999997</v>
      </c>
      <c r="U1400">
        <f>Input2022!U1400*0.000001</f>
        <v>1.8918659999999998</v>
      </c>
      <c r="V1400">
        <f>Input2022!V1400*0.000001</f>
        <v>1.7705419999999998</v>
      </c>
      <c r="W1400">
        <f>Input2022!W1400*0.000001</f>
        <v>1.156795</v>
      </c>
    </row>
    <row r="1401" spans="1:23" ht="14.25" customHeight="1">
      <c r="A1401">
        <f>Input2022!A1401</f>
        <v>2022</v>
      </c>
      <c r="B1401" t="str">
        <f>Input2022!B1401</f>
        <v>Ventura Unified School District</v>
      </c>
      <c r="C1401" t="str">
        <f>Input2022!C1401</f>
        <v>School District</v>
      </c>
      <c r="D1401" t="str">
        <f>Input2022!D1401</f>
        <v>06</v>
      </c>
      <c r="E1401" t="str">
        <f>Input2022!E1401</f>
        <v>111</v>
      </c>
      <c r="F1401" t="str">
        <f>Input2022!F1401</f>
        <v>40980</v>
      </c>
      <c r="G1401" t="str">
        <f>Input2022!G1401</f>
        <v>CA</v>
      </c>
      <c r="H1401">
        <f>Input2022!H1401*0.000001</f>
        <v>19.560010999999999</v>
      </c>
      <c r="I1401">
        <f>Input2022!I1401*0.000001</f>
        <v>0</v>
      </c>
      <c r="J1401">
        <f>Input2022!J1401*0.000001</f>
        <v>220.45297499999998</v>
      </c>
      <c r="K1401">
        <f>Input2022!K1401*0.000001</f>
        <v>35.984023000000001</v>
      </c>
      <c r="L1401">
        <f>Input2022!L1401*0.000001</f>
        <v>243.77349199999998</v>
      </c>
      <c r="M1401">
        <f>Input2022!M1401*0.000001</f>
        <v>220.00949499999999</v>
      </c>
      <c r="N1401">
        <f>Input2022!N1401*0.000001</f>
        <v>36.760314000000001</v>
      </c>
      <c r="O1401">
        <f>Input2022!O1401*0.000001</f>
        <v>0</v>
      </c>
      <c r="P1401">
        <f>Input2022!P1401*0.000001</f>
        <v>26.507957999999999</v>
      </c>
      <c r="Q1401">
        <f>Input2022!Q1401*0.000001</f>
        <v>-106.45047699999999</v>
      </c>
      <c r="R1401">
        <f>Input2022!R1401*0.000001</f>
        <v>709.83272799999997</v>
      </c>
      <c r="S1401">
        <f>Input2022!S1401*0.000001</f>
        <v>603.38225</v>
      </c>
      <c r="T1401">
        <f>Input2022!T1401*0.000001</f>
        <v>20.800214999999998</v>
      </c>
      <c r="U1401">
        <f>Input2022!U1401*0.000001</f>
        <v>-7.705E-3</v>
      </c>
      <c r="V1401">
        <f>Input2022!V1401*0.000001</f>
        <v>8.6658899999999992</v>
      </c>
      <c r="W1401">
        <f>Input2022!W1401*0.000001</f>
        <v>-136.83944499999998</v>
      </c>
    </row>
    <row r="1402" spans="1:23" ht="14.25" customHeight="1">
      <c r="A1402">
        <f>Input2022!A1402</f>
        <v>2022</v>
      </c>
      <c r="B1402" t="str">
        <f>Input2022!B1402</f>
        <v>Vernon</v>
      </c>
      <c r="C1402" t="str">
        <f>Input2022!C1402</f>
        <v>City</v>
      </c>
      <c r="D1402" t="str">
        <f>Input2022!D1402</f>
        <v>06</v>
      </c>
      <c r="E1402" t="str">
        <f>Input2022!E1402</f>
        <v>037</v>
      </c>
      <c r="F1402">
        <f>Input2022!F1402</f>
        <v>82422</v>
      </c>
      <c r="G1402" t="str">
        <f>Input2022!G1402</f>
        <v>CA</v>
      </c>
      <c r="H1402">
        <f>Input2022!H1402*0.000001</f>
        <v>23.25609</v>
      </c>
      <c r="I1402">
        <f>Input2022!I1402*0.000001</f>
        <v>0</v>
      </c>
      <c r="J1402">
        <f>Input2022!J1402*0.000001</f>
        <v>63.484075999999995</v>
      </c>
      <c r="K1402">
        <f>Input2022!K1402*0.000001</f>
        <v>419.688762</v>
      </c>
      <c r="L1402">
        <f>Input2022!L1402*0.000001</f>
        <v>315.75240600000001</v>
      </c>
      <c r="M1402">
        <f>Input2022!M1402*0.000001</f>
        <v>74.363911999999999</v>
      </c>
      <c r="N1402">
        <f>Input2022!N1402*0.000001</f>
        <v>0</v>
      </c>
      <c r="O1402">
        <f>Input2022!O1402*0.000001</f>
        <v>24.241346999999998</v>
      </c>
      <c r="P1402">
        <f>Input2022!P1402*0.000001</f>
        <v>4.6977289999999998</v>
      </c>
      <c r="Q1402">
        <f>Input2022!Q1402*0.000001</f>
        <v>-88.030655999999993</v>
      </c>
      <c r="R1402">
        <f>Input2022!R1402*0.000001</f>
        <v>489.17434109999999</v>
      </c>
      <c r="S1402">
        <f>Input2022!S1402*0.000001</f>
        <v>401.14368510000003</v>
      </c>
      <c r="T1402">
        <f>Input2022!T1402*0.000001</f>
        <v>14.216559</v>
      </c>
      <c r="U1402">
        <f>Input2022!U1402*0.000001</f>
        <v>11.016207999999999</v>
      </c>
      <c r="V1402">
        <f>Input2022!V1402*0.000001</f>
        <v>27.389841999999998</v>
      </c>
      <c r="W1402">
        <f>Input2022!W1402*0.000001</f>
        <v>-112.060031</v>
      </c>
    </row>
    <row r="1403" spans="1:23" ht="14.25" customHeight="1">
      <c r="A1403">
        <f>Input2022!A1403</f>
        <v>2022</v>
      </c>
      <c r="B1403" t="str">
        <f>Input2022!B1403</f>
        <v>Victor Elementary School District</v>
      </c>
      <c r="C1403" t="str">
        <f>Input2022!C1403</f>
        <v>School District</v>
      </c>
      <c r="D1403" t="str">
        <f>Input2022!D1403</f>
        <v>06</v>
      </c>
      <c r="E1403" t="str">
        <f>Input2022!E1403</f>
        <v>071</v>
      </c>
      <c r="F1403" t="str">
        <f>Input2022!F1403</f>
        <v>41040</v>
      </c>
      <c r="G1403" t="str">
        <f>Input2022!G1403</f>
        <v>CA</v>
      </c>
      <c r="H1403">
        <f>Input2022!H1403*0.000001</f>
        <v>54.484276999999999</v>
      </c>
      <c r="I1403">
        <f>Input2022!I1403*0.000001</f>
        <v>-3</v>
      </c>
      <c r="J1403">
        <f>Input2022!J1403*0.000001</f>
        <v>173.189392</v>
      </c>
      <c r="K1403">
        <f>Input2022!K1403*0.000001</f>
        <v>69.124179999999996</v>
      </c>
      <c r="L1403">
        <f>Input2022!L1403*0.000001</f>
        <v>215.72640999999999</v>
      </c>
      <c r="M1403">
        <f>Input2022!M1403*0.000001</f>
        <v>190.466002</v>
      </c>
      <c r="N1403">
        <f>Input2022!N1403*0.000001</f>
        <v>0</v>
      </c>
      <c r="O1403">
        <f>Input2022!O1403*0.000001</f>
        <v>103.06379099999999</v>
      </c>
      <c r="P1403">
        <f>Input2022!P1403*0.000001</f>
        <v>35.044100999999998</v>
      </c>
      <c r="Q1403">
        <f>Input2022!Q1403*0.000001</f>
        <v>-75.396666999999994</v>
      </c>
      <c r="R1403">
        <f>Input2022!R1403*0.000001</f>
        <v>510.9873235</v>
      </c>
      <c r="S1403">
        <f>Input2022!S1403*0.000001</f>
        <v>435.59065649999997</v>
      </c>
      <c r="T1403">
        <f>Input2022!T1403*0.000001</f>
        <v>15.543384999999999</v>
      </c>
      <c r="U1403">
        <f>Input2022!U1403*0.000001</f>
        <v>-4.914E-3</v>
      </c>
      <c r="V1403">
        <f>Input2022!V1403*0.000001</f>
        <v>61.852992999999998</v>
      </c>
      <c r="W1403">
        <f>Input2022!W1403*0.000001</f>
        <v>-123.07848799999999</v>
      </c>
    </row>
    <row r="1404" spans="1:23" ht="14.25" customHeight="1">
      <c r="A1404">
        <f>Input2022!A1404</f>
        <v>2022</v>
      </c>
      <c r="B1404" t="str">
        <f>Input2022!B1404</f>
        <v>Victor Valley Union High School District</v>
      </c>
      <c r="C1404" t="str">
        <f>Input2022!C1404</f>
        <v>School District</v>
      </c>
      <c r="D1404" t="str">
        <f>Input2022!D1404</f>
        <v>06</v>
      </c>
      <c r="E1404" t="str">
        <f>Input2022!E1404</f>
        <v>071</v>
      </c>
      <c r="F1404" t="str">
        <f>Input2022!F1404</f>
        <v>36972</v>
      </c>
      <c r="G1404" t="str">
        <f>Input2022!G1404</f>
        <v>CA</v>
      </c>
      <c r="H1404">
        <f>Input2022!H1404*0.000001</f>
        <v>36.423995999999995</v>
      </c>
      <c r="I1404">
        <f>Input2022!I1404*0.000001</f>
        <v>-3</v>
      </c>
      <c r="J1404">
        <f>Input2022!J1404*0.000001</f>
        <v>188.507046</v>
      </c>
      <c r="K1404">
        <f>Input2022!K1404*0.000001</f>
        <v>160.878987</v>
      </c>
      <c r="L1404">
        <f>Input2022!L1404*0.000001</f>
        <v>187.98502999999999</v>
      </c>
      <c r="M1404">
        <f>Input2022!M1404*0.000001</f>
        <v>174.55524499999999</v>
      </c>
      <c r="N1404">
        <f>Input2022!N1404*0.000001</f>
        <v>0</v>
      </c>
      <c r="O1404">
        <f>Input2022!O1404*0.000001</f>
        <v>93.987963999999991</v>
      </c>
      <c r="P1404">
        <f>Input2022!P1404*0.000001</f>
        <v>57.891951999999996</v>
      </c>
      <c r="Q1404">
        <f>Input2022!Q1404*0.000001</f>
        <v>-71.876682000000002</v>
      </c>
      <c r="R1404">
        <f>Input2022!R1404*0.000001</f>
        <v>475.1389676</v>
      </c>
      <c r="S1404">
        <f>Input2022!S1404*0.000001</f>
        <v>403.26228559999998</v>
      </c>
      <c r="T1404">
        <f>Input2022!T1404*0.000001</f>
        <v>15.060737999999999</v>
      </c>
      <c r="U1404">
        <f>Input2022!U1404*0.000001</f>
        <v>4.9138380000000002</v>
      </c>
      <c r="V1404">
        <f>Input2022!V1404*0.000001</f>
        <v>25.659499999999998</v>
      </c>
      <c r="W1404">
        <f>Input2022!W1404*0.000001</f>
        <v>-110.70111999999999</v>
      </c>
    </row>
    <row r="1405" spans="1:23" ht="14.25" customHeight="1">
      <c r="A1405">
        <f>Input2022!A1405</f>
        <v>2022</v>
      </c>
      <c r="B1405" t="str">
        <f>Input2022!B1405</f>
        <v>Victorville</v>
      </c>
      <c r="C1405" t="str">
        <f>Input2022!C1405</f>
        <v>City</v>
      </c>
      <c r="D1405" t="str">
        <f>Input2022!D1405</f>
        <v>06</v>
      </c>
      <c r="E1405" t="str">
        <f>Input2022!E1405</f>
        <v>071</v>
      </c>
      <c r="F1405">
        <f>Input2022!F1405</f>
        <v>82590</v>
      </c>
      <c r="G1405" t="str">
        <f>Input2022!G1405</f>
        <v>CA</v>
      </c>
      <c r="H1405">
        <f>Input2022!H1405*0.000001</f>
        <v>75.46626599999999</v>
      </c>
      <c r="I1405">
        <f>Input2022!I1405*0.000001</f>
        <v>-2.2869950000000001</v>
      </c>
      <c r="J1405">
        <f>Input2022!J1405*0.000001</f>
        <v>78.890655999999993</v>
      </c>
      <c r="K1405">
        <f>Input2022!K1405*0.000001</f>
        <v>338.70292999999998</v>
      </c>
      <c r="L1405">
        <f>Input2022!L1405*0.000001</f>
        <v>330.20010199999996</v>
      </c>
      <c r="M1405">
        <f>Input2022!M1405*0.000001</f>
        <v>114.486125</v>
      </c>
      <c r="N1405">
        <f>Input2022!N1405*0.000001</f>
        <v>0</v>
      </c>
      <c r="O1405">
        <f>Input2022!O1405*0.000001</f>
        <v>60.790439999999997</v>
      </c>
      <c r="P1405">
        <f>Input2022!P1405*0.000001</f>
        <v>4.747471</v>
      </c>
      <c r="Q1405">
        <f>Input2022!Q1405*0.000001</f>
        <v>-43.633367</v>
      </c>
      <c r="R1405">
        <f>Input2022!R1405*0.000001</f>
        <v>234.591622</v>
      </c>
      <c r="S1405">
        <f>Input2022!S1405*0.000001</f>
        <v>190.95825499999998</v>
      </c>
      <c r="T1405">
        <f>Input2022!T1405*0.000001</f>
        <v>8.6587350000000001</v>
      </c>
      <c r="U1405">
        <f>Input2022!U1405*0.000001</f>
        <v>0</v>
      </c>
      <c r="V1405">
        <f>Input2022!V1405*0.000001</f>
        <v>43.024034</v>
      </c>
      <c r="W1405">
        <f>Input2022!W1405*0.000001</f>
        <v>96.362327999999991</v>
      </c>
    </row>
    <row r="1406" spans="1:23" ht="14.25" customHeight="1">
      <c r="A1406">
        <f>Input2022!A1406</f>
        <v>2022</v>
      </c>
      <c r="B1406" t="str">
        <f>Input2022!B1406</f>
        <v>Villa Park</v>
      </c>
      <c r="C1406" t="str">
        <f>Input2022!C1406</f>
        <v>City</v>
      </c>
      <c r="D1406" t="str">
        <f>Input2022!D1406</f>
        <v>06</v>
      </c>
      <c r="E1406" t="str">
        <f>Input2022!E1406</f>
        <v>059</v>
      </c>
      <c r="F1406">
        <f>Input2022!F1406</f>
        <v>82744</v>
      </c>
      <c r="G1406" t="str">
        <f>Input2022!G1406</f>
        <v>CA</v>
      </c>
      <c r="H1406">
        <f>Input2022!H1406*0.000001</f>
        <v>3.1918929999999999</v>
      </c>
      <c r="I1406">
        <f>Input2022!I1406*0.000001</f>
        <v>-0.12153399999999999</v>
      </c>
      <c r="J1406">
        <f>Input2022!J1406*0.000001</f>
        <v>4.15083</v>
      </c>
      <c r="K1406">
        <f>Input2022!K1406*0.000001</f>
        <v>2.8603E-2</v>
      </c>
      <c r="L1406">
        <f>Input2022!L1406*0.000001</f>
        <v>6.1291959999999994</v>
      </c>
      <c r="M1406">
        <f>Input2022!M1406*0.000001</f>
        <v>4.8355499999999996</v>
      </c>
      <c r="N1406">
        <f>Input2022!N1406*0.000001</f>
        <v>0</v>
      </c>
      <c r="O1406">
        <f>Input2022!O1406*0.000001</f>
        <v>4.0026899999999994</v>
      </c>
      <c r="P1406">
        <f>Input2022!P1406*0.000001</f>
        <v>0.51714599999999999</v>
      </c>
      <c r="Q1406">
        <f>Input2022!Q1406*0.000001</f>
        <v>-0.79682500000000001</v>
      </c>
      <c r="R1406">
        <f>Input2022!R1406*0.000001</f>
        <v>8.3788117770767645</v>
      </c>
      <c r="S1406">
        <f>Input2022!S1406*0.000001</f>
        <v>7.5819867770767644</v>
      </c>
      <c r="T1406">
        <f>Input2022!T1406*0.000001</f>
        <v>8.5094000000000003E-2</v>
      </c>
      <c r="U1406">
        <f>Input2022!U1406*0.000001</f>
        <v>0</v>
      </c>
      <c r="V1406">
        <f>Input2022!V1406*0.000001</f>
        <v>0.16266600000000001</v>
      </c>
      <c r="W1406">
        <f>Input2022!W1406*0.000001</f>
        <v>1.9136199999999999</v>
      </c>
    </row>
    <row r="1407" spans="1:23" ht="14.25" customHeight="1">
      <c r="A1407">
        <f>Input2022!A1407</f>
        <v>2022</v>
      </c>
      <c r="B1407" t="str">
        <f>Input2022!B1407</f>
        <v>Vineland Elementary School District</v>
      </c>
      <c r="C1407" t="str">
        <f>Input2022!C1407</f>
        <v>School District</v>
      </c>
      <c r="D1407" t="str">
        <f>Input2022!D1407</f>
        <v>06</v>
      </c>
      <c r="E1407" t="str">
        <f>Input2022!E1407</f>
        <v>029</v>
      </c>
      <c r="F1407" t="str">
        <f>Input2022!F1407</f>
        <v>41130</v>
      </c>
      <c r="G1407" t="str">
        <f>Input2022!G1407</f>
        <v>CA</v>
      </c>
      <c r="H1407">
        <f>Input2022!H1407*0.000001</f>
        <v>11.602741999999999</v>
      </c>
      <c r="I1407">
        <f>Input2022!I1407*0.000001</f>
        <v>0</v>
      </c>
      <c r="J1407">
        <f>Input2022!J1407*0.000001</f>
        <v>12.038853999999999</v>
      </c>
      <c r="K1407">
        <f>Input2022!K1407*0.000001</f>
        <v>5.3358829999999999</v>
      </c>
      <c r="L1407">
        <f>Input2022!L1407*0.000001</f>
        <v>14.942038999999999</v>
      </c>
      <c r="M1407">
        <f>Input2022!M1407*0.000001</f>
        <v>13.480504999999999</v>
      </c>
      <c r="N1407">
        <f>Input2022!N1407*0.000001</f>
        <v>12.785302999999999</v>
      </c>
      <c r="O1407">
        <f>Input2022!O1407*0.000001</f>
        <v>0</v>
      </c>
      <c r="P1407">
        <f>Input2022!P1407*0.000001</f>
        <v>1.5369789999999999</v>
      </c>
      <c r="Q1407">
        <f>Input2022!Q1407*0.000001</f>
        <v>-4.2052189999999996</v>
      </c>
      <c r="R1407">
        <f>Input2022!R1407*0.000001</f>
        <v>28.667165350000001</v>
      </c>
      <c r="S1407">
        <f>Input2022!S1407*0.000001</f>
        <v>24.461946350000002</v>
      </c>
      <c r="T1407">
        <f>Input2022!T1407*0.000001</f>
        <v>0.93700099999999997</v>
      </c>
      <c r="U1407">
        <f>Input2022!U1407*0.000001</f>
        <v>0</v>
      </c>
      <c r="V1407">
        <f>Input2022!V1407*0.000001</f>
        <v>2.1410179999999999</v>
      </c>
      <c r="W1407">
        <f>Input2022!W1407*0.000001</f>
        <v>2.5911089999999999</v>
      </c>
    </row>
    <row r="1408" spans="1:23" ht="14.25" customHeight="1">
      <c r="A1408">
        <f>Input2022!A1408</f>
        <v>2022</v>
      </c>
      <c r="B1408" t="str">
        <f>Input2022!B1408</f>
        <v>Visalia</v>
      </c>
      <c r="C1408" t="str">
        <f>Input2022!C1408</f>
        <v>City</v>
      </c>
      <c r="D1408" t="str">
        <f>Input2022!D1408</f>
        <v>06</v>
      </c>
      <c r="E1408" t="str">
        <f>Input2022!E1408</f>
        <v>107</v>
      </c>
      <c r="F1408">
        <f>Input2022!F1408</f>
        <v>82954</v>
      </c>
      <c r="G1408" t="str">
        <f>Input2022!G1408</f>
        <v>CA</v>
      </c>
      <c r="H1408">
        <f>Input2022!H1408*0.000001</f>
        <v>52.228451</v>
      </c>
      <c r="I1408">
        <f>Input2022!I1408*0.000001</f>
        <v>-23.929268</v>
      </c>
      <c r="J1408">
        <f>Input2022!J1408*0.000001</f>
        <v>71.993903000000003</v>
      </c>
      <c r="K1408">
        <f>Input2022!K1408*0.000001</f>
        <v>112.45101</v>
      </c>
      <c r="L1408">
        <f>Input2022!L1408*0.000001</f>
        <v>256.54352299999999</v>
      </c>
      <c r="M1408">
        <f>Input2022!M1408*0.000001</f>
        <v>96.871031000000002</v>
      </c>
      <c r="N1408">
        <f>Input2022!N1408*0.000001</f>
        <v>0</v>
      </c>
      <c r="O1408">
        <f>Input2022!O1408*0.000001</f>
        <v>30.304590999999999</v>
      </c>
      <c r="P1408">
        <f>Input2022!P1408*0.000001</f>
        <v>3.468655</v>
      </c>
      <c r="Q1408">
        <f>Input2022!Q1408*0.000001</f>
        <v>-81.603692999999993</v>
      </c>
      <c r="R1408">
        <f>Input2022!R1408*0.000001</f>
        <v>533.62431300000003</v>
      </c>
      <c r="S1408">
        <f>Input2022!S1408*0.000001</f>
        <v>452.02061999999995</v>
      </c>
      <c r="T1408">
        <f>Input2022!T1408*0.000001</f>
        <v>18.704560999999998</v>
      </c>
      <c r="U1408">
        <f>Input2022!U1408*0.000001</f>
        <v>0</v>
      </c>
      <c r="V1408">
        <f>Input2022!V1408*0.000001</f>
        <v>0</v>
      </c>
      <c r="W1408">
        <f>Input2022!W1408*0.000001</f>
        <v>223.32512399999999</v>
      </c>
    </row>
    <row r="1409" spans="1:23" ht="14.25" customHeight="1">
      <c r="A1409">
        <f>Input2022!A1409</f>
        <v>2022</v>
      </c>
      <c r="B1409" t="str">
        <f>Input2022!B1409</f>
        <v>Visalia Unified School District</v>
      </c>
      <c r="C1409" t="str">
        <f>Input2022!C1409</f>
        <v>School District</v>
      </c>
      <c r="D1409" t="str">
        <f>Input2022!D1409</f>
        <v>06</v>
      </c>
      <c r="E1409" t="str">
        <f>Input2022!E1409</f>
        <v>107</v>
      </c>
      <c r="F1409" t="str">
        <f>Input2022!F1409</f>
        <v>41160</v>
      </c>
      <c r="G1409" t="str">
        <f>Input2022!G1409</f>
        <v>CA</v>
      </c>
      <c r="H1409">
        <f>Input2022!H1409*0.000001</f>
        <v>88.543306000000001</v>
      </c>
      <c r="I1409">
        <f>Input2022!I1409*0.000001</f>
        <v>-24.498508999999999</v>
      </c>
      <c r="J1409">
        <f>Input2022!J1409*0.000001</f>
        <v>406.91226799999998</v>
      </c>
      <c r="K1409">
        <f>Input2022!K1409*0.000001</f>
        <v>119.46588</v>
      </c>
      <c r="L1409">
        <f>Input2022!L1409*0.000001</f>
        <v>496.36933099999999</v>
      </c>
      <c r="M1409">
        <f>Input2022!M1409*0.000001</f>
        <v>435.38668099999995</v>
      </c>
      <c r="N1409">
        <f>Input2022!N1409*0.000001</f>
        <v>188.385109</v>
      </c>
      <c r="O1409">
        <f>Input2022!O1409*0.000001</f>
        <v>0</v>
      </c>
      <c r="P1409">
        <f>Input2022!P1409*0.000001</f>
        <v>99.632522999999992</v>
      </c>
      <c r="Q1409">
        <f>Input2022!Q1409*0.000001</f>
        <v>-175.40099999999998</v>
      </c>
      <c r="R1409">
        <f>Input2022!R1409*0.000001</f>
        <v>1181.3744360000001</v>
      </c>
      <c r="S1409">
        <f>Input2022!S1409*0.000001</f>
        <v>1005.973436</v>
      </c>
      <c r="T1409">
        <f>Input2022!T1409*0.000001</f>
        <v>41.646726000000001</v>
      </c>
      <c r="U1409">
        <f>Input2022!U1409*0.000001</f>
        <v>3.5772349999999999</v>
      </c>
      <c r="V1409">
        <f>Input2022!V1409*0.000001</f>
        <v>97.405362999999994</v>
      </c>
      <c r="W1409">
        <f>Input2022!W1409*0.000001</f>
        <v>-205.011617</v>
      </c>
    </row>
    <row r="1410" spans="1:23" ht="14.25" customHeight="1">
      <c r="A1410">
        <f>Input2022!A1410</f>
        <v>2022</v>
      </c>
      <c r="B1410" t="str">
        <f>Input2022!B1410</f>
        <v>Vista</v>
      </c>
      <c r="C1410" t="str">
        <f>Input2022!C1410</f>
        <v>City</v>
      </c>
      <c r="D1410" t="str">
        <f>Input2022!D1410</f>
        <v>06</v>
      </c>
      <c r="E1410" t="str">
        <f>Input2022!E1410</f>
        <v>073</v>
      </c>
      <c r="F1410">
        <f>Input2022!F1410</f>
        <v>82996</v>
      </c>
      <c r="G1410" t="str">
        <f>Input2022!G1410</f>
        <v>CA</v>
      </c>
      <c r="H1410">
        <f>Input2022!H1410*0.000001</f>
        <v>96.408361999999997</v>
      </c>
      <c r="I1410">
        <f>Input2022!I1410*0.000001</f>
        <v>-18.652721</v>
      </c>
      <c r="J1410">
        <f>Input2022!J1410*0.000001</f>
        <v>81.91126899999999</v>
      </c>
      <c r="K1410">
        <f>Input2022!K1410*0.000001</f>
        <v>118.81793399999999</v>
      </c>
      <c r="L1410">
        <f>Input2022!L1410*0.000001</f>
        <v>149.06048999999999</v>
      </c>
      <c r="M1410">
        <f>Input2022!M1410*0.000001</f>
        <v>102.345592</v>
      </c>
      <c r="N1410">
        <f>Input2022!N1410*0.000001</f>
        <v>0</v>
      </c>
      <c r="O1410">
        <f>Input2022!O1410*0.000001</f>
        <v>126.121775</v>
      </c>
      <c r="P1410">
        <f>Input2022!P1410*0.000001</f>
        <v>16.559625</v>
      </c>
      <c r="Q1410">
        <f>Input2022!Q1410*0.000001</f>
        <v>-39.725673999999998</v>
      </c>
      <c r="R1410">
        <f>Input2022!R1410*0.000001</f>
        <v>286.83040599999998</v>
      </c>
      <c r="S1410">
        <f>Input2022!S1410*0.000001</f>
        <v>247.10473199999998</v>
      </c>
      <c r="T1410">
        <f>Input2022!T1410*0.000001</f>
        <v>12.614825</v>
      </c>
      <c r="U1410">
        <f>Input2022!U1410*0.000001</f>
        <v>0</v>
      </c>
      <c r="V1410">
        <f>Input2022!V1410*0.000001</f>
        <v>0</v>
      </c>
      <c r="W1410">
        <f>Input2022!W1410*0.000001</f>
        <v>167.97931</v>
      </c>
    </row>
    <row r="1411" spans="1:23" ht="14.25" customHeight="1">
      <c r="A1411">
        <f>Input2022!A1411</f>
        <v>2022</v>
      </c>
      <c r="B1411" t="str">
        <f>Input2022!B1411</f>
        <v>Vista Unified School District</v>
      </c>
      <c r="C1411" t="str">
        <f>Input2022!C1411</f>
        <v>School District</v>
      </c>
      <c r="D1411" t="str">
        <f>Input2022!D1411</f>
        <v>06</v>
      </c>
      <c r="E1411" t="str">
        <f>Input2022!E1411</f>
        <v>073</v>
      </c>
      <c r="F1411" t="str">
        <f>Input2022!F1411</f>
        <v>41190</v>
      </c>
      <c r="G1411" t="str">
        <f>Input2022!G1411</f>
        <v>CA</v>
      </c>
      <c r="H1411">
        <f>Input2022!H1411*0.000001</f>
        <v>33.372320000000002</v>
      </c>
      <c r="I1411">
        <f>Input2022!I1411*0.000001</f>
        <v>0</v>
      </c>
      <c r="J1411">
        <f>Input2022!J1411*0.000001</f>
        <v>287.45842499999998</v>
      </c>
      <c r="K1411">
        <f>Input2022!K1411*0.000001</f>
        <v>305.04576800000001</v>
      </c>
      <c r="L1411">
        <f>Input2022!L1411*0.000001</f>
        <v>353.48398900000001</v>
      </c>
      <c r="M1411">
        <f>Input2022!M1411*0.000001</f>
        <v>316.71827099999996</v>
      </c>
      <c r="N1411">
        <f>Input2022!N1411*0.000001</f>
        <v>0</v>
      </c>
      <c r="O1411">
        <f>Input2022!O1411*0.000001</f>
        <v>64.227356999999998</v>
      </c>
      <c r="P1411">
        <f>Input2022!P1411*0.000001</f>
        <v>22.025679</v>
      </c>
      <c r="Q1411">
        <f>Input2022!Q1411*0.000001</f>
        <v>-156.174678</v>
      </c>
      <c r="R1411">
        <f>Input2022!R1411*0.000001</f>
        <v>1037.008245230769</v>
      </c>
      <c r="S1411">
        <f>Input2022!S1411*0.000001</f>
        <v>880.83356723076906</v>
      </c>
      <c r="T1411">
        <f>Input2022!T1411*0.000001</f>
        <v>30.573888</v>
      </c>
      <c r="U1411">
        <f>Input2022!U1411*0.000001</f>
        <v>-9.892999999999999E-3</v>
      </c>
      <c r="V1411">
        <f>Input2022!V1411*0.000001</f>
        <v>33.899346000000001</v>
      </c>
      <c r="W1411">
        <f>Input2022!W1411*0.000001</f>
        <v>-234.115219</v>
      </c>
    </row>
    <row r="1412" spans="1:23" ht="14.25" customHeight="1">
      <c r="A1412">
        <f>Input2022!A1412</f>
        <v>2022</v>
      </c>
      <c r="B1412" t="str">
        <f>Input2022!B1412</f>
        <v>Walnut</v>
      </c>
      <c r="C1412" t="str">
        <f>Input2022!C1412</f>
        <v>City</v>
      </c>
      <c r="D1412" t="str">
        <f>Input2022!D1412</f>
        <v>06</v>
      </c>
      <c r="E1412" t="str">
        <f>Input2022!E1412</f>
        <v>037</v>
      </c>
      <c r="F1412">
        <f>Input2022!F1412</f>
        <v>83332</v>
      </c>
      <c r="G1412" t="str">
        <f>Input2022!G1412</f>
        <v>CA</v>
      </c>
      <c r="H1412">
        <f>Input2022!H1412*0.000001</f>
        <v>28.111867999999998</v>
      </c>
      <c r="I1412">
        <f>Input2022!I1412*0.000001</f>
        <v>-0.13390199999999999</v>
      </c>
      <c r="J1412">
        <f>Input2022!J1412*0.000001</f>
        <v>14.062419999999999</v>
      </c>
      <c r="K1412">
        <f>Input2022!K1412*0.000001</f>
        <v>0.185222</v>
      </c>
      <c r="L1412">
        <f>Input2022!L1412*0.000001</f>
        <v>22.334125</v>
      </c>
      <c r="M1412">
        <f>Input2022!M1412*0.000001</f>
        <v>14.279558999999999</v>
      </c>
      <c r="N1412">
        <f>Input2022!N1412*0.000001</f>
        <v>0</v>
      </c>
      <c r="O1412">
        <f>Input2022!O1412*0.000001</f>
        <v>32.426549000000001</v>
      </c>
      <c r="P1412">
        <f>Input2022!P1412*0.000001</f>
        <v>3.9148719999999999</v>
      </c>
      <c r="Q1412">
        <f>Input2022!Q1412*0.000001</f>
        <v>-4.3860789999999996</v>
      </c>
      <c r="R1412">
        <f>Input2022!R1412*0.000001</f>
        <v>46.120704520000004</v>
      </c>
      <c r="S1412">
        <f>Input2022!S1412*0.000001</f>
        <v>41.734625520000002</v>
      </c>
      <c r="T1412">
        <f>Input2022!T1412*0.000001</f>
        <v>1.045185</v>
      </c>
      <c r="U1412">
        <f>Input2022!U1412*0.000001</f>
        <v>0</v>
      </c>
      <c r="V1412">
        <f>Input2022!V1412*0.000001</f>
        <v>1.8252119999999998</v>
      </c>
      <c r="W1412">
        <f>Input2022!W1412*0.000001</f>
        <v>21.172241</v>
      </c>
    </row>
    <row r="1413" spans="1:23" ht="14.25" customHeight="1">
      <c r="A1413">
        <f>Input2022!A1413</f>
        <v>2022</v>
      </c>
      <c r="B1413" t="str">
        <f>Input2022!B1413</f>
        <v>Walnut Creek</v>
      </c>
      <c r="C1413" t="str">
        <f>Input2022!C1413</f>
        <v>City</v>
      </c>
      <c r="D1413" t="str">
        <f>Input2022!D1413</f>
        <v>06</v>
      </c>
      <c r="E1413" t="str">
        <f>Input2022!E1413</f>
        <v>013</v>
      </c>
      <c r="F1413">
        <f>Input2022!F1413</f>
        <v>83346</v>
      </c>
      <c r="G1413" t="str">
        <f>Input2022!G1413</f>
        <v>CA</v>
      </c>
      <c r="H1413">
        <f>Input2022!H1413*0.000001</f>
        <v>59.187428999999995</v>
      </c>
      <c r="I1413">
        <f>Input2022!I1413*0.000001</f>
        <v>-2.285339</v>
      </c>
      <c r="J1413">
        <f>Input2022!J1413*0.000001</f>
        <v>83.467354</v>
      </c>
      <c r="K1413">
        <f>Input2022!K1413*0.000001</f>
        <v>11.032238999999999</v>
      </c>
      <c r="L1413">
        <f>Input2022!L1413*0.000001</f>
        <v>118.275335</v>
      </c>
      <c r="M1413">
        <f>Input2022!M1413*0.000001</f>
        <v>87.054458999999994</v>
      </c>
      <c r="N1413">
        <f>Input2022!N1413*0.000001</f>
        <v>0</v>
      </c>
      <c r="O1413">
        <f>Input2022!O1413*0.000001</f>
        <v>88.664811</v>
      </c>
      <c r="P1413">
        <f>Input2022!P1413*0.000001</f>
        <v>14.444211999999998</v>
      </c>
      <c r="Q1413">
        <f>Input2022!Q1413*0.000001</f>
        <v>-83.081243000000001</v>
      </c>
      <c r="R1413">
        <f>Input2022!R1413*0.000001</f>
        <v>449.57452999999998</v>
      </c>
      <c r="S1413">
        <f>Input2022!S1413*0.000001</f>
        <v>366.49328700000001</v>
      </c>
      <c r="T1413">
        <f>Input2022!T1413*0.000001</f>
        <v>14.219759999999999</v>
      </c>
      <c r="U1413">
        <f>Input2022!U1413*0.000001</f>
        <v>0</v>
      </c>
      <c r="V1413">
        <f>Input2022!V1413*0.000001</f>
        <v>0</v>
      </c>
      <c r="W1413">
        <f>Input2022!W1413*0.000001</f>
        <v>20.568491999999999</v>
      </c>
    </row>
    <row r="1414" spans="1:23" ht="14.25" customHeight="1">
      <c r="A1414">
        <f>Input2022!A1414</f>
        <v>2022</v>
      </c>
      <c r="B1414" t="str">
        <f>Input2022!B1414</f>
        <v>Walnut Creek School District</v>
      </c>
      <c r="C1414" t="str">
        <f>Input2022!C1414</f>
        <v>School District</v>
      </c>
      <c r="D1414" t="str">
        <f>Input2022!D1414</f>
        <v>06</v>
      </c>
      <c r="E1414" t="str">
        <f>Input2022!E1414</f>
        <v>013</v>
      </c>
      <c r="F1414" t="str">
        <f>Input2022!F1414</f>
        <v>41250</v>
      </c>
      <c r="G1414" t="str">
        <f>Input2022!G1414</f>
        <v>CA</v>
      </c>
      <c r="H1414">
        <f>Input2022!H1414*0.000001</f>
        <v>7.4098479999999993</v>
      </c>
      <c r="I1414">
        <f>Input2022!I1414*0.000001</f>
        <v>0</v>
      </c>
      <c r="J1414">
        <f>Input2022!J1414*0.000001</f>
        <v>42.943121999999995</v>
      </c>
      <c r="K1414">
        <f>Input2022!K1414*0.000001</f>
        <v>66.053912999999994</v>
      </c>
      <c r="L1414">
        <f>Input2022!L1414*0.000001</f>
        <v>47.980579999999996</v>
      </c>
      <c r="M1414">
        <f>Input2022!M1414*0.000001</f>
        <v>43.670756999999995</v>
      </c>
      <c r="N1414">
        <f>Input2022!N1414*0.000001</f>
        <v>0</v>
      </c>
      <c r="O1414">
        <f>Input2022!O1414*0.000001</f>
        <v>8.0898659999999989</v>
      </c>
      <c r="P1414">
        <f>Input2022!P1414*0.000001</f>
        <v>1.1516420000000001</v>
      </c>
      <c r="Q1414">
        <f>Input2022!Q1414*0.000001</f>
        <v>-21.539840999999999</v>
      </c>
      <c r="R1414">
        <f>Input2022!R1414*0.000001</f>
        <v>149.85845409999999</v>
      </c>
      <c r="S1414">
        <f>Input2022!S1414*0.000001</f>
        <v>128.31861309999999</v>
      </c>
      <c r="T1414">
        <f>Input2022!T1414*0.000001</f>
        <v>4.5283169999999995</v>
      </c>
      <c r="U1414">
        <f>Input2022!U1414*0.000001</f>
        <v>-1.4966746031746031E-3</v>
      </c>
      <c r="V1414">
        <f>Input2022!V1414*0.000001</f>
        <v>3.9433363253968254</v>
      </c>
      <c r="W1414">
        <f>Input2022!W1414*0.000001</f>
        <v>-29.223136999999998</v>
      </c>
    </row>
    <row r="1415" spans="1:23" ht="14.25" customHeight="1">
      <c r="A1415">
        <f>Input2022!A1415</f>
        <v>2022</v>
      </c>
      <c r="B1415" t="str">
        <f>Input2022!B1415</f>
        <v>Walnut Valley Unified School District</v>
      </c>
      <c r="C1415" t="str">
        <f>Input2022!C1415</f>
        <v>School District</v>
      </c>
      <c r="D1415" t="str">
        <f>Input2022!D1415</f>
        <v>06</v>
      </c>
      <c r="E1415" t="str">
        <f>Input2022!E1415</f>
        <v>037</v>
      </c>
      <c r="F1415" t="str">
        <f>Input2022!F1415</f>
        <v>41280</v>
      </c>
      <c r="G1415" t="str">
        <f>Input2022!G1415</f>
        <v>CA</v>
      </c>
      <c r="H1415">
        <f>Input2022!H1415*0.000001</f>
        <v>44.179178</v>
      </c>
      <c r="I1415">
        <f>Input2022!I1415*0.000001</f>
        <v>0</v>
      </c>
      <c r="J1415">
        <f>Input2022!J1415*0.000001</f>
        <v>170.80210299999999</v>
      </c>
      <c r="K1415">
        <f>Input2022!K1415*0.000001</f>
        <v>278.86428100000001</v>
      </c>
      <c r="L1415">
        <f>Input2022!L1415*0.000001</f>
        <v>194.05634599999999</v>
      </c>
      <c r="M1415">
        <f>Input2022!M1415*0.000001</f>
        <v>177.824513</v>
      </c>
      <c r="N1415">
        <f>Input2022!N1415*0.000001</f>
        <v>0</v>
      </c>
      <c r="O1415">
        <f>Input2022!O1415*0.000001</f>
        <v>59.042547999999996</v>
      </c>
      <c r="P1415">
        <f>Input2022!P1415*0.000001</f>
        <v>9.5679169999999996</v>
      </c>
      <c r="Q1415">
        <f>Input2022!Q1415*0.000001</f>
        <v>-84.544223000000002</v>
      </c>
      <c r="R1415">
        <f>Input2022!R1415*0.000001</f>
        <v>580.33284736842108</v>
      </c>
      <c r="S1415">
        <f>Input2022!S1415*0.000001</f>
        <v>495.78862436842104</v>
      </c>
      <c r="T1415">
        <f>Input2022!T1415*0.000001</f>
        <v>17.217451999999998</v>
      </c>
      <c r="U1415">
        <f>Input2022!U1415*0.000001</f>
        <v>0</v>
      </c>
      <c r="V1415">
        <f>Input2022!V1415*0.000001</f>
        <v>22.958380999999999</v>
      </c>
      <c r="W1415">
        <f>Input2022!W1415*0.000001</f>
        <v>-123.267798</v>
      </c>
    </row>
    <row r="1416" spans="1:23" ht="14.25" customHeight="1">
      <c r="A1416">
        <f>Input2022!A1416</f>
        <v>2022</v>
      </c>
      <c r="B1416" t="str">
        <f>Input2022!B1416</f>
        <v>Warner Unified School District</v>
      </c>
      <c r="C1416" t="str">
        <f>Input2022!C1416</f>
        <v>School District</v>
      </c>
      <c r="D1416" t="str">
        <f>Input2022!D1416</f>
        <v>06</v>
      </c>
      <c r="E1416" t="str">
        <f>Input2022!E1416</f>
        <v>073</v>
      </c>
      <c r="F1416" t="str">
        <f>Input2022!F1416</f>
        <v>00042</v>
      </c>
      <c r="G1416" t="str">
        <f>Input2022!G1416</f>
        <v>CA</v>
      </c>
      <c r="H1416">
        <f>Input2022!H1416*0.000001</f>
        <v>2.4451989999999997</v>
      </c>
      <c r="I1416">
        <f>Input2022!I1416*0.000001</f>
        <v>-0.13927200000000001</v>
      </c>
      <c r="J1416">
        <f>Input2022!J1416*0.000001</f>
        <v>5.8616459999999995</v>
      </c>
      <c r="K1416">
        <f>Input2022!K1416*0.000001</f>
        <v>0.14560099999999998</v>
      </c>
      <c r="L1416">
        <f>Input2022!L1416*0.000001</f>
        <v>5.7379499999999997</v>
      </c>
      <c r="M1416">
        <f>Input2022!M1416*0.000001</f>
        <v>5.5352119999999996</v>
      </c>
      <c r="N1416">
        <f>Input2022!N1416*0.000001</f>
        <v>2.9079139999999999</v>
      </c>
      <c r="O1416">
        <f>Input2022!O1416*0.000001</f>
        <v>0</v>
      </c>
      <c r="P1416">
        <f>Input2022!P1416*0.000001</f>
        <v>1.154188</v>
      </c>
      <c r="Q1416">
        <f>Input2022!Q1416*0.000001</f>
        <v>-2.0182530000000001</v>
      </c>
      <c r="R1416">
        <f>Input2022!R1416*0.000001</f>
        <v>12.99502040932037</v>
      </c>
      <c r="S1416">
        <f>Input2022!S1416*0.000001</f>
        <v>10.97676740932037</v>
      </c>
      <c r="T1416">
        <f>Input2022!T1416*0.000001</f>
        <v>0.43764599999999998</v>
      </c>
      <c r="U1416">
        <f>Input2022!U1416*0.000001</f>
        <v>0</v>
      </c>
      <c r="V1416">
        <f>Input2022!V1416*0.000001</f>
        <v>0.29050300000000001</v>
      </c>
      <c r="W1416">
        <f>Input2022!W1416*0.000001</f>
        <v>-0.29358099999999998</v>
      </c>
    </row>
    <row r="1417" spans="1:23" ht="14.25" customHeight="1">
      <c r="A1417">
        <f>Input2022!A1417</f>
        <v>2022</v>
      </c>
      <c r="B1417" t="str">
        <f>Input2022!B1417</f>
        <v>Wasco</v>
      </c>
      <c r="C1417" t="str">
        <f>Input2022!C1417</f>
        <v>City</v>
      </c>
      <c r="D1417" t="str">
        <f>Input2022!D1417</f>
        <v>06</v>
      </c>
      <c r="E1417" t="str">
        <f>Input2022!E1417</f>
        <v>065</v>
      </c>
      <c r="F1417">
        <f>Input2022!F1417</f>
        <v>83542</v>
      </c>
      <c r="G1417" t="str">
        <f>Input2022!G1417</f>
        <v>CA</v>
      </c>
      <c r="H1417">
        <f>Input2022!H1417*0.000001</f>
        <v>20.926477999999999</v>
      </c>
      <c r="I1417">
        <f>Input2022!I1417*0.000001</f>
        <v>-0.135045</v>
      </c>
      <c r="J1417">
        <f>Input2022!J1417*0.000001</f>
        <v>10.441645999999999</v>
      </c>
      <c r="K1417">
        <f>Input2022!K1417*0.000001</f>
        <v>0.14968899999999999</v>
      </c>
      <c r="L1417">
        <f>Input2022!L1417*0.000001</f>
        <v>25.921885</v>
      </c>
      <c r="M1417">
        <f>Input2022!M1417*0.000001</f>
        <v>11.482889</v>
      </c>
      <c r="N1417">
        <f>Input2022!N1417*0.000001</f>
        <v>0</v>
      </c>
      <c r="O1417">
        <f>Input2022!O1417*0.000001</f>
        <v>21.938191999999997</v>
      </c>
      <c r="P1417">
        <f>Input2022!P1417*0.000001</f>
        <v>2.4599769999999999</v>
      </c>
      <c r="Q1417">
        <f>Input2022!Q1417*0.000001</f>
        <v>-3.3036729999999999</v>
      </c>
      <c r="R1417">
        <f>Input2022!R1417*0.000001</f>
        <v>28.212408</v>
      </c>
      <c r="S1417">
        <f>Input2022!S1417*0.000001</f>
        <v>24.908735</v>
      </c>
      <c r="T1417">
        <f>Input2022!T1417*0.000001</f>
        <v>1.5745689999999999</v>
      </c>
      <c r="U1417">
        <f>Input2022!U1417*0.000001</f>
        <v>0</v>
      </c>
      <c r="V1417">
        <f>Input2022!V1417*0.000001</f>
        <v>0</v>
      </c>
      <c r="W1417">
        <f>Input2022!W1417*0.000001</f>
        <v>39.275112999999997</v>
      </c>
    </row>
    <row r="1418" spans="1:23" ht="14.25" customHeight="1">
      <c r="A1418">
        <f>Input2022!A1418</f>
        <v>2022</v>
      </c>
      <c r="B1418" t="str">
        <f>Input2022!B1418</f>
        <v>Wasco Union Elementary School District</v>
      </c>
      <c r="C1418" t="str">
        <f>Input2022!C1418</f>
        <v>School District</v>
      </c>
      <c r="D1418" t="str">
        <f>Input2022!D1418</f>
        <v>06</v>
      </c>
      <c r="E1418" t="str">
        <f>Input2022!E1418</f>
        <v>029</v>
      </c>
      <c r="F1418" t="str">
        <f>Input2022!F1418</f>
        <v>41400</v>
      </c>
      <c r="G1418" t="str">
        <f>Input2022!G1418</f>
        <v>CA</v>
      </c>
      <c r="H1418">
        <f>Input2022!H1418*0.000001</f>
        <v>30.695110999999997</v>
      </c>
      <c r="I1418">
        <f>Input2022!I1418*0.000001</f>
        <v>-1.148852</v>
      </c>
      <c r="J1418">
        <f>Input2022!J1418*0.000001</f>
        <v>58.724750999999998</v>
      </c>
      <c r="K1418">
        <f>Input2022!K1418*0.000001</f>
        <v>50.268408999999998</v>
      </c>
      <c r="L1418">
        <f>Input2022!L1418*0.000001</f>
        <v>80.277709000000002</v>
      </c>
      <c r="M1418">
        <f>Input2022!M1418*0.000001</f>
        <v>65.540267</v>
      </c>
      <c r="N1418">
        <f>Input2022!N1418*0.000001</f>
        <v>35.771800999999996</v>
      </c>
      <c r="O1418">
        <f>Input2022!O1418*0.000001</f>
        <v>0</v>
      </c>
      <c r="P1418">
        <f>Input2022!P1418*0.000001</f>
        <v>5.2027679999999998</v>
      </c>
      <c r="Q1418">
        <f>Input2022!Q1418*0.000001</f>
        <v>-26.680927000000001</v>
      </c>
      <c r="R1418">
        <f>Input2022!R1418*0.000001</f>
        <v>179.14599908581616</v>
      </c>
      <c r="S1418">
        <f>Input2022!S1418*0.000001</f>
        <v>152.46507208581616</v>
      </c>
      <c r="T1418">
        <f>Input2022!T1418*0.000001</f>
        <v>5.7259630000000001</v>
      </c>
      <c r="U1418">
        <f>Input2022!U1418*0.000001</f>
        <v>0</v>
      </c>
      <c r="V1418">
        <f>Input2022!V1418*0.000001</f>
        <v>10.767087999999999</v>
      </c>
      <c r="W1418">
        <f>Input2022!W1418*0.000001</f>
        <v>-13.95852</v>
      </c>
    </row>
    <row r="1419" spans="1:23" ht="14.25" customHeight="1">
      <c r="A1419">
        <f>Input2022!A1419</f>
        <v>2022</v>
      </c>
      <c r="B1419" t="str">
        <f>Input2022!B1419</f>
        <v>Wasco Union High School District</v>
      </c>
      <c r="C1419" t="str">
        <f>Input2022!C1419</f>
        <v>School District</v>
      </c>
      <c r="D1419" t="str">
        <f>Input2022!D1419</f>
        <v>06</v>
      </c>
      <c r="E1419" t="str">
        <f>Input2022!E1419</f>
        <v>029</v>
      </c>
      <c r="F1419" t="str">
        <f>Input2022!F1419</f>
        <v>41430</v>
      </c>
      <c r="G1419" t="str">
        <f>Input2022!G1419</f>
        <v>CA</v>
      </c>
      <c r="H1419">
        <f>Input2022!H1419*0.000001</f>
        <v>11.870676</v>
      </c>
      <c r="I1419">
        <f>Input2022!I1419*0.000001</f>
        <v>-4.0477590000000001</v>
      </c>
      <c r="J1419">
        <f>Input2022!J1419*0.000001</f>
        <v>29.492509999999999</v>
      </c>
      <c r="K1419">
        <f>Input2022!K1419*0.000001</f>
        <v>28.172473999999998</v>
      </c>
      <c r="L1419">
        <f>Input2022!L1419*0.000001</f>
        <v>36.708503999999998</v>
      </c>
      <c r="M1419">
        <f>Input2022!M1419*0.000001</f>
        <v>32.994371000000001</v>
      </c>
      <c r="N1419">
        <f>Input2022!N1419*0.000001</f>
        <v>0</v>
      </c>
      <c r="O1419">
        <f>Input2022!O1419*0.000001</f>
        <v>18.569908999999999</v>
      </c>
      <c r="P1419">
        <f>Input2022!P1419*0.000001</f>
        <v>7.0719819999999993</v>
      </c>
      <c r="Q1419">
        <f>Input2022!Q1419*0.000001</f>
        <v>-12.27563</v>
      </c>
      <c r="R1419">
        <f>Input2022!R1419*0.000001</f>
        <v>83.172982186234819</v>
      </c>
      <c r="S1419">
        <f>Input2022!S1419*0.000001</f>
        <v>70.897352186234812</v>
      </c>
      <c r="T1419">
        <f>Input2022!T1419*0.000001</f>
        <v>2.6222300000000001</v>
      </c>
      <c r="U1419">
        <f>Input2022!U1419*0.000001</f>
        <v>0</v>
      </c>
      <c r="V1419">
        <f>Input2022!V1419*0.000001</f>
        <v>8.1956229999999994</v>
      </c>
      <c r="W1419">
        <f>Input2022!W1419*0.000001</f>
        <v>-7.5129039999999998</v>
      </c>
    </row>
    <row r="1420" spans="1:23" ht="14.25" customHeight="1">
      <c r="A1420">
        <f>Input2022!A1420</f>
        <v>2022</v>
      </c>
      <c r="B1420" t="str">
        <f>Input2022!B1420</f>
        <v>Washington Colony Elementary School District</v>
      </c>
      <c r="C1420" t="str">
        <f>Input2022!C1420</f>
        <v>School District</v>
      </c>
      <c r="D1420" t="str">
        <f>Input2022!D1420</f>
        <v>06</v>
      </c>
      <c r="E1420" t="str">
        <f>Input2022!E1420</f>
        <v>019</v>
      </c>
      <c r="F1420" t="str">
        <f>Input2022!F1420</f>
        <v>41460</v>
      </c>
      <c r="G1420" t="str">
        <f>Input2022!G1420</f>
        <v>CA</v>
      </c>
      <c r="H1420">
        <f>Input2022!H1420*0.000001</f>
        <v>3.5819299999999998</v>
      </c>
      <c r="I1420">
        <f>Input2022!I1420*0.000001</f>
        <v>-2.069</v>
      </c>
      <c r="J1420">
        <f>Input2022!J1420*0.000001</f>
        <v>6.3901870000000001</v>
      </c>
      <c r="K1420">
        <f>Input2022!K1420*0.000001</f>
        <v>0.255158</v>
      </c>
      <c r="L1420">
        <f>Input2022!L1420*0.000001</f>
        <v>8.2561429999999998</v>
      </c>
      <c r="M1420">
        <f>Input2022!M1420*0.000001</f>
        <v>7.6135059999999992</v>
      </c>
      <c r="N1420">
        <f>Input2022!N1420*0.000001</f>
        <v>5.053464</v>
      </c>
      <c r="O1420">
        <f>Input2022!O1420*0.000001</f>
        <v>0</v>
      </c>
      <c r="P1420">
        <f>Input2022!P1420*0.000001</f>
        <v>0.95820499999999997</v>
      </c>
      <c r="Q1420">
        <f>Input2022!Q1420*0.000001</f>
        <v>-2.7367889999999999</v>
      </c>
      <c r="R1420">
        <f>Input2022!R1420*0.000001</f>
        <v>18.899404037208388</v>
      </c>
      <c r="S1420">
        <f>Input2022!S1420*0.000001</f>
        <v>16.16261503720839</v>
      </c>
      <c r="T1420">
        <f>Input2022!T1420*0.000001</f>
        <v>0.546601</v>
      </c>
      <c r="U1420">
        <f>Input2022!U1420*0.000001</f>
        <v>0</v>
      </c>
      <c r="V1420">
        <f>Input2022!V1420*0.000001</f>
        <v>1.190515</v>
      </c>
      <c r="W1420">
        <f>Input2022!W1420*0.000001</f>
        <v>0.29785800000000001</v>
      </c>
    </row>
    <row r="1421" spans="1:23" ht="14.25" customHeight="1">
      <c r="A1421">
        <f>Input2022!A1421</f>
        <v>2022</v>
      </c>
      <c r="B1421" t="str">
        <f>Input2022!B1421</f>
        <v>Washington Unified School District</v>
      </c>
      <c r="C1421" t="str">
        <f>Input2022!C1421</f>
        <v>School District</v>
      </c>
      <c r="D1421" t="str">
        <f>Input2022!D1421</f>
        <v>06</v>
      </c>
      <c r="E1421" t="str">
        <f>Input2022!E1421</f>
        <v>019</v>
      </c>
      <c r="F1421" t="str">
        <f>Input2022!F1421</f>
        <v>01415</v>
      </c>
      <c r="G1421" t="str">
        <f>Input2022!G1421</f>
        <v>CA</v>
      </c>
      <c r="H1421">
        <f>Input2022!H1421*0.000001</f>
        <v>6.6218300000000001</v>
      </c>
      <c r="I1421">
        <f>Input2022!I1421*0.000001</f>
        <v>-2.1004529999999999</v>
      </c>
      <c r="J1421">
        <f>Input2022!J1421*0.000001</f>
        <v>44.108508</v>
      </c>
      <c r="K1421">
        <f>Input2022!K1421*0.000001</f>
        <v>46.121753999999996</v>
      </c>
      <c r="L1421">
        <f>Input2022!L1421*0.000001</f>
        <v>53.887544999999996</v>
      </c>
      <c r="M1421">
        <f>Input2022!M1421*0.000001</f>
        <v>49.182935000000001</v>
      </c>
      <c r="N1421">
        <f>Input2022!N1421*0.000001</f>
        <v>0</v>
      </c>
      <c r="O1421">
        <f>Input2022!O1421*0.000001</f>
        <v>14.829996</v>
      </c>
      <c r="P1421">
        <f>Input2022!P1421*0.000001</f>
        <v>8.4659610000000001</v>
      </c>
      <c r="Q1421">
        <f>Input2022!Q1421*0.000001</f>
        <v>-17.532519000000001</v>
      </c>
      <c r="R1421">
        <f>Input2022!R1421*0.000001</f>
        <v>119.00305384615385</v>
      </c>
      <c r="S1421">
        <f>Input2022!S1421*0.000001</f>
        <v>101.47053484615385</v>
      </c>
      <c r="T1421">
        <f>Input2022!T1421*0.000001</f>
        <v>3.7336879999999999</v>
      </c>
      <c r="U1421">
        <f>Input2022!U1421*0.000001</f>
        <v>-1.1504365079365079E-3</v>
      </c>
      <c r="V1421">
        <f>Input2022!V1421*0.000001</f>
        <v>11.089077563492063</v>
      </c>
      <c r="W1421">
        <f>Input2022!W1421*0.000001</f>
        <v>-24.658496</v>
      </c>
    </row>
    <row r="1422" spans="1:23" ht="14.25" customHeight="1">
      <c r="A1422">
        <f>Input2022!A1422</f>
        <v>2022</v>
      </c>
      <c r="B1422" t="str">
        <f>Input2022!B1422</f>
        <v>Washington Unified School District (Yolo County)</v>
      </c>
      <c r="C1422" t="str">
        <f>Input2022!C1422</f>
        <v>School District</v>
      </c>
      <c r="D1422" t="str">
        <f>Input2022!D1422</f>
        <v>06</v>
      </c>
      <c r="E1422" t="str">
        <f>Input2022!E1422</f>
        <v>113</v>
      </c>
      <c r="F1422" t="str">
        <f>Input2022!F1422</f>
        <v>41580</v>
      </c>
      <c r="G1422" t="str">
        <f>Input2022!G1422</f>
        <v>CA</v>
      </c>
      <c r="H1422">
        <f>Input2022!H1422*0.000001</f>
        <v>31.195515</v>
      </c>
      <c r="I1422">
        <f>Input2022!I1422*0.000001</f>
        <v>-13.649999999999999</v>
      </c>
      <c r="J1422">
        <f>Input2022!J1422*0.000001</f>
        <v>102.692482</v>
      </c>
      <c r="K1422">
        <f>Input2022!K1422*0.000001</f>
        <v>218.16130799999999</v>
      </c>
      <c r="L1422">
        <f>Input2022!L1422*0.000001</f>
        <v>134.045142</v>
      </c>
      <c r="M1422">
        <f>Input2022!M1422*0.000001</f>
        <v>107.71468899999999</v>
      </c>
      <c r="N1422">
        <f>Input2022!N1422*0.000001</f>
        <v>44.416917999999995</v>
      </c>
      <c r="O1422">
        <f>Input2022!O1422*0.000001</f>
        <v>0</v>
      </c>
      <c r="P1422">
        <f>Input2022!P1422*0.000001</f>
        <v>11.410952999999999</v>
      </c>
      <c r="Q1422">
        <f>Input2022!Q1422*0.000001</f>
        <v>-51.750830000000001</v>
      </c>
      <c r="R1422">
        <f>Input2022!R1422*0.000001</f>
        <v>352.46971300407523</v>
      </c>
      <c r="S1422">
        <f>Input2022!S1422*0.000001</f>
        <v>300.71888300407522</v>
      </c>
      <c r="T1422">
        <f>Input2022!T1422*0.000001</f>
        <v>10.051245</v>
      </c>
      <c r="U1422">
        <f>Input2022!U1422*0.000001</f>
        <v>0</v>
      </c>
      <c r="V1422">
        <f>Input2022!V1422*0.000001</f>
        <v>21.323843999999998</v>
      </c>
      <c r="W1422">
        <f>Input2022!W1422*0.000001</f>
        <v>-160.47621100000001</v>
      </c>
    </row>
    <row r="1423" spans="1:23" ht="14.25" customHeight="1">
      <c r="A1423">
        <f>Input2022!A1423</f>
        <v>2022</v>
      </c>
      <c r="B1423" t="str">
        <f>Input2022!B1423</f>
        <v>Washington Union School District</v>
      </c>
      <c r="C1423" t="str">
        <f>Input2022!C1423</f>
        <v>School District</v>
      </c>
      <c r="D1423" t="str">
        <f>Input2022!D1423</f>
        <v>06</v>
      </c>
      <c r="E1423" t="str">
        <f>Input2022!E1423</f>
        <v>053</v>
      </c>
      <c r="F1423" t="str">
        <f>Input2022!F1423</f>
        <v>41610</v>
      </c>
      <c r="G1423" t="str">
        <f>Input2022!G1423</f>
        <v>CA</v>
      </c>
      <c r="H1423">
        <f>Input2022!H1423*0.000001</f>
        <v>3.18668</v>
      </c>
      <c r="I1423">
        <f>Input2022!I1423*0.000001</f>
        <v>0</v>
      </c>
      <c r="J1423">
        <f>Input2022!J1423*0.000001</f>
        <v>9.4467400000000001</v>
      </c>
      <c r="K1423">
        <f>Input2022!K1423*0.000001</f>
        <v>9.7552679999999992</v>
      </c>
      <c r="L1423">
        <f>Input2022!L1423*0.000001</f>
        <v>10.941144999999999</v>
      </c>
      <c r="M1423">
        <f>Input2022!M1423*0.000001</f>
        <v>9.7218830000000001</v>
      </c>
      <c r="N1423">
        <f>Input2022!N1423*0.000001</f>
        <v>0</v>
      </c>
      <c r="O1423">
        <f>Input2022!O1423*0.000001</f>
        <v>14.829996</v>
      </c>
      <c r="P1423">
        <f>Input2022!P1423*0.000001</f>
        <v>1.0989949999999999</v>
      </c>
      <c r="Q1423">
        <f>Input2022!Q1423*0.000001</f>
        <v>-4.6725719999999997</v>
      </c>
      <c r="R1423">
        <f>Input2022!R1423*0.000001</f>
        <v>31.956586999999999</v>
      </c>
      <c r="S1423">
        <f>Input2022!S1423*0.000001</f>
        <v>27.284015</v>
      </c>
      <c r="T1423">
        <f>Input2022!T1423*0.000001</f>
        <v>0.97678100000000001</v>
      </c>
      <c r="U1423">
        <f>Input2022!U1423*0.000001</f>
        <v>0</v>
      </c>
      <c r="V1423">
        <f>Input2022!V1423*0.000001</f>
        <v>0.99341399999999991</v>
      </c>
      <c r="W1423">
        <f>Input2022!W1423*0.000001</f>
        <v>-4.9754109999999994</v>
      </c>
    </row>
    <row r="1424" spans="1:23" ht="14.25" customHeight="1">
      <c r="A1424">
        <f>Input2022!A1424</f>
        <v>2022</v>
      </c>
      <c r="B1424" t="str">
        <f>Input2022!B1424</f>
        <v>Waterford</v>
      </c>
      <c r="C1424" t="str">
        <f>Input2022!C1424</f>
        <v>City</v>
      </c>
      <c r="D1424" t="str">
        <f>Input2022!D1424</f>
        <v>06</v>
      </c>
      <c r="E1424" t="str">
        <f>Input2022!E1424</f>
        <v>099</v>
      </c>
      <c r="F1424" t="str">
        <f>Input2022!F1424</f>
        <v>83612</v>
      </c>
      <c r="G1424" t="str">
        <f>Input2022!G1424</f>
        <v>CA</v>
      </c>
      <c r="H1424">
        <f>Input2022!H1424*0.000001</f>
        <v>3.5883379999999998</v>
      </c>
      <c r="I1424">
        <f>Input2022!I1424*0.000001</f>
        <v>-0.11237499999999999</v>
      </c>
      <c r="J1424">
        <f>Input2022!J1424*0.000001</f>
        <v>3.3387319999999998</v>
      </c>
      <c r="K1424">
        <f>Input2022!K1424*0.000001</f>
        <v>5.3152109999999997</v>
      </c>
      <c r="L1424">
        <f>Input2022!L1424*0.000001</f>
        <v>10.092226999999999</v>
      </c>
      <c r="M1424">
        <f>Input2022!M1424*0.000001</f>
        <v>3.6446529999999999</v>
      </c>
      <c r="N1424">
        <f>Input2022!N1424*0.000001</f>
        <v>0</v>
      </c>
      <c r="O1424">
        <f>Input2022!O1424*0.000001</f>
        <v>4.418234</v>
      </c>
      <c r="P1424">
        <f>Input2022!P1424*0.000001</f>
        <v>1.2995839999999999</v>
      </c>
      <c r="Q1424">
        <f>Input2022!Q1424*0.000001</f>
        <v>-0.67746499999999998</v>
      </c>
      <c r="R1424">
        <f>Input2022!R1424*0.000001</f>
        <v>2.72074297188755</v>
      </c>
      <c r="S1424">
        <f>Input2022!S1424*0.000001</f>
        <v>2.0432779718875502</v>
      </c>
      <c r="T1424">
        <f>Input2022!T1424*0.000001</f>
        <v>0.25057199999999996</v>
      </c>
      <c r="U1424">
        <f>Input2022!U1424*0.000001</f>
        <v>0</v>
      </c>
      <c r="V1424">
        <f>Input2022!V1424*0.000001</f>
        <v>0</v>
      </c>
      <c r="W1424">
        <f>Input2022!W1424*0.000001</f>
        <v>4.5986359999999999</v>
      </c>
    </row>
    <row r="1425" spans="1:23" ht="14.25" customHeight="1">
      <c r="A1425">
        <f>Input2022!A1425</f>
        <v>2022</v>
      </c>
      <c r="B1425" t="str">
        <f>Input2022!B1425</f>
        <v>Waterford Unified School District</v>
      </c>
      <c r="C1425" t="str">
        <f>Input2022!C1425</f>
        <v>School District</v>
      </c>
      <c r="D1425" t="str">
        <f>Input2022!D1425</f>
        <v>06</v>
      </c>
      <c r="E1425" t="str">
        <f>Input2022!E1425</f>
        <v>099</v>
      </c>
      <c r="F1425" t="str">
        <f>Input2022!F1425</f>
        <v>00063</v>
      </c>
      <c r="G1425" t="str">
        <f>Input2022!G1425</f>
        <v>CA</v>
      </c>
      <c r="H1425">
        <f>Input2022!H1425*0.000001</f>
        <v>7.7460779999999998</v>
      </c>
      <c r="I1425">
        <f>Input2022!I1425*0.000001</f>
        <v>-1.1545449999999999</v>
      </c>
      <c r="J1425">
        <f>Input2022!J1425*0.000001</f>
        <v>32.029412000000001</v>
      </c>
      <c r="K1425">
        <f>Input2022!K1425*0.000001</f>
        <v>11.717775999999999</v>
      </c>
      <c r="L1425">
        <f>Input2022!L1425*0.000001</f>
        <v>37.288979999999995</v>
      </c>
      <c r="M1425">
        <f>Input2022!M1425*0.000001</f>
        <v>35.330472</v>
      </c>
      <c r="N1425">
        <f>Input2022!N1425*0.000001</f>
        <v>0</v>
      </c>
      <c r="O1425">
        <f>Input2022!O1425*0.000001</f>
        <v>13.237176</v>
      </c>
      <c r="P1425">
        <f>Input2022!P1425*0.000001</f>
        <v>5.9289369999999995</v>
      </c>
      <c r="Q1425">
        <f>Input2022!Q1425*0.000001</f>
        <v>-14.821021</v>
      </c>
      <c r="R1425">
        <f>Input2022!R1425*0.000001</f>
        <v>115.78922656249999</v>
      </c>
      <c r="S1425">
        <f>Input2022!S1425*0.000001</f>
        <v>100.96820556249999</v>
      </c>
      <c r="T1425">
        <f>Input2022!T1425*0.000001</f>
        <v>3.0362629999999999</v>
      </c>
      <c r="U1425">
        <f>Input2022!U1425*0.000001</f>
        <v>0</v>
      </c>
      <c r="V1425">
        <f>Input2022!V1425*0.000001</f>
        <v>0</v>
      </c>
      <c r="W1425">
        <f>Input2022!W1425*0.000001</f>
        <v>-11.117837999999999</v>
      </c>
    </row>
    <row r="1426" spans="1:23" ht="14.25" customHeight="1">
      <c r="A1426">
        <f>Input2022!A1426</f>
        <v>2022</v>
      </c>
      <c r="B1426" t="str">
        <f>Input2022!B1426</f>
        <v>Watsonville</v>
      </c>
      <c r="C1426" t="str">
        <f>Input2022!C1426</f>
        <v>City</v>
      </c>
      <c r="D1426" t="str">
        <f>Input2022!D1426</f>
        <v>06</v>
      </c>
      <c r="E1426" t="str">
        <f>Input2022!E1426</f>
        <v>087</v>
      </c>
      <c r="F1426">
        <f>Input2022!F1426</f>
        <v>83668</v>
      </c>
      <c r="G1426" t="str">
        <f>Input2022!G1426</f>
        <v>CA</v>
      </c>
      <c r="H1426">
        <f>Input2022!H1426*0.000001</f>
        <v>18.228109</v>
      </c>
      <c r="I1426">
        <f>Input2022!I1426*0.000001</f>
        <v>-8.377699999999999E-2</v>
      </c>
      <c r="J1426">
        <f>Input2022!J1426*0.000001</f>
        <v>52.952821999999998</v>
      </c>
      <c r="K1426">
        <f>Input2022!K1426*0.000001</f>
        <v>14.674983999999998</v>
      </c>
      <c r="L1426">
        <f>Input2022!L1426*0.000001</f>
        <v>128.31162399999999</v>
      </c>
      <c r="M1426">
        <f>Input2022!M1426*0.000001</f>
        <v>49.210464999999999</v>
      </c>
      <c r="N1426">
        <f>Input2022!N1426*0.000001</f>
        <v>0</v>
      </c>
      <c r="O1426">
        <f>Input2022!O1426*0.000001</f>
        <v>21.927987999999999</v>
      </c>
      <c r="P1426">
        <f>Input2022!P1426*0.000001</f>
        <v>8.0532849999999989</v>
      </c>
      <c r="Q1426">
        <f>Input2022!Q1426*0.000001</f>
        <v>-55.724984999999997</v>
      </c>
      <c r="R1426">
        <f>Input2022!R1426*0.000001</f>
        <v>343.53330499999998</v>
      </c>
      <c r="S1426">
        <f>Input2022!S1426*0.000001</f>
        <v>287.80831999999998</v>
      </c>
      <c r="T1426">
        <f>Input2022!T1426*0.000001</f>
        <v>11.115229999999999</v>
      </c>
      <c r="U1426">
        <f>Input2022!U1426*0.000001</f>
        <v>0</v>
      </c>
      <c r="V1426">
        <f>Input2022!V1426*0.000001</f>
        <v>5.0366</v>
      </c>
      <c r="W1426">
        <f>Input2022!W1426*0.000001</f>
        <v>30.793137999999999</v>
      </c>
    </row>
    <row r="1427" spans="1:23" ht="14.25" customHeight="1">
      <c r="A1427">
        <f>Input2022!A1427</f>
        <v>2022</v>
      </c>
      <c r="B1427" t="str">
        <f>Input2022!B1427</f>
        <v>Waugh Elementary School District</v>
      </c>
      <c r="C1427" t="str">
        <f>Input2022!C1427</f>
        <v>School District</v>
      </c>
      <c r="D1427" t="str">
        <f>Input2022!D1427</f>
        <v>06</v>
      </c>
      <c r="E1427" t="str">
        <f>Input2022!E1427</f>
        <v>097</v>
      </c>
      <c r="F1427" t="str">
        <f>Input2022!F1427</f>
        <v>41790</v>
      </c>
      <c r="G1427" t="str">
        <f>Input2022!G1427</f>
        <v>CA</v>
      </c>
      <c r="H1427">
        <f>Input2022!H1427*0.000001</f>
        <v>2.0296620000000001</v>
      </c>
      <c r="I1427">
        <f>Input2022!I1427*0.000001</f>
        <v>0</v>
      </c>
      <c r="J1427">
        <f>Input2022!J1427*0.000001</f>
        <v>9.6023049999999994</v>
      </c>
      <c r="K1427">
        <f>Input2022!K1427*0.000001</f>
        <v>6.0679599999999994</v>
      </c>
      <c r="L1427">
        <f>Input2022!L1427*0.000001</f>
        <v>11.944324</v>
      </c>
      <c r="M1427">
        <f>Input2022!M1427*0.000001</f>
        <v>9.6631609999999988</v>
      </c>
      <c r="N1427">
        <f>Input2022!N1427*0.000001</f>
        <v>0</v>
      </c>
      <c r="O1427">
        <f>Input2022!O1427*0.000001</f>
        <v>3.1179299999999999</v>
      </c>
      <c r="P1427">
        <f>Input2022!P1427*0.000001</f>
        <v>0.84026499999999993</v>
      </c>
      <c r="Q1427">
        <f>Input2022!Q1427*0.000001</f>
        <v>-4.8072189999999999</v>
      </c>
      <c r="R1427">
        <f>Input2022!R1427*0.000001</f>
        <v>33.418262498166541</v>
      </c>
      <c r="S1427">
        <f>Input2022!S1427*0.000001</f>
        <v>28.611043498166545</v>
      </c>
      <c r="T1427">
        <f>Input2022!T1427*0.000001</f>
        <v>1.0001059999999999</v>
      </c>
      <c r="U1427">
        <f>Input2022!U1427*0.000001</f>
        <v>0</v>
      </c>
      <c r="V1427">
        <f>Input2022!V1427*0.000001</f>
        <v>0</v>
      </c>
      <c r="W1427">
        <f>Input2022!W1427*0.000001</f>
        <v>-5.6133459999999999</v>
      </c>
    </row>
    <row r="1428" spans="1:23" ht="14.25" customHeight="1">
      <c r="A1428">
        <f>Input2022!A1428</f>
        <v>2022</v>
      </c>
      <c r="B1428" t="str">
        <f>Input2022!B1428</f>
        <v>Waukena Joint Union Elementary School District</v>
      </c>
      <c r="C1428" t="str">
        <f>Input2022!C1428</f>
        <v>School District</v>
      </c>
      <c r="D1428" t="str">
        <f>Input2022!D1428</f>
        <v>06</v>
      </c>
      <c r="E1428" t="str">
        <f>Input2022!E1428</f>
        <v>031</v>
      </c>
      <c r="F1428" t="str">
        <f>Input2022!F1428</f>
        <v>41820</v>
      </c>
      <c r="G1428" t="str">
        <f>Input2022!G1428</f>
        <v>CA</v>
      </c>
      <c r="H1428">
        <f>Input2022!H1428*0.000001</f>
        <v>2.405459</v>
      </c>
      <c r="I1428">
        <f>Input2022!I1428*0.000001</f>
        <v>-7.4999999999999997E-2</v>
      </c>
      <c r="J1428">
        <f>Input2022!J1428*0.000001</f>
        <v>3.5361189999999998</v>
      </c>
      <c r="K1428">
        <f>Input2022!K1428*0.000001</f>
        <v>1.9507059999999998</v>
      </c>
      <c r="L1428">
        <f>Input2022!L1428*0.000001</f>
        <v>3.911349</v>
      </c>
      <c r="M1428">
        <f>Input2022!M1428*0.000001</f>
        <v>3.8263509999999998</v>
      </c>
      <c r="N1428">
        <f>Input2022!N1428*0.000001</f>
        <v>0</v>
      </c>
      <c r="O1428">
        <f>Input2022!O1428*0.000001</f>
        <v>3.0762019999999999</v>
      </c>
      <c r="P1428">
        <f>Input2022!P1428*0.000001</f>
        <v>0.48893699999999995</v>
      </c>
      <c r="Q1428">
        <f>Input2022!Q1428*0.000001</f>
        <v>-1.317906</v>
      </c>
      <c r="R1428">
        <f>Input2022!R1428*0.000001</f>
        <v>8.5980631578947371</v>
      </c>
      <c r="S1428">
        <f>Input2022!S1428*0.000001</f>
        <v>7.2801571578947373</v>
      </c>
      <c r="T1428">
        <f>Input2022!T1428*0.000001</f>
        <v>0.27539599999999997</v>
      </c>
      <c r="U1428">
        <f>Input2022!U1428*0.000001</f>
        <v>0</v>
      </c>
      <c r="V1428">
        <f>Input2022!V1428*0.000001</f>
        <v>0</v>
      </c>
      <c r="W1428">
        <f>Input2022!W1428*0.000001</f>
        <v>0.52062799999999998</v>
      </c>
    </row>
    <row r="1429" spans="1:23" ht="14.25" customHeight="1">
      <c r="A1429">
        <f>Input2022!A1429</f>
        <v>2022</v>
      </c>
      <c r="B1429" t="str">
        <f>Input2022!B1429</f>
        <v>Weaver Union School District</v>
      </c>
      <c r="C1429" t="str">
        <f>Input2022!C1429</f>
        <v>School District</v>
      </c>
      <c r="D1429" t="str">
        <f>Input2022!D1429</f>
        <v>06</v>
      </c>
      <c r="E1429" t="str">
        <f>Input2022!E1429</f>
        <v>047</v>
      </c>
      <c r="F1429" t="str">
        <f>Input2022!F1429</f>
        <v>41880</v>
      </c>
      <c r="G1429" t="str">
        <f>Input2022!G1429</f>
        <v>CA</v>
      </c>
      <c r="H1429">
        <f>Input2022!H1429*0.000001</f>
        <v>6.9983339999999998</v>
      </c>
      <c r="I1429">
        <f>Input2022!I1429*0.000001</f>
        <v>-0.42381399999999997</v>
      </c>
      <c r="J1429">
        <f>Input2022!J1429*0.000001</f>
        <v>42.277502999999996</v>
      </c>
      <c r="K1429">
        <f>Input2022!K1429*0.000001</f>
        <v>27.017382999999999</v>
      </c>
      <c r="L1429">
        <f>Input2022!L1429*0.000001</f>
        <v>48.103588999999999</v>
      </c>
      <c r="M1429">
        <f>Input2022!M1429*0.000001</f>
        <v>44.209741999999999</v>
      </c>
      <c r="N1429">
        <f>Input2022!N1429*0.000001</f>
        <v>0</v>
      </c>
      <c r="O1429">
        <f>Input2022!O1429*0.000001</f>
        <v>12.801297</v>
      </c>
      <c r="P1429">
        <f>Input2022!P1429*0.000001</f>
        <v>4.8002849999999997</v>
      </c>
      <c r="Q1429">
        <f>Input2022!Q1429*0.000001</f>
        <v>-21.234280999999999</v>
      </c>
      <c r="R1429">
        <f>Input2022!R1429*0.000001</f>
        <v>145.41156639676112</v>
      </c>
      <c r="S1429">
        <f>Input2022!S1429*0.000001</f>
        <v>124.17728539676114</v>
      </c>
      <c r="T1429">
        <f>Input2022!T1429*0.000001</f>
        <v>4.3958259999999996</v>
      </c>
      <c r="U1429">
        <f>Input2022!U1429*0.000001</f>
        <v>0</v>
      </c>
      <c r="V1429">
        <f>Input2022!V1429*0.000001</f>
        <v>1.308862</v>
      </c>
      <c r="W1429">
        <f>Input2022!W1429*0.000001</f>
        <v>-22.271919999999998</v>
      </c>
    </row>
    <row r="1430" spans="1:23" ht="14.25" customHeight="1">
      <c r="A1430">
        <f>Input2022!A1430</f>
        <v>2022</v>
      </c>
      <c r="B1430" t="str">
        <f>Input2022!B1430</f>
        <v>Weed</v>
      </c>
      <c r="C1430" t="str">
        <f>Input2022!C1430</f>
        <v>City</v>
      </c>
      <c r="D1430" t="str">
        <f>Input2022!D1430</f>
        <v>06</v>
      </c>
      <c r="E1430" t="str">
        <f>Input2022!E1430</f>
        <v>093</v>
      </c>
      <c r="F1430" t="str">
        <f>Input2022!F1430</f>
        <v>83850</v>
      </c>
      <c r="G1430" t="str">
        <f>Input2022!G1430</f>
        <v>CA</v>
      </c>
      <c r="H1430">
        <f>Input2022!H1430*0.000001</f>
        <v>1.3607739999999999</v>
      </c>
      <c r="I1430">
        <f>Input2022!I1430*0.000001</f>
        <v>0</v>
      </c>
      <c r="J1430">
        <f>Input2022!J1430*0.000001</f>
        <v>10.501491</v>
      </c>
      <c r="K1430">
        <f>Input2022!K1430*0.000001</f>
        <v>2.6450149999999999</v>
      </c>
      <c r="L1430">
        <f>Input2022!L1430*0.000001</f>
        <v>13.904691999999999</v>
      </c>
      <c r="M1430">
        <f>Input2022!M1430*0.000001</f>
        <v>10.846211</v>
      </c>
      <c r="N1430">
        <f>Input2022!N1430*0.000001</f>
        <v>0</v>
      </c>
      <c r="O1430">
        <f>Input2022!O1430*0.000001</f>
        <v>0.138374</v>
      </c>
      <c r="P1430">
        <f>Input2022!P1430*0.000001</f>
        <v>1.8342639999999999</v>
      </c>
      <c r="Q1430">
        <f>Input2022!Q1430*0.000001</f>
        <v>-1.5552199999999998</v>
      </c>
      <c r="R1430">
        <f>Input2022!R1430*0.000001</f>
        <v>14.360295475530938</v>
      </c>
      <c r="S1430">
        <f>Input2022!S1430*0.000001</f>
        <v>12.805075475530938</v>
      </c>
      <c r="T1430">
        <f>Input2022!T1430*0.000001</f>
        <v>0.36257799999999996</v>
      </c>
      <c r="U1430">
        <f>Input2022!U1430*0.000001</f>
        <v>0</v>
      </c>
      <c r="V1430">
        <f>Input2022!V1430*0.000001</f>
        <v>1.1008149999999999</v>
      </c>
      <c r="W1430">
        <f>Input2022!W1430*0.000001</f>
        <v>0.73492099999999994</v>
      </c>
    </row>
    <row r="1431" spans="1:23" ht="14.25" customHeight="1">
      <c r="A1431">
        <f>Input2022!A1431</f>
        <v>2022</v>
      </c>
      <c r="B1431" t="str">
        <f>Input2022!B1431</f>
        <v>West Contra Costa Unified School District</v>
      </c>
      <c r="C1431" t="str">
        <f>Input2022!C1431</f>
        <v>School District</v>
      </c>
      <c r="D1431" t="str">
        <f>Input2022!D1431</f>
        <v>06</v>
      </c>
      <c r="E1431" t="str">
        <f>Input2022!E1431</f>
        <v>013</v>
      </c>
      <c r="F1431" t="str">
        <f>Input2022!F1431</f>
        <v>32550</v>
      </c>
      <c r="G1431" t="str">
        <f>Input2022!G1431</f>
        <v>CA</v>
      </c>
      <c r="H1431">
        <f>Input2022!H1431*0.000001</f>
        <v>65.081532999999993</v>
      </c>
      <c r="I1431">
        <f>Input2022!I1431*0.000001</f>
        <v>0</v>
      </c>
      <c r="J1431">
        <f>Input2022!J1431*0.000001</f>
        <v>439.54934699999995</v>
      </c>
      <c r="K1431">
        <f>Input2022!K1431*0.000001</f>
        <v>1409.0657609999998</v>
      </c>
      <c r="L1431">
        <f>Input2022!L1431*0.000001</f>
        <v>572.27750200000003</v>
      </c>
      <c r="M1431">
        <f>Input2022!M1431*0.000001</f>
        <v>439.14412299999998</v>
      </c>
      <c r="N1431">
        <f>Input2022!N1431*0.000001</f>
        <v>0</v>
      </c>
      <c r="O1431">
        <f>Input2022!O1431*0.000001</f>
        <v>97.280462999999997</v>
      </c>
      <c r="P1431">
        <f>Input2022!P1431*0.000001</f>
        <v>36.769190999999999</v>
      </c>
      <c r="Q1431">
        <f>Input2022!Q1431*0.000001</f>
        <v>-199.746555</v>
      </c>
      <c r="R1431">
        <f>Input2022!R1431*0.000001</f>
        <v>1341.0944888157896</v>
      </c>
      <c r="S1431">
        <f>Input2022!S1431*0.000001</f>
        <v>1141.3479338157897</v>
      </c>
      <c r="T1431">
        <f>Input2022!T1431*0.000001</f>
        <v>40.914093000000001</v>
      </c>
      <c r="U1431">
        <f>Input2022!U1431*0.000001</f>
        <v>31.953225</v>
      </c>
      <c r="V1431">
        <f>Input2022!V1431*0.000001</f>
        <v>363.19710099999998</v>
      </c>
      <c r="W1431">
        <f>Input2022!W1431*0.000001</f>
        <v>-647.28810999999996</v>
      </c>
    </row>
    <row r="1432" spans="1:23" ht="14.25" customHeight="1">
      <c r="A1432">
        <f>Input2022!A1432</f>
        <v>2022</v>
      </c>
      <c r="B1432" t="str">
        <f>Input2022!B1432</f>
        <v>West Covina</v>
      </c>
      <c r="C1432" t="str">
        <f>Input2022!C1432</f>
        <v>City</v>
      </c>
      <c r="D1432" t="str">
        <f>Input2022!D1432</f>
        <v>06</v>
      </c>
      <c r="E1432" t="str">
        <f>Input2022!E1432</f>
        <v>037</v>
      </c>
      <c r="F1432">
        <f>Input2022!F1432</f>
        <v>84200</v>
      </c>
      <c r="G1432" t="str">
        <f>Input2022!G1432</f>
        <v>CA</v>
      </c>
      <c r="H1432">
        <f>Input2022!H1432*0.000001</f>
        <v>20.770457</v>
      </c>
      <c r="I1432">
        <f>Input2022!I1432*0.000001</f>
        <v>-20.433505999999998</v>
      </c>
      <c r="J1432">
        <f>Input2022!J1432*0.000001</f>
        <v>61.920082000000001</v>
      </c>
      <c r="K1432">
        <f>Input2022!K1432*0.000001</f>
        <v>255.43932099999998</v>
      </c>
      <c r="L1432">
        <f>Input2022!L1432*0.000001</f>
        <v>128.32461999999998</v>
      </c>
      <c r="M1432">
        <f>Input2022!M1432*0.000001</f>
        <v>81.018574999999998</v>
      </c>
      <c r="N1432">
        <f>Input2022!N1432*0.000001</f>
        <v>1.5193999999999999</v>
      </c>
      <c r="O1432">
        <f>Input2022!O1432*0.000001</f>
        <v>14.248966999999999</v>
      </c>
      <c r="P1432">
        <f>Input2022!P1432*0.000001</f>
        <v>5.4063109999999996</v>
      </c>
      <c r="Q1432">
        <f>Input2022!Q1432*0.000001</f>
        <v>59.925494999999998</v>
      </c>
      <c r="R1432">
        <f>Input2022!R1432*0.000001</f>
        <v>591.26147700000001</v>
      </c>
      <c r="S1432">
        <f>Input2022!S1432*0.000001</f>
        <v>651.18697199999997</v>
      </c>
      <c r="T1432">
        <f>Input2022!T1432*0.000001</f>
        <v>6.7931559999999998</v>
      </c>
      <c r="U1432">
        <f>Input2022!U1432*0.000001</f>
        <v>0</v>
      </c>
      <c r="V1432">
        <f>Input2022!V1432*0.000001</f>
        <v>65.096108999999998</v>
      </c>
      <c r="W1432">
        <f>Input2022!W1432*0.000001</f>
        <v>-240.04933499999999</v>
      </c>
    </row>
    <row r="1433" spans="1:23" ht="14.25" customHeight="1">
      <c r="A1433">
        <f>Input2022!A1433</f>
        <v>2022</v>
      </c>
      <c r="B1433" t="str">
        <f>Input2022!B1433</f>
        <v>West Covina Unified School District</v>
      </c>
      <c r="C1433" t="str">
        <f>Input2022!C1433</f>
        <v>School District</v>
      </c>
      <c r="D1433" t="str">
        <f>Input2022!D1433</f>
        <v>06</v>
      </c>
      <c r="E1433" t="str">
        <f>Input2022!E1433</f>
        <v>037</v>
      </c>
      <c r="F1433" t="str">
        <f>Input2022!F1433</f>
        <v>42000</v>
      </c>
      <c r="G1433" t="str">
        <f>Input2022!G1433</f>
        <v>CA</v>
      </c>
      <c r="H1433">
        <f>Input2022!H1433*0.000001</f>
        <v>24.876873999999997</v>
      </c>
      <c r="I1433">
        <f>Input2022!I1433*0.000001</f>
        <v>-1.0999999999999999</v>
      </c>
      <c r="J1433">
        <f>Input2022!J1433*0.000001</f>
        <v>136.39076900000001</v>
      </c>
      <c r="K1433">
        <f>Input2022!K1433*0.000001</f>
        <v>125.931727</v>
      </c>
      <c r="L1433">
        <f>Input2022!L1433*0.000001</f>
        <v>150.71410399999999</v>
      </c>
      <c r="M1433">
        <f>Input2022!M1433*0.000001</f>
        <v>138.88874300000001</v>
      </c>
      <c r="N1433">
        <f>Input2022!N1433*0.000001</f>
        <v>36.000115999999998</v>
      </c>
      <c r="O1433">
        <f>Input2022!O1433*0.000001</f>
        <v>0</v>
      </c>
      <c r="P1433">
        <f>Input2022!P1433*0.000001</f>
        <v>16.569609</v>
      </c>
      <c r="Q1433">
        <f>Input2022!Q1433*0.000001</f>
        <v>-68.718138999999994</v>
      </c>
      <c r="R1433">
        <f>Input2022!R1433*0.000001</f>
        <v>459.42431089473689</v>
      </c>
      <c r="S1433">
        <f>Input2022!S1433*0.000001</f>
        <v>390.70617189473688</v>
      </c>
      <c r="T1433">
        <f>Input2022!T1433*0.000001</f>
        <v>13.176496999999999</v>
      </c>
      <c r="U1433">
        <f>Input2022!U1433*0.000001</f>
        <v>0</v>
      </c>
      <c r="V1433">
        <f>Input2022!V1433*0.000001</f>
        <v>3.555752</v>
      </c>
      <c r="W1433">
        <f>Input2022!W1433*0.000001</f>
        <v>-67.504318999999995</v>
      </c>
    </row>
    <row r="1434" spans="1:23" ht="14.25" customHeight="1">
      <c r="A1434">
        <f>Input2022!A1434</f>
        <v>2022</v>
      </c>
      <c r="B1434" t="str">
        <f>Input2022!B1434</f>
        <v>West Hollywood</v>
      </c>
      <c r="C1434" t="str">
        <f>Input2022!C1434</f>
        <v>City</v>
      </c>
      <c r="D1434" t="str">
        <f>Input2022!D1434</f>
        <v>06</v>
      </c>
      <c r="E1434" t="str">
        <f>Input2022!E1434</f>
        <v>037</v>
      </c>
      <c r="F1434">
        <f>Input2022!F1434</f>
        <v>84410</v>
      </c>
      <c r="G1434" t="str">
        <f>Input2022!G1434</f>
        <v>CA</v>
      </c>
      <c r="H1434">
        <f>Input2022!H1434*0.000001</f>
        <v>152.581929</v>
      </c>
      <c r="I1434">
        <f>Input2022!I1434*0.000001</f>
        <v>-10.93637</v>
      </c>
      <c r="J1434">
        <f>Input2022!J1434*0.000001</f>
        <v>102.42617799999999</v>
      </c>
      <c r="K1434">
        <f>Input2022!K1434*0.000001</f>
        <v>197.48084499999999</v>
      </c>
      <c r="L1434">
        <f>Input2022!L1434*0.000001</f>
        <v>168.522077</v>
      </c>
      <c r="M1434">
        <f>Input2022!M1434*0.000001</f>
        <v>145.07336999999998</v>
      </c>
      <c r="N1434">
        <f>Input2022!N1434*0.000001</f>
        <v>0</v>
      </c>
      <c r="O1434">
        <f>Input2022!O1434*0.000001</f>
        <v>151.881584</v>
      </c>
      <c r="P1434">
        <f>Input2022!P1434*0.000001</f>
        <v>25.622619</v>
      </c>
      <c r="Q1434">
        <f>Input2022!Q1434*0.000001</f>
        <v>-20.990240999999997</v>
      </c>
      <c r="R1434">
        <f>Input2022!R1434*0.000001</f>
        <v>206.23201699999998</v>
      </c>
      <c r="S1434">
        <f>Input2022!S1434*0.000001</f>
        <v>185.24177599999999</v>
      </c>
      <c r="T1434">
        <f>Input2022!T1434*0.000001</f>
        <v>7.1477779999999997</v>
      </c>
      <c r="U1434">
        <f>Input2022!U1434*0.000001</f>
        <v>6.1390940000000001</v>
      </c>
      <c r="V1434">
        <f>Input2022!V1434*0.000001</f>
        <v>7.6337339999999996</v>
      </c>
      <c r="W1434">
        <f>Input2022!W1434*0.000001</f>
        <v>109.369073</v>
      </c>
    </row>
    <row r="1435" spans="1:23" ht="14.25" customHeight="1">
      <c r="A1435">
        <f>Input2022!A1435</f>
        <v>2022</v>
      </c>
      <c r="B1435" t="str">
        <f>Input2022!B1435</f>
        <v>West Park Elementary School District</v>
      </c>
      <c r="C1435" t="str">
        <f>Input2022!C1435</f>
        <v>School District</v>
      </c>
      <c r="D1435" t="str">
        <f>Input2022!D1435</f>
        <v>06</v>
      </c>
      <c r="E1435" t="str">
        <f>Input2022!E1435</f>
        <v>019</v>
      </c>
      <c r="F1435" t="str">
        <f>Input2022!F1435</f>
        <v>42060</v>
      </c>
      <c r="G1435" t="str">
        <f>Input2022!G1435</f>
        <v>CA</v>
      </c>
      <c r="H1435">
        <f>Input2022!H1435*0.000001</f>
        <v>4.4407809999999994</v>
      </c>
      <c r="I1435">
        <f>Input2022!I1435*0.000001</f>
        <v>0</v>
      </c>
      <c r="J1435">
        <f>Input2022!J1435*0.000001</f>
        <v>5.0859129999999997</v>
      </c>
      <c r="K1435">
        <f>Input2022!K1435*0.000001</f>
        <v>0.28198000000000001</v>
      </c>
      <c r="L1435">
        <f>Input2022!L1435*0.000001</f>
        <v>10.209209</v>
      </c>
      <c r="M1435">
        <f>Input2022!M1435*0.000001</f>
        <v>5.4470719999999995</v>
      </c>
      <c r="N1435">
        <f>Input2022!N1435*0.000001</f>
        <v>6.4927599999999996</v>
      </c>
      <c r="O1435">
        <f>Input2022!O1435*0.000001</f>
        <v>0</v>
      </c>
      <c r="P1435">
        <f>Input2022!P1435*0.000001</f>
        <v>1.667373</v>
      </c>
      <c r="Q1435">
        <f>Input2022!Q1435*0.000001</f>
        <v>-4.0165980000000001</v>
      </c>
      <c r="R1435">
        <f>Input2022!R1435*0.000001</f>
        <v>27.943712778814085</v>
      </c>
      <c r="S1435">
        <f>Input2022!S1435*0.000001</f>
        <v>23.927114778814083</v>
      </c>
      <c r="T1435">
        <f>Input2022!T1435*0.000001</f>
        <v>0.67558399999999996</v>
      </c>
      <c r="U1435">
        <f>Input2022!U1435*0.000001</f>
        <v>0</v>
      </c>
      <c r="V1435">
        <f>Input2022!V1435*0.000001</f>
        <v>1.6368369999999999</v>
      </c>
      <c r="W1435">
        <f>Input2022!W1435*0.000001</f>
        <v>1.3589069999999999</v>
      </c>
    </row>
    <row r="1436" spans="1:23" ht="14.25" customHeight="1">
      <c r="A1436">
        <f>Input2022!A1436</f>
        <v>2022</v>
      </c>
      <c r="B1436" t="str">
        <f>Input2022!B1436</f>
        <v>West Sacramento</v>
      </c>
      <c r="C1436" t="str">
        <f>Input2022!C1436</f>
        <v>City</v>
      </c>
      <c r="D1436" t="str">
        <f>Input2022!D1436</f>
        <v>06</v>
      </c>
      <c r="E1436" t="str">
        <f>Input2022!E1436</f>
        <v>113</v>
      </c>
      <c r="F1436" t="str">
        <f>Input2022!F1436</f>
        <v>84816</v>
      </c>
      <c r="G1436" t="str">
        <f>Input2022!G1436</f>
        <v>CA</v>
      </c>
      <c r="H1436">
        <f>Input2022!H1436*0.000001</f>
        <v>57.506516999999995</v>
      </c>
      <c r="I1436">
        <f>Input2022!I1436*0.000001</f>
        <v>-15.036838999999999</v>
      </c>
      <c r="J1436">
        <f>Input2022!J1436*0.000001</f>
        <v>75.194254000000001</v>
      </c>
      <c r="K1436">
        <f>Input2022!K1436*0.000001</f>
        <v>81.766727000000003</v>
      </c>
      <c r="L1436">
        <f>Input2022!L1436*0.000001</f>
        <v>182.22291799999999</v>
      </c>
      <c r="M1436">
        <f>Input2022!M1436*0.000001</f>
        <v>94.012047999999993</v>
      </c>
      <c r="N1436">
        <f>Input2022!N1436*0.000001</f>
        <v>0</v>
      </c>
      <c r="O1436">
        <f>Input2022!O1436*0.000001</f>
        <v>56.208194999999996</v>
      </c>
      <c r="P1436">
        <f>Input2022!P1436*0.000001</f>
        <v>11.471667</v>
      </c>
      <c r="Q1436">
        <f>Input2022!Q1436*0.000001</f>
        <v>-56.821709999999996</v>
      </c>
      <c r="R1436">
        <f>Input2022!R1436*0.000001</f>
        <v>340.11930319277104</v>
      </c>
      <c r="S1436">
        <f>Input2022!S1436*0.000001</f>
        <v>283.29759319277105</v>
      </c>
      <c r="T1436">
        <f>Input2022!T1436*0.000001</f>
        <v>10.564786</v>
      </c>
      <c r="U1436">
        <f>Input2022!U1436*0.000001</f>
        <v>31.506795</v>
      </c>
      <c r="V1436">
        <f>Input2022!V1436*0.000001</f>
        <v>30.117296</v>
      </c>
      <c r="W1436">
        <f>Input2022!W1436*0.000001</f>
        <v>146.519778</v>
      </c>
    </row>
    <row r="1437" spans="1:23" ht="14.25" customHeight="1">
      <c r="A1437">
        <f>Input2022!A1437</f>
        <v>2022</v>
      </c>
      <c r="B1437" t="str">
        <f>Input2022!B1437</f>
        <v>West Side Recreation and Park District</v>
      </c>
      <c r="C1437" t="str">
        <f>Input2022!C1437</f>
        <v>Special District</v>
      </c>
      <c r="D1437" t="str">
        <f>Input2022!D1437</f>
        <v>06</v>
      </c>
      <c r="E1437" t="str">
        <f>Input2022!E1437</f>
        <v>029</v>
      </c>
      <c r="F1437" t="str">
        <f>Input2022!F1437</f>
        <v>99106</v>
      </c>
      <c r="G1437" t="str">
        <f>Input2022!G1437</f>
        <v>CA</v>
      </c>
      <c r="H1437">
        <f>Input2022!H1437*0.000001</f>
        <v>1.396047</v>
      </c>
      <c r="I1437">
        <f>Input2022!I1437*0.000001</f>
        <v>0</v>
      </c>
      <c r="J1437">
        <f>Input2022!J1437*0.000001</f>
        <v>2.8482409999999998</v>
      </c>
      <c r="K1437">
        <f>Input2022!K1437*0.000001</f>
        <v>0.130887</v>
      </c>
      <c r="L1437">
        <f>Input2022!L1437*0.000001</f>
        <v>2.532505</v>
      </c>
      <c r="M1437">
        <f>Input2022!M1437*0.000001</f>
        <v>2.5468120000000001</v>
      </c>
      <c r="N1437">
        <f>Input2022!N1437*0.000001</f>
        <v>1.598393</v>
      </c>
      <c r="O1437">
        <f>Input2022!O1437*0.000001</f>
        <v>0</v>
      </c>
      <c r="P1437">
        <f>Input2022!P1437*0.000001</f>
        <v>0.212394</v>
      </c>
      <c r="Q1437">
        <f>Input2022!Q1437*0.000001</f>
        <v>-1.1344889999999999</v>
      </c>
      <c r="R1437">
        <f>Input2022!R1437*0.000001</f>
        <v>3.7429528208512037</v>
      </c>
      <c r="S1437">
        <f>Input2022!S1437*0.000001</f>
        <v>2.6084638208512039</v>
      </c>
      <c r="T1437">
        <f>Input2022!T1437*0.000001</f>
        <v>0.16111999999999999</v>
      </c>
      <c r="U1437">
        <f>Input2022!U1437*0.000001</f>
        <v>0.29420399999999997</v>
      </c>
      <c r="V1437">
        <f>Input2022!V1437*0.000001</f>
        <v>0.13441799999999998</v>
      </c>
      <c r="W1437">
        <f>Input2022!W1437*0.000001</f>
        <v>-7.6635999999999996E-2</v>
      </c>
    </row>
    <row r="1438" spans="1:23" ht="14.25" customHeight="1">
      <c r="A1438">
        <f>Input2022!A1438</f>
        <v>2022</v>
      </c>
      <c r="B1438" t="str">
        <f>Input2022!B1438</f>
        <v>West Side Union Elementary School District</v>
      </c>
      <c r="C1438" t="str">
        <f>Input2022!C1438</f>
        <v>School District</v>
      </c>
      <c r="D1438" t="str">
        <f>Input2022!D1438</f>
        <v>06</v>
      </c>
      <c r="E1438" t="str">
        <f>Input2022!E1438</f>
        <v>097</v>
      </c>
      <c r="F1438" t="str">
        <f>Input2022!F1438</f>
        <v>42270</v>
      </c>
      <c r="G1438" t="str">
        <f>Input2022!G1438</f>
        <v>CA</v>
      </c>
      <c r="H1438">
        <f>Input2022!H1438*0.000001</f>
        <v>0.54496999999999995</v>
      </c>
      <c r="I1438">
        <f>Input2022!I1438*0.000001</f>
        <v>-1.2791E-2</v>
      </c>
      <c r="J1438">
        <f>Input2022!J1438*0.000001</f>
        <v>2.1723239999999997</v>
      </c>
      <c r="K1438">
        <f>Input2022!K1438*0.000001</f>
        <v>4.814908</v>
      </c>
      <c r="L1438">
        <f>Input2022!L1438*0.000001</f>
        <v>2.2840769999999999</v>
      </c>
      <c r="M1438">
        <f>Input2022!M1438*0.000001</f>
        <v>2.188167</v>
      </c>
      <c r="N1438">
        <f>Input2022!N1438*0.000001</f>
        <v>0</v>
      </c>
      <c r="O1438">
        <f>Input2022!O1438*0.000001</f>
        <v>0.71768599999999994</v>
      </c>
      <c r="P1438">
        <f>Input2022!P1438*0.000001</f>
        <v>0.17235699999999998</v>
      </c>
      <c r="Q1438">
        <f>Input2022!Q1438*0.000001</f>
        <v>-1.0869659999999999</v>
      </c>
      <c r="R1438">
        <f>Input2022!R1438*0.000001</f>
        <v>7.3919479509946218</v>
      </c>
      <c r="S1438">
        <f>Input2022!S1438*0.000001</f>
        <v>6.3049819509946214</v>
      </c>
      <c r="T1438">
        <f>Input2022!T1438*0.000001</f>
        <v>0.212121</v>
      </c>
      <c r="U1438">
        <f>Input2022!U1438*0.000001</f>
        <v>0</v>
      </c>
      <c r="V1438">
        <f>Input2022!V1438*0.000001</f>
        <v>0</v>
      </c>
      <c r="W1438">
        <f>Input2022!W1438*0.000001</f>
        <v>-0.95272999999999997</v>
      </c>
    </row>
    <row r="1439" spans="1:23" ht="14.25" customHeight="1">
      <c r="A1439">
        <f>Input2022!A1439</f>
        <v>2022</v>
      </c>
      <c r="B1439" t="str">
        <f>Input2022!B1439</f>
        <v>West Sonoma County Union High School District</v>
      </c>
      <c r="C1439" t="str">
        <f>Input2022!C1439</f>
        <v>School District</v>
      </c>
      <c r="D1439" t="str">
        <f>Input2022!D1439</f>
        <v>06</v>
      </c>
      <c r="E1439" t="str">
        <f>Input2022!E1439</f>
        <v>097</v>
      </c>
      <c r="F1439" t="str">
        <f>Input2022!F1439</f>
        <v>02670</v>
      </c>
      <c r="G1439" t="str">
        <f>Input2022!G1439</f>
        <v>CA</v>
      </c>
      <c r="H1439">
        <f>Input2022!H1439*0.000001</f>
        <v>3.917173</v>
      </c>
      <c r="I1439">
        <f>Input2022!I1439*0.000001</f>
        <v>-0.13999999999999999</v>
      </c>
      <c r="J1439">
        <f>Input2022!J1439*0.000001</f>
        <v>29.261661999999998</v>
      </c>
      <c r="K1439">
        <f>Input2022!K1439*0.000001</f>
        <v>66.124980999999991</v>
      </c>
      <c r="L1439">
        <f>Input2022!L1439*0.000001</f>
        <v>34.864426000000002</v>
      </c>
      <c r="M1439">
        <f>Input2022!M1439*0.000001</f>
        <v>30.48076</v>
      </c>
      <c r="N1439">
        <f>Input2022!N1439*0.000001</f>
        <v>0</v>
      </c>
      <c r="O1439">
        <f>Input2022!O1439*0.000001</f>
        <v>6.6458949999999994</v>
      </c>
      <c r="P1439">
        <f>Input2022!P1439*0.000001</f>
        <v>2.3101780000000001</v>
      </c>
      <c r="Q1439">
        <f>Input2022!Q1439*0.000001</f>
        <v>-12.451908999999999</v>
      </c>
      <c r="R1439">
        <f>Input2022!R1439*0.000001</f>
        <v>86.454584457236848</v>
      </c>
      <c r="S1439">
        <f>Input2022!S1439*0.000001</f>
        <v>74.002675457236847</v>
      </c>
      <c r="T1439">
        <f>Input2022!T1439*0.000001</f>
        <v>2.371731</v>
      </c>
      <c r="U1439">
        <f>Input2022!U1439*0.000001</f>
        <v>0</v>
      </c>
      <c r="V1439">
        <f>Input2022!V1439*0.000001</f>
        <v>4.3990809999999998</v>
      </c>
      <c r="W1439">
        <f>Input2022!W1439*0.000001</f>
        <v>-22.169612000000001</v>
      </c>
    </row>
    <row r="1440" spans="1:23" ht="14.25" customHeight="1">
      <c r="A1440">
        <f>Input2022!A1440</f>
        <v>2022</v>
      </c>
      <c r="B1440" t="str">
        <f>Input2022!B1440</f>
        <v>Western Placer Unified School District</v>
      </c>
      <c r="C1440" t="str">
        <f>Input2022!C1440</f>
        <v>School District</v>
      </c>
      <c r="D1440" t="str">
        <f>Input2022!D1440</f>
        <v>06</v>
      </c>
      <c r="E1440" t="str">
        <f>Input2022!E1440</f>
        <v>061</v>
      </c>
      <c r="F1440" t="str">
        <f>Input2022!F1440</f>
        <v>42140</v>
      </c>
      <c r="G1440" t="str">
        <f>Input2022!G1440</f>
        <v>CA</v>
      </c>
      <c r="H1440">
        <f>Input2022!H1440*0.000001</f>
        <v>16.180751999999998</v>
      </c>
      <c r="I1440">
        <f>Input2022!I1440*0.000001</f>
        <v>-2.5391999999999998E-2</v>
      </c>
      <c r="J1440">
        <f>Input2022!J1440*0.000001</f>
        <v>93.125306999999992</v>
      </c>
      <c r="K1440">
        <f>Input2022!K1440*0.000001</f>
        <v>319.00810899999999</v>
      </c>
      <c r="L1440">
        <f>Input2022!L1440*0.000001</f>
        <v>133.26545999999999</v>
      </c>
      <c r="M1440">
        <f>Input2022!M1440*0.000001</f>
        <v>94.449911</v>
      </c>
      <c r="N1440">
        <f>Input2022!N1440*0.000001</f>
        <v>21.386858</v>
      </c>
      <c r="O1440">
        <f>Input2022!O1440*0.000001</f>
        <v>0</v>
      </c>
      <c r="P1440">
        <f>Input2022!P1440*0.000001</f>
        <v>7.6231009999999992</v>
      </c>
      <c r="Q1440">
        <f>Input2022!Q1440*0.000001</f>
        <v>-38.772999999999996</v>
      </c>
      <c r="R1440">
        <f>Input2022!R1440*0.000001</f>
        <v>265.94835856474504</v>
      </c>
      <c r="S1440">
        <f>Input2022!S1440*0.000001</f>
        <v>227.17535856474507</v>
      </c>
      <c r="T1440">
        <f>Input2022!T1440*0.000001</f>
        <v>8.8445609999999988</v>
      </c>
      <c r="U1440">
        <f>Input2022!U1440*0.000001</f>
        <v>0</v>
      </c>
      <c r="V1440">
        <f>Input2022!V1440*0.000001</f>
        <v>2.3499779999999997</v>
      </c>
      <c r="W1440">
        <f>Input2022!W1440*0.000001</f>
        <v>-43.934447999999996</v>
      </c>
    </row>
    <row r="1441" spans="1:23" ht="14.25" customHeight="1">
      <c r="A1441">
        <f>Input2022!A1441</f>
        <v>2022</v>
      </c>
      <c r="B1441" t="str">
        <f>Input2022!B1441</f>
        <v>Western Riverside County Regional Conservation Authority</v>
      </c>
      <c r="C1441" t="str">
        <f>Input2022!C1441</f>
        <v>Special District</v>
      </c>
      <c r="D1441" t="str">
        <f>Input2022!D1441</f>
        <v>06</v>
      </c>
      <c r="E1441" t="str">
        <f>Input2022!E1441</f>
        <v>065</v>
      </c>
      <c r="F1441">
        <f>Input2022!F1441</f>
        <v>99098</v>
      </c>
      <c r="G1441" t="str">
        <f>Input2022!G1441</f>
        <v>CA</v>
      </c>
      <c r="H1441">
        <f>Input2022!H1441*0.000001</f>
        <v>24.540866999999999</v>
      </c>
      <c r="I1441">
        <f>Input2022!I1441*0.000001</f>
        <v>0</v>
      </c>
      <c r="J1441">
        <f>Input2022!J1441*0.000001</f>
        <v>5.8943319999999995</v>
      </c>
      <c r="K1441">
        <f>Input2022!K1441*0.000001</f>
        <v>1.0769610000000001</v>
      </c>
      <c r="L1441">
        <f>Input2022!L1441*0.000001</f>
        <v>36.556101999999996</v>
      </c>
      <c r="M1441">
        <f>Input2022!M1441*0.000001</f>
        <v>4.8552789999999995</v>
      </c>
      <c r="N1441">
        <f>Input2022!N1441*0.000001</f>
        <v>0</v>
      </c>
      <c r="O1441">
        <f>Input2022!O1441*0.000001</f>
        <v>25.194261999999998</v>
      </c>
      <c r="P1441">
        <f>Input2022!P1441*0.000001</f>
        <v>1.2165409999999999</v>
      </c>
      <c r="Q1441">
        <f>Input2022!Q1441*0.000001</f>
        <v>0</v>
      </c>
      <c r="R1441">
        <f>Input2022!R1441*0.000001</f>
        <v>0</v>
      </c>
      <c r="S1441">
        <f>Input2022!S1441*0.000001</f>
        <v>0</v>
      </c>
      <c r="T1441">
        <f>Input2022!T1441*0.000001</f>
        <v>0</v>
      </c>
      <c r="U1441">
        <f>Input2022!U1441*0.000001</f>
        <v>0</v>
      </c>
      <c r="V1441">
        <f>Input2022!V1441*0.000001</f>
        <v>0</v>
      </c>
      <c r="W1441">
        <f>Input2022!W1441*0.000001</f>
        <v>25.493102</v>
      </c>
    </row>
    <row r="1442" spans="1:23" ht="14.25" customHeight="1">
      <c r="A1442">
        <f>Input2022!A1442</f>
        <v>2022</v>
      </c>
      <c r="B1442" t="str">
        <f>Input2022!B1442</f>
        <v>Westlake Village</v>
      </c>
      <c r="C1442" t="str">
        <f>Input2022!C1442</f>
        <v>City</v>
      </c>
      <c r="D1442" t="str">
        <f>Input2022!D1442</f>
        <v>06</v>
      </c>
      <c r="E1442" t="str">
        <f>Input2022!E1442</f>
        <v>037</v>
      </c>
      <c r="F1442" t="str">
        <f>Input2022!F1442</f>
        <v>84438</v>
      </c>
      <c r="G1442" t="str">
        <f>Input2022!G1442</f>
        <v>CA</v>
      </c>
      <c r="H1442">
        <f>Input2022!H1442*0.000001</f>
        <v>28.458666999999998</v>
      </c>
      <c r="I1442">
        <f>Input2022!I1442*0.000001</f>
        <v>-0.35000599999999998</v>
      </c>
      <c r="J1442">
        <f>Input2022!J1442*0.000001</f>
        <v>12.924061</v>
      </c>
      <c r="K1442">
        <f>Input2022!K1442*0.000001</f>
        <v>13.653333</v>
      </c>
      <c r="L1442">
        <f>Input2022!L1442*0.000001</f>
        <v>19.561928999999999</v>
      </c>
      <c r="M1442">
        <f>Input2022!M1442*0.000001</f>
        <v>15.746105</v>
      </c>
      <c r="N1442">
        <f>Input2022!N1442*0.000001</f>
        <v>0</v>
      </c>
      <c r="O1442">
        <f>Input2022!O1442*0.000001</f>
        <v>26.801238999999999</v>
      </c>
      <c r="P1442">
        <f>Input2022!P1442*0.000001</f>
        <v>2.42022</v>
      </c>
      <c r="Q1442">
        <f>Input2022!Q1442*0.000001</f>
        <v>0.206984</v>
      </c>
      <c r="R1442">
        <f>Input2022!R1442*0.000001</f>
        <v>-1.7675832621690866</v>
      </c>
      <c r="S1442">
        <f>Input2022!S1442*0.000001</f>
        <v>-1.5605992621690865</v>
      </c>
      <c r="T1442">
        <f>Input2022!T1442*0.000001</f>
        <v>0.303838</v>
      </c>
      <c r="U1442">
        <f>Input2022!U1442*0.000001</f>
        <v>1.6455769999999998</v>
      </c>
      <c r="V1442">
        <f>Input2022!V1442*0.000001</f>
        <v>1.44397</v>
      </c>
      <c r="W1442">
        <f>Input2022!W1442*0.000001</f>
        <v>21.305517999999999</v>
      </c>
    </row>
    <row r="1443" spans="1:23" ht="14.25" customHeight="1">
      <c r="A1443">
        <f>Input2022!A1443</f>
        <v>2022</v>
      </c>
      <c r="B1443" t="str">
        <f>Input2022!B1443</f>
        <v>Westminster</v>
      </c>
      <c r="C1443" t="str">
        <f>Input2022!C1443</f>
        <v>City</v>
      </c>
      <c r="D1443" t="str">
        <f>Input2022!D1443</f>
        <v>06</v>
      </c>
      <c r="E1443" t="str">
        <f>Input2022!E1443</f>
        <v>059</v>
      </c>
      <c r="F1443">
        <f>Input2022!F1443</f>
        <v>84550</v>
      </c>
      <c r="G1443" t="str">
        <f>Input2022!G1443</f>
        <v>CA</v>
      </c>
      <c r="H1443">
        <f>Input2022!H1443*0.000001</f>
        <v>38.075748999999995</v>
      </c>
      <c r="I1443">
        <f>Input2022!I1443*0.000001</f>
        <v>-2.4999999999999998E-2</v>
      </c>
      <c r="J1443">
        <f>Input2022!J1443*0.000001</f>
        <v>66.542245999999992</v>
      </c>
      <c r="K1443">
        <f>Input2022!K1443*0.000001</f>
        <v>14.290025999999999</v>
      </c>
      <c r="L1443">
        <f>Input2022!L1443*0.000001</f>
        <v>102.55445499999999</v>
      </c>
      <c r="M1443">
        <f>Input2022!M1443*0.000001</f>
        <v>69.859521000000001</v>
      </c>
      <c r="N1443">
        <f>Input2022!N1443*0.000001</f>
        <v>0</v>
      </c>
      <c r="O1443">
        <f>Input2022!O1443*0.000001</f>
        <v>45.038607999999996</v>
      </c>
      <c r="P1443">
        <f>Input2022!P1443*0.000001</f>
        <v>14.835457</v>
      </c>
      <c r="Q1443">
        <f>Input2022!Q1443*0.000001</f>
        <v>-87.623373000000001</v>
      </c>
      <c r="R1443">
        <f>Input2022!R1443*0.000001</f>
        <v>423.66147658373211</v>
      </c>
      <c r="S1443">
        <f>Input2022!S1443*0.000001</f>
        <v>336.0381035837321</v>
      </c>
      <c r="T1443">
        <f>Input2022!T1443*0.000001</f>
        <v>12.735989999999999</v>
      </c>
      <c r="U1443">
        <f>Input2022!U1443*0.000001</f>
        <v>4.7219699999999998</v>
      </c>
      <c r="V1443">
        <f>Input2022!V1443*0.000001</f>
        <v>49.578041999999996</v>
      </c>
      <c r="W1443">
        <f>Input2022!W1443*0.000001</f>
        <v>-81.123195999999993</v>
      </c>
    </row>
    <row r="1444" spans="1:23" ht="14.25" customHeight="1">
      <c r="A1444">
        <f>Input2022!A1444</f>
        <v>2022</v>
      </c>
      <c r="B1444" t="str">
        <f>Input2022!B1444</f>
        <v>Westminster School District</v>
      </c>
      <c r="C1444" t="str">
        <f>Input2022!C1444</f>
        <v>School District</v>
      </c>
      <c r="D1444" t="str">
        <f>Input2022!D1444</f>
        <v>06</v>
      </c>
      <c r="E1444" t="str">
        <f>Input2022!E1444</f>
        <v>059</v>
      </c>
      <c r="F1444" t="str">
        <f>Input2022!F1444</f>
        <v>42150</v>
      </c>
      <c r="G1444" t="str">
        <f>Input2022!G1444</f>
        <v>CA</v>
      </c>
      <c r="H1444">
        <f>Input2022!H1444*0.000001</f>
        <v>37.554231000000001</v>
      </c>
      <c r="I1444">
        <f>Input2022!I1444*0.000001</f>
        <v>0</v>
      </c>
      <c r="J1444">
        <f>Input2022!J1444*0.000001</f>
        <v>130.38751099999999</v>
      </c>
      <c r="K1444">
        <f>Input2022!K1444*0.000001</f>
        <v>231.29686899999999</v>
      </c>
      <c r="L1444">
        <f>Input2022!L1444*0.000001</f>
        <v>158.43516</v>
      </c>
      <c r="M1444">
        <f>Input2022!M1444*0.000001</f>
        <v>138.92537999999999</v>
      </c>
      <c r="N1444">
        <f>Input2022!N1444*0.000001</f>
        <v>0</v>
      </c>
      <c r="O1444">
        <f>Input2022!O1444*0.000001</f>
        <v>57.636136</v>
      </c>
      <c r="P1444">
        <f>Input2022!P1444*0.000001</f>
        <v>11.803896999999999</v>
      </c>
      <c r="Q1444">
        <f>Input2022!Q1444*0.000001</f>
        <v>-73.334671</v>
      </c>
      <c r="R1444">
        <f>Input2022!R1444*0.000001</f>
        <v>499.42373724696353</v>
      </c>
      <c r="S1444">
        <f>Input2022!S1444*0.000001</f>
        <v>426.08906624696357</v>
      </c>
      <c r="T1444">
        <f>Input2022!T1444*0.000001</f>
        <v>14.382007999999999</v>
      </c>
      <c r="U1444">
        <f>Input2022!U1444*0.000001</f>
        <v>0</v>
      </c>
      <c r="V1444">
        <f>Input2022!V1444*0.000001</f>
        <v>30.610661</v>
      </c>
      <c r="W1444">
        <f>Input2022!W1444*0.000001</f>
        <v>-129.51943499999999</v>
      </c>
    </row>
    <row r="1445" spans="1:23" ht="14.25" customHeight="1">
      <c r="A1445">
        <f>Input2022!A1445</f>
        <v>2022</v>
      </c>
      <c r="B1445" t="str">
        <f>Input2022!B1445</f>
        <v>Westmorland Union Elementary School District</v>
      </c>
      <c r="C1445" t="str">
        <f>Input2022!C1445</f>
        <v>School District</v>
      </c>
      <c r="D1445" t="str">
        <f>Input2022!D1445</f>
        <v>06</v>
      </c>
      <c r="E1445" t="str">
        <f>Input2022!E1445</f>
        <v>025</v>
      </c>
      <c r="F1445" t="str">
        <f>Input2022!F1445</f>
        <v>42180</v>
      </c>
      <c r="G1445" t="str">
        <f>Input2022!G1445</f>
        <v>CA</v>
      </c>
      <c r="H1445">
        <f>Input2022!H1445*0.000001</f>
        <v>2.5018119999999997</v>
      </c>
      <c r="I1445">
        <f>Input2022!I1445*0.000001</f>
        <v>0</v>
      </c>
      <c r="J1445">
        <f>Input2022!J1445*0.000001</f>
        <v>7.0739539999999996</v>
      </c>
      <c r="K1445">
        <f>Input2022!K1445*0.000001</f>
        <v>0</v>
      </c>
      <c r="L1445">
        <f>Input2022!L1445*0.000001</f>
        <v>7.8214699999999997</v>
      </c>
      <c r="M1445">
        <f>Input2022!M1445*0.000001</f>
        <v>7.5082889999999995</v>
      </c>
      <c r="N1445">
        <f>Input2022!N1445*0.000001</f>
        <v>2.981948</v>
      </c>
      <c r="O1445">
        <f>Input2022!O1445*0.000001</f>
        <v>0</v>
      </c>
      <c r="P1445">
        <f>Input2022!P1445*0.000001</f>
        <v>0.35010399999999997</v>
      </c>
      <c r="Q1445">
        <f>Input2022!Q1445*0.000001</f>
        <v>-3.1291639999999998</v>
      </c>
      <c r="R1445">
        <f>Input2022!R1445*0.000001</f>
        <v>20.530237175407578</v>
      </c>
      <c r="S1445">
        <f>Input2022!S1445*0.000001</f>
        <v>17.401073175407575</v>
      </c>
      <c r="T1445">
        <f>Input2022!T1445*0.000001</f>
        <v>0.73857099999999998</v>
      </c>
      <c r="U1445">
        <f>Input2022!U1445*0.000001</f>
        <v>0</v>
      </c>
      <c r="V1445">
        <f>Input2022!V1445*0.000001</f>
        <v>0</v>
      </c>
      <c r="W1445">
        <f>Input2022!W1445*0.000001</f>
        <v>-1.5848529999999998</v>
      </c>
    </row>
    <row r="1446" spans="1:23" ht="14.25" customHeight="1">
      <c r="A1446">
        <f>Input2022!A1446</f>
        <v>2022</v>
      </c>
      <c r="B1446" t="str">
        <f>Input2022!B1446</f>
        <v>Westside Elementary School District</v>
      </c>
      <c r="C1446" t="str">
        <f>Input2022!C1446</f>
        <v>School District</v>
      </c>
      <c r="D1446" t="str">
        <f>Input2022!D1446</f>
        <v>06</v>
      </c>
      <c r="E1446" t="str">
        <f>Input2022!E1446</f>
        <v>019</v>
      </c>
      <c r="F1446" t="str">
        <f>Input2022!F1446</f>
        <v>42210</v>
      </c>
      <c r="G1446" t="str">
        <f>Input2022!G1446</f>
        <v>CA</v>
      </c>
      <c r="H1446">
        <f>Input2022!H1446*0.000001</f>
        <v>2.8602219999999998</v>
      </c>
      <c r="I1446">
        <f>Input2022!I1446*0.000001</f>
        <v>-0.16336100000000001</v>
      </c>
      <c r="J1446">
        <f>Input2022!J1446*0.000001</f>
        <v>4.2635100000000001</v>
      </c>
      <c r="K1446">
        <f>Input2022!K1446*0.000001</f>
        <v>3.5052209999999997</v>
      </c>
      <c r="L1446">
        <f>Input2022!L1446*0.000001</f>
        <v>5.9968179999999993</v>
      </c>
      <c r="M1446">
        <f>Input2022!M1446*0.000001</f>
        <v>5.1075919999999995</v>
      </c>
      <c r="N1446">
        <f>Input2022!N1446*0.000001</f>
        <v>2.7188469999999998</v>
      </c>
      <c r="O1446">
        <f>Input2022!O1446*0.000001</f>
        <v>0</v>
      </c>
      <c r="P1446">
        <f>Input2022!P1446*0.000001</f>
        <v>0.645146</v>
      </c>
      <c r="Q1446">
        <f>Input2022!Q1446*0.000001</f>
        <v>-1.6371179999999999</v>
      </c>
      <c r="R1446">
        <f>Input2022!R1446*0.000001</f>
        <v>9.86423978078518</v>
      </c>
      <c r="S1446">
        <f>Input2022!S1446*0.000001</f>
        <v>8.2271217807851791</v>
      </c>
      <c r="T1446">
        <f>Input2022!T1446*0.000001</f>
        <v>0.304423</v>
      </c>
      <c r="U1446">
        <f>Input2022!U1446*0.000001</f>
        <v>0</v>
      </c>
      <c r="V1446">
        <f>Input2022!V1446*0.000001</f>
        <v>0.37218899999999999</v>
      </c>
      <c r="W1446">
        <f>Input2022!W1446*0.000001</f>
        <v>0.31076899999999996</v>
      </c>
    </row>
    <row r="1447" spans="1:23" ht="14.25" customHeight="1">
      <c r="A1447">
        <f>Input2022!A1447</f>
        <v>2022</v>
      </c>
      <c r="B1447" t="str">
        <f>Input2022!B1447</f>
        <v>Westside Union School District</v>
      </c>
      <c r="C1447" t="str">
        <f>Input2022!C1447</f>
        <v>School District</v>
      </c>
      <c r="D1447" t="str">
        <f>Input2022!D1447</f>
        <v>06</v>
      </c>
      <c r="E1447" t="str">
        <f>Input2022!E1447</f>
        <v>097</v>
      </c>
      <c r="F1447" t="str">
        <f>Input2022!F1447</f>
        <v>42120</v>
      </c>
      <c r="G1447" t="str">
        <f>Input2022!G1447</f>
        <v>CA</v>
      </c>
      <c r="H1447">
        <f>Input2022!H1447*0.000001</f>
        <v>23.452349999999999</v>
      </c>
      <c r="I1447">
        <f>Input2022!I1447*0.000001</f>
        <v>-8.6999999999999993</v>
      </c>
      <c r="J1447">
        <f>Input2022!J1447*0.000001</f>
        <v>107.99626099999999</v>
      </c>
      <c r="K1447">
        <f>Input2022!K1447*0.000001</f>
        <v>63.466507</v>
      </c>
      <c r="L1447">
        <f>Input2022!L1447*0.000001</f>
        <v>130.715037</v>
      </c>
      <c r="M1447">
        <f>Input2022!M1447*0.000001</f>
        <v>115.623931</v>
      </c>
      <c r="N1447">
        <f>Input2022!N1447*0.000001</f>
        <v>37.292583</v>
      </c>
      <c r="O1447">
        <f>Input2022!O1447*0.000001</f>
        <v>0</v>
      </c>
      <c r="P1447">
        <f>Input2022!P1447*0.000001</f>
        <v>5.9553560000000001</v>
      </c>
      <c r="Q1447">
        <f>Input2022!Q1447*0.000001</f>
        <v>-47.018854999999995</v>
      </c>
      <c r="R1447">
        <f>Input2022!R1447*0.000001</f>
        <v>335.11748999999998</v>
      </c>
      <c r="S1447">
        <f>Input2022!S1447*0.000001</f>
        <v>288.098635</v>
      </c>
      <c r="T1447">
        <f>Input2022!T1447*0.000001</f>
        <v>9.6431559999999994</v>
      </c>
      <c r="U1447">
        <f>Input2022!U1447*0.000001</f>
        <v>3.0213419999999998</v>
      </c>
      <c r="V1447">
        <f>Input2022!V1447*0.000001</f>
        <v>13.204010999999999</v>
      </c>
      <c r="W1447">
        <f>Input2022!W1447*0.000001</f>
        <v>-55.431545</v>
      </c>
    </row>
    <row r="1448" spans="1:23" ht="14.25" customHeight="1">
      <c r="A1448">
        <f>Input2022!A1448</f>
        <v>2022</v>
      </c>
      <c r="B1448" t="str">
        <f>Input2022!B1448</f>
        <v>Westwood Unified School District</v>
      </c>
      <c r="C1448" t="str">
        <f>Input2022!C1448</f>
        <v>School District</v>
      </c>
      <c r="D1448" t="str">
        <f>Input2022!D1448</f>
        <v>06</v>
      </c>
      <c r="E1448" t="str">
        <f>Input2022!E1448</f>
        <v>035</v>
      </c>
      <c r="F1448" t="str">
        <f>Input2022!F1448</f>
        <v>42300</v>
      </c>
      <c r="G1448" t="str">
        <f>Input2022!G1448</f>
        <v>CA</v>
      </c>
      <c r="H1448">
        <f>Input2022!H1448*0.000001</f>
        <v>1.130674</v>
      </c>
      <c r="I1448">
        <f>Input2022!I1448*0.000001</f>
        <v>-0.04</v>
      </c>
      <c r="J1448">
        <f>Input2022!J1448*0.000001</f>
        <v>3.2123169999999996</v>
      </c>
      <c r="K1448">
        <f>Input2022!K1448*0.000001</f>
        <v>0.64031499999999997</v>
      </c>
      <c r="L1448">
        <f>Input2022!L1448*0.000001</f>
        <v>3.788138</v>
      </c>
      <c r="M1448">
        <f>Input2022!M1448*0.000001</f>
        <v>3.5102449999999998</v>
      </c>
      <c r="N1448">
        <f>Input2022!N1448*0.000001</f>
        <v>1.5349329999999999</v>
      </c>
      <c r="O1448">
        <f>Input2022!O1448*0.000001</f>
        <v>0</v>
      </c>
      <c r="P1448">
        <f>Input2022!P1448*0.000001</f>
        <v>0.29761799999999999</v>
      </c>
      <c r="Q1448">
        <f>Input2022!Q1448*0.000001</f>
        <v>-1.1387319999999999</v>
      </c>
      <c r="R1448">
        <f>Input2022!R1448*0.000001</f>
        <v>7.6265788144886226</v>
      </c>
      <c r="S1448">
        <f>Input2022!S1448*0.000001</f>
        <v>6.4878468144886234</v>
      </c>
      <c r="T1448">
        <f>Input2022!T1448*0.000001</f>
        <v>0.25205699999999998</v>
      </c>
      <c r="U1448">
        <f>Input2022!U1448*0.000001</f>
        <v>0</v>
      </c>
      <c r="V1448">
        <f>Input2022!V1448*0.000001</f>
        <v>0.32074900000000001</v>
      </c>
      <c r="W1448">
        <f>Input2022!W1448*0.000001</f>
        <v>-1.045617</v>
      </c>
    </row>
    <row r="1449" spans="1:23" ht="14.25" customHeight="1">
      <c r="A1449">
        <f>Input2022!A1449</f>
        <v>2022</v>
      </c>
      <c r="B1449" t="str">
        <f>Input2022!B1449</f>
        <v>Wheatland</v>
      </c>
      <c r="C1449" t="str">
        <f>Input2022!C1449</f>
        <v>City</v>
      </c>
      <c r="D1449" t="str">
        <f>Input2022!D1449</f>
        <v>06</v>
      </c>
      <c r="E1449" t="str">
        <f>Input2022!E1449</f>
        <v>115</v>
      </c>
      <c r="F1449" t="str">
        <f>Input2022!F1449</f>
        <v>85012</v>
      </c>
      <c r="G1449" t="str">
        <f>Input2022!G1449</f>
        <v>CA</v>
      </c>
      <c r="H1449">
        <f>Input2022!H1449*0.000001</f>
        <v>1.729295</v>
      </c>
      <c r="I1449">
        <f>Input2022!I1449*0.000001</f>
        <v>0</v>
      </c>
      <c r="J1449">
        <f>Input2022!J1449*0.000001</f>
        <v>2.35148</v>
      </c>
      <c r="K1449">
        <f>Input2022!K1449*0.000001</f>
        <v>5.5407120000000001</v>
      </c>
      <c r="L1449">
        <f>Input2022!L1449*0.000001</f>
        <v>11.579542999999999</v>
      </c>
      <c r="M1449">
        <f>Input2022!M1449*0.000001</f>
        <v>2.654712</v>
      </c>
      <c r="N1449">
        <f>Input2022!N1449*0.000001</f>
        <v>0</v>
      </c>
      <c r="O1449">
        <f>Input2022!O1449*0.000001</f>
        <v>0.92404699999999995</v>
      </c>
      <c r="P1449">
        <f>Input2022!P1449*0.000001</f>
        <v>0.38750299999999999</v>
      </c>
      <c r="Q1449">
        <f>Input2022!Q1449*0.000001</f>
        <v>0</v>
      </c>
      <c r="R1449">
        <f>Input2022!R1449*0.000001</f>
        <v>0</v>
      </c>
      <c r="S1449">
        <f>Input2022!S1449*0.000001</f>
        <v>0</v>
      </c>
      <c r="T1449">
        <f>Input2022!T1449*0.000001</f>
        <v>0</v>
      </c>
      <c r="U1449">
        <f>Input2022!U1449*0.000001</f>
        <v>0</v>
      </c>
      <c r="V1449">
        <f>Input2022!V1449*0.000001</f>
        <v>0</v>
      </c>
      <c r="W1449">
        <f>Input2022!W1449*0.000001</f>
        <v>3.2549869999999999</v>
      </c>
    </row>
    <row r="1450" spans="1:23" ht="14.25" customHeight="1">
      <c r="A1450">
        <f>Input2022!A1450</f>
        <v>2022</v>
      </c>
      <c r="B1450" t="str">
        <f>Input2022!B1450</f>
        <v>Wheatland Elementary School District</v>
      </c>
      <c r="C1450" t="str">
        <f>Input2022!C1450</f>
        <v>School District</v>
      </c>
      <c r="D1450" t="str">
        <f>Input2022!D1450</f>
        <v>06</v>
      </c>
      <c r="E1450" t="str">
        <f>Input2022!E1450</f>
        <v>115</v>
      </c>
      <c r="F1450" t="str">
        <f>Input2022!F1450</f>
        <v>42330</v>
      </c>
      <c r="G1450" t="str">
        <f>Input2022!G1450</f>
        <v>CA</v>
      </c>
      <c r="H1450">
        <f>Input2022!H1450*0.000001</f>
        <v>10.502191999999999</v>
      </c>
      <c r="I1450">
        <f>Input2022!I1450*0.000001</f>
        <v>-2.4999999999999998E-2</v>
      </c>
      <c r="J1450">
        <f>Input2022!J1450*0.000001</f>
        <v>20.855535</v>
      </c>
      <c r="K1450">
        <f>Input2022!K1450*0.000001</f>
        <v>0.26600000000000001</v>
      </c>
      <c r="L1450">
        <f>Input2022!L1450*0.000001</f>
        <v>24.759999999999998</v>
      </c>
      <c r="M1450">
        <f>Input2022!M1450*0.000001</f>
        <v>22.665471</v>
      </c>
      <c r="N1450">
        <f>Input2022!N1450*0.000001</f>
        <v>12.516966999999999</v>
      </c>
      <c r="O1450">
        <f>Input2022!O1450*0.000001</f>
        <v>0</v>
      </c>
      <c r="P1450">
        <f>Input2022!P1450*0.000001</f>
        <v>2.524851</v>
      </c>
      <c r="Q1450">
        <f>Input2022!Q1450*0.000001</f>
        <v>-10.743</v>
      </c>
      <c r="R1450">
        <f>Input2022!R1450*0.000001</f>
        <v>71.488663967611345</v>
      </c>
      <c r="S1450">
        <f>Input2022!S1450*0.000001</f>
        <v>60.745663967611343</v>
      </c>
      <c r="T1450">
        <f>Input2022!T1450*0.000001</f>
        <v>2.4489999999999998</v>
      </c>
      <c r="U1450">
        <f>Input2022!U1450*0.000001</f>
        <v>0</v>
      </c>
      <c r="V1450">
        <f>Input2022!V1450*0.000001</f>
        <v>0.66499999999999992</v>
      </c>
      <c r="W1450">
        <f>Input2022!W1450*0.000001</f>
        <v>-0.82199999999999995</v>
      </c>
    </row>
    <row r="1451" spans="1:23" ht="14.25" customHeight="1">
      <c r="A1451">
        <f>Input2022!A1451</f>
        <v>2022</v>
      </c>
      <c r="B1451" t="str">
        <f>Input2022!B1451</f>
        <v>Wheatland Union High School District</v>
      </c>
      <c r="C1451" t="str">
        <f>Input2022!C1451</f>
        <v>School District</v>
      </c>
      <c r="D1451" t="str">
        <f>Input2022!D1451</f>
        <v>06</v>
      </c>
      <c r="E1451" t="str">
        <f>Input2022!E1451</f>
        <v>115</v>
      </c>
      <c r="F1451" t="str">
        <f>Input2022!F1451</f>
        <v>42350</v>
      </c>
      <c r="G1451" t="str">
        <f>Input2022!G1451</f>
        <v>CA</v>
      </c>
      <c r="H1451">
        <f>Input2022!H1451*0.000001</f>
        <v>3.8973439999999999</v>
      </c>
      <c r="I1451">
        <f>Input2022!I1451*0.000001</f>
        <v>-0.57531599999999994</v>
      </c>
      <c r="J1451">
        <f>Input2022!J1451*0.000001</f>
        <v>15.255345999999999</v>
      </c>
      <c r="K1451">
        <f>Input2022!K1451*0.000001</f>
        <v>16.024999999999999</v>
      </c>
      <c r="L1451">
        <f>Input2022!L1451*0.000001</f>
        <v>23.831999999999997</v>
      </c>
      <c r="M1451">
        <f>Input2022!M1451*0.000001</f>
        <v>17.658324999999998</v>
      </c>
      <c r="N1451">
        <f>Input2022!N1451*0.000001</f>
        <v>4.8434559999999998</v>
      </c>
      <c r="O1451">
        <f>Input2022!O1451*0.000001</f>
        <v>0</v>
      </c>
      <c r="P1451">
        <f>Input2022!P1451*0.000001</f>
        <v>2.7256139999999998</v>
      </c>
      <c r="Q1451">
        <f>Input2022!Q1451*0.000001</f>
        <v>-5.6639999999999997</v>
      </c>
      <c r="R1451">
        <f>Input2022!R1451*0.000001</f>
        <v>37.792712550607291</v>
      </c>
      <c r="S1451">
        <f>Input2022!S1451*0.000001</f>
        <v>32.12871255060729</v>
      </c>
      <c r="T1451">
        <f>Input2022!T1451*0.000001</f>
        <v>1.47</v>
      </c>
      <c r="U1451">
        <f>Input2022!U1451*0.000001</f>
        <v>0</v>
      </c>
      <c r="V1451">
        <f>Input2022!V1451*0.000001</f>
        <v>1.0959999999999999</v>
      </c>
      <c r="W1451">
        <f>Input2022!W1451*0.000001</f>
        <v>1.8319999999999999</v>
      </c>
    </row>
    <row r="1452" spans="1:23" ht="14.25" customHeight="1">
      <c r="A1452">
        <f>Input2022!A1452</f>
        <v>2022</v>
      </c>
      <c r="B1452" t="str">
        <f>Input2022!B1452</f>
        <v>Whittier</v>
      </c>
      <c r="C1452" t="str">
        <f>Input2022!C1452</f>
        <v>City</v>
      </c>
      <c r="D1452" t="str">
        <f>Input2022!D1452</f>
        <v>06</v>
      </c>
      <c r="E1452" t="str">
        <f>Input2022!E1452</f>
        <v>037</v>
      </c>
      <c r="F1452">
        <f>Input2022!F1452</f>
        <v>85292</v>
      </c>
      <c r="G1452" t="str">
        <f>Input2022!G1452</f>
        <v>CA</v>
      </c>
      <c r="H1452">
        <f>Input2022!H1452*0.000001</f>
        <v>86.46359799999999</v>
      </c>
      <c r="I1452">
        <f>Input2022!I1452*0.000001</f>
        <v>-11.067093999999999</v>
      </c>
      <c r="J1452">
        <f>Input2022!J1452*0.000001</f>
        <v>192.17375799999999</v>
      </c>
      <c r="K1452">
        <f>Input2022!K1452*0.000001</f>
        <v>161.18911799999998</v>
      </c>
      <c r="L1452">
        <f>Input2022!L1452*0.000001</f>
        <v>135.541303</v>
      </c>
      <c r="M1452">
        <f>Input2022!M1452*0.000001</f>
        <v>88.635440000000003</v>
      </c>
      <c r="N1452">
        <f>Input2022!N1452*0.000001</f>
        <v>0</v>
      </c>
      <c r="O1452">
        <f>Input2022!O1452*0.000001</f>
        <v>96.795695999999992</v>
      </c>
      <c r="P1452">
        <f>Input2022!P1452*0.000001</f>
        <v>23.577050999999997</v>
      </c>
      <c r="Q1452">
        <f>Input2022!Q1452*0.000001</f>
        <v>-92.130983000000001</v>
      </c>
      <c r="R1452">
        <f>Input2022!R1452*0.000001</f>
        <v>449.91353399999997</v>
      </c>
      <c r="S1452">
        <f>Input2022!S1452*0.000001</f>
        <v>357.78255100000001</v>
      </c>
      <c r="T1452">
        <f>Input2022!T1452*0.000001</f>
        <v>14.487468</v>
      </c>
      <c r="U1452">
        <f>Input2022!U1452*0.000001</f>
        <v>0</v>
      </c>
      <c r="V1452">
        <f>Input2022!V1452*0.000001</f>
        <v>10.255371999999999</v>
      </c>
      <c r="W1452">
        <f>Input2022!W1452*0.000001</f>
        <v>9.6894139999999993</v>
      </c>
    </row>
    <row r="1453" spans="1:23" ht="14.25" customHeight="1">
      <c r="A1453">
        <f>Input2022!A1453</f>
        <v>2022</v>
      </c>
      <c r="B1453" t="str">
        <f>Input2022!B1453</f>
        <v>Whittier City School District</v>
      </c>
      <c r="C1453" t="str">
        <f>Input2022!C1453</f>
        <v>School District</v>
      </c>
      <c r="D1453" t="str">
        <f>Input2022!D1453</f>
        <v>06</v>
      </c>
      <c r="E1453" t="str">
        <f>Input2022!E1453</f>
        <v>037</v>
      </c>
      <c r="F1453" t="str">
        <f>Input2022!F1453</f>
        <v>42450</v>
      </c>
      <c r="G1453" t="str">
        <f>Input2022!G1453</f>
        <v>CA</v>
      </c>
      <c r="H1453">
        <f>Input2022!H1453*0.000001</f>
        <v>15.408507999999999</v>
      </c>
      <c r="I1453">
        <f>Input2022!I1453*0.000001</f>
        <v>0</v>
      </c>
      <c r="J1453">
        <f>Input2022!J1453*0.000001</f>
        <v>85.748227999999997</v>
      </c>
      <c r="K1453">
        <f>Input2022!K1453*0.000001</f>
        <v>81.033422999999999</v>
      </c>
      <c r="L1453">
        <f>Input2022!L1453*0.000001</f>
        <v>98.387388000000001</v>
      </c>
      <c r="M1453">
        <f>Input2022!M1453*0.000001</f>
        <v>91.327168999999998</v>
      </c>
      <c r="N1453">
        <f>Input2022!N1453*0.000001</f>
        <v>0</v>
      </c>
      <c r="O1453">
        <f>Input2022!O1453*0.000001</f>
        <v>29.434446999999999</v>
      </c>
      <c r="P1453">
        <f>Input2022!P1453*0.000001</f>
        <v>9.8353059999999992</v>
      </c>
      <c r="Q1453">
        <f>Input2022!Q1453*0.000001</f>
        <v>-40.720552999999995</v>
      </c>
      <c r="R1453">
        <f>Input2022!R1453*0.000001</f>
        <v>275.90567813765176</v>
      </c>
      <c r="S1453">
        <f>Input2022!S1453*0.000001</f>
        <v>235.18512513765182</v>
      </c>
      <c r="T1453">
        <f>Input2022!T1453*0.000001</f>
        <v>8.4670269999999999</v>
      </c>
      <c r="U1453">
        <f>Input2022!U1453*0.000001</f>
        <v>0</v>
      </c>
      <c r="V1453">
        <f>Input2022!V1453*0.000001</f>
        <v>31.724114999999998</v>
      </c>
      <c r="W1453">
        <f>Input2022!W1453*0.000001</f>
        <v>-73.303682999999992</v>
      </c>
    </row>
    <row r="1454" spans="1:23" ht="14.25" customHeight="1">
      <c r="A1454">
        <f>Input2022!A1454</f>
        <v>2022</v>
      </c>
      <c r="B1454" t="str">
        <f>Input2022!B1454</f>
        <v>Whittier Union High School District</v>
      </c>
      <c r="C1454" t="str">
        <f>Input2022!C1454</f>
        <v>School District</v>
      </c>
      <c r="D1454" t="str">
        <f>Input2022!D1454</f>
        <v>06</v>
      </c>
      <c r="E1454" t="str">
        <f>Input2022!E1454</f>
        <v>037</v>
      </c>
      <c r="F1454" t="str">
        <f>Input2022!F1454</f>
        <v>42480</v>
      </c>
      <c r="G1454" t="str">
        <f>Input2022!G1454</f>
        <v>CA</v>
      </c>
      <c r="H1454">
        <f>Input2022!H1454*0.000001</f>
        <v>30.288</v>
      </c>
      <c r="I1454">
        <f>Input2022!I1454*0.000001</f>
        <v>-2</v>
      </c>
      <c r="J1454">
        <f>Input2022!J1454*0.000001</f>
        <v>192.33662199999998</v>
      </c>
      <c r="K1454">
        <f>Input2022!K1454*0.000001</f>
        <v>145.86671699999999</v>
      </c>
      <c r="L1454">
        <f>Input2022!L1454*0.000001</f>
        <v>256.77211199999999</v>
      </c>
      <c r="M1454">
        <f>Input2022!M1454*0.000001</f>
        <v>201.296119</v>
      </c>
      <c r="N1454">
        <f>Input2022!N1454*0.000001</f>
        <v>47.950395</v>
      </c>
      <c r="O1454">
        <f>Input2022!O1454*0.000001</f>
        <v>0</v>
      </c>
      <c r="P1454">
        <f>Input2022!P1454*0.000001</f>
        <v>17.310169999999999</v>
      </c>
      <c r="Q1454">
        <f>Input2022!Q1454*0.000001</f>
        <v>-97.851157999999998</v>
      </c>
      <c r="R1454">
        <f>Input2022!R1454*0.000001</f>
        <v>652.08282348178136</v>
      </c>
      <c r="S1454">
        <f>Input2022!S1454*0.000001</f>
        <v>554.23166548178131</v>
      </c>
      <c r="T1454">
        <f>Input2022!T1454*0.000001</f>
        <v>20.398983999999999</v>
      </c>
      <c r="U1454">
        <f>Input2022!U1454*0.000001</f>
        <v>0</v>
      </c>
      <c r="V1454">
        <f>Input2022!V1454*0.000001</f>
        <v>67.243810999999994</v>
      </c>
      <c r="W1454">
        <f>Input2022!W1454*0.000001</f>
        <v>-182.20161299999998</v>
      </c>
    </row>
    <row r="1455" spans="1:23" ht="14.25" customHeight="1">
      <c r="A1455">
        <f>Input2022!A1455</f>
        <v>2022</v>
      </c>
      <c r="B1455" t="str">
        <f>Input2022!B1455</f>
        <v>Wildomar</v>
      </c>
      <c r="C1455" t="str">
        <f>Input2022!C1455</f>
        <v>City</v>
      </c>
      <c r="D1455" t="str">
        <f>Input2022!D1455</f>
        <v>06</v>
      </c>
      <c r="E1455" t="str">
        <f>Input2022!E1455</f>
        <v>065</v>
      </c>
      <c r="F1455" t="str">
        <f>Input2022!F1455</f>
        <v>85446</v>
      </c>
      <c r="G1455" t="str">
        <f>Input2022!G1455</f>
        <v>CA</v>
      </c>
      <c r="H1455">
        <f>Input2022!H1455*0.000001</f>
        <v>3.8286639999999998</v>
      </c>
      <c r="I1455">
        <f>Input2022!I1455*0.000001</f>
        <v>-0.21988199999999999</v>
      </c>
      <c r="J1455">
        <f>Input2022!J1455*0.000001</f>
        <v>16.144724999999998</v>
      </c>
      <c r="K1455">
        <f>Input2022!K1455*0.000001</f>
        <v>2.0955919999999999</v>
      </c>
      <c r="L1455">
        <f>Input2022!L1455*0.000001</f>
        <v>32.717532999999996</v>
      </c>
      <c r="M1455">
        <f>Input2022!M1455*0.000001</f>
        <v>15.874469999999999</v>
      </c>
      <c r="N1455">
        <f>Input2022!N1455*0.000001</f>
        <v>0</v>
      </c>
      <c r="O1455">
        <f>Input2022!O1455*0.000001</f>
        <v>7.9102419999999993</v>
      </c>
      <c r="P1455">
        <f>Input2022!P1455*0.000001</f>
        <v>7.7726379999999997</v>
      </c>
      <c r="Q1455">
        <f>Input2022!Q1455*0.000001</f>
        <v>0.11263799999999999</v>
      </c>
      <c r="R1455">
        <f>Input2022!R1455*0.000001</f>
        <v>3.0705549999999997</v>
      </c>
      <c r="S1455">
        <f>Input2022!S1455*0.000001</f>
        <v>3.1831929999999997</v>
      </c>
      <c r="T1455">
        <f>Input2022!T1455*0.000001</f>
        <v>0.29378100000000001</v>
      </c>
      <c r="U1455">
        <f>Input2022!U1455*0.000001</f>
        <v>0</v>
      </c>
      <c r="V1455">
        <f>Input2022!V1455*0.000001</f>
        <v>0.56975900000000002</v>
      </c>
      <c r="W1455">
        <f>Input2022!W1455*0.000001</f>
        <v>9.5914699999999993</v>
      </c>
    </row>
    <row r="1456" spans="1:23" ht="14.25" customHeight="1">
      <c r="A1456">
        <f>Input2022!A1456</f>
        <v>2022</v>
      </c>
      <c r="B1456" t="str">
        <f>Input2022!B1456</f>
        <v>William S. Hart Union High School District</v>
      </c>
      <c r="C1456" t="str">
        <f>Input2022!C1456</f>
        <v>School District</v>
      </c>
      <c r="D1456" t="str">
        <f>Input2022!D1456</f>
        <v>06</v>
      </c>
      <c r="E1456" t="str">
        <f>Input2022!E1456</f>
        <v>037</v>
      </c>
      <c r="F1456" t="str">
        <f>Input2022!F1456</f>
        <v>42510</v>
      </c>
      <c r="G1456" t="str">
        <f>Input2022!G1456</f>
        <v>CA</v>
      </c>
      <c r="H1456">
        <f>Input2022!H1456*0.000001</f>
        <v>71.343881999999994</v>
      </c>
      <c r="I1456">
        <f>Input2022!I1456*0.000001</f>
        <v>-0.118242</v>
      </c>
      <c r="J1456">
        <f>Input2022!J1456*0.000001</f>
        <v>293.40774199999998</v>
      </c>
      <c r="K1456">
        <f>Input2022!K1456*0.000001</f>
        <v>468.581615</v>
      </c>
      <c r="L1456">
        <f>Input2022!L1456*0.000001</f>
        <v>396.71833499999997</v>
      </c>
      <c r="M1456">
        <f>Input2022!M1456*0.000001</f>
        <v>303.62502899999998</v>
      </c>
      <c r="N1456">
        <f>Input2022!N1456*0.000001</f>
        <v>0</v>
      </c>
      <c r="O1456">
        <f>Input2022!O1456*0.000001</f>
        <v>108.600161</v>
      </c>
      <c r="P1456">
        <f>Input2022!P1456*0.000001</f>
        <v>32.797891</v>
      </c>
      <c r="Q1456">
        <f>Input2022!Q1456*0.000001</f>
        <v>-135.42552499999999</v>
      </c>
      <c r="R1456">
        <f>Input2022!R1456*0.000001</f>
        <v>919.91283360323882</v>
      </c>
      <c r="S1456">
        <f>Input2022!S1456*0.000001</f>
        <v>784.48730860323883</v>
      </c>
      <c r="T1456">
        <f>Input2022!T1456*0.000001</f>
        <v>28.962598999999997</v>
      </c>
      <c r="U1456">
        <f>Input2022!U1456*0.000001</f>
        <v>0</v>
      </c>
      <c r="V1456">
        <f>Input2022!V1456*0.000001</f>
        <v>79.486514</v>
      </c>
      <c r="W1456">
        <f>Input2022!W1456*0.000001</f>
        <v>-14.326747999999998</v>
      </c>
    </row>
    <row r="1457" spans="1:23" ht="14.25" customHeight="1">
      <c r="A1457">
        <f>Input2022!A1457</f>
        <v>2022</v>
      </c>
      <c r="B1457" t="str">
        <f>Input2022!B1457</f>
        <v>Williams Unified School District</v>
      </c>
      <c r="C1457" t="str">
        <f>Input2022!C1457</f>
        <v>School District</v>
      </c>
      <c r="D1457" t="str">
        <f>Input2022!D1457</f>
        <v>06</v>
      </c>
      <c r="E1457" t="str">
        <f>Input2022!E1457</f>
        <v>011</v>
      </c>
      <c r="F1457" t="str">
        <f>Input2022!F1457</f>
        <v>42540</v>
      </c>
      <c r="G1457" t="str">
        <f>Input2022!G1457</f>
        <v>CA</v>
      </c>
      <c r="H1457">
        <f>Input2022!H1457*0.000001</f>
        <v>8.97166</v>
      </c>
      <c r="I1457">
        <f>Input2022!I1457*0.000001</f>
        <v>-0.200935</v>
      </c>
      <c r="J1457">
        <f>Input2022!J1457*0.000001</f>
        <v>18.326357999999999</v>
      </c>
      <c r="K1457">
        <f>Input2022!K1457*0.000001</f>
        <v>17.367822999999998</v>
      </c>
      <c r="L1457">
        <f>Input2022!L1457*0.000001</f>
        <v>22.810589999999998</v>
      </c>
      <c r="M1457">
        <f>Input2022!M1457*0.000001</f>
        <v>21.153926999999999</v>
      </c>
      <c r="N1457">
        <f>Input2022!N1457*0.000001</f>
        <v>12.464884</v>
      </c>
      <c r="O1457">
        <f>Input2022!O1457*0.000001</f>
        <v>0</v>
      </c>
      <c r="P1457">
        <f>Input2022!P1457*0.000001</f>
        <v>2.01315</v>
      </c>
      <c r="Q1457">
        <f>Input2022!Q1457*0.000001</f>
        <v>-7.8586359999999997</v>
      </c>
      <c r="R1457">
        <f>Input2022!R1457*0.000001</f>
        <v>53.370945213454569</v>
      </c>
      <c r="S1457">
        <f>Input2022!S1457*0.000001</f>
        <v>45.512309213454571</v>
      </c>
      <c r="T1457">
        <f>Input2022!T1457*0.000001</f>
        <v>1.5215839999999998</v>
      </c>
      <c r="U1457">
        <f>Input2022!U1457*0.000001</f>
        <v>0</v>
      </c>
      <c r="V1457">
        <f>Input2022!V1457*0.000001</f>
        <v>1.125165</v>
      </c>
      <c r="W1457">
        <f>Input2022!W1457*0.000001</f>
        <v>0.286796</v>
      </c>
    </row>
    <row r="1458" spans="1:23" ht="14.25" customHeight="1">
      <c r="A1458">
        <f>Input2022!A1458</f>
        <v>2022</v>
      </c>
      <c r="B1458" t="str">
        <f>Input2022!B1458</f>
        <v>Willits Unified School District</v>
      </c>
      <c r="C1458" t="str">
        <f>Input2022!C1458</f>
        <v>School District</v>
      </c>
      <c r="D1458" t="str">
        <f>Input2022!D1458</f>
        <v>06</v>
      </c>
      <c r="E1458" t="str">
        <f>Input2022!E1458</f>
        <v>045</v>
      </c>
      <c r="F1458" t="str">
        <f>Input2022!F1458</f>
        <v>42560</v>
      </c>
      <c r="G1458" t="str">
        <f>Input2022!G1458</f>
        <v>CA</v>
      </c>
      <c r="H1458">
        <f>Input2022!H1458*0.000001</f>
        <v>5.8083649999999993</v>
      </c>
      <c r="I1458">
        <f>Input2022!I1458*0.000001</f>
        <v>0</v>
      </c>
      <c r="J1458">
        <f>Input2022!J1458*0.000001</f>
        <v>23.492516999999999</v>
      </c>
      <c r="K1458">
        <f>Input2022!K1458*0.000001</f>
        <v>18.101564</v>
      </c>
      <c r="L1458">
        <f>Input2022!L1458*0.000001</f>
        <v>26.299306999999999</v>
      </c>
      <c r="M1458">
        <f>Input2022!M1458*0.000001</f>
        <v>24.657871999999998</v>
      </c>
      <c r="N1458">
        <f>Input2022!N1458*0.000001</f>
        <v>0</v>
      </c>
      <c r="O1458">
        <f>Input2022!O1458*0.000001</f>
        <v>7.245031</v>
      </c>
      <c r="P1458">
        <f>Input2022!P1458*0.000001</f>
        <v>2.0698650000000001</v>
      </c>
      <c r="Q1458">
        <f>Input2022!Q1458*0.000001</f>
        <v>-10.934754</v>
      </c>
      <c r="R1458">
        <f>Input2022!R1458*0.000001</f>
        <v>71.341100493421067</v>
      </c>
      <c r="S1458">
        <f>Input2022!S1458*0.000001</f>
        <v>60.406346493421061</v>
      </c>
      <c r="T1458">
        <f>Input2022!T1458*0.000001</f>
        <v>2.1451629999999997</v>
      </c>
      <c r="U1458">
        <f>Input2022!U1458*0.000001</f>
        <v>0</v>
      </c>
      <c r="V1458">
        <f>Input2022!V1458*0.000001</f>
        <v>1.0890070000000001</v>
      </c>
      <c r="W1458">
        <f>Input2022!W1458*0.000001</f>
        <v>-15.444398999999999</v>
      </c>
    </row>
    <row r="1459" spans="1:23" ht="14.25" customHeight="1">
      <c r="A1459">
        <f>Input2022!A1459</f>
        <v>2022</v>
      </c>
      <c r="B1459" t="str">
        <f>Input2022!B1459</f>
        <v>Willow Grove Union Elementary School District</v>
      </c>
      <c r="C1459" t="str">
        <f>Input2022!C1459</f>
        <v>School District</v>
      </c>
      <c r="D1459" t="str">
        <f>Input2022!D1459</f>
        <v>06</v>
      </c>
      <c r="E1459" t="str">
        <f>Input2022!E1459</f>
        <v>069</v>
      </c>
      <c r="F1459" t="str">
        <f>Input2022!F1459</f>
        <v>42630</v>
      </c>
      <c r="G1459" t="str">
        <f>Input2022!G1459</f>
        <v>CA</v>
      </c>
      <c r="H1459">
        <f>Input2022!H1459*0.000001</f>
        <v>0.49265799999999998</v>
      </c>
      <c r="I1459">
        <f>Input2022!I1459*0.000001</f>
        <v>0</v>
      </c>
      <c r="J1459">
        <f>Input2022!J1459*0.000001</f>
        <v>0.44796999999999998</v>
      </c>
      <c r="K1459">
        <f>Input2022!K1459*0.000001</f>
        <v>0</v>
      </c>
      <c r="L1459">
        <f>Input2022!L1459*0.000001</f>
        <v>0.53676999999999997</v>
      </c>
      <c r="M1459">
        <f>Input2022!M1459*0.000001</f>
        <v>0.53063799999999994</v>
      </c>
      <c r="N1459">
        <f>Input2022!N1459*0.000001</f>
        <v>0</v>
      </c>
      <c r="O1459">
        <f>Input2022!O1459*0.000001</f>
        <v>0.53542599999999996</v>
      </c>
      <c r="P1459">
        <f>Input2022!P1459*0.000001</f>
        <v>7.8049999999999994E-3</v>
      </c>
      <c r="Q1459">
        <f>Input2022!Q1459*0.000001</f>
        <v>-0.19319</v>
      </c>
      <c r="R1459">
        <f>Input2022!R1459*0.000001</f>
        <v>1.3246914979757083</v>
      </c>
      <c r="S1459">
        <f>Input2022!S1459*0.000001</f>
        <v>1.1315014979757083</v>
      </c>
      <c r="T1459">
        <f>Input2022!T1459*0.000001</f>
        <v>3.3327999999999997E-2</v>
      </c>
      <c r="U1459">
        <f>Input2022!U1459*0.000001</f>
        <v>0</v>
      </c>
      <c r="V1459">
        <f>Input2022!V1459*0.000001</f>
        <v>0</v>
      </c>
      <c r="W1459">
        <f>Input2022!W1459*0.000001</f>
        <v>0.40753099999999998</v>
      </c>
    </row>
    <row r="1460" spans="1:23" ht="14.25" customHeight="1">
      <c r="A1460">
        <f>Input2022!A1460</f>
        <v>2022</v>
      </c>
      <c r="B1460" t="str">
        <f>Input2022!B1460</f>
        <v>Willows</v>
      </c>
      <c r="C1460" t="str">
        <f>Input2022!C1460</f>
        <v>City</v>
      </c>
      <c r="D1460" t="str">
        <f>Input2022!D1460</f>
        <v>06</v>
      </c>
      <c r="E1460" t="str">
        <f>Input2022!E1460</f>
        <v>021</v>
      </c>
      <c r="F1460">
        <f>Input2022!F1460</f>
        <v>85684</v>
      </c>
      <c r="G1460" t="str">
        <f>Input2022!G1460</f>
        <v>CA</v>
      </c>
      <c r="H1460">
        <f>Input2022!H1460*0.000001</f>
        <v>2.3422459999999998</v>
      </c>
      <c r="I1460">
        <f>Input2022!I1460*0.000001</f>
        <v>-1.382E-3</v>
      </c>
      <c r="J1460">
        <f>Input2022!J1460*0.000001</f>
        <v>5.0487690000000001</v>
      </c>
      <c r="K1460">
        <f>Input2022!K1460*0.000001</f>
        <v>17.641805999999999</v>
      </c>
      <c r="L1460">
        <f>Input2022!L1460*0.000001</f>
        <v>10.475667</v>
      </c>
      <c r="M1460">
        <f>Input2022!M1460*0.000001</f>
        <v>5.178725</v>
      </c>
      <c r="N1460">
        <f>Input2022!N1460*0.000001</f>
        <v>0</v>
      </c>
      <c r="O1460">
        <f>Input2022!O1460*0.000001</f>
        <v>2.3200059999999998</v>
      </c>
      <c r="P1460">
        <f>Input2022!P1460*0.000001</f>
        <v>0.490871</v>
      </c>
      <c r="Q1460">
        <f>Input2022!Q1460*0.000001</f>
        <v>4.3875310000000001</v>
      </c>
      <c r="R1460">
        <f>Input2022!R1460*0.000001</f>
        <v>-270.80930999999998</v>
      </c>
      <c r="S1460">
        <f>Input2022!S1460*0.000001</f>
        <v>-266.42177900000002</v>
      </c>
      <c r="T1460">
        <f>Input2022!T1460*0.000001</f>
        <v>8.2027000000000003E-2</v>
      </c>
      <c r="U1460">
        <f>Input2022!U1460*0.000001</f>
        <v>0</v>
      </c>
      <c r="V1460">
        <f>Input2022!V1460*0.000001</f>
        <v>0.108114</v>
      </c>
      <c r="W1460">
        <f>Input2022!W1460*0.000001</f>
        <v>6.2748969999999993</v>
      </c>
    </row>
    <row r="1461" spans="1:23" ht="14.25" customHeight="1">
      <c r="A1461">
        <f>Input2022!A1461</f>
        <v>2022</v>
      </c>
      <c r="B1461" t="str">
        <f>Input2022!B1461</f>
        <v>Wilmar Union Elementary School District</v>
      </c>
      <c r="C1461" t="str">
        <f>Input2022!C1461</f>
        <v>School District</v>
      </c>
      <c r="D1461" t="str">
        <f>Input2022!D1461</f>
        <v>06</v>
      </c>
      <c r="E1461" t="str">
        <f>Input2022!E1461</f>
        <v>097</v>
      </c>
      <c r="F1461" t="str">
        <f>Input2022!F1461</f>
        <v>42750</v>
      </c>
      <c r="G1461" t="str">
        <f>Input2022!G1461</f>
        <v>CA</v>
      </c>
      <c r="H1461">
        <f>Input2022!H1461*0.000001</f>
        <v>1.2640359999999999</v>
      </c>
      <c r="I1461">
        <f>Input2022!I1461*0.000001</f>
        <v>-5.0000000000000001E-3</v>
      </c>
      <c r="J1461">
        <f>Input2022!J1461*0.000001</f>
        <v>2.812252</v>
      </c>
      <c r="K1461">
        <f>Input2022!K1461*0.000001</f>
        <v>4.2098079999999998</v>
      </c>
      <c r="L1461">
        <f>Input2022!L1461*0.000001</f>
        <v>3.0165819999999997</v>
      </c>
      <c r="M1461">
        <f>Input2022!M1461*0.000001</f>
        <v>2.9171519999999997</v>
      </c>
      <c r="N1461">
        <f>Input2022!N1461*0.000001</f>
        <v>0</v>
      </c>
      <c r="O1461">
        <f>Input2022!O1461*0.000001</f>
        <v>1.8075669999999999</v>
      </c>
      <c r="P1461">
        <f>Input2022!P1461*0.000001</f>
        <v>0.35681099999999999</v>
      </c>
      <c r="Q1461">
        <f>Input2022!Q1461*0.000001</f>
        <v>-1.356733</v>
      </c>
      <c r="R1461">
        <f>Input2022!R1461*0.000001</f>
        <v>9.3124284539473692</v>
      </c>
      <c r="S1461">
        <f>Input2022!S1461*0.000001</f>
        <v>7.955695453947369</v>
      </c>
      <c r="T1461">
        <f>Input2022!T1461*0.000001</f>
        <v>0.27932200000000001</v>
      </c>
      <c r="U1461">
        <f>Input2022!U1461*0.000001</f>
        <v>0</v>
      </c>
      <c r="V1461">
        <f>Input2022!V1461*0.000001</f>
        <v>0</v>
      </c>
      <c r="W1461">
        <f>Input2022!W1461*0.000001</f>
        <v>-0.91965399999999997</v>
      </c>
    </row>
    <row r="1462" spans="1:23" ht="14.25" customHeight="1">
      <c r="A1462">
        <f>Input2022!A1462</f>
        <v>2022</v>
      </c>
      <c r="B1462" t="str">
        <f>Input2022!B1462</f>
        <v>Wilsona School District</v>
      </c>
      <c r="C1462" t="str">
        <f>Input2022!C1462</f>
        <v>School District</v>
      </c>
      <c r="D1462" t="str">
        <f>Input2022!D1462</f>
        <v>06</v>
      </c>
      <c r="E1462" t="str">
        <f>Input2022!E1462</f>
        <v>037</v>
      </c>
      <c r="F1462" t="str">
        <f>Input2022!F1462</f>
        <v>42810</v>
      </c>
      <c r="G1462" t="str">
        <f>Input2022!G1462</f>
        <v>CA</v>
      </c>
      <c r="H1462">
        <f>Input2022!H1462*0.000001</f>
        <v>3.5358579999999997</v>
      </c>
      <c r="I1462">
        <f>Input2022!I1462*0.000001</f>
        <v>-0.12</v>
      </c>
      <c r="J1462">
        <f>Input2022!J1462*0.000001</f>
        <v>22.526222000000001</v>
      </c>
      <c r="K1462">
        <f>Input2022!K1462*0.000001</f>
        <v>6.6641369999999993</v>
      </c>
      <c r="L1462">
        <f>Input2022!L1462*0.000001</f>
        <v>22.89669</v>
      </c>
      <c r="M1462">
        <f>Input2022!M1462*0.000001</f>
        <v>22.272724999999998</v>
      </c>
      <c r="N1462">
        <f>Input2022!N1462*0.000001</f>
        <v>0</v>
      </c>
      <c r="O1462">
        <f>Input2022!O1462*0.000001</f>
        <v>8.6320189999999997</v>
      </c>
      <c r="P1462">
        <f>Input2022!P1462*0.000001</f>
        <v>2.8993249999999997</v>
      </c>
      <c r="Q1462">
        <f>Input2022!Q1462*0.000001</f>
        <v>-8.8956789999999994</v>
      </c>
      <c r="R1462">
        <f>Input2022!R1462*0.000001</f>
        <v>59.199931497975705</v>
      </c>
      <c r="S1462">
        <f>Input2022!S1462*0.000001</f>
        <v>50.304252497975703</v>
      </c>
      <c r="T1462">
        <f>Input2022!T1462*0.000001</f>
        <v>1.8580869999999998</v>
      </c>
      <c r="U1462">
        <f>Input2022!U1462*0.000001</f>
        <v>0.28211199999999997</v>
      </c>
      <c r="V1462">
        <f>Input2022!V1462*0.000001</f>
        <v>4.6068790000000002</v>
      </c>
      <c r="W1462">
        <f>Input2022!W1462*0.000001</f>
        <v>-11.37307</v>
      </c>
    </row>
    <row r="1463" spans="1:23" ht="14.25" customHeight="1">
      <c r="A1463">
        <f>Input2022!A1463</f>
        <v>2022</v>
      </c>
      <c r="B1463" t="str">
        <f>Input2022!B1463</f>
        <v>Windsor Unified School District</v>
      </c>
      <c r="C1463" t="str">
        <f>Input2022!C1463</f>
        <v>School District</v>
      </c>
      <c r="D1463" t="str">
        <f>Input2022!D1463</f>
        <v>06</v>
      </c>
      <c r="E1463" t="str">
        <f>Input2022!E1463</f>
        <v>097</v>
      </c>
      <c r="F1463" t="str">
        <f>Input2022!F1463</f>
        <v>00034</v>
      </c>
      <c r="G1463" t="str">
        <f>Input2022!G1463</f>
        <v>CA</v>
      </c>
      <c r="H1463">
        <f>Input2022!H1463*0.000001</f>
        <v>12.254667</v>
      </c>
      <c r="I1463">
        <f>Input2022!I1463*0.000001</f>
        <v>-0.336067</v>
      </c>
      <c r="J1463">
        <f>Input2022!J1463*0.000001</f>
        <v>54.480942999999996</v>
      </c>
      <c r="K1463">
        <f>Input2022!K1463*0.000001</f>
        <v>103.19108</v>
      </c>
      <c r="L1463">
        <f>Input2022!L1463*0.000001</f>
        <v>78.621951999999993</v>
      </c>
      <c r="M1463">
        <f>Input2022!M1463*0.000001</f>
        <v>53.780422999999999</v>
      </c>
      <c r="N1463">
        <f>Input2022!N1463*0.000001</f>
        <v>0</v>
      </c>
      <c r="O1463">
        <f>Input2022!O1463*0.000001</f>
        <v>18.284419</v>
      </c>
      <c r="P1463">
        <f>Input2022!P1463*0.000001</f>
        <v>8.6710019999999997</v>
      </c>
      <c r="Q1463">
        <f>Input2022!Q1463*0.000001</f>
        <v>-31.923565999999997</v>
      </c>
      <c r="R1463">
        <f>Input2022!R1463*0.000001</f>
        <v>213.51390699999999</v>
      </c>
      <c r="S1463">
        <f>Input2022!S1463*0.000001</f>
        <v>181.590341</v>
      </c>
      <c r="T1463">
        <f>Input2022!T1463*0.000001</f>
        <v>6.2885809999999998</v>
      </c>
      <c r="U1463">
        <f>Input2022!U1463*0.000001</f>
        <v>0</v>
      </c>
      <c r="V1463">
        <f>Input2022!V1463*0.000001</f>
        <v>10.530560999999999</v>
      </c>
      <c r="W1463">
        <f>Input2022!W1463*0.000001</f>
        <v>-48.885220999999994</v>
      </c>
    </row>
    <row r="1464" spans="1:23" ht="14.25" customHeight="1">
      <c r="A1464">
        <f>Input2022!A1464</f>
        <v>2022</v>
      </c>
      <c r="B1464" t="str">
        <f>Input2022!B1464</f>
        <v>Winship-Robbins Elementary School District</v>
      </c>
      <c r="C1464" t="str">
        <f>Input2022!C1464</f>
        <v>School District</v>
      </c>
      <c r="D1464" t="str">
        <f>Input2022!D1464</f>
        <v>06</v>
      </c>
      <c r="E1464" t="str">
        <f>Input2022!E1464</f>
        <v>101</v>
      </c>
      <c r="F1464" t="str">
        <f>Input2022!F1464</f>
        <v>42900</v>
      </c>
      <c r="G1464" t="str">
        <f>Input2022!G1464</f>
        <v>CA</v>
      </c>
      <c r="H1464">
        <f>Input2022!H1464*0.000001</f>
        <v>3.4409679999999998</v>
      </c>
      <c r="I1464">
        <f>Input2022!I1464*0.000001</f>
        <v>0</v>
      </c>
      <c r="J1464">
        <f>Input2022!J1464*0.000001</f>
        <v>2.460696</v>
      </c>
      <c r="K1464">
        <f>Input2022!K1464*0.000001</f>
        <v>8.0182000000000003E-2</v>
      </c>
      <c r="L1464">
        <f>Input2022!L1464*0.000001</f>
        <v>2.9422359999999999</v>
      </c>
      <c r="M1464">
        <f>Input2022!M1464*0.000001</f>
        <v>2.8889139999999998</v>
      </c>
      <c r="N1464">
        <f>Input2022!N1464*0.000001</f>
        <v>3.5183399999999998</v>
      </c>
      <c r="O1464">
        <f>Input2022!O1464*0.000001</f>
        <v>0</v>
      </c>
      <c r="P1464">
        <f>Input2022!P1464*0.000001</f>
        <v>0.461839</v>
      </c>
      <c r="Q1464">
        <f>Input2022!Q1464*0.000001</f>
        <v>-1.0854470000000001</v>
      </c>
      <c r="R1464">
        <f>Input2022!R1464*0.000001</f>
        <v>4.6464686090225564</v>
      </c>
      <c r="S1464">
        <f>Input2022!S1464*0.000001</f>
        <v>3.5610216090225566</v>
      </c>
      <c r="T1464">
        <f>Input2022!T1464*0.000001</f>
        <v>0.19061999999999998</v>
      </c>
      <c r="U1464">
        <f>Input2022!U1464*0.000001</f>
        <v>0</v>
      </c>
      <c r="V1464">
        <f>Input2022!V1464*0.000001</f>
        <v>0</v>
      </c>
      <c r="W1464">
        <f>Input2022!W1464*0.000001</f>
        <v>1.9440819999999999</v>
      </c>
    </row>
    <row r="1465" spans="1:23" ht="14.25" customHeight="1">
      <c r="A1465">
        <f>Input2022!A1465</f>
        <v>2022</v>
      </c>
      <c r="B1465" t="str">
        <f>Input2022!B1465</f>
        <v>Winters</v>
      </c>
      <c r="C1465" t="str">
        <f>Input2022!C1465</f>
        <v>City</v>
      </c>
      <c r="D1465" t="str">
        <f>Input2022!D1465</f>
        <v>06</v>
      </c>
      <c r="E1465" t="str">
        <f>Input2022!E1465</f>
        <v>113</v>
      </c>
      <c r="F1465">
        <f>Input2022!F1465</f>
        <v>86034</v>
      </c>
      <c r="G1465" t="str">
        <f>Input2022!G1465</f>
        <v>CA</v>
      </c>
      <c r="H1465">
        <f>Input2022!H1465*0.000001</f>
        <v>1.6405429999999999</v>
      </c>
      <c r="I1465">
        <f>Input2022!I1465*0.000001</f>
        <v>-6.8153999999999992E-2</v>
      </c>
      <c r="J1465">
        <f>Input2022!J1465*0.000001</f>
        <v>6.0918190000000001</v>
      </c>
      <c r="K1465">
        <f>Input2022!K1465*0.000001</f>
        <v>6.0891279999999997</v>
      </c>
      <c r="L1465">
        <f>Input2022!L1465*0.000001</f>
        <v>14.980295</v>
      </c>
      <c r="M1465">
        <f>Input2022!M1465*0.000001</f>
        <v>6.305828</v>
      </c>
      <c r="N1465">
        <f>Input2022!N1465*0.000001</f>
        <v>0</v>
      </c>
      <c r="O1465">
        <f>Input2022!O1465*0.000001</f>
        <v>0.87373000000000001</v>
      </c>
      <c r="P1465">
        <f>Input2022!P1465*0.000001</f>
        <v>0.98349599999999993</v>
      </c>
      <c r="Q1465">
        <f>Input2022!Q1465*0.000001</f>
        <v>-2.9145969999999997</v>
      </c>
      <c r="R1465">
        <f>Input2022!R1465*0.000001</f>
        <v>24.911085470085471</v>
      </c>
      <c r="S1465">
        <f>Input2022!S1465*0.000001</f>
        <v>21.99648847008547</v>
      </c>
      <c r="T1465">
        <f>Input2022!T1465*0.000001</f>
        <v>1.1247689999999999</v>
      </c>
      <c r="U1465">
        <f>Input2022!U1465*0.000001</f>
        <v>0.19742199999999999</v>
      </c>
      <c r="V1465">
        <f>Input2022!V1465*0.000001</f>
        <v>1.4500839999999999</v>
      </c>
      <c r="W1465">
        <f>Input2022!W1465*0.000001</f>
        <v>6.8162750000000001</v>
      </c>
    </row>
    <row r="1466" spans="1:23" ht="14.25" customHeight="1">
      <c r="A1466">
        <f>Input2022!A1466</f>
        <v>2022</v>
      </c>
      <c r="B1466" t="str">
        <f>Input2022!B1466</f>
        <v>Winters Joint Unified School District</v>
      </c>
      <c r="C1466" t="str">
        <f>Input2022!C1466</f>
        <v>School District</v>
      </c>
      <c r="D1466" t="str">
        <f>Input2022!D1466</f>
        <v>06</v>
      </c>
      <c r="E1466" t="str">
        <f>Input2022!E1466</f>
        <v>095</v>
      </c>
      <c r="F1466" t="str">
        <f>Input2022!F1466</f>
        <v>42930</v>
      </c>
      <c r="G1466" t="str">
        <f>Input2022!G1466</f>
        <v>CA</v>
      </c>
      <c r="H1466">
        <f>Input2022!H1466*0.000001</f>
        <v>3.0420240000000001</v>
      </c>
      <c r="I1466">
        <f>Input2022!I1466*0.000001</f>
        <v>0</v>
      </c>
      <c r="J1466">
        <f>Input2022!J1466*0.000001</f>
        <v>22.042386</v>
      </c>
      <c r="K1466">
        <f>Input2022!K1466*0.000001</f>
        <v>56.213425999999998</v>
      </c>
      <c r="L1466">
        <f>Input2022!L1466*0.000001</f>
        <v>33.505347</v>
      </c>
      <c r="M1466">
        <f>Input2022!M1466*0.000001</f>
        <v>22.577669999999998</v>
      </c>
      <c r="N1466">
        <f>Input2022!N1466*0.000001</f>
        <v>5.9823789999999999</v>
      </c>
      <c r="O1466">
        <f>Input2022!O1466*0.000001</f>
        <v>0</v>
      </c>
      <c r="P1466">
        <f>Input2022!P1466*0.000001</f>
        <v>3.1982619999999997</v>
      </c>
      <c r="Q1466">
        <f>Input2022!Q1466*0.000001</f>
        <v>-11.443949</v>
      </c>
      <c r="R1466">
        <f>Input2022!R1466*0.000001</f>
        <v>77.603452390000001</v>
      </c>
      <c r="S1466">
        <f>Input2022!S1466*0.000001</f>
        <v>66.159503389999998</v>
      </c>
      <c r="T1466">
        <f>Input2022!T1466*0.000001</f>
        <v>2.2121569999999999</v>
      </c>
      <c r="U1466">
        <f>Input2022!U1466*0.000001</f>
        <v>0</v>
      </c>
      <c r="V1466">
        <f>Input2022!V1466*0.000001</f>
        <v>0.90988899999999995</v>
      </c>
      <c r="W1466">
        <f>Input2022!W1466*0.000001</f>
        <v>-25.949797999999998</v>
      </c>
    </row>
    <row r="1467" spans="1:23" ht="14.25" customHeight="1">
      <c r="A1467">
        <f>Input2022!A1467</f>
        <v>2022</v>
      </c>
      <c r="B1467" t="str">
        <f>Input2022!B1467</f>
        <v>Winton School District</v>
      </c>
      <c r="C1467" t="str">
        <f>Input2022!C1467</f>
        <v>School District</v>
      </c>
      <c r="D1467" t="str">
        <f>Input2022!D1467</f>
        <v>06</v>
      </c>
      <c r="E1467" t="str">
        <f>Input2022!E1467</f>
        <v>047</v>
      </c>
      <c r="F1467" t="str">
        <f>Input2022!F1467</f>
        <v>42960</v>
      </c>
      <c r="G1467" t="str">
        <f>Input2022!G1467</f>
        <v>CA</v>
      </c>
      <c r="H1467">
        <f>Input2022!H1467*0.000001</f>
        <v>17.645018</v>
      </c>
      <c r="I1467">
        <f>Input2022!I1467*0.000001</f>
        <v>-2.148539</v>
      </c>
      <c r="J1467">
        <f>Input2022!J1467*0.000001</f>
        <v>27.278447999999997</v>
      </c>
      <c r="K1467">
        <f>Input2022!K1467*0.000001</f>
        <v>4.3185000000000001E-2</v>
      </c>
      <c r="L1467">
        <f>Input2022!L1467*0.000001</f>
        <v>33.269470999999996</v>
      </c>
      <c r="M1467">
        <f>Input2022!M1467*0.000001</f>
        <v>32.835612999999995</v>
      </c>
      <c r="N1467">
        <f>Input2022!N1467*0.000001</f>
        <v>0.01</v>
      </c>
      <c r="O1467">
        <f>Input2022!O1467*0.000001</f>
        <v>22.145962999999998</v>
      </c>
      <c r="P1467">
        <f>Input2022!P1467*0.000001</f>
        <v>2.9200740000000001</v>
      </c>
      <c r="Q1467">
        <f>Input2022!Q1467*0.000001</f>
        <v>-15.045354</v>
      </c>
      <c r="R1467">
        <f>Input2022!R1467*0.000001</f>
        <v>102.38916579999999</v>
      </c>
      <c r="S1467">
        <f>Input2022!S1467*0.000001</f>
        <v>87.343811790000004</v>
      </c>
      <c r="T1467">
        <f>Input2022!T1467*0.000001</f>
        <v>3.0394920000000001</v>
      </c>
      <c r="U1467">
        <f>Input2022!U1467*0.000001</f>
        <v>0.14382799999999998</v>
      </c>
      <c r="V1467">
        <f>Input2022!V1467*0.000001</f>
        <v>3.066808</v>
      </c>
      <c r="W1467">
        <f>Input2022!W1467*0.000001</f>
        <v>1.438237</v>
      </c>
    </row>
    <row r="1468" spans="1:23" ht="14.25" customHeight="1">
      <c r="A1468">
        <f>Input2022!A1468</f>
        <v>2022</v>
      </c>
      <c r="B1468" t="str">
        <f>Input2022!B1468</f>
        <v>Wiseburn Unified School District</v>
      </c>
      <c r="C1468" t="str">
        <f>Input2022!C1468</f>
        <v>School District</v>
      </c>
      <c r="D1468" t="str">
        <f>Input2022!D1468</f>
        <v>06</v>
      </c>
      <c r="E1468" t="str">
        <f>Input2022!E1468</f>
        <v>037</v>
      </c>
      <c r="F1468" t="str">
        <f>Input2022!F1468</f>
        <v>01428</v>
      </c>
      <c r="G1468" t="str">
        <f>Input2022!G1468</f>
        <v>CA</v>
      </c>
      <c r="H1468">
        <f>Input2022!H1468*0.000001</f>
        <v>6.4333009999999993</v>
      </c>
      <c r="I1468">
        <f>Input2022!I1468*0.000001</f>
        <v>0</v>
      </c>
      <c r="J1468">
        <f>Input2022!J1468*0.000001</f>
        <v>35.708560999999996</v>
      </c>
      <c r="K1468">
        <f>Input2022!K1468*0.000001</f>
        <v>169.85549499999999</v>
      </c>
      <c r="L1468">
        <f>Input2022!L1468*0.000001</f>
        <v>45.102477999999998</v>
      </c>
      <c r="M1468">
        <f>Input2022!M1468*0.000001</f>
        <v>36.387156999999995</v>
      </c>
      <c r="N1468">
        <f>Input2022!N1468*0.000001</f>
        <v>0</v>
      </c>
      <c r="O1468">
        <f>Input2022!O1468*0.000001</f>
        <v>9.8685259999999992</v>
      </c>
      <c r="P1468">
        <f>Input2022!P1468*0.000001</f>
        <v>4.5869619999999998</v>
      </c>
      <c r="Q1468">
        <f>Input2022!Q1468*0.000001</f>
        <v>-16.811118</v>
      </c>
      <c r="R1468">
        <f>Input2022!R1468*0.000001</f>
        <v>118.45326449999999</v>
      </c>
      <c r="S1468">
        <f>Input2022!S1468*0.000001</f>
        <v>101.6421465</v>
      </c>
      <c r="T1468">
        <f>Input2022!T1468*0.000001</f>
        <v>3.3706069999999997</v>
      </c>
      <c r="U1468">
        <f>Input2022!U1468*0.000001</f>
        <v>0</v>
      </c>
      <c r="V1468">
        <f>Input2022!V1468*0.000001</f>
        <v>9.1322729999999996</v>
      </c>
      <c r="W1468">
        <f>Input2022!W1468*0.000001</f>
        <v>-91.462114</v>
      </c>
    </row>
    <row r="1469" spans="1:23" ht="14.25" customHeight="1">
      <c r="A1469">
        <f>Input2022!A1469</f>
        <v>2022</v>
      </c>
      <c r="B1469" t="str">
        <f>Input2022!B1469</f>
        <v>Woodlake</v>
      </c>
      <c r="C1469" t="str">
        <f>Input2022!C1469</f>
        <v>City</v>
      </c>
      <c r="D1469" t="str">
        <f>Input2022!D1469</f>
        <v>06</v>
      </c>
      <c r="E1469" t="str">
        <f>Input2022!E1469</f>
        <v>107</v>
      </c>
      <c r="F1469">
        <f>Input2022!F1469</f>
        <v>86300</v>
      </c>
      <c r="G1469" t="str">
        <f>Input2022!G1469</f>
        <v>CA</v>
      </c>
      <c r="H1469">
        <f>Input2022!H1469*0.000001</f>
        <v>4.43743</v>
      </c>
      <c r="I1469">
        <f>Input2022!I1469*0.000001</f>
        <v>0</v>
      </c>
      <c r="J1469">
        <f>Input2022!J1469*0.000001</f>
        <v>5.9774089999999998</v>
      </c>
      <c r="K1469">
        <f>Input2022!K1469*0.000001</f>
        <v>16.987748</v>
      </c>
      <c r="L1469">
        <f>Input2022!L1469*0.000001</f>
        <v>14.603878</v>
      </c>
      <c r="M1469">
        <f>Input2022!M1469*0.000001</f>
        <v>7.2548199999999996</v>
      </c>
      <c r="N1469">
        <f>Input2022!N1469*0.000001</f>
        <v>0</v>
      </c>
      <c r="O1469">
        <f>Input2022!O1469*0.000001</f>
        <v>4.8259689999999997</v>
      </c>
      <c r="P1469">
        <f>Input2022!P1469*0.000001</f>
        <v>1.5038989999999999</v>
      </c>
      <c r="Q1469">
        <f>Input2022!Q1469*0.000001</f>
        <v>-1.672863</v>
      </c>
      <c r="R1469">
        <f>Input2022!R1469*0.000001</f>
        <v>12.280385729969147</v>
      </c>
      <c r="S1469">
        <f>Input2022!S1469*0.000001</f>
        <v>10.607522729969148</v>
      </c>
      <c r="T1469">
        <f>Input2022!T1469*0.000001</f>
        <v>0.47089399999999998</v>
      </c>
      <c r="U1469">
        <f>Input2022!U1469*0.000001</f>
        <v>0</v>
      </c>
      <c r="V1469">
        <f>Input2022!V1469*0.000001</f>
        <v>0</v>
      </c>
      <c r="W1469">
        <f>Input2022!W1469*0.000001</f>
        <v>13.240020999999999</v>
      </c>
    </row>
    <row r="1470" spans="1:23" ht="14.25" customHeight="1">
      <c r="A1470">
        <f>Input2022!A1470</f>
        <v>2022</v>
      </c>
      <c r="B1470" t="str">
        <f>Input2022!B1470</f>
        <v>Woodlake Unified School District</v>
      </c>
      <c r="C1470" t="str">
        <f>Input2022!C1470</f>
        <v>School District</v>
      </c>
      <c r="D1470" t="str">
        <f>Input2022!D1470</f>
        <v>06</v>
      </c>
      <c r="E1470" t="str">
        <f>Input2022!E1470</f>
        <v>107</v>
      </c>
      <c r="F1470" t="str">
        <f>Input2022!F1470</f>
        <v>01418</v>
      </c>
      <c r="G1470" t="str">
        <f>Input2022!G1470</f>
        <v>CA</v>
      </c>
      <c r="H1470">
        <f>Input2022!H1470*0.000001</f>
        <v>12.134938</v>
      </c>
      <c r="I1470">
        <f>Input2022!I1470*0.000001</f>
        <v>-0.257909</v>
      </c>
      <c r="J1470">
        <f>Input2022!J1470*0.000001</f>
        <v>35.191395999999997</v>
      </c>
      <c r="K1470">
        <f>Input2022!K1470*0.000001</f>
        <v>7.6675949999999995</v>
      </c>
      <c r="L1470">
        <f>Input2022!L1470*0.000001</f>
        <v>40.456381</v>
      </c>
      <c r="M1470">
        <f>Input2022!M1470*0.000001</f>
        <v>37.764707000000001</v>
      </c>
      <c r="N1470">
        <f>Input2022!N1470*0.000001</f>
        <v>0</v>
      </c>
      <c r="O1470">
        <f>Input2022!O1470*0.000001</f>
        <v>18.052367</v>
      </c>
      <c r="P1470">
        <f>Input2022!P1470*0.000001</f>
        <v>5.3358989999999995</v>
      </c>
      <c r="Q1470">
        <f>Input2022!Q1470*0.000001</f>
        <v>-16.142481999999998</v>
      </c>
      <c r="R1470">
        <f>Input2022!R1470*0.000001</f>
        <v>106.944594</v>
      </c>
      <c r="S1470">
        <f>Input2022!S1470*0.000001</f>
        <v>90.802111999999994</v>
      </c>
      <c r="T1470">
        <f>Input2022!T1470*0.000001</f>
        <v>3.3747039999999999</v>
      </c>
      <c r="U1470">
        <f>Input2022!U1470*0.000001</f>
        <v>0</v>
      </c>
      <c r="V1470">
        <f>Input2022!V1470*0.000001</f>
        <v>7.4604539999999995</v>
      </c>
      <c r="W1470">
        <f>Input2022!W1470*0.000001</f>
        <v>-17.754750999999999</v>
      </c>
    </row>
    <row r="1471" spans="1:23" ht="14.25" customHeight="1">
      <c r="A1471">
        <f>Input2022!A1471</f>
        <v>2022</v>
      </c>
      <c r="B1471" t="str">
        <f>Input2022!B1471</f>
        <v>Woodland Joint Unified School District</v>
      </c>
      <c r="C1471" t="str">
        <f>Input2022!C1471</f>
        <v>School District</v>
      </c>
      <c r="D1471" t="str">
        <f>Input2022!D1471</f>
        <v>06</v>
      </c>
      <c r="E1471" t="str">
        <f>Input2022!E1471</f>
        <v>101</v>
      </c>
      <c r="F1471" t="str">
        <f>Input2022!F1471</f>
        <v>43080</v>
      </c>
      <c r="G1471" t="str">
        <f>Input2022!G1471</f>
        <v>CA</v>
      </c>
      <c r="H1471">
        <f>Input2022!H1471*0.000001</f>
        <v>34.607751</v>
      </c>
      <c r="I1471">
        <f>Input2022!I1471*0.000001</f>
        <v>0</v>
      </c>
      <c r="J1471">
        <f>Input2022!J1471*0.000001</f>
        <v>127.93659299999999</v>
      </c>
      <c r="K1471">
        <f>Input2022!K1471*0.000001</f>
        <v>14.799980999999999</v>
      </c>
      <c r="L1471">
        <f>Input2022!L1471*0.000001</f>
        <v>157.52249499999999</v>
      </c>
      <c r="M1471">
        <f>Input2022!M1471*0.000001</f>
        <v>136.595573</v>
      </c>
      <c r="N1471">
        <f>Input2022!N1471*0.000001</f>
        <v>50.429460999999996</v>
      </c>
      <c r="O1471">
        <f>Input2022!O1471*0.000001</f>
        <v>0</v>
      </c>
      <c r="P1471">
        <f>Input2022!P1471*0.000001</f>
        <v>60.967130999999995</v>
      </c>
      <c r="Q1471">
        <f>Input2022!Q1471*0.000001</f>
        <v>-60.375999999999998</v>
      </c>
      <c r="R1471">
        <f>Input2022!R1471*0.000001</f>
        <v>403.49881508783903</v>
      </c>
      <c r="S1471">
        <f>Input2022!S1471*0.000001</f>
        <v>343.12281508783906</v>
      </c>
      <c r="T1471">
        <f>Input2022!T1471*0.000001</f>
        <v>13.239295</v>
      </c>
      <c r="U1471">
        <f>Input2022!U1471*0.000001</f>
        <v>0</v>
      </c>
      <c r="V1471">
        <f>Input2022!V1471*0.000001</f>
        <v>16.681894</v>
      </c>
      <c r="W1471">
        <f>Input2022!W1471*0.000001</f>
        <v>-76.296035000000003</v>
      </c>
    </row>
    <row r="1472" spans="1:23" ht="14.25" customHeight="1">
      <c r="A1472">
        <f>Input2022!A1472</f>
        <v>2022</v>
      </c>
      <c r="B1472" t="str">
        <f>Input2022!B1472</f>
        <v>Woodside</v>
      </c>
      <c r="C1472" t="str">
        <f>Input2022!C1472</f>
        <v>Town</v>
      </c>
      <c r="D1472" t="str">
        <f>Input2022!D1472</f>
        <v>06</v>
      </c>
      <c r="E1472" t="str">
        <f>Input2022!E1472</f>
        <v>081</v>
      </c>
      <c r="F1472" t="str">
        <f>Input2022!F1472</f>
        <v>86440</v>
      </c>
      <c r="G1472" t="str">
        <f>Input2022!G1472</f>
        <v>CA</v>
      </c>
      <c r="H1472">
        <f>Input2022!H1472*0.000001</f>
        <v>7.4740609999999998</v>
      </c>
      <c r="I1472">
        <f>Input2022!I1472*0.000001</f>
        <v>-2.4154139999999997</v>
      </c>
      <c r="J1472">
        <f>Input2022!J1472*0.000001</f>
        <v>9.136042999999999</v>
      </c>
      <c r="K1472">
        <f>Input2022!K1472*0.000001</f>
        <v>0.46036899999999997</v>
      </c>
      <c r="L1472" t="e">
        <f>Input2022!L1472*0.000001</f>
        <v>#VALUE!</v>
      </c>
      <c r="M1472">
        <f>Input2022!M1472*0.000001</f>
        <v>10.806528</v>
      </c>
      <c r="N1472">
        <f>Input2022!N1472*0.000001</f>
        <v>0</v>
      </c>
      <c r="O1472">
        <f>Input2022!O1472*0.000001</f>
        <v>9.3424379999999996</v>
      </c>
      <c r="P1472">
        <f>Input2022!P1472*0.000001</f>
        <v>1.0203249999999999</v>
      </c>
      <c r="Q1472">
        <f>Input2022!Q1472*0.000001</f>
        <v>-2.3956770000000001</v>
      </c>
      <c r="R1472">
        <f>Input2022!R1472*0.000001</f>
        <v>8.6989000000000001</v>
      </c>
      <c r="S1472">
        <f>Input2022!S1472*0.000001</f>
        <v>6.303223</v>
      </c>
      <c r="T1472">
        <f>Input2022!T1472*0.000001</f>
        <v>0.59092299999999998</v>
      </c>
      <c r="U1472">
        <f>Input2022!U1472*0.000001</f>
        <v>1.252067</v>
      </c>
      <c r="V1472">
        <f>Input2022!V1472*0.000001</f>
        <v>1.875713</v>
      </c>
      <c r="W1472">
        <f>Input2022!W1472*0.000001</f>
        <v>3.3765169999999998</v>
      </c>
    </row>
    <row r="1473" spans="1:23" ht="14.25" customHeight="1">
      <c r="A1473">
        <f>Input2022!A1473</f>
        <v>2022</v>
      </c>
      <c r="B1473" t="str">
        <f>Input2022!B1473</f>
        <v>Woodside Elementary School District</v>
      </c>
      <c r="C1473" t="str">
        <f>Input2022!C1473</f>
        <v>School District</v>
      </c>
      <c r="D1473" t="str">
        <f>Input2022!D1473</f>
        <v>06</v>
      </c>
      <c r="E1473" t="str">
        <f>Input2022!E1473</f>
        <v>081</v>
      </c>
      <c r="F1473" t="str">
        <f>Input2022!F1473</f>
        <v>43140</v>
      </c>
      <c r="G1473" t="str">
        <f>Input2022!G1473</f>
        <v>CA</v>
      </c>
      <c r="H1473">
        <f>Input2022!H1473*0.000001</f>
        <v>1.9317019999999998</v>
      </c>
      <c r="I1473">
        <f>Input2022!I1473*0.000001</f>
        <v>-0.27999999999999997</v>
      </c>
      <c r="J1473">
        <f>Input2022!J1473*0.000001</f>
        <v>13.112560999999999</v>
      </c>
      <c r="K1473">
        <f>Input2022!K1473*0.000001</f>
        <v>24.824164999999997</v>
      </c>
      <c r="L1473">
        <f>Input2022!L1473*0.000001</f>
        <v>16.111404</v>
      </c>
      <c r="M1473">
        <f>Input2022!M1473*0.000001</f>
        <v>13.356753999999999</v>
      </c>
      <c r="N1473">
        <f>Input2022!N1473*0.000001</f>
        <v>0</v>
      </c>
      <c r="O1473">
        <f>Input2022!O1473*0.000001</f>
        <v>2.8657550000000001</v>
      </c>
      <c r="P1473">
        <f>Input2022!P1473*0.000001</f>
        <v>0.891818</v>
      </c>
      <c r="Q1473">
        <f>Input2022!Q1473*0.000001</f>
        <v>-7.1925159999999995</v>
      </c>
      <c r="R1473">
        <f>Input2022!R1473*0.000001</f>
        <v>50.302804999999999</v>
      </c>
      <c r="S1473">
        <f>Input2022!S1473*0.000001</f>
        <v>43.110288999999995</v>
      </c>
      <c r="T1473">
        <f>Input2022!T1473*0.000001</f>
        <v>1.4264679999999998</v>
      </c>
      <c r="U1473">
        <f>Input2022!U1473*0.000001</f>
        <v>0</v>
      </c>
      <c r="V1473">
        <f>Input2022!V1473*0.000001</f>
        <v>5.4836279999999995</v>
      </c>
      <c r="W1473">
        <f>Input2022!W1473*0.000001</f>
        <v>-13.013479999999999</v>
      </c>
    </row>
    <row r="1474" spans="1:23" ht="14.25" customHeight="1">
      <c r="A1474">
        <f>Input2022!A1474</f>
        <v>2022</v>
      </c>
      <c r="B1474" t="str">
        <f>Input2022!B1474</f>
        <v>Woodville Union School District</v>
      </c>
      <c r="C1474" t="str">
        <f>Input2022!C1474</f>
        <v>School District</v>
      </c>
      <c r="D1474" t="str">
        <f>Input2022!D1474</f>
        <v>06</v>
      </c>
      <c r="E1474" t="str">
        <f>Input2022!E1474</f>
        <v>107</v>
      </c>
      <c r="F1474" t="str">
        <f>Input2022!F1474</f>
        <v>43170</v>
      </c>
      <c r="G1474" t="str">
        <f>Input2022!G1474</f>
        <v>CA</v>
      </c>
      <c r="H1474">
        <f>Input2022!H1474*0.000001</f>
        <v>3.044003</v>
      </c>
      <c r="I1474">
        <f>Input2022!I1474*0.000001</f>
        <v>0</v>
      </c>
      <c r="J1474">
        <f>Input2022!J1474*0.000001</f>
        <v>8.6664979999999989</v>
      </c>
      <c r="K1474">
        <f>Input2022!K1474*0.000001</f>
        <v>0.11745999999999999</v>
      </c>
      <c r="L1474">
        <f>Input2022!L1474*0.000001</f>
        <v>9.9364369999999997</v>
      </c>
      <c r="M1474">
        <f>Input2022!M1474*0.000001</f>
        <v>9.475833999999999</v>
      </c>
      <c r="N1474">
        <f>Input2022!N1474*0.000001</f>
        <v>0</v>
      </c>
      <c r="O1474">
        <f>Input2022!O1474*0.000001</f>
        <v>4.2717809999999998</v>
      </c>
      <c r="P1474">
        <f>Input2022!P1474*0.000001</f>
        <v>0.85786399999999996</v>
      </c>
      <c r="Q1474">
        <f>Input2022!Q1474*0.000001</f>
        <v>-2.8084229999999999</v>
      </c>
      <c r="R1474">
        <f>Input2022!R1474*0.000001</f>
        <v>18.504674089068825</v>
      </c>
      <c r="S1474">
        <f>Input2022!S1474*0.000001</f>
        <v>15.696251089068825</v>
      </c>
      <c r="T1474">
        <f>Input2022!T1474*0.000001</f>
        <v>0.58601300000000001</v>
      </c>
      <c r="U1474">
        <f>Input2022!U1474*0.000001</f>
        <v>-1.6027777777777777E-4</v>
      </c>
      <c r="V1474">
        <f>Input2022!V1474*0.000001</f>
        <v>1.7918487222222221</v>
      </c>
      <c r="W1474">
        <f>Input2022!W1474*0.000001</f>
        <v>-3.029566</v>
      </c>
    </row>
    <row r="1475" spans="1:23" ht="14.25" customHeight="1">
      <c r="A1475">
        <f>Input2022!A1475</f>
        <v>2022</v>
      </c>
      <c r="B1475" t="str">
        <f>Input2022!B1475</f>
        <v>Wright Elementary School District</v>
      </c>
      <c r="C1475" t="str">
        <f>Input2022!C1475</f>
        <v>School District</v>
      </c>
      <c r="D1475" t="str">
        <f>Input2022!D1475</f>
        <v>06</v>
      </c>
      <c r="E1475" t="str">
        <f>Input2022!E1475</f>
        <v>097</v>
      </c>
      <c r="F1475" t="str">
        <f>Input2022!F1475</f>
        <v>43200</v>
      </c>
      <c r="G1475" t="str">
        <f>Input2022!G1475</f>
        <v>CA</v>
      </c>
      <c r="H1475">
        <f>Input2022!H1475*0.000001</f>
        <v>3.9109959999999999</v>
      </c>
      <c r="I1475">
        <f>Input2022!I1475*0.000001</f>
        <v>-8.0388000000000001E-2</v>
      </c>
      <c r="J1475">
        <f>Input2022!J1475*0.000001</f>
        <v>21.323553</v>
      </c>
      <c r="K1475">
        <f>Input2022!K1475*0.000001</f>
        <v>17.586669000000001</v>
      </c>
      <c r="L1475">
        <f>Input2022!L1475*0.000001</f>
        <v>24.184269</v>
      </c>
      <c r="M1475">
        <f>Input2022!M1475*0.000001</f>
        <v>21.975465999999997</v>
      </c>
      <c r="N1475">
        <f>Input2022!N1475*0.000001</f>
        <v>0</v>
      </c>
      <c r="O1475">
        <f>Input2022!O1475*0.000001</f>
        <v>6.2213849999999997</v>
      </c>
      <c r="P1475">
        <f>Input2022!P1475*0.000001</f>
        <v>2.7771469999999998</v>
      </c>
      <c r="Q1475">
        <f>Input2022!Q1475*0.000001</f>
        <v>-9.0290999999999997</v>
      </c>
      <c r="R1475">
        <f>Input2022!R1475*0.000001</f>
        <v>47.10881741638584</v>
      </c>
      <c r="S1475">
        <f>Input2022!S1475*0.000001</f>
        <v>38.07971741638584</v>
      </c>
      <c r="T1475">
        <f>Input2022!T1475*0.000001</f>
        <v>1.8498129999999999</v>
      </c>
      <c r="U1475">
        <f>Input2022!U1475*0.000001</f>
        <v>0</v>
      </c>
      <c r="V1475">
        <f>Input2022!V1475*0.000001</f>
        <v>0</v>
      </c>
      <c r="W1475">
        <f>Input2022!W1475*0.000001</f>
        <v>-4.8391320000000002</v>
      </c>
    </row>
    <row r="1476" spans="1:23" ht="14.25" customHeight="1">
      <c r="A1476">
        <f>Input2022!A1476</f>
        <v>2022</v>
      </c>
      <c r="B1476" t="str">
        <f>Input2022!B1476</f>
        <v>Yolo County</v>
      </c>
      <c r="C1476" t="str">
        <f>Input2022!C1476</f>
        <v>County</v>
      </c>
      <c r="D1476" t="str">
        <f>Input2022!D1476</f>
        <v>06</v>
      </c>
      <c r="E1476" t="str">
        <f>Input2022!E1476</f>
        <v>113</v>
      </c>
      <c r="F1476" t="str">
        <f>Input2022!F1476</f>
        <v>00000</v>
      </c>
      <c r="G1476" t="str">
        <f>Input2022!G1476</f>
        <v>CA</v>
      </c>
      <c r="H1476">
        <f>Input2022!H1476*0.000001</f>
        <v>81.349822000000003</v>
      </c>
      <c r="I1476">
        <f>Input2022!I1476*0.000001</f>
        <v>-44.954572999999996</v>
      </c>
      <c r="J1476">
        <f>Input2022!J1476*0.000001</f>
        <v>223.725368</v>
      </c>
      <c r="K1476">
        <f>Input2022!K1476*0.000001</f>
        <v>113.80767</v>
      </c>
      <c r="L1476">
        <f>Input2022!L1476*0.000001</f>
        <v>468.69778399999996</v>
      </c>
      <c r="M1476">
        <f>Input2022!M1476*0.000001</f>
        <v>275.85885100000002</v>
      </c>
      <c r="N1476">
        <f>Input2022!N1476*0.000001</f>
        <v>10.648247999999999</v>
      </c>
      <c r="O1476">
        <f>Input2022!O1476*0.000001</f>
        <v>82.146497999999994</v>
      </c>
      <c r="P1476">
        <f>Input2022!P1476*0.000001</f>
        <v>22.311337999999999</v>
      </c>
      <c r="Q1476">
        <f>Input2022!Q1476*0.000001</f>
        <v>-218.37098899999998</v>
      </c>
      <c r="R1476">
        <f>Input2022!R1476*0.000001</f>
        <v>1044.8150679999999</v>
      </c>
      <c r="S1476">
        <f>Input2022!S1476*0.000001</f>
        <v>826.44407899999999</v>
      </c>
      <c r="T1476">
        <f>Input2022!T1476*0.000001</f>
        <v>42.703561000000001</v>
      </c>
      <c r="U1476">
        <f>Input2022!U1476*0.000001</f>
        <v>30.941701999999999</v>
      </c>
      <c r="V1476">
        <f>Input2022!V1476*0.000001</f>
        <v>89.490421999999995</v>
      </c>
      <c r="W1476">
        <f>Input2022!W1476*0.000001</f>
        <v>-207.95969199999999</v>
      </c>
    </row>
    <row r="1477" spans="1:23" ht="14.25" customHeight="1">
      <c r="A1477">
        <f>Input2022!A1477</f>
        <v>2022</v>
      </c>
      <c r="B1477" t="str">
        <f>Input2022!B1477</f>
        <v>Yolo County Office of Education</v>
      </c>
      <c r="C1477" t="str">
        <f>Input2022!C1477</f>
        <v>School District</v>
      </c>
      <c r="D1477" t="str">
        <f>Input2022!D1477</f>
        <v>06</v>
      </c>
      <c r="E1477" t="str">
        <f>Input2022!E1477</f>
        <v>113</v>
      </c>
      <c r="F1477" t="str">
        <f>Input2022!F1477</f>
        <v>91049</v>
      </c>
      <c r="G1477" t="str">
        <f>Input2022!G1477</f>
        <v>CA</v>
      </c>
      <c r="H1477">
        <f>Input2022!H1477*0.000001</f>
        <v>12.197134</v>
      </c>
      <c r="I1477">
        <f>Input2022!I1477*0.000001</f>
        <v>-8.7140999999999996E-2</v>
      </c>
      <c r="J1477">
        <f>Input2022!J1477*0.000001</f>
        <v>26.828187</v>
      </c>
      <c r="K1477">
        <f>Input2022!K1477*0.000001</f>
        <v>4.8941279999999994</v>
      </c>
      <c r="L1477">
        <f>Input2022!L1477*0.000001</f>
        <v>58.991960999999996</v>
      </c>
      <c r="M1477">
        <f>Input2022!M1477*0.000001</f>
        <v>28.954338</v>
      </c>
      <c r="N1477">
        <f>Input2022!N1477*0.000001</f>
        <v>15.048952999999999</v>
      </c>
      <c r="O1477">
        <f>Input2022!O1477*0.000001</f>
        <v>0</v>
      </c>
      <c r="P1477">
        <f>Input2022!P1477*0.000001</f>
        <v>15.048952999999999</v>
      </c>
      <c r="Q1477">
        <f>Input2022!Q1477*0.000001</f>
        <v>-16.484058000000001</v>
      </c>
      <c r="R1477">
        <f>Input2022!R1477*0.000001</f>
        <v>101.248960141532</v>
      </c>
      <c r="S1477">
        <f>Input2022!S1477*0.000001</f>
        <v>84.764902141532005</v>
      </c>
      <c r="T1477">
        <f>Input2022!T1477*0.000001</f>
        <v>2.8603389999999997</v>
      </c>
      <c r="U1477">
        <f>Input2022!U1477*0.000001</f>
        <v>0</v>
      </c>
      <c r="V1477">
        <f>Input2022!V1477*0.000001</f>
        <v>1.387697</v>
      </c>
      <c r="W1477">
        <f>Input2022!W1477*0.000001</f>
        <v>-4.504257</v>
      </c>
    </row>
    <row r="1478" spans="1:23" ht="14.25" customHeight="1">
      <c r="A1478">
        <f>Input2022!A1478</f>
        <v>2022</v>
      </c>
      <c r="B1478" t="str">
        <f>Input2022!B1478</f>
        <v>Yorba Linda</v>
      </c>
      <c r="C1478" t="str">
        <f>Input2022!C1478</f>
        <v>City</v>
      </c>
      <c r="D1478" t="str">
        <f>Input2022!D1478</f>
        <v>06</v>
      </c>
      <c r="E1478" t="str">
        <f>Input2022!E1478</f>
        <v>059</v>
      </c>
      <c r="F1478">
        <f>Input2022!F1478</f>
        <v>86832</v>
      </c>
      <c r="G1478" t="str">
        <f>Input2022!G1478</f>
        <v>CA</v>
      </c>
      <c r="H1478">
        <f>Input2022!H1478*0.000001</f>
        <v>42.572535999999999</v>
      </c>
      <c r="I1478">
        <f>Input2022!I1478*0.000001</f>
        <v>-2.3808499999999997</v>
      </c>
      <c r="J1478">
        <f>Input2022!J1478*0.000001</f>
        <v>44.621704000000001</v>
      </c>
      <c r="K1478">
        <f>Input2022!K1478*0.000001</f>
        <v>15.758483</v>
      </c>
      <c r="L1478">
        <f>Input2022!L1478*0.000001</f>
        <v>87.102145999999991</v>
      </c>
      <c r="M1478">
        <f>Input2022!M1478*0.000001</f>
        <v>41.630088999999998</v>
      </c>
      <c r="N1478">
        <f>Input2022!N1478*0.000001</f>
        <v>0</v>
      </c>
      <c r="O1478">
        <f>Input2022!O1478*0.000001</f>
        <v>42.189079999999997</v>
      </c>
      <c r="P1478">
        <f>Input2022!P1478*0.000001</f>
        <v>2.8464879999999999</v>
      </c>
      <c r="Q1478">
        <f>Input2022!Q1478*0.000001</f>
        <v>-13.482229999999999</v>
      </c>
      <c r="R1478">
        <f>Input2022!R1478*0.000001</f>
        <v>84.615296000000001</v>
      </c>
      <c r="S1478">
        <f>Input2022!S1478*0.000001</f>
        <v>71.133065999999999</v>
      </c>
      <c r="T1478">
        <f>Input2022!T1478*0.000001</f>
        <v>2.4122339999999998</v>
      </c>
      <c r="U1478">
        <f>Input2022!U1478*0.000001</f>
        <v>1.6337849999999998</v>
      </c>
      <c r="V1478">
        <f>Input2022!V1478*0.000001</f>
        <v>17.030082</v>
      </c>
      <c r="W1478">
        <f>Input2022!W1478*0.000001</f>
        <v>1.8820319999999999</v>
      </c>
    </row>
    <row r="1479" spans="1:23" ht="14.25" customHeight="1">
      <c r="A1479">
        <f>Input2022!A1479</f>
        <v>2022</v>
      </c>
      <c r="B1479" t="str">
        <f>Input2022!B1479</f>
        <v>Yosemite Unified School District</v>
      </c>
      <c r="C1479" t="str">
        <f>Input2022!C1479</f>
        <v>School District</v>
      </c>
      <c r="D1479" t="str">
        <f>Input2022!D1479</f>
        <v>06</v>
      </c>
      <c r="E1479" t="str">
        <f>Input2022!E1479</f>
        <v>039</v>
      </c>
      <c r="F1479" t="str">
        <f>Input2022!F1479</f>
        <v>00160</v>
      </c>
      <c r="G1479" t="str">
        <f>Input2022!G1479</f>
        <v>CA</v>
      </c>
      <c r="H1479">
        <f>Input2022!H1479*0.000001</f>
        <v>3.6743799999999998</v>
      </c>
      <c r="I1479">
        <f>Input2022!I1479*0.000001</f>
        <v>-0.58499999999999996</v>
      </c>
      <c r="J1479">
        <f>Input2022!J1479*0.000001</f>
        <v>21.790775999999997</v>
      </c>
      <c r="K1479">
        <f>Input2022!K1479*0.000001</f>
        <v>4.4054029999999997</v>
      </c>
      <c r="L1479">
        <f>Input2022!L1479*0.000001</f>
        <v>25.820498999999998</v>
      </c>
      <c r="M1479">
        <f>Input2022!M1479*0.000001</f>
        <v>23.691039</v>
      </c>
      <c r="N1479">
        <f>Input2022!N1479*0.000001</f>
        <v>6.662026</v>
      </c>
      <c r="O1479">
        <f>Input2022!O1479*0.000001</f>
        <v>0</v>
      </c>
      <c r="P1479">
        <f>Input2022!P1479*0.000001</f>
        <v>3.082322</v>
      </c>
      <c r="Q1479">
        <f>Input2022!Q1479*0.000001</f>
        <v>-10.662091999999999</v>
      </c>
      <c r="R1479">
        <f>Input2022!R1479*0.000001</f>
        <v>62.286440148010811</v>
      </c>
      <c r="S1479">
        <f>Input2022!S1479*0.000001</f>
        <v>51.62434814801081</v>
      </c>
      <c r="T1479">
        <f>Input2022!T1479*0.000001</f>
        <v>1.9346839999999998</v>
      </c>
      <c r="U1479">
        <f>Input2022!U1479*0.000001</f>
        <v>0</v>
      </c>
      <c r="V1479">
        <f>Input2022!V1479*0.000001</f>
        <v>0.91520699999999999</v>
      </c>
      <c r="W1479">
        <f>Input2022!W1479*0.000001</f>
        <v>-14.367441999999999</v>
      </c>
    </row>
    <row r="1480" spans="1:23" ht="14.25" customHeight="1">
      <c r="A1480">
        <f>Input2022!A1480</f>
        <v>2022</v>
      </c>
      <c r="B1480" t="str">
        <f>Input2022!B1480</f>
        <v>Yountville</v>
      </c>
      <c r="C1480" t="str">
        <f>Input2022!C1480</f>
        <v>Town</v>
      </c>
      <c r="D1480" t="str">
        <f>Input2022!D1480</f>
        <v>06</v>
      </c>
      <c r="E1480" t="str">
        <f>Input2022!E1480</f>
        <v>055</v>
      </c>
      <c r="F1480" t="str">
        <f>Input2022!F1480</f>
        <v>86930</v>
      </c>
      <c r="G1480" t="str">
        <f>Input2022!G1480</f>
        <v>CA</v>
      </c>
      <c r="H1480">
        <f>Input2022!H1480*0.000001</f>
        <v>15.075583999999999</v>
      </c>
      <c r="I1480">
        <f>Input2022!I1480*0.000001</f>
        <v>-1.700296</v>
      </c>
      <c r="J1480">
        <f>Input2022!J1480*0.000001</f>
        <v>8.8140830000000001</v>
      </c>
      <c r="K1480">
        <f>Input2022!K1480*0.000001</f>
        <v>9.6579149999999991</v>
      </c>
      <c r="L1480">
        <f>Input2022!L1480*0.000001</f>
        <v>21.829667000000001</v>
      </c>
      <c r="M1480">
        <f>Input2022!M1480*0.000001</f>
        <v>15.133317</v>
      </c>
      <c r="N1480">
        <f>Input2022!N1480*0.000001</f>
        <v>2.5430799999999998</v>
      </c>
      <c r="O1480">
        <f>Input2022!O1480*0.000001</f>
        <v>12.967915</v>
      </c>
      <c r="P1480">
        <f>Input2022!P1480*0.000001</f>
        <v>0.70894899999999994</v>
      </c>
      <c r="Q1480">
        <f>Input2022!Q1480*0.000001</f>
        <v>-2.263347</v>
      </c>
      <c r="R1480">
        <f>Input2022!R1480*0.000001</f>
        <v>19.328326000000001</v>
      </c>
      <c r="S1480">
        <f>Input2022!S1480*0.000001</f>
        <v>17.064978999999997</v>
      </c>
      <c r="T1480">
        <f>Input2022!T1480*0.000001</f>
        <v>0.67338299999999995</v>
      </c>
      <c r="U1480">
        <f>Input2022!U1480*0.000001</f>
        <v>5.1846449999999997</v>
      </c>
      <c r="V1480">
        <f>Input2022!V1480*0.000001</f>
        <v>5.4069409999999998</v>
      </c>
      <c r="W1480">
        <f>Input2022!W1480*0.000001</f>
        <v>20.914922999999998</v>
      </c>
    </row>
    <row r="1481" spans="1:23" ht="14.25" customHeight="1">
      <c r="A1481">
        <f>Input2022!A1481</f>
        <v>2022</v>
      </c>
      <c r="B1481" t="str">
        <f>Input2022!B1481</f>
        <v>Yreka</v>
      </c>
      <c r="C1481" t="str">
        <f>Input2022!C1481</f>
        <v>City</v>
      </c>
      <c r="D1481" t="str">
        <f>Input2022!D1481</f>
        <v>06</v>
      </c>
      <c r="E1481" t="str">
        <f>Input2022!E1481</f>
        <v>093</v>
      </c>
      <c r="F1481">
        <f>Input2022!F1481</f>
        <v>86944</v>
      </c>
      <c r="G1481" t="str">
        <f>Input2022!G1481</f>
        <v>CA</v>
      </c>
      <c r="H1481">
        <f>Input2022!H1481*0.000001</f>
        <v>9.7965119999999999</v>
      </c>
      <c r="I1481">
        <f>Input2022!I1481*0.000001</f>
        <v>-2.4303059999999999</v>
      </c>
      <c r="J1481">
        <f>Input2022!J1481*0.000001</f>
        <v>6.9838239999999994</v>
      </c>
      <c r="K1481">
        <f>Input2022!K1481*0.000001</f>
        <v>18.650292999999998</v>
      </c>
      <c r="L1481">
        <f>Input2022!L1481*0.000001</f>
        <v>17.921171999999999</v>
      </c>
      <c r="M1481">
        <f>Input2022!M1481*0.000001</f>
        <v>9.2949279999999987</v>
      </c>
      <c r="N1481">
        <f>Input2022!N1481*0.000001</f>
        <v>0</v>
      </c>
      <c r="O1481">
        <f>Input2022!O1481*0.000001</f>
        <v>10.746010999999999</v>
      </c>
      <c r="P1481">
        <f>Input2022!P1481*0.000001</f>
        <v>1.2345279999999998</v>
      </c>
      <c r="Q1481">
        <f>Input2022!Q1481*0.000001</f>
        <v>-6.2140519999999997</v>
      </c>
      <c r="R1481">
        <f>Input2022!R1481*0.000001</f>
        <v>37.896256949115134</v>
      </c>
      <c r="S1481">
        <f>Input2022!S1481*0.000001</f>
        <v>31.682204949115135</v>
      </c>
      <c r="T1481">
        <f>Input2022!T1481*0.000001</f>
        <v>1.710199</v>
      </c>
      <c r="U1481">
        <f>Input2022!U1481*0.000001</f>
        <v>1.444348</v>
      </c>
      <c r="V1481">
        <f>Input2022!V1481*0.000001</f>
        <v>1.1116219999999999</v>
      </c>
      <c r="W1481">
        <f>Input2022!W1481*0.000001</f>
        <v>11.567815</v>
      </c>
    </row>
    <row r="1482" spans="1:23" ht="14.25" customHeight="1">
      <c r="A1482">
        <f>Input2022!A1482</f>
        <v>2022</v>
      </c>
      <c r="B1482" t="str">
        <f>Input2022!B1482</f>
        <v>Yuba City</v>
      </c>
      <c r="C1482" t="str">
        <f>Input2022!C1482</f>
        <v>City</v>
      </c>
      <c r="D1482" t="str">
        <f>Input2022!D1482</f>
        <v>06</v>
      </c>
      <c r="E1482" t="str">
        <f>Input2022!E1482</f>
        <v>101</v>
      </c>
      <c r="F1482" t="str">
        <f>Input2022!F1482</f>
        <v>86972</v>
      </c>
      <c r="G1482" t="str">
        <f>Input2022!G1482</f>
        <v>CA</v>
      </c>
      <c r="H1482">
        <f>Input2022!H1482*0.000001</f>
        <v>9.2573030000000003</v>
      </c>
      <c r="I1482">
        <f>Input2022!I1482*0.000001</f>
        <v>-4.1003549999999995</v>
      </c>
      <c r="J1482">
        <f>Input2022!J1482*0.000001</f>
        <v>49.292187999999996</v>
      </c>
      <c r="K1482">
        <f>Input2022!K1482*0.000001</f>
        <v>90.010116999999994</v>
      </c>
      <c r="L1482">
        <f>Input2022!L1482*0.000001</f>
        <v>97.544361999999992</v>
      </c>
      <c r="M1482">
        <f>Input2022!M1482*0.000001</f>
        <v>51.669136999999999</v>
      </c>
      <c r="N1482">
        <f>Input2022!N1482*0.000001</f>
        <v>0</v>
      </c>
      <c r="O1482">
        <f>Input2022!O1482*0.000001</f>
        <v>3.293955</v>
      </c>
      <c r="P1482">
        <f>Input2022!P1482*0.000001</f>
        <v>2.5319400000000001</v>
      </c>
      <c r="Q1482">
        <f>Input2022!Q1482*0.000001</f>
        <v>-47.7226</v>
      </c>
      <c r="R1482">
        <f>Input2022!R1482*0.000001</f>
        <v>376.31638753116999</v>
      </c>
      <c r="S1482">
        <f>Input2022!S1482*0.000001</f>
        <v>328.59378753116999</v>
      </c>
      <c r="T1482">
        <f>Input2022!T1482*0.000001</f>
        <v>9.8506909999999994</v>
      </c>
      <c r="U1482">
        <f>Input2022!U1482*0.000001</f>
        <v>1.7950539999999999</v>
      </c>
      <c r="V1482">
        <f>Input2022!V1482*0.000001</f>
        <v>1.8928349999999998</v>
      </c>
      <c r="W1482">
        <f>Input2022!W1482*0.000001</f>
        <v>34.152825</v>
      </c>
    </row>
    <row r="1483" spans="1:23" ht="14.25" customHeight="1">
      <c r="A1483">
        <f>Input2022!A1483</f>
        <v>2022</v>
      </c>
      <c r="B1483" t="str">
        <f>Input2022!B1483</f>
        <v>Yuba City Unified School District</v>
      </c>
      <c r="C1483" t="str">
        <f>Input2022!C1483</f>
        <v>School District</v>
      </c>
      <c r="D1483" t="str">
        <f>Input2022!D1483</f>
        <v>06</v>
      </c>
      <c r="E1483" t="str">
        <f>Input2022!E1483</f>
        <v>101</v>
      </c>
      <c r="F1483" t="str">
        <f>Input2022!F1483</f>
        <v>43470</v>
      </c>
      <c r="G1483" t="str">
        <f>Input2022!G1483</f>
        <v>CA</v>
      </c>
      <c r="H1483">
        <f>Input2022!H1483*0.000001</f>
        <v>42.500341999999996</v>
      </c>
      <c r="I1483">
        <f>Input2022!I1483*0.000001</f>
        <v>-1.516E-3</v>
      </c>
      <c r="J1483">
        <f>Input2022!J1483*0.000001</f>
        <v>176.951076</v>
      </c>
      <c r="K1483">
        <f>Input2022!K1483*0.000001</f>
        <v>50.658319999999996</v>
      </c>
      <c r="L1483">
        <f>Input2022!L1483*0.000001</f>
        <v>211.28158199999999</v>
      </c>
      <c r="M1483">
        <f>Input2022!M1483*0.000001</f>
        <v>188.48740999999998</v>
      </c>
      <c r="N1483">
        <f>Input2022!N1483*0.000001</f>
        <v>72.859190999999996</v>
      </c>
      <c r="O1483">
        <f>Input2022!O1483*0.000001</f>
        <v>0</v>
      </c>
      <c r="P1483">
        <f>Input2022!P1483*0.000001</f>
        <v>27.087557</v>
      </c>
      <c r="Q1483">
        <f>Input2022!Q1483*0.000001</f>
        <v>-73.715999999999994</v>
      </c>
      <c r="R1483">
        <f>Input2022!R1483*0.000001</f>
        <v>498.66215929171534</v>
      </c>
      <c r="S1483">
        <f>Input2022!S1483*0.000001</f>
        <v>424.94615929171539</v>
      </c>
      <c r="T1483">
        <f>Input2022!T1483*0.000001</f>
        <v>18.017126999999999</v>
      </c>
      <c r="U1483">
        <f>Input2022!U1483*0.000001</f>
        <v>0</v>
      </c>
      <c r="V1483">
        <f>Input2022!V1483*0.000001</f>
        <v>30.438969999999998</v>
      </c>
      <c r="W1483">
        <f>Input2022!W1483*0.000001</f>
        <v>-117.91903499999999</v>
      </c>
    </row>
    <row r="1484" spans="1:23" ht="14.25" customHeight="1">
      <c r="A1484">
        <f>Input2022!A1484</f>
        <v>2022</v>
      </c>
      <c r="B1484" t="str">
        <f>Input2022!B1484</f>
        <v>Yuba County</v>
      </c>
      <c r="C1484" t="str">
        <f>Input2022!C1484</f>
        <v>County</v>
      </c>
      <c r="D1484" t="str">
        <f>Input2022!D1484</f>
        <v>06</v>
      </c>
      <c r="E1484" t="str">
        <f>Input2022!E1484</f>
        <v>115</v>
      </c>
      <c r="F1484" t="str">
        <f>Input2022!F1484</f>
        <v>00000</v>
      </c>
      <c r="G1484" t="str">
        <f>Input2022!G1484</f>
        <v>CA</v>
      </c>
      <c r="H1484">
        <f>Input2022!H1484*0.000001</f>
        <v>74.22151199999999</v>
      </c>
      <c r="I1484">
        <f>Input2022!I1484*0.000001</f>
        <v>-37.416426000000001</v>
      </c>
      <c r="J1484">
        <f>Input2022!J1484*0.000001</f>
        <v>43.542049999999996</v>
      </c>
      <c r="K1484">
        <f>Input2022!K1484*0.000001</f>
        <v>170.20284699999999</v>
      </c>
      <c r="L1484">
        <f>Input2022!L1484*0.000001</f>
        <v>239.12485999999998</v>
      </c>
      <c r="M1484">
        <f>Input2022!M1484*0.000001</f>
        <v>80.72111799999999</v>
      </c>
      <c r="N1484">
        <f>Input2022!N1484*0.000001</f>
        <v>0</v>
      </c>
      <c r="O1484">
        <f>Input2022!O1484*0.000001</f>
        <v>70.734655000000004</v>
      </c>
      <c r="P1484">
        <f>Input2022!P1484*0.000001</f>
        <v>4.0653369999999995</v>
      </c>
      <c r="Q1484">
        <f>Input2022!Q1484*0.000001</f>
        <v>-118.42849699999999</v>
      </c>
      <c r="R1484">
        <f>Input2022!R1484*0.000001</f>
        <v>527.46136200000001</v>
      </c>
      <c r="S1484">
        <f>Input2022!S1484*0.000001</f>
        <v>409.03286499999996</v>
      </c>
      <c r="T1484">
        <f>Input2022!T1484*0.000001</f>
        <v>17.709341999999999</v>
      </c>
      <c r="U1484">
        <f>Input2022!U1484*0.000001</f>
        <v>0</v>
      </c>
      <c r="V1484">
        <f>Input2022!V1484*0.000001</f>
        <v>23.318242999999999</v>
      </c>
      <c r="W1484">
        <f>Input2022!W1484*0.000001</f>
        <v>-151.39271099999999</v>
      </c>
    </row>
    <row r="1485" spans="1:23" ht="14.25" customHeight="1">
      <c r="A1485">
        <f>Input2022!A1485</f>
        <v>2022</v>
      </c>
      <c r="B1485" t="str">
        <f>Input2022!B1485</f>
        <v>Yuba County Office of Education</v>
      </c>
      <c r="C1485" t="str">
        <f>Input2022!C1485</f>
        <v>School District</v>
      </c>
      <c r="D1485" t="str">
        <f>Input2022!D1485</f>
        <v>06</v>
      </c>
      <c r="E1485" t="str">
        <f>Input2022!E1485</f>
        <v>115</v>
      </c>
      <c r="F1485" t="str">
        <f>Input2022!F1485</f>
        <v>91048</v>
      </c>
      <c r="G1485" t="str">
        <f>Input2022!G1485</f>
        <v>CA</v>
      </c>
      <c r="H1485">
        <f>Input2022!H1485*0.000001</f>
        <v>4.3375829999999995</v>
      </c>
      <c r="I1485">
        <f>Input2022!I1485*0.000001</f>
        <v>-0.39389999999999997</v>
      </c>
      <c r="J1485">
        <f>Input2022!J1485*0.000001</f>
        <v>22.636133999999998</v>
      </c>
      <c r="K1485">
        <f>Input2022!K1485*0.000001</f>
        <v>0.35</v>
      </c>
      <c r="L1485">
        <f>Input2022!L1485*0.000001</f>
        <v>44.442</v>
      </c>
      <c r="M1485">
        <f>Input2022!M1485*0.000001</f>
        <v>24.000218</v>
      </c>
      <c r="N1485">
        <f>Input2022!N1485*0.000001</f>
        <v>0</v>
      </c>
      <c r="O1485">
        <f>Input2022!O1485*0.000001</f>
        <v>4.7767330000000001</v>
      </c>
      <c r="P1485">
        <f>Input2022!P1485*0.000001</f>
        <v>3.0282269999999998</v>
      </c>
      <c r="Q1485">
        <f>Input2022!Q1485*0.000001</f>
        <v>-12.99</v>
      </c>
      <c r="R1485">
        <f>Input2022!R1485*0.000001</f>
        <v>78.609716599190293</v>
      </c>
      <c r="S1485">
        <f>Input2022!S1485*0.000001</f>
        <v>65.619716599190298</v>
      </c>
      <c r="T1485">
        <f>Input2022!T1485*0.000001</f>
        <v>2.3729999999999998</v>
      </c>
      <c r="U1485">
        <f>Input2022!U1485*0.000001</f>
        <v>0</v>
      </c>
      <c r="V1485">
        <f>Input2022!V1485*0.000001</f>
        <v>2.827</v>
      </c>
      <c r="W1485">
        <f>Input2022!W1485*0.000001</f>
        <v>-7.2889999999999997</v>
      </c>
    </row>
    <row r="1486" spans="1:23" ht="14.25" customHeight="1">
      <c r="A1486">
        <f>Input2022!A1486</f>
        <v>2022</v>
      </c>
      <c r="B1486" t="str">
        <f>Input2022!B1486</f>
        <v>Yucaipa</v>
      </c>
      <c r="C1486" t="str">
        <f>Input2022!C1486</f>
        <v>City</v>
      </c>
      <c r="D1486" t="str">
        <f>Input2022!D1486</f>
        <v>06</v>
      </c>
      <c r="E1486" t="str">
        <f>Input2022!E1486</f>
        <v>071</v>
      </c>
      <c r="F1486">
        <f>Input2022!F1486</f>
        <v>87042</v>
      </c>
      <c r="G1486" t="str">
        <f>Input2022!G1486</f>
        <v>CA</v>
      </c>
      <c r="H1486">
        <f>Input2022!H1486*0.000001</f>
        <v>28.019736999999999</v>
      </c>
      <c r="I1486">
        <f>Input2022!I1486*0.000001</f>
        <v>-7.0218389999999999</v>
      </c>
      <c r="J1486">
        <f>Input2022!J1486*0.000001</f>
        <v>29.252437999999998</v>
      </c>
      <c r="K1486">
        <f>Input2022!K1486*0.000001</f>
        <v>0.44350999999999996</v>
      </c>
      <c r="L1486">
        <f>Input2022!L1486*0.000001</f>
        <v>50.077799999999996</v>
      </c>
      <c r="M1486">
        <f>Input2022!M1486*0.000001</f>
        <v>31.658207999999998</v>
      </c>
      <c r="N1486">
        <f>Input2022!N1486*0.000001</f>
        <v>0</v>
      </c>
      <c r="O1486">
        <f>Input2022!O1486*0.000001</f>
        <v>28.961976</v>
      </c>
      <c r="P1486">
        <f>Input2022!P1486*0.000001</f>
        <v>3.014227</v>
      </c>
      <c r="Q1486">
        <f>Input2022!Q1486*0.000001</f>
        <v>-2.128323</v>
      </c>
      <c r="R1486">
        <f>Input2022!R1486*0.000001</f>
        <v>28.683598382749306</v>
      </c>
      <c r="S1486">
        <f>Input2022!S1486*0.000001</f>
        <v>26.555275382749308</v>
      </c>
      <c r="T1486">
        <f>Input2022!T1486*0.000001</f>
        <v>0.85658000000000001</v>
      </c>
      <c r="U1486">
        <f>Input2022!U1486*0.000001</f>
        <v>0</v>
      </c>
      <c r="V1486">
        <f>Input2022!V1486*0.000001</f>
        <v>2.676323</v>
      </c>
      <c r="W1486">
        <f>Input2022!W1486*0.000001</f>
        <v>24.234997</v>
      </c>
    </row>
    <row r="1487" spans="1:23" ht="14.25" customHeight="1">
      <c r="A1487">
        <f>Input2022!A1487</f>
        <v>2022</v>
      </c>
      <c r="B1487" t="str">
        <f>Input2022!B1487</f>
        <v>Yucaipa-Calimesa Joint Unified School District</v>
      </c>
      <c r="C1487" t="str">
        <f>Input2022!C1487</f>
        <v>School District</v>
      </c>
      <c r="D1487" t="str">
        <f>Input2022!D1487</f>
        <v>06</v>
      </c>
      <c r="E1487" t="str">
        <f>Input2022!E1487</f>
        <v>065</v>
      </c>
      <c r="F1487" t="str">
        <f>Input2022!F1487</f>
        <v>43560</v>
      </c>
      <c r="G1487" t="str">
        <f>Input2022!G1487</f>
        <v>CA</v>
      </c>
      <c r="H1487">
        <f>Input2022!H1487*0.000001</f>
        <v>11.502865</v>
      </c>
      <c r="I1487">
        <f>Input2022!I1487*0.000001</f>
        <v>0</v>
      </c>
      <c r="J1487">
        <f>Input2022!J1487*0.000001</f>
        <v>113.23415199999999</v>
      </c>
      <c r="K1487">
        <f>Input2022!K1487*0.000001</f>
        <v>6.1477199999999996</v>
      </c>
      <c r="L1487">
        <f>Input2022!L1487*0.000001</f>
        <v>129.229646</v>
      </c>
      <c r="M1487">
        <f>Input2022!M1487*0.000001</f>
        <v>112.62486799999999</v>
      </c>
      <c r="N1487">
        <f>Input2022!N1487*0.000001</f>
        <v>0</v>
      </c>
      <c r="O1487">
        <f>Input2022!O1487*0.000001</f>
        <v>34.265595999999995</v>
      </c>
      <c r="P1487">
        <f>Input2022!P1487*0.000001</f>
        <v>23.962128999999997</v>
      </c>
      <c r="Q1487">
        <f>Input2022!Q1487*0.000001</f>
        <v>-58.617781999999998</v>
      </c>
      <c r="R1487">
        <f>Input2022!R1487*0.000001</f>
        <v>403.65261700404858</v>
      </c>
      <c r="S1487">
        <f>Input2022!S1487*0.000001</f>
        <v>345.03483500404855</v>
      </c>
      <c r="T1487">
        <f>Input2022!T1487*0.000001</f>
        <v>12.023443</v>
      </c>
      <c r="U1487">
        <f>Input2022!U1487*0.000001</f>
        <v>-4.0951666666666662E-3</v>
      </c>
      <c r="V1487">
        <f>Input2022!V1487*0.000001</f>
        <v>18.52982883333333</v>
      </c>
      <c r="W1487">
        <f>Input2022!W1487*0.000001</f>
        <v>-86.570076</v>
      </c>
    </row>
    <row r="1488" spans="1:23" ht="14.25" customHeight="1">
      <c r="A1488">
        <f>Input2022!A1488</f>
        <v>2022</v>
      </c>
      <c r="B1488" t="str">
        <f>Input2022!B1488</f>
        <v>Yucca Valley</v>
      </c>
      <c r="C1488" t="str">
        <f>Input2022!C1488</f>
        <v>Town</v>
      </c>
      <c r="D1488" t="str">
        <f>Input2022!D1488</f>
        <v>06</v>
      </c>
      <c r="E1488" t="str">
        <f>Input2022!E1488</f>
        <v>071</v>
      </c>
      <c r="F1488" t="str">
        <f>Input2022!F1488</f>
        <v>87056</v>
      </c>
      <c r="G1488" t="str">
        <f>Input2022!G1488</f>
        <v>CA</v>
      </c>
      <c r="H1488">
        <f>Input2022!H1488*0.000001</f>
        <v>15.470988999999999</v>
      </c>
      <c r="I1488">
        <f>Input2022!I1488*0.000001</f>
        <v>-2.3774139999999999</v>
      </c>
      <c r="J1488">
        <f>Input2022!J1488*0.000001</f>
        <v>13.94769</v>
      </c>
      <c r="K1488">
        <f>Input2022!K1488*0.000001</f>
        <v>2.5249769999999998</v>
      </c>
      <c r="L1488">
        <f>Input2022!L1488*0.000001</f>
        <v>30.058550999999998</v>
      </c>
      <c r="M1488">
        <f>Input2022!M1488*0.000001</f>
        <v>17.394378</v>
      </c>
      <c r="N1488">
        <f>Input2022!N1488*0.000001</f>
        <v>0</v>
      </c>
      <c r="O1488">
        <f>Input2022!O1488*0.000001</f>
        <v>17.10838</v>
      </c>
      <c r="P1488">
        <f>Input2022!P1488*0.000001</f>
        <v>1.1642129999999999</v>
      </c>
      <c r="Q1488">
        <f>Input2022!Q1488*0.000001</f>
        <v>-1.9350419999999999</v>
      </c>
      <c r="R1488">
        <f>Input2022!R1488*0.000001</f>
        <v>23.201941999999999</v>
      </c>
      <c r="S1488">
        <f>Input2022!S1488*0.000001</f>
        <v>21.2669</v>
      </c>
      <c r="T1488">
        <f>Input2022!T1488*0.000001</f>
        <v>0.68404900000000002</v>
      </c>
      <c r="U1488">
        <f>Input2022!U1488*0.000001</f>
        <v>0.85534999999999994</v>
      </c>
      <c r="V1488">
        <f>Input2022!V1488*0.000001</f>
        <v>0.90375299999999992</v>
      </c>
      <c r="W1488">
        <f>Input2022!W1488*0.000001</f>
        <v>17.461399999999998</v>
      </c>
    </row>
    <row r="1489" spans="1:23">
      <c r="A1489">
        <f>Input2022!A1489</f>
        <v>2023</v>
      </c>
      <c r="B1489" t="str">
        <f>Input2022!B1489</f>
        <v>ABC Unified School District</v>
      </c>
      <c r="C1489" t="str">
        <f>Input2022!C1489</f>
        <v>School District</v>
      </c>
      <c r="D1489" t="str">
        <f>Input2022!D1489</f>
        <v>06</v>
      </c>
      <c r="E1489" t="str">
        <f>Input2022!E1489</f>
        <v>037</v>
      </c>
      <c r="F1489" t="str">
        <f>Input2022!F1489</f>
        <v>01620</v>
      </c>
      <c r="G1489" t="str">
        <f>Input2022!G1489</f>
        <v>CA</v>
      </c>
      <c r="H1489">
        <f>Input2022!H1489*0.000001</f>
        <v>26.696483999999998</v>
      </c>
      <c r="I1489">
        <f>Input2022!I1489*0.000001</f>
        <v>-21.430032000000001</v>
      </c>
      <c r="J1489">
        <f>Input2022!J1489*0.000001</f>
        <v>305.54755699999998</v>
      </c>
      <c r="K1489">
        <f>Input2022!K1489*0.000001</f>
        <v>163.149597</v>
      </c>
      <c r="L1489">
        <f>Input2022!L1489*0.000001</f>
        <v>388.23949099999999</v>
      </c>
      <c r="M1489">
        <f>Input2022!M1489*0.000001</f>
        <v>355.90945799999997</v>
      </c>
      <c r="N1489">
        <f>Input2022!N1489*0.000001</f>
        <v>0</v>
      </c>
      <c r="O1489">
        <f>Input2022!O1489*0.000001</f>
        <v>128.19039699999999</v>
      </c>
      <c r="P1489">
        <f>Input2022!P1489*0.000001</f>
        <v>45.114340999999996</v>
      </c>
      <c r="Q1489">
        <f>Input2022!Q1489*0.000001</f>
        <v>-210.699026</v>
      </c>
      <c r="R1489">
        <f>Input2022!R1489*0.000001</f>
        <v>956.72204326241138</v>
      </c>
      <c r="S1489">
        <f>Input2022!S1489*0.000001</f>
        <v>746.02301726241149</v>
      </c>
      <c r="T1489">
        <f>Input2022!T1489*0.000001</f>
        <v>34.422719999999998</v>
      </c>
      <c r="U1489">
        <f>Input2022!U1489*0.000001</f>
        <v>-8.4877325143649686E-3</v>
      </c>
      <c r="V1489">
        <f>Input2022!V1489*0.000001</f>
        <v>55.643814267485631</v>
      </c>
      <c r="W1489">
        <f>Input2022!W1489*0.000001</f>
        <v>-223.423723</v>
      </c>
    </row>
    <row r="1490" spans="1:23">
      <c r="A1490">
        <f>Input2022!A1490</f>
        <v>2023</v>
      </c>
      <c r="B1490" t="str">
        <f>Input2022!B1490</f>
        <v>Acalanes Union High School District</v>
      </c>
      <c r="C1490" t="str">
        <f>Input2022!C1490</f>
        <v>School District</v>
      </c>
      <c r="D1490" t="str">
        <f>Input2022!D1490</f>
        <v>06</v>
      </c>
      <c r="E1490" t="str">
        <f>Input2022!E1490</f>
        <v>013</v>
      </c>
      <c r="F1490" t="str">
        <f>Input2022!F1490</f>
        <v>01650</v>
      </c>
      <c r="G1490" t="str">
        <f>Input2022!G1490</f>
        <v>CA</v>
      </c>
      <c r="H1490">
        <f>Input2022!H1490*0.000001</f>
        <v>15.636614999999999</v>
      </c>
      <c r="I1490">
        <f>Input2022!I1490*0.000001</f>
        <v>-0.21487999999999999</v>
      </c>
      <c r="J1490">
        <f>Input2022!J1490*0.000001</f>
        <v>99.343347999999992</v>
      </c>
      <c r="K1490">
        <f>Input2022!K1490*0.000001</f>
        <v>193.13224399999999</v>
      </c>
      <c r="L1490">
        <f>Input2022!L1490*0.000001</f>
        <v>122.73466599999999</v>
      </c>
      <c r="M1490">
        <f>Input2022!M1490*0.000001</f>
        <v>101.65386099999999</v>
      </c>
      <c r="N1490">
        <f>Input2022!N1490*0.000001</f>
        <v>0</v>
      </c>
      <c r="O1490">
        <f>Input2022!O1490*0.000001</f>
        <v>15.628948999999999</v>
      </c>
      <c r="P1490">
        <f>Input2022!P1490*0.000001</f>
        <v>2.2034720000000001</v>
      </c>
      <c r="Q1490">
        <f>Input2022!Q1490*0.000001</f>
        <v>-71.568804</v>
      </c>
      <c r="R1490">
        <f>Input2022!R1490*0.000001</f>
        <v>331.90013118218968</v>
      </c>
      <c r="S1490">
        <f>Input2022!S1490*0.000001</f>
        <v>260.33132718218968</v>
      </c>
      <c r="T1490">
        <f>Input2022!T1490*0.000001</f>
        <v>10.360737</v>
      </c>
      <c r="U1490">
        <f>Input2022!U1490*0.000001</f>
        <v>5.855499</v>
      </c>
      <c r="V1490">
        <f>Input2022!V1490*0.000001</f>
        <v>14.402614</v>
      </c>
      <c r="W1490">
        <f>Input2022!W1490*0.000001</f>
        <v>-118.77104199999999</v>
      </c>
    </row>
    <row r="1491" spans="1:23">
      <c r="A1491">
        <f>Input2022!A1491</f>
        <v>2023</v>
      </c>
      <c r="B1491" t="str">
        <f>Input2022!B1491</f>
        <v>Adelanto Elementary School District</v>
      </c>
      <c r="C1491" t="str">
        <f>Input2022!C1491</f>
        <v>School District</v>
      </c>
      <c r="D1491" t="str">
        <f>Input2022!D1491</f>
        <v>06</v>
      </c>
      <c r="E1491" t="str">
        <f>Input2022!E1491</f>
        <v>071</v>
      </c>
      <c r="F1491" t="str">
        <f>Input2022!F1491</f>
        <v>01710</v>
      </c>
      <c r="G1491" t="str">
        <f>Input2022!G1491</f>
        <v>CA</v>
      </c>
      <c r="H1491">
        <f>Input2022!H1491*0.000001</f>
        <v>17.207753999999998</v>
      </c>
      <c r="I1491">
        <f>Input2022!I1491*0.000001</f>
        <v>0</v>
      </c>
      <c r="J1491">
        <f>Input2022!J1491*0.000001</f>
        <v>136.47643099999999</v>
      </c>
      <c r="K1491">
        <f>Input2022!K1491*0.000001</f>
        <v>8.7421399999999991</v>
      </c>
      <c r="L1491">
        <f>Input2022!L1491*0.000001</f>
        <v>174.49346</v>
      </c>
      <c r="M1491">
        <f>Input2022!M1491*0.000001</f>
        <v>163.71641499999998</v>
      </c>
      <c r="N1491">
        <f>Input2022!N1491*0.000001</f>
        <v>0</v>
      </c>
      <c r="O1491">
        <f>Input2022!O1491*0.000001</f>
        <v>65.588622999999998</v>
      </c>
      <c r="P1491">
        <f>Input2022!P1491*0.000001</f>
        <v>22.951791999999998</v>
      </c>
      <c r="Q1491">
        <f>Input2022!Q1491*0.000001</f>
        <v>-88.466329999999999</v>
      </c>
      <c r="R1491">
        <f>Input2022!R1491*0.000001</f>
        <v>399.850513508772</v>
      </c>
      <c r="S1491">
        <f>Input2022!S1491*0.000001</f>
        <v>311.38418350877203</v>
      </c>
      <c r="T1491">
        <f>Input2022!T1491*0.000001</f>
        <v>13.734539999999999</v>
      </c>
      <c r="U1491">
        <f>Input2022!U1491*0.000001</f>
        <v>0</v>
      </c>
      <c r="V1491">
        <f>Input2022!V1491*0.000001</f>
        <v>21.587032999999998</v>
      </c>
      <c r="W1491">
        <f>Input2022!W1491*0.000001</f>
        <v>-73.143556000000004</v>
      </c>
    </row>
    <row r="1492" spans="1:23">
      <c r="A1492">
        <f>Input2022!A1492</f>
        <v>2023</v>
      </c>
      <c r="B1492" t="str">
        <f>Input2022!B1492</f>
        <v>Agoura Hills</v>
      </c>
      <c r="C1492" t="str">
        <f>Input2022!C1492</f>
        <v>City</v>
      </c>
      <c r="D1492" t="str">
        <f>Input2022!D1492</f>
        <v>06</v>
      </c>
      <c r="E1492" t="str">
        <f>Input2022!E1492</f>
        <v>037</v>
      </c>
      <c r="F1492" t="str">
        <f>Input2022!F1492</f>
        <v>00394</v>
      </c>
      <c r="G1492" t="str">
        <f>Input2022!G1492</f>
        <v>CA</v>
      </c>
      <c r="H1492">
        <f>Input2022!H1492*0.000001</f>
        <v>14.292546</v>
      </c>
      <c r="I1492">
        <f>Input2022!I1492*0.000001</f>
        <v>-1.363005</v>
      </c>
      <c r="J1492">
        <f>Input2022!J1492*0.000001</f>
        <v>18.305485999999998</v>
      </c>
      <c r="K1492">
        <f>Input2022!K1492*0.000001</f>
        <v>11.635242</v>
      </c>
      <c r="L1492">
        <f>Input2022!L1492*0.000001</f>
        <v>32.64114</v>
      </c>
      <c r="M1492">
        <f>Input2022!M1492*0.000001</f>
        <v>19.406419</v>
      </c>
      <c r="N1492">
        <f>Input2022!N1492*0.000001</f>
        <v>0</v>
      </c>
      <c r="O1492">
        <f>Input2022!O1492*0.000001</f>
        <v>12.004415</v>
      </c>
      <c r="P1492">
        <f>Input2022!P1492*0.000001</f>
        <v>2.4864549999999999</v>
      </c>
      <c r="Q1492">
        <f>Input2022!Q1492*0.000001</f>
        <v>-6.6362410000000001</v>
      </c>
      <c r="R1492">
        <f>Input2022!R1492*0.000001</f>
        <v>28.481721</v>
      </c>
      <c r="S1492">
        <f>Input2022!S1492*0.000001</f>
        <v>21.845479999999998</v>
      </c>
      <c r="T1492">
        <f>Input2022!T1492*0.000001</f>
        <v>0.85667599999999999</v>
      </c>
      <c r="U1492">
        <f>Input2022!U1492*0.000001</f>
        <v>2.565572</v>
      </c>
      <c r="V1492">
        <f>Input2022!V1492*0.000001</f>
        <v>2.987206</v>
      </c>
      <c r="W1492">
        <f>Input2022!W1492*0.000001</f>
        <v>43.761649999999996</v>
      </c>
    </row>
    <row r="1493" spans="1:23">
      <c r="A1493">
        <f>Input2022!A1493</f>
        <v>2023</v>
      </c>
      <c r="B1493" t="str">
        <f>Input2022!B1493</f>
        <v>Alameda</v>
      </c>
      <c r="C1493" t="str">
        <f>Input2022!C1493</f>
        <v>City</v>
      </c>
      <c r="D1493" t="str">
        <f>Input2022!D1493</f>
        <v>06</v>
      </c>
      <c r="E1493" t="str">
        <f>Input2022!E1493</f>
        <v>001</v>
      </c>
      <c r="F1493" t="str">
        <f>Input2022!F1493</f>
        <v>00562</v>
      </c>
      <c r="G1493" t="str">
        <f>Input2022!G1493</f>
        <v>CA</v>
      </c>
      <c r="H1493">
        <f>Input2022!H1493*0.000001</f>
        <v>108.437635</v>
      </c>
      <c r="I1493">
        <f>Input2022!I1493*0.000001</f>
        <v>-10.875038</v>
      </c>
      <c r="J1493">
        <f>Input2022!J1493*0.000001</f>
        <v>109.12990499999999</v>
      </c>
      <c r="K1493">
        <f>Input2022!K1493*0.000001</f>
        <v>70.927526</v>
      </c>
      <c r="L1493">
        <f>Input2022!L1493*0.000001</f>
        <v>304.137812</v>
      </c>
      <c r="M1493">
        <f>Input2022!M1493*0.000001</f>
        <v>125.98571099999999</v>
      </c>
      <c r="N1493">
        <f>Input2022!N1493*0.000001</f>
        <v>0</v>
      </c>
      <c r="O1493">
        <f>Input2022!O1493*0.000001</f>
        <v>108.14931</v>
      </c>
      <c r="P1493">
        <f>Input2022!P1493*0.000001</f>
        <v>9.4439619999999991</v>
      </c>
      <c r="Q1493">
        <f>Input2022!Q1493*0.000001</f>
        <v>-308.31339700000001</v>
      </c>
      <c r="R1493">
        <f>Input2022!R1493*0.000001</f>
        <v>885.96027900000001</v>
      </c>
      <c r="S1493">
        <f>Input2022!S1493*0.000001</f>
        <v>577.64688200000001</v>
      </c>
      <c r="T1493">
        <f>Input2022!T1493*0.000001</f>
        <v>28.788632999999997</v>
      </c>
      <c r="U1493">
        <f>Input2022!U1493*0.000001</f>
        <v>21.227841999999999</v>
      </c>
      <c r="V1493">
        <f>Input2022!V1493*0.000001</f>
        <v>86.701695000000001</v>
      </c>
      <c r="W1493">
        <f>Input2022!W1493*0.000001</f>
        <v>-157.34661199999999</v>
      </c>
    </row>
    <row r="1494" spans="1:23">
      <c r="A1494">
        <f>Input2022!A1494</f>
        <v>2023</v>
      </c>
      <c r="B1494" t="str">
        <f>Input2022!B1494</f>
        <v>Alameda County</v>
      </c>
      <c r="C1494" t="str">
        <f>Input2022!C1494</f>
        <v>County</v>
      </c>
      <c r="D1494" t="str">
        <f>Input2022!D1494</f>
        <v>06</v>
      </c>
      <c r="E1494" t="str">
        <f>Input2022!E1494</f>
        <v>001</v>
      </c>
      <c r="F1494" t="str">
        <f>Input2022!F1494</f>
        <v>00000</v>
      </c>
      <c r="G1494" t="str">
        <f>Input2022!G1494</f>
        <v>CA</v>
      </c>
      <c r="H1494">
        <f>Input2022!H1494*0.000001</f>
        <v>1640.7839999999999</v>
      </c>
      <c r="I1494">
        <f>Input2022!I1494*0.000001</f>
        <v>-121.22</v>
      </c>
      <c r="J1494">
        <f>Input2022!J1494*0.000001</f>
        <v>2931.105</v>
      </c>
      <c r="K1494">
        <f>Input2022!K1494*0.000001</f>
        <v>1923.0849999999998</v>
      </c>
      <c r="L1494">
        <f>Input2022!L1494*0.000001</f>
        <v>4093.7149999999997</v>
      </c>
      <c r="M1494">
        <f>Input2022!M1494*0.000001</f>
        <v>3420.252</v>
      </c>
      <c r="N1494">
        <f>Input2022!N1494*0.000001</f>
        <v>0</v>
      </c>
      <c r="O1494">
        <f>Input2022!O1494*0.000001</f>
        <v>2557.797</v>
      </c>
      <c r="P1494">
        <f>Input2022!P1494*0.000001</f>
        <v>754.75900000000001</v>
      </c>
      <c r="Q1494">
        <f>Input2022!Q1494*0.000001</f>
        <v>-1724.097</v>
      </c>
      <c r="R1494">
        <f>Input2022!R1494*0.000001</f>
        <v>8658.4642540000004</v>
      </c>
      <c r="S1494">
        <f>Input2022!S1494*0.000001</f>
        <v>6934.3672539999998</v>
      </c>
      <c r="T1494">
        <f>Input2022!T1494*0.000001</f>
        <v>216.57999999999998</v>
      </c>
      <c r="U1494">
        <f>Input2022!U1494*0.000001</f>
        <v>841.92401899999993</v>
      </c>
      <c r="V1494">
        <f>Input2022!V1494*0.000001</f>
        <v>1056.551019</v>
      </c>
      <c r="W1494">
        <f>Input2022!W1494*0.000001</f>
        <v>958.3309999999999</v>
      </c>
    </row>
    <row r="1495" spans="1:23">
      <c r="A1495">
        <f>Input2022!A1495</f>
        <v>2023</v>
      </c>
      <c r="B1495" t="str">
        <f>Input2022!B1495</f>
        <v>Alameda County Housing and Community Development</v>
      </c>
      <c r="C1495" t="str">
        <f>Input2022!C1495</f>
        <v>Special District</v>
      </c>
      <c r="D1495" t="str">
        <f>Input2022!D1495</f>
        <v>06</v>
      </c>
      <c r="E1495" t="str">
        <f>Input2022!E1495</f>
        <v>001</v>
      </c>
      <c r="F1495">
        <f>Input2022!F1495</f>
        <v>99001</v>
      </c>
      <c r="G1495" t="str">
        <f>Input2022!G1495</f>
        <v>CA</v>
      </c>
      <c r="H1495">
        <f>Input2022!H1495*0.000001</f>
        <v>0.13870399999999999</v>
      </c>
      <c r="I1495">
        <f>Input2022!I1495*0.000001</f>
        <v>-2.5412000000000001E-2</v>
      </c>
      <c r="J1495">
        <f>Input2022!J1495*0.000001</f>
        <v>0.43900600000000001</v>
      </c>
      <c r="K1495">
        <f>Input2022!K1495*0.000001</f>
        <v>510.55447499999997</v>
      </c>
      <c r="L1495">
        <f>Input2022!L1495*0.000001</f>
        <v>256.950469</v>
      </c>
      <c r="M1495">
        <f>Input2022!M1495*0.000001</f>
        <v>0.32534799999999997</v>
      </c>
      <c r="N1495">
        <f>Input2022!N1495*0.000001</f>
        <v>0.16934299999999999</v>
      </c>
      <c r="O1495">
        <f>Input2022!O1495*0.000001</f>
        <v>0</v>
      </c>
      <c r="P1495">
        <f>Input2022!P1495*0.000001</f>
        <v>3.0639E-2</v>
      </c>
      <c r="Q1495">
        <f>Input2022!Q1495*0.000001</f>
        <v>0</v>
      </c>
      <c r="R1495">
        <f>Input2022!R1495*0.000001</f>
        <v>0</v>
      </c>
      <c r="S1495">
        <f>Input2022!S1495*0.000001</f>
        <v>0</v>
      </c>
      <c r="T1495">
        <f>Input2022!T1495*0.000001</f>
        <v>0</v>
      </c>
      <c r="U1495">
        <f>Input2022!U1495*0.000001</f>
        <v>0</v>
      </c>
      <c r="V1495">
        <f>Input2022!V1495*0.000001</f>
        <v>0</v>
      </c>
      <c r="W1495">
        <f>Input2022!W1495*0.000001</f>
        <v>0.139372</v>
      </c>
    </row>
    <row r="1496" spans="1:23">
      <c r="A1496">
        <f>Input2022!A1496</f>
        <v>2023</v>
      </c>
      <c r="B1496" t="str">
        <f>Input2022!B1496</f>
        <v>Alameda County Office of Education</v>
      </c>
      <c r="C1496" t="str">
        <f>Input2022!C1496</f>
        <v>School District</v>
      </c>
      <c r="D1496" t="str">
        <f>Input2022!D1496</f>
        <v>06</v>
      </c>
      <c r="E1496" t="str">
        <f>Input2022!E1496</f>
        <v>001</v>
      </c>
      <c r="F1496" t="str">
        <f>Input2022!F1496</f>
        <v>91051</v>
      </c>
      <c r="G1496" t="str">
        <f>Input2022!G1496</f>
        <v>CA</v>
      </c>
      <c r="H1496">
        <f>Input2022!H1496*0.000001</f>
        <v>61.136314999999996</v>
      </c>
      <c r="I1496">
        <f>Input2022!I1496*0.000001</f>
        <v>0</v>
      </c>
      <c r="J1496">
        <f>Input2022!J1496*0.000001</f>
        <v>50.309798999999998</v>
      </c>
      <c r="K1496">
        <f>Input2022!K1496*0.000001</f>
        <v>1.7470159999999999</v>
      </c>
      <c r="L1496">
        <f>Input2022!L1496*0.000001</f>
        <v>69.169119999999992</v>
      </c>
      <c r="M1496">
        <f>Input2022!M1496*0.000001</f>
        <v>63.548617</v>
      </c>
      <c r="N1496">
        <f>Input2022!N1496*0.000001</f>
        <v>0</v>
      </c>
      <c r="O1496">
        <f>Input2022!O1496*0.000001</f>
        <v>70.245733000000001</v>
      </c>
      <c r="P1496">
        <f>Input2022!P1496*0.000001</f>
        <v>8.3906919999999996</v>
      </c>
      <c r="Q1496">
        <f>Input2022!Q1496*0.000001</f>
        <v>-45.558005000000001</v>
      </c>
      <c r="R1496">
        <f>Input2022!R1496*0.000001</f>
        <v>169.31874578947367</v>
      </c>
      <c r="S1496">
        <f>Input2022!S1496*0.000001</f>
        <v>123.76074078947367</v>
      </c>
      <c r="T1496">
        <f>Input2022!T1496*0.000001</f>
        <v>5.3831319999999998</v>
      </c>
      <c r="U1496">
        <f>Input2022!U1496*0.000001</f>
        <v>-5.9940598375272426E-4</v>
      </c>
      <c r="V1496">
        <f>Input2022!V1496*0.000001</f>
        <v>8.5355265940162468</v>
      </c>
      <c r="W1496">
        <f>Input2022!W1496*0.000001</f>
        <v>15.184761999999999</v>
      </c>
    </row>
    <row r="1497" spans="1:23">
      <c r="A1497">
        <f>Input2022!A1497</f>
        <v>2023</v>
      </c>
      <c r="B1497" t="str">
        <f>Input2022!B1497</f>
        <v>Alameda County Transportation Commission</v>
      </c>
      <c r="C1497" t="str">
        <f>Input2022!C1497</f>
        <v>Special District</v>
      </c>
      <c r="D1497" t="str">
        <f>Input2022!D1497</f>
        <v>06</v>
      </c>
      <c r="E1497" t="str">
        <f>Input2022!E1497</f>
        <v>001</v>
      </c>
      <c r="F1497">
        <f>Input2022!F1497</f>
        <v>99002</v>
      </c>
      <c r="G1497" t="str">
        <f>Input2022!G1497</f>
        <v>CA</v>
      </c>
      <c r="H1497">
        <f>Input2022!H1497*0.000001</f>
        <v>121.284048</v>
      </c>
      <c r="I1497">
        <f>Input2022!I1497*0.000001</f>
        <v>0</v>
      </c>
      <c r="J1497">
        <f>Input2022!J1497*0.000001</f>
        <v>9.5065709999999992</v>
      </c>
      <c r="K1497">
        <f>Input2022!K1497*0.000001</f>
        <v>147.70974899999999</v>
      </c>
      <c r="L1497">
        <f>Input2022!L1497*0.000001</f>
        <v>481.17528199999998</v>
      </c>
      <c r="M1497">
        <f>Input2022!M1497*0.000001</f>
        <v>23.505903999999997</v>
      </c>
      <c r="N1497">
        <f>Input2022!N1497*0.000001</f>
        <v>0</v>
      </c>
      <c r="O1497">
        <f>Input2022!O1497*0.000001</f>
        <v>116.69274299999999</v>
      </c>
      <c r="P1497">
        <f>Input2022!P1497*0.000001</f>
        <v>0.79163399999999995</v>
      </c>
      <c r="Q1497">
        <f>Input2022!Q1497*0.000001</f>
        <v>-6.1168639999999996</v>
      </c>
      <c r="R1497">
        <f>Input2022!R1497*0.000001</f>
        <v>28.046143999999998</v>
      </c>
      <c r="S1497">
        <f>Input2022!S1497*0.000001</f>
        <v>21.929279999999999</v>
      </c>
      <c r="T1497">
        <f>Input2022!T1497*0.000001</f>
        <v>1.489052</v>
      </c>
      <c r="U1497">
        <f>Input2022!U1497*0.000001</f>
        <v>4.0913059999999994</v>
      </c>
      <c r="V1497">
        <f>Input2022!V1497*0.000001</f>
        <v>4.5054179999999997</v>
      </c>
      <c r="W1497">
        <f>Input2022!W1497*0.000001</f>
        <v>125.94365099999999</v>
      </c>
    </row>
    <row r="1498" spans="1:23">
      <c r="A1498">
        <f>Input2022!A1498</f>
        <v>2023</v>
      </c>
      <c r="B1498" t="str">
        <f>Input2022!B1498</f>
        <v>Alameda Unified School District</v>
      </c>
      <c r="C1498" t="str">
        <f>Input2022!C1498</f>
        <v>School District</v>
      </c>
      <c r="D1498" t="str">
        <f>Input2022!D1498</f>
        <v>06</v>
      </c>
      <c r="E1498" t="str">
        <f>Input2022!E1498</f>
        <v>001</v>
      </c>
      <c r="F1498" t="str">
        <f>Input2022!F1498</f>
        <v>01770</v>
      </c>
      <c r="G1498" t="str">
        <f>Input2022!G1498</f>
        <v>CA</v>
      </c>
      <c r="H1498">
        <f>Input2022!H1498*0.000001</f>
        <v>46.538709999999995</v>
      </c>
      <c r="I1498">
        <f>Input2022!I1498*0.000001</f>
        <v>-0.381803</v>
      </c>
      <c r="J1498">
        <f>Input2022!J1498*0.000001</f>
        <v>146.70194899999998</v>
      </c>
      <c r="K1498">
        <f>Input2022!K1498*0.000001</f>
        <v>290.44786999999997</v>
      </c>
      <c r="L1498">
        <f>Input2022!L1498*0.000001</f>
        <v>200.83193599999998</v>
      </c>
      <c r="M1498">
        <f>Input2022!M1498*0.000001</f>
        <v>168.110466</v>
      </c>
      <c r="N1498">
        <f>Input2022!N1498*0.000001</f>
        <v>73.207604000000003</v>
      </c>
      <c r="O1498">
        <f>Input2022!O1498*0.000001</f>
        <v>0</v>
      </c>
      <c r="P1498">
        <f>Input2022!P1498*0.000001</f>
        <v>13.505028999999999</v>
      </c>
      <c r="Q1498">
        <f>Input2022!Q1498*0.000001</f>
        <v>-114.04822899999999</v>
      </c>
      <c r="R1498">
        <f>Input2022!R1498*0.000001</f>
        <v>414.45225199999999</v>
      </c>
      <c r="S1498">
        <f>Input2022!S1498*0.000001</f>
        <v>300.404023</v>
      </c>
      <c r="T1498">
        <f>Input2022!T1498*0.000001</f>
        <v>16.756163999999998</v>
      </c>
      <c r="U1498">
        <f>Input2022!U1498*0.000001</f>
        <v>0</v>
      </c>
      <c r="V1498">
        <f>Input2022!V1498*0.000001</f>
        <v>20.687536999999999</v>
      </c>
      <c r="W1498">
        <f>Input2022!W1498*0.000001</f>
        <v>-81.735574</v>
      </c>
    </row>
    <row r="1499" spans="1:23">
      <c r="A1499">
        <f>Input2022!A1499</f>
        <v>2023</v>
      </c>
      <c r="B1499" t="str">
        <f>Input2022!B1499</f>
        <v>Albany</v>
      </c>
      <c r="C1499" t="str">
        <f>Input2022!C1499</f>
        <v>City</v>
      </c>
      <c r="D1499" t="str">
        <f>Input2022!D1499</f>
        <v>06</v>
      </c>
      <c r="E1499" t="str">
        <f>Input2022!E1499</f>
        <v>001</v>
      </c>
      <c r="F1499" t="str">
        <f>Input2022!F1499</f>
        <v>00674</v>
      </c>
      <c r="G1499" t="str">
        <f>Input2022!G1499</f>
        <v>CA</v>
      </c>
      <c r="H1499">
        <f>Input2022!H1499*0.000001</f>
        <v>9.9573119999999999</v>
      </c>
      <c r="I1499">
        <f>Input2022!I1499*0.000001</f>
        <v>-1.7586569999999999</v>
      </c>
      <c r="J1499">
        <f>Input2022!J1499*0.000001</f>
        <v>27.796115999999998</v>
      </c>
      <c r="K1499">
        <f>Input2022!K1499*0.000001</f>
        <v>18.605812</v>
      </c>
      <c r="L1499">
        <f>Input2022!L1499*0.000001</f>
        <v>47.944730999999997</v>
      </c>
      <c r="M1499">
        <f>Input2022!M1499*0.000001</f>
        <v>25.890552</v>
      </c>
      <c r="N1499">
        <f>Input2022!N1499*0.000001</f>
        <v>0</v>
      </c>
      <c r="O1499">
        <f>Input2022!O1499*0.000001</f>
        <v>11.820069</v>
      </c>
      <c r="P1499">
        <f>Input2022!P1499*0.000001</f>
        <v>5.2983449999999994</v>
      </c>
      <c r="Q1499">
        <f>Input2022!Q1499*0.000001</f>
        <v>-45.891193000000001</v>
      </c>
      <c r="R1499">
        <f>Input2022!R1499*0.000001</f>
        <v>152.88147214814813</v>
      </c>
      <c r="S1499">
        <f>Input2022!S1499*0.000001</f>
        <v>106.99027914814815</v>
      </c>
      <c r="T1499">
        <f>Input2022!T1499*0.000001</f>
        <v>5.3867249999999993</v>
      </c>
      <c r="U1499">
        <f>Input2022!U1499*0.000001</f>
        <v>0</v>
      </c>
      <c r="V1499">
        <f>Input2022!V1499*0.000001</f>
        <v>4.8264189999999996</v>
      </c>
      <c r="W1499">
        <f>Input2022!W1499*0.000001</f>
        <v>-25.219545999999998</v>
      </c>
    </row>
    <row r="1500" spans="1:23">
      <c r="A1500">
        <f>Input2022!A1500</f>
        <v>2023</v>
      </c>
      <c r="B1500" t="str">
        <f>Input2022!B1500</f>
        <v>Albany Unified School District</v>
      </c>
      <c r="C1500" t="str">
        <f>Input2022!C1500</f>
        <v>School District</v>
      </c>
      <c r="D1500" t="str">
        <f>Input2022!D1500</f>
        <v>06</v>
      </c>
      <c r="E1500" t="str">
        <f>Input2022!E1500</f>
        <v>001</v>
      </c>
      <c r="F1500" t="str">
        <f>Input2022!F1500</f>
        <v>01860</v>
      </c>
      <c r="G1500" t="str">
        <f>Input2022!G1500</f>
        <v>CA</v>
      </c>
      <c r="H1500">
        <f>Input2022!H1500*0.000001</f>
        <v>4.6045280000000002</v>
      </c>
      <c r="I1500">
        <f>Input2022!I1500*0.000001</f>
        <v>0</v>
      </c>
      <c r="J1500">
        <f>Input2022!J1500*0.000001</f>
        <v>61.580361999999994</v>
      </c>
      <c r="K1500">
        <f>Input2022!K1500*0.000001</f>
        <v>100.79563399999999</v>
      </c>
      <c r="L1500">
        <f>Input2022!L1500*0.000001</f>
        <v>101.01821</v>
      </c>
      <c r="M1500">
        <f>Input2022!M1500*0.000001</f>
        <v>62.765096999999997</v>
      </c>
      <c r="N1500">
        <f>Input2022!N1500*0.000001</f>
        <v>0</v>
      </c>
      <c r="O1500">
        <f>Input2022!O1500*0.000001</f>
        <v>12.099817</v>
      </c>
      <c r="P1500">
        <f>Input2022!P1500*0.000001</f>
        <v>4.035139</v>
      </c>
      <c r="Q1500">
        <f>Input2022!Q1500*0.000001</f>
        <v>-43.418700999999999</v>
      </c>
      <c r="R1500">
        <f>Input2022!R1500*0.000001</f>
        <v>193.53492243201353</v>
      </c>
      <c r="S1500">
        <f>Input2022!S1500*0.000001</f>
        <v>150.11622143201353</v>
      </c>
      <c r="T1500">
        <f>Input2022!T1500*0.000001</f>
        <v>6.9587680000000001</v>
      </c>
      <c r="U1500">
        <f>Input2022!U1500*0.000001</f>
        <v>0</v>
      </c>
      <c r="V1500">
        <f>Input2022!V1500*0.000001</f>
        <v>24.65146</v>
      </c>
      <c r="W1500">
        <f>Input2022!W1500*0.000001</f>
        <v>-53.466096999999998</v>
      </c>
    </row>
    <row r="1501" spans="1:23">
      <c r="A1501">
        <f>Input2022!A1501</f>
        <v>2023</v>
      </c>
      <c r="B1501" t="str">
        <f>Input2022!B1501</f>
        <v>Alexander Valley Union School District</v>
      </c>
      <c r="C1501" t="str">
        <f>Input2022!C1501</f>
        <v>School District</v>
      </c>
      <c r="D1501" t="str">
        <f>Input2022!D1501</f>
        <v>06</v>
      </c>
      <c r="E1501" t="str">
        <f>Input2022!E1501</f>
        <v>097</v>
      </c>
      <c r="F1501" t="str">
        <f>Input2022!F1501</f>
        <v>01890</v>
      </c>
      <c r="G1501" t="str">
        <f>Input2022!G1501</f>
        <v>CA</v>
      </c>
      <c r="H1501">
        <f>Input2022!H1501*0.000001</f>
        <v>1.068605</v>
      </c>
      <c r="I1501">
        <f>Input2022!I1501*0.000001</f>
        <v>-0.196634</v>
      </c>
      <c r="J1501">
        <f>Input2022!J1501*0.000001</f>
        <v>2.781682</v>
      </c>
      <c r="K1501">
        <f>Input2022!K1501*0.000001</f>
        <v>5.8536049999999999</v>
      </c>
      <c r="L1501">
        <f>Input2022!L1501*0.000001</f>
        <v>3.213851</v>
      </c>
      <c r="M1501">
        <f>Input2022!M1501*0.000001</f>
        <v>2.8627419999999999</v>
      </c>
      <c r="N1501">
        <f>Input2022!N1501*0.000001</f>
        <v>0</v>
      </c>
      <c r="O1501">
        <f>Input2022!O1501*0.000001</f>
        <v>1.415645</v>
      </c>
      <c r="P1501">
        <f>Input2022!P1501*0.000001</f>
        <v>9.4122999999999998E-2</v>
      </c>
      <c r="Q1501">
        <f>Input2022!Q1501*0.000001</f>
        <v>-1.975312</v>
      </c>
      <c r="R1501">
        <f>Input2022!R1501*0.000001</f>
        <v>8.9052559999999996</v>
      </c>
      <c r="S1501">
        <f>Input2022!S1501*0.000001</f>
        <v>6.9299439999999999</v>
      </c>
      <c r="T1501">
        <f>Input2022!T1501*0.000001</f>
        <v>0.31301299999999999</v>
      </c>
      <c r="U1501">
        <f>Input2022!U1501*0.000001</f>
        <v>0</v>
      </c>
      <c r="V1501">
        <f>Input2022!V1501*0.000001</f>
        <v>9.8462999999999995E-2</v>
      </c>
      <c r="W1501">
        <f>Input2022!W1501*0.000001</f>
        <v>-0.60502299999999998</v>
      </c>
    </row>
    <row r="1502" spans="1:23">
      <c r="A1502">
        <f>Input2022!A1502</f>
        <v>2023</v>
      </c>
      <c r="B1502" t="str">
        <f>Input2022!B1502</f>
        <v>Alhambra</v>
      </c>
      <c r="C1502" t="str">
        <f>Input2022!C1502</f>
        <v>City</v>
      </c>
      <c r="D1502" t="str">
        <f>Input2022!D1502</f>
        <v>06</v>
      </c>
      <c r="E1502" t="str">
        <f>Input2022!E1502</f>
        <v>037</v>
      </c>
      <c r="F1502" t="str">
        <f>Input2022!F1502</f>
        <v>00884</v>
      </c>
      <c r="G1502" t="str">
        <f>Input2022!G1502</f>
        <v>CA</v>
      </c>
      <c r="H1502">
        <f>Input2022!H1502*0.000001</f>
        <v>43.615348999999995</v>
      </c>
      <c r="I1502">
        <f>Input2022!I1502*0.000001</f>
        <v>-4.9074429999999998</v>
      </c>
      <c r="J1502">
        <f>Input2022!J1502*0.000001</f>
        <v>76.354406999999995</v>
      </c>
      <c r="K1502">
        <f>Input2022!K1502*0.000001</f>
        <v>27.740313999999998</v>
      </c>
      <c r="L1502">
        <f>Input2022!L1502*0.000001</f>
        <v>147.54927000000001</v>
      </c>
      <c r="M1502">
        <f>Input2022!M1502*0.000001</f>
        <v>90.034015999999994</v>
      </c>
      <c r="N1502">
        <f>Input2022!N1502*0.000001</f>
        <v>0</v>
      </c>
      <c r="O1502">
        <f>Input2022!O1502*0.000001</f>
        <v>40.973732999999996</v>
      </c>
      <c r="P1502">
        <f>Input2022!P1502*0.000001</f>
        <v>6.6061239999999994</v>
      </c>
      <c r="Q1502">
        <f>Input2022!Q1502*0.000001</f>
        <v>-169.85888799999998</v>
      </c>
      <c r="R1502">
        <f>Input2022!R1502*0.000001</f>
        <v>555.32967599999995</v>
      </c>
      <c r="S1502">
        <f>Input2022!S1502*0.000001</f>
        <v>385.47078799999997</v>
      </c>
      <c r="T1502">
        <f>Input2022!T1502*0.000001</f>
        <v>18.308643999999997</v>
      </c>
      <c r="U1502">
        <f>Input2022!U1502*0.000001</f>
        <v>2.2067380000000001</v>
      </c>
      <c r="V1502">
        <f>Input2022!V1502*0.000001</f>
        <v>25.48133</v>
      </c>
      <c r="W1502">
        <f>Input2022!W1502*0.000001</f>
        <v>-87.303996999999995</v>
      </c>
    </row>
    <row r="1503" spans="1:23">
      <c r="A1503">
        <f>Input2022!A1503</f>
        <v>2023</v>
      </c>
      <c r="B1503" t="str">
        <f>Input2022!B1503</f>
        <v>Alhambra Unified School District</v>
      </c>
      <c r="C1503" t="str">
        <f>Input2022!C1503</f>
        <v>School District</v>
      </c>
      <c r="D1503" t="str">
        <f>Input2022!D1503</f>
        <v>06</v>
      </c>
      <c r="E1503" t="str">
        <f>Input2022!E1503</f>
        <v>037</v>
      </c>
      <c r="F1503" t="str">
        <f>Input2022!F1503</f>
        <v>00153</v>
      </c>
      <c r="G1503" t="str">
        <f>Input2022!G1503</f>
        <v>CA</v>
      </c>
      <c r="H1503">
        <f>Input2022!H1503*0.000001</f>
        <v>31.663947</v>
      </c>
      <c r="I1503">
        <f>Input2022!I1503*0.000001</f>
        <v>-5.519781</v>
      </c>
      <c r="J1503">
        <f>Input2022!J1503*0.000001</f>
        <v>282.648912</v>
      </c>
      <c r="K1503">
        <f>Input2022!K1503*0.000001</f>
        <v>238.25444399999998</v>
      </c>
      <c r="L1503">
        <f>Input2022!L1503*0.000001</f>
        <v>426.58934999999997</v>
      </c>
      <c r="M1503">
        <f>Input2022!M1503*0.000001</f>
        <v>311.456615</v>
      </c>
      <c r="N1503">
        <f>Input2022!N1503*0.000001</f>
        <v>0</v>
      </c>
      <c r="O1503">
        <f>Input2022!O1503*0.000001</f>
        <v>95.404322999999991</v>
      </c>
      <c r="P1503">
        <f>Input2022!P1503*0.000001</f>
        <v>34.500374000000001</v>
      </c>
      <c r="Q1503">
        <f>Input2022!Q1503*0.000001</f>
        <v>-182.885222</v>
      </c>
      <c r="R1503">
        <f>Input2022!R1503*0.000001</f>
        <v>827.51003057629987</v>
      </c>
      <c r="S1503">
        <f>Input2022!S1503*0.000001</f>
        <v>644.62480857629987</v>
      </c>
      <c r="T1503">
        <f>Input2022!T1503*0.000001</f>
        <v>30.806764999999999</v>
      </c>
      <c r="U1503">
        <f>Input2022!U1503*0.000001</f>
        <v>40.994582999999999</v>
      </c>
      <c r="V1503">
        <f>Input2022!V1503*0.000001</f>
        <v>211.41147099999998</v>
      </c>
      <c r="W1503">
        <f>Input2022!W1503*0.000001</f>
        <v>-304.13446599999997</v>
      </c>
    </row>
    <row r="1504" spans="1:23">
      <c r="A1504">
        <f>Input2022!A1504</f>
        <v>2023</v>
      </c>
      <c r="B1504" t="str">
        <f>Input2022!B1504</f>
        <v>Alisal Union School District</v>
      </c>
      <c r="C1504" t="str">
        <f>Input2022!C1504</f>
        <v>School District</v>
      </c>
      <c r="D1504" t="str">
        <f>Input2022!D1504</f>
        <v>06</v>
      </c>
      <c r="E1504" t="str">
        <f>Input2022!E1504</f>
        <v>053</v>
      </c>
      <c r="F1504" t="str">
        <f>Input2022!F1504</f>
        <v>01950</v>
      </c>
      <c r="G1504" t="str">
        <f>Input2022!G1504</f>
        <v>CA</v>
      </c>
      <c r="H1504">
        <f>Input2022!H1504*0.000001</f>
        <v>49.537453999999997</v>
      </c>
      <c r="I1504">
        <f>Input2022!I1504*0.000001</f>
        <v>-6.5096879999999997</v>
      </c>
      <c r="J1504">
        <f>Input2022!J1504*0.000001</f>
        <v>134.90587199999999</v>
      </c>
      <c r="K1504">
        <f>Input2022!K1504*0.000001</f>
        <v>125.53840099999999</v>
      </c>
      <c r="L1504">
        <f>Input2022!L1504*0.000001</f>
        <v>209.31924799999999</v>
      </c>
      <c r="M1504">
        <f>Input2022!M1504*0.000001</f>
        <v>191.19046499999999</v>
      </c>
      <c r="N1504">
        <f>Input2022!N1504*0.000001</f>
        <v>0</v>
      </c>
      <c r="O1504">
        <f>Input2022!O1504*0.000001</f>
        <v>116.78225499999999</v>
      </c>
      <c r="P1504">
        <f>Input2022!P1504*0.000001</f>
        <v>21.532700999999999</v>
      </c>
      <c r="Q1504">
        <f>Input2022!Q1504*0.000001</f>
        <v>-87.260208999999989</v>
      </c>
      <c r="R1504">
        <f>Input2022!R1504*0.000001</f>
        <v>391.36886057489085</v>
      </c>
      <c r="S1504">
        <f>Input2022!S1504*0.000001</f>
        <v>304.10865157489081</v>
      </c>
      <c r="T1504">
        <f>Input2022!T1504*0.000001</f>
        <v>12.605658999999999</v>
      </c>
      <c r="U1504">
        <f>Input2022!U1504*0.000001</f>
        <v>6.9888199999999996</v>
      </c>
      <c r="V1504">
        <f>Input2022!V1504*0.000001</f>
        <v>28.735870999999999</v>
      </c>
      <c r="W1504">
        <f>Input2022!W1504*0.000001</f>
        <v>-23.970739999999999</v>
      </c>
    </row>
    <row r="1505" spans="1:23">
      <c r="A1505">
        <f>Input2022!A1505</f>
        <v>2023</v>
      </c>
      <c r="B1505" t="str">
        <f>Input2022!B1505</f>
        <v>Aliso Viejo</v>
      </c>
      <c r="C1505" t="str">
        <f>Input2022!C1505</f>
        <v>City</v>
      </c>
      <c r="D1505" t="str">
        <f>Input2022!D1505</f>
        <v>06</v>
      </c>
      <c r="E1505" t="str">
        <f>Input2022!E1505</f>
        <v>059</v>
      </c>
      <c r="F1505" t="str">
        <f>Input2022!F1505</f>
        <v>00947</v>
      </c>
      <c r="G1505" t="str">
        <f>Input2022!G1505</f>
        <v>CA</v>
      </c>
      <c r="H1505">
        <f>Input2022!H1505*0.000001</f>
        <v>34.371052999999996</v>
      </c>
      <c r="I1505">
        <f>Input2022!I1505*0.000001</f>
        <v>-1.3215729999999999</v>
      </c>
      <c r="J1505">
        <f>Input2022!J1505*0.000001</f>
        <v>21.899532000000001</v>
      </c>
      <c r="K1505">
        <f>Input2022!K1505*0.000001</f>
        <v>12.580212999999999</v>
      </c>
      <c r="L1505">
        <f>Input2022!L1505*0.000001</f>
        <v>34.827137999999998</v>
      </c>
      <c r="M1505">
        <f>Input2022!M1505*0.000001</f>
        <v>23.263939999999998</v>
      </c>
      <c r="N1505">
        <f>Input2022!N1505*0.000001</f>
        <v>0</v>
      </c>
      <c r="O1505">
        <f>Input2022!O1505*0.000001</f>
        <v>33.566435999999996</v>
      </c>
      <c r="P1505">
        <f>Input2022!P1505*0.000001</f>
        <v>2.49573</v>
      </c>
      <c r="Q1505">
        <f>Input2022!Q1505*0.000001</f>
        <v>-1.4273099999999999</v>
      </c>
      <c r="R1505">
        <f>Input2022!R1505*0.000001</f>
        <v>9.3950549999999993</v>
      </c>
      <c r="S1505">
        <f>Input2022!S1505*0.000001</f>
        <v>7.967746</v>
      </c>
      <c r="T1505">
        <f>Input2022!T1505*0.000001</f>
        <v>0.37049299999999996</v>
      </c>
      <c r="U1505">
        <f>Input2022!U1505*0.000001</f>
        <v>0</v>
      </c>
      <c r="V1505">
        <f>Input2022!V1505*0.000001</f>
        <v>0.47927499999999995</v>
      </c>
      <c r="W1505">
        <f>Input2022!W1505*0.000001</f>
        <v>33.277155999999998</v>
      </c>
    </row>
    <row r="1506" spans="1:23">
      <c r="A1506">
        <f>Input2022!A1506</f>
        <v>2023</v>
      </c>
      <c r="B1506" t="str">
        <f>Input2022!B1506</f>
        <v>Alpaugh Unified School District</v>
      </c>
      <c r="C1506" t="str">
        <f>Input2022!C1506</f>
        <v>School District</v>
      </c>
      <c r="D1506" t="str">
        <f>Input2022!D1506</f>
        <v>06</v>
      </c>
      <c r="E1506" t="str">
        <f>Input2022!E1506</f>
        <v>107</v>
      </c>
      <c r="F1506" t="str">
        <f>Input2022!F1506</f>
        <v>02010</v>
      </c>
      <c r="G1506" t="str">
        <f>Input2022!G1506</f>
        <v>CA</v>
      </c>
      <c r="H1506">
        <f>Input2022!H1506*0.000001</f>
        <v>2.4634130000000001</v>
      </c>
      <c r="I1506">
        <f>Input2022!I1506*0.000001</f>
        <v>-0.30261399999999999</v>
      </c>
      <c r="J1506">
        <f>Input2022!J1506*0.000001</f>
        <v>6.9953279999999998</v>
      </c>
      <c r="K1506">
        <f>Input2022!K1506*0.000001</f>
        <v>3.837701</v>
      </c>
      <c r="L1506">
        <f>Input2022!L1506*0.000001</f>
        <v>9.4060419999999993</v>
      </c>
      <c r="M1506">
        <f>Input2022!M1506*0.000001</f>
        <v>8.350757999999999</v>
      </c>
      <c r="N1506">
        <f>Input2022!N1506*0.000001</f>
        <v>4.7740619999999998</v>
      </c>
      <c r="O1506">
        <f>Input2022!O1506*0.000001</f>
        <v>0</v>
      </c>
      <c r="P1506">
        <f>Input2022!P1506*0.000001</f>
        <v>0.92153799999999997</v>
      </c>
      <c r="Q1506">
        <f>Input2022!Q1506*0.000001</f>
        <v>-4.2519960000000001</v>
      </c>
      <c r="R1506">
        <f>Input2022!R1506*0.000001</f>
        <v>18.372485365304517</v>
      </c>
      <c r="S1506">
        <f>Input2022!S1506*0.000001</f>
        <v>14.120489365304518</v>
      </c>
      <c r="T1506">
        <f>Input2022!T1506*0.000001</f>
        <v>0.64428399999999997</v>
      </c>
      <c r="U1506">
        <f>Input2022!U1506*0.000001</f>
        <v>0</v>
      </c>
      <c r="V1506">
        <f>Input2022!V1506*0.000001</f>
        <v>0</v>
      </c>
      <c r="W1506">
        <f>Input2022!W1506*0.000001</f>
        <v>-0.453679</v>
      </c>
    </row>
    <row r="1507" spans="1:23">
      <c r="A1507">
        <f>Input2022!A1507</f>
        <v>2023</v>
      </c>
      <c r="B1507" t="str">
        <f>Input2022!B1507</f>
        <v>Alpine County Office of Education</v>
      </c>
      <c r="C1507" t="str">
        <f>Input2022!C1507</f>
        <v>School District</v>
      </c>
      <c r="D1507" t="str">
        <f>Input2022!D1507</f>
        <v>06</v>
      </c>
      <c r="E1507" t="str">
        <f>Input2022!E1507</f>
        <v>003</v>
      </c>
      <c r="F1507" t="str">
        <f>Input2022!F1507</f>
        <v>91058</v>
      </c>
      <c r="G1507" t="str">
        <f>Input2022!G1507</f>
        <v>CA</v>
      </c>
      <c r="H1507">
        <f>Input2022!H1507*0.000001</f>
        <v>1.094638</v>
      </c>
      <c r="I1507">
        <f>Input2022!I1507*0.000001</f>
        <v>-0.174872</v>
      </c>
      <c r="J1507">
        <f>Input2022!J1507*0.000001</f>
        <v>1.699784</v>
      </c>
      <c r="K1507">
        <f>Input2022!K1507*0.000001</f>
        <v>0</v>
      </c>
      <c r="L1507">
        <f>Input2022!L1507*0.000001</f>
        <v>3.0296859999999999</v>
      </c>
      <c r="M1507">
        <f>Input2022!M1507*0.000001</f>
        <v>2.4784090000000001</v>
      </c>
      <c r="N1507">
        <f>Input2022!N1507*0.000001</f>
        <v>0</v>
      </c>
      <c r="O1507">
        <f>Input2022!O1507*0.000001</f>
        <v>1.8457189999999999</v>
      </c>
      <c r="P1507">
        <f>Input2022!P1507*0.000001</f>
        <v>0.43481599999999998</v>
      </c>
      <c r="Q1507">
        <f>Input2022!Q1507*0.000001</f>
        <v>-1.114822</v>
      </c>
      <c r="R1507">
        <f>Input2022!R1507*0.000001</f>
        <v>3.6914635761589398</v>
      </c>
      <c r="S1507">
        <f>Input2022!S1507*0.000001</f>
        <v>2.5766415761589396</v>
      </c>
      <c r="T1507">
        <f>Input2022!T1507*0.000001</f>
        <v>0.25036199999999997</v>
      </c>
      <c r="U1507">
        <f>Input2022!U1507*0.000001</f>
        <v>0</v>
      </c>
      <c r="V1507">
        <f>Input2022!V1507*0.000001</f>
        <v>0</v>
      </c>
      <c r="W1507">
        <f>Input2022!W1507*0.000001</f>
        <v>0.35516899999999996</v>
      </c>
    </row>
    <row r="1508" spans="1:23">
      <c r="A1508">
        <f>Input2022!A1508</f>
        <v>2023</v>
      </c>
      <c r="B1508" t="str">
        <f>Input2022!B1508</f>
        <v>Alpine County Unified School District</v>
      </c>
      <c r="C1508" t="str">
        <f>Input2022!C1508</f>
        <v>School District</v>
      </c>
      <c r="D1508" t="str">
        <f>Input2022!D1508</f>
        <v>06</v>
      </c>
      <c r="E1508" t="str">
        <f>Input2022!E1508</f>
        <v>003</v>
      </c>
      <c r="F1508" t="str">
        <f>Input2022!F1508</f>
        <v>02070</v>
      </c>
      <c r="G1508" t="str">
        <f>Input2022!G1508</f>
        <v>CA</v>
      </c>
      <c r="H1508">
        <f>Input2022!H1508*0.000001</f>
        <v>3.8370499999999996</v>
      </c>
      <c r="I1508">
        <f>Input2022!I1508*0.000001</f>
        <v>-3.6028999999999999E-2</v>
      </c>
      <c r="J1508">
        <f>Input2022!J1508*0.000001</f>
        <v>3.5212999999999997</v>
      </c>
      <c r="K1508">
        <f>Input2022!K1508*0.000001</f>
        <v>4.6329799999999999</v>
      </c>
      <c r="L1508">
        <f>Input2022!L1508*0.000001</f>
        <v>4.4315030000000002</v>
      </c>
      <c r="M1508">
        <f>Input2022!M1508*0.000001</f>
        <v>4.2107390000000002</v>
      </c>
      <c r="N1508">
        <f>Input2022!N1508*0.000001</f>
        <v>0</v>
      </c>
      <c r="O1508">
        <f>Input2022!O1508*0.000001</f>
        <v>4.1204399999999994</v>
      </c>
      <c r="P1508">
        <f>Input2022!P1508*0.000001</f>
        <v>0.209317</v>
      </c>
      <c r="Q1508">
        <f>Input2022!Q1508*0.000001</f>
        <v>-3.1525659999999998</v>
      </c>
      <c r="R1508">
        <f>Input2022!R1508*0.000001</f>
        <v>12.867026137804705</v>
      </c>
      <c r="S1508">
        <f>Input2022!S1508*0.000001</f>
        <v>9.7144601378047053</v>
      </c>
      <c r="T1508">
        <f>Input2022!T1508*0.000001</f>
        <v>0.36791199999999996</v>
      </c>
      <c r="U1508">
        <f>Input2022!U1508*0.000001</f>
        <v>0</v>
      </c>
      <c r="V1508">
        <f>Input2022!V1508*0.000001</f>
        <v>0</v>
      </c>
      <c r="W1508">
        <f>Input2022!W1508*0.000001</f>
        <v>1.4689139999999998</v>
      </c>
    </row>
    <row r="1509" spans="1:23">
      <c r="A1509">
        <f>Input2022!A1509</f>
        <v>2023</v>
      </c>
      <c r="B1509" t="str">
        <f>Input2022!B1509</f>
        <v>Alpine Union School District</v>
      </c>
      <c r="C1509" t="str">
        <f>Input2022!C1509</f>
        <v>School District</v>
      </c>
      <c r="D1509" t="str">
        <f>Input2022!D1509</f>
        <v>06</v>
      </c>
      <c r="E1509" t="str">
        <f>Input2022!E1509</f>
        <v>073</v>
      </c>
      <c r="F1509" t="str">
        <f>Input2022!F1509</f>
        <v>02100</v>
      </c>
      <c r="G1509" t="str">
        <f>Input2022!G1509</f>
        <v>CA</v>
      </c>
      <c r="H1509">
        <f>Input2022!H1509*0.000001</f>
        <v>2.1804809999999999</v>
      </c>
      <c r="I1509">
        <f>Input2022!I1509*0.000001</f>
        <v>-1.220326</v>
      </c>
      <c r="J1509">
        <f>Input2022!J1509*0.000001</f>
        <v>21.935361999999998</v>
      </c>
      <c r="K1509">
        <f>Input2022!K1509*0.000001</f>
        <v>4.2992520000000001</v>
      </c>
      <c r="L1509">
        <f>Input2022!L1509*0.000001</f>
        <v>30.363657999999997</v>
      </c>
      <c r="M1509">
        <f>Input2022!M1509*0.000001</f>
        <v>25.311689999999999</v>
      </c>
      <c r="N1509">
        <f>Input2022!N1509*0.000001</f>
        <v>7.8779649999999997</v>
      </c>
      <c r="O1509">
        <f>Input2022!O1509*0.000001</f>
        <v>0</v>
      </c>
      <c r="P1509">
        <f>Input2022!P1509*0.000001</f>
        <v>3.3309069999999998</v>
      </c>
      <c r="Q1509">
        <f>Input2022!Q1509*0.000001</f>
        <v>-13.117605999999999</v>
      </c>
      <c r="R1509">
        <f>Input2022!R1509*0.000001</f>
        <v>58.83867239389847</v>
      </c>
      <c r="S1509">
        <f>Input2022!S1509*0.000001</f>
        <v>45.721066393898468</v>
      </c>
      <c r="T1509">
        <f>Input2022!T1509*0.000001</f>
        <v>2.1978849999999999</v>
      </c>
      <c r="U1509">
        <f>Input2022!U1509*0.000001</f>
        <v>0</v>
      </c>
      <c r="V1509">
        <f>Input2022!V1509*0.000001</f>
        <v>3.0335169999999998</v>
      </c>
      <c r="W1509">
        <f>Input2022!W1509*0.000001</f>
        <v>-9.7057029999999997</v>
      </c>
    </row>
    <row r="1510" spans="1:23">
      <c r="A1510">
        <f>Input2022!A1510</f>
        <v>2023</v>
      </c>
      <c r="B1510" t="str">
        <f>Input2022!B1510</f>
        <v>Alta Healthcare District</v>
      </c>
      <c r="C1510" t="str">
        <f>Input2022!C1510</f>
        <v>Special District</v>
      </c>
      <c r="D1510" t="str">
        <f>Input2022!D1510</f>
        <v>06</v>
      </c>
      <c r="E1510" t="str">
        <f>Input2022!E1510</f>
        <v>107</v>
      </c>
      <c r="F1510">
        <f>Input2022!F1510</f>
        <v>99003</v>
      </c>
      <c r="G1510" t="str">
        <f>Input2022!G1510</f>
        <v>CA</v>
      </c>
      <c r="H1510">
        <f>Input2022!H1510*0.000001</f>
        <v>1.337029</v>
      </c>
      <c r="I1510">
        <f>Input2022!I1510*0.000001</f>
        <v>0</v>
      </c>
      <c r="J1510">
        <f>Input2022!J1510*0.000001</f>
        <v>0.57700799999999997</v>
      </c>
      <c r="K1510">
        <f>Input2022!K1510*0.000001</f>
        <v>0</v>
      </c>
      <c r="L1510">
        <f>Input2022!L1510*0.000001</f>
        <v>0.74920399999999998</v>
      </c>
      <c r="M1510">
        <f>Input2022!M1510*0.000001</f>
        <v>0.74920399999999998</v>
      </c>
      <c r="N1510">
        <f>Input2022!N1510*0.000001</f>
        <v>0.44763599999999998</v>
      </c>
      <c r="O1510">
        <f>Input2022!O1510*0.000001</f>
        <v>0.87844599999999995</v>
      </c>
      <c r="P1510">
        <f>Input2022!P1510*0.000001</f>
        <v>4.7269999999999994E-3</v>
      </c>
      <c r="Q1510">
        <f>Input2022!Q1510*0.000001</f>
        <v>0</v>
      </c>
      <c r="R1510">
        <f>Input2022!R1510*0.000001</f>
        <v>0</v>
      </c>
      <c r="S1510">
        <f>Input2022!S1510*0.000001</f>
        <v>0</v>
      </c>
      <c r="T1510">
        <f>Input2022!T1510*0.000001</f>
        <v>0</v>
      </c>
      <c r="U1510">
        <f>Input2022!U1510*0.000001</f>
        <v>0</v>
      </c>
      <c r="V1510">
        <f>Input2022!V1510*0.000001</f>
        <v>0</v>
      </c>
      <c r="W1510">
        <f>Input2022!W1510*0.000001</f>
        <v>1.347631</v>
      </c>
    </row>
    <row r="1511" spans="1:23">
      <c r="A1511">
        <f>Input2022!A1511</f>
        <v>2023</v>
      </c>
      <c r="B1511" t="str">
        <f>Input2022!B1511</f>
        <v>Alta Loma School District</v>
      </c>
      <c r="C1511" t="str">
        <f>Input2022!C1511</f>
        <v>School District</v>
      </c>
      <c r="D1511" t="str">
        <f>Input2022!D1511</f>
        <v>06</v>
      </c>
      <c r="E1511" t="str">
        <f>Input2022!E1511</f>
        <v>071</v>
      </c>
      <c r="F1511" t="str">
        <f>Input2022!F1511</f>
        <v>02160</v>
      </c>
      <c r="G1511" t="str">
        <f>Input2022!G1511</f>
        <v>CA</v>
      </c>
      <c r="H1511">
        <f>Input2022!H1511*0.000001</f>
        <v>21.181217999999998</v>
      </c>
      <c r="I1511">
        <f>Input2022!I1511*0.000001</f>
        <v>0</v>
      </c>
      <c r="J1511">
        <f>Input2022!J1511*0.000001</f>
        <v>79.223533000000003</v>
      </c>
      <c r="K1511">
        <f>Input2022!K1511*0.000001</f>
        <v>57.291494</v>
      </c>
      <c r="L1511">
        <f>Input2022!L1511*0.000001</f>
        <v>120.877949</v>
      </c>
      <c r="M1511">
        <f>Input2022!M1511*0.000001</f>
        <v>87.402180000000001</v>
      </c>
      <c r="N1511">
        <f>Input2022!N1511*0.000001</f>
        <v>32.551425000000002</v>
      </c>
      <c r="O1511">
        <f>Input2022!O1511*0.000001</f>
        <v>0</v>
      </c>
      <c r="P1511">
        <f>Input2022!P1511*0.000001</f>
        <v>4.861847</v>
      </c>
      <c r="Q1511">
        <f>Input2022!Q1511*0.000001</f>
        <v>-58.453880999999996</v>
      </c>
      <c r="R1511">
        <f>Input2022!R1511*0.000001</f>
        <v>271.76945688393567</v>
      </c>
      <c r="S1511">
        <f>Input2022!S1511*0.000001</f>
        <v>213.31557588393565</v>
      </c>
      <c r="T1511">
        <f>Input2022!T1511*0.000001</f>
        <v>8.7582869999999993</v>
      </c>
      <c r="U1511">
        <f>Input2022!U1511*0.000001</f>
        <v>1.1456059999999999</v>
      </c>
      <c r="V1511">
        <f>Input2022!V1511*0.000001</f>
        <v>15.199622</v>
      </c>
      <c r="W1511">
        <f>Input2022!W1511*0.000001</f>
        <v>-48.271467999999999</v>
      </c>
    </row>
    <row r="1512" spans="1:23">
      <c r="A1512">
        <f>Input2022!A1512</f>
        <v>2023</v>
      </c>
      <c r="B1512" t="str">
        <f>Input2022!B1512</f>
        <v>Alta Vista Elementary School District</v>
      </c>
      <c r="C1512" t="str">
        <f>Input2022!C1512</f>
        <v>School District</v>
      </c>
      <c r="D1512" t="str">
        <f>Input2022!D1512</f>
        <v>06</v>
      </c>
      <c r="E1512" t="str">
        <f>Input2022!E1512</f>
        <v>107</v>
      </c>
      <c r="F1512" t="str">
        <f>Input2022!F1512</f>
        <v>02220</v>
      </c>
      <c r="G1512" t="str">
        <f>Input2022!G1512</f>
        <v>CA</v>
      </c>
      <c r="H1512">
        <f>Input2022!H1512*0.000001</f>
        <v>3.5254659999999998</v>
      </c>
      <c r="I1512">
        <f>Input2022!I1512*0.000001</f>
        <v>-7.4999999999999997E-3</v>
      </c>
      <c r="J1512">
        <f>Input2022!J1512*0.000001</f>
        <v>8.3129879999999989</v>
      </c>
      <c r="K1512">
        <f>Input2022!K1512*0.000001</f>
        <v>3.2368000000000001E-2</v>
      </c>
      <c r="L1512">
        <f>Input2022!L1512*0.000001</f>
        <v>12.711794999999999</v>
      </c>
      <c r="M1512">
        <f>Input2022!M1512*0.000001</f>
        <v>11.528371</v>
      </c>
      <c r="N1512">
        <f>Input2022!N1512*0.000001</f>
        <v>7.9602659999999998</v>
      </c>
      <c r="O1512">
        <f>Input2022!O1512*0.000001</f>
        <v>0</v>
      </c>
      <c r="P1512">
        <f>Input2022!P1512*0.000001</f>
        <v>1.2985979999999999</v>
      </c>
      <c r="Q1512">
        <f>Input2022!Q1512*0.000001</f>
        <v>-6.4283519999999994</v>
      </c>
      <c r="R1512">
        <f>Input2022!R1512*0.000001</f>
        <v>28.080091579421371</v>
      </c>
      <c r="S1512">
        <f>Input2022!S1512*0.000001</f>
        <v>21.651739579421371</v>
      </c>
      <c r="T1512">
        <f>Input2022!T1512*0.000001</f>
        <v>0.92296199999999995</v>
      </c>
      <c r="U1512">
        <f>Input2022!U1512*0.000001</f>
        <v>0</v>
      </c>
      <c r="V1512">
        <f>Input2022!V1512*0.000001</f>
        <v>1.1971309999999999</v>
      </c>
      <c r="W1512">
        <f>Input2022!W1512*0.000001</f>
        <v>-3.2185349999999997</v>
      </c>
    </row>
    <row r="1513" spans="1:23">
      <c r="A1513">
        <f>Input2022!A1513</f>
        <v>2023</v>
      </c>
      <c r="B1513" t="str">
        <f>Input2022!B1513</f>
        <v>Alum Rock Union Elementary School District</v>
      </c>
      <c r="C1513" t="str">
        <f>Input2022!C1513</f>
        <v>School District</v>
      </c>
      <c r="D1513" t="str">
        <f>Input2022!D1513</f>
        <v>06</v>
      </c>
      <c r="E1513" t="str">
        <f>Input2022!E1513</f>
        <v>085</v>
      </c>
      <c r="F1513" t="str">
        <f>Input2022!F1513</f>
        <v>02310</v>
      </c>
      <c r="G1513" t="str">
        <f>Input2022!G1513</f>
        <v>CA</v>
      </c>
      <c r="H1513">
        <f>Input2022!H1513*0.000001</f>
        <v>38.514278999999995</v>
      </c>
      <c r="I1513">
        <f>Input2022!I1513*0.000001</f>
        <v>-0.25</v>
      </c>
      <c r="J1513">
        <f>Input2022!J1513*0.000001</f>
        <v>155.254053</v>
      </c>
      <c r="K1513">
        <f>Input2022!K1513*0.000001</f>
        <v>147.38812999999999</v>
      </c>
      <c r="L1513">
        <f>Input2022!L1513*0.000001</f>
        <v>206.953776</v>
      </c>
      <c r="M1513">
        <f>Input2022!M1513*0.000001</f>
        <v>186.03743499999999</v>
      </c>
      <c r="N1513">
        <f>Input2022!N1513*0.000001</f>
        <v>75.568685000000002</v>
      </c>
      <c r="O1513">
        <f>Input2022!O1513*0.000001</f>
        <v>0</v>
      </c>
      <c r="P1513">
        <f>Input2022!P1513*0.000001</f>
        <v>14.712045999999999</v>
      </c>
      <c r="Q1513">
        <f>Input2022!Q1513*0.000001</f>
        <v>-111.35799999999999</v>
      </c>
      <c r="R1513">
        <f>Input2022!R1513*0.000001</f>
        <v>495.31419565462124</v>
      </c>
      <c r="S1513">
        <f>Input2022!S1513*0.000001</f>
        <v>383.95619565462124</v>
      </c>
      <c r="T1513">
        <f>Input2022!T1513*0.000001</f>
        <v>16.856797</v>
      </c>
      <c r="U1513">
        <f>Input2022!U1513*0.000001</f>
        <v>0</v>
      </c>
      <c r="V1513">
        <f>Input2022!V1513*0.000001</f>
        <v>0</v>
      </c>
      <c r="W1513">
        <f>Input2022!W1513*0.000001</f>
        <v>-65.327708000000001</v>
      </c>
    </row>
    <row r="1514" spans="1:23">
      <c r="A1514">
        <f>Input2022!A1514</f>
        <v>2023</v>
      </c>
      <c r="B1514" t="str">
        <f>Input2022!B1514</f>
        <v>Alvord Unified School District</v>
      </c>
      <c r="C1514" t="str">
        <f>Input2022!C1514</f>
        <v>School District</v>
      </c>
      <c r="D1514" t="str">
        <f>Input2022!D1514</f>
        <v>06</v>
      </c>
      <c r="E1514" t="str">
        <f>Input2022!E1514</f>
        <v>065</v>
      </c>
      <c r="F1514" t="str">
        <f>Input2022!F1514</f>
        <v>02430</v>
      </c>
      <c r="G1514" t="str">
        <f>Input2022!G1514</f>
        <v>CA</v>
      </c>
      <c r="H1514">
        <f>Input2022!H1514*0.000001</f>
        <v>49.829667999999998</v>
      </c>
      <c r="I1514">
        <f>Input2022!I1514*0.000001</f>
        <v>-2</v>
      </c>
      <c r="J1514">
        <f>Input2022!J1514*0.000001</f>
        <v>321.721743</v>
      </c>
      <c r="K1514">
        <f>Input2022!K1514*0.000001</f>
        <v>367.85324700000001</v>
      </c>
      <c r="L1514">
        <f>Input2022!L1514*0.000001</f>
        <v>407.34202499999998</v>
      </c>
      <c r="M1514">
        <f>Input2022!M1514*0.000001</f>
        <v>377.304464</v>
      </c>
      <c r="N1514">
        <f>Input2022!N1514*0.000001</f>
        <v>0</v>
      </c>
      <c r="O1514">
        <f>Input2022!O1514*0.000001</f>
        <v>121.79911299999999</v>
      </c>
      <c r="P1514">
        <f>Input2022!P1514*0.000001</f>
        <v>26.019914</v>
      </c>
      <c r="Q1514">
        <f>Input2022!Q1514*0.000001</f>
        <v>-210.989407</v>
      </c>
      <c r="R1514">
        <f>Input2022!R1514*0.000001</f>
        <v>970.34272899999996</v>
      </c>
      <c r="S1514">
        <f>Input2022!S1514*0.000001</f>
        <v>759.35332199999993</v>
      </c>
      <c r="T1514">
        <f>Input2022!T1514*0.000001</f>
        <v>33.971944999999998</v>
      </c>
      <c r="U1514">
        <f>Input2022!U1514*0.000001</f>
        <v>-9.1679999999999991E-3</v>
      </c>
      <c r="V1514">
        <f>Input2022!V1514*0.000001</f>
        <v>45.93685</v>
      </c>
      <c r="W1514">
        <f>Input2022!W1514*0.000001</f>
        <v>-260.01585399999999</v>
      </c>
    </row>
    <row r="1515" spans="1:23">
      <c r="A1515">
        <f>Input2022!A1515</f>
        <v>2023</v>
      </c>
      <c r="B1515" t="str">
        <f>Input2022!B1515</f>
        <v>Amador County</v>
      </c>
      <c r="C1515" t="str">
        <f>Input2022!C1515</f>
        <v>County</v>
      </c>
      <c r="D1515" t="str">
        <f>Input2022!D1515</f>
        <v>06</v>
      </c>
      <c r="E1515" t="str">
        <f>Input2022!E1515</f>
        <v>005</v>
      </c>
      <c r="F1515" t="str">
        <f>Input2022!F1515</f>
        <v>00000</v>
      </c>
      <c r="G1515" t="str">
        <f>Input2022!G1515</f>
        <v>CA</v>
      </c>
      <c r="H1515">
        <f>Input2022!H1515*0.000001</f>
        <v>16.341777999999998</v>
      </c>
      <c r="I1515">
        <f>Input2022!I1515*0.000001</f>
        <v>-6.4880459999999998</v>
      </c>
      <c r="J1515">
        <f>Input2022!J1515*0.000001</f>
        <v>52.035330999999999</v>
      </c>
      <c r="K1515">
        <f>Input2022!K1515*0.000001</f>
        <v>21.617539999999998</v>
      </c>
      <c r="L1515">
        <f>Input2022!L1515*0.000001</f>
        <v>120.46408</v>
      </c>
      <c r="M1515">
        <f>Input2022!M1515*0.000001</f>
        <v>53.724770999999997</v>
      </c>
      <c r="N1515">
        <f>Input2022!N1515*0.000001</f>
        <v>0</v>
      </c>
      <c r="O1515">
        <f>Input2022!O1515*0.000001</f>
        <v>39.651147000000002</v>
      </c>
      <c r="P1515">
        <f>Input2022!P1515*0.000001</f>
        <v>4.4147090000000002</v>
      </c>
      <c r="Q1515">
        <f>Input2022!Q1515*0.000001</f>
        <v>-88.819270000000003</v>
      </c>
      <c r="R1515">
        <f>Input2022!R1515*0.000001</f>
        <v>288.07633399999997</v>
      </c>
      <c r="S1515">
        <f>Input2022!S1515*0.000001</f>
        <v>199.25706399999999</v>
      </c>
      <c r="T1515">
        <f>Input2022!T1515*0.000001</f>
        <v>10.759193999999999</v>
      </c>
      <c r="U1515">
        <f>Input2022!U1515*0.000001</f>
        <v>0.684944</v>
      </c>
      <c r="V1515">
        <f>Input2022!V1515*0.000001</f>
        <v>5.3474309999999994</v>
      </c>
      <c r="W1515">
        <f>Input2022!W1515*0.000001</f>
        <v>-45.902664000000001</v>
      </c>
    </row>
    <row r="1516" spans="1:23">
      <c r="A1516">
        <f>Input2022!A1516</f>
        <v>2023</v>
      </c>
      <c r="B1516" t="str">
        <f>Input2022!B1516</f>
        <v>Amador Tuolumne Community Action Agency</v>
      </c>
      <c r="C1516" t="str">
        <f>Input2022!C1516</f>
        <v>Special District</v>
      </c>
      <c r="D1516" t="str">
        <f>Input2022!D1516</f>
        <v>06</v>
      </c>
      <c r="E1516" t="str">
        <f>Input2022!E1516</f>
        <v>005</v>
      </c>
      <c r="F1516">
        <f>Input2022!F1516</f>
        <v>99004</v>
      </c>
      <c r="G1516" t="str">
        <f>Input2022!G1516</f>
        <v>CA</v>
      </c>
      <c r="H1516">
        <f>Input2022!H1516*0.000001</f>
        <v>0.55918299999999999</v>
      </c>
      <c r="I1516">
        <f>Input2022!I1516*0.000001</f>
        <v>0</v>
      </c>
      <c r="J1516">
        <f>Input2022!J1516*0.000001</f>
        <v>1.098006</v>
      </c>
      <c r="K1516">
        <f>Input2022!K1516*0.000001</f>
        <v>0.94905499999999998</v>
      </c>
      <c r="L1516">
        <f>Input2022!L1516*0.000001</f>
        <v>14.197744</v>
      </c>
      <c r="M1516">
        <f>Input2022!M1516*0.000001</f>
        <v>1.1105499999999999</v>
      </c>
      <c r="N1516">
        <f>Input2022!N1516*0.000001</f>
        <v>2.3400379999999998</v>
      </c>
      <c r="O1516">
        <f>Input2022!O1516*0.000001</f>
        <v>0</v>
      </c>
      <c r="P1516">
        <f>Input2022!P1516*0.000001</f>
        <v>4.927E-3</v>
      </c>
      <c r="Q1516">
        <f>Input2022!Q1516*0.000001</f>
        <v>0</v>
      </c>
      <c r="R1516">
        <f>Input2022!R1516*0.000001</f>
        <v>0</v>
      </c>
      <c r="S1516">
        <f>Input2022!S1516*0.000001</f>
        <v>0</v>
      </c>
      <c r="T1516">
        <f>Input2022!T1516*0.000001</f>
        <v>0</v>
      </c>
      <c r="U1516">
        <f>Input2022!U1516*0.000001</f>
        <v>0</v>
      </c>
      <c r="V1516">
        <f>Input2022!V1516*0.000001</f>
        <v>0</v>
      </c>
      <c r="W1516">
        <f>Input2022!W1516*0.000001</f>
        <v>0</v>
      </c>
    </row>
    <row r="1517" spans="1:23">
      <c r="A1517">
        <f>Input2022!A1517</f>
        <v>2023</v>
      </c>
      <c r="B1517" t="str">
        <f>Input2022!B1517</f>
        <v>American Canyon</v>
      </c>
      <c r="C1517" t="str">
        <f>Input2022!C1517</f>
        <v>City</v>
      </c>
      <c r="D1517" t="str">
        <f>Input2022!D1517</f>
        <v>06</v>
      </c>
      <c r="E1517" t="str">
        <f>Input2022!E1517</f>
        <v>055</v>
      </c>
      <c r="F1517" t="str">
        <f>Input2022!F1517</f>
        <v>01640</v>
      </c>
      <c r="G1517" t="str">
        <f>Input2022!G1517</f>
        <v>CA</v>
      </c>
      <c r="H1517">
        <f>Input2022!H1517*0.000001</f>
        <v>13.63927</v>
      </c>
      <c r="I1517">
        <f>Input2022!I1517*0.000001</f>
        <v>-0.81598499999999996</v>
      </c>
      <c r="J1517">
        <f>Input2022!J1517*0.000001</f>
        <v>25.350155999999998</v>
      </c>
      <c r="K1517">
        <f>Input2022!K1517*0.000001</f>
        <v>11.609838</v>
      </c>
      <c r="L1517">
        <f>Input2022!L1517*0.000001</f>
        <v>56.944677999999996</v>
      </c>
      <c r="M1517">
        <f>Input2022!M1517*0.000001</f>
        <v>25.698352</v>
      </c>
      <c r="N1517">
        <f>Input2022!N1517*0.000001</f>
        <v>0</v>
      </c>
      <c r="O1517">
        <f>Input2022!O1517*0.000001</f>
        <v>12.354006999999999</v>
      </c>
      <c r="P1517">
        <f>Input2022!P1517*0.000001</f>
        <v>1.7758209999999999</v>
      </c>
      <c r="Q1517">
        <f>Input2022!Q1517*0.000001</f>
        <v>-19.505530999999998</v>
      </c>
      <c r="R1517">
        <f>Input2022!R1517*0.000001</f>
        <v>78.153807</v>
      </c>
      <c r="S1517">
        <f>Input2022!S1517*0.000001</f>
        <v>58.648275999999996</v>
      </c>
      <c r="T1517">
        <f>Input2022!T1517*0.000001</f>
        <v>2.4778340000000001</v>
      </c>
      <c r="U1517">
        <f>Input2022!U1517*0.000001</f>
        <v>10.454132</v>
      </c>
      <c r="V1517">
        <f>Input2022!V1517*0.000001</f>
        <v>21.084303999999999</v>
      </c>
      <c r="W1517">
        <f>Input2022!W1517*0.000001</f>
        <v>4.7434099999999999</v>
      </c>
    </row>
    <row r="1518" spans="1:23">
      <c r="A1518">
        <f>Input2022!A1518</f>
        <v>2023</v>
      </c>
      <c r="B1518" t="str">
        <f>Input2022!B1518</f>
        <v>Anaheim</v>
      </c>
      <c r="C1518" t="str">
        <f>Input2022!C1518</f>
        <v>City</v>
      </c>
      <c r="D1518" t="str">
        <f>Input2022!D1518</f>
        <v>06</v>
      </c>
      <c r="E1518" t="str">
        <f>Input2022!E1518</f>
        <v>059</v>
      </c>
      <c r="F1518" t="str">
        <f>Input2022!F1518</f>
        <v>02000</v>
      </c>
      <c r="G1518" t="str">
        <f>Input2022!G1518</f>
        <v>CA</v>
      </c>
      <c r="H1518">
        <f>Input2022!H1518*0.000001</f>
        <v>176.68799999999999</v>
      </c>
      <c r="I1518">
        <f>Input2022!I1518*0.000001</f>
        <v>-116.24499999999999</v>
      </c>
      <c r="J1518">
        <f>Input2022!J1518*0.000001</f>
        <v>455.25</v>
      </c>
      <c r="K1518">
        <f>Input2022!K1518*0.000001</f>
        <v>1989.8059999999998</v>
      </c>
      <c r="L1518">
        <f>Input2022!L1518*0.000001</f>
        <v>1593.865</v>
      </c>
      <c r="M1518">
        <f>Input2022!M1518*0.000001</f>
        <v>544.13599999999997</v>
      </c>
      <c r="N1518">
        <f>Input2022!N1518*0.000001</f>
        <v>118.30099999999999</v>
      </c>
      <c r="O1518">
        <f>Input2022!O1518*0.000001</f>
        <v>100.39099999999999</v>
      </c>
      <c r="P1518">
        <f>Input2022!P1518*0.000001</f>
        <v>88.081000000000003</v>
      </c>
      <c r="Q1518">
        <f>Input2022!Q1518*0.000001</f>
        <v>-915.82799999999997</v>
      </c>
      <c r="R1518">
        <f>Input2022!R1518*0.000001</f>
        <v>3131.5329999999999</v>
      </c>
      <c r="S1518">
        <f>Input2022!S1518*0.000001</f>
        <v>2215.7049999999999</v>
      </c>
      <c r="T1518">
        <f>Input2022!T1518*0.000001</f>
        <v>107.17</v>
      </c>
      <c r="U1518">
        <f>Input2022!U1518*0.000001</f>
        <v>107.923</v>
      </c>
      <c r="V1518">
        <f>Input2022!V1518*0.000001</f>
        <v>230.64499999999998</v>
      </c>
      <c r="W1518">
        <f>Input2022!W1518*0.000001</f>
        <v>-462.71899999999999</v>
      </c>
    </row>
    <row r="1519" spans="1:23">
      <c r="A1519">
        <f>Input2022!A1519</f>
        <v>2023</v>
      </c>
      <c r="B1519" t="str">
        <f>Input2022!B1519</f>
        <v>Anaheim Elementary School District</v>
      </c>
      <c r="C1519" t="str">
        <f>Input2022!C1519</f>
        <v>School District</v>
      </c>
      <c r="D1519" t="str">
        <f>Input2022!D1519</f>
        <v>06</v>
      </c>
      <c r="E1519" t="str">
        <f>Input2022!E1519</f>
        <v>059</v>
      </c>
      <c r="F1519" t="str">
        <f>Input2022!F1519</f>
        <v>02610</v>
      </c>
      <c r="G1519" t="str">
        <f>Input2022!G1519</f>
        <v>CA</v>
      </c>
      <c r="H1519">
        <f>Input2022!H1519*0.000001</f>
        <v>44.055216999999999</v>
      </c>
      <c r="I1519">
        <f>Input2022!I1519*0.000001</f>
        <v>-3.0089999999999999</v>
      </c>
      <c r="J1519">
        <f>Input2022!J1519*0.000001</f>
        <v>317.33900299999999</v>
      </c>
      <c r="K1519">
        <f>Input2022!K1519*0.000001</f>
        <v>306.40928099999996</v>
      </c>
      <c r="L1519">
        <f>Input2022!L1519*0.000001</f>
        <v>403.91878399999996</v>
      </c>
      <c r="M1519">
        <f>Input2022!M1519*0.000001</f>
        <v>363.69313499999998</v>
      </c>
      <c r="N1519">
        <f>Input2022!N1519*0.000001</f>
        <v>0</v>
      </c>
      <c r="O1519">
        <f>Input2022!O1519*0.000001</f>
        <v>96.640907999999996</v>
      </c>
      <c r="P1519">
        <f>Input2022!P1519*0.000001</f>
        <v>32.699905999999999</v>
      </c>
      <c r="Q1519">
        <f>Input2022!Q1519*0.000001</f>
        <v>-226.42743399999998</v>
      </c>
      <c r="R1519">
        <f>Input2022!R1519*0.000001</f>
        <v>1019.9625931379458</v>
      </c>
      <c r="S1519">
        <f>Input2022!S1519*0.000001</f>
        <v>793.5351591379457</v>
      </c>
      <c r="T1519">
        <f>Input2022!T1519*0.000001</f>
        <v>35.114725999999997</v>
      </c>
      <c r="U1519">
        <f>Input2022!U1519*0.000001</f>
        <v>-5.9410000000000001E-3</v>
      </c>
      <c r="V1519">
        <f>Input2022!V1519*0.000001</f>
        <v>69.479496058450565</v>
      </c>
      <c r="W1519">
        <f>Input2022!W1519*0.000001</f>
        <v>-226.110951</v>
      </c>
    </row>
    <row r="1520" spans="1:23">
      <c r="A1520">
        <f>Input2022!A1520</f>
        <v>2023</v>
      </c>
      <c r="B1520" t="str">
        <f>Input2022!B1520</f>
        <v>Anaheim Union High School District</v>
      </c>
      <c r="C1520" t="str">
        <f>Input2022!C1520</f>
        <v>School District</v>
      </c>
      <c r="D1520" t="str">
        <f>Input2022!D1520</f>
        <v>06</v>
      </c>
      <c r="E1520" t="str">
        <f>Input2022!E1520</f>
        <v>059</v>
      </c>
      <c r="F1520" t="str">
        <f>Input2022!F1520</f>
        <v>02630</v>
      </c>
      <c r="G1520" t="str">
        <f>Input2022!G1520</f>
        <v>CA</v>
      </c>
      <c r="H1520">
        <f>Input2022!H1520*0.000001</f>
        <v>170.968797</v>
      </c>
      <c r="I1520">
        <f>Input2022!I1520*0.000001</f>
        <v>0</v>
      </c>
      <c r="J1520">
        <f>Input2022!J1520*0.000001</f>
        <v>510.88324699999998</v>
      </c>
      <c r="K1520">
        <f>Input2022!K1520*0.000001</f>
        <v>299.19269099999997</v>
      </c>
      <c r="L1520">
        <f>Input2022!L1520*0.000001</f>
        <v>705.97437000000002</v>
      </c>
      <c r="M1520">
        <f>Input2022!M1520*0.000001</f>
        <v>625.45309499999996</v>
      </c>
      <c r="N1520">
        <f>Input2022!N1520*0.000001</f>
        <v>0</v>
      </c>
      <c r="O1520">
        <f>Input2022!O1520*0.000001</f>
        <v>282.36681099999998</v>
      </c>
      <c r="P1520">
        <f>Input2022!P1520*0.000001</f>
        <v>38.173189000000001</v>
      </c>
      <c r="Q1520">
        <f>Input2022!Q1520*0.000001</f>
        <v>-358.34995599999996</v>
      </c>
      <c r="R1520">
        <f>Input2022!R1520*0.000001</f>
        <v>1589.689674</v>
      </c>
      <c r="S1520">
        <f>Input2022!S1520*0.000001</f>
        <v>1231.3397179999999</v>
      </c>
      <c r="T1520">
        <f>Input2022!T1520*0.000001</f>
        <v>56.94012</v>
      </c>
      <c r="U1520">
        <f>Input2022!U1520*0.000001</f>
        <v>-1.3568E-2</v>
      </c>
      <c r="V1520">
        <f>Input2022!V1520*0.000001</f>
        <v>84.723376999999999</v>
      </c>
      <c r="W1520">
        <f>Input2022!W1520*0.000001</f>
        <v>-209.30462399999999</v>
      </c>
    </row>
    <row r="1521" spans="1:23">
      <c r="A1521">
        <f>Input2022!A1521</f>
        <v>2023</v>
      </c>
      <c r="B1521" t="str">
        <f>Input2022!B1521</f>
        <v>Anderson Union High School District</v>
      </c>
      <c r="C1521" t="str">
        <f>Input2022!C1521</f>
        <v>School District</v>
      </c>
      <c r="D1521" t="str">
        <f>Input2022!D1521</f>
        <v>06</v>
      </c>
      <c r="E1521" t="str">
        <f>Input2022!E1521</f>
        <v>089</v>
      </c>
      <c r="F1521" t="str">
        <f>Input2022!F1521</f>
        <v>02700</v>
      </c>
      <c r="G1521" t="str">
        <f>Input2022!G1521</f>
        <v>CA</v>
      </c>
      <c r="H1521">
        <f>Input2022!H1521*0.000001</f>
        <v>10.891964999999999</v>
      </c>
      <c r="I1521">
        <f>Input2022!I1521*0.000001</f>
        <v>0</v>
      </c>
      <c r="J1521">
        <f>Input2022!J1521*0.000001</f>
        <v>24.222732000000001</v>
      </c>
      <c r="K1521">
        <f>Input2022!K1521*0.000001</f>
        <v>10.550779</v>
      </c>
      <c r="L1521">
        <f>Input2022!L1521*0.000001</f>
        <v>33.667575999999997</v>
      </c>
      <c r="M1521">
        <f>Input2022!M1521*0.000001</f>
        <v>27.95881</v>
      </c>
      <c r="N1521">
        <f>Input2022!N1521*0.000001</f>
        <v>0</v>
      </c>
      <c r="O1521">
        <f>Input2022!O1521*0.000001</f>
        <v>16.058906</v>
      </c>
      <c r="P1521">
        <f>Input2022!P1521*0.000001</f>
        <v>3.2115589999999998</v>
      </c>
      <c r="Q1521">
        <f>Input2022!Q1521*0.000001</f>
        <v>-16.926883999999998</v>
      </c>
      <c r="R1521">
        <f>Input2022!R1521*0.000001</f>
        <v>76.867317986473168</v>
      </c>
      <c r="S1521">
        <f>Input2022!S1521*0.000001</f>
        <v>59.940433986473167</v>
      </c>
      <c r="T1521">
        <f>Input2022!T1521*0.000001</f>
        <v>2.457722</v>
      </c>
      <c r="U1521">
        <f>Input2022!U1521*0.000001</f>
        <v>0</v>
      </c>
      <c r="V1521">
        <f>Input2022!V1521*0.000001</f>
        <v>2.1262749999999997</v>
      </c>
      <c r="W1521">
        <f>Input2022!W1521*0.000001</f>
        <v>-4.7901400000000001</v>
      </c>
    </row>
    <row r="1522" spans="1:23">
      <c r="A1522">
        <f>Input2022!A1522</f>
        <v>2023</v>
      </c>
      <c r="B1522" t="str">
        <f>Input2022!B1522</f>
        <v>Anderson Valley Unified School District</v>
      </c>
      <c r="C1522" t="str">
        <f>Input2022!C1522</f>
        <v>School District</v>
      </c>
      <c r="D1522" t="str">
        <f>Input2022!D1522</f>
        <v>06</v>
      </c>
      <c r="E1522" t="str">
        <f>Input2022!E1522</f>
        <v>045</v>
      </c>
      <c r="F1522" t="str">
        <f>Input2022!F1522</f>
        <v>02730</v>
      </c>
      <c r="G1522" t="str">
        <f>Input2022!G1522</f>
        <v>CA</v>
      </c>
      <c r="H1522">
        <f>Input2022!H1522*0.000001</f>
        <v>2.1279870000000001</v>
      </c>
      <c r="I1522">
        <f>Input2022!I1522*0.000001</f>
        <v>-0.13043299999999999</v>
      </c>
      <c r="J1522">
        <f>Input2022!J1522*0.000001</f>
        <v>9.6739529999999991</v>
      </c>
      <c r="K1522">
        <f>Input2022!K1522*0.000001</f>
        <v>13.707892999999999</v>
      </c>
      <c r="L1522">
        <f>Input2022!L1522*0.000001</f>
        <v>12.457016999999999</v>
      </c>
      <c r="M1522">
        <f>Input2022!M1522*0.000001</f>
        <v>10.899642</v>
      </c>
      <c r="N1522">
        <f>Input2022!N1522*0.000001</f>
        <v>0</v>
      </c>
      <c r="O1522">
        <f>Input2022!O1522*0.000001</f>
        <v>4.5547819999999994</v>
      </c>
      <c r="P1522">
        <f>Input2022!P1522*0.000001</f>
        <v>1.1995259999999999</v>
      </c>
      <c r="Q1522">
        <f>Input2022!Q1522*0.000001</f>
        <v>-6.7625009999999994</v>
      </c>
      <c r="R1522">
        <f>Input2022!R1522*0.000001</f>
        <v>28.052189473684212</v>
      </c>
      <c r="S1522">
        <f>Input2022!S1522*0.000001</f>
        <v>21.289688473684212</v>
      </c>
      <c r="T1522">
        <f>Input2022!T1522*0.000001</f>
        <v>0.91381099999999993</v>
      </c>
      <c r="U1522">
        <f>Input2022!U1522*0.000001</f>
        <v>0</v>
      </c>
      <c r="V1522">
        <f>Input2022!V1522*0.000001</f>
        <v>0</v>
      </c>
      <c r="W1522">
        <f>Input2022!W1522*0.000001</f>
        <v>-4.24613</v>
      </c>
    </row>
    <row r="1523" spans="1:23">
      <c r="A1523">
        <f>Input2022!A1523</f>
        <v>2023</v>
      </c>
      <c r="B1523" t="str">
        <f>Input2022!B1523</f>
        <v>Antelope Elementary School District</v>
      </c>
      <c r="C1523" t="str">
        <f>Input2022!C1523</f>
        <v>School District</v>
      </c>
      <c r="D1523" t="str">
        <f>Input2022!D1523</f>
        <v>06</v>
      </c>
      <c r="E1523" t="str">
        <f>Input2022!E1523</f>
        <v>089</v>
      </c>
      <c r="F1523" t="str">
        <f>Input2022!F1523</f>
        <v>02760</v>
      </c>
      <c r="G1523" t="str">
        <f>Input2022!G1523</f>
        <v>CA</v>
      </c>
      <c r="H1523">
        <f>Input2022!H1523*0.000001</f>
        <v>7.1772779999999994</v>
      </c>
      <c r="I1523">
        <f>Input2022!I1523*0.000001</f>
        <v>-4.9999999999999996E-2</v>
      </c>
      <c r="J1523">
        <f>Input2022!J1523*0.000001</f>
        <v>10.740465</v>
      </c>
      <c r="K1523">
        <f>Input2022!K1523*0.000001</f>
        <v>1.0130779999999999</v>
      </c>
      <c r="L1523">
        <f>Input2022!L1523*0.000001</f>
        <v>16.35078</v>
      </c>
      <c r="M1523">
        <f>Input2022!M1523*0.000001</f>
        <v>14.087226999999999</v>
      </c>
      <c r="N1523">
        <f>Input2022!N1523*0.000001</f>
        <v>0</v>
      </c>
      <c r="O1523">
        <f>Input2022!O1523*0.000001</f>
        <v>10.941842999999999</v>
      </c>
      <c r="P1523">
        <f>Input2022!P1523*0.000001</f>
        <v>1.9286569999999998</v>
      </c>
      <c r="Q1523">
        <f>Input2022!Q1523*0.000001</f>
        <v>-8.4223219999999994</v>
      </c>
      <c r="R1523">
        <f>Input2022!R1523*0.000001</f>
        <v>37.201144559833395</v>
      </c>
      <c r="S1523">
        <f>Input2022!S1523*0.000001</f>
        <v>28.778822559833397</v>
      </c>
      <c r="T1523">
        <f>Input2022!T1523*0.000001</f>
        <v>1.282742</v>
      </c>
      <c r="U1523">
        <f>Input2022!U1523*0.000001</f>
        <v>0</v>
      </c>
      <c r="V1523">
        <f>Input2022!V1523*0.000001</f>
        <v>0.79875999999999991</v>
      </c>
      <c r="W1523">
        <f>Input2022!W1523*0.000001</f>
        <v>1.066236</v>
      </c>
    </row>
    <row r="1524" spans="1:23">
      <c r="A1524">
        <f>Input2022!A1524</f>
        <v>2023</v>
      </c>
      <c r="B1524" t="str">
        <f>Input2022!B1524</f>
        <v>Antelope Valley Union High School District</v>
      </c>
      <c r="C1524" t="str">
        <f>Input2022!C1524</f>
        <v>School District</v>
      </c>
      <c r="D1524" t="str">
        <f>Input2022!D1524</f>
        <v>06</v>
      </c>
      <c r="E1524" t="str">
        <f>Input2022!E1524</f>
        <v>037</v>
      </c>
      <c r="F1524" t="str">
        <f>Input2022!F1524</f>
        <v>02820</v>
      </c>
      <c r="G1524" t="str">
        <f>Input2022!G1524</f>
        <v>CA</v>
      </c>
      <c r="H1524">
        <f>Input2022!H1524*0.000001</f>
        <v>106.75627999999999</v>
      </c>
      <c r="I1524">
        <f>Input2022!I1524*0.000001</f>
        <v>0</v>
      </c>
      <c r="J1524">
        <f>Input2022!J1524*0.000001</f>
        <v>353.64307500000001</v>
      </c>
      <c r="K1524">
        <f>Input2022!K1524*0.000001</f>
        <v>39.912303999999999</v>
      </c>
      <c r="L1524">
        <f>Input2022!L1524*0.000001</f>
        <v>469.41131300000001</v>
      </c>
      <c r="M1524">
        <f>Input2022!M1524*0.000001</f>
        <v>430.67263299999996</v>
      </c>
      <c r="N1524">
        <f>Input2022!N1524*0.000001</f>
        <v>0</v>
      </c>
      <c r="O1524">
        <f>Input2022!O1524*0.000001</f>
        <v>192.710182</v>
      </c>
      <c r="P1524">
        <f>Input2022!P1524*0.000001</f>
        <v>33.031827999999997</v>
      </c>
      <c r="Q1524">
        <f>Input2022!Q1524*0.000001</f>
        <v>-247.32611399999999</v>
      </c>
      <c r="R1524">
        <f>Input2022!R1524*0.000001</f>
        <v>1076.577205</v>
      </c>
      <c r="S1524">
        <f>Input2022!S1524*0.000001</f>
        <v>829.25109099999997</v>
      </c>
      <c r="T1524">
        <f>Input2022!T1524*0.000001</f>
        <v>37.159576000000001</v>
      </c>
      <c r="U1524">
        <f>Input2022!U1524*0.000001</f>
        <v>-8.6569999999999998E-3</v>
      </c>
      <c r="V1524">
        <f>Input2022!V1524*0.000001</f>
        <v>83.219555999999997</v>
      </c>
      <c r="W1524">
        <f>Input2022!W1524*0.000001</f>
        <v>-181.086795</v>
      </c>
    </row>
    <row r="1525" spans="1:23">
      <c r="A1525">
        <f>Input2022!A1525</f>
        <v>2023</v>
      </c>
      <c r="B1525" t="str">
        <f>Input2022!B1525</f>
        <v>Antioch</v>
      </c>
      <c r="C1525" t="str">
        <f>Input2022!C1525</f>
        <v>City</v>
      </c>
      <c r="D1525" t="str">
        <f>Input2022!D1525</f>
        <v>06</v>
      </c>
      <c r="E1525" t="str">
        <f>Input2022!E1525</f>
        <v>013</v>
      </c>
      <c r="F1525" t="str">
        <f>Input2022!F1525</f>
        <v>02252</v>
      </c>
      <c r="G1525" t="str">
        <f>Input2022!G1525</f>
        <v>CA</v>
      </c>
      <c r="H1525">
        <f>Input2022!H1525*0.000001</f>
        <v>76.06203099999999</v>
      </c>
      <c r="I1525">
        <f>Input2022!I1525*0.000001</f>
        <v>-10.045857999999999</v>
      </c>
      <c r="J1525">
        <f>Input2022!J1525*0.000001</f>
        <v>79.190165999999991</v>
      </c>
      <c r="K1525">
        <f>Input2022!K1525*0.000001</f>
        <v>57.759599999999999</v>
      </c>
      <c r="L1525">
        <f>Input2022!L1525*0.000001</f>
        <v>184.47490499999998</v>
      </c>
      <c r="M1525">
        <f>Input2022!M1525*0.000001</f>
        <v>89.112342999999996</v>
      </c>
      <c r="N1525">
        <f>Input2022!N1525*0.000001</f>
        <v>0</v>
      </c>
      <c r="O1525">
        <f>Input2022!O1525*0.000001</f>
        <v>82.871794999999992</v>
      </c>
      <c r="P1525">
        <f>Input2022!P1525*0.000001</f>
        <v>17.639260999999998</v>
      </c>
      <c r="Q1525">
        <f>Input2022!Q1525*0.000001</f>
        <v>-136.20360499999998</v>
      </c>
      <c r="R1525">
        <f>Input2022!R1525*0.000001</f>
        <v>518.38592674442543</v>
      </c>
      <c r="S1525">
        <f>Input2022!S1525*0.000001</f>
        <v>382.18232174442539</v>
      </c>
      <c r="T1525">
        <f>Input2022!T1525*0.000001</f>
        <v>16.129860999999998</v>
      </c>
      <c r="U1525">
        <f>Input2022!U1525*0.000001</f>
        <v>18.798694999999999</v>
      </c>
      <c r="V1525">
        <f>Input2022!V1525*0.000001</f>
        <v>43.215258999999996</v>
      </c>
      <c r="W1525">
        <f>Input2022!W1525*0.000001</f>
        <v>-6.8764079999999996</v>
      </c>
    </row>
    <row r="1526" spans="1:23">
      <c r="A1526">
        <f>Input2022!A1526</f>
        <v>2023</v>
      </c>
      <c r="B1526" t="str">
        <f>Input2022!B1526</f>
        <v>Antioch Unified School District</v>
      </c>
      <c r="C1526" t="str">
        <f>Input2022!C1526</f>
        <v>School District</v>
      </c>
      <c r="D1526" t="str">
        <f>Input2022!D1526</f>
        <v>06</v>
      </c>
      <c r="E1526" t="str">
        <f>Input2022!E1526</f>
        <v>013</v>
      </c>
      <c r="F1526" t="str">
        <f>Input2022!F1526</f>
        <v>02850</v>
      </c>
      <c r="G1526" t="str">
        <f>Input2022!G1526</f>
        <v>CA</v>
      </c>
      <c r="H1526">
        <f>Input2022!H1526*0.000001</f>
        <v>42.391717</v>
      </c>
      <c r="I1526">
        <f>Input2022!I1526*0.000001</f>
        <v>-5.9499999999999993</v>
      </c>
      <c r="J1526">
        <f>Input2022!J1526*0.000001</f>
        <v>261.37508700000001</v>
      </c>
      <c r="K1526">
        <f>Input2022!K1526*0.000001</f>
        <v>119.589393</v>
      </c>
      <c r="L1526">
        <f>Input2022!L1526*0.000001</f>
        <v>324.04830199999998</v>
      </c>
      <c r="M1526">
        <f>Input2022!M1526*0.000001</f>
        <v>299.1447</v>
      </c>
      <c r="N1526">
        <f>Input2022!N1526*0.000001</f>
        <v>70.008208999999994</v>
      </c>
      <c r="O1526">
        <f>Input2022!O1526*0.000001</f>
        <v>0.82782800000000001</v>
      </c>
      <c r="P1526">
        <f>Input2022!P1526*0.000001</f>
        <v>54.001002</v>
      </c>
      <c r="Q1526">
        <f>Input2022!Q1526*0.000001</f>
        <v>-160.10299999999998</v>
      </c>
      <c r="R1526">
        <f>Input2022!R1526*0.000001</f>
        <v>710.65818135764948</v>
      </c>
      <c r="S1526">
        <f>Input2022!S1526*0.000001</f>
        <v>550.55518135764953</v>
      </c>
      <c r="T1526">
        <f>Input2022!T1526*0.000001</f>
        <v>27.806650999999999</v>
      </c>
      <c r="U1526">
        <f>Input2022!U1526*0.000001</f>
        <v>8.0724679999999989</v>
      </c>
      <c r="V1526">
        <f>Input2022!V1526*0.000001</f>
        <v>60.485769999999995</v>
      </c>
      <c r="W1526">
        <f>Input2022!W1526*0.000001</f>
        <v>-145.267449</v>
      </c>
    </row>
    <row r="1527" spans="1:23">
      <c r="A1527">
        <f>Input2022!A1527</f>
        <v>2023</v>
      </c>
      <c r="B1527" t="str">
        <f>Input2022!B1527</f>
        <v>Apple Valley Unified School District</v>
      </c>
      <c r="C1527" t="str">
        <f>Input2022!C1527</f>
        <v>School District</v>
      </c>
      <c r="D1527" t="str">
        <f>Input2022!D1527</f>
        <v>06</v>
      </c>
      <c r="E1527" t="str">
        <f>Input2022!E1527</f>
        <v>071</v>
      </c>
      <c r="F1527" t="str">
        <f>Input2022!F1527</f>
        <v>00017</v>
      </c>
      <c r="G1527" t="str">
        <f>Input2022!G1527</f>
        <v>CA</v>
      </c>
      <c r="H1527">
        <f>Input2022!H1527*0.000001</f>
        <v>18.970638999999998</v>
      </c>
      <c r="I1527">
        <f>Input2022!I1527*0.000001</f>
        <v>-2.507946</v>
      </c>
      <c r="J1527">
        <f>Input2022!J1527*0.000001</f>
        <v>247.184224</v>
      </c>
      <c r="K1527">
        <f>Input2022!K1527*0.000001</f>
        <v>36.553246000000001</v>
      </c>
      <c r="L1527">
        <f>Input2022!L1527*0.000001</f>
        <v>275.58356399999997</v>
      </c>
      <c r="M1527">
        <f>Input2022!M1527*0.000001</f>
        <v>263.98726799999997</v>
      </c>
      <c r="N1527">
        <f>Input2022!N1527*0.000001</f>
        <v>0</v>
      </c>
      <c r="O1527">
        <f>Input2022!O1527*0.000001</f>
        <v>63.289164999999997</v>
      </c>
      <c r="P1527">
        <f>Input2022!P1527*0.000001</f>
        <v>29.346437999999999</v>
      </c>
      <c r="Q1527">
        <f>Input2022!Q1527*0.000001</f>
        <v>-142.08196100000001</v>
      </c>
      <c r="R1527">
        <f>Input2022!R1527*0.000001</f>
        <v>624.40579140350883</v>
      </c>
      <c r="S1527">
        <f>Input2022!S1527*0.000001</f>
        <v>482.32383040350879</v>
      </c>
      <c r="T1527">
        <f>Input2022!T1527*0.000001</f>
        <v>23.985738999999999</v>
      </c>
      <c r="U1527">
        <f>Input2022!U1527*0.000001</f>
        <v>-5.1773568456508811E-3</v>
      </c>
      <c r="V1527">
        <f>Input2022!V1527*0.000001</f>
        <v>11.994900643154349</v>
      </c>
      <c r="W1527">
        <f>Input2022!W1527*0.000001</f>
        <v>-103.61331299999999</v>
      </c>
    </row>
    <row r="1528" spans="1:23">
      <c r="A1528">
        <f>Input2022!A1528</f>
        <v>2023</v>
      </c>
      <c r="B1528" t="str">
        <f>Input2022!B1528</f>
        <v>Arcadia</v>
      </c>
      <c r="C1528" t="str">
        <f>Input2022!C1528</f>
        <v>City</v>
      </c>
      <c r="D1528" t="str">
        <f>Input2022!D1528</f>
        <v>06</v>
      </c>
      <c r="E1528" t="str">
        <f>Input2022!E1528</f>
        <v>037</v>
      </c>
      <c r="F1528" t="str">
        <f>Input2022!F1528</f>
        <v>02462</v>
      </c>
      <c r="G1528" t="str">
        <f>Input2022!G1528</f>
        <v>CA</v>
      </c>
      <c r="H1528">
        <f>Input2022!H1528*0.000001</f>
        <v>60.316649999999996</v>
      </c>
      <c r="I1528">
        <f>Input2022!I1528*0.000001</f>
        <v>-3.2177709999999999</v>
      </c>
      <c r="J1528">
        <f>Input2022!J1528*0.000001</f>
        <v>74.497796999999991</v>
      </c>
      <c r="K1528">
        <f>Input2022!K1528*0.000001</f>
        <v>94.276584</v>
      </c>
      <c r="L1528">
        <f>Input2022!L1528*0.000001</f>
        <v>130.402061</v>
      </c>
      <c r="M1528">
        <f>Input2022!M1528*0.000001</f>
        <v>88.507145999999992</v>
      </c>
      <c r="N1528">
        <f>Input2022!N1528*0.000001</f>
        <v>0</v>
      </c>
      <c r="O1528">
        <f>Input2022!O1528*0.000001</f>
        <v>58.402288999999996</v>
      </c>
      <c r="P1528">
        <f>Input2022!P1528*0.000001</f>
        <v>8.4200990000000004</v>
      </c>
      <c r="Q1528">
        <f>Input2022!Q1528*0.000001</f>
        <v>-77.242609999999999</v>
      </c>
      <c r="R1528">
        <f>Input2022!R1528*0.000001</f>
        <v>484.18942599999997</v>
      </c>
      <c r="S1528">
        <f>Input2022!S1528*0.000001</f>
        <v>406.94681599999996</v>
      </c>
      <c r="T1528">
        <f>Input2022!T1528*0.000001</f>
        <v>10.564036999999999</v>
      </c>
      <c r="U1528">
        <f>Input2022!U1528*0.000001</f>
        <v>7.9635439999999997</v>
      </c>
      <c r="V1528">
        <f>Input2022!V1528*0.000001</f>
        <v>20.747021999999998</v>
      </c>
      <c r="W1528">
        <f>Input2022!W1528*0.000001</f>
        <v>-63.384856999999997</v>
      </c>
    </row>
    <row r="1529" spans="1:23">
      <c r="A1529">
        <f>Input2022!A1529</f>
        <v>2023</v>
      </c>
      <c r="B1529" t="str">
        <f>Input2022!B1529</f>
        <v>Arcadia Unified School District</v>
      </c>
      <c r="C1529" t="str">
        <f>Input2022!C1529</f>
        <v>School District</v>
      </c>
      <c r="D1529" t="str">
        <f>Input2022!D1529</f>
        <v>06</v>
      </c>
      <c r="E1529" t="str">
        <f>Input2022!E1529</f>
        <v>037</v>
      </c>
      <c r="F1529" t="str">
        <f>Input2022!F1529</f>
        <v>02970</v>
      </c>
      <c r="G1529" t="str">
        <f>Input2022!G1529</f>
        <v>CA</v>
      </c>
      <c r="H1529">
        <f>Input2022!H1529*0.000001</f>
        <v>29.403732999999999</v>
      </c>
      <c r="I1529">
        <f>Input2022!I1529*0.000001</f>
        <v>-3.348929</v>
      </c>
      <c r="J1529">
        <f>Input2022!J1529*0.000001</f>
        <v>143.988676</v>
      </c>
      <c r="K1529">
        <f>Input2022!K1529*0.000001</f>
        <v>253.52272499999998</v>
      </c>
      <c r="L1529">
        <f>Input2022!L1529*0.000001</f>
        <v>158.74003999999999</v>
      </c>
      <c r="M1529">
        <f>Input2022!M1529*0.000001</f>
        <v>149.68771999999998</v>
      </c>
      <c r="N1529">
        <f>Input2022!N1529*0.000001</f>
        <v>0</v>
      </c>
      <c r="O1529">
        <f>Input2022!O1529*0.000001</f>
        <v>76.499437999999998</v>
      </c>
      <c r="P1529">
        <f>Input2022!P1529*0.000001</f>
        <v>16.779923999999998</v>
      </c>
      <c r="Q1529">
        <f>Input2022!Q1529*0.000001</f>
        <v>-106.68873099999999</v>
      </c>
      <c r="R1529">
        <f>Input2022!R1529*0.000001</f>
        <v>490.8692575438597</v>
      </c>
      <c r="S1529">
        <f>Input2022!S1529*0.000001</f>
        <v>384.18052654385968</v>
      </c>
      <c r="T1529">
        <f>Input2022!T1529*0.000001</f>
        <v>17.130696999999998</v>
      </c>
      <c r="U1529">
        <f>Input2022!U1529*0.000001</f>
        <v>-4.6431753516940752E-3</v>
      </c>
      <c r="V1529">
        <f>Input2022!V1529*0.000001</f>
        <v>21.986692824648305</v>
      </c>
      <c r="W1529">
        <f>Input2022!W1529*0.000001</f>
        <v>-72.441473000000002</v>
      </c>
    </row>
    <row r="1530" spans="1:23">
      <c r="A1530">
        <f>Input2022!A1530</f>
        <v>2023</v>
      </c>
      <c r="B1530" t="str">
        <f>Input2022!B1530</f>
        <v>Arcata</v>
      </c>
      <c r="C1530" t="str">
        <f>Input2022!C1530</f>
        <v>City</v>
      </c>
      <c r="D1530" t="str">
        <f>Input2022!D1530</f>
        <v>06</v>
      </c>
      <c r="E1530" t="str">
        <f>Input2022!E1530</f>
        <v>023</v>
      </c>
      <c r="F1530" t="str">
        <f>Input2022!F1530</f>
        <v>02476</v>
      </c>
      <c r="G1530" t="str">
        <f>Input2022!G1530</f>
        <v>CA</v>
      </c>
      <c r="H1530">
        <f>Input2022!H1530*0.000001</f>
        <v>16.752279999999999</v>
      </c>
      <c r="I1530">
        <f>Input2022!I1530*0.000001</f>
        <v>-0.96638099999999993</v>
      </c>
      <c r="J1530">
        <f>Input2022!J1530*0.000001</f>
        <v>16.956284</v>
      </c>
      <c r="K1530">
        <f>Input2022!K1530*0.000001</f>
        <v>2.8478339999999998</v>
      </c>
      <c r="L1530">
        <f>Input2022!L1530*0.000001</f>
        <v>58.688724000000001</v>
      </c>
      <c r="M1530">
        <f>Input2022!M1530*0.000001</f>
        <v>19.818676</v>
      </c>
      <c r="N1530">
        <f>Input2022!N1530*0.000001</f>
        <v>0</v>
      </c>
      <c r="O1530">
        <f>Input2022!O1530*0.000001</f>
        <v>15.516482</v>
      </c>
      <c r="P1530">
        <f>Input2022!P1530*0.000001</f>
        <v>4.5394589999999999</v>
      </c>
      <c r="Q1530">
        <f>Input2022!Q1530*0.000001</f>
        <v>-28.190688999999999</v>
      </c>
      <c r="R1530">
        <f>Input2022!R1530*0.000001</f>
        <v>99.084890000000001</v>
      </c>
      <c r="S1530">
        <f>Input2022!S1530*0.000001</f>
        <v>70.894200999999995</v>
      </c>
      <c r="T1530">
        <f>Input2022!T1530*0.000001</f>
        <v>0.81298599999999999</v>
      </c>
      <c r="U1530">
        <f>Input2022!U1530*0.000001</f>
        <v>0.59446999999999994</v>
      </c>
      <c r="V1530">
        <f>Input2022!V1530*0.000001</f>
        <v>6.5391939999999993</v>
      </c>
      <c r="W1530">
        <f>Input2022!W1530*0.000001</f>
        <v>30.584613999999998</v>
      </c>
    </row>
    <row r="1531" spans="1:23">
      <c r="A1531">
        <f>Input2022!A1531</f>
        <v>2023</v>
      </c>
      <c r="B1531" t="str">
        <f>Input2022!B1531</f>
        <v>Arcata Elementary School District</v>
      </c>
      <c r="C1531" t="str">
        <f>Input2022!C1531</f>
        <v>School District</v>
      </c>
      <c r="D1531" t="str">
        <f>Input2022!D1531</f>
        <v>06</v>
      </c>
      <c r="E1531" t="str">
        <f>Input2022!E1531</f>
        <v>023</v>
      </c>
      <c r="F1531" t="str">
        <f>Input2022!F1531</f>
        <v>03000</v>
      </c>
      <c r="G1531" t="str">
        <f>Input2022!G1531</f>
        <v>CA</v>
      </c>
      <c r="H1531">
        <f>Input2022!H1531*0.000001</f>
        <v>4.2022110000000001</v>
      </c>
      <c r="I1531">
        <f>Input2022!I1531*0.000001</f>
        <v>-4.4999999999999997E-3</v>
      </c>
      <c r="J1531">
        <f>Input2022!J1531*0.000001</f>
        <v>11.062192999999999</v>
      </c>
      <c r="K1531">
        <f>Input2022!K1531*0.000001</f>
        <v>10.609263</v>
      </c>
      <c r="L1531">
        <f>Input2022!L1531*0.000001</f>
        <v>25.446476000000001</v>
      </c>
      <c r="M1531">
        <f>Input2022!M1531*0.000001</f>
        <v>12.591294</v>
      </c>
      <c r="N1531">
        <f>Input2022!N1531*0.000001</f>
        <v>6.3760749999999993</v>
      </c>
      <c r="O1531">
        <f>Input2022!O1531*0.000001</f>
        <v>0</v>
      </c>
      <c r="P1531">
        <f>Input2022!P1531*0.000001</f>
        <v>1.0995809999999999</v>
      </c>
      <c r="Q1531">
        <f>Input2022!Q1531*0.000001</f>
        <v>-13.024372999999999</v>
      </c>
      <c r="R1531">
        <f>Input2022!R1531*0.000001</f>
        <v>56.37342139479906</v>
      </c>
      <c r="S1531">
        <f>Input2022!S1531*0.000001</f>
        <v>43.349048394799063</v>
      </c>
      <c r="T1531">
        <f>Input2022!T1531*0.000001</f>
        <v>1.7083679999999999</v>
      </c>
      <c r="U1531">
        <f>Input2022!U1531*0.000001</f>
        <v>0</v>
      </c>
      <c r="V1531">
        <f>Input2022!V1531*0.000001</f>
        <v>3.9038369999999998</v>
      </c>
      <c r="W1531">
        <f>Input2022!W1531*0.000001</f>
        <v>-10.816635</v>
      </c>
    </row>
    <row r="1532" spans="1:23">
      <c r="A1532">
        <f>Input2022!A1532</f>
        <v>2023</v>
      </c>
      <c r="B1532" t="str">
        <f>Input2022!B1532</f>
        <v>Armona Union Elementary School District</v>
      </c>
      <c r="C1532" t="str">
        <f>Input2022!C1532</f>
        <v>School District</v>
      </c>
      <c r="D1532" t="str">
        <f>Input2022!D1532</f>
        <v>06</v>
      </c>
      <c r="E1532" t="str">
        <f>Input2022!E1532</f>
        <v>031</v>
      </c>
      <c r="F1532" t="str">
        <f>Input2022!F1532</f>
        <v>03180</v>
      </c>
      <c r="G1532" t="str">
        <f>Input2022!G1532</f>
        <v>CA</v>
      </c>
      <c r="H1532">
        <f>Input2022!H1532*0.000001</f>
        <v>20.919228</v>
      </c>
      <c r="I1532">
        <f>Input2022!I1532*0.000001</f>
        <v>-0.20006099999999999</v>
      </c>
      <c r="J1532">
        <f>Input2022!J1532*0.000001</f>
        <v>16.588020999999998</v>
      </c>
      <c r="K1532">
        <f>Input2022!K1532*0.000001</f>
        <v>8.2599780000000003</v>
      </c>
      <c r="L1532">
        <f>Input2022!L1532*0.000001</f>
        <v>31.106714999999998</v>
      </c>
      <c r="M1532">
        <f>Input2022!M1532*0.000001</f>
        <v>20.730864</v>
      </c>
      <c r="N1532">
        <f>Input2022!N1532*0.000001</f>
        <v>0</v>
      </c>
      <c r="O1532">
        <f>Input2022!O1532*0.000001</f>
        <v>26.780251</v>
      </c>
      <c r="P1532">
        <f>Input2022!P1532*0.000001</f>
        <v>2.287309</v>
      </c>
      <c r="Q1532">
        <f>Input2022!Q1532*0.000001</f>
        <v>-11.770019999999999</v>
      </c>
      <c r="R1532">
        <f>Input2022!R1532*0.000001</f>
        <v>51.77543982456141</v>
      </c>
      <c r="S1532">
        <f>Input2022!S1532*0.000001</f>
        <v>40.005419824561407</v>
      </c>
      <c r="T1532">
        <f>Input2022!T1532*0.000001</f>
        <v>1.792783</v>
      </c>
      <c r="U1532">
        <f>Input2022!U1532*0.000001</f>
        <v>-4.3059896968496131E-4</v>
      </c>
      <c r="V1532">
        <f>Input2022!V1532*0.000001</f>
        <v>2.5010684010303148</v>
      </c>
      <c r="W1532">
        <f>Input2022!W1532*0.000001</f>
        <v>9.1914049999999996</v>
      </c>
    </row>
    <row r="1533" spans="1:23">
      <c r="A1533">
        <f>Input2022!A1533</f>
        <v>2023</v>
      </c>
      <c r="B1533" t="str">
        <f>Input2022!B1533</f>
        <v>Aromas-San Juan Unified School District</v>
      </c>
      <c r="C1533" t="str">
        <f>Input2022!C1533</f>
        <v>School District</v>
      </c>
      <c r="D1533" t="str">
        <f>Input2022!D1533</f>
        <v>06</v>
      </c>
      <c r="E1533" t="str">
        <f>Input2022!E1533</f>
        <v>053</v>
      </c>
      <c r="F1533" t="str">
        <f>Input2022!F1533</f>
        <v>91136</v>
      </c>
      <c r="G1533" t="str">
        <f>Input2022!G1533</f>
        <v>CA</v>
      </c>
      <c r="H1533">
        <f>Input2022!H1533*0.000001</f>
        <v>8.5273710000000005</v>
      </c>
      <c r="I1533">
        <f>Input2022!I1533*0.000001</f>
        <v>-0.09</v>
      </c>
      <c r="J1533">
        <f>Input2022!J1533*0.000001</f>
        <v>16.090488000000001</v>
      </c>
      <c r="K1533">
        <f>Input2022!K1533*0.000001</f>
        <v>30.220946999999999</v>
      </c>
      <c r="L1533">
        <f>Input2022!L1533*0.000001</f>
        <v>23.396114999999998</v>
      </c>
      <c r="M1533">
        <f>Input2022!M1533*0.000001</f>
        <v>20.771228000000001</v>
      </c>
      <c r="N1533">
        <f>Input2022!N1533*0.000001</f>
        <v>0</v>
      </c>
      <c r="O1533">
        <f>Input2022!O1533*0.000001</f>
        <v>13.693422999999999</v>
      </c>
      <c r="P1533">
        <f>Input2022!P1533*0.000001</f>
        <v>1.866393</v>
      </c>
      <c r="Q1533">
        <f>Input2022!Q1533*0.000001</f>
        <v>-11.145745999999999</v>
      </c>
      <c r="R1533">
        <f>Input2022!R1533*0.000001</f>
        <v>48.131119999999996</v>
      </c>
      <c r="S1533">
        <f>Input2022!S1533*0.000001</f>
        <v>36.985374</v>
      </c>
      <c r="T1533">
        <f>Input2022!T1533*0.000001</f>
        <v>1.6490479999999998</v>
      </c>
      <c r="U1533">
        <f>Input2022!U1533*0.000001</f>
        <v>0.79189199999999993</v>
      </c>
      <c r="V1533">
        <f>Input2022!V1533*0.000001</f>
        <v>1.2234749999999999</v>
      </c>
      <c r="W1533">
        <f>Input2022!W1533*0.000001</f>
        <v>-19.084388000000001</v>
      </c>
    </row>
    <row r="1534" spans="1:23">
      <c r="A1534">
        <f>Input2022!A1534</f>
        <v>2023</v>
      </c>
      <c r="B1534" t="str">
        <f>Input2022!B1534</f>
        <v>Arroyo Grande</v>
      </c>
      <c r="C1534" t="str">
        <f>Input2022!C1534</f>
        <v>City</v>
      </c>
      <c r="D1534" t="str">
        <f>Input2022!D1534</f>
        <v>06</v>
      </c>
      <c r="E1534" t="str">
        <f>Input2022!E1534</f>
        <v>079</v>
      </c>
      <c r="F1534" t="str">
        <f>Input2022!F1534</f>
        <v>02868</v>
      </c>
      <c r="G1534" t="str">
        <f>Input2022!G1534</f>
        <v>CA</v>
      </c>
      <c r="H1534">
        <f>Input2022!H1534*0.000001</f>
        <v>20.584008000000001</v>
      </c>
      <c r="I1534">
        <f>Input2022!I1534*0.000001</f>
        <v>-1.1156599999999999</v>
      </c>
      <c r="J1534">
        <f>Input2022!J1534*0.000001</f>
        <v>22.89601</v>
      </c>
      <c r="K1534">
        <f>Input2022!K1534*0.000001</f>
        <v>2.605988</v>
      </c>
      <c r="L1534">
        <f>Input2022!L1534*0.000001</f>
        <v>34.436124999999997</v>
      </c>
      <c r="M1534">
        <f>Input2022!M1534*0.000001</f>
        <v>22.739101999999999</v>
      </c>
      <c r="N1534">
        <f>Input2022!N1534*0.000001</f>
        <v>0</v>
      </c>
      <c r="O1534">
        <f>Input2022!O1534*0.000001</f>
        <v>20.350322999999999</v>
      </c>
      <c r="P1534">
        <f>Input2022!P1534*0.000001</f>
        <v>3.0199149999999997</v>
      </c>
      <c r="Q1534">
        <f>Input2022!Q1534*0.000001</f>
        <v>-19.781663999999999</v>
      </c>
      <c r="R1534">
        <f>Input2022!R1534*0.000001</f>
        <v>84.827033</v>
      </c>
      <c r="S1534">
        <f>Input2022!S1534*0.000001</f>
        <v>65.045368999999994</v>
      </c>
      <c r="T1534">
        <f>Input2022!T1534*0.000001</f>
        <v>2.3360940000000001</v>
      </c>
      <c r="U1534">
        <f>Input2022!U1534*0.000001</f>
        <v>0</v>
      </c>
      <c r="V1534">
        <f>Input2022!V1534*0.000001</f>
        <v>4.6735549999999995</v>
      </c>
      <c r="W1534">
        <f>Input2022!W1534*0.000001</f>
        <v>5.1324569999999996</v>
      </c>
    </row>
    <row r="1535" spans="1:23">
      <c r="A1535">
        <f>Input2022!A1535</f>
        <v>2023</v>
      </c>
      <c r="B1535" t="str">
        <f>Input2022!B1535</f>
        <v>Arvin Union School District</v>
      </c>
      <c r="C1535" t="str">
        <f>Input2022!C1535</f>
        <v>School District</v>
      </c>
      <c r="D1535" t="str">
        <f>Input2022!D1535</f>
        <v>06</v>
      </c>
      <c r="E1535" t="str">
        <f>Input2022!E1535</f>
        <v>029</v>
      </c>
      <c r="F1535" t="str">
        <f>Input2022!F1535</f>
        <v>03270</v>
      </c>
      <c r="G1535" t="str">
        <f>Input2022!G1535</f>
        <v>CA</v>
      </c>
      <c r="H1535">
        <f>Input2022!H1535*0.000001</f>
        <v>7.4451890000000001</v>
      </c>
      <c r="I1535">
        <f>Input2022!I1535*0.000001</f>
        <v>0</v>
      </c>
      <c r="J1535">
        <f>Input2022!J1535*0.000001</f>
        <v>60.923617</v>
      </c>
      <c r="K1535">
        <f>Input2022!K1535*0.000001</f>
        <v>33.865653999999999</v>
      </c>
      <c r="L1535">
        <f>Input2022!L1535*0.000001</f>
        <v>85.607681999999997</v>
      </c>
      <c r="M1535">
        <f>Input2022!M1535*0.000001</f>
        <v>72.66371199999999</v>
      </c>
      <c r="N1535">
        <f>Input2022!N1535*0.000001</f>
        <v>31.716419999999999</v>
      </c>
      <c r="O1535">
        <f>Input2022!O1535*0.000001</f>
        <v>0.88898599999999994</v>
      </c>
      <c r="P1535">
        <f>Input2022!P1535*0.000001</f>
        <v>13.683368999999999</v>
      </c>
      <c r="Q1535">
        <f>Input2022!Q1535*0.000001</f>
        <v>-35.298999999999999</v>
      </c>
      <c r="R1535">
        <f>Input2022!R1535*0.000001</f>
        <v>186.81155199999998</v>
      </c>
      <c r="S1535">
        <f>Input2022!S1535*0.000001</f>
        <v>151.512552</v>
      </c>
      <c r="T1535">
        <f>Input2022!T1535*0.000001</f>
        <v>4.780227</v>
      </c>
      <c r="U1535">
        <f>Input2022!U1535*0.000001</f>
        <v>0</v>
      </c>
      <c r="V1535">
        <f>Input2022!V1535*0.000001</f>
        <v>34.521450000000002</v>
      </c>
      <c r="W1535">
        <f>Input2022!W1535*0.000001</f>
        <v>-48.441172999999999</v>
      </c>
    </row>
    <row r="1536" spans="1:23">
      <c r="A1536">
        <f>Input2022!A1536</f>
        <v>2023</v>
      </c>
      <c r="B1536" t="str">
        <f>Input2022!B1536</f>
        <v>Association of Monterey Bay Area Governments</v>
      </c>
      <c r="C1536" t="str">
        <f>Input2022!C1536</f>
        <v>Special District</v>
      </c>
      <c r="D1536" t="str">
        <f>Input2022!D1536</f>
        <v>06</v>
      </c>
      <c r="E1536" t="str">
        <f>Input2022!E1536</f>
        <v>053</v>
      </c>
      <c r="F1536">
        <f>Input2022!F1536</f>
        <v>99005</v>
      </c>
      <c r="G1536" t="str">
        <f>Input2022!G1536</f>
        <v>CA</v>
      </c>
      <c r="H1536">
        <f>Input2022!H1536*0.000001</f>
        <v>1.5105409999999999</v>
      </c>
      <c r="I1536">
        <f>Input2022!I1536*0.000001</f>
        <v>0</v>
      </c>
      <c r="J1536">
        <f>Input2022!J1536*0.000001</f>
        <v>6.4021759999999999</v>
      </c>
      <c r="K1536">
        <f>Input2022!K1536*0.000001</f>
        <v>6.9496000000000002E-2</v>
      </c>
      <c r="L1536">
        <f>Input2022!L1536*0.000001</f>
        <v>6.7815459999999996</v>
      </c>
      <c r="M1536">
        <f>Input2022!M1536*0.000001</f>
        <v>6.6827119999999995</v>
      </c>
      <c r="N1536">
        <f>Input2022!N1536*0.000001</f>
        <v>3.4856739999999999</v>
      </c>
      <c r="O1536">
        <f>Input2022!O1536*0.000001</f>
        <v>0</v>
      </c>
      <c r="P1536">
        <f>Input2022!P1536*0.000001</f>
        <v>2.828112</v>
      </c>
      <c r="Q1536">
        <f>Input2022!Q1536*0.000001</f>
        <v>-2.5742080000000001</v>
      </c>
      <c r="R1536">
        <f>Input2022!R1536*0.000001</f>
        <v>11.802878999999999</v>
      </c>
      <c r="S1536">
        <f>Input2022!S1536*0.000001</f>
        <v>9.2286710000000003</v>
      </c>
      <c r="T1536">
        <f>Input2022!T1536*0.000001</f>
        <v>0.38331099999999996</v>
      </c>
      <c r="U1536">
        <f>Input2022!U1536*0.000001</f>
        <v>0.82131100000000001</v>
      </c>
      <c r="V1536">
        <f>Input2022!V1536*0.000001</f>
        <v>0.788937</v>
      </c>
      <c r="W1536">
        <f>Input2022!W1536*0.000001</f>
        <v>-4.8809999999999999E-3</v>
      </c>
    </row>
    <row r="1537" spans="1:23">
      <c r="A1537">
        <f>Input2022!A1537</f>
        <v>2023</v>
      </c>
      <c r="B1537" t="str">
        <f>Input2022!B1537</f>
        <v>Atascadero</v>
      </c>
      <c r="C1537" t="str">
        <f>Input2022!C1537</f>
        <v>City</v>
      </c>
      <c r="D1537" t="str">
        <f>Input2022!D1537</f>
        <v>06</v>
      </c>
      <c r="E1537" t="str">
        <f>Input2022!E1537</f>
        <v>079</v>
      </c>
      <c r="F1537" t="str">
        <f>Input2022!F1537</f>
        <v>03064</v>
      </c>
      <c r="G1537" t="str">
        <f>Input2022!G1537</f>
        <v>CA</v>
      </c>
      <c r="H1537">
        <f>Input2022!H1537*0.000001</f>
        <v>20.956095999999999</v>
      </c>
      <c r="I1537">
        <f>Input2022!I1537*0.000001</f>
        <v>-4.9758490000000002</v>
      </c>
      <c r="J1537">
        <f>Input2022!J1537*0.000001</f>
        <v>40.914693999999997</v>
      </c>
      <c r="K1537">
        <f>Input2022!K1537*0.000001</f>
        <v>15.691379999999999</v>
      </c>
      <c r="L1537">
        <f>Input2022!L1537*0.000001</f>
        <v>53.837429999999998</v>
      </c>
      <c r="M1537">
        <f>Input2022!M1537*0.000001</f>
        <v>41.001354999999997</v>
      </c>
      <c r="N1537">
        <f>Input2022!N1537*0.000001</f>
        <v>0</v>
      </c>
      <c r="O1537">
        <f>Input2022!O1537*0.000001</f>
        <v>19.403233</v>
      </c>
      <c r="P1537">
        <f>Input2022!P1537*0.000001</f>
        <v>2.1467049999999999</v>
      </c>
      <c r="Q1537">
        <f>Input2022!Q1537*0.000001</f>
        <v>-35.005507000000001</v>
      </c>
      <c r="R1537">
        <f>Input2022!R1537*0.000001</f>
        <v>150.10937799999999</v>
      </c>
      <c r="S1537">
        <f>Input2022!S1537*0.000001</f>
        <v>115.103871</v>
      </c>
      <c r="T1537">
        <f>Input2022!T1537*0.000001</f>
        <v>4.6880819999999996</v>
      </c>
      <c r="U1537">
        <f>Input2022!U1537*0.000001</f>
        <v>0</v>
      </c>
      <c r="V1537">
        <f>Input2022!V1537*0.000001</f>
        <v>0.25093599999999999</v>
      </c>
      <c r="W1537">
        <f>Input2022!W1537*0.000001</f>
        <v>15.938279</v>
      </c>
    </row>
    <row r="1538" spans="1:23">
      <c r="A1538">
        <f>Input2022!A1538</f>
        <v>2023</v>
      </c>
      <c r="B1538" t="str">
        <f>Input2022!B1538</f>
        <v>Atascadero Unified School District</v>
      </c>
      <c r="C1538" t="str">
        <f>Input2022!C1538</f>
        <v>School District</v>
      </c>
      <c r="D1538" t="str">
        <f>Input2022!D1538</f>
        <v>06</v>
      </c>
      <c r="E1538" t="str">
        <f>Input2022!E1538</f>
        <v>079</v>
      </c>
      <c r="F1538" t="str">
        <f>Input2022!F1538</f>
        <v>03300</v>
      </c>
      <c r="G1538" t="str">
        <f>Input2022!G1538</f>
        <v>CA</v>
      </c>
      <c r="H1538">
        <f>Input2022!H1538*0.000001</f>
        <v>14.275915999999999</v>
      </c>
      <c r="I1538">
        <f>Input2022!I1538*0.000001</f>
        <v>0</v>
      </c>
      <c r="J1538">
        <f>Input2022!J1538*0.000001</f>
        <v>63.501289999999997</v>
      </c>
      <c r="K1538">
        <f>Input2022!K1538*0.000001</f>
        <v>101.02491999999999</v>
      </c>
      <c r="L1538">
        <f>Input2022!L1538*0.000001</f>
        <v>95.34575199999999</v>
      </c>
      <c r="M1538">
        <f>Input2022!M1538*0.000001</f>
        <v>72.252523999999994</v>
      </c>
      <c r="N1538">
        <f>Input2022!N1538*0.000001</f>
        <v>0</v>
      </c>
      <c r="O1538">
        <f>Input2022!O1538*0.000001</f>
        <v>26.853749000000001</v>
      </c>
      <c r="P1538">
        <f>Input2022!P1538*0.000001</f>
        <v>6.4827300000000001</v>
      </c>
      <c r="Q1538">
        <f>Input2022!Q1538*0.000001</f>
        <v>-47.779568999999995</v>
      </c>
      <c r="R1538">
        <f>Input2022!R1538*0.000001</f>
        <v>209.08048399999998</v>
      </c>
      <c r="S1538">
        <f>Input2022!S1538*0.000001</f>
        <v>161.300915</v>
      </c>
      <c r="T1538">
        <f>Input2022!T1538*0.000001</f>
        <v>7.2291169999999996</v>
      </c>
      <c r="U1538">
        <f>Input2022!U1538*0.000001</f>
        <v>-1.7099999999999999E-3</v>
      </c>
      <c r="V1538">
        <f>Input2022!V1538*0.000001</f>
        <v>3.482866</v>
      </c>
      <c r="W1538">
        <f>Input2022!W1538*0.000001</f>
        <v>-9.0196699999999996</v>
      </c>
    </row>
    <row r="1539" spans="1:23">
      <c r="A1539">
        <f>Input2022!A1539</f>
        <v>2023</v>
      </c>
      <c r="B1539" t="str">
        <f>Input2022!B1539</f>
        <v>Atwater</v>
      </c>
      <c r="C1539" t="str">
        <f>Input2022!C1539</f>
        <v>City</v>
      </c>
      <c r="D1539" t="str">
        <f>Input2022!D1539</f>
        <v>06</v>
      </c>
      <c r="E1539" t="str">
        <f>Input2022!E1539</f>
        <v>047</v>
      </c>
      <c r="F1539" t="str">
        <f>Input2022!F1539</f>
        <v>03162</v>
      </c>
      <c r="G1539" t="str">
        <f>Input2022!G1539</f>
        <v>CA</v>
      </c>
      <c r="H1539">
        <f>Input2022!H1539*0.000001</f>
        <v>15.663426999999999</v>
      </c>
      <c r="I1539">
        <f>Input2022!I1539*0.000001</f>
        <v>-1.212761</v>
      </c>
      <c r="J1539">
        <f>Input2022!J1539*0.000001</f>
        <v>14.979763999999999</v>
      </c>
      <c r="K1539">
        <f>Input2022!K1539*0.000001</f>
        <v>67.066222999999994</v>
      </c>
      <c r="L1539">
        <f>Input2022!L1539*0.000001</f>
        <v>36.066697999999995</v>
      </c>
      <c r="M1539">
        <f>Input2022!M1539*0.000001</f>
        <v>19.251128999999999</v>
      </c>
      <c r="N1539">
        <f>Input2022!N1539*0.000001</f>
        <v>0</v>
      </c>
      <c r="O1539">
        <f>Input2022!O1539*0.000001</f>
        <v>16.621261999999998</v>
      </c>
      <c r="P1539">
        <f>Input2022!P1539*0.000001</f>
        <v>2.5548089999999997</v>
      </c>
      <c r="Q1539">
        <f>Input2022!Q1539*0.000001</f>
        <v>-28.802660999999997</v>
      </c>
      <c r="R1539">
        <f>Input2022!R1539*0.000001</f>
        <v>123.51055299999999</v>
      </c>
      <c r="S1539">
        <f>Input2022!S1539*0.000001</f>
        <v>94.707892000000001</v>
      </c>
      <c r="T1539">
        <f>Input2022!T1539*0.000001</f>
        <v>3.2736039999999997</v>
      </c>
      <c r="U1539">
        <f>Input2022!U1539*0.000001</f>
        <v>0.244667</v>
      </c>
      <c r="V1539">
        <f>Input2022!V1539*0.000001</f>
        <v>20.161294999999999</v>
      </c>
      <c r="W1539">
        <f>Input2022!W1539*0.000001</f>
        <v>-25.265321999999998</v>
      </c>
    </row>
    <row r="1540" spans="1:23">
      <c r="A1540">
        <f>Input2022!A1540</f>
        <v>2023</v>
      </c>
      <c r="B1540" t="str">
        <f>Input2022!B1540</f>
        <v>Atwater Elementary School District</v>
      </c>
      <c r="C1540" t="str">
        <f>Input2022!C1540</f>
        <v>School District</v>
      </c>
      <c r="D1540" t="str">
        <f>Input2022!D1540</f>
        <v>06</v>
      </c>
      <c r="E1540" t="str">
        <f>Input2022!E1540</f>
        <v>047</v>
      </c>
      <c r="F1540" t="str">
        <f>Input2022!F1540</f>
        <v>03420</v>
      </c>
      <c r="G1540" t="str">
        <f>Input2022!G1540</f>
        <v>CA</v>
      </c>
      <c r="H1540">
        <f>Input2022!H1540*0.000001</f>
        <v>35.874547</v>
      </c>
      <c r="I1540">
        <f>Input2022!I1540*0.000001</f>
        <v>-3.0579999999999998</v>
      </c>
      <c r="J1540">
        <f>Input2022!J1540*0.000001</f>
        <v>73.894294000000002</v>
      </c>
      <c r="K1540">
        <f>Input2022!K1540*0.000001</f>
        <v>32.202165999999998</v>
      </c>
      <c r="L1540">
        <f>Input2022!L1540*0.000001</f>
        <v>110.945381</v>
      </c>
      <c r="M1540">
        <f>Input2022!M1540*0.000001</f>
        <v>101.182098</v>
      </c>
      <c r="N1540">
        <f>Input2022!N1540*0.000001</f>
        <v>0</v>
      </c>
      <c r="O1540">
        <f>Input2022!O1540*0.000001</f>
        <v>64.330545999999998</v>
      </c>
      <c r="P1540">
        <f>Input2022!P1540*0.000001</f>
        <v>6.3499569999999999</v>
      </c>
      <c r="Q1540">
        <f>Input2022!Q1540*0.000001</f>
        <v>-54.792651999999997</v>
      </c>
      <c r="R1540">
        <f>Input2022!R1540*0.000001</f>
        <v>247.25567736842106</v>
      </c>
      <c r="S1540">
        <f>Input2022!S1540*0.000001</f>
        <v>192.46302536842106</v>
      </c>
      <c r="T1540">
        <f>Input2022!T1540*0.000001</f>
        <v>8.1111179999999994</v>
      </c>
      <c r="U1540">
        <f>Input2022!U1540*0.000001</f>
        <v>3.0524826409748362</v>
      </c>
      <c r="V1540">
        <f>Input2022!V1540*0.000001</f>
        <v>8.4609906409748366</v>
      </c>
      <c r="W1540">
        <f>Input2022!W1540*0.000001</f>
        <v>2.7038669999999998</v>
      </c>
    </row>
    <row r="1541" spans="1:23">
      <c r="A1541">
        <f>Input2022!A1541</f>
        <v>2023</v>
      </c>
      <c r="B1541" t="str">
        <f>Input2022!B1541</f>
        <v>Auburn</v>
      </c>
      <c r="C1541" t="str">
        <f>Input2022!C1541</f>
        <v>City</v>
      </c>
      <c r="D1541" t="str">
        <f>Input2022!D1541</f>
        <v>06</v>
      </c>
      <c r="E1541" t="str">
        <f>Input2022!E1541</f>
        <v>061</v>
      </c>
      <c r="F1541" t="str">
        <f>Input2022!F1541</f>
        <v>03204</v>
      </c>
      <c r="G1541" t="str">
        <f>Input2022!G1541</f>
        <v>CA</v>
      </c>
      <c r="H1541">
        <f>Input2022!H1541*0.000001</f>
        <v>6.744135</v>
      </c>
      <c r="I1541">
        <f>Input2022!I1541*0.000001</f>
        <v>-0.5</v>
      </c>
      <c r="J1541">
        <f>Input2022!J1541*0.000001</f>
        <v>17.977125999999998</v>
      </c>
      <c r="K1541">
        <f>Input2022!K1541*0.000001</f>
        <v>31.832417999999997</v>
      </c>
      <c r="L1541">
        <f>Input2022!L1541*0.000001</f>
        <v>29.029267999999998</v>
      </c>
      <c r="M1541">
        <f>Input2022!M1541*0.000001</f>
        <v>16.940908</v>
      </c>
      <c r="N1541">
        <f>Input2022!N1541*0.000001</f>
        <v>0</v>
      </c>
      <c r="O1541">
        <f>Input2022!O1541*0.000001</f>
        <v>7.550325</v>
      </c>
      <c r="P1541">
        <f>Input2022!P1541*0.000001</f>
        <v>4.0760119999999995</v>
      </c>
      <c r="Q1541">
        <f>Input2022!Q1541*0.000001</f>
        <v>-6.5471909999999998</v>
      </c>
      <c r="R1541">
        <f>Input2022!R1541*0.000001</f>
        <v>83.830871000000002</v>
      </c>
      <c r="S1541">
        <f>Input2022!S1541*0.000001</f>
        <v>77.28367999999999</v>
      </c>
      <c r="T1541">
        <f>Input2022!T1541*0.000001</f>
        <v>1.262122</v>
      </c>
      <c r="U1541">
        <f>Input2022!U1541*0.000001</f>
        <v>0</v>
      </c>
      <c r="V1541">
        <f>Input2022!V1541*0.000001</f>
        <v>1.8769589999999998</v>
      </c>
      <c r="W1541">
        <f>Input2022!W1541*0.000001</f>
        <v>-12.637067</v>
      </c>
    </row>
    <row r="1542" spans="1:23">
      <c r="A1542">
        <f>Input2022!A1542</f>
        <v>2023</v>
      </c>
      <c r="B1542" t="str">
        <f>Input2022!B1542</f>
        <v>Avalon</v>
      </c>
      <c r="C1542" t="str">
        <f>Input2022!C1542</f>
        <v>City</v>
      </c>
      <c r="D1542" t="str">
        <f>Input2022!D1542</f>
        <v>06</v>
      </c>
      <c r="E1542" t="str">
        <f>Input2022!E1542</f>
        <v>037</v>
      </c>
      <c r="F1542" t="str">
        <f>Input2022!F1542</f>
        <v>03274</v>
      </c>
      <c r="G1542" t="str">
        <f>Input2022!G1542</f>
        <v>CA</v>
      </c>
      <c r="H1542">
        <f>Input2022!H1542*0.000001</f>
        <v>14.901790999999999</v>
      </c>
      <c r="I1542">
        <f>Input2022!I1542*0.000001</f>
        <v>-0.51447500000000002</v>
      </c>
      <c r="J1542">
        <f>Input2022!J1542*0.000001</f>
        <v>11.77008</v>
      </c>
      <c r="K1542">
        <f>Input2022!K1542*0.000001</f>
        <v>5.8082120000000002</v>
      </c>
      <c r="L1542">
        <f>Input2022!L1542*0.000001</f>
        <v>33.933610000000002</v>
      </c>
      <c r="M1542">
        <f>Input2022!M1542*0.000001</f>
        <v>15.221167999999999</v>
      </c>
      <c r="N1542">
        <f>Input2022!N1542*0.000001</f>
        <v>0</v>
      </c>
      <c r="O1542">
        <f>Input2022!O1542*0.000001</f>
        <v>13.339167</v>
      </c>
      <c r="P1542">
        <f>Input2022!P1542*0.000001</f>
        <v>1.2426329999999999</v>
      </c>
      <c r="Q1542">
        <f>Input2022!Q1542*0.000001</f>
        <v>-12.60055</v>
      </c>
      <c r="R1542">
        <f>Input2022!R1542*0.000001</f>
        <v>76.559733999999992</v>
      </c>
      <c r="S1542">
        <f>Input2022!S1542*0.000001</f>
        <v>63.959184</v>
      </c>
      <c r="T1542">
        <f>Input2022!T1542*0.000001</f>
        <v>0.56798499999999996</v>
      </c>
      <c r="U1542">
        <f>Input2022!U1542*0.000001</f>
        <v>0.28642600000000001</v>
      </c>
      <c r="V1542">
        <f>Input2022!V1542*0.000001</f>
        <v>8.2433959999999988</v>
      </c>
      <c r="W1542">
        <f>Input2022!W1542*0.000001</f>
        <v>4.2030789999999998</v>
      </c>
    </row>
    <row r="1543" spans="1:23">
      <c r="A1543">
        <f>Input2022!A1543</f>
        <v>2023</v>
      </c>
      <c r="B1543" t="str">
        <f>Input2022!B1543</f>
        <v>Azusa</v>
      </c>
      <c r="C1543" t="str">
        <f>Input2022!C1543</f>
        <v>City</v>
      </c>
      <c r="D1543" t="str">
        <f>Input2022!D1543</f>
        <v>06</v>
      </c>
      <c r="E1543" t="str">
        <f>Input2022!E1543</f>
        <v>037</v>
      </c>
      <c r="F1543" t="str">
        <f>Input2022!F1543</f>
        <v>03386</v>
      </c>
      <c r="G1543" t="str">
        <f>Input2022!G1543</f>
        <v>CA</v>
      </c>
      <c r="H1543">
        <f>Input2022!H1543*0.000001</f>
        <v>54.181124999999994</v>
      </c>
      <c r="I1543">
        <f>Input2022!I1543*0.000001</f>
        <v>-11.58231</v>
      </c>
      <c r="J1543">
        <f>Input2022!J1543*0.000001</f>
        <v>44.009609999999995</v>
      </c>
      <c r="K1543">
        <f>Input2022!K1543*0.000001</f>
        <v>117.64463499999999</v>
      </c>
      <c r="L1543">
        <f>Input2022!L1543*0.000001</f>
        <v>158.520837</v>
      </c>
      <c r="M1543">
        <f>Input2022!M1543*0.000001</f>
        <v>60.609334999999994</v>
      </c>
      <c r="N1543">
        <f>Input2022!N1543*0.000001</f>
        <v>0</v>
      </c>
      <c r="O1543">
        <f>Input2022!O1543*0.000001</f>
        <v>52.649457999999996</v>
      </c>
      <c r="P1543">
        <f>Input2022!P1543*0.000001</f>
        <v>4.9391829999999999</v>
      </c>
      <c r="Q1543">
        <f>Input2022!Q1543*0.000001</f>
        <v>-15.859242999999999</v>
      </c>
      <c r="R1543">
        <f>Input2022!R1543*0.000001</f>
        <v>213.11756499999998</v>
      </c>
      <c r="S1543">
        <f>Input2022!S1543*0.000001</f>
        <v>197.25832199999999</v>
      </c>
      <c r="T1543">
        <f>Input2022!T1543*0.000001</f>
        <v>4.3785759999999998</v>
      </c>
      <c r="U1543">
        <f>Input2022!U1543*0.000001</f>
        <v>1.5598589999999999</v>
      </c>
      <c r="V1543">
        <f>Input2022!V1543*0.000001</f>
        <v>38.281348000000001</v>
      </c>
      <c r="W1543">
        <f>Input2022!W1543*0.000001</f>
        <v>-64.428345999999991</v>
      </c>
    </row>
    <row r="1544" spans="1:23">
      <c r="A1544">
        <f>Input2022!A1544</f>
        <v>2023</v>
      </c>
      <c r="B1544" t="str">
        <f>Input2022!B1544</f>
        <v>Azusa Unified School District</v>
      </c>
      <c r="C1544" t="str">
        <f>Input2022!C1544</f>
        <v>School District</v>
      </c>
      <c r="D1544" t="str">
        <f>Input2022!D1544</f>
        <v>06</v>
      </c>
      <c r="E1544" t="str">
        <f>Input2022!E1544</f>
        <v>037</v>
      </c>
      <c r="F1544" t="str">
        <f>Input2022!F1544</f>
        <v>03600</v>
      </c>
      <c r="G1544" t="str">
        <f>Input2022!G1544</f>
        <v>CA</v>
      </c>
      <c r="H1544">
        <f>Input2022!H1544*0.000001</f>
        <v>23.680102999999999</v>
      </c>
      <c r="I1544">
        <f>Input2022!I1544*0.000001</f>
        <v>0</v>
      </c>
      <c r="J1544">
        <f>Input2022!J1544*0.000001</f>
        <v>139.92855900000001</v>
      </c>
      <c r="K1544">
        <f>Input2022!K1544*0.000001</f>
        <v>194.53607599999998</v>
      </c>
      <c r="L1544">
        <f>Input2022!L1544*0.000001</f>
        <v>211.927256</v>
      </c>
      <c r="M1544">
        <f>Input2022!M1544*0.000001</f>
        <v>178.26860499999998</v>
      </c>
      <c r="N1544">
        <f>Input2022!N1544*0.000001</f>
        <v>0</v>
      </c>
      <c r="O1544">
        <f>Input2022!O1544*0.000001</f>
        <v>68.227715000000003</v>
      </c>
      <c r="P1544">
        <f>Input2022!P1544*0.000001</f>
        <v>48.906690999999995</v>
      </c>
      <c r="Q1544">
        <f>Input2022!Q1544*0.000001</f>
        <v>-88.89349</v>
      </c>
      <c r="R1544">
        <f>Input2022!R1544*0.000001</f>
        <v>402.51435015316082</v>
      </c>
      <c r="S1544">
        <f>Input2022!S1544*0.000001</f>
        <v>313.62086015316078</v>
      </c>
      <c r="T1544">
        <f>Input2022!T1544*0.000001</f>
        <v>18.500049999999998</v>
      </c>
      <c r="U1544">
        <f>Input2022!U1544*0.000001</f>
        <v>3.7463545326065014E-3</v>
      </c>
      <c r="V1544">
        <f>Input2022!V1544*0.000001</f>
        <v>17.556582354532605</v>
      </c>
      <c r="W1544">
        <f>Input2022!W1544*0.000001</f>
        <v>4.3858499999999996</v>
      </c>
    </row>
    <row r="1545" spans="1:23">
      <c r="A1545">
        <f>Input2022!A1545</f>
        <v>2023</v>
      </c>
      <c r="B1545" t="str">
        <f>Input2022!B1545</f>
        <v>Bakersfield City School District</v>
      </c>
      <c r="C1545" t="str">
        <f>Input2022!C1545</f>
        <v>School District</v>
      </c>
      <c r="D1545" t="str">
        <f>Input2022!D1545</f>
        <v>06</v>
      </c>
      <c r="E1545" t="str">
        <f>Input2022!E1545</f>
        <v>029</v>
      </c>
      <c r="F1545" t="str">
        <f>Input2022!F1545</f>
        <v>03630</v>
      </c>
      <c r="G1545" t="str">
        <f>Input2022!G1545</f>
        <v>CA</v>
      </c>
      <c r="H1545">
        <f>Input2022!H1545*0.000001</f>
        <v>141.007563</v>
      </c>
      <c r="I1545">
        <f>Input2022!I1545*0.000001</f>
        <v>0</v>
      </c>
      <c r="J1545">
        <f>Input2022!J1545*0.000001</f>
        <v>563.48652700000002</v>
      </c>
      <c r="K1545">
        <f>Input2022!K1545*0.000001</f>
        <v>161.26434899999998</v>
      </c>
      <c r="L1545">
        <f>Input2022!L1545*0.000001</f>
        <v>752.39373899999998</v>
      </c>
      <c r="M1545">
        <f>Input2022!M1545*0.000001</f>
        <v>685.17082299999993</v>
      </c>
      <c r="N1545">
        <f>Input2022!N1545*0.000001</f>
        <v>0</v>
      </c>
      <c r="O1545">
        <f>Input2022!O1545*0.000001</f>
        <v>316.21201400000001</v>
      </c>
      <c r="P1545">
        <f>Input2022!P1545*0.000001</f>
        <v>61.789578999999996</v>
      </c>
      <c r="Q1545">
        <f>Input2022!Q1545*0.000001</f>
        <v>-379.06423899999999</v>
      </c>
      <c r="R1545">
        <f>Input2022!R1545*0.000001</f>
        <v>1656.695972</v>
      </c>
      <c r="S1545">
        <f>Input2022!S1545*0.000001</f>
        <v>1277.6317329999999</v>
      </c>
      <c r="T1545">
        <f>Input2022!T1545*0.000001</f>
        <v>58.660529999999994</v>
      </c>
      <c r="U1545">
        <f>Input2022!U1545*0.000001</f>
        <v>-1.3497893402021002E-2</v>
      </c>
      <c r="V1545">
        <f>Input2022!V1545*0.000001</f>
        <v>108.04771710659797</v>
      </c>
      <c r="W1545">
        <f>Input2022!W1545*0.000001</f>
        <v>-285.56429099999997</v>
      </c>
    </row>
    <row r="1546" spans="1:23">
      <c r="A1546">
        <f>Input2022!A1546</f>
        <v>2023</v>
      </c>
      <c r="B1546" t="str">
        <f>Input2022!B1546</f>
        <v>Baldwin Park</v>
      </c>
      <c r="C1546" t="str">
        <f>Input2022!C1546</f>
        <v>City</v>
      </c>
      <c r="D1546" t="str">
        <f>Input2022!D1546</f>
        <v>06</v>
      </c>
      <c r="E1546" t="str">
        <f>Input2022!E1546</f>
        <v>037</v>
      </c>
      <c r="F1546" t="str">
        <f>Input2022!F1546</f>
        <v>03666</v>
      </c>
      <c r="G1546" t="str">
        <f>Input2022!G1546</f>
        <v>CA</v>
      </c>
      <c r="H1546">
        <f>Input2022!H1546*0.000001</f>
        <v>22.39282</v>
      </c>
      <c r="I1546">
        <f>Input2022!I1546*0.000001</f>
        <v>-0.87245600000000001</v>
      </c>
      <c r="J1546">
        <f>Input2022!J1546*0.000001</f>
        <v>36.928995</v>
      </c>
      <c r="K1546">
        <f>Input2022!K1546*0.000001</f>
        <v>69.986125000000001</v>
      </c>
      <c r="L1546">
        <f>Input2022!L1546*0.000001</f>
        <v>85.709680999999989</v>
      </c>
      <c r="M1546">
        <f>Input2022!M1546*0.000001</f>
        <v>39.340306999999996</v>
      </c>
      <c r="N1546">
        <f>Input2022!N1546*0.000001</f>
        <v>0</v>
      </c>
      <c r="O1546">
        <f>Input2022!O1546*0.000001</f>
        <v>17.817380999999997</v>
      </c>
      <c r="P1546">
        <f>Input2022!P1546*0.000001</f>
        <v>3.2831709999999998</v>
      </c>
      <c r="Q1546">
        <f>Input2022!Q1546*0.000001</f>
        <v>-15.950574999999999</v>
      </c>
      <c r="R1546">
        <f>Input2022!R1546*0.000001</f>
        <v>240.352746</v>
      </c>
      <c r="S1546">
        <f>Input2022!S1546*0.000001</f>
        <v>224.40217099999998</v>
      </c>
      <c r="T1546">
        <f>Input2022!T1546*0.000001</f>
        <v>2.7365589999999997</v>
      </c>
      <c r="U1546">
        <f>Input2022!U1546*0.000001</f>
        <v>0.95162599999999997</v>
      </c>
      <c r="V1546">
        <f>Input2022!V1546*0.000001</f>
        <v>39.928261999999997</v>
      </c>
      <c r="W1546">
        <f>Input2022!W1546*0.000001</f>
        <v>-51.057784999999996</v>
      </c>
    </row>
    <row r="1547" spans="1:23">
      <c r="A1547">
        <f>Input2022!A1547</f>
        <v>2023</v>
      </c>
      <c r="B1547" t="str">
        <f>Input2022!B1547</f>
        <v>Baldwin Park Unified School District</v>
      </c>
      <c r="C1547" t="str">
        <f>Input2022!C1547</f>
        <v>School District</v>
      </c>
      <c r="D1547" t="str">
        <f>Input2022!D1547</f>
        <v>06</v>
      </c>
      <c r="E1547" t="str">
        <f>Input2022!E1547</f>
        <v>037</v>
      </c>
      <c r="F1547" t="str">
        <f>Input2022!F1547</f>
        <v>03690</v>
      </c>
      <c r="G1547" t="str">
        <f>Input2022!G1547</f>
        <v>CA</v>
      </c>
      <c r="H1547">
        <f>Input2022!H1547*0.000001</f>
        <v>94.389378999999991</v>
      </c>
      <c r="I1547">
        <f>Input2022!I1547*0.000001</f>
        <v>-3.3036979999999998</v>
      </c>
      <c r="J1547">
        <f>Input2022!J1547*0.000001</f>
        <v>192.41248299999998</v>
      </c>
      <c r="K1547">
        <f>Input2022!K1547*0.000001</f>
        <v>181.859149</v>
      </c>
      <c r="L1547">
        <f>Input2022!L1547*0.000001</f>
        <v>310.32217399999996</v>
      </c>
      <c r="M1547">
        <f>Input2022!M1547*0.000001</f>
        <v>254.46960999999999</v>
      </c>
      <c r="N1547">
        <f>Input2022!N1547*0.000001</f>
        <v>0</v>
      </c>
      <c r="O1547">
        <f>Input2022!O1547*0.000001</f>
        <v>155.01487899999998</v>
      </c>
      <c r="P1547">
        <f>Input2022!P1547*0.000001</f>
        <v>18.442506999999999</v>
      </c>
      <c r="Q1547">
        <f>Input2022!Q1547*0.000001</f>
        <v>-175.20706899999999</v>
      </c>
      <c r="R1547">
        <f>Input2022!R1547*0.000001</f>
        <v>760.47859699999992</v>
      </c>
      <c r="S1547">
        <f>Input2022!S1547*0.000001</f>
        <v>585.27152799999999</v>
      </c>
      <c r="T1547">
        <f>Input2022!T1547*0.000001</f>
        <v>26.473665</v>
      </c>
      <c r="U1547">
        <f>Input2022!U1547*0.000001</f>
        <v>-6.058E-3</v>
      </c>
      <c r="V1547">
        <f>Input2022!V1547*0.000001</f>
        <v>36.684970999999997</v>
      </c>
      <c r="W1547">
        <f>Input2022!W1547*0.000001</f>
        <v>-112.91902999999999</v>
      </c>
    </row>
    <row r="1548" spans="1:23">
      <c r="A1548">
        <f>Input2022!A1548</f>
        <v>2023</v>
      </c>
      <c r="B1548" t="str">
        <f>Input2022!B1548</f>
        <v>Ballico-Cressey Elementary School District</v>
      </c>
      <c r="C1548" t="str">
        <f>Input2022!C1548</f>
        <v>School District</v>
      </c>
      <c r="D1548" t="str">
        <f>Input2022!D1548</f>
        <v>06</v>
      </c>
      <c r="E1548" t="str">
        <f>Input2022!E1548</f>
        <v>047</v>
      </c>
      <c r="F1548" t="str">
        <f>Input2022!F1548</f>
        <v>03750</v>
      </c>
      <c r="G1548" t="str">
        <f>Input2022!G1548</f>
        <v>CA</v>
      </c>
      <c r="H1548">
        <f>Input2022!H1548*0.000001</f>
        <v>3.086646</v>
      </c>
      <c r="I1548">
        <f>Input2022!I1548*0.000001</f>
        <v>-0.54203199999999996</v>
      </c>
      <c r="J1548">
        <f>Input2022!J1548*0.000001</f>
        <v>1.647815</v>
      </c>
      <c r="K1548">
        <f>Input2022!K1548*0.000001</f>
        <v>4.0270640000000002</v>
      </c>
      <c r="L1548">
        <f>Input2022!L1548*0.000001</f>
        <v>13.048846999999999</v>
      </c>
      <c r="M1548">
        <f>Input2022!M1548*0.000001</f>
        <v>2.4647049999999999</v>
      </c>
      <c r="N1548">
        <f>Input2022!N1548*0.000001</f>
        <v>4.0565090000000001</v>
      </c>
      <c r="O1548">
        <f>Input2022!O1548*0.000001</f>
        <v>0</v>
      </c>
      <c r="P1548">
        <f>Input2022!P1548*0.000001</f>
        <v>1.2172460000000001</v>
      </c>
      <c r="Q1548">
        <f>Input2022!Q1548*0.000001</f>
        <v>-3.9829999999999997</v>
      </c>
      <c r="R1548">
        <f>Input2022!R1548*0.000001</f>
        <v>21.061643988774723</v>
      </c>
      <c r="S1548">
        <f>Input2022!S1548*0.000001</f>
        <v>17.078643988774722</v>
      </c>
      <c r="T1548">
        <f>Input2022!T1548*0.000001</f>
        <v>0.523949</v>
      </c>
      <c r="U1548">
        <f>Input2022!U1548*0.000001</f>
        <v>0</v>
      </c>
      <c r="V1548">
        <f>Input2022!V1548*0.000001</f>
        <v>0</v>
      </c>
      <c r="W1548">
        <f>Input2022!W1548*0.000001</f>
        <v>2.8398689999999998</v>
      </c>
    </row>
    <row r="1549" spans="1:23">
      <c r="A1549">
        <f>Input2022!A1549</f>
        <v>2023</v>
      </c>
      <c r="B1549" t="str">
        <f>Input2022!B1549</f>
        <v>Banning Unified School District</v>
      </c>
      <c r="C1549" t="str">
        <f>Input2022!C1549</f>
        <v>School District</v>
      </c>
      <c r="D1549" t="str">
        <f>Input2022!D1549</f>
        <v>06</v>
      </c>
      <c r="E1549" t="str">
        <f>Input2022!E1549</f>
        <v>065</v>
      </c>
      <c r="F1549" t="str">
        <f>Input2022!F1549</f>
        <v>03840</v>
      </c>
      <c r="G1549" t="str">
        <f>Input2022!G1549</f>
        <v>CA</v>
      </c>
      <c r="H1549">
        <f>Input2022!H1549*0.000001</f>
        <v>26.011098999999998</v>
      </c>
      <c r="I1549">
        <f>Input2022!I1549*0.000001</f>
        <v>0</v>
      </c>
      <c r="J1549">
        <f>Input2022!J1549*0.000001</f>
        <v>79.902866000000003</v>
      </c>
      <c r="K1549">
        <f>Input2022!K1549*0.000001</f>
        <v>69.730919</v>
      </c>
      <c r="L1549">
        <f>Input2022!L1549*0.000001</f>
        <v>106.680892</v>
      </c>
      <c r="M1549">
        <f>Input2022!M1549*0.000001</f>
        <v>96.431554999999989</v>
      </c>
      <c r="N1549">
        <f>Input2022!N1549*0.000001</f>
        <v>0</v>
      </c>
      <c r="O1549">
        <f>Input2022!O1549*0.000001</f>
        <v>48.663951999999995</v>
      </c>
      <c r="P1549">
        <f>Input2022!P1549*0.000001</f>
        <v>10.148854999999999</v>
      </c>
      <c r="Q1549">
        <f>Input2022!Q1549*0.000001</f>
        <v>-53.941986999999997</v>
      </c>
      <c r="R1549">
        <f>Input2022!R1549*0.000001</f>
        <v>238.93177399999999</v>
      </c>
      <c r="S1549">
        <f>Input2022!S1549*0.000001</f>
        <v>184.98978699999998</v>
      </c>
      <c r="T1549">
        <f>Input2022!T1549*0.000001</f>
        <v>8.4078009999999992</v>
      </c>
      <c r="U1549">
        <f>Input2022!U1549*0.000001</f>
        <v>-2.0300000000000001E-3</v>
      </c>
      <c r="V1549">
        <f>Input2022!V1549*0.000001</f>
        <v>11.321964999999999</v>
      </c>
      <c r="W1549">
        <f>Input2022!W1549*0.000001</f>
        <v>-33.187061</v>
      </c>
    </row>
    <row r="1550" spans="1:23">
      <c r="A1550">
        <f>Input2022!A1550</f>
        <v>2023</v>
      </c>
      <c r="B1550" t="str">
        <f>Input2022!B1550</f>
        <v>Barstow</v>
      </c>
      <c r="C1550" t="str">
        <f>Input2022!C1550</f>
        <v>City</v>
      </c>
      <c r="D1550" t="str">
        <f>Input2022!D1550</f>
        <v>06</v>
      </c>
      <c r="E1550" t="str">
        <f>Input2022!E1550</f>
        <v>071</v>
      </c>
      <c r="F1550" t="str">
        <f>Input2022!F1550</f>
        <v>04030</v>
      </c>
      <c r="G1550" t="str">
        <f>Input2022!G1550</f>
        <v>CA</v>
      </c>
      <c r="H1550">
        <f>Input2022!H1550*0.000001</f>
        <v>22.615463999999999</v>
      </c>
      <c r="I1550">
        <f>Input2022!I1550*0.000001</f>
        <v>-6.6056419999999996</v>
      </c>
      <c r="J1550">
        <f>Input2022!J1550*0.000001</f>
        <v>29.873563999999998</v>
      </c>
      <c r="K1550">
        <f>Input2022!K1550*0.000001</f>
        <v>36.882922000000001</v>
      </c>
      <c r="L1550">
        <f>Input2022!L1550*0.000001</f>
        <v>62.288542</v>
      </c>
      <c r="M1550">
        <f>Input2022!M1550*0.000001</f>
        <v>34.373736999999998</v>
      </c>
      <c r="N1550">
        <f>Input2022!N1550*0.000001</f>
        <v>0</v>
      </c>
      <c r="O1550">
        <f>Input2022!O1550*0.000001</f>
        <v>15.364256999999998</v>
      </c>
      <c r="P1550">
        <f>Input2022!P1550*0.000001</f>
        <v>5.1851310000000002</v>
      </c>
      <c r="Q1550">
        <f>Input2022!Q1550*0.000001</f>
        <v>-25.877682999999998</v>
      </c>
      <c r="R1550">
        <f>Input2022!R1550*0.000001</f>
        <v>184.73300999999998</v>
      </c>
      <c r="S1550">
        <f>Input2022!S1550*0.000001</f>
        <v>158.85532699999999</v>
      </c>
      <c r="T1550">
        <f>Input2022!T1550*0.000001</f>
        <v>3.6706859999999999</v>
      </c>
      <c r="U1550">
        <f>Input2022!U1550*0.000001</f>
        <v>1.8016399999999999</v>
      </c>
      <c r="V1550">
        <f>Input2022!V1550*0.000001</f>
        <v>20.195467000000001</v>
      </c>
      <c r="W1550">
        <f>Input2022!W1550*0.000001</f>
        <v>-44.653137000000001</v>
      </c>
    </row>
    <row r="1551" spans="1:23">
      <c r="A1551">
        <f>Input2022!A1551</f>
        <v>2023</v>
      </c>
      <c r="B1551" t="str">
        <f>Input2022!B1551</f>
        <v>Barstow Unified School District</v>
      </c>
      <c r="C1551" t="str">
        <f>Input2022!C1551</f>
        <v>School District</v>
      </c>
      <c r="D1551" t="str">
        <f>Input2022!D1551</f>
        <v>06</v>
      </c>
      <c r="E1551" t="str">
        <f>Input2022!E1551</f>
        <v>071</v>
      </c>
      <c r="F1551" t="str">
        <f>Input2022!F1551</f>
        <v>04020</v>
      </c>
      <c r="G1551" t="str">
        <f>Input2022!G1551</f>
        <v>CA</v>
      </c>
      <c r="H1551">
        <f>Input2022!H1551*0.000001</f>
        <v>38.535398999999998</v>
      </c>
      <c r="I1551">
        <f>Input2022!I1551*0.000001</f>
        <v>-2</v>
      </c>
      <c r="J1551">
        <f>Input2022!J1551*0.000001</f>
        <v>92.056045999999995</v>
      </c>
      <c r="K1551">
        <f>Input2022!K1551*0.000001</f>
        <v>59.541246999999998</v>
      </c>
      <c r="L1551">
        <f>Input2022!L1551*0.000001</f>
        <v>128.76359399999998</v>
      </c>
      <c r="M1551">
        <f>Input2022!M1551*0.000001</f>
        <v>123.75656099999999</v>
      </c>
      <c r="N1551">
        <f>Input2022!N1551*0.000001</f>
        <v>0</v>
      </c>
      <c r="O1551">
        <f>Input2022!O1551*0.000001</f>
        <v>66.744595000000004</v>
      </c>
      <c r="P1551">
        <f>Input2022!P1551*0.000001</f>
        <v>14.039358</v>
      </c>
      <c r="Q1551">
        <f>Input2022!Q1551*0.000001</f>
        <v>-57.185258999999995</v>
      </c>
      <c r="R1551">
        <f>Input2022!R1551*0.000001</f>
        <v>254.84011462589828</v>
      </c>
      <c r="S1551">
        <f>Input2022!S1551*0.000001</f>
        <v>197.65485562589828</v>
      </c>
      <c r="T1551">
        <f>Input2022!T1551*0.000001</f>
        <v>8.9419579999999996</v>
      </c>
      <c r="U1551">
        <f>Input2022!U1551*0.000001</f>
        <v>0</v>
      </c>
      <c r="V1551">
        <f>Input2022!V1551*0.000001</f>
        <v>0</v>
      </c>
      <c r="W1551">
        <f>Input2022!W1551*0.000001</f>
        <v>-12.980632</v>
      </c>
    </row>
    <row r="1552" spans="1:23">
      <c r="A1552">
        <f>Input2022!A1552</f>
        <v>2023</v>
      </c>
      <c r="B1552" t="str">
        <f>Input2022!B1552</f>
        <v>Bass Lake Joint Union Elementary School District</v>
      </c>
      <c r="C1552" t="str">
        <f>Input2022!C1552</f>
        <v>School District</v>
      </c>
      <c r="D1552" t="str">
        <f>Input2022!D1552</f>
        <v>06</v>
      </c>
      <c r="E1552" t="str">
        <f>Input2022!E1552</f>
        <v>039</v>
      </c>
      <c r="F1552" t="str">
        <f>Input2022!F1552</f>
        <v>04080</v>
      </c>
      <c r="G1552" t="str">
        <f>Input2022!G1552</f>
        <v>CA</v>
      </c>
      <c r="H1552">
        <f>Input2022!H1552*0.000001</f>
        <v>0.58063999999999993</v>
      </c>
      <c r="I1552">
        <f>Input2022!I1552*0.000001</f>
        <v>0</v>
      </c>
      <c r="J1552">
        <f>Input2022!J1552*0.000001</f>
        <v>16.451608</v>
      </c>
      <c r="K1552">
        <f>Input2022!K1552*0.000001</f>
        <v>17.739259999999998</v>
      </c>
      <c r="L1552">
        <f>Input2022!L1552*0.000001</f>
        <v>18.539797999999998</v>
      </c>
      <c r="M1552">
        <f>Input2022!M1552*0.000001</f>
        <v>17.310541000000001</v>
      </c>
      <c r="N1552">
        <f>Input2022!N1552*0.000001</f>
        <v>4.7396039999999999</v>
      </c>
      <c r="O1552">
        <f>Input2022!O1552*0.000001</f>
        <v>0</v>
      </c>
      <c r="P1552">
        <f>Input2022!P1552*0.000001</f>
        <v>2.6807639999999999</v>
      </c>
      <c r="Q1552">
        <f>Input2022!Q1552*0.000001</f>
        <v>-9.5527629999999988</v>
      </c>
      <c r="R1552">
        <f>Input2022!R1552*0.000001</f>
        <v>41.873648485871897</v>
      </c>
      <c r="S1552">
        <f>Input2022!S1552*0.000001</f>
        <v>32.320885485871898</v>
      </c>
      <c r="T1552">
        <f>Input2022!T1552*0.000001</f>
        <v>1.581372</v>
      </c>
      <c r="U1552">
        <f>Input2022!U1552*0.000001</f>
        <v>1.2010969999999999</v>
      </c>
      <c r="V1552">
        <f>Input2022!V1552*0.000001</f>
        <v>0.58028000000000002</v>
      </c>
      <c r="W1552">
        <f>Input2022!W1552*0.000001</f>
        <v>-14.793196</v>
      </c>
    </row>
    <row r="1553" spans="1:23">
      <c r="A1553">
        <f>Input2022!A1553</f>
        <v>2023</v>
      </c>
      <c r="B1553" t="str">
        <f>Input2022!B1553</f>
        <v>Bassett Unified School District</v>
      </c>
      <c r="C1553" t="str">
        <f>Input2022!C1553</f>
        <v>School District</v>
      </c>
      <c r="D1553" t="str">
        <f>Input2022!D1553</f>
        <v>06</v>
      </c>
      <c r="E1553" t="str">
        <f>Input2022!E1553</f>
        <v>037</v>
      </c>
      <c r="F1553" t="str">
        <f>Input2022!F1553</f>
        <v>04110</v>
      </c>
      <c r="G1553" t="str">
        <f>Input2022!G1553</f>
        <v>CA</v>
      </c>
      <c r="H1553">
        <f>Input2022!H1553*0.000001</f>
        <v>29.245187999999999</v>
      </c>
      <c r="I1553">
        <f>Input2022!I1553*0.000001</f>
        <v>0</v>
      </c>
      <c r="J1553">
        <f>Input2022!J1553*0.000001</f>
        <v>51.142246</v>
      </c>
      <c r="K1553">
        <f>Input2022!K1553*0.000001</f>
        <v>65.938881999999992</v>
      </c>
      <c r="L1553">
        <f>Input2022!L1553*0.000001</f>
        <v>83.433162999999993</v>
      </c>
      <c r="M1553">
        <f>Input2022!M1553*0.000001</f>
        <v>67.980342999999991</v>
      </c>
      <c r="N1553">
        <f>Input2022!N1553*0.000001</f>
        <v>0</v>
      </c>
      <c r="O1553">
        <f>Input2022!O1553*0.000001</f>
        <v>50.645296999999999</v>
      </c>
      <c r="P1553">
        <f>Input2022!P1553*0.000001</f>
        <v>10.398811</v>
      </c>
      <c r="Q1553">
        <f>Input2022!Q1553*0.000001</f>
        <v>-43.018974999999998</v>
      </c>
      <c r="R1553">
        <f>Input2022!R1553*0.000001</f>
        <v>184.17401890925746</v>
      </c>
      <c r="S1553">
        <f>Input2022!S1553*0.000001</f>
        <v>141.15504390925747</v>
      </c>
      <c r="T1553">
        <f>Input2022!T1553*0.000001</f>
        <v>6.4585599999999994</v>
      </c>
      <c r="U1553">
        <f>Input2022!U1553*0.000001</f>
        <v>-9.5940717257776893E-4</v>
      </c>
      <c r="V1553">
        <f>Input2022!V1553*0.000001</f>
        <v>5.7460435928274221</v>
      </c>
      <c r="W1553">
        <f>Input2022!W1553*0.000001</f>
        <v>-31.131519999999998</v>
      </c>
    </row>
    <row r="1554" spans="1:23">
      <c r="A1554">
        <f>Input2022!A1554</f>
        <v>2023</v>
      </c>
      <c r="B1554" t="str">
        <f>Input2022!B1554</f>
        <v>Bay Area Air Quality Management District</v>
      </c>
      <c r="C1554" t="str">
        <f>Input2022!C1554</f>
        <v>Special District</v>
      </c>
      <c r="D1554" t="str">
        <f>Input2022!D1554</f>
        <v>06</v>
      </c>
      <c r="E1554" t="str">
        <f>Input2022!E1554</f>
        <v>075</v>
      </c>
      <c r="F1554">
        <f>Input2022!F1554</f>
        <v>99006</v>
      </c>
      <c r="G1554" t="str">
        <f>Input2022!G1554</f>
        <v>CA</v>
      </c>
      <c r="H1554">
        <f>Input2022!H1554*0.000001</f>
        <v>110.830485</v>
      </c>
      <c r="I1554">
        <f>Input2022!I1554*0.000001</f>
        <v>0</v>
      </c>
      <c r="J1554">
        <f>Input2022!J1554*0.000001</f>
        <v>121.315682</v>
      </c>
      <c r="K1554">
        <f>Input2022!K1554*0.000001</f>
        <v>20.204411999999998</v>
      </c>
      <c r="L1554">
        <f>Input2022!L1554*0.000001</f>
        <v>212.76581899999999</v>
      </c>
      <c r="M1554">
        <f>Input2022!M1554*0.000001</f>
        <v>131.37171899999998</v>
      </c>
      <c r="N1554">
        <f>Input2022!N1554*0.000001</f>
        <v>113.78906499999999</v>
      </c>
      <c r="O1554">
        <f>Input2022!O1554*0.000001</f>
        <v>0</v>
      </c>
      <c r="P1554">
        <f>Input2022!P1554*0.000001</f>
        <v>16.847415999999999</v>
      </c>
      <c r="Q1554">
        <f>Input2022!Q1554*0.000001</f>
        <v>-106.200941</v>
      </c>
      <c r="R1554">
        <f>Input2022!R1554*0.000001</f>
        <v>393.76373999999998</v>
      </c>
      <c r="S1554">
        <f>Input2022!S1554*0.000001</f>
        <v>287.56279899999998</v>
      </c>
      <c r="T1554">
        <f>Input2022!T1554*0.000001</f>
        <v>23.105488999999999</v>
      </c>
      <c r="U1554">
        <f>Input2022!U1554*0.000001</f>
        <v>68.464913999999993</v>
      </c>
      <c r="V1554">
        <f>Input2022!V1554*0.000001</f>
        <v>75.707573999999994</v>
      </c>
      <c r="W1554">
        <f>Input2022!W1554*0.000001</f>
        <v>50.914466999999995</v>
      </c>
    </row>
    <row r="1555" spans="1:23">
      <c r="A1555">
        <f>Input2022!A1555</f>
        <v>2023</v>
      </c>
      <c r="B1555" t="str">
        <f>Input2022!B1555</f>
        <v>Bayshore Elementary School District</v>
      </c>
      <c r="C1555" t="str">
        <f>Input2022!C1555</f>
        <v>School District</v>
      </c>
      <c r="D1555" t="str">
        <f>Input2022!D1555</f>
        <v>06</v>
      </c>
      <c r="E1555" t="str">
        <f>Input2022!E1555</f>
        <v>081</v>
      </c>
      <c r="F1555" t="str">
        <f>Input2022!F1555</f>
        <v>04200</v>
      </c>
      <c r="G1555" t="str">
        <f>Input2022!G1555</f>
        <v>CA</v>
      </c>
      <c r="H1555">
        <f>Input2022!H1555*0.000001</f>
        <v>0.94626099999999991</v>
      </c>
      <c r="I1555">
        <f>Input2022!I1555*0.000001</f>
        <v>-5.3699999999999993E-4</v>
      </c>
      <c r="J1555">
        <f>Input2022!J1555*0.000001</f>
        <v>6.5309239999999997</v>
      </c>
      <c r="K1555">
        <f>Input2022!K1555*0.000001</f>
        <v>9.2620000000000005</v>
      </c>
      <c r="L1555">
        <f>Input2022!L1555*0.000001</f>
        <v>9.1989999999999998</v>
      </c>
      <c r="M1555">
        <f>Input2022!M1555*0.000001</f>
        <v>7.86972</v>
      </c>
      <c r="N1555">
        <f>Input2022!N1555*0.000001</f>
        <v>2.618795</v>
      </c>
      <c r="O1555">
        <f>Input2022!O1555*0.000001</f>
        <v>0</v>
      </c>
      <c r="P1555">
        <f>Input2022!P1555*0.000001</f>
        <v>0.56588399999999994</v>
      </c>
      <c r="Q1555">
        <f>Input2022!Q1555*0.000001</f>
        <v>-4.9009999999999998</v>
      </c>
      <c r="R1555">
        <f>Input2022!R1555*0.000001</f>
        <v>21.703509</v>
      </c>
      <c r="S1555">
        <f>Input2022!S1555*0.000001</f>
        <v>16.802509000000001</v>
      </c>
      <c r="T1555">
        <f>Input2022!T1555*0.000001</f>
        <v>0.78599999999999992</v>
      </c>
      <c r="U1555">
        <f>Input2022!U1555*0.000001</f>
        <v>0</v>
      </c>
      <c r="V1555">
        <f>Input2022!V1555*0.000001</f>
        <v>0.16999999999999998</v>
      </c>
      <c r="W1555">
        <f>Input2022!W1555*0.000001</f>
        <v>-3.4419999999999997</v>
      </c>
    </row>
    <row r="1556" spans="1:23">
      <c r="A1556">
        <f>Input2022!A1556</f>
        <v>2023</v>
      </c>
      <c r="B1556" t="str">
        <f>Input2022!B1556</f>
        <v>Beach Cities Health District</v>
      </c>
      <c r="C1556" t="str">
        <f>Input2022!C1556</f>
        <v>Special District</v>
      </c>
      <c r="D1556" t="str">
        <f>Input2022!D1556</f>
        <v>06</v>
      </c>
      <c r="E1556" t="str">
        <f>Input2022!E1556</f>
        <v>037</v>
      </c>
      <c r="F1556">
        <f>Input2022!F1556</f>
        <v>99007</v>
      </c>
      <c r="G1556" t="str">
        <f>Input2022!G1556</f>
        <v>CA</v>
      </c>
      <c r="H1556">
        <f>Input2022!H1556*0.000001</f>
        <v>12.731226999999999</v>
      </c>
      <c r="I1556">
        <f>Input2022!I1556*0.000001</f>
        <v>0</v>
      </c>
      <c r="J1556">
        <f>Input2022!J1556*0.000001</f>
        <v>18.619199999999999</v>
      </c>
      <c r="K1556">
        <f>Input2022!K1556*0.000001</f>
        <v>0.89602899999999996</v>
      </c>
      <c r="L1556">
        <f>Input2022!L1556*0.000001</f>
        <v>15.299802</v>
      </c>
      <c r="M1556">
        <f>Input2022!M1556*0.000001</f>
        <v>15.322535999999999</v>
      </c>
      <c r="N1556">
        <f>Input2022!N1556*0.000001</f>
        <v>0</v>
      </c>
      <c r="O1556">
        <f>Input2022!O1556*0.000001</f>
        <v>25.740879</v>
      </c>
      <c r="P1556">
        <f>Input2022!P1556*0.000001</f>
        <v>1.5353869999999998</v>
      </c>
      <c r="Q1556">
        <f>Input2022!Q1556*0.000001</f>
        <v>-4.1250369999999998</v>
      </c>
      <c r="R1556">
        <f>Input2022!R1556*0.000001</f>
        <v>5.5627230000000001</v>
      </c>
      <c r="S1556">
        <f>Input2022!S1556*0.000001</f>
        <v>1.437686</v>
      </c>
      <c r="T1556">
        <f>Input2022!T1556*0.000001</f>
        <v>0.387432</v>
      </c>
      <c r="U1556">
        <f>Input2022!U1556*0.000001</f>
        <v>0.611896</v>
      </c>
      <c r="V1556">
        <f>Input2022!V1556*0.000001</f>
        <v>0.68322299999999991</v>
      </c>
      <c r="W1556">
        <f>Input2022!W1556*0.000001</f>
        <v>24.439859999999999</v>
      </c>
    </row>
    <row r="1557" spans="1:23">
      <c r="A1557">
        <f>Input2022!A1557</f>
        <v>2023</v>
      </c>
      <c r="B1557" t="str">
        <f>Input2022!B1557</f>
        <v>Bear Valley Unified School District</v>
      </c>
      <c r="C1557" t="str">
        <f>Input2022!C1557</f>
        <v>School District</v>
      </c>
      <c r="D1557" t="str">
        <f>Input2022!D1557</f>
        <v>06</v>
      </c>
      <c r="E1557" t="str">
        <f>Input2022!E1557</f>
        <v>071</v>
      </c>
      <c r="F1557" t="str">
        <f>Input2022!F1557</f>
        <v>04230</v>
      </c>
      <c r="G1557" t="str">
        <f>Input2022!G1557</f>
        <v>CA</v>
      </c>
      <c r="H1557">
        <f>Input2022!H1557*0.000001</f>
        <v>6.7554419999999995</v>
      </c>
      <c r="I1557">
        <f>Input2022!I1557*0.000001</f>
        <v>-1.8678549999999998</v>
      </c>
      <c r="J1557">
        <f>Input2022!J1557*0.000001</f>
        <v>35.161766</v>
      </c>
      <c r="K1557">
        <f>Input2022!K1557*0.000001</f>
        <v>14.666191</v>
      </c>
      <c r="L1557">
        <f>Input2022!L1557*0.000001</f>
        <v>46.346509999999995</v>
      </c>
      <c r="M1557">
        <f>Input2022!M1557*0.000001</f>
        <v>43.433054999999996</v>
      </c>
      <c r="N1557">
        <f>Input2022!N1557*0.000001</f>
        <v>0</v>
      </c>
      <c r="O1557">
        <f>Input2022!O1557*0.000001</f>
        <v>17.935582999999998</v>
      </c>
      <c r="P1557">
        <f>Input2022!P1557*0.000001</f>
        <v>6.8405429999999994</v>
      </c>
      <c r="Q1557">
        <f>Input2022!Q1557*0.000001</f>
        <v>-25.057686</v>
      </c>
      <c r="R1557">
        <f>Input2022!R1557*0.000001</f>
        <v>110.43740799999999</v>
      </c>
      <c r="S1557">
        <f>Input2022!S1557*0.000001</f>
        <v>85.379722000000001</v>
      </c>
      <c r="T1557">
        <f>Input2022!T1557*0.000001</f>
        <v>3.9425969999999997</v>
      </c>
      <c r="U1557">
        <f>Input2022!U1557*0.000001</f>
        <v>-9.2399999999999991E-4</v>
      </c>
      <c r="V1557">
        <f>Input2022!V1557*0.000001</f>
        <v>3.9627529999999997</v>
      </c>
      <c r="W1557">
        <f>Input2022!W1557*0.000001</f>
        <v>-17.264882999999998</v>
      </c>
    </row>
    <row r="1558" spans="1:23">
      <c r="A1558">
        <f>Input2022!A1558</f>
        <v>2023</v>
      </c>
      <c r="B1558" t="str">
        <f>Input2022!B1558</f>
        <v>Beardsley Elementary School District</v>
      </c>
      <c r="C1558" t="str">
        <f>Input2022!C1558</f>
        <v>School District</v>
      </c>
      <c r="D1558" t="str">
        <f>Input2022!D1558</f>
        <v>06</v>
      </c>
      <c r="E1558" t="str">
        <f>Input2022!E1558</f>
        <v>029</v>
      </c>
      <c r="F1558" t="str">
        <f>Input2022!F1558</f>
        <v>04260</v>
      </c>
      <c r="G1558" t="str">
        <f>Input2022!G1558</f>
        <v>CA</v>
      </c>
      <c r="H1558">
        <f>Input2022!H1558*0.000001</f>
        <v>14.925803999999999</v>
      </c>
      <c r="I1558">
        <f>Input2022!I1558*0.000001</f>
        <v>0</v>
      </c>
      <c r="J1558">
        <f>Input2022!J1558*0.000001</f>
        <v>40.267967999999996</v>
      </c>
      <c r="K1558">
        <f>Input2022!K1558*0.000001</f>
        <v>21.301265999999998</v>
      </c>
      <c r="L1558">
        <f>Input2022!L1558*0.000001</f>
        <v>52.523012999999999</v>
      </c>
      <c r="M1558">
        <f>Input2022!M1558*0.000001</f>
        <v>47.305051999999996</v>
      </c>
      <c r="N1558">
        <f>Input2022!N1558*0.000001</f>
        <v>28.387139999999999</v>
      </c>
      <c r="O1558">
        <f>Input2022!O1558*0.000001</f>
        <v>0</v>
      </c>
      <c r="P1558">
        <f>Input2022!P1558*0.000001</f>
        <v>6.679386</v>
      </c>
      <c r="Q1558">
        <f>Input2022!Q1558*0.000001</f>
        <v>-21.779</v>
      </c>
      <c r="R1558">
        <f>Input2022!R1558*0.000001</f>
        <v>115.21257029773817</v>
      </c>
      <c r="S1558">
        <f>Input2022!S1558*0.000001</f>
        <v>93.433570297738171</v>
      </c>
      <c r="T1558">
        <f>Input2022!T1558*0.000001</f>
        <v>2.9068299999999998</v>
      </c>
      <c r="U1558">
        <f>Input2022!U1558*0.000001</f>
        <v>0</v>
      </c>
      <c r="V1558">
        <f>Input2022!V1558*0.000001</f>
        <v>4.953233</v>
      </c>
      <c r="W1558">
        <f>Input2022!W1558*0.000001</f>
        <v>-8.435651</v>
      </c>
    </row>
    <row r="1559" spans="1:23">
      <c r="A1559">
        <f>Input2022!A1559</f>
        <v>2023</v>
      </c>
      <c r="B1559" t="str">
        <f>Input2022!B1559</f>
        <v>Beaumont</v>
      </c>
      <c r="C1559" t="str">
        <f>Input2022!C1559</f>
        <v>City</v>
      </c>
      <c r="D1559" t="str">
        <f>Input2022!D1559</f>
        <v>06</v>
      </c>
      <c r="E1559" t="str">
        <f>Input2022!E1559</f>
        <v>065</v>
      </c>
      <c r="F1559" t="str">
        <f>Input2022!F1559</f>
        <v xml:space="preserve">04758        </v>
      </c>
      <c r="G1559" t="str">
        <f>Input2022!G1559</f>
        <v>CA</v>
      </c>
      <c r="H1559">
        <f>Input2022!H1559*0.000001</f>
        <v>39.012056000000001</v>
      </c>
      <c r="I1559">
        <f>Input2022!I1559*0.000001</f>
        <v>-33.536834999999996</v>
      </c>
      <c r="J1559">
        <f>Input2022!J1559*0.000001</f>
        <v>44.628852999999999</v>
      </c>
      <c r="K1559">
        <f>Input2022!K1559*0.000001</f>
        <v>163.226811</v>
      </c>
      <c r="L1559">
        <f>Input2022!L1559*0.000001</f>
        <v>94.341380000000001</v>
      </c>
      <c r="M1559">
        <f>Input2022!M1559*0.000001</f>
        <v>63.981505999999996</v>
      </c>
      <c r="N1559">
        <f>Input2022!N1559*0.000001</f>
        <v>0</v>
      </c>
      <c r="O1559">
        <f>Input2022!O1559*0.000001</f>
        <v>43.149327999999997</v>
      </c>
      <c r="P1559">
        <f>Input2022!P1559*0.000001</f>
        <v>8.6431729999999991</v>
      </c>
      <c r="Q1559">
        <f>Input2022!Q1559*0.000001</f>
        <v>-23.941942999999998</v>
      </c>
      <c r="R1559">
        <f>Input2022!R1559*0.000001</f>
        <v>106.355029</v>
      </c>
      <c r="S1559">
        <f>Input2022!S1559*0.000001</f>
        <v>82.413085999999993</v>
      </c>
      <c r="T1559">
        <f>Input2022!T1559*0.000001</f>
        <v>4.2436189999999998</v>
      </c>
      <c r="U1559">
        <f>Input2022!U1559*0.000001</f>
        <v>0</v>
      </c>
      <c r="V1559">
        <f>Input2022!V1559*0.000001</f>
        <v>0</v>
      </c>
      <c r="W1559">
        <f>Input2022!W1559*0.000001</f>
        <v>29.690982999999999</v>
      </c>
    </row>
    <row r="1560" spans="1:23">
      <c r="A1560">
        <f>Input2022!A1560</f>
        <v>2023</v>
      </c>
      <c r="B1560" t="str">
        <f>Input2022!B1560</f>
        <v>Beaumont Unified School District</v>
      </c>
      <c r="C1560" t="str">
        <f>Input2022!C1560</f>
        <v>School District</v>
      </c>
      <c r="D1560" t="str">
        <f>Input2022!D1560</f>
        <v>06</v>
      </c>
      <c r="E1560" t="str">
        <f>Input2022!E1560</f>
        <v>065</v>
      </c>
      <c r="F1560" t="str">
        <f>Input2022!F1560</f>
        <v>04290</v>
      </c>
      <c r="G1560" t="str">
        <f>Input2022!G1560</f>
        <v>CA</v>
      </c>
      <c r="H1560">
        <f>Input2022!H1560*0.000001</f>
        <v>49.891666999999998</v>
      </c>
      <c r="I1560">
        <f>Input2022!I1560*0.000001</f>
        <v>-0.770791</v>
      </c>
      <c r="J1560">
        <f>Input2022!J1560*0.000001</f>
        <v>178.96186499999999</v>
      </c>
      <c r="K1560">
        <f>Input2022!K1560*0.000001</f>
        <v>137.881597</v>
      </c>
      <c r="L1560">
        <f>Input2022!L1560*0.000001</f>
        <v>228.089294</v>
      </c>
      <c r="M1560">
        <f>Input2022!M1560*0.000001</f>
        <v>189.79350299999999</v>
      </c>
      <c r="N1560">
        <f>Input2022!N1560*0.000001</f>
        <v>3.6684000000000001E-2</v>
      </c>
      <c r="O1560">
        <f>Input2022!O1560*0.000001</f>
        <v>81.09737299999999</v>
      </c>
      <c r="P1560">
        <f>Input2022!P1560*0.000001</f>
        <v>13.983379999999999</v>
      </c>
      <c r="Q1560">
        <f>Input2022!Q1560*0.000001</f>
        <v>-116.40597299999999</v>
      </c>
      <c r="R1560">
        <f>Input2022!R1560*0.000001</f>
        <v>407.47014641367025</v>
      </c>
      <c r="S1560">
        <f>Input2022!S1560*0.000001</f>
        <v>291.06417341367023</v>
      </c>
      <c r="T1560">
        <f>Input2022!T1560*0.000001</f>
        <v>19.155766</v>
      </c>
      <c r="U1560">
        <f>Input2022!U1560*0.000001</f>
        <v>1.161222</v>
      </c>
      <c r="V1560">
        <f>Input2022!V1560*0.000001</f>
        <v>15.537360999999999</v>
      </c>
      <c r="W1560">
        <f>Input2022!W1560*0.000001</f>
        <v>-110.494159</v>
      </c>
    </row>
    <row r="1561" spans="1:23">
      <c r="A1561">
        <f>Input2022!A1561</f>
        <v>2023</v>
      </c>
      <c r="B1561" t="str">
        <f>Input2022!B1561</f>
        <v>Bell</v>
      </c>
      <c r="C1561" t="str">
        <f>Input2022!C1561</f>
        <v>City</v>
      </c>
      <c r="D1561" t="str">
        <f>Input2022!D1561</f>
        <v>06</v>
      </c>
      <c r="E1561" t="str">
        <f>Input2022!E1561</f>
        <v>037</v>
      </c>
      <c r="F1561" t="str">
        <f>Input2022!F1561</f>
        <v>04870</v>
      </c>
      <c r="G1561" t="str">
        <f>Input2022!G1561</f>
        <v>CA</v>
      </c>
      <c r="H1561">
        <f>Input2022!H1561*0.000001</f>
        <v>22.158687999999998</v>
      </c>
      <c r="I1561">
        <f>Input2022!I1561*0.000001</f>
        <v>0</v>
      </c>
      <c r="J1561">
        <f>Input2022!J1561*0.000001</f>
        <v>18.423330999999997</v>
      </c>
      <c r="K1561">
        <f>Input2022!K1561*0.000001</f>
        <v>42.061372999999996</v>
      </c>
      <c r="L1561">
        <f>Input2022!L1561*0.000001</f>
        <v>41.442582000000002</v>
      </c>
      <c r="M1561">
        <f>Input2022!M1561*0.000001</f>
        <v>18.570629999999998</v>
      </c>
      <c r="N1561">
        <f>Input2022!N1561*0.000001</f>
        <v>0</v>
      </c>
      <c r="O1561">
        <f>Input2022!O1561*0.000001</f>
        <v>19.026130999999999</v>
      </c>
      <c r="P1561">
        <f>Input2022!P1561*0.000001</f>
        <v>1.6639269999999999</v>
      </c>
      <c r="Q1561">
        <f>Input2022!Q1561*0.000001</f>
        <v>-46.273229000000001</v>
      </c>
      <c r="R1561">
        <f>Input2022!R1561*0.000001</f>
        <v>133.16415799999999</v>
      </c>
      <c r="S1561">
        <f>Input2022!S1561*0.000001</f>
        <v>86.890929</v>
      </c>
      <c r="T1561">
        <f>Input2022!T1561*0.000001</f>
        <v>4.6392720000000001</v>
      </c>
      <c r="U1561">
        <f>Input2022!U1561*0.000001</f>
        <v>0</v>
      </c>
      <c r="V1561">
        <f>Input2022!V1561*0.000001</f>
        <v>12.073836999999999</v>
      </c>
      <c r="W1561">
        <f>Input2022!W1561*0.000001</f>
        <v>-50.340624999999996</v>
      </c>
    </row>
    <row r="1562" spans="1:23">
      <c r="A1562">
        <f>Input2022!A1562</f>
        <v>2023</v>
      </c>
      <c r="B1562" t="str">
        <f>Input2022!B1562</f>
        <v>Bell Gardens</v>
      </c>
      <c r="C1562" t="str">
        <f>Input2022!C1562</f>
        <v>City</v>
      </c>
      <c r="D1562" t="str">
        <f>Input2022!D1562</f>
        <v>06</v>
      </c>
      <c r="E1562" t="str">
        <f>Input2022!E1562</f>
        <v>037</v>
      </c>
      <c r="F1562" t="str">
        <f>Input2022!F1562</f>
        <v>04996</v>
      </c>
      <c r="G1562" t="str">
        <f>Input2022!G1562</f>
        <v>CA</v>
      </c>
      <c r="H1562">
        <f>Input2022!H1562*0.000001</f>
        <v>28.609898999999999</v>
      </c>
      <c r="I1562">
        <f>Input2022!I1562*0.000001</f>
        <v>-1.9523239999999999</v>
      </c>
      <c r="J1562">
        <f>Input2022!J1562*0.000001</f>
        <v>37.945847000000001</v>
      </c>
      <c r="K1562">
        <f>Input2022!K1562*0.000001</f>
        <v>8.6396899999999999</v>
      </c>
      <c r="L1562">
        <f>Input2022!L1562*0.000001</f>
        <v>65.019266000000002</v>
      </c>
      <c r="M1562">
        <f>Input2022!M1562*0.000001</f>
        <v>44.817684999999997</v>
      </c>
      <c r="N1562">
        <f>Input2022!N1562*0.000001</f>
        <v>0</v>
      </c>
      <c r="O1562">
        <f>Input2022!O1562*0.000001</f>
        <v>26.713483</v>
      </c>
      <c r="P1562">
        <f>Input2022!P1562*0.000001</f>
        <v>1.9491429999999998</v>
      </c>
      <c r="Q1562">
        <f>Input2022!Q1562*0.000001</f>
        <v>-49.366417999999996</v>
      </c>
      <c r="R1562">
        <f>Input2022!R1562*0.000001</f>
        <v>173.21628082891471</v>
      </c>
      <c r="S1562">
        <f>Input2022!S1562*0.000001</f>
        <v>123.84986282891468</v>
      </c>
      <c r="T1562">
        <f>Input2022!T1562*0.000001</f>
        <v>5.0319370000000001</v>
      </c>
      <c r="U1562">
        <f>Input2022!U1562*0.000001</f>
        <v>0.28631099999999998</v>
      </c>
      <c r="V1562">
        <f>Input2022!V1562*0.000001</f>
        <v>64.812274000000002</v>
      </c>
      <c r="W1562">
        <f>Input2022!W1562*0.000001</f>
        <v>75.067695000000001</v>
      </c>
    </row>
    <row r="1563" spans="1:23">
      <c r="A1563">
        <f>Input2022!A1563</f>
        <v>2023</v>
      </c>
      <c r="B1563" t="str">
        <f>Input2022!B1563</f>
        <v>Bella Vista Elementary School District</v>
      </c>
      <c r="C1563" t="str">
        <f>Input2022!C1563</f>
        <v>School District</v>
      </c>
      <c r="D1563" t="str">
        <f>Input2022!D1563</f>
        <v>06</v>
      </c>
      <c r="E1563" t="str">
        <f>Input2022!E1563</f>
        <v>089</v>
      </c>
      <c r="F1563" t="str">
        <f>Input2022!F1563</f>
        <v>04350</v>
      </c>
      <c r="G1563" t="str">
        <f>Input2022!G1563</f>
        <v>CA</v>
      </c>
      <c r="H1563">
        <f>Input2022!H1563*0.000001</f>
        <v>1.6932939999999999</v>
      </c>
      <c r="I1563">
        <f>Input2022!I1563*0.000001</f>
        <v>-0.02</v>
      </c>
      <c r="J1563">
        <f>Input2022!J1563*0.000001</f>
        <v>5.6568939999999994</v>
      </c>
      <c r="K1563">
        <f>Input2022!K1563*0.000001</f>
        <v>8.7080000000000005E-3</v>
      </c>
      <c r="L1563">
        <f>Input2022!L1563*0.000001</f>
        <v>6.7398859999999994</v>
      </c>
      <c r="M1563">
        <f>Input2022!M1563*0.000001</f>
        <v>6.2130049999999999</v>
      </c>
      <c r="N1563">
        <f>Input2022!N1563*0.000001</f>
        <v>0</v>
      </c>
      <c r="O1563">
        <f>Input2022!O1563*0.000001</f>
        <v>2.754105</v>
      </c>
      <c r="P1563">
        <f>Input2022!P1563*0.000001</f>
        <v>0.55270299999999994</v>
      </c>
      <c r="Q1563">
        <f>Input2022!Q1563*0.000001</f>
        <v>-3.410463</v>
      </c>
      <c r="R1563">
        <f>Input2022!R1563*0.000001</f>
        <v>15.112032982456141</v>
      </c>
      <c r="S1563">
        <f>Input2022!S1563*0.000001</f>
        <v>11.701569982456142</v>
      </c>
      <c r="T1563">
        <f>Input2022!T1563*0.000001</f>
        <v>0.48977499999999996</v>
      </c>
      <c r="U1563">
        <f>Input2022!U1563*0.000001</f>
        <v>-1.2853992470774719E-4</v>
      </c>
      <c r="V1563">
        <f>Input2022!V1563*0.000001</f>
        <v>2.5661460075292252E-2</v>
      </c>
      <c r="W1563">
        <f>Input2022!W1563*0.000001</f>
        <v>-1.0040769999999999</v>
      </c>
    </row>
    <row r="1564" spans="1:23">
      <c r="A1564">
        <f>Input2022!A1564</f>
        <v>2023</v>
      </c>
      <c r="B1564" t="str">
        <f>Input2022!B1564</f>
        <v>Bellevue Union School District</v>
      </c>
      <c r="C1564" t="str">
        <f>Input2022!C1564</f>
        <v>School District</v>
      </c>
      <c r="D1564" t="str">
        <f>Input2022!D1564</f>
        <v>06</v>
      </c>
      <c r="E1564" t="str">
        <f>Input2022!E1564</f>
        <v>097</v>
      </c>
      <c r="F1564" t="str">
        <f>Input2022!F1564</f>
        <v>04380</v>
      </c>
      <c r="G1564" t="str">
        <f>Input2022!G1564</f>
        <v>CA</v>
      </c>
      <c r="H1564">
        <f>Input2022!H1564*0.000001</f>
        <v>5.8814089999999997</v>
      </c>
      <c r="I1564">
        <f>Input2022!I1564*0.000001</f>
        <v>0</v>
      </c>
      <c r="J1564">
        <f>Input2022!J1564*0.000001</f>
        <v>33.089888999999999</v>
      </c>
      <c r="K1564">
        <f>Input2022!K1564*0.000001</f>
        <v>51.104762000000001</v>
      </c>
      <c r="L1564">
        <f>Input2022!L1564*0.000001</f>
        <v>44.902069999999995</v>
      </c>
      <c r="M1564">
        <f>Input2022!M1564*0.000001</f>
        <v>36.304532999999999</v>
      </c>
      <c r="N1564">
        <f>Input2022!N1564*0.000001</f>
        <v>0</v>
      </c>
      <c r="O1564">
        <f>Input2022!O1564*0.000001</f>
        <v>11.658420999999999</v>
      </c>
      <c r="P1564">
        <f>Input2022!P1564*0.000001</f>
        <v>2.842349</v>
      </c>
      <c r="Q1564">
        <f>Input2022!Q1564*0.000001</f>
        <v>-17.339376999999999</v>
      </c>
      <c r="R1564">
        <f>Input2022!R1564*0.000001</f>
        <v>77.12013875581232</v>
      </c>
      <c r="S1564">
        <f>Input2022!S1564*0.000001</f>
        <v>59.780761755812321</v>
      </c>
      <c r="T1564">
        <f>Input2022!T1564*0.000001</f>
        <v>3.107507</v>
      </c>
      <c r="U1564">
        <f>Input2022!U1564*0.000001</f>
        <v>0</v>
      </c>
      <c r="V1564">
        <f>Input2022!V1564*0.000001</f>
        <v>0</v>
      </c>
      <c r="W1564">
        <f>Input2022!W1564*0.000001</f>
        <v>-12.906766999999999</v>
      </c>
    </row>
    <row r="1565" spans="1:23">
      <c r="A1565">
        <f>Input2022!A1565</f>
        <v>2023</v>
      </c>
      <c r="B1565" t="str">
        <f>Input2022!B1565</f>
        <v>Bellflower</v>
      </c>
      <c r="C1565" t="str">
        <f>Input2022!C1565</f>
        <v>City</v>
      </c>
      <c r="D1565" t="str">
        <f>Input2022!D1565</f>
        <v>06</v>
      </c>
      <c r="E1565" t="str">
        <f>Input2022!E1565</f>
        <v>037</v>
      </c>
      <c r="F1565" t="str">
        <f>Input2022!F1565</f>
        <v>04982</v>
      </c>
      <c r="G1565" t="str">
        <f>Input2022!G1565</f>
        <v>CA</v>
      </c>
      <c r="H1565">
        <f>Input2022!H1565*0.000001</f>
        <v>46.306837999999999</v>
      </c>
      <c r="I1565">
        <f>Input2022!I1565*0.000001</f>
        <v>-6.5178240000000001</v>
      </c>
      <c r="J1565">
        <f>Input2022!J1565*0.000001</f>
        <v>35.145705</v>
      </c>
      <c r="K1565">
        <f>Input2022!K1565*0.000001</f>
        <v>21.998643999999999</v>
      </c>
      <c r="L1565">
        <f>Input2022!L1565*0.000001</f>
        <v>88.948010999999994</v>
      </c>
      <c r="M1565">
        <f>Input2022!M1565*0.000001</f>
        <v>48.932088</v>
      </c>
      <c r="N1565">
        <f>Input2022!N1565*0.000001</f>
        <v>0</v>
      </c>
      <c r="O1565">
        <f>Input2022!O1565*0.000001</f>
        <v>46.394276999999995</v>
      </c>
      <c r="P1565">
        <f>Input2022!P1565*0.000001</f>
        <v>5.9426549999999994</v>
      </c>
      <c r="Q1565">
        <f>Input2022!Q1565*0.000001</f>
        <v>-5.6148869999999995</v>
      </c>
      <c r="R1565">
        <f>Input2022!R1565*0.000001</f>
        <v>71.709923371647477</v>
      </c>
      <c r="S1565">
        <f>Input2022!S1565*0.000001</f>
        <v>66.095036371647481</v>
      </c>
      <c r="T1565">
        <f>Input2022!T1565*0.000001</f>
        <v>0.95395599999999992</v>
      </c>
      <c r="U1565">
        <f>Input2022!U1565*0.000001</f>
        <v>7.9385299999999992</v>
      </c>
      <c r="V1565">
        <f>Input2022!V1565*0.000001</f>
        <v>11.901954</v>
      </c>
      <c r="W1565">
        <f>Input2022!W1565*0.000001</f>
        <v>76.281875999999997</v>
      </c>
    </row>
    <row r="1566" spans="1:23">
      <c r="A1566">
        <f>Input2022!A1566</f>
        <v>2023</v>
      </c>
      <c r="B1566" t="str">
        <f>Input2022!B1566</f>
        <v>Bellflower Unified School District</v>
      </c>
      <c r="C1566" t="str">
        <f>Input2022!C1566</f>
        <v>School District</v>
      </c>
      <c r="D1566" t="str">
        <f>Input2022!D1566</f>
        <v>06</v>
      </c>
      <c r="E1566" t="str">
        <f>Input2022!E1566</f>
        <v>037</v>
      </c>
      <c r="F1566" t="str">
        <f>Input2022!F1566</f>
        <v>04440</v>
      </c>
      <c r="G1566" t="str">
        <f>Input2022!G1566</f>
        <v>CA</v>
      </c>
      <c r="H1566">
        <f>Input2022!H1566*0.000001</f>
        <v>84.919327999999993</v>
      </c>
      <c r="I1566">
        <f>Input2022!I1566*0.000001</f>
        <v>-0.318303</v>
      </c>
      <c r="J1566">
        <f>Input2022!J1566*0.000001</f>
        <v>195.05953699999998</v>
      </c>
      <c r="K1566">
        <f>Input2022!K1566*0.000001</f>
        <v>78.732016999999999</v>
      </c>
      <c r="L1566">
        <f>Input2022!L1566*0.000001</f>
        <v>257.17797000000002</v>
      </c>
      <c r="M1566">
        <f>Input2022!M1566*0.000001</f>
        <v>215.90542399999998</v>
      </c>
      <c r="N1566">
        <f>Input2022!N1566*0.000001</f>
        <v>0</v>
      </c>
      <c r="O1566">
        <f>Input2022!O1566*0.000001</f>
        <v>153.26195199999998</v>
      </c>
      <c r="P1566">
        <f>Input2022!P1566*0.000001</f>
        <v>63.338328999999995</v>
      </c>
      <c r="Q1566">
        <f>Input2022!Q1566*0.000001</f>
        <v>-113.129425</v>
      </c>
      <c r="R1566">
        <f>Input2022!R1566*0.000001</f>
        <v>517.12825315789485</v>
      </c>
      <c r="S1566">
        <f>Input2022!S1566*0.000001</f>
        <v>403.99882815789482</v>
      </c>
      <c r="T1566">
        <f>Input2022!T1566*0.000001</f>
        <v>18.922829999999998</v>
      </c>
      <c r="U1566">
        <f>Input2022!U1566*0.000001</f>
        <v>23.147473375866852</v>
      </c>
      <c r="V1566">
        <f>Input2022!V1566*0.000001</f>
        <v>13.86990937586685</v>
      </c>
      <c r="W1566">
        <f>Input2022!W1566*0.000001</f>
        <v>-3.1707389999999998</v>
      </c>
    </row>
    <row r="1567" spans="1:23">
      <c r="A1567">
        <f>Input2022!A1567</f>
        <v>2023</v>
      </c>
      <c r="B1567" t="str">
        <f>Input2022!B1567</f>
        <v>Belmont</v>
      </c>
      <c r="C1567" t="str">
        <f>Input2022!C1567</f>
        <v>City</v>
      </c>
      <c r="D1567" t="str">
        <f>Input2022!D1567</f>
        <v>06</v>
      </c>
      <c r="E1567" t="str">
        <f>Input2022!E1567</f>
        <v>081</v>
      </c>
      <c r="F1567" t="str">
        <f>Input2022!F1567</f>
        <v>05108</v>
      </c>
      <c r="G1567" t="str">
        <f>Input2022!G1567</f>
        <v>CA</v>
      </c>
      <c r="H1567">
        <f>Input2022!H1567*0.000001</f>
        <v>24.978496</v>
      </c>
      <c r="I1567">
        <f>Input2022!I1567*0.000001</f>
        <v>-3.468172</v>
      </c>
      <c r="J1567">
        <f>Input2022!J1567*0.000001</f>
        <v>23.862437999999997</v>
      </c>
      <c r="K1567">
        <f>Input2022!K1567*0.000001</f>
        <v>73.759363999999991</v>
      </c>
      <c r="L1567">
        <f>Input2022!L1567*0.000001</f>
        <v>93.108885999999998</v>
      </c>
      <c r="M1567">
        <f>Input2022!M1567*0.000001</f>
        <v>36.901409000000001</v>
      </c>
      <c r="N1567">
        <f>Input2022!N1567*0.000001</f>
        <v>0</v>
      </c>
      <c r="O1567">
        <f>Input2022!O1567*0.000001</f>
        <v>28.153426</v>
      </c>
      <c r="P1567">
        <f>Input2022!P1567*0.000001</f>
        <v>2.2543489999999999</v>
      </c>
      <c r="Q1567">
        <f>Input2022!Q1567*0.000001</f>
        <v>-46.146803999999996</v>
      </c>
      <c r="R1567">
        <f>Input2022!R1567*0.000001</f>
        <v>197.88509399999998</v>
      </c>
      <c r="S1567">
        <f>Input2022!S1567*0.000001</f>
        <v>151.73829000000001</v>
      </c>
      <c r="T1567">
        <f>Input2022!T1567*0.000001</f>
        <v>5.9039329999999994</v>
      </c>
      <c r="U1567">
        <f>Input2022!U1567*0.000001</f>
        <v>8.2746770000000005</v>
      </c>
      <c r="V1567">
        <f>Input2022!V1567*0.000001</f>
        <v>14.626313999999999</v>
      </c>
      <c r="W1567">
        <f>Input2022!W1567*0.000001</f>
        <v>15.366496999999999</v>
      </c>
    </row>
    <row r="1568" spans="1:23">
      <c r="A1568">
        <f>Input2022!A1568</f>
        <v>2023</v>
      </c>
      <c r="B1568" t="str">
        <f>Input2022!B1568</f>
        <v>Belmont Redwood Shores School District</v>
      </c>
      <c r="C1568" t="str">
        <f>Input2022!C1568</f>
        <v>School District</v>
      </c>
      <c r="D1568" t="str">
        <f>Input2022!D1568</f>
        <v>06</v>
      </c>
      <c r="E1568" t="str">
        <f>Input2022!E1568</f>
        <v>081</v>
      </c>
      <c r="F1568" t="str">
        <f>Input2022!F1568</f>
        <v>04530</v>
      </c>
      <c r="G1568" t="str">
        <f>Input2022!G1568</f>
        <v>CA</v>
      </c>
      <c r="H1568">
        <f>Input2022!H1568*0.000001</f>
        <v>17.713677999999998</v>
      </c>
      <c r="I1568">
        <f>Input2022!I1568*0.000001</f>
        <v>0</v>
      </c>
      <c r="J1568">
        <f>Input2022!J1568*0.000001</f>
        <v>56.554407999999995</v>
      </c>
      <c r="K1568">
        <f>Input2022!K1568*0.000001</f>
        <v>173.570086</v>
      </c>
      <c r="L1568">
        <f>Input2022!L1568*0.000001</f>
        <v>74.219144999999997</v>
      </c>
      <c r="M1568">
        <f>Input2022!M1568*0.000001</f>
        <v>67.108142000000001</v>
      </c>
      <c r="N1568">
        <f>Input2022!N1568*0.000001</f>
        <v>0</v>
      </c>
      <c r="O1568">
        <f>Input2022!O1568*0.000001</f>
        <v>29.118755</v>
      </c>
      <c r="P1568">
        <f>Input2022!P1568*0.000001</f>
        <v>3.4435449999999999</v>
      </c>
      <c r="Q1568">
        <f>Input2022!Q1568*0.000001</f>
        <v>-44.056728</v>
      </c>
      <c r="R1568">
        <f>Input2022!R1568*0.000001</f>
        <v>203.37713526315792</v>
      </c>
      <c r="S1568">
        <f>Input2022!S1568*0.000001</f>
        <v>159.32040726315793</v>
      </c>
      <c r="T1568">
        <f>Input2022!T1568*0.000001</f>
        <v>8.978216999999999</v>
      </c>
      <c r="U1568">
        <f>Input2022!U1568*0.000001</f>
        <v>1.9774920250353318E-3</v>
      </c>
      <c r="V1568">
        <f>Input2022!V1568*0.000001</f>
        <v>4.357825492025035</v>
      </c>
      <c r="W1568">
        <f>Input2022!W1568*0.000001</f>
        <v>-6.2369050000000001</v>
      </c>
    </row>
    <row r="1569" spans="1:23">
      <c r="A1569">
        <f>Input2022!A1569</f>
        <v>2023</v>
      </c>
      <c r="B1569" t="str">
        <f>Input2022!B1569</f>
        <v>Belvedere</v>
      </c>
      <c r="C1569" t="str">
        <f>Input2022!C1569</f>
        <v>City</v>
      </c>
      <c r="D1569" t="str">
        <f>Input2022!D1569</f>
        <v>06</v>
      </c>
      <c r="E1569" t="str">
        <f>Input2022!E1569</f>
        <v>041</v>
      </c>
      <c r="F1569" t="str">
        <f>Input2022!F1569</f>
        <v>05164</v>
      </c>
      <c r="G1569" t="str">
        <f>Input2022!G1569</f>
        <v>CA</v>
      </c>
      <c r="H1569">
        <f>Input2022!H1569*0.000001</f>
        <v>5.8602799999999995</v>
      </c>
      <c r="I1569">
        <f>Input2022!I1569*0.000001</f>
        <v>-1.5721239999999999</v>
      </c>
      <c r="J1569">
        <f>Input2022!J1569*0.000001</f>
        <v>6.5866159999999994</v>
      </c>
      <c r="K1569">
        <f>Input2022!K1569*0.000001</f>
        <v>1.8804139999999998</v>
      </c>
      <c r="L1569">
        <f>Input2022!L1569*0.000001</f>
        <v>11.583755</v>
      </c>
      <c r="M1569">
        <f>Input2022!M1569*0.000001</f>
        <v>10.099390999999999</v>
      </c>
      <c r="N1569">
        <f>Input2022!N1569*0.000001</f>
        <v>0</v>
      </c>
      <c r="O1569">
        <f>Input2022!O1569*0.000001</f>
        <v>8.9064949999999996</v>
      </c>
      <c r="P1569">
        <f>Input2022!P1569*0.000001</f>
        <v>1.3750869999999999</v>
      </c>
      <c r="Q1569">
        <f>Input2022!Q1569*0.000001</f>
        <v>-2.7635319999999997</v>
      </c>
      <c r="R1569">
        <f>Input2022!R1569*0.000001</f>
        <v>12.225727027577584</v>
      </c>
      <c r="S1569">
        <f>Input2022!S1569*0.000001</f>
        <v>9.4621950275775841</v>
      </c>
      <c r="T1569">
        <f>Input2022!T1569*0.000001</f>
        <v>0.271484</v>
      </c>
      <c r="U1569">
        <f>Input2022!U1569*0.000001</f>
        <v>0</v>
      </c>
      <c r="V1569">
        <f>Input2022!V1569*0.000001</f>
        <v>1.396048</v>
      </c>
      <c r="W1569">
        <f>Input2022!W1569*0.000001</f>
        <v>3.8399669999999997</v>
      </c>
    </row>
    <row r="1570" spans="1:23">
      <c r="A1570">
        <f>Input2022!A1570</f>
        <v>2023</v>
      </c>
      <c r="B1570" t="str">
        <f>Input2022!B1570</f>
        <v>Benicia</v>
      </c>
      <c r="C1570" t="str">
        <f>Input2022!C1570</f>
        <v>City</v>
      </c>
      <c r="D1570" t="str">
        <f>Input2022!D1570</f>
        <v>06</v>
      </c>
      <c r="E1570" t="str">
        <f>Input2022!E1570</f>
        <v>095</v>
      </c>
      <c r="F1570" t="str">
        <f>Input2022!F1570</f>
        <v>05290</v>
      </c>
      <c r="G1570" t="str">
        <f>Input2022!G1570</f>
        <v>CA</v>
      </c>
      <c r="H1570">
        <f>Input2022!H1570*0.000001</f>
        <v>26.821466999999998</v>
      </c>
      <c r="I1570">
        <f>Input2022!I1570*0.000001</f>
        <v>-4.7954999999999997</v>
      </c>
      <c r="J1570">
        <f>Input2022!J1570*0.000001</f>
        <v>52.318505999999999</v>
      </c>
      <c r="K1570">
        <f>Input2022!K1570*0.000001</f>
        <v>31.982101</v>
      </c>
      <c r="L1570">
        <f>Input2022!L1570*0.000001</f>
        <v>88.090008999999995</v>
      </c>
      <c r="M1570">
        <f>Input2022!M1570*0.000001</f>
        <v>56.956263</v>
      </c>
      <c r="N1570">
        <f>Input2022!N1570*0.000001</f>
        <v>5.4584299999999999</v>
      </c>
      <c r="O1570">
        <f>Input2022!O1570*0.000001</f>
        <v>24.797840999999998</v>
      </c>
      <c r="P1570">
        <f>Input2022!P1570*0.000001</f>
        <v>2.6743269999999999</v>
      </c>
      <c r="Q1570">
        <f>Input2022!Q1570*0.000001</f>
        <v>-86.325708999999989</v>
      </c>
      <c r="R1570">
        <f>Input2022!R1570*0.000001</f>
        <v>187.96716799999999</v>
      </c>
      <c r="S1570">
        <f>Input2022!S1570*0.000001</f>
        <v>101.641459</v>
      </c>
      <c r="T1570">
        <f>Input2022!T1570*0.000001</f>
        <v>9.1065799999999992</v>
      </c>
      <c r="U1570">
        <f>Input2022!U1570*0.000001</f>
        <v>0</v>
      </c>
      <c r="V1570">
        <f>Input2022!V1570*0.000001</f>
        <v>3.9215239999999998</v>
      </c>
      <c r="W1570">
        <f>Input2022!W1570*0.000001</f>
        <v>-31.236604</v>
      </c>
    </row>
    <row r="1571" spans="1:23">
      <c r="A1571">
        <f>Input2022!A1571</f>
        <v>2023</v>
      </c>
      <c r="B1571" t="str">
        <f>Input2022!B1571</f>
        <v>Benicia Unified School District</v>
      </c>
      <c r="C1571" t="str">
        <f>Input2022!C1571</f>
        <v>School District</v>
      </c>
      <c r="D1571" t="str">
        <f>Input2022!D1571</f>
        <v>06</v>
      </c>
      <c r="E1571" t="str">
        <f>Input2022!E1571</f>
        <v>095</v>
      </c>
      <c r="F1571" t="str">
        <f>Input2022!F1571</f>
        <v>04620</v>
      </c>
      <c r="G1571" t="str">
        <f>Input2022!G1571</f>
        <v>CA</v>
      </c>
      <c r="H1571">
        <f>Input2022!H1571*0.000001</f>
        <v>11.35239</v>
      </c>
      <c r="I1571">
        <f>Input2022!I1571*0.000001</f>
        <v>-0.120601</v>
      </c>
      <c r="J1571">
        <f>Input2022!J1571*0.000001</f>
        <v>60.625495000000001</v>
      </c>
      <c r="K1571">
        <f>Input2022!K1571*0.000001</f>
        <v>67.163133000000002</v>
      </c>
      <c r="L1571">
        <f>Input2022!L1571*0.000001</f>
        <v>82.278223999999994</v>
      </c>
      <c r="M1571">
        <f>Input2022!M1571*0.000001</f>
        <v>66.222388999999993</v>
      </c>
      <c r="N1571">
        <f>Input2022!N1571*0.000001</f>
        <v>18.998694999999998</v>
      </c>
      <c r="O1571">
        <f>Input2022!O1571*0.000001</f>
        <v>0</v>
      </c>
      <c r="P1571">
        <f>Input2022!P1571*0.000001</f>
        <v>4.6478859999999997</v>
      </c>
      <c r="Q1571">
        <f>Input2022!Q1571*0.000001</f>
        <v>-49.395561999999998</v>
      </c>
      <c r="R1571">
        <f>Input2022!R1571*0.000001</f>
        <v>222.7724625970956</v>
      </c>
      <c r="S1571">
        <f>Input2022!S1571*0.000001</f>
        <v>173.37690059709561</v>
      </c>
      <c r="T1571">
        <f>Input2022!T1571*0.000001</f>
        <v>6.7348979999999994</v>
      </c>
      <c r="U1571">
        <f>Input2022!U1571*0.000001</f>
        <v>0</v>
      </c>
      <c r="V1571">
        <f>Input2022!V1571*0.000001</f>
        <v>5.84863</v>
      </c>
      <c r="W1571">
        <f>Input2022!W1571*0.000001</f>
        <v>-47.953527999999999</v>
      </c>
    </row>
    <row r="1572" spans="1:23">
      <c r="A1572">
        <f>Input2022!A1572</f>
        <v>2023</v>
      </c>
      <c r="B1572" t="str">
        <f>Input2022!B1572</f>
        <v>Bennett Valley Union School District</v>
      </c>
      <c r="C1572" t="str">
        <f>Input2022!C1572</f>
        <v>School District</v>
      </c>
      <c r="D1572" t="str">
        <f>Input2022!D1572</f>
        <v>06</v>
      </c>
      <c r="E1572" t="str">
        <f>Input2022!E1572</f>
        <v>097</v>
      </c>
      <c r="F1572" t="str">
        <f>Input2022!F1572</f>
        <v>04650</v>
      </c>
      <c r="G1572" t="str">
        <f>Input2022!G1572</f>
        <v>CA</v>
      </c>
      <c r="H1572">
        <f>Input2022!H1572*0.000001</f>
        <v>0.82336399999999998</v>
      </c>
      <c r="I1572">
        <f>Input2022!I1572*0.000001</f>
        <v>0</v>
      </c>
      <c r="J1572">
        <f>Input2022!J1572*0.000001</f>
        <v>12.416762</v>
      </c>
      <c r="K1572">
        <f>Input2022!K1572*0.000001</f>
        <v>12.649925</v>
      </c>
      <c r="L1572">
        <f>Input2022!L1572*0.000001</f>
        <v>14.684678</v>
      </c>
      <c r="M1572">
        <f>Input2022!M1572*0.000001</f>
        <v>13.992673999999999</v>
      </c>
      <c r="N1572">
        <f>Input2022!N1572*0.000001</f>
        <v>0</v>
      </c>
      <c r="O1572">
        <f>Input2022!O1572*0.000001</f>
        <v>3.0299399999999999</v>
      </c>
      <c r="P1572">
        <f>Input2022!P1572*0.000001</f>
        <v>1.0857479999999999</v>
      </c>
      <c r="Q1572">
        <f>Input2022!Q1572*0.000001</f>
        <v>-9.6040080000000003</v>
      </c>
      <c r="R1572">
        <f>Input2022!R1572*0.000001</f>
        <v>43.839565999999998</v>
      </c>
      <c r="S1572">
        <f>Input2022!S1572*0.000001</f>
        <v>34.235557999999997</v>
      </c>
      <c r="T1572">
        <f>Input2022!T1572*0.000001</f>
        <v>1.3015489999999998</v>
      </c>
      <c r="U1572">
        <f>Input2022!U1572*0.000001</f>
        <v>0</v>
      </c>
      <c r="V1572">
        <f>Input2022!V1572*0.000001</f>
        <v>0</v>
      </c>
      <c r="W1572">
        <f>Input2022!W1572*0.000001</f>
        <v>-7.3757929999999998</v>
      </c>
    </row>
    <row r="1573" spans="1:23">
      <c r="A1573">
        <f>Input2022!A1573</f>
        <v>2023</v>
      </c>
      <c r="B1573" t="str">
        <f>Input2022!B1573</f>
        <v>Berkeley</v>
      </c>
      <c r="C1573" t="str">
        <f>Input2022!C1573</f>
        <v>City</v>
      </c>
      <c r="D1573" t="str">
        <f>Input2022!D1573</f>
        <v>06</v>
      </c>
      <c r="E1573" t="str">
        <f>Input2022!E1573</f>
        <v>001</v>
      </c>
      <c r="F1573" t="str">
        <f>Input2022!F1573</f>
        <v>06000</v>
      </c>
      <c r="G1573" t="str">
        <f>Input2022!G1573</f>
        <v>CA</v>
      </c>
      <c r="H1573">
        <f>Input2022!H1573*0.000001</f>
        <v>127.345282</v>
      </c>
      <c r="I1573">
        <f>Input2022!I1573*0.000001</f>
        <v>-36.366543</v>
      </c>
      <c r="J1573">
        <f>Input2022!J1573*0.000001</f>
        <v>211.30388399999998</v>
      </c>
      <c r="K1573">
        <f>Input2022!K1573*0.000001</f>
        <v>331.07500599999997</v>
      </c>
      <c r="L1573">
        <f>Input2022!L1573*0.000001</f>
        <v>584.40971000000002</v>
      </c>
      <c r="M1573">
        <f>Input2022!M1573*0.000001</f>
        <v>241.24750799999998</v>
      </c>
      <c r="N1573">
        <f>Input2022!N1573*0.000001</f>
        <v>0</v>
      </c>
      <c r="O1573">
        <f>Input2022!O1573*0.000001</f>
        <v>160.24915199999998</v>
      </c>
      <c r="P1573">
        <f>Input2022!P1573*0.000001</f>
        <v>47.069617999999998</v>
      </c>
      <c r="Q1573">
        <f>Input2022!Q1573*0.000001</f>
        <v>-678.42413399999998</v>
      </c>
      <c r="R1573">
        <f>Input2022!R1573*0.000001</f>
        <v>2066.6814989999998</v>
      </c>
      <c r="S1573">
        <f>Input2022!S1573*0.000001</f>
        <v>1388.2573649999999</v>
      </c>
      <c r="T1573">
        <f>Input2022!T1573*0.000001</f>
        <v>64.479872</v>
      </c>
      <c r="U1573">
        <f>Input2022!U1573*0.000001</f>
        <v>47.591194999999999</v>
      </c>
      <c r="V1573">
        <f>Input2022!V1573*0.000001</f>
        <v>135.59533299999998</v>
      </c>
      <c r="W1573">
        <f>Input2022!W1573*0.000001</f>
        <v>-438.408208</v>
      </c>
    </row>
    <row r="1574" spans="1:23">
      <c r="A1574">
        <f>Input2022!A1574</f>
        <v>2023</v>
      </c>
      <c r="B1574" t="str">
        <f>Input2022!B1574</f>
        <v>Berkeley Unified School District</v>
      </c>
      <c r="C1574" t="str">
        <f>Input2022!C1574</f>
        <v>School District</v>
      </c>
      <c r="D1574" t="str">
        <f>Input2022!D1574</f>
        <v>06</v>
      </c>
      <c r="E1574" t="str">
        <f>Input2022!E1574</f>
        <v>001</v>
      </c>
      <c r="F1574" t="str">
        <f>Input2022!F1574</f>
        <v>04740</v>
      </c>
      <c r="G1574" t="str">
        <f>Input2022!G1574</f>
        <v>CA</v>
      </c>
      <c r="H1574">
        <f>Input2022!H1574*0.000001</f>
        <v>34.603006000000001</v>
      </c>
      <c r="I1574">
        <f>Input2022!I1574*0.000001</f>
        <v>-0.30113299999999998</v>
      </c>
      <c r="J1574">
        <f>Input2022!J1574*0.000001</f>
        <v>203.90067399999998</v>
      </c>
      <c r="K1574">
        <f>Input2022!K1574*0.000001</f>
        <v>302.28740399999998</v>
      </c>
      <c r="L1574">
        <f>Input2022!L1574*0.000001</f>
        <v>291.98030499999999</v>
      </c>
      <c r="M1574">
        <f>Input2022!M1574*0.000001</f>
        <v>217.755145</v>
      </c>
      <c r="N1574">
        <f>Input2022!N1574*0.000001</f>
        <v>62.087633999999994</v>
      </c>
      <c r="O1574">
        <f>Input2022!O1574*0.000001</f>
        <v>0</v>
      </c>
      <c r="P1574">
        <f>Input2022!P1574*0.000001</f>
        <v>24.718337999999999</v>
      </c>
      <c r="Q1574">
        <f>Input2022!Q1574*0.000001</f>
        <v>-153.733</v>
      </c>
      <c r="R1574">
        <f>Input2022!R1574*0.000001</f>
        <v>667.74212</v>
      </c>
      <c r="S1574">
        <f>Input2022!S1574*0.000001</f>
        <v>514.00911999999994</v>
      </c>
      <c r="T1574">
        <f>Input2022!T1574*0.000001</f>
        <v>24.254538999999998</v>
      </c>
      <c r="U1574">
        <f>Input2022!U1574*0.000001</f>
        <v>0</v>
      </c>
      <c r="V1574">
        <f>Input2022!V1574*0.000001</f>
        <v>39.418334000000002</v>
      </c>
      <c r="W1574">
        <f>Input2022!W1574*0.000001</f>
        <v>-133.820818</v>
      </c>
    </row>
    <row r="1575" spans="1:23">
      <c r="A1575">
        <f>Input2022!A1575</f>
        <v>2023</v>
      </c>
      <c r="B1575" t="str">
        <f>Input2022!B1575</f>
        <v>Berryessa Union School District</v>
      </c>
      <c r="C1575" t="str">
        <f>Input2022!C1575</f>
        <v>School District</v>
      </c>
      <c r="D1575" t="str">
        <f>Input2022!D1575</f>
        <v>06</v>
      </c>
      <c r="E1575" t="str">
        <f>Input2022!E1575</f>
        <v>085</v>
      </c>
      <c r="F1575" t="str">
        <f>Input2022!F1575</f>
        <v>04800</v>
      </c>
      <c r="G1575" t="str">
        <f>Input2022!G1575</f>
        <v>CA</v>
      </c>
      <c r="H1575">
        <f>Input2022!H1575*0.000001</f>
        <v>8.0031490000000005</v>
      </c>
      <c r="I1575">
        <f>Input2022!I1575*0.000001</f>
        <v>-0.51824799999999993</v>
      </c>
      <c r="J1575">
        <f>Input2022!J1575*0.000001</f>
        <v>97.146012999999996</v>
      </c>
      <c r="K1575">
        <f>Input2022!K1575*0.000001</f>
        <v>191.047425</v>
      </c>
      <c r="L1575">
        <f>Input2022!L1575*0.000001</f>
        <v>128.07140699999999</v>
      </c>
      <c r="M1575">
        <f>Input2022!M1575*0.000001</f>
        <v>103.902976</v>
      </c>
      <c r="N1575">
        <f>Input2022!N1575*0.000001</f>
        <v>0</v>
      </c>
      <c r="O1575">
        <f>Input2022!O1575*0.000001</f>
        <v>21.189171999999999</v>
      </c>
      <c r="P1575">
        <f>Input2022!P1575*0.000001</f>
        <v>6.1670429999999996</v>
      </c>
      <c r="Q1575">
        <f>Input2022!Q1575*0.000001</f>
        <v>-72.913944000000001</v>
      </c>
      <c r="R1575">
        <f>Input2022!R1575*0.000001</f>
        <v>330.26280719298256</v>
      </c>
      <c r="S1575">
        <f>Input2022!S1575*0.000001</f>
        <v>257.34886319298249</v>
      </c>
      <c r="T1575">
        <f>Input2022!T1575*0.000001</f>
        <v>11.040504</v>
      </c>
      <c r="U1575">
        <f>Input2022!U1575*0.000001</f>
        <v>-2.994385179314444E-3</v>
      </c>
      <c r="V1575">
        <f>Input2022!V1575*0.000001</f>
        <v>39.750464614820686</v>
      </c>
      <c r="W1575">
        <f>Input2022!W1575*0.000001</f>
        <v>-119.50769199999999</v>
      </c>
    </row>
    <row r="1576" spans="1:23">
      <c r="A1576">
        <f>Input2022!A1576</f>
        <v>2023</v>
      </c>
      <c r="B1576" t="str">
        <f>Input2022!B1576</f>
        <v>Beverly Hills</v>
      </c>
      <c r="C1576" t="str">
        <f>Input2022!C1576</f>
        <v>City</v>
      </c>
      <c r="D1576" t="str">
        <f>Input2022!D1576</f>
        <v>06</v>
      </c>
      <c r="E1576" t="str">
        <f>Input2022!E1576</f>
        <v>037</v>
      </c>
      <c r="F1576" t="str">
        <f>Input2022!F1576</f>
        <v xml:space="preserve">06308        </v>
      </c>
      <c r="G1576" t="str">
        <f>Input2022!G1576</f>
        <v>CA</v>
      </c>
      <c r="H1576">
        <f>Input2022!H1576*0.000001</f>
        <v>210.38597999999999</v>
      </c>
      <c r="I1576">
        <f>Input2022!I1576*0.000001</f>
        <v>-34.813192999999998</v>
      </c>
      <c r="J1576">
        <f>Input2022!J1576*0.000001</f>
        <v>275.65337899999997</v>
      </c>
      <c r="K1576">
        <f>Input2022!K1576*0.000001</f>
        <v>192.283736</v>
      </c>
      <c r="L1576">
        <f>Input2022!L1576*0.000001</f>
        <v>446.57094699999999</v>
      </c>
      <c r="M1576">
        <f>Input2022!M1576*0.000001</f>
        <v>318.50850199999996</v>
      </c>
      <c r="N1576">
        <f>Input2022!N1576*0.000001</f>
        <v>0</v>
      </c>
      <c r="O1576">
        <f>Input2022!O1576*0.000001</f>
        <v>238.10364999999999</v>
      </c>
      <c r="P1576">
        <f>Input2022!P1576*0.000001</f>
        <v>30.15504</v>
      </c>
      <c r="Q1576">
        <f>Input2022!Q1576*0.000001</f>
        <v>-290.28557899999998</v>
      </c>
      <c r="R1576">
        <f>Input2022!R1576*0.000001</f>
        <v>1069.6633039999999</v>
      </c>
      <c r="S1576">
        <f>Input2022!S1576*0.000001</f>
        <v>779.37772499999994</v>
      </c>
      <c r="T1576">
        <f>Input2022!T1576*0.000001</f>
        <v>36.909376000000002</v>
      </c>
      <c r="U1576">
        <f>Input2022!U1576*0.000001</f>
        <v>82.616574999999997</v>
      </c>
      <c r="V1576">
        <f>Input2022!V1576*0.000001</f>
        <v>92.817569999999989</v>
      </c>
      <c r="W1576">
        <f>Input2022!W1576*0.000001</f>
        <v>261.545726</v>
      </c>
    </row>
    <row r="1577" spans="1:23">
      <c r="A1577">
        <f>Input2022!A1577</f>
        <v>2023</v>
      </c>
      <c r="B1577" t="str">
        <f>Input2022!B1577</f>
        <v>Beverly Hills Unified School District</v>
      </c>
      <c r="C1577" t="str">
        <f>Input2022!C1577</f>
        <v>School District</v>
      </c>
      <c r="D1577" t="str">
        <f>Input2022!D1577</f>
        <v>06</v>
      </c>
      <c r="E1577" t="str">
        <f>Input2022!E1577</f>
        <v>037</v>
      </c>
      <c r="F1577" t="str">
        <f>Input2022!F1577</f>
        <v>04830</v>
      </c>
      <c r="G1577" t="str">
        <f>Input2022!G1577</f>
        <v>CA</v>
      </c>
      <c r="H1577">
        <f>Input2022!H1577*0.000001</f>
        <v>34.955506</v>
      </c>
      <c r="I1577">
        <f>Input2022!I1577*0.000001</f>
        <v>0</v>
      </c>
      <c r="J1577">
        <f>Input2022!J1577*0.000001</f>
        <v>89.711815999999999</v>
      </c>
      <c r="K1577">
        <f>Input2022!K1577*0.000001</f>
        <v>743.42745200000002</v>
      </c>
      <c r="L1577">
        <f>Input2022!L1577*0.000001</f>
        <v>180.83535899999998</v>
      </c>
      <c r="M1577">
        <f>Input2022!M1577*0.000001</f>
        <v>97.014421999999996</v>
      </c>
      <c r="N1577">
        <f>Input2022!N1577*0.000001</f>
        <v>0</v>
      </c>
      <c r="O1577">
        <f>Input2022!O1577*0.000001</f>
        <v>42.464676999999995</v>
      </c>
      <c r="P1577">
        <f>Input2022!P1577*0.000001</f>
        <v>8.0889050000000005</v>
      </c>
      <c r="Q1577">
        <f>Input2022!Q1577*0.000001</f>
        <v>-65.481234999999998</v>
      </c>
      <c r="R1577">
        <f>Input2022!R1577*0.000001</f>
        <v>300.25267600000001</v>
      </c>
      <c r="S1577">
        <f>Input2022!S1577*0.000001</f>
        <v>234.77144099999998</v>
      </c>
      <c r="T1577">
        <f>Input2022!T1577*0.000001</f>
        <v>10.008918</v>
      </c>
      <c r="U1577">
        <f>Input2022!U1577*0.000001</f>
        <v>5.7808599999999997</v>
      </c>
      <c r="V1577">
        <f>Input2022!V1577*0.000001</f>
        <v>15.950813999999999</v>
      </c>
      <c r="W1577">
        <f>Input2022!W1577*0.000001</f>
        <v>-130.49038099999999</v>
      </c>
    </row>
    <row r="1578" spans="1:23">
      <c r="A1578">
        <f>Input2022!A1578</f>
        <v>2023</v>
      </c>
      <c r="B1578" t="str">
        <f>Input2022!B1578</f>
        <v>Big Bear Lake</v>
      </c>
      <c r="C1578" t="str">
        <f>Input2022!C1578</f>
        <v>City</v>
      </c>
      <c r="D1578" t="str">
        <f>Input2022!D1578</f>
        <v>06</v>
      </c>
      <c r="E1578" t="str">
        <f>Input2022!E1578</f>
        <v>071</v>
      </c>
      <c r="F1578" t="str">
        <f>Input2022!F1578</f>
        <v>06434</v>
      </c>
      <c r="G1578" t="str">
        <f>Input2022!G1578</f>
        <v>CA</v>
      </c>
      <c r="H1578">
        <f>Input2022!H1578*0.000001</f>
        <v>18.191105999999998</v>
      </c>
      <c r="I1578">
        <f>Input2022!I1578*0.000001</f>
        <v>-5.008464</v>
      </c>
      <c r="J1578">
        <f>Input2022!J1578*0.000001</f>
        <v>18.804387999999999</v>
      </c>
      <c r="K1578">
        <f>Input2022!K1578*0.000001</f>
        <v>22.072172999999999</v>
      </c>
      <c r="L1578">
        <f>Input2022!L1578*0.000001</f>
        <v>63.911436999999999</v>
      </c>
      <c r="M1578">
        <f>Input2022!M1578*0.000001</f>
        <v>23.037136</v>
      </c>
      <c r="N1578">
        <f>Input2022!N1578*0.000001</f>
        <v>0</v>
      </c>
      <c r="O1578">
        <f>Input2022!O1578*0.000001</f>
        <v>12.307164</v>
      </c>
      <c r="P1578">
        <f>Input2022!P1578*0.000001</f>
        <v>0.95724999999999993</v>
      </c>
      <c r="Q1578">
        <f>Input2022!Q1578*0.000001</f>
        <v>-12.429675</v>
      </c>
      <c r="R1578">
        <f>Input2022!R1578*0.000001</f>
        <v>80.742531</v>
      </c>
      <c r="S1578">
        <f>Input2022!S1578*0.000001</f>
        <v>68.312855999999996</v>
      </c>
      <c r="T1578">
        <f>Input2022!T1578*0.000001</f>
        <v>3.4982169999999999</v>
      </c>
      <c r="U1578">
        <f>Input2022!U1578*0.000001</f>
        <v>0</v>
      </c>
      <c r="V1578">
        <f>Input2022!V1578*0.000001</f>
        <v>0</v>
      </c>
      <c r="W1578">
        <f>Input2022!W1578*0.000001</f>
        <v>7.7876369999999993</v>
      </c>
    </row>
    <row r="1579" spans="1:23">
      <c r="A1579">
        <f>Input2022!A1579</f>
        <v>2023</v>
      </c>
      <c r="B1579" t="str">
        <f>Input2022!B1579</f>
        <v>Big Creek Elementary School District</v>
      </c>
      <c r="C1579" t="str">
        <f>Input2022!C1579</f>
        <v>School District</v>
      </c>
      <c r="D1579" t="str">
        <f>Input2022!D1579</f>
        <v>06</v>
      </c>
      <c r="E1579" t="str">
        <f>Input2022!E1579</f>
        <v>019</v>
      </c>
      <c r="F1579" t="str">
        <f>Input2022!F1579</f>
        <v>04860</v>
      </c>
      <c r="G1579" t="str">
        <f>Input2022!G1579</f>
        <v>CA</v>
      </c>
      <c r="H1579">
        <f>Input2022!H1579*0.000001</f>
        <v>1.51488</v>
      </c>
      <c r="I1579">
        <f>Input2022!I1579*0.000001</f>
        <v>-5.8699999999999995E-2</v>
      </c>
      <c r="J1579">
        <f>Input2022!J1579*0.000001</f>
        <v>1.8527259999999999</v>
      </c>
      <c r="K1579">
        <f>Input2022!K1579*0.000001</f>
        <v>1.2854989999999999</v>
      </c>
      <c r="L1579">
        <f>Input2022!L1579*0.000001</f>
        <v>1.920925</v>
      </c>
      <c r="M1579">
        <f>Input2022!M1579*0.000001</f>
        <v>1.8238669999999999</v>
      </c>
      <c r="N1579">
        <f>Input2022!N1579*0.000001</f>
        <v>2.173988</v>
      </c>
      <c r="O1579">
        <f>Input2022!O1579*0.000001</f>
        <v>0</v>
      </c>
      <c r="P1579">
        <f>Input2022!P1579*0.000001</f>
        <v>0.21475799999999998</v>
      </c>
      <c r="Q1579">
        <f>Input2022!Q1579*0.000001</f>
        <v>-1.19</v>
      </c>
      <c r="R1579">
        <f>Input2022!R1579*0.000001</f>
        <v>6.2807996332778036</v>
      </c>
      <c r="S1579">
        <f>Input2022!S1579*0.000001</f>
        <v>5.0907996332778032</v>
      </c>
      <c r="T1579">
        <f>Input2022!T1579*0.000001</f>
        <v>0.14594299999999999</v>
      </c>
      <c r="U1579">
        <f>Input2022!U1579*0.000001</f>
        <v>0</v>
      </c>
      <c r="V1579">
        <f>Input2022!V1579*0.000001</f>
        <v>0</v>
      </c>
      <c r="W1579">
        <f>Input2022!W1579*0.000001</f>
        <v>0.58035300000000001</v>
      </c>
    </row>
    <row r="1580" spans="1:23">
      <c r="A1580">
        <f>Input2022!A1580</f>
        <v>2023</v>
      </c>
      <c r="B1580" t="str">
        <f>Input2022!B1580</f>
        <v>Big Pine Unified School District</v>
      </c>
      <c r="C1580" t="str">
        <f>Input2022!C1580</f>
        <v>School District</v>
      </c>
      <c r="D1580" t="str">
        <f>Input2022!D1580</f>
        <v>06</v>
      </c>
      <c r="E1580" t="str">
        <f>Input2022!E1580</f>
        <v>027</v>
      </c>
      <c r="F1580" t="str">
        <f>Input2022!F1580</f>
        <v>04950</v>
      </c>
      <c r="G1580" t="str">
        <f>Input2022!G1580</f>
        <v>CA</v>
      </c>
      <c r="H1580">
        <f>Input2022!H1580*0.000001</f>
        <v>1.973347</v>
      </c>
      <c r="I1580">
        <f>Input2022!I1580*0.000001</f>
        <v>-8.4999999999999992E-2</v>
      </c>
      <c r="J1580">
        <f>Input2022!J1580*0.000001</f>
        <v>5.0190049999999999</v>
      </c>
      <c r="K1580">
        <f>Input2022!K1580*0.000001</f>
        <v>4.2027409999999996</v>
      </c>
      <c r="L1580">
        <f>Input2022!L1580*0.000001</f>
        <v>5.2496459999999994</v>
      </c>
      <c r="M1580">
        <f>Input2022!M1580*0.000001</f>
        <v>4.8613149999999994</v>
      </c>
      <c r="N1580">
        <f>Input2022!N1580*0.000001</f>
        <v>0</v>
      </c>
      <c r="O1580">
        <f>Input2022!O1580*0.000001</f>
        <v>2.7531939999999997</v>
      </c>
      <c r="P1580">
        <f>Input2022!P1580*0.000001</f>
        <v>0.40828199999999998</v>
      </c>
      <c r="Q1580">
        <f>Input2022!Q1580*0.000001</f>
        <v>-2.9735819999999999</v>
      </c>
      <c r="R1580">
        <f>Input2022!R1580*0.000001</f>
        <v>13.145268</v>
      </c>
      <c r="S1580">
        <f>Input2022!S1580*0.000001</f>
        <v>10.171685999999999</v>
      </c>
      <c r="T1580">
        <f>Input2022!T1580*0.000001</f>
        <v>0.44939899999999999</v>
      </c>
      <c r="U1580">
        <f>Input2022!U1580*0.000001</f>
        <v>0.60104499999999994</v>
      </c>
      <c r="V1580">
        <f>Input2022!V1580*0.000001</f>
        <v>0.38707399999999997</v>
      </c>
      <c r="W1580">
        <f>Input2022!W1580*0.000001</f>
        <v>-2.016203</v>
      </c>
    </row>
    <row r="1581" spans="1:23">
      <c r="A1581">
        <f>Input2022!A1581</f>
        <v>2023</v>
      </c>
      <c r="B1581" t="str">
        <f>Input2022!B1581</f>
        <v>Biggs</v>
      </c>
      <c r="C1581" t="str">
        <f>Input2022!C1581</f>
        <v>City</v>
      </c>
      <c r="D1581" t="str">
        <f>Input2022!D1581</f>
        <v>06</v>
      </c>
      <c r="E1581" t="str">
        <f>Input2022!E1581</f>
        <v>007</v>
      </c>
      <c r="F1581" t="str">
        <f>Input2022!F1581</f>
        <v>06560</v>
      </c>
      <c r="G1581" t="str">
        <f>Input2022!G1581</f>
        <v>CA</v>
      </c>
      <c r="H1581">
        <f>Input2022!H1581*0.000001</f>
        <v>0.90747999999999995</v>
      </c>
      <c r="I1581">
        <f>Input2022!I1581*0.000001</f>
        <v>0</v>
      </c>
      <c r="J1581">
        <f>Input2022!J1581*0.000001</f>
        <v>1.659805</v>
      </c>
      <c r="K1581">
        <f>Input2022!K1581*0.000001</f>
        <v>4.8235700000000001</v>
      </c>
      <c r="L1581">
        <f>Input2022!L1581*0.000001</f>
        <v>5.0760369999999995</v>
      </c>
      <c r="M1581">
        <f>Input2022!M1581*0.000001</f>
        <v>0.825573</v>
      </c>
      <c r="N1581">
        <f>Input2022!N1581*0.000001</f>
        <v>0</v>
      </c>
      <c r="O1581">
        <f>Input2022!O1581*0.000001</f>
        <v>0.822326</v>
      </c>
      <c r="P1581">
        <f>Input2022!P1581*0.000001</f>
        <v>0.18856899999999999</v>
      </c>
      <c r="Q1581">
        <f>Input2022!Q1581*0.000001</f>
        <v>-0.91699999999999993</v>
      </c>
      <c r="R1581">
        <f>Input2022!R1581*0.000001</f>
        <v>4.1170450000000001</v>
      </c>
      <c r="S1581">
        <f>Input2022!S1581*0.000001</f>
        <v>3.2000449999999998</v>
      </c>
      <c r="T1581">
        <f>Input2022!T1581*0.000001</f>
        <v>0.110694</v>
      </c>
      <c r="U1581">
        <f>Input2022!U1581*0.000001</f>
        <v>0</v>
      </c>
      <c r="V1581">
        <f>Input2022!V1581*0.000001</f>
        <v>9.0999999999999998E-2</v>
      </c>
      <c r="W1581">
        <f>Input2022!W1581*0.000001</f>
        <v>1.3906809999999998</v>
      </c>
    </row>
    <row r="1582" spans="1:23">
      <c r="A1582">
        <f>Input2022!A1582</f>
        <v>2023</v>
      </c>
      <c r="B1582" t="str">
        <f>Input2022!B1582</f>
        <v>Biggs Unified School District</v>
      </c>
      <c r="C1582" t="str">
        <f>Input2022!C1582</f>
        <v>School District</v>
      </c>
      <c r="D1582" t="str">
        <f>Input2022!D1582</f>
        <v>06</v>
      </c>
      <c r="E1582" t="str">
        <f>Input2022!E1582</f>
        <v>007</v>
      </c>
      <c r="F1582" t="str">
        <f>Input2022!F1582</f>
        <v>05040</v>
      </c>
      <c r="G1582" t="str">
        <f>Input2022!G1582</f>
        <v>CA</v>
      </c>
      <c r="H1582">
        <f>Input2022!H1582*0.000001</f>
        <v>5.120101</v>
      </c>
      <c r="I1582">
        <f>Input2022!I1582*0.000001</f>
        <v>0</v>
      </c>
      <c r="J1582">
        <f>Input2022!J1582*0.000001</f>
        <v>9.2326959999999989</v>
      </c>
      <c r="K1582">
        <f>Input2022!K1582*0.000001</f>
        <v>7.1999999999999995E-2</v>
      </c>
      <c r="L1582">
        <f>Input2022!L1582*0.000001</f>
        <v>12.338999999999999</v>
      </c>
      <c r="M1582">
        <f>Input2022!M1582*0.000001</f>
        <v>11.615617</v>
      </c>
      <c r="N1582">
        <f>Input2022!N1582*0.000001</f>
        <v>0</v>
      </c>
      <c r="O1582">
        <f>Input2022!O1582*0.000001</f>
        <v>7.9107759999999994</v>
      </c>
      <c r="P1582">
        <f>Input2022!P1582*0.000001</f>
        <v>1.5179099999999999</v>
      </c>
      <c r="Q1582">
        <f>Input2022!Q1582*0.000001</f>
        <v>-6.4319999999999995</v>
      </c>
      <c r="R1582">
        <f>Input2022!R1582*0.000001</f>
        <v>28.188596491228072</v>
      </c>
      <c r="S1582">
        <f>Input2022!S1582*0.000001</f>
        <v>21.756596491228073</v>
      </c>
      <c r="T1582">
        <f>Input2022!T1582*0.000001</f>
        <v>0.91699999999999993</v>
      </c>
      <c r="U1582">
        <f>Input2022!U1582*0.000001</f>
        <v>0</v>
      </c>
      <c r="V1582">
        <f>Input2022!V1582*0.000001</f>
        <v>2.9419999999999997</v>
      </c>
      <c r="W1582">
        <f>Input2022!W1582*0.000001</f>
        <v>-3.08</v>
      </c>
    </row>
    <row r="1583" spans="1:23">
      <c r="A1583">
        <f>Input2022!A1583</f>
        <v>2023</v>
      </c>
      <c r="B1583" t="str">
        <f>Input2022!B1583</f>
        <v>Bishop</v>
      </c>
      <c r="C1583" t="str">
        <f>Input2022!C1583</f>
        <v>City</v>
      </c>
      <c r="D1583" t="str">
        <f>Input2022!D1583</f>
        <v>06</v>
      </c>
      <c r="E1583" t="str">
        <f>Input2022!E1583</f>
        <v>027</v>
      </c>
      <c r="F1583" t="str">
        <f>Input2022!F1583</f>
        <v>06798</v>
      </c>
      <c r="G1583" t="str">
        <f>Input2022!G1583</f>
        <v>CA</v>
      </c>
      <c r="H1583">
        <f>Input2022!H1583*0.000001</f>
        <v>10.674864999999999</v>
      </c>
      <c r="I1583">
        <f>Input2022!I1583*0.000001</f>
        <v>-1.1554999999999999E-2</v>
      </c>
      <c r="J1583">
        <f>Input2022!J1583*0.000001</f>
        <v>9.3542690000000004</v>
      </c>
      <c r="K1583">
        <f>Input2022!K1583*0.000001</f>
        <v>0.41720599999999997</v>
      </c>
      <c r="L1583">
        <f>Input2022!L1583*0.000001</f>
        <v>15.911124999999998</v>
      </c>
      <c r="M1583">
        <f>Input2022!M1583*0.000001</f>
        <v>11.799050999999999</v>
      </c>
      <c r="N1583">
        <f>Input2022!N1583*0.000001</f>
        <v>0</v>
      </c>
      <c r="O1583">
        <f>Input2022!O1583*0.000001</f>
        <v>10.104085</v>
      </c>
      <c r="P1583">
        <f>Input2022!P1583*0.000001</f>
        <v>0.320824</v>
      </c>
      <c r="Q1583">
        <f>Input2022!Q1583*0.000001</f>
        <v>-15.719671999999999</v>
      </c>
      <c r="R1583">
        <f>Input2022!R1583*0.000001</f>
        <v>80.123268999999993</v>
      </c>
      <c r="S1583">
        <f>Input2022!S1583*0.000001</f>
        <v>64.403596999999991</v>
      </c>
      <c r="T1583">
        <f>Input2022!T1583*0.000001</f>
        <v>1.54254</v>
      </c>
      <c r="U1583">
        <f>Input2022!U1583*0.000001</f>
        <v>4.1139529999999995</v>
      </c>
      <c r="V1583">
        <f>Input2022!V1583*0.000001</f>
        <v>10.554475</v>
      </c>
      <c r="W1583">
        <f>Input2022!W1583*0.000001</f>
        <v>4.2681839999999998</v>
      </c>
    </row>
    <row r="1584" spans="1:23">
      <c r="A1584">
        <f>Input2022!A1584</f>
        <v>2023</v>
      </c>
      <c r="B1584" t="str">
        <f>Input2022!B1584</f>
        <v>Bishop Unified School District</v>
      </c>
      <c r="C1584" t="str">
        <f>Input2022!C1584</f>
        <v>School District</v>
      </c>
      <c r="D1584" t="str">
        <f>Input2022!D1584</f>
        <v>06</v>
      </c>
      <c r="E1584" t="str">
        <f>Input2022!E1584</f>
        <v>027</v>
      </c>
      <c r="F1584" t="str">
        <f>Input2022!F1584</f>
        <v>01409</v>
      </c>
      <c r="G1584" t="str">
        <f>Input2022!G1584</f>
        <v>CA</v>
      </c>
      <c r="H1584">
        <f>Input2022!H1584*0.000001</f>
        <v>6.6632669999999994</v>
      </c>
      <c r="I1584">
        <f>Input2022!I1584*0.000001</f>
        <v>-1.1499999999999999</v>
      </c>
      <c r="J1584">
        <f>Input2022!J1584*0.000001</f>
        <v>31.698907999999999</v>
      </c>
      <c r="K1584">
        <f>Input2022!K1584*0.000001</f>
        <v>5.7744419999999996</v>
      </c>
      <c r="L1584">
        <f>Input2022!L1584*0.000001</f>
        <v>38.693151999999998</v>
      </c>
      <c r="M1584">
        <f>Input2022!M1584*0.000001</f>
        <v>36.472688999999995</v>
      </c>
      <c r="N1584">
        <f>Input2022!N1584*0.000001</f>
        <v>0</v>
      </c>
      <c r="O1584">
        <f>Input2022!O1584*0.000001</f>
        <v>11.14738</v>
      </c>
      <c r="P1584">
        <f>Input2022!P1584*0.000001</f>
        <v>5.351985</v>
      </c>
      <c r="Q1584">
        <f>Input2022!Q1584*0.000001</f>
        <v>-22.892120999999999</v>
      </c>
      <c r="R1584">
        <f>Input2022!R1584*0.000001</f>
        <v>100.35294499999999</v>
      </c>
      <c r="S1584">
        <f>Input2022!S1584*0.000001</f>
        <v>77.460824000000002</v>
      </c>
      <c r="T1584">
        <f>Input2022!T1584*0.000001</f>
        <v>3.4707589999999997</v>
      </c>
      <c r="U1584">
        <f>Input2022!U1584*0.000001</f>
        <v>1.45919</v>
      </c>
      <c r="V1584">
        <f>Input2022!V1584*0.000001</f>
        <v>6.3511509999999998</v>
      </c>
      <c r="W1584">
        <f>Input2022!W1584*0.000001</f>
        <v>-16.655898999999998</v>
      </c>
    </row>
    <row r="1585" spans="1:23">
      <c r="A1585">
        <f>Input2022!A1585</f>
        <v>2023</v>
      </c>
      <c r="B1585" t="str">
        <f>Input2022!B1585</f>
        <v>Black Butte Union Elementary School District</v>
      </c>
      <c r="C1585" t="str">
        <f>Input2022!C1585</f>
        <v>School District</v>
      </c>
      <c r="D1585" t="str">
        <f>Input2022!D1585</f>
        <v>06</v>
      </c>
      <c r="E1585" t="str">
        <f>Input2022!E1585</f>
        <v>089</v>
      </c>
      <c r="F1585" t="str">
        <f>Input2022!F1585</f>
        <v>05220</v>
      </c>
      <c r="G1585" t="str">
        <f>Input2022!G1585</f>
        <v>CA</v>
      </c>
      <c r="H1585">
        <f>Input2022!H1585*0.000001</f>
        <v>1.2052389999999999</v>
      </c>
      <c r="I1585">
        <f>Input2022!I1585*0.000001</f>
        <v>0</v>
      </c>
      <c r="J1585">
        <f>Input2022!J1585*0.000001</f>
        <v>4.6057290000000002</v>
      </c>
      <c r="K1585">
        <f>Input2022!K1585*0.000001</f>
        <v>4.0146229999999994</v>
      </c>
      <c r="L1585">
        <f>Input2022!L1585*0.000001</f>
        <v>5.3543240000000001</v>
      </c>
      <c r="M1585">
        <f>Input2022!M1585*0.000001</f>
        <v>4.8780260000000002</v>
      </c>
      <c r="N1585">
        <f>Input2022!N1585*0.000001</f>
        <v>0</v>
      </c>
      <c r="O1585">
        <f>Input2022!O1585*0.000001</f>
        <v>2.0879439999999998</v>
      </c>
      <c r="P1585">
        <f>Input2022!P1585*0.000001</f>
        <v>0.88206899999999999</v>
      </c>
      <c r="Q1585">
        <f>Input2022!Q1585*0.000001</f>
        <v>-2.758394</v>
      </c>
      <c r="R1585">
        <f>Input2022!R1585*0.000001</f>
        <v>11.687655789473686</v>
      </c>
      <c r="S1585">
        <f>Input2022!S1585*0.000001</f>
        <v>8.9292617894736868</v>
      </c>
      <c r="T1585">
        <f>Input2022!T1585*0.000001</f>
        <v>0.432309</v>
      </c>
      <c r="U1585">
        <f>Input2022!U1585*0.000001</f>
        <v>-8.5590846047156716E-5</v>
      </c>
      <c r="V1585">
        <f>Input2022!V1585*0.000001</f>
        <v>7.9411409153952839E-2</v>
      </c>
      <c r="W1585">
        <f>Input2022!W1585*0.000001</f>
        <v>-0.230409</v>
      </c>
    </row>
    <row r="1586" spans="1:23">
      <c r="A1586">
        <f>Input2022!A1586</f>
        <v>2023</v>
      </c>
      <c r="B1586" t="str">
        <f>Input2022!B1586</f>
        <v>Black Gold CooperativeLibrary System</v>
      </c>
      <c r="C1586" t="str">
        <f>Input2022!C1586</f>
        <v>Special District</v>
      </c>
      <c r="D1586" t="str">
        <f>Input2022!D1586</f>
        <v>06</v>
      </c>
      <c r="E1586" t="str">
        <f>Input2022!E1586</f>
        <v>079</v>
      </c>
      <c r="F1586">
        <f>Input2022!F1586</f>
        <v>99008</v>
      </c>
      <c r="G1586" t="str">
        <f>Input2022!G1586</f>
        <v>CA</v>
      </c>
      <c r="H1586">
        <f>Input2022!H1586*0.000001</f>
        <v>1.2266359999999998</v>
      </c>
      <c r="I1586">
        <f>Input2022!I1586*0.000001</f>
        <v>0</v>
      </c>
      <c r="J1586">
        <f>Input2022!J1586*0.000001</f>
        <v>1.1529659999999999</v>
      </c>
      <c r="K1586">
        <f>Input2022!K1586*0.000001</f>
        <v>7.270299999999999E-2</v>
      </c>
      <c r="L1586">
        <f>Input2022!L1586*0.000001</f>
        <v>1.1310480000000001</v>
      </c>
      <c r="M1586">
        <f>Input2022!M1586*0.000001</f>
        <v>1.1310480000000001</v>
      </c>
      <c r="N1586">
        <f>Input2022!N1586*0.000001</f>
        <v>0</v>
      </c>
      <c r="O1586">
        <f>Input2022!O1586*0.000001</f>
        <v>2.6286289999999997</v>
      </c>
      <c r="P1586">
        <f>Input2022!P1586*0.000001</f>
        <v>1.6638739999999999</v>
      </c>
      <c r="Q1586">
        <f>Input2022!Q1586*0.000001</f>
        <v>-0.79641299999999993</v>
      </c>
      <c r="R1586">
        <f>Input2022!R1586*0.000001</f>
        <v>3.4151500857632935</v>
      </c>
      <c r="S1586">
        <f>Input2022!S1586*0.000001</f>
        <v>2.6187370857632937</v>
      </c>
      <c r="T1586">
        <f>Input2022!T1586*0.000001</f>
        <v>0.11506799999999999</v>
      </c>
      <c r="U1586">
        <f>Input2022!U1586*0.000001</f>
        <v>0</v>
      </c>
      <c r="V1586">
        <f>Input2022!V1586*0.000001</f>
        <v>0.377826</v>
      </c>
      <c r="W1586">
        <f>Input2022!W1586*0.000001</f>
        <v>0.64122000000000001</v>
      </c>
    </row>
    <row r="1587" spans="1:23">
      <c r="A1587">
        <f>Input2022!A1587</f>
        <v>2023</v>
      </c>
      <c r="B1587" t="str">
        <f>Input2022!B1587</f>
        <v>Black Oak Mine Unified School District</v>
      </c>
      <c r="C1587" t="str">
        <f>Input2022!C1587</f>
        <v>School District</v>
      </c>
      <c r="D1587" t="str">
        <f>Input2022!D1587</f>
        <v>06</v>
      </c>
      <c r="E1587" t="str">
        <f>Input2022!E1587</f>
        <v>017</v>
      </c>
      <c r="F1587" t="str">
        <f>Input2022!F1587</f>
        <v>05240</v>
      </c>
      <c r="G1587" t="str">
        <f>Input2022!G1587</f>
        <v>CA</v>
      </c>
      <c r="H1587">
        <f>Input2022!H1587*0.000001</f>
        <v>2.616031</v>
      </c>
      <c r="I1587">
        <f>Input2022!I1587*0.000001</f>
        <v>0</v>
      </c>
      <c r="J1587">
        <f>Input2022!J1587*0.000001</f>
        <v>19.266044000000001</v>
      </c>
      <c r="K1587">
        <f>Input2022!K1587*0.000001</f>
        <v>10.803756</v>
      </c>
      <c r="L1587">
        <f>Input2022!L1587*0.000001</f>
        <v>22.211124999999999</v>
      </c>
      <c r="M1587">
        <f>Input2022!M1587*0.000001</f>
        <v>20.751621</v>
      </c>
      <c r="N1587">
        <f>Input2022!N1587*0.000001</f>
        <v>0</v>
      </c>
      <c r="O1587">
        <f>Input2022!O1587*0.000001</f>
        <v>5.4617170000000002</v>
      </c>
      <c r="P1587">
        <f>Input2022!P1587*0.000001</f>
        <v>0.92647299999999999</v>
      </c>
      <c r="Q1587">
        <f>Input2022!Q1587*0.000001</f>
        <v>-13.590677999999999</v>
      </c>
      <c r="R1587">
        <f>Input2022!R1587*0.000001</f>
        <v>58.198872280701757</v>
      </c>
      <c r="S1587">
        <f>Input2022!S1587*0.000001</f>
        <v>44.608194280701753</v>
      </c>
      <c r="T1587">
        <f>Input2022!T1587*0.000001</f>
        <v>2.0521959999999999</v>
      </c>
      <c r="U1587">
        <f>Input2022!U1587*0.000001</f>
        <v>0</v>
      </c>
      <c r="V1587">
        <f>Input2022!V1587*0.000001</f>
        <v>0</v>
      </c>
      <c r="W1587">
        <f>Input2022!W1587*0.000001</f>
        <v>-7.8535909999999998</v>
      </c>
    </row>
    <row r="1588" spans="1:23">
      <c r="A1588">
        <f>Input2022!A1588</f>
        <v>2023</v>
      </c>
      <c r="B1588" t="str">
        <f>Input2022!B1588</f>
        <v>Blue Lake Union School District</v>
      </c>
      <c r="C1588" t="str">
        <f>Input2022!C1588</f>
        <v>School District</v>
      </c>
      <c r="D1588" t="str">
        <f>Input2022!D1588</f>
        <v>06</v>
      </c>
      <c r="E1588" t="str">
        <f>Input2022!E1588</f>
        <v>023</v>
      </c>
      <c r="F1588" t="str">
        <f>Input2022!F1588</f>
        <v>05400</v>
      </c>
      <c r="G1588" t="str">
        <f>Input2022!G1588</f>
        <v>CA</v>
      </c>
      <c r="H1588">
        <f>Input2022!H1588*0.000001</f>
        <v>1.191956</v>
      </c>
      <c r="I1588">
        <f>Input2022!I1588*0.000001</f>
        <v>-7.4340000000000003E-2</v>
      </c>
      <c r="J1588">
        <f>Input2022!J1588*0.000001</f>
        <v>2.9058889999999997</v>
      </c>
      <c r="K1588">
        <f>Input2022!K1588*0.000001</f>
        <v>2.3267129999999998</v>
      </c>
      <c r="L1588">
        <f>Input2022!L1588*0.000001</f>
        <v>4.0975299999999999</v>
      </c>
      <c r="M1588">
        <f>Input2022!M1588*0.000001</f>
        <v>3.732815</v>
      </c>
      <c r="N1588">
        <f>Input2022!N1588*0.000001</f>
        <v>2.098525</v>
      </c>
      <c r="O1588">
        <f>Input2022!O1588*0.000001</f>
        <v>0</v>
      </c>
      <c r="P1588">
        <f>Input2022!P1588*0.000001</f>
        <v>0.25964300000000001</v>
      </c>
      <c r="Q1588">
        <f>Input2022!Q1588*0.000001</f>
        <v>-2.4700340000000001</v>
      </c>
      <c r="R1588">
        <f>Input2022!R1588*0.000001</f>
        <v>9.8941949999999999</v>
      </c>
      <c r="S1588">
        <f>Input2022!S1588*0.000001</f>
        <v>7.4241609999999998</v>
      </c>
      <c r="T1588">
        <f>Input2022!T1588*0.000001</f>
        <v>0.30126900000000001</v>
      </c>
      <c r="U1588">
        <f>Input2022!U1588*0.000001</f>
        <v>0</v>
      </c>
      <c r="V1588">
        <f>Input2022!V1588*0.000001</f>
        <v>0.38362199999999996</v>
      </c>
      <c r="W1588">
        <f>Input2022!W1588*0.000001</f>
        <v>-1.42919</v>
      </c>
    </row>
    <row r="1589" spans="1:23">
      <c r="A1589">
        <f>Input2022!A1589</f>
        <v>2023</v>
      </c>
      <c r="B1589" t="str">
        <f>Input2022!B1589</f>
        <v>Blythe</v>
      </c>
      <c r="C1589" t="str">
        <f>Input2022!C1589</f>
        <v>City</v>
      </c>
      <c r="D1589" t="str">
        <f>Input2022!D1589</f>
        <v>06</v>
      </c>
      <c r="E1589" t="str">
        <f>Input2022!E1589</f>
        <v>065</v>
      </c>
      <c r="F1589" t="str">
        <f>Input2022!F1589</f>
        <v>07218</v>
      </c>
      <c r="G1589" t="str">
        <f>Input2022!G1589</f>
        <v>CA</v>
      </c>
      <c r="H1589">
        <f>Input2022!H1589*0.000001</f>
        <v>8.2503299999999999</v>
      </c>
      <c r="I1589">
        <f>Input2022!I1589*0.000001</f>
        <v>-2.5429149999999998</v>
      </c>
      <c r="J1589">
        <f>Input2022!J1589*0.000001</f>
        <v>11.208622</v>
      </c>
      <c r="K1589">
        <f>Input2022!K1589*0.000001</f>
        <v>12.423793999999999</v>
      </c>
      <c r="L1589">
        <f>Input2022!L1589*0.000001</f>
        <v>25.221868999999998</v>
      </c>
      <c r="M1589">
        <f>Input2022!M1589*0.000001</f>
        <v>13.886799999999999</v>
      </c>
      <c r="N1589">
        <f>Input2022!N1589*0.000001</f>
        <v>0</v>
      </c>
      <c r="O1589">
        <f>Input2022!O1589*0.000001</f>
        <v>7.7930409999999997</v>
      </c>
      <c r="P1589">
        <f>Input2022!P1589*0.000001</f>
        <v>1.1531419999999999</v>
      </c>
      <c r="Q1589">
        <f>Input2022!Q1589*0.000001</f>
        <v>-25.408569</v>
      </c>
      <c r="R1589">
        <f>Input2022!R1589*0.000001</f>
        <v>77.370794762484763</v>
      </c>
      <c r="S1589">
        <f>Input2022!S1589*0.000001</f>
        <v>51.962225762484771</v>
      </c>
      <c r="T1589">
        <f>Input2022!T1589*0.000001</f>
        <v>3.1959869999999997</v>
      </c>
      <c r="U1589">
        <f>Input2022!U1589*0.000001</f>
        <v>0</v>
      </c>
      <c r="V1589">
        <f>Input2022!V1589*0.000001</f>
        <v>9.162844999999999</v>
      </c>
      <c r="W1589">
        <f>Input2022!W1589*0.000001</f>
        <v>-10.57691</v>
      </c>
    </row>
    <row r="1590" spans="1:23">
      <c r="A1590">
        <f>Input2022!A1590</f>
        <v>2023</v>
      </c>
      <c r="B1590" t="str">
        <f>Input2022!B1590</f>
        <v>Bonita Unified School District</v>
      </c>
      <c r="C1590" t="str">
        <f>Input2022!C1590</f>
        <v>School District</v>
      </c>
      <c r="D1590" t="str">
        <f>Input2022!D1590</f>
        <v>06</v>
      </c>
      <c r="E1590" t="str">
        <f>Input2022!E1590</f>
        <v>037</v>
      </c>
      <c r="F1590" t="str">
        <f>Input2022!F1590</f>
        <v>05610</v>
      </c>
      <c r="G1590" t="str">
        <f>Input2022!G1590</f>
        <v>CA</v>
      </c>
      <c r="H1590">
        <f>Input2022!H1590*0.000001</f>
        <v>27.946916999999999</v>
      </c>
      <c r="I1590">
        <f>Input2022!I1590*0.000001</f>
        <v>0</v>
      </c>
      <c r="J1590">
        <f>Input2022!J1590*0.000001</f>
        <v>146.82735399999999</v>
      </c>
      <c r="K1590">
        <f>Input2022!K1590*0.000001</f>
        <v>123.85274299999999</v>
      </c>
      <c r="L1590">
        <f>Input2022!L1590*0.000001</f>
        <v>183.19187399999998</v>
      </c>
      <c r="M1590">
        <f>Input2022!M1590*0.000001</f>
        <v>158.23280699999998</v>
      </c>
      <c r="N1590">
        <f>Input2022!N1590*0.000001</f>
        <v>0</v>
      </c>
      <c r="O1590">
        <f>Input2022!O1590*0.000001</f>
        <v>58.551814</v>
      </c>
      <c r="P1590">
        <f>Input2022!P1590*0.000001</f>
        <v>10.485775</v>
      </c>
      <c r="Q1590">
        <f>Input2022!Q1590*0.000001</f>
        <v>-109.220151</v>
      </c>
      <c r="R1590">
        <f>Input2022!R1590*0.000001</f>
        <v>489.35164099999997</v>
      </c>
      <c r="S1590">
        <f>Input2022!S1590*0.000001</f>
        <v>380.13148999999999</v>
      </c>
      <c r="T1590">
        <f>Input2022!T1590*0.000001</f>
        <v>17.502686999999998</v>
      </c>
      <c r="U1590">
        <f>Input2022!U1590*0.000001</f>
        <v>-4.301370715276402E-3</v>
      </c>
      <c r="V1590">
        <f>Input2022!V1590*0.000001</f>
        <v>26.529769629284722</v>
      </c>
      <c r="W1590">
        <f>Input2022!W1590*0.000001</f>
        <v>-80.991688999999994</v>
      </c>
    </row>
    <row r="1591" spans="1:23">
      <c r="A1591">
        <f>Input2022!A1591</f>
        <v>2023</v>
      </c>
      <c r="B1591" t="str">
        <f>Input2022!B1591</f>
        <v>Bonny Doon Union Elementary School District</v>
      </c>
      <c r="C1591" t="str">
        <f>Input2022!C1591</f>
        <v>School District</v>
      </c>
      <c r="D1591" t="str">
        <f>Input2022!D1591</f>
        <v>06</v>
      </c>
      <c r="E1591" t="str">
        <f>Input2022!E1591</f>
        <v>087</v>
      </c>
      <c r="F1591" t="str">
        <f>Input2022!F1591</f>
        <v>05640</v>
      </c>
      <c r="G1591" t="str">
        <f>Input2022!G1591</f>
        <v>CA</v>
      </c>
      <c r="H1591">
        <f>Input2022!H1591*0.000001</f>
        <v>2.24743</v>
      </c>
      <c r="I1591">
        <f>Input2022!I1591*0.000001</f>
        <v>0</v>
      </c>
      <c r="J1591">
        <f>Input2022!J1591*0.000001</f>
        <v>2.543329</v>
      </c>
      <c r="K1591">
        <f>Input2022!K1591*0.000001</f>
        <v>0</v>
      </c>
      <c r="L1591">
        <f>Input2022!L1591*0.000001</f>
        <v>2.8652219999999997</v>
      </c>
      <c r="M1591">
        <f>Input2022!M1591*0.000001</f>
        <v>2.8125</v>
      </c>
      <c r="N1591">
        <f>Input2022!N1591*0.000001</f>
        <v>2.622071</v>
      </c>
      <c r="O1591">
        <f>Input2022!O1591*0.000001</f>
        <v>0</v>
      </c>
      <c r="P1591">
        <f>Input2022!P1591*0.000001</f>
        <v>0.19569699999999998</v>
      </c>
      <c r="Q1591">
        <f>Input2022!Q1591*0.000001</f>
        <v>-1.7063849999999998</v>
      </c>
      <c r="R1591">
        <f>Input2022!R1591*0.000001</f>
        <v>7.6675119999999994</v>
      </c>
      <c r="S1591">
        <f>Input2022!S1591*0.000001</f>
        <v>5.9611269999999994</v>
      </c>
      <c r="T1591">
        <f>Input2022!T1591*0.000001</f>
        <v>0.214307</v>
      </c>
      <c r="U1591">
        <f>Input2022!U1591*0.000001</f>
        <v>0</v>
      </c>
      <c r="V1591">
        <f>Input2022!V1591*0.000001</f>
        <v>0.251278</v>
      </c>
      <c r="W1591">
        <f>Input2022!W1591*0.000001</f>
        <v>0.128162</v>
      </c>
    </row>
    <row r="1592" spans="1:23">
      <c r="A1592">
        <f>Input2022!A1592</f>
        <v>2023</v>
      </c>
      <c r="B1592" t="str">
        <f>Input2022!B1592</f>
        <v>Bonsall Unified School District</v>
      </c>
      <c r="C1592" t="str">
        <f>Input2022!C1592</f>
        <v>School District</v>
      </c>
      <c r="D1592" t="str">
        <f>Input2022!D1592</f>
        <v>06</v>
      </c>
      <c r="E1592" t="str">
        <f>Input2022!E1592</f>
        <v>073</v>
      </c>
      <c r="F1592" t="str">
        <f>Input2022!F1592</f>
        <v>01426</v>
      </c>
      <c r="G1592" t="str">
        <f>Input2022!G1592</f>
        <v>CA</v>
      </c>
      <c r="H1592">
        <f>Input2022!H1592*0.000001</f>
        <v>9.9945139999999988</v>
      </c>
      <c r="I1592">
        <f>Input2022!I1592*0.000001</f>
        <v>-0.38479099999999999</v>
      </c>
      <c r="J1592">
        <f>Input2022!J1592*0.000001</f>
        <v>32.893450000000001</v>
      </c>
      <c r="K1592">
        <f>Input2022!K1592*0.000001</f>
        <v>27.346968</v>
      </c>
      <c r="L1592">
        <f>Input2022!L1592*0.000001</f>
        <v>44.401016999999996</v>
      </c>
      <c r="M1592">
        <f>Input2022!M1592*0.000001</f>
        <v>35.350299</v>
      </c>
      <c r="N1592">
        <f>Input2022!N1592*0.000001</f>
        <v>14.755108</v>
      </c>
      <c r="O1592">
        <f>Input2022!O1592*0.000001</f>
        <v>0</v>
      </c>
      <c r="P1592">
        <f>Input2022!P1592*0.000001</f>
        <v>2.1534800000000001</v>
      </c>
      <c r="Q1592">
        <f>Input2022!Q1592*0.000001</f>
        <v>-21.139209999999999</v>
      </c>
      <c r="R1592">
        <f>Input2022!R1592*0.000001</f>
        <v>96.139052829787246</v>
      </c>
      <c r="S1592">
        <f>Input2022!S1592*0.000001</f>
        <v>74.999842829787255</v>
      </c>
      <c r="T1592">
        <f>Input2022!T1592*0.000001</f>
        <v>3.670642</v>
      </c>
      <c r="U1592">
        <f>Input2022!U1592*0.000001</f>
        <v>0</v>
      </c>
      <c r="V1592">
        <f>Input2022!V1592*0.000001</f>
        <v>3.7774239999999999</v>
      </c>
      <c r="W1592">
        <f>Input2022!W1592*0.000001</f>
        <v>-15.565147</v>
      </c>
    </row>
    <row r="1593" spans="1:23">
      <c r="A1593">
        <f>Input2022!A1593</f>
        <v>2023</v>
      </c>
      <c r="B1593" t="str">
        <f>Input2022!B1593</f>
        <v>Borrego Springs Unified School District</v>
      </c>
      <c r="C1593" t="str">
        <f>Input2022!C1593</f>
        <v>School District</v>
      </c>
      <c r="D1593" t="str">
        <f>Input2022!D1593</f>
        <v>06</v>
      </c>
      <c r="E1593" t="str">
        <f>Input2022!E1593</f>
        <v>073</v>
      </c>
      <c r="F1593" t="str">
        <f>Input2022!F1593</f>
        <v>05700</v>
      </c>
      <c r="G1593" t="str">
        <f>Input2022!G1593</f>
        <v>CA</v>
      </c>
      <c r="H1593">
        <f>Input2022!H1593*0.000001</f>
        <v>3.4487049999999999</v>
      </c>
      <c r="I1593">
        <f>Input2022!I1593*0.000001</f>
        <v>-0.29126099999999999</v>
      </c>
      <c r="J1593">
        <f>Input2022!J1593*0.000001</f>
        <v>8.6100739999999991</v>
      </c>
      <c r="K1593">
        <f>Input2022!K1593*0.000001</f>
        <v>8.7854409999999987</v>
      </c>
      <c r="L1593">
        <f>Input2022!L1593*0.000001</f>
        <v>12.032928999999999</v>
      </c>
      <c r="M1593">
        <f>Input2022!M1593*0.000001</f>
        <v>10.278969999999999</v>
      </c>
      <c r="N1593">
        <f>Input2022!N1593*0.000001</f>
        <v>8.1148430000000005</v>
      </c>
      <c r="O1593">
        <f>Input2022!O1593*0.000001</f>
        <v>0</v>
      </c>
      <c r="P1593">
        <f>Input2022!P1593*0.000001</f>
        <v>4.2742639999999996</v>
      </c>
      <c r="Q1593">
        <f>Input2022!Q1593*0.000001</f>
        <v>-6.0664409999999993</v>
      </c>
      <c r="R1593">
        <f>Input2022!R1593*0.000001</f>
        <v>24.194181990881461</v>
      </c>
      <c r="S1593">
        <f>Input2022!S1593*0.000001</f>
        <v>18.12774099088146</v>
      </c>
      <c r="T1593">
        <f>Input2022!T1593*0.000001</f>
        <v>0.84967999999999999</v>
      </c>
      <c r="U1593">
        <f>Input2022!U1593*0.000001</f>
        <v>0</v>
      </c>
      <c r="V1593">
        <f>Input2022!V1593*0.000001</f>
        <v>0.743564</v>
      </c>
      <c r="W1593">
        <f>Input2022!W1593*0.000001</f>
        <v>-5.3966430000000001</v>
      </c>
    </row>
    <row r="1594" spans="1:23">
      <c r="A1594">
        <f>Input2022!A1594</f>
        <v>2023</v>
      </c>
      <c r="B1594" t="str">
        <f>Input2022!B1594</f>
        <v>Bradley Union School District</v>
      </c>
      <c r="C1594" t="str">
        <f>Input2022!C1594</f>
        <v>School District</v>
      </c>
      <c r="D1594" t="str">
        <f>Input2022!D1594</f>
        <v>06</v>
      </c>
      <c r="E1594" t="str">
        <f>Input2022!E1594</f>
        <v>053</v>
      </c>
      <c r="F1594" t="str">
        <f>Input2022!F1594</f>
        <v>05730</v>
      </c>
      <c r="G1594" t="str">
        <f>Input2022!G1594</f>
        <v>CA</v>
      </c>
      <c r="H1594">
        <f>Input2022!H1594*0.000001</f>
        <v>0.54216900000000001</v>
      </c>
      <c r="I1594">
        <f>Input2022!I1594*0.000001</f>
        <v>-5.0000000000000001E-3</v>
      </c>
      <c r="J1594">
        <f>Input2022!J1594*0.000001</f>
        <v>1.017795</v>
      </c>
      <c r="K1594">
        <f>Input2022!K1594*0.000001</f>
        <v>1.6868069999999999</v>
      </c>
      <c r="L1594">
        <f>Input2022!L1594*0.000001</f>
        <v>1.088848</v>
      </c>
      <c r="M1594">
        <f>Input2022!M1594*0.000001</f>
        <v>1.047242</v>
      </c>
      <c r="N1594">
        <f>Input2022!N1594*0.000001</f>
        <v>0</v>
      </c>
      <c r="O1594">
        <f>Input2022!O1594*0.000001</f>
        <v>0.89207199999999998</v>
      </c>
      <c r="P1594">
        <f>Input2022!P1594*0.000001</f>
        <v>0.18534599999999998</v>
      </c>
      <c r="Q1594">
        <f>Input2022!Q1594*0.000001</f>
        <v>-0.751363</v>
      </c>
      <c r="R1594">
        <f>Input2022!R1594*0.000001</f>
        <v>3.2757950190221226</v>
      </c>
      <c r="S1594">
        <f>Input2022!S1594*0.000001</f>
        <v>2.5244320190221226</v>
      </c>
      <c r="T1594">
        <f>Input2022!T1594*0.000001</f>
        <v>9.8158999999999996E-2</v>
      </c>
      <c r="U1594">
        <f>Input2022!U1594*0.000001</f>
        <v>0</v>
      </c>
      <c r="V1594">
        <f>Input2022!V1594*0.000001</f>
        <v>0</v>
      </c>
      <c r="W1594">
        <f>Input2022!W1594*0.000001</f>
        <v>-0.67340599999999995</v>
      </c>
    </row>
    <row r="1595" spans="1:23">
      <c r="A1595">
        <f>Input2022!A1595</f>
        <v>2023</v>
      </c>
      <c r="B1595" t="str">
        <f>Input2022!B1595</f>
        <v>Brawley Elementary School District</v>
      </c>
      <c r="C1595" t="str">
        <f>Input2022!C1595</f>
        <v>School District</v>
      </c>
      <c r="D1595" t="str">
        <f>Input2022!D1595</f>
        <v>06</v>
      </c>
      <c r="E1595" t="str">
        <f>Input2022!E1595</f>
        <v>025</v>
      </c>
      <c r="F1595" t="str">
        <f>Input2022!F1595</f>
        <v>05790</v>
      </c>
      <c r="G1595" t="str">
        <f>Input2022!G1595</f>
        <v>CA</v>
      </c>
      <c r="H1595">
        <f>Input2022!H1595*0.000001</f>
        <v>21.102974</v>
      </c>
      <c r="I1595">
        <f>Input2022!I1595*0.000001</f>
        <v>0</v>
      </c>
      <c r="J1595">
        <f>Input2022!J1595*0.000001</f>
        <v>74.311418000000003</v>
      </c>
      <c r="K1595">
        <f>Input2022!K1595*0.000001</f>
        <v>22.905106</v>
      </c>
      <c r="L1595">
        <f>Input2022!L1595*0.000001</f>
        <v>111.282955</v>
      </c>
      <c r="M1595">
        <f>Input2022!M1595*0.000001</f>
        <v>85.111150999999992</v>
      </c>
      <c r="N1595">
        <f>Input2022!N1595*0.000001</f>
        <v>45.096815999999997</v>
      </c>
      <c r="O1595">
        <f>Input2022!O1595*0.000001</f>
        <v>0</v>
      </c>
      <c r="P1595">
        <f>Input2022!P1595*0.000001</f>
        <v>14.69853</v>
      </c>
      <c r="Q1595">
        <f>Input2022!Q1595*0.000001</f>
        <v>-45.489488000000001</v>
      </c>
      <c r="R1595">
        <f>Input2022!R1595*0.000001</f>
        <v>203.83697465957451</v>
      </c>
      <c r="S1595">
        <f>Input2022!S1595*0.000001</f>
        <v>158.34748665957451</v>
      </c>
      <c r="T1595">
        <f>Input2022!T1595*0.000001</f>
        <v>7.6095579999999998</v>
      </c>
      <c r="U1595">
        <f>Input2022!U1595*0.000001</f>
        <v>0</v>
      </c>
      <c r="V1595">
        <f>Input2022!V1595*0.000001</f>
        <v>15.106361999999999</v>
      </c>
      <c r="W1595">
        <f>Input2022!W1595*0.000001</f>
        <v>-28.258013999999999</v>
      </c>
    </row>
    <row r="1596" spans="1:23">
      <c r="A1596">
        <f>Input2022!A1596</f>
        <v>2023</v>
      </c>
      <c r="B1596" t="str">
        <f>Input2022!B1596</f>
        <v>Brawley Union High School District</v>
      </c>
      <c r="C1596" t="str">
        <f>Input2022!C1596</f>
        <v>School District</v>
      </c>
      <c r="D1596" t="str">
        <f>Input2022!D1596</f>
        <v>06</v>
      </c>
      <c r="E1596" t="str">
        <f>Input2022!E1596</f>
        <v>025</v>
      </c>
      <c r="F1596" t="str">
        <f>Input2022!F1596</f>
        <v>05820</v>
      </c>
      <c r="G1596" t="str">
        <f>Input2022!G1596</f>
        <v>CA</v>
      </c>
      <c r="H1596">
        <f>Input2022!H1596*0.000001</f>
        <v>9.1173570000000002</v>
      </c>
      <c r="I1596">
        <f>Input2022!I1596*0.000001</f>
        <v>0</v>
      </c>
      <c r="J1596">
        <f>Input2022!J1596*0.000001</f>
        <v>41.417068999999998</v>
      </c>
      <c r="K1596">
        <f>Input2022!K1596*0.000001</f>
        <v>11.112311</v>
      </c>
      <c r="L1596">
        <f>Input2022!L1596*0.000001</f>
        <v>49.570240999999996</v>
      </c>
      <c r="M1596">
        <f>Input2022!M1596*0.000001</f>
        <v>42.616965</v>
      </c>
      <c r="N1596">
        <f>Input2022!N1596*0.000001</f>
        <v>14.001961999999999</v>
      </c>
      <c r="O1596">
        <f>Input2022!O1596*0.000001</f>
        <v>0</v>
      </c>
      <c r="P1596">
        <f>Input2022!P1596*0.000001</f>
        <v>2.4784120000000001</v>
      </c>
      <c r="Q1596">
        <f>Input2022!Q1596*0.000001</f>
        <v>-22.251072999999998</v>
      </c>
      <c r="R1596">
        <f>Input2022!R1596*0.000001</f>
        <v>101.56790176595747</v>
      </c>
      <c r="S1596">
        <f>Input2022!S1596*0.000001</f>
        <v>79.316828765957467</v>
      </c>
      <c r="T1596">
        <f>Input2022!T1596*0.000001</f>
        <v>4.0824489999999996</v>
      </c>
      <c r="U1596">
        <f>Input2022!U1596*0.000001</f>
        <v>0</v>
      </c>
      <c r="V1596">
        <f>Input2022!V1596*0.000001</f>
        <v>4.0026909999999996</v>
      </c>
      <c r="W1596">
        <f>Input2022!W1596*0.000001</f>
        <v>-18.35276</v>
      </c>
    </row>
    <row r="1597" spans="1:23">
      <c r="A1597">
        <f>Input2022!A1597</f>
        <v>2023</v>
      </c>
      <c r="B1597" t="str">
        <f>Input2022!B1597</f>
        <v>Brea</v>
      </c>
      <c r="C1597" t="str">
        <f>Input2022!C1597</f>
        <v>City</v>
      </c>
      <c r="D1597" t="str">
        <f>Input2022!D1597</f>
        <v>06</v>
      </c>
      <c r="E1597" t="str">
        <f>Input2022!E1597</f>
        <v>059</v>
      </c>
      <c r="F1597" t="str">
        <f>Input2022!F1597</f>
        <v>08100</v>
      </c>
      <c r="G1597" t="str">
        <f>Input2022!G1597</f>
        <v>CA</v>
      </c>
      <c r="H1597">
        <f>Input2022!H1597*0.000001</f>
        <v>42.422069</v>
      </c>
      <c r="I1597">
        <f>Input2022!I1597*0.000001</f>
        <v>-5.8997310000000001</v>
      </c>
      <c r="J1597">
        <f>Input2022!J1597*0.000001</f>
        <v>70.676546000000002</v>
      </c>
      <c r="K1597">
        <f>Input2022!K1597*0.000001</f>
        <v>48.344256999999999</v>
      </c>
      <c r="L1597">
        <f>Input2022!L1597*0.000001</f>
        <v>122.50856399999999</v>
      </c>
      <c r="M1597">
        <f>Input2022!M1597*0.000001</f>
        <v>80.62971499999999</v>
      </c>
      <c r="N1597">
        <f>Input2022!N1597*0.000001</f>
        <v>0</v>
      </c>
      <c r="O1597">
        <f>Input2022!O1597*0.000001</f>
        <v>47.788882000000001</v>
      </c>
      <c r="P1597">
        <f>Input2022!P1597*0.000001</f>
        <v>2.585191</v>
      </c>
      <c r="Q1597">
        <f>Input2022!Q1597*0.000001</f>
        <v>-157.615691</v>
      </c>
      <c r="R1597">
        <f>Input2022!R1597*0.000001</f>
        <v>561.77901853072615</v>
      </c>
      <c r="S1597">
        <f>Input2022!S1597*0.000001</f>
        <v>404.16332753072624</v>
      </c>
      <c r="T1597">
        <f>Input2022!T1597*0.000001</f>
        <v>15.302109</v>
      </c>
      <c r="U1597">
        <f>Input2022!U1597*0.000001</f>
        <v>0</v>
      </c>
      <c r="V1597">
        <f>Input2022!V1597*0.000001</f>
        <v>24.806583</v>
      </c>
      <c r="W1597">
        <f>Input2022!W1597*0.000001</f>
        <v>-16.320573</v>
      </c>
    </row>
    <row r="1598" spans="1:23">
      <c r="A1598">
        <f>Input2022!A1598</f>
        <v>2023</v>
      </c>
      <c r="B1598" t="str">
        <f>Input2022!B1598</f>
        <v>Brea Olinda Unified School District</v>
      </c>
      <c r="C1598" t="str">
        <f>Input2022!C1598</f>
        <v>School District</v>
      </c>
      <c r="D1598" t="str">
        <f>Input2022!D1598</f>
        <v>06</v>
      </c>
      <c r="E1598" t="str">
        <f>Input2022!E1598</f>
        <v>059</v>
      </c>
      <c r="F1598" t="str">
        <f>Input2022!F1598</f>
        <v>05880</v>
      </c>
      <c r="G1598" t="str">
        <f>Input2022!G1598</f>
        <v>CA</v>
      </c>
      <c r="H1598">
        <f>Input2022!H1598*0.000001</f>
        <v>21.566033999999998</v>
      </c>
      <c r="I1598">
        <f>Input2022!I1598*0.000001</f>
        <v>-0.13146099999999999</v>
      </c>
      <c r="J1598">
        <f>Input2022!J1598*0.000001</f>
        <v>89.458991999999995</v>
      </c>
      <c r="K1598">
        <f>Input2022!K1598*0.000001</f>
        <v>23.014052</v>
      </c>
      <c r="L1598">
        <f>Input2022!L1598*0.000001</f>
        <v>111.812736</v>
      </c>
      <c r="M1598">
        <f>Input2022!M1598*0.000001</f>
        <v>99.576813000000001</v>
      </c>
      <c r="N1598">
        <f>Input2022!N1598*0.000001</f>
        <v>33.425032000000002</v>
      </c>
      <c r="O1598">
        <f>Input2022!O1598*0.000001</f>
        <v>0</v>
      </c>
      <c r="P1598">
        <f>Input2022!P1598*0.000001</f>
        <v>4.6012829999999996</v>
      </c>
      <c r="Q1598">
        <f>Input2022!Q1598*0.000001</f>
        <v>-64.44370099999999</v>
      </c>
      <c r="R1598">
        <f>Input2022!R1598*0.000001</f>
        <v>289.90597877192982</v>
      </c>
      <c r="S1598">
        <f>Input2022!S1598*0.000001</f>
        <v>225.46227777192985</v>
      </c>
      <c r="T1598">
        <f>Input2022!T1598*0.000001</f>
        <v>9.9397199999999994</v>
      </c>
      <c r="U1598">
        <f>Input2022!U1598*0.000001</f>
        <v>0</v>
      </c>
      <c r="V1598">
        <f>Input2022!V1598*0.000001</f>
        <v>10.760968999999999</v>
      </c>
      <c r="W1598">
        <f>Input2022!W1598*0.000001</f>
        <v>-10.846031</v>
      </c>
    </row>
    <row r="1599" spans="1:23">
      <c r="A1599">
        <f>Input2022!A1599</f>
        <v>2023</v>
      </c>
      <c r="B1599" t="str">
        <f>Input2022!B1599</f>
        <v>Brentwood</v>
      </c>
      <c r="C1599" t="str">
        <f>Input2022!C1599</f>
        <v>City</v>
      </c>
      <c r="D1599" t="str">
        <f>Input2022!D1599</f>
        <v>06</v>
      </c>
      <c r="E1599" t="str">
        <f>Input2022!E1599</f>
        <v>013</v>
      </c>
      <c r="F1599" t="str">
        <f>Input2022!F1599</f>
        <v>08142</v>
      </c>
      <c r="G1599" t="str">
        <f>Input2022!G1599</f>
        <v>CA</v>
      </c>
      <c r="H1599">
        <f>Input2022!H1599*0.000001</f>
        <v>31.522197999999999</v>
      </c>
      <c r="I1599">
        <f>Input2022!I1599*0.000001</f>
        <v>-12.980585999999999</v>
      </c>
      <c r="J1599">
        <f>Input2022!J1599*0.000001</f>
        <v>62.203615999999997</v>
      </c>
      <c r="K1599">
        <f>Input2022!K1599*0.000001</f>
        <v>145.70789199999999</v>
      </c>
      <c r="L1599">
        <f>Input2022!L1599*0.000001</f>
        <v>171.575459</v>
      </c>
      <c r="M1599">
        <f>Input2022!M1599*0.000001</f>
        <v>56.406708999999999</v>
      </c>
      <c r="N1599">
        <f>Input2022!N1599*0.000001</f>
        <v>0</v>
      </c>
      <c r="O1599">
        <f>Input2022!O1599*0.000001</f>
        <v>34.333991999999995</v>
      </c>
      <c r="P1599">
        <f>Input2022!P1599*0.000001</f>
        <v>5.4202729999999999</v>
      </c>
      <c r="Q1599">
        <f>Input2022!Q1599*0.000001</f>
        <v>-49.186945999999999</v>
      </c>
      <c r="R1599">
        <f>Input2022!R1599*0.000001</f>
        <v>256.700581</v>
      </c>
      <c r="S1599">
        <f>Input2022!S1599*0.000001</f>
        <v>207.51363499999999</v>
      </c>
      <c r="T1599">
        <f>Input2022!T1599*0.000001</f>
        <v>7.8457279999999994</v>
      </c>
      <c r="U1599">
        <f>Input2022!U1599*0.000001</f>
        <v>23.343176</v>
      </c>
      <c r="V1599">
        <f>Input2022!V1599*0.000001</f>
        <v>51.370888000000001</v>
      </c>
      <c r="W1599">
        <f>Input2022!W1599*0.000001</f>
        <v>60.303300999999998</v>
      </c>
    </row>
    <row r="1600" spans="1:23">
      <c r="A1600">
        <f>Input2022!A1600</f>
        <v>2023</v>
      </c>
      <c r="B1600" t="str">
        <f>Input2022!B1600</f>
        <v>Brentwood Union School District</v>
      </c>
      <c r="C1600" t="str">
        <f>Input2022!C1600</f>
        <v>School District</v>
      </c>
      <c r="D1600" t="str">
        <f>Input2022!D1600</f>
        <v>06</v>
      </c>
      <c r="E1600" t="str">
        <f>Input2022!E1600</f>
        <v>013</v>
      </c>
      <c r="F1600" t="str">
        <f>Input2022!F1600</f>
        <v>05910</v>
      </c>
      <c r="G1600" t="str">
        <f>Input2022!G1600</f>
        <v>CA</v>
      </c>
      <c r="H1600">
        <f>Input2022!H1600*0.000001</f>
        <v>9.2739569999999993</v>
      </c>
      <c r="I1600">
        <f>Input2022!I1600*0.000001</f>
        <v>0</v>
      </c>
      <c r="J1600">
        <f>Input2022!J1600*0.000001</f>
        <v>132.87503799999999</v>
      </c>
      <c r="K1600">
        <f>Input2022!K1600*0.000001</f>
        <v>102.758674</v>
      </c>
      <c r="L1600">
        <f>Input2022!L1600*0.000001</f>
        <v>157.82613999999998</v>
      </c>
      <c r="M1600">
        <f>Input2022!M1600*0.000001</f>
        <v>138.76993099999999</v>
      </c>
      <c r="N1600">
        <f>Input2022!N1600*0.000001</f>
        <v>4.6620989999999995</v>
      </c>
      <c r="O1600">
        <f>Input2022!O1600*0.000001</f>
        <v>0.81629599999999991</v>
      </c>
      <c r="P1600">
        <f>Input2022!P1600*0.000001</f>
        <v>17.868368999999998</v>
      </c>
      <c r="Q1600">
        <f>Input2022!Q1600*0.000001</f>
        <v>-90.569379999999995</v>
      </c>
      <c r="R1600">
        <f>Input2022!R1600*0.000001</f>
        <v>420.346969</v>
      </c>
      <c r="S1600">
        <f>Input2022!S1600*0.000001</f>
        <v>329.77758899999998</v>
      </c>
      <c r="T1600">
        <f>Input2022!T1600*0.000001</f>
        <v>12.687536999999999</v>
      </c>
      <c r="U1600">
        <f>Input2022!U1600*0.000001</f>
        <v>0</v>
      </c>
      <c r="V1600">
        <f>Input2022!V1600*0.000001</f>
        <v>10.579589</v>
      </c>
      <c r="W1600">
        <f>Input2022!W1600*0.000001</f>
        <v>-138.55056299999998</v>
      </c>
    </row>
    <row r="1601" spans="1:23">
      <c r="A1601">
        <f>Input2022!A1601</f>
        <v>2023</v>
      </c>
      <c r="B1601" t="str">
        <f>Input2022!B1601</f>
        <v>Bret Harte Union High School District</v>
      </c>
      <c r="C1601" t="str">
        <f>Input2022!C1601</f>
        <v>School District</v>
      </c>
      <c r="D1601" t="str">
        <f>Input2022!D1601</f>
        <v>06</v>
      </c>
      <c r="E1601" t="str">
        <f>Input2022!E1601</f>
        <v>009</v>
      </c>
      <c r="F1601" t="str">
        <f>Input2022!F1601</f>
        <v>05940</v>
      </c>
      <c r="G1601" t="str">
        <f>Input2022!G1601</f>
        <v>CA</v>
      </c>
      <c r="H1601">
        <f>Input2022!H1601*0.000001</f>
        <v>6.8823349999999994</v>
      </c>
      <c r="I1601">
        <f>Input2022!I1601*0.000001</f>
        <v>0</v>
      </c>
      <c r="J1601">
        <f>Input2022!J1601*0.000001</f>
        <v>15.196349999999999</v>
      </c>
      <c r="K1601">
        <f>Input2022!K1601*0.000001</f>
        <v>17.947914000000001</v>
      </c>
      <c r="L1601">
        <f>Input2022!L1601*0.000001</f>
        <v>18.220914</v>
      </c>
      <c r="M1601">
        <f>Input2022!M1601*0.000001</f>
        <v>16.994294999999997</v>
      </c>
      <c r="N1601">
        <f>Input2022!N1601*0.000001</f>
        <v>0</v>
      </c>
      <c r="O1601">
        <f>Input2022!O1601*0.000001</f>
        <v>7.44815</v>
      </c>
      <c r="P1601">
        <f>Input2022!P1601*0.000001</f>
        <v>0.964144</v>
      </c>
      <c r="Q1601">
        <f>Input2022!Q1601*0.000001</f>
        <v>-10.35543</v>
      </c>
      <c r="R1601">
        <f>Input2022!R1601*0.000001</f>
        <v>44.798658447231233</v>
      </c>
      <c r="S1601">
        <f>Input2022!S1601*0.000001</f>
        <v>34.443228447231235</v>
      </c>
      <c r="T1601">
        <f>Input2022!T1601*0.000001</f>
        <v>1.5359659999999999</v>
      </c>
      <c r="U1601">
        <f>Input2022!U1601*0.000001</f>
        <v>0</v>
      </c>
      <c r="V1601">
        <f>Input2022!V1601*0.000001</f>
        <v>2.4245579999999998</v>
      </c>
      <c r="W1601">
        <f>Input2022!W1601*0.000001</f>
        <v>-4.7964199999999995</v>
      </c>
    </row>
    <row r="1602" spans="1:23">
      <c r="A1602">
        <f>Input2022!A1602</f>
        <v>2023</v>
      </c>
      <c r="B1602" t="str">
        <f>Input2022!B1602</f>
        <v>Briggs Elementary School District</v>
      </c>
      <c r="C1602" t="str">
        <f>Input2022!C1602</f>
        <v>School District</v>
      </c>
      <c r="D1602" t="str">
        <f>Input2022!D1602</f>
        <v>06</v>
      </c>
      <c r="E1602" t="str">
        <f>Input2022!E1602</f>
        <v>111</v>
      </c>
      <c r="F1602" t="str">
        <f>Input2022!F1602</f>
        <v>06030</v>
      </c>
      <c r="G1602" t="str">
        <f>Input2022!G1602</f>
        <v>CA</v>
      </c>
      <c r="H1602">
        <f>Input2022!H1602*0.000001</f>
        <v>3.8547919999999998</v>
      </c>
      <c r="I1602">
        <f>Input2022!I1602*0.000001</f>
        <v>-8.4999999999999992E-2</v>
      </c>
      <c r="J1602">
        <f>Input2022!J1602*0.000001</f>
        <v>8.5918689999999991</v>
      </c>
      <c r="K1602">
        <f>Input2022!K1602*0.000001</f>
        <v>5.5359020000000001</v>
      </c>
      <c r="L1602">
        <f>Input2022!L1602*0.000001</f>
        <v>10.776363</v>
      </c>
      <c r="M1602">
        <f>Input2022!M1602*0.000001</f>
        <v>10.244539</v>
      </c>
      <c r="N1602">
        <f>Input2022!N1602*0.000001</f>
        <v>6.0132789999999998</v>
      </c>
      <c r="O1602">
        <f>Input2022!O1602*0.000001</f>
        <v>0</v>
      </c>
      <c r="P1602">
        <f>Input2022!P1602*0.000001</f>
        <v>1.092751</v>
      </c>
      <c r="Q1602">
        <f>Input2022!Q1602*0.000001</f>
        <v>-5.6076629999999996</v>
      </c>
      <c r="R1602">
        <f>Input2022!R1602*0.000001</f>
        <v>25.396998999999997</v>
      </c>
      <c r="S1602">
        <f>Input2022!S1602*0.000001</f>
        <v>19.789335999999999</v>
      </c>
      <c r="T1602">
        <f>Input2022!T1602*0.000001</f>
        <v>0.84398099999999998</v>
      </c>
      <c r="U1602">
        <f>Input2022!U1602*0.000001</f>
        <v>0</v>
      </c>
      <c r="V1602">
        <f>Input2022!V1602*0.000001</f>
        <v>0</v>
      </c>
      <c r="W1602">
        <f>Input2022!W1602*0.000001</f>
        <v>-0.27654899999999999</v>
      </c>
    </row>
    <row r="1603" spans="1:23">
      <c r="A1603">
        <f>Input2022!A1603</f>
        <v>2023</v>
      </c>
      <c r="B1603" t="str">
        <f>Input2022!B1603</f>
        <v>Brisbane School District</v>
      </c>
      <c r="C1603" t="str">
        <f>Input2022!C1603</f>
        <v>School District</v>
      </c>
      <c r="D1603" t="str">
        <f>Input2022!D1603</f>
        <v>06</v>
      </c>
      <c r="E1603" t="str">
        <f>Input2022!E1603</f>
        <v>081</v>
      </c>
      <c r="F1603" t="str">
        <f>Input2022!F1603</f>
        <v>06060</v>
      </c>
      <c r="G1603" t="str">
        <f>Input2022!G1603</f>
        <v>CA</v>
      </c>
      <c r="H1603">
        <f>Input2022!H1603*0.000001</f>
        <v>7.6290359999999993</v>
      </c>
      <c r="I1603">
        <f>Input2022!I1603*0.000001</f>
        <v>-0.106111</v>
      </c>
      <c r="J1603">
        <f>Input2022!J1603*0.000001</f>
        <v>11.567162999999999</v>
      </c>
      <c r="K1603">
        <f>Input2022!K1603*0.000001</f>
        <v>40.107999999999997</v>
      </c>
      <c r="L1603">
        <f>Input2022!L1603*0.000001</f>
        <v>15.02</v>
      </c>
      <c r="M1603">
        <f>Input2022!M1603*0.000001</f>
        <v>13.074907</v>
      </c>
      <c r="N1603">
        <f>Input2022!N1603*0.000001</f>
        <v>9.3617799999999995</v>
      </c>
      <c r="O1603">
        <f>Input2022!O1603*0.000001</f>
        <v>0</v>
      </c>
      <c r="P1603">
        <f>Input2022!P1603*0.000001</f>
        <v>0.67045899999999992</v>
      </c>
      <c r="Q1603">
        <f>Input2022!Q1603*0.000001</f>
        <v>-8.0629999999999988</v>
      </c>
      <c r="R1603">
        <f>Input2022!R1603*0.000001</f>
        <v>35.313859649122811</v>
      </c>
      <c r="S1603">
        <f>Input2022!S1603*0.000001</f>
        <v>27.250859649122809</v>
      </c>
      <c r="T1603">
        <f>Input2022!T1603*0.000001</f>
        <v>1.306</v>
      </c>
      <c r="U1603">
        <f>Input2022!U1603*0.000001</f>
        <v>0</v>
      </c>
      <c r="V1603">
        <f>Input2022!V1603*0.000001</f>
        <v>2.0459999999999998</v>
      </c>
      <c r="W1603">
        <f>Input2022!W1603*0.000001</f>
        <v>-15.965999999999999</v>
      </c>
    </row>
    <row r="1604" spans="1:23">
      <c r="A1604">
        <f>Input2022!A1604</f>
        <v>2023</v>
      </c>
      <c r="B1604" t="str">
        <f>Input2022!B1604</f>
        <v>Brittan Elementary School District</v>
      </c>
      <c r="C1604" t="str">
        <f>Input2022!C1604</f>
        <v>School District</v>
      </c>
      <c r="D1604" t="str">
        <f>Input2022!D1604</f>
        <v>06</v>
      </c>
      <c r="E1604" t="str">
        <f>Input2022!E1604</f>
        <v>101</v>
      </c>
      <c r="F1604" t="str">
        <f>Input2022!F1604</f>
        <v>06090</v>
      </c>
      <c r="G1604" t="str">
        <f>Input2022!G1604</f>
        <v>CA</v>
      </c>
      <c r="H1604">
        <f>Input2022!H1604*0.000001</f>
        <v>1.4190739999999999</v>
      </c>
      <c r="I1604">
        <f>Input2022!I1604*0.000001</f>
        <v>-2.7900000000000001E-4</v>
      </c>
      <c r="J1604">
        <f>Input2022!J1604*0.000001</f>
        <v>5.5620180000000001</v>
      </c>
      <c r="K1604">
        <f>Input2022!K1604*0.000001</f>
        <v>4.2930459999999995</v>
      </c>
      <c r="L1604">
        <f>Input2022!L1604*0.000001</f>
        <v>6.9042110000000001</v>
      </c>
      <c r="M1604">
        <f>Input2022!M1604*0.000001</f>
        <v>6.5789599999999995</v>
      </c>
      <c r="N1604">
        <f>Input2022!N1604*0.000001</f>
        <v>0</v>
      </c>
      <c r="O1604">
        <f>Input2022!O1604*0.000001</f>
        <v>2.8196999999999997</v>
      </c>
      <c r="P1604">
        <f>Input2022!P1604*0.000001</f>
        <v>0.364842</v>
      </c>
      <c r="Q1604">
        <f>Input2022!Q1604*0.000001</f>
        <v>-3.6488859999999996</v>
      </c>
      <c r="R1604">
        <f>Input2022!R1604*0.000001</f>
        <v>16.661701810624212</v>
      </c>
      <c r="S1604">
        <f>Input2022!S1604*0.000001</f>
        <v>13.012815810624211</v>
      </c>
      <c r="T1604">
        <f>Input2022!T1604*0.000001</f>
        <v>0.551311</v>
      </c>
      <c r="U1604">
        <f>Input2022!U1604*0.000001</f>
        <v>0</v>
      </c>
      <c r="V1604">
        <f>Input2022!V1604*0.000001</f>
        <v>0</v>
      </c>
      <c r="W1604">
        <f>Input2022!W1604*0.000001</f>
        <v>-1.600951</v>
      </c>
    </row>
    <row r="1605" spans="1:23">
      <c r="A1605">
        <f>Input2022!A1605</f>
        <v>2023</v>
      </c>
      <c r="B1605" t="str">
        <f>Input2022!B1605</f>
        <v>Buckeye Union School District</v>
      </c>
      <c r="C1605" t="str">
        <f>Input2022!C1605</f>
        <v>School District</v>
      </c>
      <c r="D1605" t="str">
        <f>Input2022!D1605</f>
        <v>06</v>
      </c>
      <c r="E1605" t="str">
        <f>Input2022!E1605</f>
        <v>017</v>
      </c>
      <c r="F1605" t="str">
        <f>Input2022!F1605</f>
        <v>06270</v>
      </c>
      <c r="G1605" t="str">
        <f>Input2022!G1605</f>
        <v>CA</v>
      </c>
      <c r="H1605">
        <f>Input2022!H1605*0.000001</f>
        <v>7.9986739999999994</v>
      </c>
      <c r="I1605">
        <f>Input2022!I1605*0.000001</f>
        <v>-1.5</v>
      </c>
      <c r="J1605">
        <f>Input2022!J1605*0.000001</f>
        <v>58.847561999999996</v>
      </c>
      <c r="K1605">
        <f>Input2022!K1605*0.000001</f>
        <v>30.090294</v>
      </c>
      <c r="L1605">
        <f>Input2022!L1605*0.000001</f>
        <v>78.169941999999992</v>
      </c>
      <c r="M1605">
        <f>Input2022!M1605*0.000001</f>
        <v>65.150295</v>
      </c>
      <c r="N1605">
        <f>Input2022!N1605*0.000001</f>
        <v>16.562787999999998</v>
      </c>
      <c r="O1605">
        <f>Input2022!O1605*0.000001</f>
        <v>0</v>
      </c>
      <c r="P1605">
        <f>Input2022!P1605*0.000001</f>
        <v>4.1046300000000002</v>
      </c>
      <c r="Q1605">
        <f>Input2022!Q1605*0.000001</f>
        <v>-40.764291</v>
      </c>
      <c r="R1605">
        <f>Input2022!R1605*0.000001</f>
        <v>182.12718302127664</v>
      </c>
      <c r="S1605">
        <f>Input2022!S1605*0.000001</f>
        <v>141.36289202127665</v>
      </c>
      <c r="T1605">
        <f>Input2022!T1605*0.000001</f>
        <v>6.823569</v>
      </c>
      <c r="U1605">
        <f>Input2022!U1605*0.000001</f>
        <v>0</v>
      </c>
      <c r="V1605">
        <f>Input2022!V1605*0.000001</f>
        <v>0</v>
      </c>
      <c r="W1605">
        <f>Input2022!W1605*0.000001</f>
        <v>-23.671661999999998</v>
      </c>
    </row>
    <row r="1606" spans="1:23">
      <c r="A1606">
        <f>Input2022!A1606</f>
        <v>2023</v>
      </c>
      <c r="B1606" t="str">
        <f>Input2022!B1606</f>
        <v>Buellton</v>
      </c>
      <c r="C1606" t="str">
        <f>Input2022!C1606</f>
        <v>City</v>
      </c>
      <c r="D1606" t="str">
        <f>Input2022!D1606</f>
        <v>06</v>
      </c>
      <c r="E1606" t="str">
        <f>Input2022!E1606</f>
        <v>083</v>
      </c>
      <c r="F1606" t="str">
        <f>Input2022!F1606</f>
        <v xml:space="preserve">08758	</v>
      </c>
      <c r="G1606" t="str">
        <f>Input2022!G1606</f>
        <v>CA</v>
      </c>
      <c r="H1606">
        <f>Input2022!H1606*0.000001</f>
        <v>13.768082</v>
      </c>
      <c r="I1606">
        <f>Input2022!I1606*0.000001</f>
        <v>-0.33873199999999998</v>
      </c>
      <c r="J1606">
        <f>Input2022!J1606*0.000001</f>
        <v>9.2149850000000004</v>
      </c>
      <c r="K1606">
        <f>Input2022!K1606*0.000001</f>
        <v>4.0799849999999998</v>
      </c>
      <c r="L1606">
        <f>Input2022!L1606*0.000001</f>
        <v>16.491685</v>
      </c>
      <c r="M1606">
        <f>Input2022!M1606*0.000001</f>
        <v>11.542541</v>
      </c>
      <c r="N1606">
        <f>Input2022!N1606*0.000001</f>
        <v>0</v>
      </c>
      <c r="O1606">
        <f>Input2022!O1606*0.000001</f>
        <v>13.230988</v>
      </c>
      <c r="P1606">
        <f>Input2022!P1606*0.000001</f>
        <v>0.83560099999999993</v>
      </c>
      <c r="Q1606">
        <f>Input2022!Q1606*0.000001</f>
        <v>-2.8882460000000001</v>
      </c>
      <c r="R1606">
        <f>Input2022!R1606*0.000001</f>
        <v>12.385274442538595</v>
      </c>
      <c r="S1606">
        <f>Input2022!S1606*0.000001</f>
        <v>9.4970284425385945</v>
      </c>
      <c r="T1606">
        <f>Input2022!T1606*0.000001</f>
        <v>0.38544699999999998</v>
      </c>
      <c r="U1606">
        <f>Input2022!U1606*0.000001</f>
        <v>0</v>
      </c>
      <c r="V1606">
        <f>Input2022!V1606*0.000001</f>
        <v>2.7321179999999998</v>
      </c>
      <c r="W1606">
        <f>Input2022!W1606*0.000001</f>
        <v>11.801639</v>
      </c>
    </row>
    <row r="1607" spans="1:23">
      <c r="A1607">
        <f>Input2022!A1607</f>
        <v>2023</v>
      </c>
      <c r="B1607" t="str">
        <f>Input2022!B1607</f>
        <v>Buellton Union School District</v>
      </c>
      <c r="C1607" t="str">
        <f>Input2022!C1607</f>
        <v>School District</v>
      </c>
      <c r="D1607" t="str">
        <f>Input2022!D1607</f>
        <v>06</v>
      </c>
      <c r="E1607" t="str">
        <f>Input2022!E1607</f>
        <v>083</v>
      </c>
      <c r="F1607" t="str">
        <f>Input2022!F1607</f>
        <v>06330</v>
      </c>
      <c r="G1607" t="str">
        <f>Input2022!G1607</f>
        <v>CA</v>
      </c>
      <c r="H1607">
        <f>Input2022!H1607*0.000001</f>
        <v>3.501064</v>
      </c>
      <c r="I1607">
        <f>Input2022!I1607*0.000001</f>
        <v>-0.1041</v>
      </c>
      <c r="J1607">
        <f>Input2022!J1607*0.000001</f>
        <v>15.358656999999999</v>
      </c>
      <c r="K1607">
        <f>Input2022!K1607*0.000001</f>
        <v>15.781376</v>
      </c>
      <c r="L1607">
        <f>Input2022!L1607*0.000001</f>
        <v>17.816407999999999</v>
      </c>
      <c r="M1607">
        <f>Input2022!M1607*0.000001</f>
        <v>16.612468</v>
      </c>
      <c r="N1607">
        <f>Input2022!N1607*0.000001</f>
        <v>0</v>
      </c>
      <c r="O1607">
        <f>Input2022!O1607*0.000001</f>
        <v>5.8023099999999994</v>
      </c>
      <c r="P1607">
        <f>Input2022!P1607*0.000001</f>
        <v>1.031919</v>
      </c>
      <c r="Q1607">
        <f>Input2022!Q1607*0.000001</f>
        <v>-11.26206</v>
      </c>
      <c r="R1607">
        <f>Input2022!R1607*0.000001</f>
        <v>48.809429824561406</v>
      </c>
      <c r="S1607">
        <f>Input2022!S1607*0.000001</f>
        <v>37.547369824561407</v>
      </c>
      <c r="T1607">
        <f>Input2022!T1607*0.000001</f>
        <v>1.664444</v>
      </c>
      <c r="U1607">
        <f>Input2022!U1607*0.000001</f>
        <v>-3.869048939964335E-4</v>
      </c>
      <c r="V1607">
        <f>Input2022!V1607*0.000001</f>
        <v>4.1160095106003561E-2</v>
      </c>
      <c r="W1607">
        <f>Input2022!W1607*0.000001</f>
        <v>-10.305194999999999</v>
      </c>
    </row>
    <row r="1608" spans="1:23">
      <c r="A1608">
        <f>Input2022!A1608</f>
        <v>2023</v>
      </c>
      <c r="B1608" t="str">
        <f>Input2022!B1608</f>
        <v>Buena Park</v>
      </c>
      <c r="C1608" t="str">
        <f>Input2022!C1608</f>
        <v>City</v>
      </c>
      <c r="D1608" t="str">
        <f>Input2022!D1608</f>
        <v>06</v>
      </c>
      <c r="E1608" t="str">
        <f>Input2022!E1608</f>
        <v>059</v>
      </c>
      <c r="F1608" t="str">
        <f>Input2022!F1608</f>
        <v>08786</v>
      </c>
      <c r="G1608" t="str">
        <f>Input2022!G1608</f>
        <v>CA</v>
      </c>
      <c r="H1608">
        <f>Input2022!H1608*0.000001</f>
        <v>55.889958999999998</v>
      </c>
      <c r="I1608">
        <f>Input2022!I1608*0.000001</f>
        <v>-1.348948</v>
      </c>
      <c r="J1608">
        <f>Input2022!J1608*0.000001</f>
        <v>79.129824999999997</v>
      </c>
      <c r="K1608">
        <f>Input2022!K1608*0.000001</f>
        <v>106.34538499999999</v>
      </c>
      <c r="L1608">
        <f>Input2022!L1608*0.000001</f>
        <v>124.182277</v>
      </c>
      <c r="M1608">
        <f>Input2022!M1608*0.000001</f>
        <v>94.795380999999992</v>
      </c>
      <c r="N1608">
        <f>Input2022!N1608*0.000001</f>
        <v>7.1195439999999994</v>
      </c>
      <c r="O1608">
        <f>Input2022!O1608*0.000001</f>
        <v>50.589876999999994</v>
      </c>
      <c r="P1608">
        <f>Input2022!P1608*0.000001</f>
        <v>6.493811</v>
      </c>
      <c r="Q1608">
        <f>Input2022!Q1608*0.000001</f>
        <v>-51.330534</v>
      </c>
      <c r="R1608">
        <f>Input2022!R1608*0.000001</f>
        <v>428.339474</v>
      </c>
      <c r="S1608">
        <f>Input2022!S1608*0.000001</f>
        <v>377.00894</v>
      </c>
      <c r="T1608">
        <f>Input2022!T1608*0.000001</f>
        <v>4.0030159999999997</v>
      </c>
      <c r="U1608">
        <f>Input2022!U1608*0.000001</f>
        <v>2.7023959999999998</v>
      </c>
      <c r="V1608">
        <f>Input2022!V1608*0.000001</f>
        <v>7.6040979999999996</v>
      </c>
      <c r="W1608">
        <f>Input2022!W1608*0.000001</f>
        <v>-37.846744999999999</v>
      </c>
    </row>
    <row r="1609" spans="1:23">
      <c r="A1609">
        <f>Input2022!A1609</f>
        <v>2023</v>
      </c>
      <c r="B1609" t="str">
        <f>Input2022!B1609</f>
        <v>Buena Park School District</v>
      </c>
      <c r="C1609" t="str">
        <f>Input2022!C1609</f>
        <v>School District</v>
      </c>
      <c r="D1609" t="str">
        <f>Input2022!D1609</f>
        <v>06</v>
      </c>
      <c r="E1609" t="str">
        <f>Input2022!E1609</f>
        <v>059</v>
      </c>
      <c r="F1609" t="str">
        <f>Input2022!F1609</f>
        <v>06360</v>
      </c>
      <c r="G1609" t="str">
        <f>Input2022!G1609</f>
        <v>CA</v>
      </c>
      <c r="H1609">
        <f>Input2022!H1609*0.000001</f>
        <v>18.312829999999998</v>
      </c>
      <c r="I1609">
        <f>Input2022!I1609*0.000001</f>
        <v>0</v>
      </c>
      <c r="J1609">
        <f>Input2022!J1609*0.000001</f>
        <v>74.120333000000002</v>
      </c>
      <c r="K1609">
        <f>Input2022!K1609*0.000001</f>
        <v>56.660705</v>
      </c>
      <c r="L1609">
        <f>Input2022!L1609*0.000001</f>
        <v>99.844470999999999</v>
      </c>
      <c r="M1609">
        <f>Input2022!M1609*0.000001</f>
        <v>92.040352999999996</v>
      </c>
      <c r="N1609">
        <f>Input2022!N1609*0.000001</f>
        <v>0</v>
      </c>
      <c r="O1609">
        <f>Input2022!O1609*0.000001</f>
        <v>37.928238999999998</v>
      </c>
      <c r="P1609">
        <f>Input2022!P1609*0.000001</f>
        <v>7.532222</v>
      </c>
      <c r="Q1609">
        <f>Input2022!Q1609*0.000001</f>
        <v>-48.728223</v>
      </c>
      <c r="R1609">
        <f>Input2022!R1609*0.000001</f>
        <v>223.654876</v>
      </c>
      <c r="S1609">
        <f>Input2022!S1609*0.000001</f>
        <v>174.92665299999999</v>
      </c>
      <c r="T1609">
        <f>Input2022!T1609*0.000001</f>
        <v>7.7929269999999997</v>
      </c>
      <c r="U1609">
        <f>Input2022!U1609*0.000001</f>
        <v>0</v>
      </c>
      <c r="V1609">
        <f>Input2022!V1609*0.000001</f>
        <v>10.718534</v>
      </c>
      <c r="W1609">
        <f>Input2022!W1609*0.000001</f>
        <v>-31.758049</v>
      </c>
    </row>
    <row r="1610" spans="1:23">
      <c r="A1610">
        <f>Input2022!A1610</f>
        <v>2023</v>
      </c>
      <c r="B1610" t="str">
        <f>Input2022!B1610</f>
        <v>Burbank</v>
      </c>
      <c r="C1610" t="str">
        <f>Input2022!C1610</f>
        <v>City</v>
      </c>
      <c r="D1610" t="str">
        <f>Input2022!D1610</f>
        <v>06</v>
      </c>
      <c r="E1610" t="str">
        <f>Input2022!E1610</f>
        <v>037</v>
      </c>
      <c r="F1610" t="str">
        <f>Input2022!F1610</f>
        <v>08954</v>
      </c>
      <c r="G1610" t="str">
        <f>Input2022!G1610</f>
        <v>CA</v>
      </c>
      <c r="H1610">
        <f>Input2022!H1610*0.000001</f>
        <v>122.015</v>
      </c>
      <c r="I1610">
        <f>Input2022!I1610*0.000001</f>
        <v>-12.824</v>
      </c>
      <c r="J1610">
        <f>Input2022!J1610*0.000001</f>
        <v>192.82</v>
      </c>
      <c r="K1610">
        <f>Input2022!K1610*0.000001</f>
        <v>323.78199999999998</v>
      </c>
      <c r="L1610">
        <f>Input2022!L1610*0.000001</f>
        <v>645.76900000000001</v>
      </c>
      <c r="M1610">
        <f>Input2022!M1610*0.000001</f>
        <v>216.16299999999998</v>
      </c>
      <c r="N1610">
        <f>Input2022!N1610*0.000001</f>
        <v>16.992000000000001</v>
      </c>
      <c r="O1610">
        <f>Input2022!O1610*0.000001</f>
        <v>136.59299999999999</v>
      </c>
      <c r="P1610">
        <f>Input2022!P1610*0.000001</f>
        <v>33.924999999999997</v>
      </c>
      <c r="Q1610">
        <f>Input2022!Q1610*0.000001</f>
        <v>-405.89699999999999</v>
      </c>
      <c r="R1610">
        <f>Input2022!R1610*0.000001</f>
        <v>1693.9169999999999</v>
      </c>
      <c r="S1610">
        <f>Input2022!S1610*0.000001</f>
        <v>1288.02</v>
      </c>
      <c r="T1610">
        <f>Input2022!T1610*0.000001</f>
        <v>43.597999999999999</v>
      </c>
      <c r="U1610">
        <f>Input2022!U1610*0.000001</f>
        <v>54.332999999999998</v>
      </c>
      <c r="V1610">
        <f>Input2022!V1610*0.000001</f>
        <v>77.826999999999998</v>
      </c>
      <c r="W1610">
        <f>Input2022!W1610*0.000001</f>
        <v>85.052999999999997</v>
      </c>
    </row>
    <row r="1611" spans="1:23">
      <c r="A1611">
        <f>Input2022!A1611</f>
        <v>2023</v>
      </c>
      <c r="B1611" t="str">
        <f>Input2022!B1611</f>
        <v>Burbank Unified School District</v>
      </c>
      <c r="C1611" t="str">
        <f>Input2022!C1611</f>
        <v>School District</v>
      </c>
      <c r="D1611" t="str">
        <f>Input2022!D1611</f>
        <v>06</v>
      </c>
      <c r="E1611" t="str">
        <f>Input2022!E1611</f>
        <v>037</v>
      </c>
      <c r="F1611" t="str">
        <f>Input2022!F1611</f>
        <v>06450</v>
      </c>
      <c r="G1611" t="str">
        <f>Input2022!G1611</f>
        <v>CA</v>
      </c>
      <c r="H1611">
        <f>Input2022!H1611*0.000001</f>
        <v>32.530763</v>
      </c>
      <c r="I1611">
        <f>Input2022!I1611*0.000001</f>
        <v>-0.15982099999999999</v>
      </c>
      <c r="J1611">
        <f>Input2022!J1611*0.000001</f>
        <v>207.12376499999999</v>
      </c>
      <c r="K1611">
        <f>Input2022!K1611*0.000001</f>
        <v>172.73516899999998</v>
      </c>
      <c r="L1611">
        <f>Input2022!L1611*0.000001</f>
        <v>284.37409500000001</v>
      </c>
      <c r="M1611">
        <f>Input2022!M1611*0.000001</f>
        <v>240.66475699999998</v>
      </c>
      <c r="N1611">
        <f>Input2022!N1611*0.000001</f>
        <v>82.633555000000001</v>
      </c>
      <c r="O1611">
        <f>Input2022!O1611*0.000001</f>
        <v>0</v>
      </c>
      <c r="P1611">
        <f>Input2022!P1611*0.000001</f>
        <v>27.903333999999997</v>
      </c>
      <c r="Q1611">
        <f>Input2022!Q1611*0.000001</f>
        <v>-155.213978</v>
      </c>
      <c r="R1611">
        <f>Input2022!R1611*0.000001</f>
        <v>689.02253699999994</v>
      </c>
      <c r="S1611">
        <f>Input2022!S1611*0.000001</f>
        <v>533.80855899999995</v>
      </c>
      <c r="T1611">
        <f>Input2022!T1611*0.000001</f>
        <v>23.687963</v>
      </c>
      <c r="U1611">
        <f>Input2022!U1611*0.000001</f>
        <v>1.3318049999999999</v>
      </c>
      <c r="V1611">
        <f>Input2022!V1611*0.000001</f>
        <v>74.494162000000003</v>
      </c>
      <c r="W1611">
        <f>Input2022!W1611*0.000001</f>
        <v>-208.93598599999999</v>
      </c>
    </row>
    <row r="1612" spans="1:23">
      <c r="A1612">
        <f>Input2022!A1612</f>
        <v>2023</v>
      </c>
      <c r="B1612" t="str">
        <f>Input2022!B1612</f>
        <v>Burlingame</v>
      </c>
      <c r="C1612" t="str">
        <f>Input2022!C1612</f>
        <v>City</v>
      </c>
      <c r="D1612" t="str">
        <f>Input2022!D1612</f>
        <v>06</v>
      </c>
      <c r="E1612" t="str">
        <f>Input2022!E1612</f>
        <v>081</v>
      </c>
      <c r="F1612" t="str">
        <f>Input2022!F1612</f>
        <v>09066</v>
      </c>
      <c r="G1612" t="str">
        <f>Input2022!G1612</f>
        <v>CA</v>
      </c>
      <c r="H1612">
        <f>Input2022!H1612*0.000001</f>
        <v>37.118443999999997</v>
      </c>
      <c r="I1612">
        <f>Input2022!I1612*0.000001</f>
        <v>-9.642123999999999</v>
      </c>
      <c r="J1612">
        <f>Input2022!J1612*0.000001</f>
        <v>68.245992000000001</v>
      </c>
      <c r="K1612">
        <f>Input2022!K1612*0.000001</f>
        <v>117.19821999999999</v>
      </c>
      <c r="L1612">
        <f>Input2022!L1612*0.000001</f>
        <v>147.89226099999999</v>
      </c>
      <c r="M1612">
        <f>Input2022!M1612*0.000001</f>
        <v>83.581775999999991</v>
      </c>
      <c r="N1612">
        <f>Input2022!N1612*0.000001</f>
        <v>0</v>
      </c>
      <c r="O1612">
        <f>Input2022!O1612*0.000001</f>
        <v>53.867460999999999</v>
      </c>
      <c r="P1612">
        <f>Input2022!P1612*0.000001</f>
        <v>5.9919409999999997</v>
      </c>
      <c r="Q1612">
        <f>Input2022!Q1612*0.000001</f>
        <v>-86.723643999999993</v>
      </c>
      <c r="R1612">
        <f>Input2022!R1612*0.000001</f>
        <v>215.65220499999998</v>
      </c>
      <c r="S1612">
        <f>Input2022!S1612*0.000001</f>
        <v>128.928561</v>
      </c>
      <c r="T1612">
        <f>Input2022!T1612*0.000001</f>
        <v>9.7306030000000003</v>
      </c>
      <c r="U1612">
        <f>Input2022!U1612*0.000001</f>
        <v>27.115811999999998</v>
      </c>
      <c r="V1612">
        <f>Input2022!V1612*0.000001</f>
        <v>47.002195</v>
      </c>
      <c r="W1612">
        <f>Input2022!W1612*0.000001</f>
        <v>35.322893000000001</v>
      </c>
    </row>
    <row r="1613" spans="1:23">
      <c r="A1613">
        <f>Input2022!A1613</f>
        <v>2023</v>
      </c>
      <c r="B1613" t="str">
        <f>Input2022!B1613</f>
        <v>Burlingame School District</v>
      </c>
      <c r="C1613" t="str">
        <f>Input2022!C1613</f>
        <v>School District</v>
      </c>
      <c r="D1613" t="str">
        <f>Input2022!D1613</f>
        <v>06</v>
      </c>
      <c r="E1613" t="str">
        <f>Input2022!E1613</f>
        <v>081</v>
      </c>
      <c r="F1613" t="str">
        <f>Input2022!F1613</f>
        <v>06480</v>
      </c>
      <c r="G1613" t="str">
        <f>Input2022!G1613</f>
        <v>CA</v>
      </c>
      <c r="H1613">
        <f>Input2022!H1613*0.000001</f>
        <v>11.019340999999999</v>
      </c>
      <c r="I1613">
        <f>Input2022!I1613*0.000001</f>
        <v>0</v>
      </c>
      <c r="J1613">
        <f>Input2022!J1613*0.000001</f>
        <v>49.251936000000001</v>
      </c>
      <c r="K1613">
        <f>Input2022!K1613*0.000001</f>
        <v>166.70823799999999</v>
      </c>
      <c r="L1613">
        <f>Input2022!L1613*0.000001</f>
        <v>65.433554000000001</v>
      </c>
      <c r="M1613">
        <f>Input2022!M1613*0.000001</f>
        <v>51.887022999999999</v>
      </c>
      <c r="N1613">
        <f>Input2022!N1613*0.000001</f>
        <v>0</v>
      </c>
      <c r="O1613">
        <f>Input2022!O1613*0.000001</f>
        <v>15.84882</v>
      </c>
      <c r="P1613">
        <f>Input2022!P1613*0.000001</f>
        <v>1.50369</v>
      </c>
      <c r="Q1613">
        <f>Input2022!Q1613*0.000001</f>
        <v>-33.864413999999996</v>
      </c>
      <c r="R1613">
        <f>Input2022!R1613*0.000001</f>
        <v>156.72937985477881</v>
      </c>
      <c r="S1613">
        <f>Input2022!S1613*0.000001</f>
        <v>122.86496585477882</v>
      </c>
      <c r="T1613">
        <f>Input2022!T1613*0.000001</f>
        <v>5.4618039999999999</v>
      </c>
      <c r="U1613">
        <f>Input2022!U1613*0.000001</f>
        <v>0</v>
      </c>
      <c r="V1613">
        <f>Input2022!V1613*0.000001</f>
        <v>9.3600110000000001</v>
      </c>
      <c r="W1613">
        <f>Input2022!W1613*0.000001</f>
        <v>-25.512174999999999</v>
      </c>
    </row>
    <row r="1614" spans="1:23">
      <c r="A1614">
        <f>Input2022!A1614</f>
        <v>2023</v>
      </c>
      <c r="B1614" t="str">
        <f>Input2022!B1614</f>
        <v>Burton School District</v>
      </c>
      <c r="C1614" t="str">
        <f>Input2022!C1614</f>
        <v>School District</v>
      </c>
      <c r="D1614" t="str">
        <f>Input2022!D1614</f>
        <v>06</v>
      </c>
      <c r="E1614" t="str">
        <f>Input2022!E1614</f>
        <v>107</v>
      </c>
      <c r="F1614" t="str">
        <f>Input2022!F1614</f>
        <v>06570</v>
      </c>
      <c r="G1614" t="str">
        <f>Input2022!G1614</f>
        <v>CA</v>
      </c>
      <c r="H1614">
        <f>Input2022!H1614*0.000001</f>
        <v>16.358978999999998</v>
      </c>
      <c r="I1614">
        <f>Input2022!I1614*0.000001</f>
        <v>-1.5826E-2</v>
      </c>
      <c r="J1614">
        <f>Input2022!J1614*0.000001</f>
        <v>82.969790000000003</v>
      </c>
      <c r="K1614">
        <f>Input2022!K1614*0.000001</f>
        <v>10.148382999999999</v>
      </c>
      <c r="L1614">
        <f>Input2022!L1614*0.000001</f>
        <v>100.33379599999999</v>
      </c>
      <c r="M1614">
        <f>Input2022!M1614*0.000001</f>
        <v>95.440340999999989</v>
      </c>
      <c r="N1614">
        <f>Input2022!N1614*0.000001</f>
        <v>0</v>
      </c>
      <c r="O1614">
        <f>Input2022!O1614*0.000001</f>
        <v>35.139997000000001</v>
      </c>
      <c r="P1614">
        <f>Input2022!P1614*0.000001</f>
        <v>5.6065399999999999</v>
      </c>
      <c r="Q1614">
        <f>Input2022!Q1614*0.000001</f>
        <v>-57.754075</v>
      </c>
      <c r="R1614">
        <f>Input2022!R1614*0.000001</f>
        <v>258.71286874735807</v>
      </c>
      <c r="S1614">
        <f>Input2022!S1614*0.000001</f>
        <v>200.95879374735807</v>
      </c>
      <c r="T1614">
        <f>Input2022!T1614*0.000001</f>
        <v>9.0035129999999999</v>
      </c>
      <c r="U1614">
        <f>Input2022!U1614*0.000001</f>
        <v>0.86597099999999994</v>
      </c>
      <c r="V1614">
        <f>Input2022!V1614*0.000001</f>
        <v>2.8249379999999999</v>
      </c>
      <c r="W1614">
        <f>Input2022!W1614*0.000001</f>
        <v>-23.855454999999999</v>
      </c>
    </row>
    <row r="1615" spans="1:23">
      <c r="A1615">
        <f>Input2022!A1615</f>
        <v>2023</v>
      </c>
      <c r="B1615" t="str">
        <f>Input2022!B1615</f>
        <v>Butte County</v>
      </c>
      <c r="C1615" t="str">
        <f>Input2022!C1615</f>
        <v>County</v>
      </c>
      <c r="D1615" t="str">
        <f>Input2022!D1615</f>
        <v>06</v>
      </c>
      <c r="E1615" t="str">
        <f>Input2022!E1615</f>
        <v>007</v>
      </c>
      <c r="F1615" t="str">
        <f>Input2022!F1615</f>
        <v>00000</v>
      </c>
      <c r="G1615" t="str">
        <f>Input2022!G1615</f>
        <v>CA</v>
      </c>
      <c r="H1615">
        <f>Input2022!H1615*0.000001</f>
        <v>69.546362000000002</v>
      </c>
      <c r="I1615">
        <f>Input2022!I1615*0.000001</f>
        <v>-14.747276999999999</v>
      </c>
      <c r="J1615">
        <f>Input2022!J1615*0.000001</f>
        <v>198.00979799999999</v>
      </c>
      <c r="K1615">
        <f>Input2022!K1615*0.000001</f>
        <v>165.289526</v>
      </c>
      <c r="L1615">
        <f>Input2022!L1615*0.000001</f>
        <v>564.92400799999996</v>
      </c>
      <c r="M1615">
        <f>Input2022!M1615*0.000001</f>
        <v>210.21142699999999</v>
      </c>
      <c r="N1615">
        <f>Input2022!N1615*0.000001</f>
        <v>29.323036999999999</v>
      </c>
      <c r="O1615">
        <f>Input2022!O1615*0.000001</f>
        <v>128.643248</v>
      </c>
      <c r="P1615">
        <f>Input2022!P1615*0.000001</f>
        <v>46.245131000000001</v>
      </c>
      <c r="Q1615">
        <f>Input2022!Q1615*0.000001</f>
        <v>-325.933719</v>
      </c>
      <c r="R1615">
        <f>Input2022!R1615*0.000001</f>
        <v>1126.5695759999999</v>
      </c>
      <c r="S1615">
        <f>Input2022!S1615*0.000001</f>
        <v>800.63585699999999</v>
      </c>
      <c r="T1615">
        <f>Input2022!T1615*0.000001</f>
        <v>39.81183</v>
      </c>
      <c r="U1615">
        <f>Input2022!U1615*0.000001</f>
        <v>10.584764</v>
      </c>
      <c r="V1615">
        <f>Input2022!V1615*0.000001</f>
        <v>66.140661999999992</v>
      </c>
      <c r="W1615">
        <f>Input2022!W1615*0.000001</f>
        <v>-71.714041999999992</v>
      </c>
    </row>
    <row r="1616" spans="1:23">
      <c r="A1616">
        <f>Input2022!A1616</f>
        <v>2023</v>
      </c>
      <c r="B1616" t="str">
        <f>Input2022!B1616</f>
        <v>Butte County Association of Governments</v>
      </c>
      <c r="C1616" t="str">
        <f>Input2022!C1616</f>
        <v>Special District</v>
      </c>
      <c r="D1616" t="str">
        <f>Input2022!D1616</f>
        <v>06</v>
      </c>
      <c r="E1616" t="str">
        <f>Input2022!E1616</f>
        <v>007</v>
      </c>
      <c r="F1616">
        <f>Input2022!F1616</f>
        <v>99010</v>
      </c>
      <c r="G1616" t="str">
        <f>Input2022!G1616</f>
        <v>CA</v>
      </c>
      <c r="H1616">
        <f>Input2022!H1616*0.000001</f>
        <v>0.43652599999999997</v>
      </c>
      <c r="I1616">
        <f>Input2022!I1616*0.000001</f>
        <v>0</v>
      </c>
      <c r="J1616">
        <f>Input2022!J1616*0.000001</f>
        <v>3.9288189999999998</v>
      </c>
      <c r="K1616">
        <f>Input2022!K1616*0.000001</f>
        <v>5.7521999999999997E-2</v>
      </c>
      <c r="L1616">
        <f>Input2022!L1616*0.000001</f>
        <v>37.045645</v>
      </c>
      <c r="M1616">
        <f>Input2022!M1616*0.000001</f>
        <v>3.204542</v>
      </c>
      <c r="N1616">
        <f>Input2022!N1616*0.000001</f>
        <v>0</v>
      </c>
      <c r="O1616">
        <f>Input2022!O1616*0.000001</f>
        <v>0.24041199999999999</v>
      </c>
      <c r="P1616">
        <f>Input2022!P1616*0.000001</f>
        <v>0.53749199999999997</v>
      </c>
      <c r="Q1616">
        <f>Input2022!Q1616*0.000001</f>
        <v>-1.2631219999999999</v>
      </c>
      <c r="R1616">
        <f>Input2022!R1616*0.000001</f>
        <v>6.5753360000000001</v>
      </c>
      <c r="S1616">
        <f>Input2022!S1616*0.000001</f>
        <v>5.312214</v>
      </c>
      <c r="T1616">
        <f>Input2022!T1616*0.000001</f>
        <v>0.20219499999999999</v>
      </c>
      <c r="U1616">
        <f>Input2022!U1616*0.000001</f>
        <v>0.31684099999999998</v>
      </c>
      <c r="V1616">
        <f>Input2022!V1616*0.000001</f>
        <v>1.166695</v>
      </c>
      <c r="W1616">
        <f>Input2022!W1616*0.000001</f>
        <v>19.793771</v>
      </c>
    </row>
    <row r="1617" spans="1:23">
      <c r="A1617">
        <f>Input2022!A1617</f>
        <v>2023</v>
      </c>
      <c r="B1617" t="str">
        <f>Input2022!B1617</f>
        <v>Butte County Office of Education</v>
      </c>
      <c r="C1617" t="str">
        <f>Input2022!C1617</f>
        <v>School District</v>
      </c>
      <c r="D1617" t="str">
        <f>Input2022!D1617</f>
        <v>06</v>
      </c>
      <c r="E1617" t="str">
        <f>Input2022!E1617</f>
        <v>007</v>
      </c>
      <c r="F1617" t="str">
        <f>Input2022!F1617</f>
        <v>91002</v>
      </c>
      <c r="G1617" t="str">
        <f>Input2022!G1617</f>
        <v>CA</v>
      </c>
      <c r="H1617">
        <f>Input2022!H1617*0.000001</f>
        <v>22.994388000000001</v>
      </c>
      <c r="I1617">
        <f>Input2022!I1617*0.000001</f>
        <v>0</v>
      </c>
      <c r="J1617">
        <f>Input2022!J1617*0.000001</f>
        <v>149.14622599999998</v>
      </c>
      <c r="K1617">
        <f>Input2022!K1617*0.000001</f>
        <v>2.0318459999999998</v>
      </c>
      <c r="L1617">
        <f>Input2022!L1617*0.000001</f>
        <v>183.015784</v>
      </c>
      <c r="M1617">
        <f>Input2022!M1617*0.000001</f>
        <v>154.04380999999998</v>
      </c>
      <c r="N1617">
        <f>Input2022!N1617*0.000001</f>
        <v>0</v>
      </c>
      <c r="O1617">
        <f>Input2022!O1617*0.000001</f>
        <v>29.602031</v>
      </c>
      <c r="P1617">
        <f>Input2022!P1617*0.000001</f>
        <v>27.670423</v>
      </c>
      <c r="Q1617">
        <f>Input2022!Q1617*0.000001</f>
        <v>-61.782244999999996</v>
      </c>
      <c r="R1617">
        <f>Input2022!R1617*0.000001</f>
        <v>238.27323799999999</v>
      </c>
      <c r="S1617">
        <f>Input2022!S1617*0.000001</f>
        <v>176.490993</v>
      </c>
      <c r="T1617">
        <f>Input2022!T1617*0.000001</f>
        <v>8.6206849999999999</v>
      </c>
      <c r="U1617">
        <f>Input2022!U1617*0.000001</f>
        <v>-1.1099999999999999E-3</v>
      </c>
      <c r="V1617">
        <f>Input2022!V1617*0.000001</f>
        <v>5.0484209999999994</v>
      </c>
      <c r="W1617">
        <f>Input2022!W1617*0.000001</f>
        <v>-25.930405999999998</v>
      </c>
    </row>
    <row r="1618" spans="1:23">
      <c r="A1618">
        <f>Input2022!A1618</f>
        <v>2023</v>
      </c>
      <c r="B1618" t="str">
        <f>Input2022!B1618</f>
        <v>Buttonwillow Union School District</v>
      </c>
      <c r="C1618" t="str">
        <f>Input2022!C1618</f>
        <v>School District</v>
      </c>
      <c r="D1618" t="str">
        <f>Input2022!D1618</f>
        <v>06</v>
      </c>
      <c r="E1618" t="str">
        <f>Input2022!E1618</f>
        <v>029</v>
      </c>
      <c r="F1618" t="str">
        <f>Input2022!F1618</f>
        <v>06720</v>
      </c>
      <c r="G1618" t="str">
        <f>Input2022!G1618</f>
        <v>CA</v>
      </c>
      <c r="H1618">
        <f>Input2022!H1618*0.000001</f>
        <v>2.2425189999999997</v>
      </c>
      <c r="I1618">
        <f>Input2022!I1618*0.000001</f>
        <v>0</v>
      </c>
      <c r="J1618">
        <f>Input2022!J1618*0.000001</f>
        <v>6.7268909999999993</v>
      </c>
      <c r="K1618">
        <f>Input2022!K1618*0.000001</f>
        <v>3.7546649999999997</v>
      </c>
      <c r="L1618">
        <f>Input2022!L1618*0.000001</f>
        <v>10.542792</v>
      </c>
      <c r="M1618">
        <f>Input2022!M1618*0.000001</f>
        <v>8.8559400000000004</v>
      </c>
      <c r="N1618">
        <f>Input2022!N1618*0.000001</f>
        <v>4.9981770000000001</v>
      </c>
      <c r="O1618">
        <f>Input2022!O1618*0.000001</f>
        <v>0</v>
      </c>
      <c r="P1618">
        <f>Input2022!P1618*0.000001</f>
        <v>0.89964499999999992</v>
      </c>
      <c r="Q1618">
        <f>Input2022!Q1618*0.000001</f>
        <v>-4.0519999999999996</v>
      </c>
      <c r="R1618">
        <f>Input2022!R1618*0.000001</f>
        <v>21.443966</v>
      </c>
      <c r="S1618">
        <f>Input2022!S1618*0.000001</f>
        <v>17.391966</v>
      </c>
      <c r="T1618">
        <f>Input2022!T1618*0.000001</f>
        <v>0.54856199999999999</v>
      </c>
      <c r="U1618">
        <f>Input2022!U1618*0.000001</f>
        <v>0</v>
      </c>
      <c r="V1618">
        <f>Input2022!V1618*0.000001</f>
        <v>0.64536399999999994</v>
      </c>
      <c r="W1618">
        <f>Input2022!W1618*0.000001</f>
        <v>1.89655</v>
      </c>
    </row>
    <row r="1619" spans="1:23">
      <c r="A1619">
        <f>Input2022!A1619</f>
        <v>2023</v>
      </c>
      <c r="B1619" t="str">
        <f>Input2022!B1619</f>
        <v>Byron Union School District</v>
      </c>
      <c r="C1619" t="str">
        <f>Input2022!C1619</f>
        <v>School District</v>
      </c>
      <c r="D1619" t="str">
        <f>Input2022!D1619</f>
        <v>06</v>
      </c>
      <c r="E1619" t="str">
        <f>Input2022!E1619</f>
        <v>013</v>
      </c>
      <c r="F1619" t="str">
        <f>Input2022!F1619</f>
        <v>06750</v>
      </c>
      <c r="G1619" t="str">
        <f>Input2022!G1619</f>
        <v>CA</v>
      </c>
      <c r="H1619">
        <f>Input2022!H1619*0.000001</f>
        <v>3.0194939999999999</v>
      </c>
      <c r="I1619">
        <f>Input2022!I1619*0.000001</f>
        <v>0</v>
      </c>
      <c r="J1619">
        <f>Input2022!J1619*0.000001</f>
        <v>19.640115999999999</v>
      </c>
      <c r="K1619">
        <f>Input2022!K1619*0.000001</f>
        <v>20.892647</v>
      </c>
      <c r="L1619">
        <f>Input2022!L1619*0.000001</f>
        <v>23.348392999999998</v>
      </c>
      <c r="M1619">
        <f>Input2022!M1619*0.000001</f>
        <v>21.89817</v>
      </c>
      <c r="N1619">
        <f>Input2022!N1619*0.000001</f>
        <v>0</v>
      </c>
      <c r="O1619">
        <f>Input2022!O1619*0.000001</f>
        <v>4.943257</v>
      </c>
      <c r="P1619">
        <f>Input2022!P1619*0.000001</f>
        <v>4.451994</v>
      </c>
      <c r="Q1619">
        <f>Input2022!Q1619*0.000001</f>
        <v>-13.443769</v>
      </c>
      <c r="R1619">
        <f>Input2022!R1619*0.000001</f>
        <v>62.031693814287735</v>
      </c>
      <c r="S1619">
        <f>Input2022!S1619*0.000001</f>
        <v>48.587924814287732</v>
      </c>
      <c r="T1619">
        <f>Input2022!T1619*0.000001</f>
        <v>1.991072</v>
      </c>
      <c r="U1619">
        <f>Input2022!U1619*0.000001</f>
        <v>0</v>
      </c>
      <c r="V1619">
        <f>Input2022!V1619*0.000001</f>
        <v>0</v>
      </c>
      <c r="W1619">
        <f>Input2022!W1619*0.000001</f>
        <v>-8.660874999999999</v>
      </c>
    </row>
    <row r="1620" spans="1:23">
      <c r="A1620">
        <f>Input2022!A1620</f>
        <v>2023</v>
      </c>
      <c r="B1620" t="str">
        <f>Input2022!B1620</f>
        <v>Cabrillo Unified School District</v>
      </c>
      <c r="C1620" t="str">
        <f>Input2022!C1620</f>
        <v>School District</v>
      </c>
      <c r="D1620" t="str">
        <f>Input2022!D1620</f>
        <v>06</v>
      </c>
      <c r="E1620" t="str">
        <f>Input2022!E1620</f>
        <v>081</v>
      </c>
      <c r="F1620" t="str">
        <f>Input2022!F1620</f>
        <v>06780</v>
      </c>
      <c r="G1620" t="str">
        <f>Input2022!G1620</f>
        <v>CA</v>
      </c>
      <c r="H1620">
        <f>Input2022!H1620*0.000001</f>
        <v>1.3879219999999999</v>
      </c>
      <c r="I1620">
        <f>Input2022!I1620*0.000001</f>
        <v>-0.16999999999999998</v>
      </c>
      <c r="J1620">
        <f>Input2022!J1620*0.000001</f>
        <v>48.625170999999995</v>
      </c>
      <c r="K1620">
        <f>Input2022!K1620*0.000001</f>
        <v>146.47963799999999</v>
      </c>
      <c r="L1620">
        <f>Input2022!L1620*0.000001</f>
        <v>70.915927999999994</v>
      </c>
      <c r="M1620">
        <f>Input2022!M1620*0.000001</f>
        <v>49.251971999999995</v>
      </c>
      <c r="N1620">
        <f>Input2022!N1620*0.000001</f>
        <v>0.15388299999999999</v>
      </c>
      <c r="O1620">
        <f>Input2022!O1620*0.000001</f>
        <v>5.353364</v>
      </c>
      <c r="P1620">
        <f>Input2022!P1620*0.000001</f>
        <v>3.5442909999999999</v>
      </c>
      <c r="Q1620">
        <f>Input2022!Q1620*0.000001</f>
        <v>-35.128563999999997</v>
      </c>
      <c r="R1620">
        <f>Input2022!R1620*0.000001</f>
        <v>152.53021636834407</v>
      </c>
      <c r="S1620">
        <f>Input2022!S1620*0.000001</f>
        <v>117.40165236834406</v>
      </c>
      <c r="T1620">
        <f>Input2022!T1620*0.000001</f>
        <v>5.5707179999999994</v>
      </c>
      <c r="U1620">
        <f>Input2022!U1620*0.000001</f>
        <v>0</v>
      </c>
      <c r="V1620">
        <f>Input2022!V1620*0.000001</f>
        <v>0</v>
      </c>
      <c r="W1620">
        <f>Input2022!W1620*0.000001</f>
        <v>-33.824323</v>
      </c>
    </row>
    <row r="1621" spans="1:23">
      <c r="A1621">
        <f>Input2022!A1621</f>
        <v>2023</v>
      </c>
      <c r="B1621" t="str">
        <f>Input2022!B1621</f>
        <v>Cajon Valley Union School District</v>
      </c>
      <c r="C1621" t="str">
        <f>Input2022!C1621</f>
        <v>School District</v>
      </c>
      <c r="D1621" t="str">
        <f>Input2022!D1621</f>
        <v>06</v>
      </c>
      <c r="E1621" t="str">
        <f>Input2022!E1621</f>
        <v>073</v>
      </c>
      <c r="F1621" t="str">
        <f>Input2022!F1621</f>
        <v>06810</v>
      </c>
      <c r="G1621" t="str">
        <f>Input2022!G1621</f>
        <v>CA</v>
      </c>
      <c r="H1621">
        <f>Input2022!H1621*0.000001</f>
        <v>74.79073799999999</v>
      </c>
      <c r="I1621">
        <f>Input2022!I1621*0.000001</f>
        <v>-10.823656</v>
      </c>
      <c r="J1621">
        <f>Input2022!J1621*0.000001</f>
        <v>271.29746599999999</v>
      </c>
      <c r="K1621">
        <f>Input2022!K1621*0.000001</f>
        <v>172.56917199999998</v>
      </c>
      <c r="L1621">
        <f>Input2022!L1621*0.000001</f>
        <v>370.99637300000001</v>
      </c>
      <c r="M1621">
        <f>Input2022!M1621*0.000001</f>
        <v>324.56015400000001</v>
      </c>
      <c r="N1621">
        <f>Input2022!N1621*0.000001</f>
        <v>0</v>
      </c>
      <c r="O1621">
        <f>Input2022!O1621*0.000001</f>
        <v>135.09140600000001</v>
      </c>
      <c r="P1621">
        <f>Input2022!P1621*0.000001</f>
        <v>34.996079000000002</v>
      </c>
      <c r="Q1621">
        <f>Input2022!Q1621*0.000001</f>
        <v>-204.02461499999998</v>
      </c>
      <c r="R1621">
        <f>Input2022!R1621*0.000001</f>
        <v>900.15235999999993</v>
      </c>
      <c r="S1621">
        <f>Input2022!S1621*0.000001</f>
        <v>696.127745</v>
      </c>
      <c r="T1621">
        <f>Input2022!T1621*0.000001</f>
        <v>32.707752999999997</v>
      </c>
      <c r="U1621">
        <f>Input2022!U1621*0.000001</f>
        <v>0</v>
      </c>
      <c r="V1621">
        <f>Input2022!V1621*0.000001</f>
        <v>51.952452999999998</v>
      </c>
      <c r="W1621">
        <f>Input2022!W1621*0.000001</f>
        <v>-134.83211</v>
      </c>
    </row>
    <row r="1622" spans="1:23">
      <c r="A1622">
        <f>Input2022!A1622</f>
        <v>2023</v>
      </c>
      <c r="B1622" t="str">
        <f>Input2022!B1622</f>
        <v>Calabasas</v>
      </c>
      <c r="C1622" t="str">
        <f>Input2022!C1622</f>
        <v>City</v>
      </c>
      <c r="D1622" t="str">
        <f>Input2022!D1622</f>
        <v>06</v>
      </c>
      <c r="E1622" t="str">
        <f>Input2022!E1622</f>
        <v>037</v>
      </c>
      <c r="F1622" t="str">
        <f>Input2022!F1622</f>
        <v xml:space="preserve">09598        </v>
      </c>
      <c r="G1622" t="str">
        <f>Input2022!G1622</f>
        <v>CA</v>
      </c>
      <c r="H1622">
        <f>Input2022!H1622*0.000001</f>
        <v>20.924377</v>
      </c>
      <c r="I1622">
        <f>Input2022!I1622*0.000001</f>
        <v>-3.9637989999999999</v>
      </c>
      <c r="J1622">
        <f>Input2022!J1622*0.000001</f>
        <v>23.758120999999999</v>
      </c>
      <c r="K1622">
        <f>Input2022!K1622*0.000001</f>
        <v>35.342126999999998</v>
      </c>
      <c r="L1622">
        <f>Input2022!L1622*0.000001</f>
        <v>53.058910999999995</v>
      </c>
      <c r="M1622">
        <f>Input2022!M1622*0.000001</f>
        <v>27.989899999999999</v>
      </c>
      <c r="N1622">
        <f>Input2022!N1622*0.000001</f>
        <v>0</v>
      </c>
      <c r="O1622">
        <f>Input2022!O1622*0.000001</f>
        <v>9.2159779999999998</v>
      </c>
      <c r="P1622">
        <f>Input2022!P1622*0.000001</f>
        <v>1.538386</v>
      </c>
      <c r="Q1622">
        <f>Input2022!Q1622*0.000001</f>
        <v>-9.8918529999999993</v>
      </c>
      <c r="R1622">
        <f>Input2022!R1622*0.000001</f>
        <v>46.951682999999996</v>
      </c>
      <c r="S1622">
        <f>Input2022!S1622*0.000001</f>
        <v>37.059829999999998</v>
      </c>
      <c r="T1622">
        <f>Input2022!T1622*0.000001</f>
        <v>1.311558</v>
      </c>
      <c r="U1622">
        <f>Input2022!U1622*0.000001</f>
        <v>0</v>
      </c>
      <c r="V1622">
        <f>Input2022!V1622*0.000001</f>
        <v>7.2556899999999995</v>
      </c>
      <c r="W1622">
        <f>Input2022!W1622*0.000001</f>
        <v>11.601414999999999</v>
      </c>
    </row>
    <row r="1623" spans="1:23">
      <c r="A1623">
        <f>Input2022!A1623</f>
        <v>2023</v>
      </c>
      <c r="B1623" t="str">
        <f>Input2022!B1623</f>
        <v>Calaveras County</v>
      </c>
      <c r="C1623" t="str">
        <f>Input2022!C1623</f>
        <v>County</v>
      </c>
      <c r="D1623" t="str">
        <f>Input2022!D1623</f>
        <v>06</v>
      </c>
      <c r="E1623" t="str">
        <f>Input2022!E1623</f>
        <v>009</v>
      </c>
      <c r="F1623" t="str">
        <f>Input2022!F1623</f>
        <v>00000</v>
      </c>
      <c r="G1623" t="str">
        <f>Input2022!G1623</f>
        <v>CA</v>
      </c>
      <c r="H1623">
        <f>Input2022!H1623*0.000001</f>
        <v>32.469172999999998</v>
      </c>
      <c r="I1623">
        <f>Input2022!I1623*0.000001</f>
        <v>-8.901565999999999</v>
      </c>
      <c r="J1623">
        <f>Input2022!J1623*0.000001</f>
        <v>62.629343999999996</v>
      </c>
      <c r="K1623">
        <f>Input2022!K1623*0.000001</f>
        <v>51.254615000000001</v>
      </c>
      <c r="L1623">
        <f>Input2022!L1623*0.000001</f>
        <v>149.294895</v>
      </c>
      <c r="M1623">
        <f>Input2022!M1623*0.000001</f>
        <v>73.647522999999993</v>
      </c>
      <c r="N1623">
        <f>Input2022!N1623*0.000001</f>
        <v>1.3653299999999999</v>
      </c>
      <c r="O1623">
        <f>Input2022!O1623*0.000001</f>
        <v>53.803166999999995</v>
      </c>
      <c r="P1623">
        <f>Input2022!P1623*0.000001</f>
        <v>16.678542999999998</v>
      </c>
      <c r="Q1623">
        <f>Input2022!Q1623*0.000001</f>
        <v>-87.596575000000001</v>
      </c>
      <c r="R1623">
        <f>Input2022!R1623*0.000001</f>
        <v>311.67257799999999</v>
      </c>
      <c r="S1623">
        <f>Input2022!S1623*0.000001</f>
        <v>224.07600399999998</v>
      </c>
      <c r="T1623">
        <f>Input2022!T1623*0.000001</f>
        <v>10.739851999999999</v>
      </c>
      <c r="U1623">
        <f>Input2022!U1623*0.000001</f>
        <v>0</v>
      </c>
      <c r="V1623">
        <f>Input2022!V1623*0.000001</f>
        <v>0.98265199999999997</v>
      </c>
      <c r="W1623">
        <f>Input2022!W1623*0.000001</f>
        <v>-37.567081999999999</v>
      </c>
    </row>
    <row r="1624" spans="1:23">
      <c r="A1624">
        <f>Input2022!A1624</f>
        <v>2023</v>
      </c>
      <c r="B1624" t="str">
        <f>Input2022!B1624</f>
        <v>Calaveras County Office of Education</v>
      </c>
      <c r="C1624" t="str">
        <f>Input2022!C1624</f>
        <v>School District</v>
      </c>
      <c r="D1624" t="str">
        <f>Input2022!D1624</f>
        <v>06</v>
      </c>
      <c r="E1624" t="str">
        <f>Input2022!E1624</f>
        <v>009</v>
      </c>
      <c r="F1624" t="str">
        <f>Input2022!F1624</f>
        <v>91003</v>
      </c>
      <c r="G1624" t="str">
        <f>Input2022!G1624</f>
        <v>CA</v>
      </c>
      <c r="H1624">
        <f>Input2022!H1624*0.000001</f>
        <v>3.5716259999999997</v>
      </c>
      <c r="I1624">
        <f>Input2022!I1624*0.000001</f>
        <v>0</v>
      </c>
      <c r="J1624">
        <f>Input2022!J1624*0.000001</f>
        <v>17.150621999999998</v>
      </c>
      <c r="K1624">
        <f>Input2022!K1624*0.000001</f>
        <v>9.8546999999999996E-2</v>
      </c>
      <c r="L1624">
        <f>Input2022!L1624*0.000001</f>
        <v>22.838117999999998</v>
      </c>
      <c r="M1624">
        <f>Input2022!M1624*0.000001</f>
        <v>17.07583</v>
      </c>
      <c r="N1624">
        <f>Input2022!N1624*0.000001</f>
        <v>0</v>
      </c>
      <c r="O1624">
        <f>Input2022!O1624*0.000001</f>
        <v>3.2094510000000001</v>
      </c>
      <c r="P1624">
        <f>Input2022!P1624*0.000001</f>
        <v>1.3407689999999999</v>
      </c>
      <c r="Q1624">
        <f>Input2022!Q1624*0.000001</f>
        <v>-16.242550999999999</v>
      </c>
      <c r="R1624">
        <f>Input2022!R1624*0.000001</f>
        <v>64.927859694237</v>
      </c>
      <c r="S1624">
        <f>Input2022!S1624*0.000001</f>
        <v>48.685308694237008</v>
      </c>
      <c r="T1624">
        <f>Input2022!T1624*0.000001</f>
        <v>2.26871</v>
      </c>
      <c r="U1624">
        <f>Input2022!U1624*0.000001</f>
        <v>0</v>
      </c>
      <c r="V1624">
        <f>Input2022!V1624*0.000001</f>
        <v>1.282581</v>
      </c>
      <c r="W1624">
        <f>Input2022!W1624*0.000001</f>
        <v>-8.8451369999999994</v>
      </c>
    </row>
    <row r="1625" spans="1:23">
      <c r="A1625">
        <f>Input2022!A1625</f>
        <v>2023</v>
      </c>
      <c r="B1625" t="str">
        <f>Input2022!B1625</f>
        <v>Calexico</v>
      </c>
      <c r="C1625" t="str">
        <f>Input2022!C1625</f>
        <v>City</v>
      </c>
      <c r="D1625" t="str">
        <f>Input2022!D1625</f>
        <v>06</v>
      </c>
      <c r="E1625" t="str">
        <f>Input2022!E1625</f>
        <v>025</v>
      </c>
      <c r="F1625" t="str">
        <f>Input2022!F1625</f>
        <v>09710</v>
      </c>
      <c r="G1625" t="str">
        <f>Input2022!G1625</f>
        <v>CA</v>
      </c>
      <c r="H1625">
        <f>Input2022!H1625*0.000001</f>
        <v>3.4524299999999997</v>
      </c>
      <c r="I1625">
        <f>Input2022!I1625*0.000001</f>
        <v>-1.5222499999999999</v>
      </c>
      <c r="J1625">
        <f>Input2022!J1625*0.000001</f>
        <v>19.651450000000001</v>
      </c>
      <c r="K1625">
        <f>Input2022!K1625*0.000001</f>
        <v>49.210825</v>
      </c>
      <c r="L1625">
        <f>Input2022!L1625*0.000001</f>
        <v>54.568041999999998</v>
      </c>
      <c r="M1625">
        <f>Input2022!M1625*0.000001</f>
        <v>21.758319999999998</v>
      </c>
      <c r="N1625">
        <f>Input2022!N1625*0.000001</f>
        <v>0</v>
      </c>
      <c r="O1625">
        <f>Input2022!O1625*0.000001</f>
        <v>1.3655949999999999</v>
      </c>
      <c r="P1625">
        <f>Input2022!P1625*0.000001</f>
        <v>0.86187599999999998</v>
      </c>
      <c r="Q1625">
        <f>Input2022!Q1625*0.000001</f>
        <v>-35.476134999999999</v>
      </c>
      <c r="R1625">
        <f>Input2022!R1625*0.000001</f>
        <v>124.032314</v>
      </c>
      <c r="S1625">
        <f>Input2022!S1625*0.000001</f>
        <v>88.556179</v>
      </c>
      <c r="T1625">
        <f>Input2022!T1625*0.000001</f>
        <v>3.7791569999999997</v>
      </c>
      <c r="U1625">
        <f>Input2022!U1625*0.000001</f>
        <v>0.713314</v>
      </c>
      <c r="V1625">
        <f>Input2022!V1625*0.000001</f>
        <v>24.322609</v>
      </c>
      <c r="W1625">
        <f>Input2022!W1625*0.000001</f>
        <v>-36.790303000000002</v>
      </c>
    </row>
    <row r="1626" spans="1:23">
      <c r="A1626">
        <f>Input2022!A1626</f>
        <v>2023</v>
      </c>
      <c r="B1626" t="str">
        <f>Input2022!B1626</f>
        <v>Calexico Unified School District</v>
      </c>
      <c r="C1626" t="str">
        <f>Input2022!C1626</f>
        <v>School District</v>
      </c>
      <c r="D1626" t="str">
        <f>Input2022!D1626</f>
        <v>06</v>
      </c>
      <c r="E1626" t="str">
        <f>Input2022!E1626</f>
        <v>025</v>
      </c>
      <c r="F1626" t="str">
        <f>Input2022!F1626</f>
        <v>06900</v>
      </c>
      <c r="G1626" t="str">
        <f>Input2022!G1626</f>
        <v>CA</v>
      </c>
      <c r="H1626">
        <f>Input2022!H1626*0.000001</f>
        <v>31.665989999999997</v>
      </c>
      <c r="I1626">
        <f>Input2022!I1626*0.000001</f>
        <v>0</v>
      </c>
      <c r="J1626">
        <f>Input2022!J1626*0.000001</f>
        <v>177.70106799999999</v>
      </c>
      <c r="K1626">
        <f>Input2022!K1626*0.000001</f>
        <v>119.00388299999999</v>
      </c>
      <c r="L1626">
        <f>Input2022!L1626*0.000001</f>
        <v>238.48191199999999</v>
      </c>
      <c r="M1626">
        <f>Input2022!M1626*0.000001</f>
        <v>204.67469299999999</v>
      </c>
      <c r="N1626">
        <f>Input2022!N1626*0.000001</f>
        <v>75.474040000000002</v>
      </c>
      <c r="O1626">
        <f>Input2022!O1626*0.000001</f>
        <v>0</v>
      </c>
      <c r="P1626">
        <f>Input2022!P1626*0.000001</f>
        <v>16.947724000000001</v>
      </c>
      <c r="Q1626">
        <f>Input2022!Q1626*0.000001</f>
        <v>-99.355309999999989</v>
      </c>
      <c r="R1626">
        <f>Input2022!R1626*0.000001</f>
        <v>437.70879144680856</v>
      </c>
      <c r="S1626">
        <f>Input2022!S1626*0.000001</f>
        <v>338.35348144680859</v>
      </c>
      <c r="T1626">
        <f>Input2022!T1626*0.000001</f>
        <v>16.553494000000001</v>
      </c>
      <c r="U1626">
        <f>Input2022!U1626*0.000001</f>
        <v>0</v>
      </c>
      <c r="V1626">
        <f>Input2022!V1626*0.000001</f>
        <v>46.879984999999998</v>
      </c>
      <c r="W1626">
        <f>Input2022!W1626*0.000001</f>
        <v>-139.04399999999998</v>
      </c>
    </row>
    <row r="1627" spans="1:23">
      <c r="A1627">
        <f>Input2022!A1627</f>
        <v>2023</v>
      </c>
      <c r="B1627" t="str">
        <f>Input2022!B1627</f>
        <v>California Tribal T.A.N.F. Partnership</v>
      </c>
      <c r="C1627" t="str">
        <f>Input2022!C1627</f>
        <v>Special District</v>
      </c>
      <c r="D1627" t="str">
        <f>Input2022!D1627</f>
        <v>06</v>
      </c>
      <c r="E1627" t="str">
        <f>Input2022!E1627</f>
        <v>115</v>
      </c>
      <c r="F1627">
        <f>Input2022!F1627</f>
        <v>99012</v>
      </c>
      <c r="G1627" t="str">
        <f>Input2022!G1627</f>
        <v>CA</v>
      </c>
      <c r="H1627">
        <f>Input2022!H1627*0.000001</f>
        <v>0.77260099999999998</v>
      </c>
      <c r="I1627">
        <f>Input2022!I1627*0.000001</f>
        <v>0</v>
      </c>
      <c r="J1627">
        <f>Input2022!J1627*0.000001</f>
        <v>18.704418</v>
      </c>
      <c r="K1627">
        <f>Input2022!K1627*0.000001</f>
        <v>2.3193950000000001</v>
      </c>
      <c r="L1627">
        <f>Input2022!L1627*0.000001</f>
        <v>16.218036999999999</v>
      </c>
      <c r="M1627">
        <f>Input2022!M1627*0.000001</f>
        <v>16.207902000000001</v>
      </c>
      <c r="N1627">
        <f>Input2022!N1627*0.000001</f>
        <v>0.30823200000000001</v>
      </c>
      <c r="O1627">
        <f>Input2022!O1627*0.000001</f>
        <v>6.8320999999999993E-2</v>
      </c>
      <c r="P1627">
        <f>Input2022!P1627*0.000001</f>
        <v>0.210927</v>
      </c>
      <c r="Q1627">
        <f>Input2022!Q1627*0.000001</f>
        <v>0</v>
      </c>
      <c r="R1627">
        <f>Input2022!R1627*0.000001</f>
        <v>0</v>
      </c>
      <c r="S1627">
        <f>Input2022!S1627*0.000001</f>
        <v>0</v>
      </c>
      <c r="T1627">
        <f>Input2022!T1627*0.000001</f>
        <v>0</v>
      </c>
      <c r="U1627">
        <f>Input2022!U1627*0.000001</f>
        <v>0</v>
      </c>
      <c r="V1627">
        <f>Input2022!V1627*0.000001</f>
        <v>0</v>
      </c>
      <c r="W1627">
        <f>Input2022!W1627*0.000001</f>
        <v>0.822882</v>
      </c>
    </row>
    <row r="1628" spans="1:23">
      <c r="A1628">
        <f>Input2022!A1628</f>
        <v>2023</v>
      </c>
      <c r="B1628" t="str">
        <f>Input2022!B1628</f>
        <v>Calimesa</v>
      </c>
      <c r="C1628" t="str">
        <f>Input2022!C1628</f>
        <v>City</v>
      </c>
      <c r="D1628" t="str">
        <f>Input2022!D1628</f>
        <v>06</v>
      </c>
      <c r="E1628" t="str">
        <f>Input2022!E1628</f>
        <v>065</v>
      </c>
      <c r="F1628" t="str">
        <f>Input2022!F1628</f>
        <v>09864</v>
      </c>
      <c r="G1628" t="str">
        <f>Input2022!G1628</f>
        <v>CA</v>
      </c>
      <c r="H1628">
        <f>Input2022!H1628*0.000001</f>
        <v>7.8527149999999999</v>
      </c>
      <c r="I1628">
        <f>Input2022!I1628*0.000001</f>
        <v>-1.1137049999999999</v>
      </c>
      <c r="J1628">
        <f>Input2022!J1628*0.000001</f>
        <v>17.121312</v>
      </c>
      <c r="K1628">
        <f>Input2022!K1628*0.000001</f>
        <v>0.39317399999999997</v>
      </c>
      <c r="L1628">
        <f>Input2022!L1628*0.000001</f>
        <v>26.815766</v>
      </c>
      <c r="M1628">
        <f>Input2022!M1628*0.000001</f>
        <v>19.131214</v>
      </c>
      <c r="N1628">
        <f>Input2022!N1628*0.000001</f>
        <v>0</v>
      </c>
      <c r="O1628">
        <f>Input2022!O1628*0.000001</f>
        <v>9.9278919999999999</v>
      </c>
      <c r="P1628">
        <f>Input2022!P1628*0.000001</f>
        <v>2.9546739999999998</v>
      </c>
      <c r="Q1628">
        <f>Input2022!Q1628*0.000001</f>
        <v>-1.191033</v>
      </c>
      <c r="R1628">
        <f>Input2022!R1628*0.000001</f>
        <v>5.152266</v>
      </c>
      <c r="S1628">
        <f>Input2022!S1628*0.000001</f>
        <v>3.961233</v>
      </c>
      <c r="T1628">
        <f>Input2022!T1628*0.000001</f>
        <v>0.19380699999999998</v>
      </c>
      <c r="U1628">
        <f>Input2022!U1628*0.000001</f>
        <v>0</v>
      </c>
      <c r="V1628">
        <f>Input2022!V1628*0.000001</f>
        <v>0</v>
      </c>
      <c r="W1628">
        <f>Input2022!W1628*0.000001</f>
        <v>9.0211220000000001</v>
      </c>
    </row>
    <row r="1629" spans="1:23">
      <c r="A1629">
        <f>Input2022!A1629</f>
        <v>2023</v>
      </c>
      <c r="B1629" t="str">
        <f>Input2022!B1629</f>
        <v>Calipatria Unified School District</v>
      </c>
      <c r="C1629" t="str">
        <f>Input2022!C1629</f>
        <v>School District</v>
      </c>
      <c r="D1629" t="str">
        <f>Input2022!D1629</f>
        <v>06</v>
      </c>
      <c r="E1629" t="str">
        <f>Input2022!E1629</f>
        <v>025</v>
      </c>
      <c r="F1629" t="str">
        <f>Input2022!F1629</f>
        <v>06990</v>
      </c>
      <c r="G1629" t="str">
        <f>Input2022!G1629</f>
        <v>CA</v>
      </c>
      <c r="H1629">
        <f>Input2022!H1629*0.000001</f>
        <v>4.9347149999999997</v>
      </c>
      <c r="I1629">
        <f>Input2022!I1629*0.000001</f>
        <v>0</v>
      </c>
      <c r="J1629">
        <f>Input2022!J1629*0.000001</f>
        <v>22.253314</v>
      </c>
      <c r="K1629">
        <f>Input2022!K1629*0.000001</f>
        <v>17.424904999999999</v>
      </c>
      <c r="L1629">
        <f>Input2022!L1629*0.000001</f>
        <v>32.642218999999997</v>
      </c>
      <c r="M1629">
        <f>Input2022!M1629*0.000001</f>
        <v>27.038145999999998</v>
      </c>
      <c r="N1629">
        <f>Input2022!N1629*0.000001</f>
        <v>9.5765010000000004</v>
      </c>
      <c r="O1629">
        <f>Input2022!O1629*0.000001</f>
        <v>0</v>
      </c>
      <c r="P1629">
        <f>Input2022!P1629*0.000001</f>
        <v>2.9768079999999997</v>
      </c>
      <c r="Q1629">
        <f>Input2022!Q1629*0.000001</f>
        <v>-13.680876</v>
      </c>
      <c r="R1629">
        <f>Input2022!R1629*0.000001</f>
        <v>59.908611063829802</v>
      </c>
      <c r="S1629">
        <f>Input2022!S1629*0.000001</f>
        <v>46.227735063829797</v>
      </c>
      <c r="T1629">
        <f>Input2022!T1629*0.000001</f>
        <v>2.1896529999999998</v>
      </c>
      <c r="U1629">
        <f>Input2022!U1629*0.000001</f>
        <v>0</v>
      </c>
      <c r="V1629">
        <f>Input2022!V1629*0.000001</f>
        <v>1.1145019999999999</v>
      </c>
      <c r="W1629">
        <f>Input2022!W1629*0.000001</f>
        <v>-6.9472100000000001</v>
      </c>
    </row>
    <row r="1630" spans="1:23">
      <c r="A1630">
        <f>Input2022!A1630</f>
        <v>2023</v>
      </c>
      <c r="B1630" t="str">
        <f>Input2022!B1630</f>
        <v>Calistoga Joint Unified School District</v>
      </c>
      <c r="C1630" t="str">
        <f>Input2022!C1630</f>
        <v>School District</v>
      </c>
      <c r="D1630" t="str">
        <f>Input2022!D1630</f>
        <v>06</v>
      </c>
      <c r="E1630" t="str">
        <f>Input2022!E1630</f>
        <v>055</v>
      </c>
      <c r="F1630" t="str">
        <f>Input2022!F1630</f>
        <v>07020</v>
      </c>
      <c r="G1630" t="str">
        <f>Input2022!G1630</f>
        <v>CA</v>
      </c>
      <c r="H1630">
        <f>Input2022!H1630*0.000001</f>
        <v>8.9350159999999992</v>
      </c>
      <c r="I1630">
        <f>Input2022!I1630*0.000001</f>
        <v>-0.35499999999999998</v>
      </c>
      <c r="J1630">
        <f>Input2022!J1630*0.000001</f>
        <v>23.018535</v>
      </c>
      <c r="K1630">
        <f>Input2022!K1630*0.000001</f>
        <v>48.715081999999995</v>
      </c>
      <c r="L1630">
        <f>Input2022!L1630*0.000001</f>
        <v>27.722472999999997</v>
      </c>
      <c r="M1630">
        <f>Input2022!M1630*0.000001</f>
        <v>26.275266999999999</v>
      </c>
      <c r="N1630">
        <f>Input2022!N1630*0.000001</f>
        <v>0</v>
      </c>
      <c r="O1630">
        <f>Input2022!O1630*0.000001</f>
        <v>12.448663</v>
      </c>
      <c r="P1630">
        <f>Input2022!P1630*0.000001</f>
        <v>1.482483</v>
      </c>
      <c r="Q1630">
        <f>Input2022!Q1630*0.000001</f>
        <v>-17.332822999999998</v>
      </c>
      <c r="R1630">
        <f>Input2022!R1630*0.000001</f>
        <v>77.058813054811893</v>
      </c>
      <c r="S1630">
        <f>Input2022!S1630*0.000001</f>
        <v>59.725990054811902</v>
      </c>
      <c r="T1630">
        <f>Input2022!T1630*0.000001</f>
        <v>2.6650209999999999</v>
      </c>
      <c r="U1630">
        <f>Input2022!U1630*0.000001</f>
        <v>1.206772</v>
      </c>
      <c r="V1630">
        <f>Input2022!V1630*0.000001</f>
        <v>0.88320899999999991</v>
      </c>
      <c r="W1630">
        <f>Input2022!W1630*0.000001</f>
        <v>-2.8639359999999998</v>
      </c>
    </row>
    <row r="1631" spans="1:23">
      <c r="A1631">
        <f>Input2022!A1631</f>
        <v>2023</v>
      </c>
      <c r="B1631" t="str">
        <f>Input2022!B1631</f>
        <v>CalSAWS Consortium JPA</v>
      </c>
      <c r="C1631" t="str">
        <f>Input2022!C1631</f>
        <v>Special District</v>
      </c>
      <c r="D1631" t="str">
        <f>Input2022!D1631</f>
        <v>06</v>
      </c>
      <c r="E1631" t="str">
        <f>Input2022!E1631</f>
        <v>071</v>
      </c>
      <c r="F1631">
        <f>Input2022!F1631</f>
        <v>99013</v>
      </c>
      <c r="G1631" t="str">
        <f>Input2022!G1631</f>
        <v>CA</v>
      </c>
      <c r="H1631">
        <f>Input2022!H1631*0.000001</f>
        <v>0</v>
      </c>
      <c r="I1631">
        <f>Input2022!I1631*0.000001</f>
        <v>0</v>
      </c>
      <c r="J1631">
        <f>Input2022!J1631*0.000001</f>
        <v>452.74667199999999</v>
      </c>
      <c r="K1631">
        <f>Input2022!K1631*0.000001</f>
        <v>0</v>
      </c>
      <c r="L1631">
        <f>Input2022!L1631*0.000001</f>
        <v>451.63605200000001</v>
      </c>
      <c r="M1631">
        <f>Input2022!M1631*0.000001</f>
        <v>451.54387699999995</v>
      </c>
      <c r="N1631">
        <f>Input2022!N1631*0.000001</f>
        <v>10.435895</v>
      </c>
      <c r="O1631">
        <f>Input2022!O1631*0.000001</f>
        <v>0</v>
      </c>
      <c r="P1631">
        <f>Input2022!P1631*0.000001</f>
        <v>54.512879999999996</v>
      </c>
      <c r="Q1631">
        <f>Input2022!Q1631*0.000001</f>
        <v>0</v>
      </c>
      <c r="R1631">
        <f>Input2022!R1631*0.000001</f>
        <v>0</v>
      </c>
      <c r="S1631">
        <f>Input2022!S1631*0.000001</f>
        <v>0</v>
      </c>
      <c r="T1631">
        <f>Input2022!T1631*0.000001</f>
        <v>0</v>
      </c>
      <c r="U1631">
        <f>Input2022!U1631*0.000001</f>
        <v>0</v>
      </c>
      <c r="V1631">
        <f>Input2022!V1631*0.000001</f>
        <v>0</v>
      </c>
      <c r="W1631">
        <f>Input2022!W1631*0.000001</f>
        <v>5.3867669999999999</v>
      </c>
    </row>
    <row r="1632" spans="1:23">
      <c r="A1632">
        <f>Input2022!A1632</f>
        <v>2023</v>
      </c>
      <c r="B1632" t="str">
        <f>Input2022!B1632</f>
        <v>Camarillo</v>
      </c>
      <c r="C1632" t="str">
        <f>Input2022!C1632</f>
        <v>City</v>
      </c>
      <c r="D1632" t="str">
        <f>Input2022!D1632</f>
        <v>06</v>
      </c>
      <c r="E1632" t="str">
        <f>Input2022!E1632</f>
        <v>111</v>
      </c>
      <c r="F1632">
        <f>Input2022!F1632</f>
        <v>10046</v>
      </c>
      <c r="G1632" t="str">
        <f>Input2022!G1632</f>
        <v>CA</v>
      </c>
      <c r="H1632">
        <f>Input2022!H1632*0.000001</f>
        <v>83.911864999999992</v>
      </c>
      <c r="I1632">
        <f>Input2022!I1632*0.000001</f>
        <v>-9.1874819999999993</v>
      </c>
      <c r="J1632">
        <f>Input2022!J1632*0.000001</f>
        <v>44.122411999999997</v>
      </c>
      <c r="K1632">
        <f>Input2022!K1632*0.000001</f>
        <v>30.741862999999999</v>
      </c>
      <c r="L1632">
        <f>Input2022!L1632*0.000001</f>
        <v>124.14597499999999</v>
      </c>
      <c r="M1632">
        <f>Input2022!M1632*0.000001</f>
        <v>56.286438999999994</v>
      </c>
      <c r="N1632">
        <f>Input2022!N1632*0.000001</f>
        <v>0</v>
      </c>
      <c r="O1632">
        <f>Input2022!O1632*0.000001</f>
        <v>92.451167999999996</v>
      </c>
      <c r="P1632">
        <f>Input2022!P1632*0.000001</f>
        <v>7.6518419999999994</v>
      </c>
      <c r="Q1632">
        <f>Input2022!Q1632*0.000001</f>
        <v>-33.948366</v>
      </c>
      <c r="R1632">
        <f>Input2022!R1632*0.000001</f>
        <v>133.56610999999998</v>
      </c>
      <c r="S1632">
        <f>Input2022!S1632*0.000001</f>
        <v>99.617744000000002</v>
      </c>
      <c r="T1632">
        <f>Input2022!T1632*0.000001</f>
        <v>4.4006069999999999</v>
      </c>
      <c r="U1632">
        <f>Input2022!U1632*0.000001</f>
        <v>4.9208270000000001</v>
      </c>
      <c r="V1632">
        <f>Input2022!V1632*0.000001</f>
        <v>5.7232199999999995</v>
      </c>
      <c r="W1632">
        <f>Input2022!W1632*0.000001</f>
        <v>97.988135</v>
      </c>
    </row>
    <row r="1633" spans="1:23">
      <c r="A1633">
        <f>Input2022!A1633</f>
        <v>2023</v>
      </c>
      <c r="B1633" t="str">
        <f>Input2022!B1633</f>
        <v>Cambrian School District</v>
      </c>
      <c r="C1633" t="str">
        <f>Input2022!C1633</f>
        <v>School District</v>
      </c>
      <c r="D1633" t="str">
        <f>Input2022!D1633</f>
        <v>06</v>
      </c>
      <c r="E1633" t="str">
        <f>Input2022!E1633</f>
        <v>085</v>
      </c>
      <c r="F1633" t="str">
        <f>Input2022!F1633</f>
        <v>07140</v>
      </c>
      <c r="G1633" t="str">
        <f>Input2022!G1633</f>
        <v>CA</v>
      </c>
      <c r="H1633">
        <f>Input2022!H1633*0.000001</f>
        <v>6.0745209999999998</v>
      </c>
      <c r="I1633">
        <f>Input2022!I1633*0.000001</f>
        <v>0</v>
      </c>
      <c r="J1633">
        <f>Input2022!J1633*0.000001</f>
        <v>46.951461999999999</v>
      </c>
      <c r="K1633">
        <f>Input2022!K1633*0.000001</f>
        <v>102.571607</v>
      </c>
      <c r="L1633">
        <f>Input2022!L1633*0.000001</f>
        <v>70.548335999999992</v>
      </c>
      <c r="M1633">
        <f>Input2022!M1633*0.000001</f>
        <v>49.495948999999996</v>
      </c>
      <c r="N1633">
        <f>Input2022!N1633*0.000001</f>
        <v>0</v>
      </c>
      <c r="O1633">
        <f>Input2022!O1633*0.000001</f>
        <v>11.681583999999999</v>
      </c>
      <c r="P1633">
        <f>Input2022!P1633*0.000001</f>
        <v>2.9996609999999997</v>
      </c>
      <c r="Q1633">
        <f>Input2022!Q1633*0.000001</f>
        <v>-30.188025999999997</v>
      </c>
      <c r="R1633">
        <f>Input2022!R1633*0.000001</f>
        <v>140.30586558595073</v>
      </c>
      <c r="S1633">
        <f>Input2022!S1633*0.000001</f>
        <v>110.11783958595072</v>
      </c>
      <c r="T1633">
        <f>Input2022!T1633*0.000001</f>
        <v>5.1958509999999993</v>
      </c>
      <c r="U1633">
        <f>Input2022!U1633*0.000001</f>
        <v>0</v>
      </c>
      <c r="V1633">
        <f>Input2022!V1633*0.000001</f>
        <v>0</v>
      </c>
      <c r="W1633">
        <f>Input2022!W1633*0.000001</f>
        <v>-27.059113999999997</v>
      </c>
    </row>
    <row r="1634" spans="1:23">
      <c r="A1634">
        <f>Input2022!A1634</f>
        <v>2023</v>
      </c>
      <c r="B1634" t="str">
        <f>Input2022!B1634</f>
        <v>Camino Union Elementary School District</v>
      </c>
      <c r="C1634" t="str">
        <f>Input2022!C1634</f>
        <v>School District</v>
      </c>
      <c r="D1634" t="str">
        <f>Input2022!D1634</f>
        <v>06</v>
      </c>
      <c r="E1634" t="str">
        <f>Input2022!E1634</f>
        <v>017</v>
      </c>
      <c r="F1634" t="str">
        <f>Input2022!F1634</f>
        <v>07170</v>
      </c>
      <c r="G1634" t="str">
        <f>Input2022!G1634</f>
        <v>CA</v>
      </c>
      <c r="H1634">
        <f>Input2022!H1634*0.000001</f>
        <v>1.9155769999999999</v>
      </c>
      <c r="I1634">
        <f>Input2022!I1634*0.000001</f>
        <v>0</v>
      </c>
      <c r="J1634">
        <f>Input2022!J1634*0.000001</f>
        <v>7.2163509999999995</v>
      </c>
      <c r="K1634">
        <f>Input2022!K1634*0.000001</f>
        <v>3.7626079999999997</v>
      </c>
      <c r="L1634">
        <f>Input2022!L1634*0.000001</f>
        <v>8.3464840000000002</v>
      </c>
      <c r="M1634">
        <f>Input2022!M1634*0.000001</f>
        <v>7.8766149999999993</v>
      </c>
      <c r="N1634">
        <f>Input2022!N1634*0.000001</f>
        <v>3.5857189999999997</v>
      </c>
      <c r="O1634">
        <f>Input2022!O1634*0.000001</f>
        <v>0</v>
      </c>
      <c r="P1634">
        <f>Input2022!P1634*0.000001</f>
        <v>0.87292999999999998</v>
      </c>
      <c r="Q1634">
        <f>Input2022!Q1634*0.000001</f>
        <v>-4.2324979999999996</v>
      </c>
      <c r="R1634">
        <f>Input2022!R1634*0.000001</f>
        <v>19.019386999999998</v>
      </c>
      <c r="S1634">
        <f>Input2022!S1634*0.000001</f>
        <v>14.786888999999999</v>
      </c>
      <c r="T1634">
        <f>Input2022!T1634*0.000001</f>
        <v>0.66656799999999994</v>
      </c>
      <c r="U1634">
        <f>Input2022!U1634*0.000001</f>
        <v>0</v>
      </c>
      <c r="V1634">
        <f>Input2022!V1634*0.000001</f>
        <v>0.34154299999999999</v>
      </c>
      <c r="W1634">
        <f>Input2022!W1634*0.000001</f>
        <v>-3.0126649999999997</v>
      </c>
    </row>
    <row r="1635" spans="1:23">
      <c r="A1635">
        <f>Input2022!A1635</f>
        <v>2023</v>
      </c>
      <c r="B1635" t="str">
        <f>Input2022!B1635</f>
        <v>Campbell</v>
      </c>
      <c r="C1635" t="str">
        <f>Input2022!C1635</f>
        <v>City</v>
      </c>
      <c r="D1635" t="str">
        <f>Input2022!D1635</f>
        <v>06</v>
      </c>
      <c r="E1635" t="str">
        <f>Input2022!E1635</f>
        <v>085</v>
      </c>
      <c r="F1635">
        <f>Input2022!F1635</f>
        <v>10345</v>
      </c>
      <c r="G1635" t="str">
        <f>Input2022!G1635</f>
        <v>CA</v>
      </c>
      <c r="H1635">
        <f>Input2022!H1635*0.000001</f>
        <v>21.970089999999999</v>
      </c>
      <c r="I1635">
        <f>Input2022!I1635*0.000001</f>
        <v>-4.6254520000000001</v>
      </c>
      <c r="J1635">
        <f>Input2022!J1635*0.000001</f>
        <v>60.014359999999996</v>
      </c>
      <c r="K1635">
        <f>Input2022!K1635*0.000001</f>
        <v>65.661520999999993</v>
      </c>
      <c r="L1635">
        <f>Input2022!L1635*0.000001</f>
        <v>78.218197000000004</v>
      </c>
      <c r="M1635">
        <f>Input2022!M1635*0.000001</f>
        <v>62.237710999999997</v>
      </c>
      <c r="N1635">
        <f>Input2022!N1635*0.000001</f>
        <v>0</v>
      </c>
      <c r="O1635">
        <f>Input2022!O1635*0.000001</f>
        <v>21.966156999999999</v>
      </c>
      <c r="P1635">
        <f>Input2022!P1635*0.000001</f>
        <v>6.8102969999999994</v>
      </c>
      <c r="Q1635">
        <f>Input2022!Q1635*0.000001</f>
        <v>-71.382845000000003</v>
      </c>
      <c r="R1635">
        <f>Input2022!R1635*0.000001</f>
        <v>278.833146</v>
      </c>
      <c r="S1635">
        <f>Input2022!S1635*0.000001</f>
        <v>207.450301</v>
      </c>
      <c r="T1635">
        <f>Input2022!T1635*0.000001</f>
        <v>10.094246999999999</v>
      </c>
      <c r="U1635">
        <f>Input2022!U1635*0.000001</f>
        <v>5.8025849999999997</v>
      </c>
      <c r="V1635">
        <f>Input2022!V1635*0.000001</f>
        <v>11.791563</v>
      </c>
      <c r="W1635">
        <f>Input2022!W1635*0.000001</f>
        <v>-29.843712</v>
      </c>
    </row>
    <row r="1636" spans="1:23">
      <c r="A1636">
        <f>Input2022!A1636</f>
        <v>2023</v>
      </c>
      <c r="B1636" t="str">
        <f>Input2022!B1636</f>
        <v>Campbell Union High School District</v>
      </c>
      <c r="C1636" t="str">
        <f>Input2022!C1636</f>
        <v>School District</v>
      </c>
      <c r="D1636" t="str">
        <f>Input2022!D1636</f>
        <v>06</v>
      </c>
      <c r="E1636" t="str">
        <f>Input2022!E1636</f>
        <v>085</v>
      </c>
      <c r="F1636" t="str">
        <f>Input2022!F1636</f>
        <v>07230</v>
      </c>
      <c r="G1636" t="str">
        <f>Input2022!G1636</f>
        <v>CA</v>
      </c>
      <c r="H1636">
        <f>Input2022!H1636*0.000001</f>
        <v>38.972293999999998</v>
      </c>
      <c r="I1636">
        <f>Input2022!I1636*0.000001</f>
        <v>0</v>
      </c>
      <c r="J1636">
        <f>Input2022!J1636*0.000001</f>
        <v>148.041023</v>
      </c>
      <c r="K1636">
        <f>Input2022!K1636*0.000001</f>
        <v>359.23265399999997</v>
      </c>
      <c r="L1636">
        <f>Input2022!L1636*0.000001</f>
        <v>197.11086</v>
      </c>
      <c r="M1636">
        <f>Input2022!M1636*0.000001</f>
        <v>158.360432</v>
      </c>
      <c r="N1636">
        <f>Input2022!N1636*0.000001</f>
        <v>0</v>
      </c>
      <c r="O1636">
        <f>Input2022!O1636*0.000001</f>
        <v>64.051901000000001</v>
      </c>
      <c r="P1636">
        <f>Input2022!P1636*0.000001</f>
        <v>5.897913</v>
      </c>
      <c r="Q1636">
        <f>Input2022!Q1636*0.000001</f>
        <v>-99.045853999999991</v>
      </c>
      <c r="R1636">
        <f>Input2022!R1636*0.000001</f>
        <v>456.28344099999998</v>
      </c>
      <c r="S1636">
        <f>Input2022!S1636*0.000001</f>
        <v>357.23758699999996</v>
      </c>
      <c r="T1636">
        <f>Input2022!T1636*0.000001</f>
        <v>15.552947</v>
      </c>
      <c r="U1636">
        <f>Input2022!U1636*0.000001</f>
        <v>2.3620679999999998</v>
      </c>
      <c r="V1636">
        <f>Input2022!V1636*0.000001</f>
        <v>16.022235999999999</v>
      </c>
      <c r="W1636">
        <f>Input2022!W1636*0.000001</f>
        <v>-39.657179999999997</v>
      </c>
    </row>
    <row r="1637" spans="1:23">
      <c r="A1637">
        <f>Input2022!A1637</f>
        <v>2023</v>
      </c>
      <c r="B1637" t="str">
        <f>Input2022!B1637</f>
        <v>Campbell Union School District</v>
      </c>
      <c r="C1637" t="str">
        <f>Input2022!C1637</f>
        <v>School District</v>
      </c>
      <c r="D1637" t="str">
        <f>Input2022!D1637</f>
        <v>06</v>
      </c>
      <c r="E1637" t="str">
        <f>Input2022!E1637</f>
        <v>085</v>
      </c>
      <c r="F1637" t="str">
        <f>Input2022!F1637</f>
        <v>07200</v>
      </c>
      <c r="G1637" t="str">
        <f>Input2022!G1637</f>
        <v>CA</v>
      </c>
      <c r="H1637">
        <f>Input2022!H1637*0.000001</f>
        <v>39.918202999999998</v>
      </c>
      <c r="I1637">
        <f>Input2022!I1637*0.000001</f>
        <v>-0.6</v>
      </c>
      <c r="J1637">
        <f>Input2022!J1637*0.000001</f>
        <v>112.221543</v>
      </c>
      <c r="K1637">
        <f>Input2022!K1637*0.000001</f>
        <v>234.61491699999999</v>
      </c>
      <c r="L1637">
        <f>Input2022!L1637*0.000001</f>
        <v>177.97787699999998</v>
      </c>
      <c r="M1637">
        <f>Input2022!M1637*0.000001</f>
        <v>132.96497299999999</v>
      </c>
      <c r="N1637">
        <f>Input2022!N1637*0.000001</f>
        <v>0</v>
      </c>
      <c r="O1637">
        <f>Input2022!O1637*0.000001</f>
        <v>62.033163999999999</v>
      </c>
      <c r="P1637">
        <f>Input2022!P1637*0.000001</f>
        <v>9.9596280000000004</v>
      </c>
      <c r="Q1637">
        <f>Input2022!Q1637*0.000001</f>
        <v>-94.722664999999992</v>
      </c>
      <c r="R1637">
        <f>Input2022!R1637*0.000001</f>
        <v>417.09115499999996</v>
      </c>
      <c r="S1637">
        <f>Input2022!S1637*0.000001</f>
        <v>322.36849000000001</v>
      </c>
      <c r="T1637">
        <f>Input2022!T1637*0.000001</f>
        <v>14.143023999999999</v>
      </c>
      <c r="U1637">
        <f>Input2022!U1637*0.000001</f>
        <v>10.797393</v>
      </c>
      <c r="V1637">
        <f>Input2022!V1637*0.000001</f>
        <v>18.630648999999998</v>
      </c>
      <c r="W1637">
        <f>Input2022!W1637*0.000001</f>
        <v>-41.327973999999998</v>
      </c>
    </row>
    <row r="1638" spans="1:23">
      <c r="A1638">
        <f>Input2022!A1638</f>
        <v>2023</v>
      </c>
      <c r="B1638" t="str">
        <f>Input2022!B1638</f>
        <v>Capistrano Unified School District</v>
      </c>
      <c r="C1638" t="str">
        <f>Input2022!C1638</f>
        <v>School District</v>
      </c>
      <c r="D1638" t="str">
        <f>Input2022!D1638</f>
        <v>06</v>
      </c>
      <c r="E1638" t="str">
        <f>Input2022!E1638</f>
        <v>059</v>
      </c>
      <c r="F1638" t="str">
        <f>Input2022!F1638</f>
        <v>07440</v>
      </c>
      <c r="G1638" t="str">
        <f>Input2022!G1638</f>
        <v>CA</v>
      </c>
      <c r="H1638">
        <f>Input2022!H1638*0.000001</f>
        <v>72.625372999999996</v>
      </c>
      <c r="I1638">
        <f>Input2022!I1638*0.000001</f>
        <v>0</v>
      </c>
      <c r="J1638">
        <f>Input2022!J1638*0.000001</f>
        <v>653.17737799999998</v>
      </c>
      <c r="K1638">
        <f>Input2022!K1638*0.000001</f>
        <v>55.540853999999996</v>
      </c>
      <c r="L1638">
        <f>Input2022!L1638*0.000001</f>
        <v>764.06772899999999</v>
      </c>
      <c r="M1638">
        <f>Input2022!M1638*0.000001</f>
        <v>711.48625499999991</v>
      </c>
      <c r="N1638">
        <f>Input2022!N1638*0.000001</f>
        <v>0</v>
      </c>
      <c r="O1638">
        <f>Input2022!O1638*0.000001</f>
        <v>165.841826</v>
      </c>
      <c r="P1638">
        <f>Input2022!P1638*0.000001</f>
        <v>52.750915999999997</v>
      </c>
      <c r="Q1638">
        <f>Input2022!Q1638*0.000001</f>
        <v>-463.78859299999999</v>
      </c>
      <c r="R1638">
        <f>Input2022!R1638*0.000001</f>
        <v>2118.9329429999998</v>
      </c>
      <c r="S1638">
        <f>Input2022!S1638*0.000001</f>
        <v>1655.14435</v>
      </c>
      <c r="T1638">
        <f>Input2022!T1638*0.000001</f>
        <v>73.660731999999996</v>
      </c>
      <c r="U1638">
        <f>Input2022!U1638*0.000001</f>
        <v>0</v>
      </c>
      <c r="V1638">
        <f>Input2022!V1638*0.000001</f>
        <v>117.58003699999999</v>
      </c>
      <c r="W1638">
        <f>Input2022!W1638*0.000001</f>
        <v>-443.05033799999995</v>
      </c>
    </row>
    <row r="1639" spans="1:23">
      <c r="A1639">
        <f>Input2022!A1639</f>
        <v>2023</v>
      </c>
      <c r="B1639" t="str">
        <f>Input2022!B1639</f>
        <v>Capitola</v>
      </c>
      <c r="C1639" t="str">
        <f>Input2022!C1639</f>
        <v>City</v>
      </c>
      <c r="D1639" t="str">
        <f>Input2022!D1639</f>
        <v>06</v>
      </c>
      <c r="E1639" t="str">
        <f>Input2022!E1639</f>
        <v>087</v>
      </c>
      <c r="F1639">
        <f>Input2022!F1639</f>
        <v>11040</v>
      </c>
      <c r="G1639" t="str">
        <f>Input2022!G1639</f>
        <v>CA</v>
      </c>
      <c r="H1639">
        <f>Input2022!H1639*0.000001</f>
        <v>9.4108719999999995</v>
      </c>
      <c r="I1639">
        <f>Input2022!I1639*0.000001</f>
        <v>-2.5230239999999999</v>
      </c>
      <c r="J1639">
        <f>Input2022!J1639*0.000001</f>
        <v>18.931667000000001</v>
      </c>
      <c r="K1639">
        <f>Input2022!K1639*0.000001</f>
        <v>1.357159</v>
      </c>
      <c r="L1639">
        <f>Input2022!L1639*0.000001</f>
        <v>21.311852999999999</v>
      </c>
      <c r="M1639">
        <f>Input2022!M1639*0.000001</f>
        <v>20.121521999999999</v>
      </c>
      <c r="N1639">
        <f>Input2022!N1639*0.000001</f>
        <v>0</v>
      </c>
      <c r="O1639">
        <f>Input2022!O1639*0.000001</f>
        <v>9.5608439999999995</v>
      </c>
      <c r="P1639">
        <f>Input2022!P1639*0.000001</f>
        <v>1.261514</v>
      </c>
      <c r="Q1639">
        <f>Input2022!Q1639*0.000001</f>
        <v>-30.056601999999998</v>
      </c>
      <c r="R1639">
        <f>Input2022!R1639*0.000001</f>
        <v>129.89066499999998</v>
      </c>
      <c r="S1639">
        <f>Input2022!S1639*0.000001</f>
        <v>99.834063</v>
      </c>
      <c r="T1639">
        <f>Input2022!T1639*0.000001</f>
        <v>2.914917</v>
      </c>
      <c r="U1639">
        <f>Input2022!U1639*0.000001</f>
        <v>0.54286899999999993</v>
      </c>
      <c r="V1639">
        <f>Input2022!V1639*0.000001</f>
        <v>2.3766819999999997</v>
      </c>
      <c r="W1639">
        <f>Input2022!W1639*0.000001</f>
        <v>-6.2377149999999997</v>
      </c>
    </row>
    <row r="1640" spans="1:23">
      <c r="A1640">
        <f>Input2022!A1640</f>
        <v>2023</v>
      </c>
      <c r="B1640" t="str">
        <f>Input2022!B1640</f>
        <v>Cardiff School District</v>
      </c>
      <c r="C1640" t="str">
        <f>Input2022!C1640</f>
        <v>School District</v>
      </c>
      <c r="D1640" t="str">
        <f>Input2022!D1640</f>
        <v>06</v>
      </c>
      <c r="E1640" t="str">
        <f>Input2022!E1640</f>
        <v>073</v>
      </c>
      <c r="F1640" t="str">
        <f>Input2022!F1640</f>
        <v>07470</v>
      </c>
      <c r="G1640" t="str">
        <f>Input2022!G1640</f>
        <v>CA</v>
      </c>
      <c r="H1640">
        <f>Input2022!H1640*0.000001</f>
        <v>1.6722709999999998</v>
      </c>
      <c r="I1640">
        <f>Input2022!I1640*0.000001</f>
        <v>-0.344001</v>
      </c>
      <c r="J1640">
        <f>Input2022!J1640*0.000001</f>
        <v>12.57161</v>
      </c>
      <c r="K1640">
        <f>Input2022!K1640*0.000001</f>
        <v>31.505210999999999</v>
      </c>
      <c r="L1640">
        <f>Input2022!L1640*0.000001</f>
        <v>18.848634000000001</v>
      </c>
      <c r="M1640">
        <f>Input2022!M1640*0.000001</f>
        <v>14.394392</v>
      </c>
      <c r="N1640">
        <f>Input2022!N1640*0.000001</f>
        <v>3.5901909999999999</v>
      </c>
      <c r="O1640">
        <f>Input2022!O1640*0.000001</f>
        <v>0</v>
      </c>
      <c r="P1640">
        <f>Input2022!P1640*0.000001</f>
        <v>0.97267199999999998</v>
      </c>
      <c r="Q1640">
        <f>Input2022!Q1640*0.000001</f>
        <v>-8.9960360000000001</v>
      </c>
      <c r="R1640">
        <f>Input2022!R1640*0.000001</f>
        <v>40.369832334233941</v>
      </c>
      <c r="S1640">
        <f>Input2022!S1640*0.000001</f>
        <v>31.373796334233937</v>
      </c>
      <c r="T1640">
        <f>Input2022!T1640*0.000001</f>
        <v>1.4607539999999999</v>
      </c>
      <c r="U1640">
        <f>Input2022!U1640*0.000001</f>
        <v>0</v>
      </c>
      <c r="V1640">
        <f>Input2022!V1640*0.000001</f>
        <v>1.1753169999999999</v>
      </c>
      <c r="W1640">
        <f>Input2022!W1640*0.000001</f>
        <v>-6.7514979999999998</v>
      </c>
    </row>
    <row r="1641" spans="1:23">
      <c r="A1641">
        <f>Input2022!A1641</f>
        <v>2023</v>
      </c>
      <c r="B1641" t="str">
        <f>Input2022!B1641</f>
        <v>Carlsbad</v>
      </c>
      <c r="C1641" t="str">
        <f>Input2022!C1641</f>
        <v>City</v>
      </c>
      <c r="D1641" t="str">
        <f>Input2022!D1641</f>
        <v>06</v>
      </c>
      <c r="E1641" t="str">
        <f>Input2022!E1641</f>
        <v>073</v>
      </c>
      <c r="F1641">
        <f>Input2022!F1641</f>
        <v>11194</v>
      </c>
      <c r="G1641" t="str">
        <f>Input2022!G1641</f>
        <v>CA</v>
      </c>
      <c r="H1641">
        <f>Input2022!H1641*0.000001</f>
        <v>181.05037099999998</v>
      </c>
      <c r="I1641">
        <f>Input2022!I1641*0.000001</f>
        <v>-24.208251999999998</v>
      </c>
      <c r="J1641">
        <f>Input2022!J1641*0.000001</f>
        <v>174.72791599999999</v>
      </c>
      <c r="K1641">
        <f>Input2022!K1641*0.000001</f>
        <v>25.361363999999998</v>
      </c>
      <c r="L1641">
        <f>Input2022!L1641*0.000001</f>
        <v>350.34979199999998</v>
      </c>
      <c r="M1641">
        <f>Input2022!M1641*0.000001</f>
        <v>219.622761</v>
      </c>
      <c r="N1641">
        <f>Input2022!N1641*0.000001</f>
        <v>0</v>
      </c>
      <c r="O1641">
        <f>Input2022!O1641*0.000001</f>
        <v>177.40841899999998</v>
      </c>
      <c r="P1641">
        <f>Input2022!P1641*0.000001</f>
        <v>15.946987999999999</v>
      </c>
      <c r="Q1641">
        <f>Input2022!Q1641*0.000001</f>
        <v>-198.52747099999999</v>
      </c>
      <c r="R1641">
        <f>Input2022!R1641*0.000001</f>
        <v>850.51814999999999</v>
      </c>
      <c r="S1641">
        <f>Input2022!S1641*0.000001</f>
        <v>651.990679</v>
      </c>
      <c r="T1641">
        <f>Input2022!T1641*0.000001</f>
        <v>23.912099999999999</v>
      </c>
      <c r="U1641">
        <f>Input2022!U1641*0.000001</f>
        <v>17.702797</v>
      </c>
      <c r="V1641">
        <f>Input2022!V1641*0.000001</f>
        <v>20.671336999999998</v>
      </c>
      <c r="W1641">
        <f>Input2022!W1641*0.000001</f>
        <v>266.78657599999997</v>
      </c>
    </row>
    <row r="1642" spans="1:23">
      <c r="A1642">
        <f>Input2022!A1642</f>
        <v>2023</v>
      </c>
      <c r="B1642" t="str">
        <f>Input2022!B1642</f>
        <v>Carlsbad Unified School District</v>
      </c>
      <c r="C1642" t="str">
        <f>Input2022!C1642</f>
        <v>School District</v>
      </c>
      <c r="D1642" t="str">
        <f>Input2022!D1642</f>
        <v>06</v>
      </c>
      <c r="E1642" t="str">
        <f>Input2022!E1642</f>
        <v>073</v>
      </c>
      <c r="F1642" t="str">
        <f>Input2022!F1642</f>
        <v>07500</v>
      </c>
      <c r="G1642" t="str">
        <f>Input2022!G1642</f>
        <v>CA</v>
      </c>
      <c r="H1642">
        <f>Input2022!H1642*0.000001</f>
        <v>18.147738</v>
      </c>
      <c r="I1642">
        <f>Input2022!I1642*0.000001</f>
        <v>0</v>
      </c>
      <c r="J1642">
        <f>Input2022!J1642*0.000001</f>
        <v>162.07319200000001</v>
      </c>
      <c r="K1642">
        <f>Input2022!K1642*0.000001</f>
        <v>447.81267499999996</v>
      </c>
      <c r="L1642">
        <f>Input2022!L1642*0.000001</f>
        <v>206.132228</v>
      </c>
      <c r="M1642">
        <f>Input2022!M1642*0.000001</f>
        <v>172.11105499999999</v>
      </c>
      <c r="N1642">
        <f>Input2022!N1642*0.000001</f>
        <v>0</v>
      </c>
      <c r="O1642">
        <f>Input2022!O1642*0.000001</f>
        <v>41.513630999999997</v>
      </c>
      <c r="P1642">
        <f>Input2022!P1642*0.000001</f>
        <v>12.671877</v>
      </c>
      <c r="Q1642">
        <f>Input2022!Q1642*0.000001</f>
        <v>-109.60355399999999</v>
      </c>
      <c r="R1642">
        <f>Input2022!R1642*0.000001</f>
        <v>506.99704470198685</v>
      </c>
      <c r="S1642">
        <f>Input2022!S1642*0.000001</f>
        <v>397.39349070198682</v>
      </c>
      <c r="T1642">
        <f>Input2022!T1642*0.000001</f>
        <v>17.220832999999999</v>
      </c>
      <c r="U1642">
        <f>Input2022!U1642*0.000001</f>
        <v>0</v>
      </c>
      <c r="V1642">
        <f>Input2022!V1642*0.000001</f>
        <v>23.873736999999998</v>
      </c>
      <c r="W1642">
        <f>Input2022!W1642*0.000001</f>
        <v>-146.43424099999999</v>
      </c>
    </row>
    <row r="1643" spans="1:23">
      <c r="A1643">
        <f>Input2022!A1643</f>
        <v>2023</v>
      </c>
      <c r="B1643" t="str">
        <f>Input2022!B1643</f>
        <v>Carmel By the Sea</v>
      </c>
      <c r="C1643" t="str">
        <f>Input2022!C1643</f>
        <v>City</v>
      </c>
      <c r="D1643" t="str">
        <f>Input2022!D1643</f>
        <v>06</v>
      </c>
      <c r="E1643" t="str">
        <f>Input2022!E1643</f>
        <v>053</v>
      </c>
      <c r="F1643" t="str">
        <f>Input2022!F1643</f>
        <v>11250</v>
      </c>
      <c r="G1643" t="str">
        <f>Input2022!G1643</f>
        <v>CA</v>
      </c>
      <c r="H1643">
        <f>Input2022!H1643*0.000001</f>
        <v>20.388151000000001</v>
      </c>
      <c r="I1643">
        <f>Input2022!I1643*0.000001</f>
        <v>-0.63332999999999995</v>
      </c>
      <c r="J1643">
        <f>Input2022!J1643*0.000001</f>
        <v>23.771725</v>
      </c>
      <c r="K1643">
        <f>Input2022!K1643*0.000001</f>
        <v>5.8647409999999995</v>
      </c>
      <c r="L1643">
        <f>Input2022!L1643*0.000001</f>
        <v>32.452548</v>
      </c>
      <c r="M1643">
        <f>Input2022!M1643*0.000001</f>
        <v>25.490158999999998</v>
      </c>
      <c r="N1643">
        <f>Input2022!N1643*0.000001</f>
        <v>0</v>
      </c>
      <c r="O1643">
        <f>Input2022!O1643*0.000001</f>
        <v>22.021794</v>
      </c>
      <c r="P1643">
        <f>Input2022!P1643*0.000001</f>
        <v>2.15815</v>
      </c>
      <c r="Q1643">
        <f>Input2022!Q1643*0.000001</f>
        <v>-28.163295999999999</v>
      </c>
      <c r="R1643">
        <f>Input2022!R1643*0.000001</f>
        <v>89.378914630276086</v>
      </c>
      <c r="S1643">
        <f>Input2022!S1643*0.000001</f>
        <v>61.215618630276083</v>
      </c>
      <c r="T1643">
        <f>Input2022!T1643*0.000001</f>
        <v>2.6662779999999997</v>
      </c>
      <c r="U1643">
        <f>Input2022!U1643*0.000001</f>
        <v>0</v>
      </c>
      <c r="V1643">
        <f>Input2022!V1643*0.000001</f>
        <v>3.023962</v>
      </c>
      <c r="W1643">
        <f>Input2022!W1643*0.000001</f>
        <v>5.1106219999999993</v>
      </c>
    </row>
    <row r="1644" spans="1:23">
      <c r="A1644">
        <f>Input2022!A1644</f>
        <v>2023</v>
      </c>
      <c r="B1644" t="str">
        <f>Input2022!B1644</f>
        <v>Carmel Unified School District</v>
      </c>
      <c r="C1644" t="str">
        <f>Input2022!C1644</f>
        <v>School District</v>
      </c>
      <c r="D1644" t="str">
        <f>Input2022!D1644</f>
        <v>06</v>
      </c>
      <c r="E1644" t="str">
        <f>Input2022!E1644</f>
        <v>053</v>
      </c>
      <c r="F1644" t="str">
        <f>Input2022!F1644</f>
        <v>07530</v>
      </c>
      <c r="G1644" t="str">
        <f>Input2022!G1644</f>
        <v>CA</v>
      </c>
      <c r="H1644">
        <f>Input2022!H1644*0.000001</f>
        <v>24.000184999999998</v>
      </c>
      <c r="I1644">
        <f>Input2022!I1644*0.000001</f>
        <v>-4.309329</v>
      </c>
      <c r="J1644">
        <f>Input2022!J1644*0.000001</f>
        <v>76.168419999999998</v>
      </c>
      <c r="K1644">
        <f>Input2022!K1644*0.000001</f>
        <v>20.155984</v>
      </c>
      <c r="L1644">
        <f>Input2022!L1644*0.000001</f>
        <v>84.507916999999992</v>
      </c>
      <c r="M1644">
        <f>Input2022!M1644*0.000001</f>
        <v>80.261566000000002</v>
      </c>
      <c r="N1644">
        <f>Input2022!N1644*0.000001</f>
        <v>30.243198999999997</v>
      </c>
      <c r="O1644">
        <f>Input2022!O1644*0.000001</f>
        <v>0</v>
      </c>
      <c r="P1644">
        <f>Input2022!P1644*0.000001</f>
        <v>4.0247719999999996</v>
      </c>
      <c r="Q1644">
        <f>Input2022!Q1644*0.000001</f>
        <v>-60.226775999999994</v>
      </c>
      <c r="R1644">
        <f>Input2022!R1644*0.000001</f>
        <v>265.12189899999998</v>
      </c>
      <c r="S1644">
        <f>Input2022!S1644*0.000001</f>
        <v>204.89512299999998</v>
      </c>
      <c r="T1644">
        <f>Input2022!T1644*0.000001</f>
        <v>9.1230840000000004</v>
      </c>
      <c r="U1644">
        <f>Input2022!U1644*0.000001</f>
        <v>-2.5769999999999999E-3</v>
      </c>
      <c r="V1644">
        <f>Input2022!V1644*0.000001</f>
        <v>10.941842999999999</v>
      </c>
      <c r="W1644">
        <f>Input2022!W1644*0.000001</f>
        <v>-32.431996999999996</v>
      </c>
    </row>
    <row r="1645" spans="1:23">
      <c r="A1645">
        <f>Input2022!A1645</f>
        <v>2023</v>
      </c>
      <c r="B1645" t="str">
        <f>Input2022!B1645</f>
        <v>Carpinteria</v>
      </c>
      <c r="C1645" t="str">
        <f>Input2022!C1645</f>
        <v>City</v>
      </c>
      <c r="D1645" t="str">
        <f>Input2022!D1645</f>
        <v>06</v>
      </c>
      <c r="E1645" t="str">
        <f>Input2022!E1645</f>
        <v>083</v>
      </c>
      <c r="F1645">
        <f>Input2022!F1645</f>
        <v>11446</v>
      </c>
      <c r="G1645" t="str">
        <f>Input2022!G1645</f>
        <v>CA</v>
      </c>
      <c r="H1645">
        <f>Input2022!H1645*0.000001</f>
        <v>15.523864999999999</v>
      </c>
      <c r="I1645">
        <f>Input2022!I1645*0.000001</f>
        <v>-4.0732869999999997</v>
      </c>
      <c r="J1645">
        <f>Input2022!J1645*0.000001</f>
        <v>12.567084999999999</v>
      </c>
      <c r="K1645">
        <f>Input2022!K1645*0.000001</f>
        <v>0.13891699999999998</v>
      </c>
      <c r="L1645">
        <f>Input2022!L1645*0.000001</f>
        <v>23.598520999999998</v>
      </c>
      <c r="M1645">
        <f>Input2022!M1645*0.000001</f>
        <v>17.942042000000001</v>
      </c>
      <c r="N1645">
        <f>Input2022!N1645*0.000001</f>
        <v>0</v>
      </c>
      <c r="O1645">
        <f>Input2022!O1645*0.000001</f>
        <v>15.227386999999998</v>
      </c>
      <c r="P1645">
        <f>Input2022!P1645*0.000001</f>
        <v>0.93996999999999997</v>
      </c>
      <c r="Q1645">
        <f>Input2022!Q1645*0.000001</f>
        <v>-10.089193</v>
      </c>
      <c r="R1645">
        <f>Input2022!R1645*0.000001</f>
        <v>32.566794999999999</v>
      </c>
      <c r="S1645">
        <f>Input2022!S1645*0.000001</f>
        <v>22.477601999999997</v>
      </c>
      <c r="T1645">
        <f>Input2022!T1645*0.000001</f>
        <v>0.9959349999999999</v>
      </c>
      <c r="U1645">
        <f>Input2022!U1645*0.000001</f>
        <v>0</v>
      </c>
      <c r="V1645">
        <f>Input2022!V1645*0.000001</f>
        <v>1.1608209999999999</v>
      </c>
      <c r="W1645">
        <f>Input2022!W1645*0.000001</f>
        <v>7.1561789999999998</v>
      </c>
    </row>
    <row r="1646" spans="1:23">
      <c r="A1646">
        <f>Input2022!A1646</f>
        <v>2023</v>
      </c>
      <c r="B1646" t="str">
        <f>Input2022!B1646</f>
        <v>Carpinteria Unified School District</v>
      </c>
      <c r="C1646" t="str">
        <f>Input2022!C1646</f>
        <v>School District</v>
      </c>
      <c r="D1646" t="str">
        <f>Input2022!D1646</f>
        <v>06</v>
      </c>
      <c r="E1646" t="str">
        <f>Input2022!E1646</f>
        <v>083</v>
      </c>
      <c r="F1646" t="str">
        <f>Input2022!F1646</f>
        <v>07560</v>
      </c>
      <c r="G1646" t="str">
        <f>Input2022!G1646</f>
        <v>CA</v>
      </c>
      <c r="H1646">
        <f>Input2022!H1646*0.000001</f>
        <v>2.7346029999999999</v>
      </c>
      <c r="I1646">
        <f>Input2022!I1646*0.000001</f>
        <v>0</v>
      </c>
      <c r="J1646">
        <f>Input2022!J1646*0.000001</f>
        <v>42.742176999999998</v>
      </c>
      <c r="K1646">
        <f>Input2022!K1646*0.000001</f>
        <v>87.605660999999998</v>
      </c>
      <c r="L1646">
        <f>Input2022!L1646*0.000001</f>
        <v>62.413007</v>
      </c>
      <c r="M1646">
        <f>Input2022!M1646*0.000001</f>
        <v>43.514871999999997</v>
      </c>
      <c r="N1646">
        <f>Input2022!N1646*0.000001</f>
        <v>0</v>
      </c>
      <c r="O1646">
        <f>Input2022!O1646*0.000001</f>
        <v>8.3104420000000001</v>
      </c>
      <c r="P1646">
        <f>Input2022!P1646*0.000001</f>
        <v>2.4416189999999998</v>
      </c>
      <c r="Q1646">
        <f>Input2022!Q1646*0.000001</f>
        <v>-28.196346999999999</v>
      </c>
      <c r="R1646">
        <f>Input2022!R1646*0.000001</f>
        <v>123.24938999999999</v>
      </c>
      <c r="S1646">
        <f>Input2022!S1646*0.000001</f>
        <v>95.053043000000002</v>
      </c>
      <c r="T1646">
        <f>Input2022!T1646*0.000001</f>
        <v>4.309488</v>
      </c>
      <c r="U1646">
        <f>Input2022!U1646*0.000001</f>
        <v>0</v>
      </c>
      <c r="V1646">
        <f>Input2022!V1646*0.000001</f>
        <v>3.9998849999999999</v>
      </c>
      <c r="W1646">
        <f>Input2022!W1646*0.000001</f>
        <v>-21.112227000000001</v>
      </c>
    </row>
    <row r="1647" spans="1:23">
      <c r="A1647">
        <f>Input2022!A1647</f>
        <v>2023</v>
      </c>
      <c r="B1647" t="str">
        <f>Input2022!B1647</f>
        <v>Carson</v>
      </c>
      <c r="C1647" t="str">
        <f>Input2022!C1647</f>
        <v>City</v>
      </c>
      <c r="D1647" t="str">
        <f>Input2022!D1647</f>
        <v>06</v>
      </c>
      <c r="E1647" t="str">
        <f>Input2022!E1647</f>
        <v>037</v>
      </c>
      <c r="F1647">
        <f>Input2022!F1647</f>
        <v>11530</v>
      </c>
      <c r="G1647" t="str">
        <f>Input2022!G1647</f>
        <v>CA</v>
      </c>
      <c r="H1647">
        <f>Input2022!H1647*0.000001</f>
        <v>195.49394099999998</v>
      </c>
      <c r="I1647">
        <f>Input2022!I1647*0.000001</f>
        <v>-2.0083169999999999</v>
      </c>
      <c r="J1647">
        <f>Input2022!J1647*0.000001</f>
        <v>112.73228899999999</v>
      </c>
      <c r="K1647">
        <f>Input2022!K1647*0.000001</f>
        <v>133.30166299999999</v>
      </c>
      <c r="L1647">
        <f>Input2022!L1647*0.000001</f>
        <v>256.19959999999998</v>
      </c>
      <c r="M1647">
        <f>Input2022!M1647*0.000001</f>
        <v>228.82186999999999</v>
      </c>
      <c r="N1647">
        <f>Input2022!N1647*0.000001</f>
        <v>0</v>
      </c>
      <c r="O1647">
        <f>Input2022!O1647*0.000001</f>
        <v>197.31554699999998</v>
      </c>
      <c r="P1647">
        <f>Input2022!P1647*0.000001</f>
        <v>12.818425999999999</v>
      </c>
      <c r="Q1647">
        <f>Input2022!Q1647*0.000001</f>
        <v>-10.179188999999999</v>
      </c>
      <c r="R1647">
        <f>Input2022!R1647*0.000001</f>
        <v>339.733315</v>
      </c>
      <c r="S1647">
        <f>Input2022!S1647*0.000001</f>
        <v>329.554126</v>
      </c>
      <c r="T1647">
        <f>Input2022!T1647*0.000001</f>
        <v>3.363712</v>
      </c>
      <c r="U1647">
        <f>Input2022!U1647*0.000001</f>
        <v>21.880883000000001</v>
      </c>
      <c r="V1647">
        <f>Input2022!V1647*0.000001</f>
        <v>58.238396999999999</v>
      </c>
      <c r="W1647">
        <f>Input2022!W1647*0.000001</f>
        <v>63.030881999999998</v>
      </c>
    </row>
    <row r="1648" spans="1:23">
      <c r="A1648">
        <f>Input2022!A1648</f>
        <v>2023</v>
      </c>
      <c r="B1648" t="str">
        <f>Input2022!B1648</f>
        <v>Caruthers Unified School District</v>
      </c>
      <c r="C1648" t="str">
        <f>Input2022!C1648</f>
        <v>School District</v>
      </c>
      <c r="D1648" t="str">
        <f>Input2022!D1648</f>
        <v>06</v>
      </c>
      <c r="E1648" t="str">
        <f>Input2022!E1648</f>
        <v>019</v>
      </c>
      <c r="F1648" t="str">
        <f>Input2022!F1648</f>
        <v>00067</v>
      </c>
      <c r="G1648" t="str">
        <f>Input2022!G1648</f>
        <v>CA</v>
      </c>
      <c r="H1648">
        <f>Input2022!H1648*0.000001</f>
        <v>10.575623999999999</v>
      </c>
      <c r="I1648">
        <f>Input2022!I1648*0.000001</f>
        <v>-0.20086099999999998</v>
      </c>
      <c r="J1648">
        <f>Input2022!J1648*0.000001</f>
        <v>31.609278999999997</v>
      </c>
      <c r="K1648">
        <f>Input2022!K1648*0.000001</f>
        <v>22.027241999999998</v>
      </c>
      <c r="L1648">
        <f>Input2022!L1648*0.000001</f>
        <v>47.884509999999999</v>
      </c>
      <c r="M1648">
        <f>Input2022!M1648*0.000001</f>
        <v>35.766643999999999</v>
      </c>
      <c r="N1648">
        <f>Input2022!N1648*0.000001</f>
        <v>16.635290999999999</v>
      </c>
      <c r="O1648">
        <f>Input2022!O1648*0.000001</f>
        <v>0</v>
      </c>
      <c r="P1648">
        <f>Input2022!P1648*0.000001</f>
        <v>3.0899809999999999</v>
      </c>
      <c r="Q1648">
        <f>Input2022!Q1648*0.000001</f>
        <v>-17.852</v>
      </c>
      <c r="R1648">
        <f>Input2022!R1648*0.000001</f>
        <v>94.416718842588992</v>
      </c>
      <c r="S1648">
        <f>Input2022!S1648*0.000001</f>
        <v>76.564718842588988</v>
      </c>
      <c r="T1648">
        <f>Input2022!T1648*0.000001</f>
        <v>2.3633229999999998</v>
      </c>
      <c r="U1648">
        <f>Input2022!U1648*0.000001</f>
        <v>0</v>
      </c>
      <c r="V1648">
        <f>Input2022!V1648*0.000001</f>
        <v>3.1891849999999997</v>
      </c>
      <c r="W1648">
        <f>Input2022!W1648*0.000001</f>
        <v>-5.6472809999999996</v>
      </c>
    </row>
    <row r="1649" spans="1:23">
      <c r="A1649">
        <f>Input2022!A1649</f>
        <v>2023</v>
      </c>
      <c r="B1649" t="str">
        <f>Input2022!B1649</f>
        <v>Cascade Union Elementary School District</v>
      </c>
      <c r="C1649" t="str">
        <f>Input2022!C1649</f>
        <v>School District</v>
      </c>
      <c r="D1649" t="str">
        <f>Input2022!D1649</f>
        <v>06</v>
      </c>
      <c r="E1649" t="str">
        <f>Input2022!E1649</f>
        <v>089</v>
      </c>
      <c r="F1649" t="str">
        <f>Input2022!F1649</f>
        <v>07680</v>
      </c>
      <c r="G1649" t="str">
        <f>Input2022!G1649</f>
        <v>CA</v>
      </c>
      <c r="H1649">
        <f>Input2022!H1649*0.000001</f>
        <v>5.1059339999999995</v>
      </c>
      <c r="I1649">
        <f>Input2022!I1649*0.000001</f>
        <v>-3.7799999999999999E-3</v>
      </c>
      <c r="J1649">
        <f>Input2022!J1649*0.000001</f>
        <v>21.539071999999997</v>
      </c>
      <c r="K1649">
        <f>Input2022!K1649*0.000001</f>
        <v>21.782978</v>
      </c>
      <c r="L1649">
        <f>Input2022!L1649*0.000001</f>
        <v>27.465367000000001</v>
      </c>
      <c r="M1649">
        <f>Input2022!M1649*0.000001</f>
        <v>24.633989999999997</v>
      </c>
      <c r="N1649">
        <f>Input2022!N1649*0.000001</f>
        <v>0</v>
      </c>
      <c r="O1649">
        <f>Input2022!O1649*0.000001</f>
        <v>8.9730749999999997</v>
      </c>
      <c r="P1649">
        <f>Input2022!P1649*0.000001</f>
        <v>2.3361499999999999</v>
      </c>
      <c r="Q1649">
        <f>Input2022!Q1649*0.000001</f>
        <v>-16.428379</v>
      </c>
      <c r="R1649">
        <f>Input2022!R1649*0.000001</f>
        <v>67.917287999999999</v>
      </c>
      <c r="S1649">
        <f>Input2022!S1649*0.000001</f>
        <v>51.488909</v>
      </c>
      <c r="T1649">
        <f>Input2022!T1649*0.000001</f>
        <v>2.427905</v>
      </c>
      <c r="U1649">
        <f>Input2022!U1649*0.000001</f>
        <v>-4.5199999999999998E-4</v>
      </c>
      <c r="V1649">
        <f>Input2022!V1649*0.000001</f>
        <v>0.313282</v>
      </c>
      <c r="W1649">
        <f>Input2022!W1649*0.000001</f>
        <v>-8.2981780000000001</v>
      </c>
    </row>
    <row r="1650" spans="1:23">
      <c r="A1650">
        <f>Input2022!A1650</f>
        <v>2023</v>
      </c>
      <c r="B1650" t="str">
        <f>Input2022!B1650</f>
        <v>Castaic Union School District</v>
      </c>
      <c r="C1650" t="str">
        <f>Input2022!C1650</f>
        <v>School District</v>
      </c>
      <c r="D1650" t="str">
        <f>Input2022!D1650</f>
        <v>06</v>
      </c>
      <c r="E1650" t="str">
        <f>Input2022!E1650</f>
        <v>037</v>
      </c>
      <c r="F1650" t="str">
        <f>Input2022!F1650</f>
        <v>07740</v>
      </c>
      <c r="G1650" t="str">
        <f>Input2022!G1650</f>
        <v>CA</v>
      </c>
      <c r="H1650">
        <f>Input2022!H1650*0.000001</f>
        <v>5.2987250000000001</v>
      </c>
      <c r="I1650">
        <f>Input2022!I1650*0.000001</f>
        <v>0</v>
      </c>
      <c r="J1650">
        <f>Input2022!J1650*0.000001</f>
        <v>29.548741</v>
      </c>
      <c r="K1650">
        <f>Input2022!K1650*0.000001</f>
        <v>27.815334999999997</v>
      </c>
      <c r="L1650">
        <f>Input2022!L1650*0.000001</f>
        <v>33.546810999999998</v>
      </c>
      <c r="M1650">
        <f>Input2022!M1650*0.000001</f>
        <v>31.495479</v>
      </c>
      <c r="N1650">
        <f>Input2022!N1650*0.000001</f>
        <v>0</v>
      </c>
      <c r="O1650">
        <f>Input2022!O1650*0.000001</f>
        <v>10.169006</v>
      </c>
      <c r="P1650">
        <f>Input2022!P1650*0.000001</f>
        <v>2.0591729999999999</v>
      </c>
      <c r="Q1650">
        <f>Input2022!Q1650*0.000001</f>
        <v>-20.120484999999999</v>
      </c>
      <c r="R1650">
        <f>Input2022!R1650*0.000001</f>
        <v>89.626328999999998</v>
      </c>
      <c r="S1650">
        <f>Input2022!S1650*0.000001</f>
        <v>69.505843999999996</v>
      </c>
      <c r="T1650">
        <f>Input2022!T1650*0.000001</f>
        <v>3.1599200000000001</v>
      </c>
      <c r="U1650">
        <f>Input2022!U1650*0.000001</f>
        <v>-7.7399999999999995E-4</v>
      </c>
      <c r="V1650">
        <f>Input2022!V1650*0.000001</f>
        <v>6.6228355197146822</v>
      </c>
      <c r="W1650">
        <f>Input2022!W1650*0.000001</f>
        <v>-17.211758</v>
      </c>
    </row>
    <row r="1651" spans="1:23">
      <c r="A1651">
        <f>Input2022!A1651</f>
        <v>2023</v>
      </c>
      <c r="B1651" t="str">
        <f>Input2022!B1651</f>
        <v>Castro Valley Unified School District</v>
      </c>
      <c r="C1651" t="str">
        <f>Input2022!C1651</f>
        <v>School District</v>
      </c>
      <c r="D1651" t="str">
        <f>Input2022!D1651</f>
        <v>06</v>
      </c>
      <c r="E1651" t="str">
        <f>Input2022!E1651</f>
        <v>001</v>
      </c>
      <c r="F1651" t="str">
        <f>Input2022!F1651</f>
        <v>07800</v>
      </c>
      <c r="G1651" t="str">
        <f>Input2022!G1651</f>
        <v>CA</v>
      </c>
      <c r="H1651">
        <f>Input2022!H1651*0.000001</f>
        <v>13.798798999999999</v>
      </c>
      <c r="I1651">
        <f>Input2022!I1651*0.000001</f>
        <v>-0.505077</v>
      </c>
      <c r="J1651">
        <f>Input2022!J1651*0.000001</f>
        <v>130.51932299999999</v>
      </c>
      <c r="K1651">
        <f>Input2022!K1651*0.000001</f>
        <v>152.64185799999998</v>
      </c>
      <c r="L1651">
        <f>Input2022!L1651*0.000001</f>
        <v>212.13071099999999</v>
      </c>
      <c r="M1651">
        <f>Input2022!M1651*0.000001</f>
        <v>142.352824</v>
      </c>
      <c r="N1651">
        <f>Input2022!N1651*0.000001</f>
        <v>0</v>
      </c>
      <c r="O1651">
        <f>Input2022!O1651*0.000001</f>
        <v>34.672739999999997</v>
      </c>
      <c r="P1651">
        <f>Input2022!P1651*0.000001</f>
        <v>9.3595679999999994</v>
      </c>
      <c r="Q1651">
        <f>Input2022!Q1651*0.000001</f>
        <v>-104.454797</v>
      </c>
      <c r="R1651">
        <f>Input2022!R1651*0.000001</f>
        <v>477.24506399999996</v>
      </c>
      <c r="S1651">
        <f>Input2022!S1651*0.000001</f>
        <v>372.79026699999997</v>
      </c>
      <c r="T1651">
        <f>Input2022!T1651*0.000001</f>
        <v>15.804931999999999</v>
      </c>
      <c r="U1651">
        <f>Input2022!U1651*0.000001</f>
        <v>-4.431E-3</v>
      </c>
      <c r="V1651">
        <f>Input2022!V1651*0.000001</f>
        <v>2.8605709999999998</v>
      </c>
      <c r="W1651">
        <f>Input2022!W1651*0.000001</f>
        <v>-73.710272000000003</v>
      </c>
    </row>
    <row r="1652" spans="1:23">
      <c r="A1652">
        <f>Input2022!A1652</f>
        <v>2023</v>
      </c>
      <c r="B1652" t="str">
        <f>Input2022!B1652</f>
        <v>Cathedral</v>
      </c>
      <c r="C1652" t="str">
        <f>Input2022!C1652</f>
        <v>City</v>
      </c>
      <c r="D1652" t="str">
        <f>Input2022!D1652</f>
        <v>06</v>
      </c>
      <c r="E1652" t="str">
        <f>Input2022!E1652</f>
        <v>065</v>
      </c>
      <c r="F1652">
        <f>Input2022!F1652</f>
        <v>12048</v>
      </c>
      <c r="G1652" t="str">
        <f>Input2022!G1652</f>
        <v>CA</v>
      </c>
      <c r="H1652">
        <f>Input2022!H1652*0.000001</f>
        <v>39.849675999999995</v>
      </c>
      <c r="I1652">
        <f>Input2022!I1652*0.000001</f>
        <v>-4.3421379999999994</v>
      </c>
      <c r="J1652">
        <f>Input2022!J1652*0.000001</f>
        <v>64.16334599999999</v>
      </c>
      <c r="K1652">
        <f>Input2022!K1652*0.000001</f>
        <v>90.703773999999996</v>
      </c>
      <c r="L1652">
        <f>Input2022!L1652*0.000001</f>
        <v>87.271795999999995</v>
      </c>
      <c r="M1652">
        <f>Input2022!M1652*0.000001</f>
        <v>70.388181000000003</v>
      </c>
      <c r="N1652">
        <f>Input2022!N1652*0.000001</f>
        <v>0</v>
      </c>
      <c r="O1652">
        <f>Input2022!O1652*0.000001</f>
        <v>42.233878999999995</v>
      </c>
      <c r="P1652">
        <f>Input2022!P1652*0.000001</f>
        <v>9.8671419999999994</v>
      </c>
      <c r="Q1652">
        <f>Input2022!Q1652*0.000001</f>
        <v>-22.120971999999998</v>
      </c>
      <c r="R1652">
        <f>Input2022!R1652*0.000001</f>
        <v>231.60872518990712</v>
      </c>
      <c r="S1652">
        <f>Input2022!S1652*0.000001</f>
        <v>209.48775318990712</v>
      </c>
      <c r="T1652">
        <f>Input2022!T1652*0.000001</f>
        <v>11.488327999999999</v>
      </c>
      <c r="U1652">
        <f>Input2022!U1652*0.000001</f>
        <v>0</v>
      </c>
      <c r="V1652">
        <f>Input2022!V1652*0.000001</f>
        <v>41.799447999999998</v>
      </c>
      <c r="W1652">
        <f>Input2022!W1652*0.000001</f>
        <v>-109.0097</v>
      </c>
    </row>
    <row r="1653" spans="1:23">
      <c r="A1653">
        <f>Input2022!A1653</f>
        <v>2023</v>
      </c>
      <c r="B1653" t="str">
        <f>Input2022!B1653</f>
        <v>Cayucos Elementary School District</v>
      </c>
      <c r="C1653" t="str">
        <f>Input2022!C1653</f>
        <v>School District</v>
      </c>
      <c r="D1653" t="str">
        <f>Input2022!D1653</f>
        <v>06</v>
      </c>
      <c r="E1653" t="str">
        <f>Input2022!E1653</f>
        <v>079</v>
      </c>
      <c r="F1653" t="str">
        <f>Input2022!F1653</f>
        <v>07840</v>
      </c>
      <c r="G1653" t="str">
        <f>Input2022!G1653</f>
        <v>CA</v>
      </c>
      <c r="H1653">
        <f>Input2022!H1653*0.000001</f>
        <v>1.630674</v>
      </c>
      <c r="I1653">
        <f>Input2022!I1653*0.000001</f>
        <v>-1.9049999999999997E-2</v>
      </c>
      <c r="J1653">
        <f>Input2022!J1653*0.000001</f>
        <v>4.4665249999999999</v>
      </c>
      <c r="K1653">
        <f>Input2022!K1653*0.000001</f>
        <v>7.879842</v>
      </c>
      <c r="L1653">
        <f>Input2022!L1653*0.000001</f>
        <v>5.8833489999999999</v>
      </c>
      <c r="M1653">
        <f>Input2022!M1653*0.000001</f>
        <v>5.1985019999999995</v>
      </c>
      <c r="N1653">
        <f>Input2022!N1653*0.000001</f>
        <v>2.5077799999999999</v>
      </c>
      <c r="O1653">
        <f>Input2022!O1653*0.000001</f>
        <v>0</v>
      </c>
      <c r="P1653">
        <f>Input2022!P1653*0.000001</f>
        <v>0.62345499999999998</v>
      </c>
      <c r="Q1653">
        <f>Input2022!Q1653*0.000001</f>
        <v>-3.351594</v>
      </c>
      <c r="R1653">
        <f>Input2022!R1653*0.000001</f>
        <v>14.618442361814703</v>
      </c>
      <c r="S1653">
        <f>Input2022!S1653*0.000001</f>
        <v>11.266848361814704</v>
      </c>
      <c r="T1653">
        <f>Input2022!T1653*0.000001</f>
        <v>0.48775799999999997</v>
      </c>
      <c r="U1653">
        <f>Input2022!U1653*0.000001</f>
        <v>0</v>
      </c>
      <c r="V1653">
        <f>Input2022!V1653*0.000001</f>
        <v>0.66039300000000001</v>
      </c>
      <c r="W1653">
        <f>Input2022!W1653*0.000001</f>
        <v>-1.5066789999999999</v>
      </c>
    </row>
    <row r="1654" spans="1:23">
      <c r="A1654">
        <f>Input2022!A1654</f>
        <v>2023</v>
      </c>
      <c r="B1654" t="str">
        <f>Input2022!B1654</f>
        <v>Center Joint Unified School District</v>
      </c>
      <c r="C1654" t="str">
        <f>Input2022!C1654</f>
        <v>School District</v>
      </c>
      <c r="D1654" t="str">
        <f>Input2022!D1654</f>
        <v>06</v>
      </c>
      <c r="E1654" t="str">
        <f>Input2022!E1654</f>
        <v>061</v>
      </c>
      <c r="F1654" t="str">
        <f>Input2022!F1654</f>
        <v>07900</v>
      </c>
      <c r="G1654" t="str">
        <f>Input2022!G1654</f>
        <v>CA</v>
      </c>
      <c r="H1654">
        <f>Input2022!H1654*0.000001</f>
        <v>18.106410999999998</v>
      </c>
      <c r="I1654">
        <f>Input2022!I1654*0.000001</f>
        <v>0</v>
      </c>
      <c r="J1654">
        <f>Input2022!J1654*0.000001</f>
        <v>71.249911999999995</v>
      </c>
      <c r="K1654">
        <f>Input2022!K1654*0.000001</f>
        <v>111.99654299999999</v>
      </c>
      <c r="L1654">
        <f>Input2022!L1654*0.000001</f>
        <v>98.966200999999998</v>
      </c>
      <c r="M1654">
        <f>Input2022!M1654*0.000001</f>
        <v>81.321919999999992</v>
      </c>
      <c r="N1654">
        <f>Input2022!N1654*0.000001</f>
        <v>31.243990999999998</v>
      </c>
      <c r="O1654">
        <f>Input2022!O1654*0.000001</f>
        <v>0</v>
      </c>
      <c r="P1654">
        <f>Input2022!P1654*0.000001</f>
        <v>4.6801319999999995</v>
      </c>
      <c r="Q1654">
        <f>Input2022!Q1654*0.000001</f>
        <v>-44.911999999999999</v>
      </c>
      <c r="R1654">
        <f>Input2022!R1654*0.000001</f>
        <v>199.837456</v>
      </c>
      <c r="S1654">
        <f>Input2022!S1654*0.000001</f>
        <v>154.925456</v>
      </c>
      <c r="T1654">
        <f>Input2022!T1654*0.000001</f>
        <v>7.1970989999999997</v>
      </c>
      <c r="U1654">
        <f>Input2022!U1654*0.000001</f>
        <v>1.418283</v>
      </c>
      <c r="V1654">
        <f>Input2022!V1654*0.000001</f>
        <v>5.1370139999999997</v>
      </c>
      <c r="W1654">
        <f>Input2022!W1654*0.000001</f>
        <v>-31.261934</v>
      </c>
    </row>
    <row r="1655" spans="1:23">
      <c r="A1655">
        <f>Input2022!A1655</f>
        <v>2023</v>
      </c>
      <c r="B1655" t="str">
        <f>Input2022!B1655</f>
        <v>Centinela Valley Union High School District</v>
      </c>
      <c r="C1655" t="str">
        <f>Input2022!C1655</f>
        <v>School District</v>
      </c>
      <c r="D1655" t="str">
        <f>Input2022!D1655</f>
        <v>06</v>
      </c>
      <c r="E1655" t="str">
        <f>Input2022!E1655</f>
        <v>037</v>
      </c>
      <c r="F1655" t="str">
        <f>Input2022!F1655</f>
        <v>07920</v>
      </c>
      <c r="G1655" t="str">
        <f>Input2022!G1655</f>
        <v>CA</v>
      </c>
      <c r="H1655">
        <f>Input2022!H1655*0.000001</f>
        <v>13.26314</v>
      </c>
      <c r="I1655">
        <f>Input2022!I1655*0.000001</f>
        <v>-2.1712359999999999</v>
      </c>
      <c r="J1655">
        <f>Input2022!J1655*0.000001</f>
        <v>129.95852399999998</v>
      </c>
      <c r="K1655">
        <f>Input2022!K1655*0.000001</f>
        <v>447.94769199999996</v>
      </c>
      <c r="L1655">
        <f>Input2022!L1655*0.000001</f>
        <v>183.52514299999999</v>
      </c>
      <c r="M1655">
        <f>Input2022!M1655*0.000001</f>
        <v>141.66031899999999</v>
      </c>
      <c r="N1655">
        <f>Input2022!N1655*0.000001</f>
        <v>30.413843</v>
      </c>
      <c r="O1655">
        <f>Input2022!O1655*0.000001</f>
        <v>0</v>
      </c>
      <c r="P1655">
        <f>Input2022!P1655*0.000001</f>
        <v>12.077404</v>
      </c>
      <c r="Q1655">
        <f>Input2022!Q1655*0.000001</f>
        <v>-94.152524</v>
      </c>
      <c r="R1655">
        <f>Input2022!R1655*0.000001</f>
        <v>418.99213035087723</v>
      </c>
      <c r="S1655">
        <f>Input2022!S1655*0.000001</f>
        <v>324.8396063508772</v>
      </c>
      <c r="T1655">
        <f>Input2022!T1655*0.000001</f>
        <v>14.180990999999999</v>
      </c>
      <c r="U1655">
        <f>Input2022!U1655*0.000001</f>
        <v>0</v>
      </c>
      <c r="V1655">
        <f>Input2022!V1655*0.000001</f>
        <v>40.359268</v>
      </c>
      <c r="W1655">
        <f>Input2022!W1655*0.000001</f>
        <v>-193.30022199999999</v>
      </c>
    </row>
    <row r="1656" spans="1:23">
      <c r="A1656">
        <f>Input2022!A1656</f>
        <v>2023</v>
      </c>
      <c r="B1656" t="str">
        <f>Input2022!B1656</f>
        <v>Central School District</v>
      </c>
      <c r="C1656" t="str">
        <f>Input2022!C1656</f>
        <v>School District</v>
      </c>
      <c r="D1656" t="str">
        <f>Input2022!D1656</f>
        <v>06</v>
      </c>
      <c r="E1656" t="str">
        <f>Input2022!E1656</f>
        <v>071</v>
      </c>
      <c r="F1656" t="str">
        <f>Input2022!F1656</f>
        <v>07950</v>
      </c>
      <c r="G1656" t="str">
        <f>Input2022!G1656</f>
        <v>CA</v>
      </c>
      <c r="H1656">
        <f>Input2022!H1656*0.000001</f>
        <v>16.738934999999998</v>
      </c>
      <c r="I1656">
        <f>Input2022!I1656*0.000001</f>
        <v>0</v>
      </c>
      <c r="J1656">
        <f>Input2022!J1656*0.000001</f>
        <v>64.416977000000003</v>
      </c>
      <c r="K1656">
        <f>Input2022!K1656*0.000001</f>
        <v>77.918188000000001</v>
      </c>
      <c r="L1656">
        <f>Input2022!L1656*0.000001</f>
        <v>84.130817999999991</v>
      </c>
      <c r="M1656">
        <f>Input2022!M1656*0.000001</f>
        <v>76.527569</v>
      </c>
      <c r="N1656">
        <f>Input2022!N1656*0.000001</f>
        <v>0</v>
      </c>
      <c r="O1656">
        <f>Input2022!O1656*0.000001</f>
        <v>31.603224999999998</v>
      </c>
      <c r="P1656">
        <f>Input2022!P1656*0.000001</f>
        <v>5.0800859999999997</v>
      </c>
      <c r="Q1656">
        <f>Input2022!Q1656*0.000001</f>
        <v>-44.534197999999996</v>
      </c>
      <c r="R1656">
        <f>Input2022!R1656*0.000001</f>
        <v>206.32244899999998</v>
      </c>
      <c r="S1656">
        <f>Input2022!S1656*0.000001</f>
        <v>161.788251</v>
      </c>
      <c r="T1656">
        <f>Input2022!T1656*0.000001</f>
        <v>6.8752109999999993</v>
      </c>
      <c r="U1656">
        <f>Input2022!U1656*0.000001</f>
        <v>-1.9870000000000001E-3</v>
      </c>
      <c r="V1656">
        <f>Input2022!V1656*0.000001</f>
        <v>9.666008999999999</v>
      </c>
      <c r="W1656">
        <f>Input2022!W1656*0.000001</f>
        <v>-29.536331999999998</v>
      </c>
    </row>
    <row r="1657" spans="1:23">
      <c r="A1657">
        <f>Input2022!A1657</f>
        <v>2023</v>
      </c>
      <c r="B1657" t="str">
        <f>Input2022!B1657</f>
        <v>Central Unified School District</v>
      </c>
      <c r="C1657" t="str">
        <f>Input2022!C1657</f>
        <v>School District</v>
      </c>
      <c r="D1657" t="str">
        <f>Input2022!D1657</f>
        <v>06</v>
      </c>
      <c r="E1657" t="str">
        <f>Input2022!E1657</f>
        <v>019</v>
      </c>
      <c r="F1657" t="str">
        <f>Input2022!F1657</f>
        <v>07970</v>
      </c>
      <c r="G1657" t="str">
        <f>Input2022!G1657</f>
        <v>CA</v>
      </c>
      <c r="H1657">
        <f>Input2022!H1657*0.000001</f>
        <v>54.081025999999994</v>
      </c>
      <c r="I1657">
        <f>Input2022!I1657*0.000001</f>
        <v>-0.284001</v>
      </c>
      <c r="J1657">
        <f>Input2022!J1657*0.000001</f>
        <v>264.29211599999996</v>
      </c>
      <c r="K1657">
        <f>Input2022!K1657*0.000001</f>
        <v>346.27248900000001</v>
      </c>
      <c r="L1657">
        <f>Input2022!L1657*0.000001</f>
        <v>322.323803</v>
      </c>
      <c r="M1657">
        <f>Input2022!M1657*0.000001</f>
        <v>298.873468</v>
      </c>
      <c r="N1657">
        <f>Input2022!N1657*0.000001</f>
        <v>120.029186</v>
      </c>
      <c r="O1657">
        <f>Input2022!O1657*0.000001</f>
        <v>0</v>
      </c>
      <c r="P1657">
        <f>Input2022!P1657*0.000001</f>
        <v>29.438123999999998</v>
      </c>
      <c r="Q1657">
        <f>Input2022!Q1657*0.000001</f>
        <v>-151.19799999999998</v>
      </c>
      <c r="R1657">
        <f>Input2022!R1657*0.000001</f>
        <v>677.15972899999997</v>
      </c>
      <c r="S1657">
        <f>Input2022!S1657*0.000001</f>
        <v>525.96172899999999</v>
      </c>
      <c r="T1657">
        <f>Input2022!T1657*0.000001</f>
        <v>27.443725999999998</v>
      </c>
      <c r="U1657">
        <f>Input2022!U1657*0.000001</f>
        <v>0</v>
      </c>
      <c r="V1657">
        <f>Input2022!V1657*0.000001</f>
        <v>43.957004999999995</v>
      </c>
      <c r="W1657">
        <f>Input2022!W1657*0.000001</f>
        <v>-112.700052</v>
      </c>
    </row>
    <row r="1658" spans="1:23">
      <c r="A1658">
        <f>Input2022!A1658</f>
        <v>2023</v>
      </c>
      <c r="B1658" t="str">
        <f>Input2022!B1658</f>
        <v>Central Union High School District</v>
      </c>
      <c r="C1658" t="str">
        <f>Input2022!C1658</f>
        <v>School District</v>
      </c>
      <c r="D1658" t="str">
        <f>Input2022!D1658</f>
        <v>06</v>
      </c>
      <c r="E1658" t="str">
        <f>Input2022!E1658</f>
        <v>025</v>
      </c>
      <c r="F1658" t="str">
        <f>Input2022!F1658</f>
        <v>08010</v>
      </c>
      <c r="G1658" t="str">
        <f>Input2022!G1658</f>
        <v>CA</v>
      </c>
      <c r="H1658">
        <f>Input2022!H1658*0.000001</f>
        <v>15.562875999999999</v>
      </c>
      <c r="I1658">
        <f>Input2022!I1658*0.000001</f>
        <v>-4.0219999999999995E-3</v>
      </c>
      <c r="J1658">
        <f>Input2022!J1658*0.000001</f>
        <v>77.416493000000003</v>
      </c>
      <c r="K1658">
        <f>Input2022!K1658*0.000001</f>
        <v>32.161808999999998</v>
      </c>
      <c r="L1658">
        <f>Input2022!L1658*0.000001</f>
        <v>128.86155199999999</v>
      </c>
      <c r="M1658">
        <f>Input2022!M1658*0.000001</f>
        <v>87.324270999999996</v>
      </c>
      <c r="N1658">
        <f>Input2022!N1658*0.000001</f>
        <v>31.227778999999998</v>
      </c>
      <c r="O1658">
        <f>Input2022!O1658*0.000001</f>
        <v>0</v>
      </c>
      <c r="P1658">
        <f>Input2022!P1658*0.000001</f>
        <v>5.4520059999999999</v>
      </c>
      <c r="Q1658">
        <f>Input2022!Q1658*0.000001</f>
        <v>-50.843694999999997</v>
      </c>
      <c r="R1658">
        <f>Input2022!R1658*0.000001</f>
        <v>230.00325899999999</v>
      </c>
      <c r="S1658">
        <f>Input2022!S1658*0.000001</f>
        <v>179.15956399999999</v>
      </c>
      <c r="T1658">
        <f>Input2022!T1658*0.000001</f>
        <v>8.6605159999999994</v>
      </c>
      <c r="U1658">
        <f>Input2022!U1658*0.000001</f>
        <v>0</v>
      </c>
      <c r="V1658">
        <f>Input2022!V1658*0.000001</f>
        <v>14.200814999999999</v>
      </c>
      <c r="W1658">
        <f>Input2022!W1658*0.000001</f>
        <v>-34.718958000000001</v>
      </c>
    </row>
    <row r="1659" spans="1:23">
      <c r="A1659">
        <f>Input2022!A1659</f>
        <v>2023</v>
      </c>
      <c r="B1659" t="str">
        <f>Input2022!B1659</f>
        <v>Central Union School District</v>
      </c>
      <c r="C1659" t="str">
        <f>Input2022!C1659</f>
        <v>School District</v>
      </c>
      <c r="D1659" t="str">
        <f>Input2022!D1659</f>
        <v>06</v>
      </c>
      <c r="E1659" t="str">
        <f>Input2022!E1659</f>
        <v>031</v>
      </c>
      <c r="F1659" t="str">
        <f>Input2022!F1659</f>
        <v>07980</v>
      </c>
      <c r="G1659" t="str">
        <f>Input2022!G1659</f>
        <v>CA</v>
      </c>
      <c r="H1659">
        <f>Input2022!H1659*0.000001</f>
        <v>19.029813000000001</v>
      </c>
      <c r="I1659">
        <f>Input2022!I1659*0.000001</f>
        <v>-1.4674999999999999E-2</v>
      </c>
      <c r="J1659">
        <f>Input2022!J1659*0.000001</f>
        <v>32.903919999999999</v>
      </c>
      <c r="K1659">
        <f>Input2022!K1659*0.000001</f>
        <v>0</v>
      </c>
      <c r="L1659">
        <f>Input2022!L1659*0.000001</f>
        <v>40.031237999999995</v>
      </c>
      <c r="M1659">
        <f>Input2022!M1659*0.000001</f>
        <v>37.971080000000001</v>
      </c>
      <c r="N1659">
        <f>Input2022!N1659*0.000001</f>
        <v>27.181699999999999</v>
      </c>
      <c r="O1659">
        <f>Input2022!O1659*0.000001</f>
        <v>0</v>
      </c>
      <c r="P1659">
        <f>Input2022!P1659*0.000001</f>
        <v>2.451368</v>
      </c>
      <c r="Q1659">
        <f>Input2022!Q1659*0.000001</f>
        <v>-24.170137999999998</v>
      </c>
      <c r="R1659">
        <f>Input2022!R1659*0.000001</f>
        <v>109.80102771929825</v>
      </c>
      <c r="S1659">
        <f>Input2022!S1659*0.000001</f>
        <v>85.630889719298253</v>
      </c>
      <c r="T1659">
        <f>Input2022!T1659*0.000001</f>
        <v>3.6942279999999998</v>
      </c>
      <c r="U1659">
        <f>Input2022!U1659*0.000001</f>
        <v>0</v>
      </c>
      <c r="V1659">
        <f>Input2022!V1659*0.000001</f>
        <v>4.6486000000000001</v>
      </c>
      <c r="W1659">
        <f>Input2022!W1659*0.000001</f>
        <v>-6.0565899999999999</v>
      </c>
    </row>
    <row r="1660" spans="1:23">
      <c r="A1660">
        <f>Input2022!A1660</f>
        <v>2023</v>
      </c>
      <c r="B1660" t="str">
        <f>Input2022!B1660</f>
        <v>Centralia School District</v>
      </c>
      <c r="C1660" t="str">
        <f>Input2022!C1660</f>
        <v>School District</v>
      </c>
      <c r="D1660" t="str">
        <f>Input2022!D1660</f>
        <v>06</v>
      </c>
      <c r="E1660" t="str">
        <f>Input2022!E1660</f>
        <v>059</v>
      </c>
      <c r="F1660" t="str">
        <f>Input2022!F1660</f>
        <v>08070</v>
      </c>
      <c r="G1660" t="str">
        <f>Input2022!G1660</f>
        <v>CA</v>
      </c>
      <c r="H1660">
        <f>Input2022!H1660*0.000001</f>
        <v>12.863735</v>
      </c>
      <c r="I1660">
        <f>Input2022!I1660*0.000001</f>
        <v>-0.28016199999999997</v>
      </c>
      <c r="J1660">
        <f>Input2022!J1660*0.000001</f>
        <v>69.421818999999999</v>
      </c>
      <c r="K1660">
        <f>Input2022!K1660*0.000001</f>
        <v>49.576208999999999</v>
      </c>
      <c r="L1660">
        <f>Input2022!L1660*0.000001</f>
        <v>94.429012999999998</v>
      </c>
      <c r="M1660">
        <f>Input2022!M1660*0.000001</f>
        <v>79.947321000000002</v>
      </c>
      <c r="N1660">
        <f>Input2022!N1660*0.000001</f>
        <v>0</v>
      </c>
      <c r="O1660">
        <f>Input2022!O1660*0.000001</f>
        <v>28.540461999999998</v>
      </c>
      <c r="P1660">
        <f>Input2022!P1660*0.000001</f>
        <v>9.4803709999999999</v>
      </c>
      <c r="Q1660">
        <f>Input2022!Q1660*0.000001</f>
        <v>-52.974910999999999</v>
      </c>
      <c r="R1660">
        <f>Input2022!R1660*0.000001</f>
        <v>234.40325912280707</v>
      </c>
      <c r="S1660">
        <f>Input2022!S1660*0.000001</f>
        <v>181.42834812280708</v>
      </c>
      <c r="T1660">
        <f>Input2022!T1660*0.000001</f>
        <v>8.1059339999999995</v>
      </c>
      <c r="U1660">
        <f>Input2022!U1660*0.000001</f>
        <v>-1.9851283931048144E-3</v>
      </c>
      <c r="V1660">
        <f>Input2022!V1660*0.000001</f>
        <v>6.3246938716068941</v>
      </c>
      <c r="W1660">
        <f>Input2022!W1660*0.000001</f>
        <v>-30.318473999999998</v>
      </c>
    </row>
    <row r="1661" spans="1:23">
      <c r="A1661">
        <f>Input2022!A1661</f>
        <v>2023</v>
      </c>
      <c r="B1661" t="str">
        <f>Input2022!B1661</f>
        <v>Ceres Unified School District</v>
      </c>
      <c r="C1661" t="str">
        <f>Input2022!C1661</f>
        <v>School District</v>
      </c>
      <c r="D1661" t="str">
        <f>Input2022!D1661</f>
        <v>06</v>
      </c>
      <c r="E1661" t="str">
        <f>Input2022!E1661</f>
        <v>099</v>
      </c>
      <c r="F1661" t="str">
        <f>Input2022!F1661</f>
        <v>08130</v>
      </c>
      <c r="G1661" t="str">
        <f>Input2022!G1661</f>
        <v>CA</v>
      </c>
      <c r="H1661">
        <f>Input2022!H1661*0.000001</f>
        <v>65.80180399999999</v>
      </c>
      <c r="I1661">
        <f>Input2022!I1661*0.000001</f>
        <v>-2.641591</v>
      </c>
      <c r="J1661">
        <f>Input2022!J1661*0.000001</f>
        <v>234.88294499999998</v>
      </c>
      <c r="K1661">
        <f>Input2022!K1661*0.000001</f>
        <v>109.033614</v>
      </c>
      <c r="L1661">
        <f>Input2022!L1661*0.000001</f>
        <v>318.98002700000001</v>
      </c>
      <c r="M1661">
        <f>Input2022!M1661*0.000001</f>
        <v>280.684732</v>
      </c>
      <c r="N1661">
        <f>Input2022!N1661*0.000001</f>
        <v>0</v>
      </c>
      <c r="O1661">
        <f>Input2022!O1661*0.000001</f>
        <v>130.61314400000001</v>
      </c>
      <c r="P1661">
        <f>Input2022!P1661*0.000001</f>
        <v>27.206139</v>
      </c>
      <c r="Q1661">
        <f>Input2022!Q1661*0.000001</f>
        <v>-190.647176</v>
      </c>
      <c r="R1661">
        <f>Input2022!R1661*0.000001</f>
        <v>842.683584</v>
      </c>
      <c r="S1661">
        <f>Input2022!S1661*0.000001</f>
        <v>652.03640799999994</v>
      </c>
      <c r="T1661">
        <f>Input2022!T1661*0.000001</f>
        <v>28.371053999999997</v>
      </c>
      <c r="U1661">
        <f>Input2022!U1661*0.000001</f>
        <v>-7.1139999999999997E-3</v>
      </c>
      <c r="V1661">
        <f>Input2022!V1661*0.000001</f>
        <v>28.710099</v>
      </c>
      <c r="W1661">
        <f>Input2022!W1661*0.000001</f>
        <v>-95.342896999999994</v>
      </c>
    </row>
    <row r="1662" spans="1:23">
      <c r="A1662">
        <f>Input2022!A1662</f>
        <v>2023</v>
      </c>
      <c r="B1662" t="str">
        <f>Input2022!B1662</f>
        <v>Chaffey Joint Union High School District</v>
      </c>
      <c r="C1662" t="str">
        <f>Input2022!C1662</f>
        <v>School District</v>
      </c>
      <c r="D1662" t="str">
        <f>Input2022!D1662</f>
        <v>06</v>
      </c>
      <c r="E1662" t="str">
        <f>Input2022!E1662</f>
        <v>037</v>
      </c>
      <c r="F1662" t="str">
        <f>Input2022!F1662</f>
        <v>08160</v>
      </c>
      <c r="G1662" t="str">
        <f>Input2022!G1662</f>
        <v>CA</v>
      </c>
      <c r="H1662">
        <f>Input2022!H1662*0.000001</f>
        <v>102.557153</v>
      </c>
      <c r="I1662">
        <f>Input2022!I1662*0.000001</f>
        <v>0</v>
      </c>
      <c r="J1662">
        <f>Input2022!J1662*0.000001</f>
        <v>380.96813699999996</v>
      </c>
      <c r="K1662">
        <f>Input2022!K1662*0.000001</f>
        <v>643.91761199999996</v>
      </c>
      <c r="L1662">
        <f>Input2022!L1662*0.000001</f>
        <v>484.95509199999998</v>
      </c>
      <c r="M1662">
        <f>Input2022!M1662*0.000001</f>
        <v>430.34655899999996</v>
      </c>
      <c r="N1662">
        <f>Input2022!N1662*0.000001</f>
        <v>0</v>
      </c>
      <c r="O1662">
        <f>Input2022!O1662*0.000001</f>
        <v>173.209397</v>
      </c>
      <c r="P1662">
        <f>Input2022!P1662*0.000001</f>
        <v>40.071635000000001</v>
      </c>
      <c r="Q1662">
        <f>Input2022!Q1662*0.000001</f>
        <v>-277.66333499999996</v>
      </c>
      <c r="R1662">
        <f>Input2022!R1662*0.000001</f>
        <v>1259.466981</v>
      </c>
      <c r="S1662">
        <f>Input2022!S1662*0.000001</f>
        <v>981.80364599999996</v>
      </c>
      <c r="T1662">
        <f>Input2022!T1662*0.000001</f>
        <v>43.773246</v>
      </c>
      <c r="U1662">
        <f>Input2022!U1662*0.000001</f>
        <v>-1.1464E-2</v>
      </c>
      <c r="V1662">
        <f>Input2022!V1662*0.000001</f>
        <v>248.72062299999999</v>
      </c>
      <c r="W1662">
        <f>Input2022!W1662*0.000001</f>
        <v>-423.19278599999996</v>
      </c>
    </row>
    <row r="1663" spans="1:23">
      <c r="A1663">
        <f>Input2022!A1663</f>
        <v>2023</v>
      </c>
      <c r="B1663" t="str">
        <f>Input2022!B1663</f>
        <v>Charter Oak Unified School District</v>
      </c>
      <c r="C1663" t="str">
        <f>Input2022!C1663</f>
        <v>School District</v>
      </c>
      <c r="D1663" t="str">
        <f>Input2022!D1663</f>
        <v>06</v>
      </c>
      <c r="E1663" t="str">
        <f>Input2022!E1663</f>
        <v>037</v>
      </c>
      <c r="F1663" t="str">
        <f>Input2022!F1663</f>
        <v>08190</v>
      </c>
      <c r="G1663" t="str">
        <f>Input2022!G1663</f>
        <v>CA</v>
      </c>
      <c r="H1663">
        <f>Input2022!H1663*0.000001</f>
        <v>10.493088999999999</v>
      </c>
      <c r="I1663">
        <f>Input2022!I1663*0.000001</f>
        <v>0</v>
      </c>
      <c r="J1663">
        <f>Input2022!J1663*0.000001</f>
        <v>76.807761999999997</v>
      </c>
      <c r="K1663">
        <f>Input2022!K1663*0.000001</f>
        <v>60.299123999999999</v>
      </c>
      <c r="L1663">
        <f>Input2022!L1663*0.000001</f>
        <v>91.97316099999999</v>
      </c>
      <c r="M1663">
        <f>Input2022!M1663*0.000001</f>
        <v>83.986958000000001</v>
      </c>
      <c r="N1663">
        <f>Input2022!N1663*0.000001</f>
        <v>0</v>
      </c>
      <c r="O1663">
        <f>Input2022!O1663*0.000001</f>
        <v>27.262253999999999</v>
      </c>
      <c r="P1663">
        <f>Input2022!P1663*0.000001</f>
        <v>8.7473859999999988</v>
      </c>
      <c r="Q1663">
        <f>Input2022!Q1663*0.000001</f>
        <v>-51.442011999999998</v>
      </c>
      <c r="R1663">
        <f>Input2022!R1663*0.000001</f>
        <v>230.53224799999998</v>
      </c>
      <c r="S1663">
        <f>Input2022!S1663*0.000001</f>
        <v>179.090236</v>
      </c>
      <c r="T1663">
        <f>Input2022!T1663*0.000001</f>
        <v>8.4351849999999988</v>
      </c>
      <c r="U1663">
        <f>Input2022!U1663*0.000001</f>
        <v>-1.323E-3</v>
      </c>
      <c r="V1663">
        <f>Input2022!V1663*0.000001</f>
        <v>18.307314999999999</v>
      </c>
      <c r="W1663">
        <f>Input2022!W1663*0.000001</f>
        <v>-42.180459999999997</v>
      </c>
    </row>
    <row r="1664" spans="1:23">
      <c r="A1664">
        <f>Input2022!A1664</f>
        <v>2023</v>
      </c>
      <c r="B1664" t="str">
        <f>Input2022!B1664</f>
        <v>Chatom Union Elementary School District</v>
      </c>
      <c r="C1664" t="str">
        <f>Input2022!C1664</f>
        <v>School District</v>
      </c>
      <c r="D1664" t="str">
        <f>Input2022!D1664</f>
        <v>06</v>
      </c>
      <c r="E1664" t="str">
        <f>Input2022!E1664</f>
        <v>099</v>
      </c>
      <c r="F1664" t="str">
        <f>Input2022!F1664</f>
        <v>08250</v>
      </c>
      <c r="G1664" t="str">
        <f>Input2022!G1664</f>
        <v>CA</v>
      </c>
      <c r="H1664">
        <f>Input2022!H1664*0.000001</f>
        <v>5.297288</v>
      </c>
      <c r="I1664">
        <f>Input2022!I1664*0.000001</f>
        <v>-0.02</v>
      </c>
      <c r="J1664">
        <f>Input2022!J1664*0.000001</f>
        <v>8.8641670000000001</v>
      </c>
      <c r="K1664">
        <f>Input2022!K1664*0.000001</f>
        <v>5.79617</v>
      </c>
      <c r="L1664">
        <f>Input2022!L1664*0.000001</f>
        <v>13.405702</v>
      </c>
      <c r="M1664">
        <f>Input2022!M1664*0.000001</f>
        <v>11.830731</v>
      </c>
      <c r="N1664">
        <f>Input2022!N1664*0.000001</f>
        <v>0</v>
      </c>
      <c r="O1664">
        <f>Input2022!O1664*0.000001</f>
        <v>8.4934250000000002</v>
      </c>
      <c r="P1664">
        <f>Input2022!P1664*0.000001</f>
        <v>2.4426559999999999</v>
      </c>
      <c r="Q1664">
        <f>Input2022!Q1664*0.000001</f>
        <v>-6.1630399999999996</v>
      </c>
      <c r="R1664">
        <f>Input2022!R1664*0.000001</f>
        <v>26.493046</v>
      </c>
      <c r="S1664">
        <f>Input2022!S1664*0.000001</f>
        <v>20.330005999999997</v>
      </c>
      <c r="T1664">
        <f>Input2022!T1664*0.000001</f>
        <v>0.70515699999999992</v>
      </c>
      <c r="U1664">
        <f>Input2022!U1664*0.000001</f>
        <v>-2.04E-4</v>
      </c>
      <c r="V1664">
        <f>Input2022!V1664*0.000001</f>
        <v>0.81748999999999994</v>
      </c>
      <c r="W1664">
        <f>Input2022!W1664*0.000001</f>
        <v>-1.2931539999999999</v>
      </c>
    </row>
    <row r="1665" spans="1:23">
      <c r="A1665">
        <f>Input2022!A1665</f>
        <v>2023</v>
      </c>
      <c r="B1665" t="str">
        <f>Input2022!B1665</f>
        <v>Chawanakee Unified School District</v>
      </c>
      <c r="C1665" t="str">
        <f>Input2022!C1665</f>
        <v>School District</v>
      </c>
      <c r="D1665" t="str">
        <f>Input2022!D1665</f>
        <v>06</v>
      </c>
      <c r="E1665" t="str">
        <f>Input2022!E1665</f>
        <v>039</v>
      </c>
      <c r="F1665" t="str">
        <f>Input2022!F1665</f>
        <v>00116</v>
      </c>
      <c r="G1665" t="str">
        <f>Input2022!G1665</f>
        <v>CA</v>
      </c>
      <c r="H1665">
        <f>Input2022!H1665*0.000001</f>
        <v>1.4931919999999999</v>
      </c>
      <c r="I1665">
        <f>Input2022!I1665*0.000001</f>
        <v>-0.32357900000000001</v>
      </c>
      <c r="J1665">
        <f>Input2022!J1665*0.000001</f>
        <v>18.841075</v>
      </c>
      <c r="K1665">
        <f>Input2022!K1665*0.000001</f>
        <v>15.192946999999998</v>
      </c>
      <c r="L1665">
        <f>Input2022!L1665*0.000001</f>
        <v>28.212081999999999</v>
      </c>
      <c r="M1665">
        <f>Input2022!M1665*0.000001</f>
        <v>18.594940999999999</v>
      </c>
      <c r="N1665">
        <f>Input2022!N1665*0.000001</f>
        <v>5.3066689999999994</v>
      </c>
      <c r="O1665">
        <f>Input2022!O1665*0.000001</f>
        <v>0</v>
      </c>
      <c r="P1665">
        <f>Input2022!P1665*0.000001</f>
        <v>3.0425070000000001</v>
      </c>
      <c r="Q1665">
        <f>Input2022!Q1665*0.000001</f>
        <v>-16.513209</v>
      </c>
      <c r="R1665">
        <f>Input2022!R1665*0.000001</f>
        <v>69.384799999999998</v>
      </c>
      <c r="S1665">
        <f>Input2022!S1665*0.000001</f>
        <v>52.871590999999995</v>
      </c>
      <c r="T1665">
        <f>Input2022!T1665*0.000001</f>
        <v>2.6240749999999999</v>
      </c>
      <c r="U1665">
        <f>Input2022!U1665*0.000001</f>
        <v>0</v>
      </c>
      <c r="V1665">
        <f>Input2022!V1665*0.000001</f>
        <v>1.3052489999999999</v>
      </c>
      <c r="W1665">
        <f>Input2022!W1665*0.000001</f>
        <v>-10.394121</v>
      </c>
    </row>
    <row r="1666" spans="1:23">
      <c r="A1666">
        <f>Input2022!A1666</f>
        <v>2022</v>
      </c>
      <c r="B1666" t="str">
        <f>Input2022!B1666</f>
        <v>Santa Clara Unified School District</v>
      </c>
      <c r="C1666" t="str">
        <f>Input2022!C1666</f>
        <v>School District</v>
      </c>
      <c r="D1666" t="str">
        <f>Input2022!D1666</f>
        <v>06</v>
      </c>
      <c r="E1666" t="str">
        <f>Input2022!E1666</f>
        <v>085</v>
      </c>
      <c r="F1666" t="str">
        <f>Input2022!F1666</f>
        <v>35430</v>
      </c>
      <c r="G1666" t="str">
        <f>Input2022!G1666</f>
        <v>CA</v>
      </c>
      <c r="H1666">
        <f>Input2022!H1666*0.000001</f>
        <v>207.795253</v>
      </c>
      <c r="I1666">
        <f>Input2022!I1666*0.000001</f>
        <v>-2.630017</v>
      </c>
      <c r="J1666">
        <f>Input2022!J1666*0.000001</f>
        <v>326.80008499999997</v>
      </c>
      <c r="K1666">
        <f>Input2022!K1666*0.000001</f>
        <v>966.0567739999999</v>
      </c>
      <c r="L1666">
        <f>Input2022!L1666*0.000001</f>
        <v>431.958305</v>
      </c>
      <c r="M1666">
        <f>Input2022!M1666*0.000001</f>
        <v>338.55177599999996</v>
      </c>
      <c r="N1666">
        <f>Input2022!N1666*0.000001</f>
        <v>0</v>
      </c>
      <c r="O1666">
        <f>Input2022!O1666*0.000001</f>
        <v>225.25946299999998</v>
      </c>
      <c r="P1666">
        <f>Input2022!P1666*0.000001</f>
        <v>12.392272</v>
      </c>
      <c r="Q1666">
        <f>Input2022!Q1666*0.000001</f>
        <v>-195.84971299999998</v>
      </c>
      <c r="R1666">
        <f>Input2022!R1666*0.000001</f>
        <v>1300.5150309999999</v>
      </c>
      <c r="S1666">
        <f>Input2022!S1666*0.000001</f>
        <v>1104.6653179999998</v>
      </c>
      <c r="T1666">
        <f>Input2022!T1666*0.000001</f>
        <v>39.268549</v>
      </c>
      <c r="U1666">
        <f>Input2022!U1666*0.000001</f>
        <v>0</v>
      </c>
      <c r="V1666">
        <f>Input2022!V1666*0.000001</f>
        <v>20.077428999999999</v>
      </c>
      <c r="W1666">
        <f>Input2022!W1666*0.000001</f>
        <v>-37.555256</v>
      </c>
    </row>
    <row r="1667" spans="1:23">
      <c r="A1667">
        <f>Input2022!A1667</f>
        <v>2023</v>
      </c>
      <c r="B1667" t="str">
        <f>Input2022!B1667</f>
        <v>Santa Clara Unified School District</v>
      </c>
      <c r="C1667" t="str">
        <f>Input2022!C1667</f>
        <v>School District</v>
      </c>
      <c r="D1667" t="str">
        <f>Input2022!D1667</f>
        <v>06</v>
      </c>
      <c r="E1667" t="str">
        <f>Input2022!E1667</f>
        <v>085</v>
      </c>
      <c r="F1667" t="str">
        <f>Input2022!F1667</f>
        <v>35430</v>
      </c>
      <c r="G1667" t="str">
        <f>Input2022!G1667</f>
        <v>CA</v>
      </c>
      <c r="H1667">
        <f>Input2022!H1667*0.000001</f>
        <v>207.66998099999998</v>
      </c>
      <c r="I1667">
        <f>Input2022!I1667*0.000001</f>
        <v>-2.9777839999999998</v>
      </c>
      <c r="J1667">
        <f>Input2022!J1667*0.000001</f>
        <v>368.02958100000001</v>
      </c>
      <c r="K1667">
        <f>Input2022!K1667*0.000001</f>
        <v>1087.8881389999999</v>
      </c>
      <c r="L1667">
        <f>Input2022!L1667*0.000001</f>
        <v>499.772966</v>
      </c>
      <c r="M1667">
        <f>Input2022!M1667*0.000001</f>
        <v>384.06402099999997</v>
      </c>
      <c r="N1667">
        <f>Input2022!N1667*0.000001</f>
        <v>0</v>
      </c>
      <c r="O1667">
        <f>Input2022!O1667*0.000001</f>
        <v>239.20609399999998</v>
      </c>
      <c r="P1667">
        <f>Input2022!P1667*0.000001</f>
        <v>17.401933</v>
      </c>
      <c r="Q1667">
        <f>Input2022!Q1667*0.000001</f>
        <v>-313.60330399999998</v>
      </c>
      <c r="R1667">
        <f>Input2022!R1667*0.000001</f>
        <v>1371.7140899999999</v>
      </c>
      <c r="S1667">
        <f>Input2022!S1667*0.000001</f>
        <v>1058.110786</v>
      </c>
      <c r="T1667">
        <f>Input2022!T1667*0.000001</f>
        <v>49.281168000000001</v>
      </c>
      <c r="U1667">
        <f>Input2022!U1667*0.000001</f>
        <v>0</v>
      </c>
      <c r="V1667">
        <f>Input2022!V1667*0.000001</f>
        <v>19.698498000000001</v>
      </c>
      <c r="W1667">
        <f>Input2022!W1667*0.000001</f>
        <v>-33.325187</v>
      </c>
    </row>
    <row r="1668" spans="1:23">
      <c r="A1668">
        <f>Input2022!A1668</f>
        <v>2023</v>
      </c>
      <c r="B1668" t="str">
        <f>Input2022!B1668</f>
        <v>Chico Unified School District</v>
      </c>
      <c r="C1668" t="str">
        <f>Input2022!C1668</f>
        <v>School District</v>
      </c>
      <c r="D1668" t="str">
        <f>Input2022!D1668</f>
        <v>06</v>
      </c>
      <c r="E1668" t="str">
        <f>Input2022!E1668</f>
        <v>007</v>
      </c>
      <c r="F1668" t="str">
        <f>Input2022!F1668</f>
        <v>08370</v>
      </c>
      <c r="G1668" t="str">
        <f>Input2022!G1668</f>
        <v>CA</v>
      </c>
      <c r="H1668">
        <f>Input2022!H1668*0.000001</f>
        <v>46.291036999999996</v>
      </c>
      <c r="I1668">
        <f>Input2022!I1668*0.000001</f>
        <v>0</v>
      </c>
      <c r="J1668">
        <f>Input2022!J1668*0.000001</f>
        <v>189.94801099999998</v>
      </c>
      <c r="K1668">
        <f>Input2022!K1668*0.000001</f>
        <v>201.556344</v>
      </c>
      <c r="L1668">
        <f>Input2022!L1668*0.000001</f>
        <v>248.93476299999998</v>
      </c>
      <c r="M1668">
        <f>Input2022!M1668*0.000001</f>
        <v>214.70185999999998</v>
      </c>
      <c r="N1668">
        <f>Input2022!N1668*0.000001</f>
        <v>0</v>
      </c>
      <c r="O1668">
        <f>Input2022!O1668*0.000001</f>
        <v>82.259936999999994</v>
      </c>
      <c r="P1668">
        <f>Input2022!P1668*0.000001</f>
        <v>20.854191999999998</v>
      </c>
      <c r="Q1668">
        <f>Input2022!Q1668*0.000001</f>
        <v>-136.58999299999999</v>
      </c>
      <c r="R1668">
        <f>Input2022!R1668*0.000001</f>
        <v>604.52883599999996</v>
      </c>
      <c r="S1668">
        <f>Input2022!S1668*0.000001</f>
        <v>467.93884299999996</v>
      </c>
      <c r="T1668">
        <f>Input2022!T1668*0.000001</f>
        <v>21.234005</v>
      </c>
      <c r="U1668">
        <f>Input2022!U1668*0.000001</f>
        <v>0</v>
      </c>
      <c r="V1668">
        <f>Input2022!V1668*0.000001</f>
        <v>35.897607999999998</v>
      </c>
      <c r="W1668">
        <f>Input2022!W1668*0.000001</f>
        <v>-145.19517999999999</v>
      </c>
    </row>
    <row r="1669" spans="1:23">
      <c r="A1669">
        <f>Input2022!A1669</f>
        <v>2023</v>
      </c>
      <c r="B1669" t="str">
        <f>Input2022!B1669</f>
        <v>Chino</v>
      </c>
      <c r="C1669" t="str">
        <f>Input2022!C1669</f>
        <v>City</v>
      </c>
      <c r="D1669" t="str">
        <f>Input2022!D1669</f>
        <v>06</v>
      </c>
      <c r="E1669" t="str">
        <f>Input2022!E1669</f>
        <v>071</v>
      </c>
      <c r="F1669">
        <f>Input2022!F1669</f>
        <v>13210</v>
      </c>
      <c r="G1669" t="str">
        <f>Input2022!G1669</f>
        <v>CA</v>
      </c>
      <c r="H1669">
        <f>Input2022!H1669*0.000001</f>
        <v>13.274421</v>
      </c>
      <c r="I1669">
        <f>Input2022!I1669*0.000001</f>
        <v>-26.089672</v>
      </c>
      <c r="J1669">
        <f>Input2022!J1669*0.000001</f>
        <v>82.553134999999997</v>
      </c>
      <c r="K1669">
        <f>Input2022!K1669*0.000001</f>
        <v>18.832445</v>
      </c>
      <c r="L1669">
        <f>Input2022!L1669*0.000001</f>
        <v>245.156938</v>
      </c>
      <c r="M1669">
        <f>Input2022!M1669*0.000001</f>
        <v>100.86820299999999</v>
      </c>
      <c r="N1669">
        <f>Input2022!N1669*0.000001</f>
        <v>0</v>
      </c>
      <c r="O1669">
        <f>Input2022!O1669*0.000001</f>
        <v>5.3953699999999998</v>
      </c>
      <c r="P1669">
        <f>Input2022!P1669*0.000001</f>
        <v>3.4190199999999997</v>
      </c>
      <c r="Q1669">
        <f>Input2022!Q1669*0.000001</f>
        <v>-52.898477</v>
      </c>
      <c r="R1669">
        <f>Input2022!R1669*0.000001</f>
        <v>324.18060397598629</v>
      </c>
      <c r="S1669">
        <f>Input2022!S1669*0.000001</f>
        <v>271.28212697598627</v>
      </c>
      <c r="T1669">
        <f>Input2022!T1669*0.000001</f>
        <v>7.2067769999999998</v>
      </c>
      <c r="U1669">
        <f>Input2022!U1669*0.000001</f>
        <v>0</v>
      </c>
      <c r="V1669">
        <f>Input2022!V1669*0.000001</f>
        <v>16.87463</v>
      </c>
      <c r="W1669">
        <f>Input2022!W1669*0.000001</f>
        <v>21.301214999999999</v>
      </c>
    </row>
    <row r="1670" spans="1:23">
      <c r="A1670">
        <f>Input2022!A1670</f>
        <v>2023</v>
      </c>
      <c r="B1670" t="str">
        <f>Input2022!B1670</f>
        <v>Chino Hills</v>
      </c>
      <c r="C1670" t="str">
        <f>Input2022!C1670</f>
        <v>City</v>
      </c>
      <c r="D1670" t="str">
        <f>Input2022!D1670</f>
        <v>06</v>
      </c>
      <c r="E1670" t="str">
        <f>Input2022!E1670</f>
        <v>071</v>
      </c>
      <c r="F1670">
        <f>Input2022!F1670</f>
        <v>13214</v>
      </c>
      <c r="G1670" t="str">
        <f>Input2022!G1670</f>
        <v>CA</v>
      </c>
      <c r="H1670">
        <f>Input2022!H1670*0.000001</f>
        <v>44.445246999999995</v>
      </c>
      <c r="I1670">
        <f>Input2022!I1670*0.000001</f>
        <v>-3.3748499999999999</v>
      </c>
      <c r="J1670">
        <f>Input2022!J1670*0.000001</f>
        <v>51.260155999999995</v>
      </c>
      <c r="K1670">
        <f>Input2022!K1670*0.000001</f>
        <v>14.437260999999999</v>
      </c>
      <c r="L1670">
        <f>Input2022!L1670*0.000001</f>
        <v>142.74983</v>
      </c>
      <c r="M1670">
        <f>Input2022!M1670*0.000001</f>
        <v>52.746175999999998</v>
      </c>
      <c r="N1670">
        <f>Input2022!N1670*0.000001</f>
        <v>0</v>
      </c>
      <c r="O1670">
        <f>Input2022!O1670*0.000001</f>
        <v>54.045246999999996</v>
      </c>
      <c r="P1670">
        <f>Input2022!P1670*0.000001</f>
        <v>5.895607</v>
      </c>
      <c r="Q1670">
        <f>Input2022!Q1670*0.000001</f>
        <v>-21.377668</v>
      </c>
      <c r="R1670">
        <f>Input2022!R1670*0.000001</f>
        <v>242.65230419977308</v>
      </c>
      <c r="S1670">
        <f>Input2022!S1670*0.000001</f>
        <v>221.27463619977308</v>
      </c>
      <c r="T1670">
        <f>Input2022!T1670*0.000001</f>
        <v>5.5736039999999996</v>
      </c>
      <c r="U1670">
        <f>Input2022!U1670*0.000001</f>
        <v>0</v>
      </c>
      <c r="V1670">
        <f>Input2022!V1670*0.000001</f>
        <v>4.3078529999999997</v>
      </c>
      <c r="W1670">
        <f>Input2022!W1670*0.000001</f>
        <v>32.554929999999999</v>
      </c>
    </row>
    <row r="1671" spans="1:23">
      <c r="A1671">
        <f>Input2022!A1671</f>
        <v>2023</v>
      </c>
      <c r="B1671" t="str">
        <f>Input2022!B1671</f>
        <v>Chino Valley Unified School District</v>
      </c>
      <c r="C1671" t="str">
        <f>Input2022!C1671</f>
        <v>School District</v>
      </c>
      <c r="D1671" t="str">
        <f>Input2022!D1671</f>
        <v>06</v>
      </c>
      <c r="E1671" t="str">
        <f>Input2022!E1671</f>
        <v>071</v>
      </c>
      <c r="F1671" t="str">
        <f>Input2022!F1671</f>
        <v>08460</v>
      </c>
      <c r="G1671" t="str">
        <f>Input2022!G1671</f>
        <v>CA</v>
      </c>
      <c r="H1671">
        <f>Input2022!H1671*0.000001</f>
        <v>114.696269</v>
      </c>
      <c r="I1671">
        <f>Input2022!I1671*0.000001</f>
        <v>-5.0166139999999997</v>
      </c>
      <c r="J1671">
        <f>Input2022!J1671*0.000001</f>
        <v>382.35882599999997</v>
      </c>
      <c r="K1671">
        <f>Input2022!K1671*0.000001</f>
        <v>711.51620100000002</v>
      </c>
      <c r="L1671">
        <f>Input2022!L1671*0.000001</f>
        <v>530.91322600000001</v>
      </c>
      <c r="M1671">
        <f>Input2022!M1671*0.000001</f>
        <v>440.31130099999996</v>
      </c>
      <c r="N1671">
        <f>Input2022!N1671*0.000001</f>
        <v>0</v>
      </c>
      <c r="O1671">
        <f>Input2022!O1671*0.000001</f>
        <v>195.751374</v>
      </c>
      <c r="P1671">
        <f>Input2022!P1671*0.000001</f>
        <v>42.861328999999998</v>
      </c>
      <c r="Q1671">
        <f>Input2022!Q1671*0.000001</f>
        <v>-274.695289</v>
      </c>
      <c r="R1671">
        <f>Input2022!R1671*0.000001</f>
        <v>1260.3247239999998</v>
      </c>
      <c r="S1671">
        <f>Input2022!S1671*0.000001</f>
        <v>985.62943499999994</v>
      </c>
      <c r="T1671">
        <f>Input2022!T1671*0.000001</f>
        <v>42.770395000000001</v>
      </c>
      <c r="U1671">
        <f>Input2022!U1671*0.000001</f>
        <v>-1.1833999999999999E-2</v>
      </c>
      <c r="V1671">
        <f>Input2022!V1671*0.000001</f>
        <v>49.660539</v>
      </c>
      <c r="W1671">
        <f>Input2022!W1671*0.000001</f>
        <v>-168.416179</v>
      </c>
    </row>
    <row r="1672" spans="1:23">
      <c r="A1672">
        <f>Input2022!A1672</f>
        <v>2023</v>
      </c>
      <c r="B1672" t="str">
        <f>Input2022!B1672</f>
        <v>Chowchilla</v>
      </c>
      <c r="C1672" t="str">
        <f>Input2022!C1672</f>
        <v>City</v>
      </c>
      <c r="D1672" t="str">
        <f>Input2022!D1672</f>
        <v>06</v>
      </c>
      <c r="E1672" t="str">
        <f>Input2022!E1672</f>
        <v>039</v>
      </c>
      <c r="F1672">
        <f>Input2022!F1672</f>
        <v>13294</v>
      </c>
      <c r="G1672" t="str">
        <f>Input2022!G1672</f>
        <v>CA</v>
      </c>
      <c r="H1672">
        <f>Input2022!H1672*0.000001</f>
        <v>13.501854</v>
      </c>
      <c r="I1672">
        <f>Input2022!I1672*0.000001</f>
        <v>-1.4007829999999999</v>
      </c>
      <c r="J1672">
        <f>Input2022!J1672*0.000001</f>
        <v>11.181588999999999</v>
      </c>
      <c r="K1672">
        <f>Input2022!K1672*0.000001</f>
        <v>39.498258</v>
      </c>
      <c r="L1672">
        <f>Input2022!L1672*0.000001</f>
        <v>27.677937999999997</v>
      </c>
      <c r="M1672">
        <f>Input2022!M1672*0.000001</f>
        <v>9.4302139999999994</v>
      </c>
      <c r="N1672">
        <f>Input2022!N1672*0.000001</f>
        <v>0</v>
      </c>
      <c r="O1672">
        <f>Input2022!O1672*0.000001</f>
        <v>11.502093</v>
      </c>
      <c r="P1672">
        <f>Input2022!P1672*0.000001</f>
        <v>0.525169</v>
      </c>
      <c r="Q1672">
        <f>Input2022!Q1672*0.000001</f>
        <v>-3.2157439999999999</v>
      </c>
      <c r="R1672">
        <f>Input2022!R1672*0.000001</f>
        <v>46.876734693877552</v>
      </c>
      <c r="S1672">
        <f>Input2022!S1672*0.000001</f>
        <v>43.660990693877551</v>
      </c>
      <c r="T1672">
        <f>Input2022!T1672*0.000001</f>
        <v>0.73819400000000002</v>
      </c>
      <c r="U1672">
        <f>Input2022!U1672*0.000001</f>
        <v>0</v>
      </c>
      <c r="V1672">
        <f>Input2022!V1672*0.000001</f>
        <v>0</v>
      </c>
      <c r="W1672">
        <f>Input2022!W1672*0.000001</f>
        <v>-8.7184399999999993</v>
      </c>
    </row>
    <row r="1673" spans="1:23">
      <c r="A1673">
        <f>Input2022!A1673</f>
        <v>2023</v>
      </c>
      <c r="B1673" t="str">
        <f>Input2022!B1673</f>
        <v>Chowchilla Elementary School District</v>
      </c>
      <c r="C1673" t="str">
        <f>Input2022!C1673</f>
        <v>School District</v>
      </c>
      <c r="D1673" t="str">
        <f>Input2022!D1673</f>
        <v>06</v>
      </c>
      <c r="E1673" t="str">
        <f>Input2022!E1673</f>
        <v>039</v>
      </c>
      <c r="F1673" t="str">
        <f>Input2022!F1673</f>
        <v>08520</v>
      </c>
      <c r="G1673" t="str">
        <f>Input2022!G1673</f>
        <v>CA</v>
      </c>
      <c r="H1673">
        <f>Input2022!H1673*0.000001</f>
        <v>13.190372</v>
      </c>
      <c r="I1673">
        <f>Input2022!I1673*0.000001</f>
        <v>0</v>
      </c>
      <c r="J1673">
        <f>Input2022!J1673*0.000001</f>
        <v>40.009578999999995</v>
      </c>
      <c r="K1673">
        <f>Input2022!K1673*0.000001</f>
        <v>19.021521999999997</v>
      </c>
      <c r="L1673">
        <f>Input2022!L1673*0.000001</f>
        <v>52.768088999999996</v>
      </c>
      <c r="M1673">
        <f>Input2022!M1673*0.000001</f>
        <v>47.245210999999998</v>
      </c>
      <c r="N1673">
        <f>Input2022!N1673*0.000001</f>
        <v>0</v>
      </c>
      <c r="O1673">
        <f>Input2022!O1673*0.000001</f>
        <v>28.295261</v>
      </c>
      <c r="P1673">
        <f>Input2022!P1673*0.000001</f>
        <v>5.6730219999999996</v>
      </c>
      <c r="Q1673">
        <f>Input2022!Q1673*0.000001</f>
        <v>-23.768680999999997</v>
      </c>
      <c r="R1673">
        <f>Input2022!R1673*0.000001</f>
        <v>107.901383</v>
      </c>
      <c r="S1673">
        <f>Input2022!S1673*0.000001</f>
        <v>84.132701999999995</v>
      </c>
      <c r="T1673">
        <f>Input2022!T1673*0.000001</f>
        <v>3.8135999999999997</v>
      </c>
      <c r="U1673">
        <f>Input2022!U1673*0.000001</f>
        <v>0</v>
      </c>
      <c r="V1673">
        <f>Input2022!V1673*0.000001</f>
        <v>2.0091169999999998</v>
      </c>
      <c r="W1673">
        <f>Input2022!W1673*0.000001</f>
        <v>-5.0844779999999998</v>
      </c>
    </row>
    <row r="1674" spans="1:23">
      <c r="A1674">
        <f>Input2022!A1674</f>
        <v>2023</v>
      </c>
      <c r="B1674" t="str">
        <f>Input2022!B1674</f>
        <v>Chowchilla Union High School District</v>
      </c>
      <c r="C1674" t="str">
        <f>Input2022!C1674</f>
        <v>School District</v>
      </c>
      <c r="D1674" t="str">
        <f>Input2022!D1674</f>
        <v>06</v>
      </c>
      <c r="E1674" t="str">
        <f>Input2022!E1674</f>
        <v>039</v>
      </c>
      <c r="F1674" t="str">
        <f>Input2022!F1674</f>
        <v>08550</v>
      </c>
      <c r="G1674" t="str">
        <f>Input2022!G1674</f>
        <v>CA</v>
      </c>
      <c r="H1674">
        <f>Input2022!H1674*0.000001</f>
        <v>7.0392159999999997</v>
      </c>
      <c r="I1674">
        <f>Input2022!I1674*0.000001</f>
        <v>-1.121</v>
      </c>
      <c r="J1674">
        <f>Input2022!J1674*0.000001</f>
        <v>21.078167999999998</v>
      </c>
      <c r="K1674">
        <f>Input2022!K1674*0.000001</f>
        <v>24.259087999999998</v>
      </c>
      <c r="L1674">
        <f>Input2022!L1674*0.000001</f>
        <v>26.262525999999998</v>
      </c>
      <c r="M1674">
        <f>Input2022!M1674*0.000001</f>
        <v>24.208590999999998</v>
      </c>
      <c r="N1674">
        <f>Input2022!N1674*0.000001</f>
        <v>12.209189</v>
      </c>
      <c r="O1674">
        <f>Input2022!O1674*0.000001</f>
        <v>0</v>
      </c>
      <c r="P1674">
        <f>Input2022!P1674*0.000001</f>
        <v>2.646242</v>
      </c>
      <c r="Q1674">
        <f>Input2022!Q1674*0.000001</f>
        <v>-11.434901999999999</v>
      </c>
      <c r="R1674">
        <f>Input2022!R1674*0.000001</f>
        <v>50.416782999999995</v>
      </c>
      <c r="S1674">
        <f>Input2022!S1674*0.000001</f>
        <v>38.981881000000001</v>
      </c>
      <c r="T1674">
        <f>Input2022!T1674*0.000001</f>
        <v>1.78315</v>
      </c>
      <c r="U1674">
        <f>Input2022!U1674*0.000001</f>
        <v>0</v>
      </c>
      <c r="V1674">
        <f>Input2022!V1674*0.000001</f>
        <v>1.315801</v>
      </c>
      <c r="W1674">
        <f>Input2022!W1674*0.000001</f>
        <v>-3.2838779999999996</v>
      </c>
    </row>
    <row r="1675" spans="1:23">
      <c r="A1675">
        <f>Input2022!A1675</f>
        <v>2023</v>
      </c>
      <c r="B1675" t="str">
        <f>Input2022!B1675</f>
        <v>Chualar Union Elementary School District</v>
      </c>
      <c r="C1675" t="str">
        <f>Input2022!C1675</f>
        <v>School District</v>
      </c>
      <c r="D1675" t="str">
        <f>Input2022!D1675</f>
        <v>06</v>
      </c>
      <c r="E1675" t="str">
        <f>Input2022!E1675</f>
        <v>053</v>
      </c>
      <c r="F1675" t="str">
        <f>Input2022!F1675</f>
        <v>08580</v>
      </c>
      <c r="G1675" t="str">
        <f>Input2022!G1675</f>
        <v>CA</v>
      </c>
      <c r="H1675">
        <f>Input2022!H1675*0.000001</f>
        <v>2.1486069999999997</v>
      </c>
      <c r="I1675">
        <f>Input2022!I1675*0.000001</f>
        <v>-0.12</v>
      </c>
      <c r="J1675">
        <f>Input2022!J1675*0.000001</f>
        <v>5.9205629999999996</v>
      </c>
      <c r="K1675">
        <f>Input2022!K1675*0.000001</f>
        <v>3.173975</v>
      </c>
      <c r="L1675">
        <f>Input2022!L1675*0.000001</f>
        <v>7.1460229999999996</v>
      </c>
      <c r="M1675">
        <f>Input2022!M1675*0.000001</f>
        <v>6.9450940000000001</v>
      </c>
      <c r="N1675">
        <f>Input2022!N1675*0.000001</f>
        <v>0</v>
      </c>
      <c r="O1675">
        <f>Input2022!O1675*0.000001</f>
        <v>4.0815219999999997</v>
      </c>
      <c r="P1675">
        <f>Input2022!P1675*0.000001</f>
        <v>0.84690799999999999</v>
      </c>
      <c r="Q1675">
        <f>Input2022!Q1675*0.000001</f>
        <v>-3.5864739999999999</v>
      </c>
      <c r="R1675">
        <f>Input2022!R1675*0.000001</f>
        <v>15.178490946878963</v>
      </c>
      <c r="S1675">
        <f>Input2022!S1675*0.000001</f>
        <v>11.592016946878964</v>
      </c>
      <c r="T1675">
        <f>Input2022!T1675*0.000001</f>
        <v>0.53708199999999995</v>
      </c>
      <c r="U1675">
        <f>Input2022!U1675*0.000001</f>
        <v>0</v>
      </c>
      <c r="V1675">
        <f>Input2022!V1675*0.000001</f>
        <v>0.75260899999999997</v>
      </c>
      <c r="W1675">
        <f>Input2022!W1675*0.000001</f>
        <v>-1.5645959999999999</v>
      </c>
    </row>
    <row r="1676" spans="1:23">
      <c r="A1676">
        <f>Input2022!A1676</f>
        <v>2023</v>
      </c>
      <c r="B1676" t="str">
        <f>Input2022!B1676</f>
        <v>Chula Vista</v>
      </c>
      <c r="C1676" t="str">
        <f>Input2022!C1676</f>
        <v>City</v>
      </c>
      <c r="D1676" t="str">
        <f>Input2022!D1676</f>
        <v>06</v>
      </c>
      <c r="E1676" t="str">
        <f>Input2022!E1676</f>
        <v>073</v>
      </c>
      <c r="F1676">
        <f>Input2022!F1676</f>
        <v>13392</v>
      </c>
      <c r="G1676" t="str">
        <f>Input2022!G1676</f>
        <v>CA</v>
      </c>
      <c r="H1676">
        <f>Input2022!H1676*0.000001</f>
        <v>118.895978</v>
      </c>
      <c r="I1676">
        <f>Input2022!I1676*0.000001</f>
        <v>-36.259181999999996</v>
      </c>
      <c r="J1676">
        <f>Input2022!J1676*0.000001</f>
        <v>215.26187399999998</v>
      </c>
      <c r="K1676">
        <f>Input2022!K1676*0.000001</f>
        <v>489.05695399999996</v>
      </c>
      <c r="L1676">
        <f>Input2022!L1676*0.000001</f>
        <v>506.85107199999999</v>
      </c>
      <c r="M1676">
        <f>Input2022!M1676*0.000001</f>
        <v>247.04240999999999</v>
      </c>
      <c r="N1676">
        <f>Input2022!N1676*0.000001</f>
        <v>0</v>
      </c>
      <c r="O1676">
        <f>Input2022!O1676*0.000001</f>
        <v>132.076055</v>
      </c>
      <c r="P1676">
        <f>Input2022!P1676*0.000001</f>
        <v>15.509371999999999</v>
      </c>
      <c r="Q1676">
        <f>Input2022!Q1676*0.000001</f>
        <v>-53.513762999999997</v>
      </c>
      <c r="R1676">
        <f>Input2022!R1676*0.000001</f>
        <v>1282.3208849999999</v>
      </c>
      <c r="S1676">
        <f>Input2022!S1676*0.000001</f>
        <v>1228.8071219999999</v>
      </c>
      <c r="T1676">
        <f>Input2022!T1676*0.000001</f>
        <v>16.515473</v>
      </c>
      <c r="U1676">
        <f>Input2022!U1676*0.000001</f>
        <v>0</v>
      </c>
      <c r="V1676">
        <f>Input2022!V1676*0.000001</f>
        <v>27.703841999999998</v>
      </c>
      <c r="W1676">
        <f>Input2022!W1676*0.000001</f>
        <v>-120.215065</v>
      </c>
    </row>
    <row r="1677" spans="1:23">
      <c r="A1677">
        <f>Input2022!A1677</f>
        <v>2023</v>
      </c>
      <c r="B1677" t="str">
        <f>Input2022!B1677</f>
        <v>Chula Vista Elementary School District</v>
      </c>
      <c r="C1677" t="str">
        <f>Input2022!C1677</f>
        <v>School District</v>
      </c>
      <c r="D1677" t="str">
        <f>Input2022!D1677</f>
        <v>06</v>
      </c>
      <c r="E1677" t="str">
        <f>Input2022!E1677</f>
        <v>073</v>
      </c>
      <c r="F1677" t="str">
        <f>Input2022!F1677</f>
        <v>08610</v>
      </c>
      <c r="G1677" t="str">
        <f>Input2022!G1677</f>
        <v>CA</v>
      </c>
      <c r="H1677">
        <f>Input2022!H1677*0.000001</f>
        <v>72.347098000000003</v>
      </c>
      <c r="I1677">
        <f>Input2022!I1677*0.000001</f>
        <v>0</v>
      </c>
      <c r="J1677">
        <f>Input2022!J1677*0.000001</f>
        <v>356.748874</v>
      </c>
      <c r="K1677">
        <f>Input2022!K1677*0.000001</f>
        <v>300.95669199999998</v>
      </c>
      <c r="L1677">
        <f>Input2022!L1677*0.000001</f>
        <v>653.63198499999999</v>
      </c>
      <c r="M1677">
        <f>Input2022!M1677*0.000001</f>
        <v>430.58258699999999</v>
      </c>
      <c r="N1677">
        <f>Input2022!N1677*0.000001</f>
        <v>154.82320899999999</v>
      </c>
      <c r="O1677">
        <f>Input2022!O1677*0.000001</f>
        <v>0</v>
      </c>
      <c r="P1677">
        <f>Input2022!P1677*0.000001</f>
        <v>49.862922999999995</v>
      </c>
      <c r="Q1677">
        <f>Input2022!Q1677*0.000001</f>
        <v>-307.20230199999997</v>
      </c>
      <c r="R1677">
        <f>Input2022!R1677*0.000001</f>
        <v>1389.8107012833505</v>
      </c>
      <c r="S1677">
        <f>Input2022!S1677*0.000001</f>
        <v>1082.6083992833503</v>
      </c>
      <c r="T1677">
        <f>Input2022!T1677*0.000001</f>
        <v>50.356525999999995</v>
      </c>
      <c r="U1677">
        <f>Input2022!U1677*0.000001</f>
        <v>15.799268999999999</v>
      </c>
      <c r="V1677">
        <f>Input2022!V1677*0.000001</f>
        <v>59.389035</v>
      </c>
      <c r="W1677">
        <f>Input2022!W1677*0.000001</f>
        <v>-201.46203</v>
      </c>
    </row>
    <row r="1678" spans="1:23">
      <c r="A1678">
        <f>Input2022!A1678</f>
        <v>2023</v>
      </c>
      <c r="B1678" t="str">
        <f>Input2022!B1678</f>
        <v>Cinnabar Elementary School District</v>
      </c>
      <c r="C1678" t="str">
        <f>Input2022!C1678</f>
        <v>School District</v>
      </c>
      <c r="D1678" t="str">
        <f>Input2022!D1678</f>
        <v>06</v>
      </c>
      <c r="E1678" t="str">
        <f>Input2022!E1678</f>
        <v>097</v>
      </c>
      <c r="F1678" t="str">
        <f>Input2022!F1678</f>
        <v>08700</v>
      </c>
      <c r="G1678" t="str">
        <f>Input2022!G1678</f>
        <v>CA</v>
      </c>
      <c r="H1678">
        <f>Input2022!H1678*0.000001</f>
        <v>0.99623299999999992</v>
      </c>
      <c r="I1678">
        <f>Input2022!I1678*0.000001</f>
        <v>-0.81881199999999998</v>
      </c>
      <c r="J1678">
        <f>Input2022!J1678*0.000001</f>
        <v>3.9880079999999998</v>
      </c>
      <c r="K1678">
        <f>Input2022!K1678*0.000001</f>
        <v>2.4857929999999997</v>
      </c>
      <c r="L1678">
        <f>Input2022!L1678*0.000001</f>
        <v>5.1221069999999997</v>
      </c>
      <c r="M1678">
        <f>Input2022!M1678*0.000001</f>
        <v>4.9504519999999994</v>
      </c>
      <c r="N1678">
        <f>Input2022!N1678*0.000001</f>
        <v>0</v>
      </c>
      <c r="O1678">
        <f>Input2022!O1678*0.000001</f>
        <v>3.409999</v>
      </c>
      <c r="P1678">
        <f>Input2022!P1678*0.000001</f>
        <v>1.4402869999999999</v>
      </c>
      <c r="Q1678">
        <f>Input2022!Q1678*0.000001</f>
        <v>-2.5102189999999998</v>
      </c>
      <c r="R1678">
        <f>Input2022!R1678*0.000001</f>
        <v>11.354939728054109</v>
      </c>
      <c r="S1678">
        <f>Input2022!S1678*0.000001</f>
        <v>8.84472072805411</v>
      </c>
      <c r="T1678">
        <f>Input2022!T1678*0.000001</f>
        <v>0.36620900000000001</v>
      </c>
      <c r="U1678">
        <f>Input2022!U1678*0.000001</f>
        <v>0</v>
      </c>
      <c r="V1678">
        <f>Input2022!V1678*0.000001</f>
        <v>0</v>
      </c>
      <c r="W1678">
        <f>Input2022!W1678*0.000001</f>
        <v>-1.308935</v>
      </c>
    </row>
    <row r="1679" spans="1:23">
      <c r="A1679">
        <f>Input2022!A1679</f>
        <v>2023</v>
      </c>
      <c r="B1679" t="str">
        <f>Input2022!B1679</f>
        <v>Citrus Heights</v>
      </c>
      <c r="C1679" t="str">
        <f>Input2022!C1679</f>
        <v>City</v>
      </c>
      <c r="D1679" t="str">
        <f>Input2022!D1679</f>
        <v>06</v>
      </c>
      <c r="E1679" t="str">
        <f>Input2022!E1679</f>
        <v>067</v>
      </c>
      <c r="F1679">
        <f>Input2022!F1679</f>
        <v>13588</v>
      </c>
      <c r="G1679" t="str">
        <f>Input2022!G1679</f>
        <v>CA</v>
      </c>
      <c r="H1679">
        <f>Input2022!H1679*0.000001</f>
        <v>22.427087999999998</v>
      </c>
      <c r="I1679">
        <f>Input2022!I1679*0.000001</f>
        <v>-1.1969999999999998</v>
      </c>
      <c r="J1679">
        <f>Input2022!J1679*0.000001</f>
        <v>34.591535999999998</v>
      </c>
      <c r="K1679">
        <f>Input2022!K1679*0.000001</f>
        <v>2.1286990000000001</v>
      </c>
      <c r="L1679">
        <f>Input2022!L1679*0.000001</f>
        <v>68.359838999999994</v>
      </c>
      <c r="M1679">
        <f>Input2022!M1679*0.000001</f>
        <v>47.695122999999995</v>
      </c>
      <c r="N1679">
        <f>Input2022!N1679*0.000001</f>
        <v>0</v>
      </c>
      <c r="O1679">
        <f>Input2022!O1679*0.000001</f>
        <v>31.049533999999998</v>
      </c>
      <c r="P1679">
        <f>Input2022!P1679*0.000001</f>
        <v>13.587111999999999</v>
      </c>
      <c r="Q1679">
        <f>Input2022!Q1679*0.000001</f>
        <v>-23.754659</v>
      </c>
      <c r="R1679">
        <f>Input2022!R1679*0.000001</f>
        <v>23.754659</v>
      </c>
      <c r="S1679">
        <f>Input2022!S1679*0.000001</f>
        <v>0</v>
      </c>
      <c r="T1679">
        <f>Input2022!T1679*0.000001</f>
        <v>3.9089079999999998</v>
      </c>
      <c r="U1679">
        <f>Input2022!U1679*0.000001</f>
        <v>3.1545999999999998</v>
      </c>
      <c r="V1679">
        <f>Input2022!V1679*0.000001</f>
        <v>3.9560609999999996</v>
      </c>
      <c r="W1679">
        <f>Input2022!W1679*0.000001</f>
        <v>14.471242999999999</v>
      </c>
    </row>
    <row r="1680" spans="1:23">
      <c r="A1680">
        <f>Input2022!A1680</f>
        <v>2023</v>
      </c>
      <c r="B1680" t="str">
        <f>Input2022!B1680</f>
        <v>San Francisco</v>
      </c>
      <c r="C1680" t="str">
        <f>Input2022!C1680</f>
        <v>City</v>
      </c>
      <c r="D1680" t="str">
        <f>Input2022!D1680</f>
        <v>06</v>
      </c>
      <c r="E1680" t="str">
        <f>Input2022!E1680</f>
        <v>075</v>
      </c>
      <c r="F1680" t="str">
        <f>Input2022!F1680</f>
        <v>67000</v>
      </c>
      <c r="G1680" t="str">
        <f>Input2022!G1680</f>
        <v>CA</v>
      </c>
      <c r="H1680">
        <f>Input2022!H1680*0.000001</f>
        <v>2532.424</v>
      </c>
      <c r="I1680">
        <f>Input2022!I1680*0.000001</f>
        <v>-1316.0739999999998</v>
      </c>
      <c r="J1680">
        <f>Input2022!J1680*0.000001</f>
        <v>5275.3760000000002</v>
      </c>
      <c r="K1680">
        <f>Input2022!K1680*0.000001</f>
        <v>25185.495999999999</v>
      </c>
      <c r="L1680">
        <f>Input2022!L1680*0.000001</f>
        <v>14206.115</v>
      </c>
      <c r="M1680">
        <f>Input2022!M1680*0.000001</f>
        <v>6143.0499999999993</v>
      </c>
      <c r="N1680">
        <f>Input2022!N1680*0.000001</f>
        <v>0</v>
      </c>
      <c r="O1680">
        <f>Input2022!O1680*0.000001</f>
        <v>3709.616</v>
      </c>
      <c r="P1680">
        <f>Input2022!P1680*0.000001</f>
        <v>1644.8709999999999</v>
      </c>
      <c r="Q1680">
        <f>Input2022!Q1680*0.000001</f>
        <v>-3050.5509999999999</v>
      </c>
      <c r="R1680">
        <f>Input2022!R1680*0.000001</f>
        <v>35366.109547530934</v>
      </c>
      <c r="S1680">
        <f>Input2022!S1680*0.000001</f>
        <v>32315.558547530938</v>
      </c>
      <c r="T1680">
        <f>Input2022!T1680*0.000001</f>
        <v>689.44599999999991</v>
      </c>
      <c r="U1680">
        <f>Input2022!U1680*0.000001</f>
        <v>739.88099999999997</v>
      </c>
      <c r="V1680">
        <f>Input2022!V1680*0.000001</f>
        <v>4474.8719999999994</v>
      </c>
      <c r="W1680">
        <f>Input2022!W1680*0.000001</f>
        <v>-2030.6659999999999</v>
      </c>
    </row>
    <row r="1681" spans="1:23">
      <c r="A1681">
        <f>Input2022!A1681</f>
        <v>2023</v>
      </c>
      <c r="B1681" t="str">
        <f>Input2022!B1681</f>
        <v>Claremont</v>
      </c>
      <c r="C1681" t="str">
        <f>Input2022!C1681</f>
        <v>City</v>
      </c>
      <c r="D1681" t="str">
        <f>Input2022!D1681</f>
        <v>06</v>
      </c>
      <c r="E1681" t="str">
        <f>Input2022!E1681</f>
        <v>037</v>
      </c>
      <c r="F1681" t="str">
        <f>Input2022!F1681</f>
        <v>13756</v>
      </c>
      <c r="G1681" t="str">
        <f>Input2022!G1681</f>
        <v>CA</v>
      </c>
      <c r="H1681">
        <f>Input2022!H1681*0.000001</f>
        <v>21.203999</v>
      </c>
      <c r="I1681">
        <f>Input2022!I1681*0.000001</f>
        <v>-1.729552</v>
      </c>
      <c r="J1681">
        <f>Input2022!J1681*0.000001</f>
        <v>30.452873</v>
      </c>
      <c r="K1681">
        <f>Input2022!K1681*0.000001</f>
        <v>20.131353999999998</v>
      </c>
      <c r="L1681">
        <f>Input2022!L1681*0.000001</f>
        <v>61.943559</v>
      </c>
      <c r="M1681">
        <f>Input2022!M1681*0.000001</f>
        <v>36.027737999999999</v>
      </c>
      <c r="N1681">
        <f>Input2022!N1681*0.000001</f>
        <v>0</v>
      </c>
      <c r="O1681">
        <f>Input2022!O1681*0.000001</f>
        <v>20.395927</v>
      </c>
      <c r="P1681">
        <f>Input2022!P1681*0.000001</f>
        <v>3.763236</v>
      </c>
      <c r="Q1681">
        <f>Input2022!Q1681*0.000001</f>
        <v>-59.916716999999998</v>
      </c>
      <c r="R1681">
        <f>Input2022!R1681*0.000001</f>
        <v>201.54232999999999</v>
      </c>
      <c r="S1681">
        <f>Input2022!S1681*0.000001</f>
        <v>141.62561299999999</v>
      </c>
      <c r="T1681">
        <f>Input2022!T1681*0.000001</f>
        <v>6.6338719999999993</v>
      </c>
      <c r="U1681">
        <f>Input2022!U1681*0.000001</f>
        <v>0</v>
      </c>
      <c r="V1681">
        <f>Input2022!V1681*0.000001</f>
        <v>2.1413219999999997</v>
      </c>
      <c r="W1681">
        <f>Input2022!W1681*0.000001</f>
        <v>-22.211734</v>
      </c>
    </row>
    <row r="1682" spans="1:23">
      <c r="A1682">
        <f>Input2022!A1682</f>
        <v>2023</v>
      </c>
      <c r="B1682" t="str">
        <f>Input2022!B1682</f>
        <v>Claremont Unified School District</v>
      </c>
      <c r="C1682" t="str">
        <f>Input2022!C1682</f>
        <v>School District</v>
      </c>
      <c r="D1682" t="str">
        <f>Input2022!D1682</f>
        <v>06</v>
      </c>
      <c r="E1682" t="str">
        <f>Input2022!E1682</f>
        <v>037</v>
      </c>
      <c r="F1682" t="str">
        <f>Input2022!F1682</f>
        <v>08760</v>
      </c>
      <c r="G1682" t="str">
        <f>Input2022!G1682</f>
        <v>CA</v>
      </c>
      <c r="H1682">
        <f>Input2022!H1682*0.000001</f>
        <v>10.435165</v>
      </c>
      <c r="I1682">
        <f>Input2022!I1682*0.000001</f>
        <v>-5.1249630000000002</v>
      </c>
      <c r="J1682">
        <f>Input2022!J1682*0.000001</f>
        <v>99.128675999999999</v>
      </c>
      <c r="K1682">
        <f>Input2022!K1682*0.000001</f>
        <v>72.681151999999997</v>
      </c>
      <c r="L1682">
        <f>Input2022!L1682*0.000001</f>
        <v>127.422962</v>
      </c>
      <c r="M1682">
        <f>Input2022!M1682*0.000001</f>
        <v>107.644104</v>
      </c>
      <c r="N1682">
        <f>Input2022!N1682*0.000001</f>
        <v>0</v>
      </c>
      <c r="O1682">
        <f>Input2022!O1682*0.000001</f>
        <v>26.319289999999999</v>
      </c>
      <c r="P1682">
        <f>Input2022!P1682*0.000001</f>
        <v>10.633065999999999</v>
      </c>
      <c r="Q1682">
        <f>Input2022!Q1682*0.000001</f>
        <v>-77.429453999999993</v>
      </c>
      <c r="R1682">
        <f>Input2022!R1682*0.000001</f>
        <v>344.51990578947368</v>
      </c>
      <c r="S1682">
        <f>Input2022!S1682*0.000001</f>
        <v>267.09045178947372</v>
      </c>
      <c r="T1682">
        <f>Input2022!T1682*0.000001</f>
        <v>11.581673</v>
      </c>
      <c r="U1682">
        <f>Input2022!U1682*0.000001</f>
        <v>-2.9670996631662367E-3</v>
      </c>
      <c r="V1682">
        <f>Input2022!V1682*0.000001</f>
        <v>20.893407900336836</v>
      </c>
      <c r="W1682">
        <f>Input2022!W1682*0.000001</f>
        <v>-70.000287</v>
      </c>
    </row>
    <row r="1683" spans="1:23">
      <c r="A1683">
        <f>Input2022!A1683</f>
        <v>2023</v>
      </c>
      <c r="B1683" t="str">
        <f>Input2022!B1683</f>
        <v>Clay Joint Elementary School District</v>
      </c>
      <c r="C1683" t="str">
        <f>Input2022!C1683</f>
        <v>School District</v>
      </c>
      <c r="D1683" t="str">
        <f>Input2022!D1683</f>
        <v>06</v>
      </c>
      <c r="E1683" t="str">
        <f>Input2022!E1683</f>
        <v>019</v>
      </c>
      <c r="F1683" t="str">
        <f>Input2022!F1683</f>
        <v>08850</v>
      </c>
      <c r="G1683" t="str">
        <f>Input2022!G1683</f>
        <v>CA</v>
      </c>
      <c r="H1683">
        <f>Input2022!H1683*0.000001</f>
        <v>2.2476529999999997</v>
      </c>
      <c r="I1683">
        <f>Input2022!I1683*0.000001</f>
        <v>0</v>
      </c>
      <c r="J1683">
        <f>Input2022!J1683*0.000001</f>
        <v>3.3125779999999998</v>
      </c>
      <c r="K1683">
        <f>Input2022!K1683*0.000001</f>
        <v>4.4218E-2</v>
      </c>
      <c r="L1683">
        <f>Input2022!L1683*0.000001</f>
        <v>3.7541829999999998</v>
      </c>
      <c r="M1683">
        <f>Input2022!M1683*0.000001</f>
        <v>3.626566</v>
      </c>
      <c r="N1683">
        <f>Input2022!N1683*0.000001</f>
        <v>2.686817</v>
      </c>
      <c r="O1683">
        <f>Input2022!O1683*0.000001</f>
        <v>0</v>
      </c>
      <c r="P1683">
        <f>Input2022!P1683*0.000001</f>
        <v>0.25920100000000001</v>
      </c>
      <c r="Q1683">
        <f>Input2022!Q1683*0.000001</f>
        <v>-2.1326719999999999</v>
      </c>
      <c r="R1683">
        <f>Input2022!R1683*0.000001</f>
        <v>9.602627</v>
      </c>
      <c r="S1683">
        <f>Input2022!S1683*0.000001</f>
        <v>7.4699549999999997</v>
      </c>
      <c r="T1683">
        <f>Input2022!T1683*0.000001</f>
        <v>0.32653199999999999</v>
      </c>
      <c r="U1683">
        <f>Input2022!U1683*0.000001</f>
        <v>0</v>
      </c>
      <c r="V1683">
        <f>Input2022!V1683*0.000001</f>
        <v>0</v>
      </c>
      <c r="W1683">
        <f>Input2022!W1683*0.000001</f>
        <v>0.638378</v>
      </c>
    </row>
    <row r="1684" spans="1:23">
      <c r="A1684">
        <f>Input2022!A1684</f>
        <v>2023</v>
      </c>
      <c r="B1684" t="str">
        <f>Input2022!B1684</f>
        <v>Clayton</v>
      </c>
      <c r="C1684" t="str">
        <f>Input2022!C1684</f>
        <v>City</v>
      </c>
      <c r="D1684" t="str">
        <f>Input2022!D1684</f>
        <v>06</v>
      </c>
      <c r="E1684" t="str">
        <f>Input2022!E1684</f>
        <v>013</v>
      </c>
      <c r="F1684">
        <f>Input2022!F1684</f>
        <v>13882</v>
      </c>
      <c r="G1684" t="str">
        <f>Input2022!G1684</f>
        <v>CA</v>
      </c>
      <c r="H1684">
        <f>Input2022!H1684*0.000001</f>
        <v>7.5531009999999998</v>
      </c>
      <c r="I1684">
        <f>Input2022!I1684*0.000001</f>
        <v>-9.0402999999999997E-2</v>
      </c>
      <c r="J1684">
        <f>Input2022!J1684*0.000001</f>
        <v>5.594036</v>
      </c>
      <c r="K1684">
        <f>Input2022!K1684*0.000001</f>
        <v>0.33202199999999998</v>
      </c>
      <c r="L1684">
        <f>Input2022!L1684*0.000001</f>
        <v>10.018248</v>
      </c>
      <c r="M1684">
        <f>Input2022!M1684*0.000001</f>
        <v>5.4104029999999996</v>
      </c>
      <c r="N1684">
        <f>Input2022!N1684*0.000001</f>
        <v>0</v>
      </c>
      <c r="O1684">
        <f>Input2022!O1684*0.000001</f>
        <v>7.5630709999999999</v>
      </c>
      <c r="P1684">
        <f>Input2022!P1684*0.000001</f>
        <v>0.47386200000000001</v>
      </c>
      <c r="Q1684">
        <f>Input2022!Q1684*0.000001</f>
        <v>-6.3278149999999993</v>
      </c>
      <c r="R1684">
        <f>Input2022!R1684*0.000001</f>
        <v>25.011125999999997</v>
      </c>
      <c r="S1684">
        <f>Input2022!S1684*0.000001</f>
        <v>18.683311</v>
      </c>
      <c r="T1684">
        <f>Input2022!T1684*0.000001</f>
        <v>0.65307300000000001</v>
      </c>
      <c r="U1684">
        <f>Input2022!U1684*0.000001</f>
        <v>0</v>
      </c>
      <c r="V1684">
        <f>Input2022!V1684*0.000001</f>
        <v>0.60198399999999996</v>
      </c>
      <c r="W1684">
        <f>Input2022!W1684*0.000001</f>
        <v>6.0727549999999999</v>
      </c>
    </row>
    <row r="1685" spans="1:23">
      <c r="A1685">
        <f>Input2022!A1685</f>
        <v>2023</v>
      </c>
      <c r="B1685" t="str">
        <f>Input2022!B1685</f>
        <v>Clear Creek Elementary School District</v>
      </c>
      <c r="C1685" t="str">
        <f>Input2022!C1685</f>
        <v>School District</v>
      </c>
      <c r="D1685" t="str">
        <f>Input2022!D1685</f>
        <v>06</v>
      </c>
      <c r="E1685" t="str">
        <f>Input2022!E1685</f>
        <v>057</v>
      </c>
      <c r="F1685" t="str">
        <f>Input2022!F1685</f>
        <v>08880</v>
      </c>
      <c r="G1685" t="str">
        <f>Input2022!G1685</f>
        <v>CA</v>
      </c>
      <c r="H1685">
        <f>Input2022!H1685*0.000001</f>
        <v>1.4016679999999999</v>
      </c>
      <c r="I1685">
        <f>Input2022!I1685*0.000001</f>
        <v>0</v>
      </c>
      <c r="J1685">
        <f>Input2022!J1685*0.000001</f>
        <v>2.0613989999999998</v>
      </c>
      <c r="K1685">
        <f>Input2022!K1685*0.000001</f>
        <v>7.4309999999999992E-3</v>
      </c>
      <c r="L1685">
        <f>Input2022!L1685*0.000001</f>
        <v>2.8643909999999999</v>
      </c>
      <c r="M1685">
        <f>Input2022!M1685*0.000001</f>
        <v>2.76241</v>
      </c>
      <c r="N1685">
        <f>Input2022!N1685*0.000001</f>
        <v>2.3700449999999997</v>
      </c>
      <c r="O1685">
        <f>Input2022!O1685*0.000001</f>
        <v>0</v>
      </c>
      <c r="P1685">
        <f>Input2022!P1685*0.000001</f>
        <v>0.390071</v>
      </c>
      <c r="Q1685">
        <f>Input2022!Q1685*0.000001</f>
        <v>-1.6924969999999999</v>
      </c>
      <c r="R1685">
        <f>Input2022!R1685*0.000001</f>
        <v>7.4300459999999999</v>
      </c>
      <c r="S1685">
        <f>Input2022!S1685*0.000001</f>
        <v>5.7375489999999996</v>
      </c>
      <c r="T1685">
        <f>Input2022!T1685*0.000001</f>
        <v>0.25202199999999997</v>
      </c>
      <c r="U1685">
        <f>Input2022!U1685*0.000001</f>
        <v>0</v>
      </c>
      <c r="V1685">
        <f>Input2022!V1685*0.000001</f>
        <v>0</v>
      </c>
      <c r="W1685">
        <f>Input2022!W1685*0.000001</f>
        <v>0.23536199999999999</v>
      </c>
    </row>
    <row r="1686" spans="1:23">
      <c r="A1686">
        <f>Input2022!A1686</f>
        <v>2023</v>
      </c>
      <c r="B1686" t="str">
        <f>Input2022!B1686</f>
        <v>Cloverdale</v>
      </c>
      <c r="C1686" t="str">
        <f>Input2022!C1686</f>
        <v>City</v>
      </c>
      <c r="D1686" t="str">
        <f>Input2022!D1686</f>
        <v>06</v>
      </c>
      <c r="E1686" t="str">
        <f>Input2022!E1686</f>
        <v>097</v>
      </c>
      <c r="F1686">
        <f>Input2022!F1686</f>
        <v>14190</v>
      </c>
      <c r="G1686" t="str">
        <f>Input2022!G1686</f>
        <v>CA</v>
      </c>
      <c r="H1686">
        <f>Input2022!H1686*0.000001</f>
        <v>7.8825219999999998</v>
      </c>
      <c r="I1686">
        <f>Input2022!I1686*0.000001</f>
        <v>-1.202067</v>
      </c>
      <c r="J1686">
        <f>Input2022!J1686*0.000001</f>
        <v>9.8901209999999988</v>
      </c>
      <c r="K1686">
        <f>Input2022!K1686*0.000001</f>
        <v>11.277626</v>
      </c>
      <c r="L1686">
        <f>Input2022!L1686*0.000001</f>
        <v>21.695381999999999</v>
      </c>
      <c r="M1686">
        <f>Input2022!M1686*0.000001</f>
        <v>8.2005979999999994</v>
      </c>
      <c r="N1686">
        <f>Input2022!N1686*0.000001</f>
        <v>0</v>
      </c>
      <c r="O1686">
        <f>Input2022!O1686*0.000001</f>
        <v>7.4060939999999995</v>
      </c>
      <c r="P1686">
        <f>Input2022!P1686*0.000001</f>
        <v>0.93902699999999995</v>
      </c>
      <c r="Q1686">
        <f>Input2022!Q1686*0.000001</f>
        <v>-12.425799</v>
      </c>
      <c r="R1686">
        <f>Input2022!R1686*0.000001</f>
        <v>53.283872212692977</v>
      </c>
      <c r="S1686">
        <f>Input2022!S1686*0.000001</f>
        <v>40.858073212692972</v>
      </c>
      <c r="T1686">
        <f>Input2022!T1686*0.000001</f>
        <v>1.528044</v>
      </c>
      <c r="U1686">
        <f>Input2022!U1686*0.000001</f>
        <v>0</v>
      </c>
      <c r="V1686">
        <f>Input2022!V1686*0.000001</f>
        <v>2.3927799999999997</v>
      </c>
      <c r="W1686">
        <f>Input2022!W1686*0.000001</f>
        <v>-1.9464659999999998</v>
      </c>
    </row>
    <row r="1687" spans="1:23">
      <c r="A1687">
        <f>Input2022!A1687</f>
        <v>2023</v>
      </c>
      <c r="B1687" t="str">
        <f>Input2022!B1687</f>
        <v>Cloverdale Unified School District</v>
      </c>
      <c r="C1687" t="str">
        <f>Input2022!C1687</f>
        <v>School District</v>
      </c>
      <c r="D1687" t="str">
        <f>Input2022!D1687</f>
        <v>06</v>
      </c>
      <c r="E1687" t="str">
        <f>Input2022!E1687</f>
        <v>097</v>
      </c>
      <c r="F1687" t="str">
        <f>Input2022!F1687</f>
        <v>08970</v>
      </c>
      <c r="G1687" t="str">
        <f>Input2022!G1687</f>
        <v>CA</v>
      </c>
      <c r="H1687">
        <f>Input2022!H1687*0.000001</f>
        <v>2.8074369999999997</v>
      </c>
      <c r="I1687">
        <f>Input2022!I1687*0.000001</f>
        <v>-4.7000000000000002E-3</v>
      </c>
      <c r="J1687">
        <f>Input2022!J1687*0.000001</f>
        <v>22.123013</v>
      </c>
      <c r="K1687">
        <f>Input2022!K1687*0.000001</f>
        <v>64.214705999999993</v>
      </c>
      <c r="L1687">
        <f>Input2022!L1687*0.000001</f>
        <v>27.008063999999997</v>
      </c>
      <c r="M1687">
        <f>Input2022!M1687*0.000001</f>
        <v>23.300995999999998</v>
      </c>
      <c r="N1687">
        <f>Input2022!N1687*0.000001</f>
        <v>0</v>
      </c>
      <c r="O1687">
        <f>Input2022!O1687*0.000001</f>
        <v>7.5754469999999996</v>
      </c>
      <c r="P1687">
        <f>Input2022!P1687*0.000001</f>
        <v>2.076117</v>
      </c>
      <c r="Q1687">
        <f>Input2022!Q1687*0.000001</f>
        <v>-14.395074999999999</v>
      </c>
      <c r="R1687">
        <f>Input2022!R1687*0.000001</f>
        <v>64.014125264196153</v>
      </c>
      <c r="S1687">
        <f>Input2022!S1687*0.000001</f>
        <v>49.619050264196154</v>
      </c>
      <c r="T1687">
        <f>Input2022!T1687*0.000001</f>
        <v>2.3118780000000001</v>
      </c>
      <c r="U1687">
        <f>Input2022!U1687*0.000001</f>
        <v>0</v>
      </c>
      <c r="V1687">
        <f>Input2022!V1687*0.000001</f>
        <v>9.2846999999999999E-2</v>
      </c>
      <c r="W1687">
        <f>Input2022!W1687*0.000001</f>
        <v>-9.9276309999999999</v>
      </c>
    </row>
    <row r="1688" spans="1:23">
      <c r="A1688">
        <f>Input2022!A1688</f>
        <v>2023</v>
      </c>
      <c r="B1688" t="str">
        <f>Input2022!B1688</f>
        <v>Clovis</v>
      </c>
      <c r="C1688" t="str">
        <f>Input2022!C1688</f>
        <v>City</v>
      </c>
      <c r="D1688" t="str">
        <f>Input2022!D1688</f>
        <v>06</v>
      </c>
      <c r="E1688" t="str">
        <f>Input2022!E1688</f>
        <v>019</v>
      </c>
      <c r="F1688">
        <f>Input2022!F1688</f>
        <v>14218</v>
      </c>
      <c r="G1688" t="str">
        <f>Input2022!G1688</f>
        <v>CA</v>
      </c>
      <c r="H1688">
        <f>Input2022!H1688*0.000001</f>
        <v>29.623419999999999</v>
      </c>
      <c r="I1688">
        <f>Input2022!I1688*0.000001</f>
        <v>-3.3089999999999997</v>
      </c>
      <c r="J1688">
        <f>Input2022!J1688*0.000001</f>
        <v>95.310831999999991</v>
      </c>
      <c r="K1688">
        <f>Input2022!K1688*0.000001</f>
        <v>129.652322</v>
      </c>
      <c r="L1688">
        <f>Input2022!L1688*0.000001</f>
        <v>240.08835599999998</v>
      </c>
      <c r="M1688">
        <f>Input2022!M1688*0.000001</f>
        <v>99.760744000000003</v>
      </c>
      <c r="N1688">
        <f>Input2022!N1688*0.000001</f>
        <v>0</v>
      </c>
      <c r="O1688">
        <f>Input2022!O1688*0.000001</f>
        <v>31.017382999999999</v>
      </c>
      <c r="P1688">
        <f>Input2022!P1688*0.000001</f>
        <v>3.1291219999999997</v>
      </c>
      <c r="Q1688">
        <f>Input2022!Q1688*0.000001</f>
        <v>-174.72424599999999</v>
      </c>
      <c r="R1688">
        <f>Input2022!R1688*0.000001</f>
        <v>536.71508399999993</v>
      </c>
      <c r="S1688">
        <f>Input2022!S1688*0.000001</f>
        <v>361.990838</v>
      </c>
      <c r="T1688">
        <f>Input2022!T1688*0.000001</f>
        <v>16.407066</v>
      </c>
      <c r="U1688">
        <f>Input2022!U1688*0.000001</f>
        <v>0</v>
      </c>
      <c r="V1688">
        <f>Input2022!V1688*0.000001</f>
        <v>0</v>
      </c>
      <c r="W1688">
        <f>Input2022!W1688*0.000001</f>
        <v>-32.488154000000002</v>
      </c>
    </row>
    <row r="1689" spans="1:23">
      <c r="A1689">
        <f>Input2022!A1689</f>
        <v>2023</v>
      </c>
      <c r="B1689" t="str">
        <f>Input2022!B1689</f>
        <v>Clovis Unified School District</v>
      </c>
      <c r="C1689" t="str">
        <f>Input2022!C1689</f>
        <v>School District</v>
      </c>
      <c r="D1689" t="str">
        <f>Input2022!D1689</f>
        <v>06</v>
      </c>
      <c r="E1689" t="str">
        <f>Input2022!E1689</f>
        <v>019</v>
      </c>
      <c r="F1689" t="str">
        <f>Input2022!F1689</f>
        <v>09030</v>
      </c>
      <c r="G1689" t="str">
        <f>Input2022!G1689</f>
        <v>CA</v>
      </c>
      <c r="H1689">
        <f>Input2022!H1689*0.000001</f>
        <v>156.75488999999999</v>
      </c>
      <c r="I1689">
        <f>Input2022!I1689*0.000001</f>
        <v>-10.721943999999999</v>
      </c>
      <c r="J1689">
        <f>Input2022!J1689*0.000001</f>
        <v>605.98378400000001</v>
      </c>
      <c r="K1689">
        <f>Input2022!K1689*0.000001</f>
        <v>641.35483099999999</v>
      </c>
      <c r="L1689">
        <f>Input2022!L1689*0.000001</f>
        <v>851.86369200000001</v>
      </c>
      <c r="M1689">
        <f>Input2022!M1689*0.000001</f>
        <v>689.46345299999996</v>
      </c>
      <c r="N1689">
        <f>Input2022!N1689*0.000001</f>
        <v>0</v>
      </c>
      <c r="O1689">
        <f>Input2022!O1689*0.000001</f>
        <v>273.15510899999998</v>
      </c>
      <c r="P1689">
        <f>Input2022!P1689*0.000001</f>
        <v>68.569425999999993</v>
      </c>
      <c r="Q1689">
        <f>Input2022!Q1689*0.000001</f>
        <v>-465.01922299999995</v>
      </c>
      <c r="R1689">
        <f>Input2022!R1689*0.000001</f>
        <v>2055.9327907017546</v>
      </c>
      <c r="S1689">
        <f>Input2022!S1689*0.000001</f>
        <v>1590.9135677017548</v>
      </c>
      <c r="T1689">
        <f>Input2022!T1689*0.000001</f>
        <v>71.809834999999993</v>
      </c>
      <c r="U1689">
        <f>Input2022!U1689*0.000001</f>
        <v>-1.7367901525658806E-2</v>
      </c>
      <c r="V1689">
        <f>Input2022!V1689*0.000001</f>
        <v>400.32746009847432</v>
      </c>
      <c r="W1689">
        <f>Input2022!W1689*0.000001</f>
        <v>-721.33540299999993</v>
      </c>
    </row>
    <row r="1690" spans="1:23">
      <c r="A1690">
        <f>Input2022!A1690</f>
        <v>2023</v>
      </c>
      <c r="B1690" t="str">
        <f>Input2022!B1690</f>
        <v>Coachella</v>
      </c>
      <c r="C1690" t="str">
        <f>Input2022!C1690</f>
        <v>City</v>
      </c>
      <c r="D1690" t="str">
        <f>Input2022!D1690</f>
        <v>06</v>
      </c>
      <c r="E1690" t="str">
        <f>Input2022!E1690</f>
        <v>065</v>
      </c>
      <c r="F1690">
        <f>Input2022!F1690</f>
        <v>14260</v>
      </c>
      <c r="G1690" t="str">
        <f>Input2022!G1690</f>
        <v>CA</v>
      </c>
      <c r="H1690">
        <f>Input2022!H1690*0.000001</f>
        <v>30.771455</v>
      </c>
      <c r="I1690">
        <f>Input2022!I1690*0.000001</f>
        <v>-2.7722789999999997</v>
      </c>
      <c r="J1690">
        <f>Input2022!J1690*0.000001</f>
        <v>24.621140999999998</v>
      </c>
      <c r="K1690">
        <f>Input2022!K1690*0.000001</f>
        <v>55.016100999999999</v>
      </c>
      <c r="L1690">
        <f>Input2022!L1690*0.000001</f>
        <v>74.122602000000001</v>
      </c>
      <c r="M1690">
        <f>Input2022!M1690*0.000001</f>
        <v>32.375237999999996</v>
      </c>
      <c r="N1690">
        <f>Input2022!N1690*0.000001</f>
        <v>0</v>
      </c>
      <c r="O1690">
        <f>Input2022!O1690*0.000001</f>
        <v>26.118621999999998</v>
      </c>
      <c r="P1690">
        <f>Input2022!P1690*0.000001</f>
        <v>4.2526389999999994</v>
      </c>
      <c r="Q1690">
        <f>Input2022!Q1690*0.000001</f>
        <v>-1.922204</v>
      </c>
      <c r="R1690">
        <f>Input2022!R1690*0.000001</f>
        <v>71.724255999999997</v>
      </c>
      <c r="S1690">
        <f>Input2022!S1690*0.000001</f>
        <v>69.802052000000003</v>
      </c>
      <c r="T1690">
        <f>Input2022!T1690*0.000001</f>
        <v>0.79719899999999999</v>
      </c>
      <c r="U1690">
        <f>Input2022!U1690*0.000001</f>
        <v>0</v>
      </c>
      <c r="V1690">
        <f>Input2022!V1690*0.000001</f>
        <v>4.1142079999999996</v>
      </c>
      <c r="W1690">
        <f>Input2022!W1690*0.000001</f>
        <v>19.267523999999998</v>
      </c>
    </row>
    <row r="1691" spans="1:23">
      <c r="A1691">
        <f>Input2022!A1691</f>
        <v>2023</v>
      </c>
      <c r="B1691" t="str">
        <f>Input2022!B1691</f>
        <v>Coachella Valley Association of Governments</v>
      </c>
      <c r="C1691" t="str">
        <f>Input2022!C1691</f>
        <v>Special District</v>
      </c>
      <c r="D1691" t="str">
        <f>Input2022!D1691</f>
        <v>06</v>
      </c>
      <c r="E1691" t="str">
        <f>Input2022!E1691</f>
        <v>065</v>
      </c>
      <c r="F1691">
        <f>Input2022!F1691</f>
        <v>99014</v>
      </c>
      <c r="G1691" t="str">
        <f>Input2022!G1691</f>
        <v>CA</v>
      </c>
      <c r="H1691">
        <f>Input2022!H1691*0.000001</f>
        <v>2.1471640000000001</v>
      </c>
      <c r="I1691">
        <f>Input2022!I1691*0.000001</f>
        <v>0</v>
      </c>
      <c r="J1691">
        <f>Input2022!J1691*0.000001</f>
        <v>1.746858</v>
      </c>
      <c r="K1691">
        <f>Input2022!K1691*0.000001</f>
        <v>14.869759</v>
      </c>
      <c r="L1691">
        <f>Input2022!L1691*0.000001</f>
        <v>61.879765999999996</v>
      </c>
      <c r="M1691">
        <f>Input2022!M1691*0.000001</f>
        <v>0.64410499999999993</v>
      </c>
      <c r="N1691">
        <f>Input2022!N1691*0.000001</f>
        <v>0</v>
      </c>
      <c r="O1691">
        <f>Input2022!O1691*0.000001</f>
        <v>1.6128389999999999</v>
      </c>
      <c r="P1691">
        <f>Input2022!P1691*0.000001</f>
        <v>0.15284399999999998</v>
      </c>
      <c r="Q1691">
        <f>Input2022!Q1691*0.000001</f>
        <v>-1.71854</v>
      </c>
      <c r="R1691">
        <f>Input2022!R1691*0.000001</f>
        <v>12.751965</v>
      </c>
      <c r="S1691">
        <f>Input2022!S1691*0.000001</f>
        <v>11.033424999999999</v>
      </c>
      <c r="T1691">
        <f>Input2022!T1691*0.000001</f>
        <v>0.44535399999999997</v>
      </c>
      <c r="U1691">
        <f>Input2022!U1691*0.000001</f>
        <v>0</v>
      </c>
      <c r="V1691">
        <f>Input2022!V1691*0.000001</f>
        <v>0</v>
      </c>
      <c r="W1691">
        <f>Input2022!W1691*0.000001</f>
        <v>-3.349332</v>
      </c>
    </row>
    <row r="1692" spans="1:23">
      <c r="A1692">
        <f>Input2022!A1692</f>
        <v>2023</v>
      </c>
      <c r="B1692" t="str">
        <f>Input2022!B1692</f>
        <v>Coachella Valley Unified School District</v>
      </c>
      <c r="C1692" t="str">
        <f>Input2022!C1692</f>
        <v>School District</v>
      </c>
      <c r="D1692" t="str">
        <f>Input2022!D1692</f>
        <v>06</v>
      </c>
      <c r="E1692" t="str">
        <f>Input2022!E1692</f>
        <v>025</v>
      </c>
      <c r="F1692" t="str">
        <f>Input2022!F1692</f>
        <v>09070</v>
      </c>
      <c r="G1692" t="str">
        <f>Input2022!G1692</f>
        <v>CA</v>
      </c>
      <c r="H1692">
        <f>Input2022!H1692*0.000001</f>
        <v>58.251483999999998</v>
      </c>
      <c r="I1692">
        <f>Input2022!I1692*0.000001</f>
        <v>-0.39999999999999997</v>
      </c>
      <c r="J1692">
        <f>Input2022!J1692*0.000001</f>
        <v>340.40986799999996</v>
      </c>
      <c r="K1692">
        <f>Input2022!K1692*0.000001</f>
        <v>300.61433099999999</v>
      </c>
      <c r="L1692">
        <f>Input2022!L1692*0.000001</f>
        <v>463.99596599999995</v>
      </c>
      <c r="M1692">
        <f>Input2022!M1692*0.000001</f>
        <v>404.09493899999995</v>
      </c>
      <c r="N1692">
        <f>Input2022!N1692*0.000001</f>
        <v>0</v>
      </c>
      <c r="O1692">
        <f>Input2022!O1692*0.000001</f>
        <v>149.807706</v>
      </c>
      <c r="P1692">
        <f>Input2022!P1692*0.000001</f>
        <v>40.066575999999998</v>
      </c>
      <c r="Q1692">
        <f>Input2022!Q1692*0.000001</f>
        <v>-228.82233599999998</v>
      </c>
      <c r="R1692">
        <f>Input2022!R1692*0.000001</f>
        <v>1010.4426109999999</v>
      </c>
      <c r="S1692">
        <f>Input2022!S1692*0.000001</f>
        <v>781.62027499999999</v>
      </c>
      <c r="T1692">
        <f>Input2022!T1692*0.000001</f>
        <v>36.241037999999996</v>
      </c>
      <c r="U1692">
        <f>Input2022!U1692*0.000001</f>
        <v>-8.5039999999999994E-3</v>
      </c>
      <c r="V1692">
        <f>Input2022!V1692*0.000001</f>
        <v>75.632853999999995</v>
      </c>
      <c r="W1692">
        <f>Input2022!W1692*0.000001</f>
        <v>-247.36403999999999</v>
      </c>
    </row>
    <row r="1693" spans="1:23">
      <c r="A1693">
        <f>Input2022!A1693</f>
        <v>2023</v>
      </c>
      <c r="B1693" t="str">
        <f>Input2022!B1693</f>
        <v>Coalinga</v>
      </c>
      <c r="C1693" t="str">
        <f>Input2022!C1693</f>
        <v>City</v>
      </c>
      <c r="D1693" t="str">
        <f>Input2022!D1693</f>
        <v>06</v>
      </c>
      <c r="E1693" t="str">
        <f>Input2022!E1693</f>
        <v>019</v>
      </c>
      <c r="F1693" t="str">
        <f>Input2022!F1693</f>
        <v>14274</v>
      </c>
      <c r="G1693" t="str">
        <f>Input2022!G1693</f>
        <v>CA</v>
      </c>
      <c r="H1693">
        <f>Input2022!H1693*0.000001</f>
        <v>13.841661</v>
      </c>
      <c r="I1693">
        <f>Input2022!I1693*0.000001</f>
        <v>0</v>
      </c>
      <c r="J1693">
        <f>Input2022!J1693*0.000001</f>
        <v>12.34362</v>
      </c>
      <c r="K1693">
        <f>Input2022!K1693*0.000001</f>
        <v>22.589561999999997</v>
      </c>
      <c r="L1693">
        <f>Input2022!L1693*0.000001</f>
        <v>35.504525000000001</v>
      </c>
      <c r="M1693">
        <f>Input2022!M1693*0.000001</f>
        <v>13.434885</v>
      </c>
      <c r="N1693">
        <f>Input2022!N1693*0.000001</f>
        <v>0</v>
      </c>
      <c r="O1693">
        <f>Input2022!O1693*0.000001</f>
        <v>16.622744000000001</v>
      </c>
      <c r="P1693">
        <f>Input2022!P1693*0.000001</f>
        <v>0.63472600000000001</v>
      </c>
      <c r="Q1693">
        <f>Input2022!Q1693*0.000001</f>
        <v>-1.9737049999999998</v>
      </c>
      <c r="R1693">
        <f>Input2022!R1693*0.000001</f>
        <v>18.548945</v>
      </c>
      <c r="S1693">
        <f>Input2022!S1693*0.000001</f>
        <v>16.575240000000001</v>
      </c>
      <c r="T1693">
        <f>Input2022!T1693*0.000001</f>
        <v>0.71851100000000001</v>
      </c>
      <c r="U1693">
        <f>Input2022!U1693*0.000001</f>
        <v>0</v>
      </c>
      <c r="V1693">
        <f>Input2022!V1693*0.000001</f>
        <v>0</v>
      </c>
      <c r="W1693">
        <f>Input2022!W1693*0.000001</f>
        <v>18.836257</v>
      </c>
    </row>
    <row r="1694" spans="1:23">
      <c r="A1694">
        <f>Input2022!A1694</f>
        <v>2023</v>
      </c>
      <c r="B1694" t="str">
        <f>Input2022!B1694</f>
        <v>Coalinga Huron Unified School District</v>
      </c>
      <c r="C1694" t="str">
        <f>Input2022!C1694</f>
        <v>School District</v>
      </c>
      <c r="D1694" t="str">
        <f>Input2022!D1694</f>
        <v>06</v>
      </c>
      <c r="E1694" t="str">
        <f>Input2022!E1694</f>
        <v>019</v>
      </c>
      <c r="F1694" t="str">
        <f>Input2022!F1694</f>
        <v>09120</v>
      </c>
      <c r="G1694" t="str">
        <f>Input2022!G1694</f>
        <v>CA</v>
      </c>
      <c r="H1694">
        <f>Input2022!H1694*0.000001</f>
        <v>26.948594999999997</v>
      </c>
      <c r="I1694">
        <f>Input2022!I1694*0.000001</f>
        <v>0</v>
      </c>
      <c r="J1694">
        <f>Input2022!J1694*0.000001</f>
        <v>82.870795000000001</v>
      </c>
      <c r="K1694">
        <f>Input2022!K1694*0.000001</f>
        <v>66.352999999999994</v>
      </c>
      <c r="L1694">
        <f>Input2022!L1694*0.000001</f>
        <v>110.994</v>
      </c>
      <c r="M1694">
        <f>Input2022!M1694*0.000001</f>
        <v>101.15819599999999</v>
      </c>
      <c r="N1694">
        <f>Input2022!N1694*0.000001</f>
        <v>0</v>
      </c>
      <c r="O1694">
        <f>Input2022!O1694*0.000001</f>
        <v>57.642680999999996</v>
      </c>
      <c r="P1694">
        <f>Input2022!P1694*0.000001</f>
        <v>11.978885999999999</v>
      </c>
      <c r="Q1694">
        <f>Input2022!Q1694*0.000001</f>
        <v>-52.254999999999995</v>
      </c>
      <c r="R1694">
        <f>Input2022!R1694*0.000001</f>
        <v>231.43543859649128</v>
      </c>
      <c r="S1694">
        <f>Input2022!S1694*0.000001</f>
        <v>179.18043859649126</v>
      </c>
      <c r="T1694">
        <f>Input2022!T1694*0.000001</f>
        <v>8.4759999999999991</v>
      </c>
      <c r="U1694">
        <f>Input2022!U1694*0.000001</f>
        <v>0</v>
      </c>
      <c r="V1694">
        <f>Input2022!V1694*0.000001</f>
        <v>9.1289999999999996</v>
      </c>
      <c r="W1694">
        <f>Input2022!W1694*0.000001</f>
        <v>-34.140999999999998</v>
      </c>
    </row>
    <row r="1695" spans="1:23">
      <c r="A1695">
        <f>Input2022!A1695</f>
        <v>2023</v>
      </c>
      <c r="B1695" t="str">
        <f>Input2022!B1695</f>
        <v>Coast Unified School District</v>
      </c>
      <c r="C1695" t="str">
        <f>Input2022!C1695</f>
        <v>School District</v>
      </c>
      <c r="D1695" t="str">
        <f>Input2022!D1695</f>
        <v>06</v>
      </c>
      <c r="E1695" t="str">
        <f>Input2022!E1695</f>
        <v>079</v>
      </c>
      <c r="F1695" t="str">
        <f>Input2022!F1695</f>
        <v>00049</v>
      </c>
      <c r="G1695" t="str">
        <f>Input2022!G1695</f>
        <v>CA</v>
      </c>
      <c r="H1695">
        <f>Input2022!H1695*0.000001</f>
        <v>3.4790369999999999</v>
      </c>
      <c r="I1695">
        <f>Input2022!I1695*0.000001</f>
        <v>-0.26842199999999999</v>
      </c>
      <c r="J1695">
        <f>Input2022!J1695*0.000001</f>
        <v>16.456721999999999</v>
      </c>
      <c r="K1695">
        <f>Input2022!K1695*0.000001</f>
        <v>9.4090629999999997</v>
      </c>
      <c r="L1695">
        <f>Input2022!L1695*0.000001</f>
        <v>20.159596000000001</v>
      </c>
      <c r="M1695">
        <f>Input2022!M1695*0.000001</f>
        <v>18.524172</v>
      </c>
      <c r="N1695">
        <f>Input2022!N1695*0.000001</f>
        <v>7.8888859999999994</v>
      </c>
      <c r="O1695">
        <f>Input2022!O1695*0.000001</f>
        <v>0</v>
      </c>
      <c r="P1695">
        <f>Input2022!P1695*0.000001</f>
        <v>2.6633039999999997</v>
      </c>
      <c r="Q1695">
        <f>Input2022!Q1695*0.000001</f>
        <v>-11.416722</v>
      </c>
      <c r="R1695">
        <f>Input2022!R1695*0.000001</f>
        <v>48.723897444557025</v>
      </c>
      <c r="S1695">
        <f>Input2022!S1695*0.000001</f>
        <v>37.307175444557025</v>
      </c>
      <c r="T1695">
        <f>Input2022!T1695*0.000001</f>
        <v>1.64361</v>
      </c>
      <c r="U1695">
        <f>Input2022!U1695*0.000001</f>
        <v>0</v>
      </c>
      <c r="V1695">
        <f>Input2022!V1695*0.000001</f>
        <v>3.9976999999999999E-2</v>
      </c>
      <c r="W1695">
        <f>Input2022!W1695*0.000001</f>
        <v>-6.1192789999999997</v>
      </c>
    </row>
    <row r="1696" spans="1:23">
      <c r="A1696">
        <f>Input2022!A1696</f>
        <v>2023</v>
      </c>
      <c r="B1696" t="str">
        <f>Input2022!B1696</f>
        <v>Coffee Creek Elementary School District</v>
      </c>
      <c r="C1696" t="str">
        <f>Input2022!C1696</f>
        <v>School District</v>
      </c>
      <c r="D1696" t="str">
        <f>Input2022!D1696</f>
        <v>06</v>
      </c>
      <c r="E1696" t="str">
        <f>Input2022!E1696</f>
        <v>105</v>
      </c>
      <c r="F1696" t="str">
        <f>Input2022!F1696</f>
        <v>09240</v>
      </c>
      <c r="G1696" t="str">
        <f>Input2022!G1696</f>
        <v>CA</v>
      </c>
      <c r="H1696">
        <f>Input2022!H1696*0.000001</f>
        <v>0.14507899999999999</v>
      </c>
      <c r="I1696">
        <f>Input2022!I1696*0.000001</f>
        <v>0</v>
      </c>
      <c r="J1696">
        <f>Input2022!J1696*0.000001</f>
        <v>0.25696799999999997</v>
      </c>
      <c r="K1696">
        <f>Input2022!K1696*0.000001</f>
        <v>0</v>
      </c>
      <c r="L1696">
        <f>Input2022!L1696*0.000001</f>
        <v>0.26383000000000001</v>
      </c>
      <c r="M1696">
        <f>Input2022!M1696*0.000001</f>
        <v>0.26706099999999999</v>
      </c>
      <c r="N1696">
        <f>Input2022!N1696*0.000001</f>
        <v>0</v>
      </c>
      <c r="O1696">
        <f>Input2022!O1696*0.000001</f>
        <v>0.26043299999999997</v>
      </c>
      <c r="P1696">
        <f>Input2022!P1696*0.000001</f>
        <v>3.1673E-2</v>
      </c>
      <c r="Q1696">
        <f>Input2022!Q1696*0.000001</f>
        <v>-0.10106</v>
      </c>
      <c r="R1696">
        <f>Input2022!R1696*0.000001</f>
        <v>0.47835754385964918</v>
      </c>
      <c r="S1696">
        <f>Input2022!S1696*0.000001</f>
        <v>0.3772975438596492</v>
      </c>
      <c r="T1696">
        <f>Input2022!T1696*0.000001</f>
        <v>1.7846000000000001E-2</v>
      </c>
      <c r="U1696">
        <f>Input2022!U1696*0.000001</f>
        <v>0</v>
      </c>
      <c r="V1696">
        <f>Input2022!V1696*0.000001</f>
        <v>0</v>
      </c>
      <c r="W1696">
        <f>Input2022!W1696*0.000001</f>
        <v>9.245999999999999E-3</v>
      </c>
    </row>
    <row r="1697" spans="1:23">
      <c r="A1697">
        <f>Input2022!A1697</f>
        <v>2023</v>
      </c>
      <c r="B1697" t="str">
        <f>Input2022!B1697</f>
        <v>Cold Spring Elementary School District</v>
      </c>
      <c r="C1697" t="str">
        <f>Input2022!C1697</f>
        <v>School District</v>
      </c>
      <c r="D1697" t="str">
        <f>Input2022!D1697</f>
        <v>06</v>
      </c>
      <c r="E1697" t="str">
        <f>Input2022!E1697</f>
        <v>083</v>
      </c>
      <c r="F1697" t="str">
        <f>Input2022!F1697</f>
        <v>09270</v>
      </c>
      <c r="G1697" t="str">
        <f>Input2022!G1697</f>
        <v>CA</v>
      </c>
      <c r="H1697">
        <f>Input2022!H1697*0.000001</f>
        <v>1.9257299999999999</v>
      </c>
      <c r="I1697">
        <f>Input2022!I1697*0.000001</f>
        <v>-0.26627499999999998</v>
      </c>
      <c r="J1697">
        <f>Input2022!J1697*0.000001</f>
        <v>5.3055839999999996</v>
      </c>
      <c r="K1697">
        <f>Input2022!K1697*0.000001</f>
        <v>3.8669899999999999</v>
      </c>
      <c r="L1697">
        <f>Input2022!L1697*0.000001</f>
        <v>6.1399229999999996</v>
      </c>
      <c r="M1697">
        <f>Input2022!M1697*0.000001</f>
        <v>5.5415260000000002</v>
      </c>
      <c r="N1697">
        <f>Input2022!N1697*0.000001</f>
        <v>2.4172069999999999</v>
      </c>
      <c r="O1697">
        <f>Input2022!O1697*0.000001</f>
        <v>0</v>
      </c>
      <c r="P1697">
        <f>Input2022!P1697*0.000001</f>
        <v>0.45303299999999996</v>
      </c>
      <c r="Q1697">
        <f>Input2022!Q1697*0.000001</f>
        <v>-3.429951</v>
      </c>
      <c r="R1697">
        <f>Input2022!R1697*0.000001</f>
        <v>16.183496904199036</v>
      </c>
      <c r="S1697">
        <f>Input2022!S1697*0.000001</f>
        <v>12.753545904199035</v>
      </c>
      <c r="T1697">
        <f>Input2022!T1697*0.000001</f>
        <v>0.53598000000000001</v>
      </c>
      <c r="U1697">
        <f>Input2022!U1697*0.000001</f>
        <v>0</v>
      </c>
      <c r="V1697">
        <f>Input2022!V1697*0.000001</f>
        <v>0.120948</v>
      </c>
      <c r="W1697">
        <f>Input2022!W1697*0.000001</f>
        <v>-0.20457799999999998</v>
      </c>
    </row>
    <row r="1698" spans="1:23">
      <c r="A1698">
        <f>Input2022!A1698</f>
        <v>2023</v>
      </c>
      <c r="B1698" t="str">
        <f>Input2022!B1698</f>
        <v>Colfax</v>
      </c>
      <c r="C1698" t="str">
        <f>Input2022!C1698</f>
        <v>City</v>
      </c>
      <c r="D1698" t="str">
        <f>Input2022!D1698</f>
        <v>06</v>
      </c>
      <c r="E1698" t="str">
        <f>Input2022!E1698</f>
        <v>061</v>
      </c>
      <c r="F1698">
        <f>Input2022!F1698</f>
        <v>14498</v>
      </c>
      <c r="G1698" t="str">
        <f>Input2022!G1698</f>
        <v>CA</v>
      </c>
      <c r="H1698">
        <f>Input2022!H1698*0.000001</f>
        <v>4.0216539999999998</v>
      </c>
      <c r="I1698">
        <f>Input2022!I1698*0.000001</f>
        <v>-0.15592999999999999</v>
      </c>
      <c r="J1698">
        <f>Input2022!J1698*0.000001</f>
        <v>2.442752</v>
      </c>
      <c r="K1698">
        <f>Input2022!K1698*0.000001</f>
        <v>6.5112350000000001</v>
      </c>
      <c r="L1698">
        <f>Input2022!L1698*0.000001</f>
        <v>7.8376039999999998</v>
      </c>
      <c r="M1698">
        <f>Input2022!M1698*0.000001</f>
        <v>2.9263839999999997</v>
      </c>
      <c r="N1698">
        <f>Input2022!N1698*0.000001</f>
        <v>0</v>
      </c>
      <c r="O1698">
        <f>Input2022!O1698*0.000001</f>
        <v>4.6026150000000001</v>
      </c>
      <c r="P1698">
        <f>Input2022!P1698*0.000001</f>
        <v>0.250415</v>
      </c>
      <c r="Q1698">
        <f>Input2022!Q1698*0.000001</f>
        <v>-0.20633399999999999</v>
      </c>
      <c r="R1698">
        <f>Input2022!R1698*0.000001</f>
        <v>1.407462</v>
      </c>
      <c r="S1698">
        <f>Input2022!S1698*0.000001</f>
        <v>1.201128</v>
      </c>
      <c r="T1698">
        <f>Input2022!T1698*0.000001</f>
        <v>7.3921000000000001E-2</v>
      </c>
      <c r="U1698">
        <f>Input2022!U1698*0.000001</f>
        <v>0</v>
      </c>
      <c r="V1698">
        <f>Input2022!V1698*0.000001</f>
        <v>0</v>
      </c>
      <c r="W1698">
        <f>Input2022!W1698*0.000001</f>
        <v>4.0827539999999996</v>
      </c>
    </row>
    <row r="1699" spans="1:23">
      <c r="A1699">
        <f>Input2022!A1699</f>
        <v>2023</v>
      </c>
      <c r="B1699" t="str">
        <f>Input2022!B1699</f>
        <v>Colfax Elementary School District</v>
      </c>
      <c r="C1699" t="str">
        <f>Input2022!C1699</f>
        <v>School District</v>
      </c>
      <c r="D1699" t="str">
        <f>Input2022!D1699</f>
        <v>06</v>
      </c>
      <c r="E1699" t="str">
        <f>Input2022!E1699</f>
        <v>061</v>
      </c>
      <c r="F1699" t="str">
        <f>Input2022!F1699</f>
        <v>09300</v>
      </c>
      <c r="G1699" t="str">
        <f>Input2022!G1699</f>
        <v>CA</v>
      </c>
      <c r="H1699">
        <f>Input2022!H1699*0.000001</f>
        <v>0.59343299999999999</v>
      </c>
      <c r="I1699">
        <f>Input2022!I1699*0.000001</f>
        <v>0</v>
      </c>
      <c r="J1699">
        <f>Input2022!J1699*0.000001</f>
        <v>5.9461360000000001</v>
      </c>
      <c r="K1699">
        <f>Input2022!K1699*0.000001</f>
        <v>0</v>
      </c>
      <c r="L1699">
        <f>Input2022!L1699*0.000001</f>
        <v>5.9833049999999997</v>
      </c>
      <c r="M1699">
        <f>Input2022!M1699*0.000001</f>
        <v>5.9435579999999995</v>
      </c>
      <c r="N1699">
        <f>Input2022!N1699*0.000001</f>
        <v>0</v>
      </c>
      <c r="O1699">
        <f>Input2022!O1699*0.000001</f>
        <v>1.241919</v>
      </c>
      <c r="P1699">
        <f>Input2022!P1699*0.000001</f>
        <v>0.64253799999999994</v>
      </c>
      <c r="Q1699">
        <f>Input2022!Q1699*0.000001</f>
        <v>-3.672383</v>
      </c>
      <c r="R1699">
        <f>Input2022!R1699*0.000001</f>
        <v>17.107045086119559</v>
      </c>
      <c r="S1699">
        <f>Input2022!S1699*0.000001</f>
        <v>13.434662086119559</v>
      </c>
      <c r="T1699">
        <f>Input2022!T1699*0.000001</f>
        <v>0.57110099999999997</v>
      </c>
      <c r="U1699">
        <f>Input2022!U1699*0.000001</f>
        <v>0</v>
      </c>
      <c r="V1699">
        <f>Input2022!V1699*0.000001</f>
        <v>0.86168299999999998</v>
      </c>
      <c r="W1699">
        <f>Input2022!W1699*0.000001</f>
        <v>-3.8550999999999997</v>
      </c>
    </row>
    <row r="1700" spans="1:23">
      <c r="A1700">
        <f>Input2022!A1700</f>
        <v>2023</v>
      </c>
      <c r="B1700" t="str">
        <f>Input2022!B1700</f>
        <v>College School District</v>
      </c>
      <c r="C1700" t="str">
        <f>Input2022!C1700</f>
        <v>School District</v>
      </c>
      <c r="D1700" t="str">
        <f>Input2022!D1700</f>
        <v>06</v>
      </c>
      <c r="E1700" t="str">
        <f>Input2022!E1700</f>
        <v>083</v>
      </c>
      <c r="F1700" t="str">
        <f>Input2022!F1700</f>
        <v>09330</v>
      </c>
      <c r="G1700" t="str">
        <f>Input2022!G1700</f>
        <v>CA</v>
      </c>
      <c r="H1700">
        <f>Input2022!H1700*0.000001</f>
        <v>3.7766819999999997</v>
      </c>
      <c r="I1700">
        <f>Input2022!I1700*0.000001</f>
        <v>0</v>
      </c>
      <c r="J1700">
        <f>Input2022!J1700*0.000001</f>
        <v>6.3016589999999999</v>
      </c>
      <c r="K1700">
        <f>Input2022!K1700*0.000001</f>
        <v>10.638268999999999</v>
      </c>
      <c r="L1700">
        <f>Input2022!L1700*0.000001</f>
        <v>8.1576740000000001</v>
      </c>
      <c r="M1700">
        <f>Input2022!M1700*0.000001</f>
        <v>7.3869400000000001</v>
      </c>
      <c r="N1700">
        <f>Input2022!N1700*0.000001</f>
        <v>4.1353669999999996</v>
      </c>
      <c r="O1700">
        <f>Input2022!O1700*0.000001</f>
        <v>0</v>
      </c>
      <c r="P1700">
        <f>Input2022!P1700*0.000001</f>
        <v>0.27457100000000001</v>
      </c>
      <c r="Q1700">
        <f>Input2022!Q1700*0.000001</f>
        <v>-4.6261339999999995</v>
      </c>
      <c r="R1700">
        <f>Input2022!R1700*0.000001</f>
        <v>21.495026652031974</v>
      </c>
      <c r="S1700">
        <f>Input2022!S1700*0.000001</f>
        <v>16.868892652031978</v>
      </c>
      <c r="T1700">
        <f>Input2022!T1700*0.000001</f>
        <v>0.72144199999999992</v>
      </c>
      <c r="U1700">
        <f>Input2022!U1700*0.000001</f>
        <v>-3.7208814686024794E-4</v>
      </c>
      <c r="V1700">
        <f>Input2022!V1700*0.000001</f>
        <v>3.9604911853139746E-2</v>
      </c>
      <c r="W1700">
        <f>Input2022!W1700*0.000001</f>
        <v>-4.4022829999999997</v>
      </c>
    </row>
    <row r="1701" spans="1:23">
      <c r="A1701">
        <f>Input2022!A1701</f>
        <v>2023</v>
      </c>
      <c r="B1701" t="str">
        <f>Input2022!B1701</f>
        <v>Colton</v>
      </c>
      <c r="C1701" t="str">
        <f>Input2022!C1701</f>
        <v>City</v>
      </c>
      <c r="D1701" t="str">
        <f>Input2022!D1701</f>
        <v>06</v>
      </c>
      <c r="E1701" t="str">
        <f>Input2022!E1701</f>
        <v>071</v>
      </c>
      <c r="F1701">
        <f>Input2022!F1701</f>
        <v>14890</v>
      </c>
      <c r="G1701" t="str">
        <f>Input2022!G1701</f>
        <v>CA</v>
      </c>
      <c r="H1701">
        <f>Input2022!H1701*0.000001</f>
        <v>44.808535999999997</v>
      </c>
      <c r="I1701">
        <f>Input2022!I1701*0.000001</f>
        <v>-2.4581789999999999</v>
      </c>
      <c r="J1701">
        <f>Input2022!J1701*0.000001</f>
        <v>48.514991999999999</v>
      </c>
      <c r="K1701">
        <f>Input2022!K1701*0.000001</f>
        <v>69.771512999999999</v>
      </c>
      <c r="L1701">
        <f>Input2022!L1701*0.000001</f>
        <v>158.04046099999999</v>
      </c>
      <c r="M1701">
        <f>Input2022!M1701*0.000001</f>
        <v>45.805578999999994</v>
      </c>
      <c r="N1701">
        <f>Input2022!N1701*0.000001</f>
        <v>0</v>
      </c>
      <c r="O1701">
        <f>Input2022!O1701*0.000001</f>
        <v>42.504542999999998</v>
      </c>
      <c r="P1701">
        <f>Input2022!P1701*0.000001</f>
        <v>3.959444</v>
      </c>
      <c r="Q1701">
        <f>Input2022!Q1701*0.000001</f>
        <v>-124.35995199999999</v>
      </c>
      <c r="R1701">
        <f>Input2022!R1701*0.000001</f>
        <v>523.18758942748082</v>
      </c>
      <c r="S1701">
        <f>Input2022!S1701*0.000001</f>
        <v>398.82763742748085</v>
      </c>
      <c r="T1701">
        <f>Input2022!T1701*0.000001</f>
        <v>12.792453999999999</v>
      </c>
      <c r="U1701">
        <f>Input2022!U1701*0.000001</f>
        <v>0</v>
      </c>
      <c r="V1701">
        <f>Input2022!V1701*0.000001</f>
        <v>43.098766999999995</v>
      </c>
      <c r="W1701">
        <f>Input2022!W1701*0.000001</f>
        <v>-73.425072999999998</v>
      </c>
    </row>
    <row r="1702" spans="1:23">
      <c r="A1702">
        <f>Input2022!A1702</f>
        <v>2023</v>
      </c>
      <c r="B1702" t="str">
        <f>Input2022!B1702</f>
        <v>Colton Joint Unified School District</v>
      </c>
      <c r="C1702" t="str">
        <f>Input2022!C1702</f>
        <v>School District</v>
      </c>
      <c r="D1702" t="str">
        <f>Input2022!D1702</f>
        <v>06</v>
      </c>
      <c r="E1702" t="str">
        <f>Input2022!E1702</f>
        <v>065</v>
      </c>
      <c r="F1702" t="str">
        <f>Input2022!F1702</f>
        <v>09390</v>
      </c>
      <c r="G1702" t="str">
        <f>Input2022!G1702</f>
        <v>CA</v>
      </c>
      <c r="H1702">
        <f>Input2022!H1702*0.000001</f>
        <v>70.508697999999995</v>
      </c>
      <c r="I1702">
        <f>Input2022!I1702*0.000001</f>
        <v>-4.6785329999999998</v>
      </c>
      <c r="J1702">
        <f>Input2022!J1702*0.000001</f>
        <v>357.87600299999997</v>
      </c>
      <c r="K1702">
        <f>Input2022!K1702*0.000001</f>
        <v>241.588461</v>
      </c>
      <c r="L1702">
        <f>Input2022!L1702*0.000001</f>
        <v>478.82088899999997</v>
      </c>
      <c r="M1702">
        <f>Input2022!M1702*0.000001</f>
        <v>429.76854499999996</v>
      </c>
      <c r="N1702">
        <f>Input2022!N1702*0.000001</f>
        <v>0</v>
      </c>
      <c r="O1702">
        <f>Input2022!O1702*0.000001</f>
        <v>172.157017</v>
      </c>
      <c r="P1702">
        <f>Input2022!P1702*0.000001</f>
        <v>54.045908999999995</v>
      </c>
      <c r="Q1702">
        <f>Input2022!Q1702*0.000001</f>
        <v>-247.79095599999999</v>
      </c>
      <c r="R1702">
        <f>Input2022!R1702*0.000001</f>
        <v>1101.8523949122807</v>
      </c>
      <c r="S1702">
        <f>Input2022!S1702*0.000001</f>
        <v>854.06143891228078</v>
      </c>
      <c r="T1702">
        <f>Input2022!T1702*0.000001</f>
        <v>38.177543999999997</v>
      </c>
      <c r="U1702">
        <f>Input2022!U1702*0.000001</f>
        <v>-9.471827025956012E-3</v>
      </c>
      <c r="V1702">
        <f>Input2022!V1702*0.000001</f>
        <v>72.764626172974047</v>
      </c>
      <c r="W1702">
        <f>Input2022!W1702*0.000001</f>
        <v>-252.72282899999999</v>
      </c>
    </row>
    <row r="1703" spans="1:23">
      <c r="A1703">
        <f>Input2022!A1703</f>
        <v>2023</v>
      </c>
      <c r="B1703" t="str">
        <f>Input2022!B1703</f>
        <v>Columbia Elementary School District</v>
      </c>
      <c r="C1703" t="str">
        <f>Input2022!C1703</f>
        <v>School District</v>
      </c>
      <c r="D1703" t="str">
        <f>Input2022!D1703</f>
        <v>06</v>
      </c>
      <c r="E1703" t="str">
        <f>Input2022!E1703</f>
        <v>089</v>
      </c>
      <c r="F1703" t="str">
        <f>Input2022!F1703</f>
        <v>09450</v>
      </c>
      <c r="G1703" t="str">
        <f>Input2022!G1703</f>
        <v>CA</v>
      </c>
      <c r="H1703">
        <f>Input2022!H1703*0.000001</f>
        <v>1.9012209999999998</v>
      </c>
      <c r="I1703">
        <f>Input2022!I1703*0.000001</f>
        <v>0</v>
      </c>
      <c r="J1703">
        <f>Input2022!J1703*0.000001</f>
        <v>13.735619999999999</v>
      </c>
      <c r="K1703">
        <f>Input2022!K1703*0.000001</f>
        <v>8.353750999999999</v>
      </c>
      <c r="L1703">
        <f>Input2022!L1703*0.000001</f>
        <v>15.694552999999999</v>
      </c>
      <c r="M1703">
        <f>Input2022!M1703*0.000001</f>
        <v>14.188417999999999</v>
      </c>
      <c r="N1703">
        <f>Input2022!N1703*0.000001</f>
        <v>0</v>
      </c>
      <c r="O1703">
        <f>Input2022!O1703*0.000001</f>
        <v>3.1962120000000001</v>
      </c>
      <c r="P1703">
        <f>Input2022!P1703*0.000001</f>
        <v>0.77547499999999991</v>
      </c>
      <c r="Q1703">
        <f>Input2022!Q1703*0.000001</f>
        <v>-10.038549999999999</v>
      </c>
      <c r="R1703">
        <f>Input2022!R1703*0.000001</f>
        <v>42.647367894736838</v>
      </c>
      <c r="S1703">
        <f>Input2022!S1703*0.000001</f>
        <v>32.608817894736845</v>
      </c>
      <c r="T1703">
        <f>Input2022!T1703*0.000001</f>
        <v>1.5389809999999999</v>
      </c>
      <c r="U1703">
        <f>Input2022!U1703*0.000001</f>
        <v>-3.1536655438874577E-4</v>
      </c>
      <c r="V1703">
        <f>Input2022!V1703*0.000001</f>
        <v>0.56202163344561118</v>
      </c>
      <c r="W1703">
        <f>Input2022!W1703*0.000001</f>
        <v>-4.6297329999999999</v>
      </c>
    </row>
    <row r="1704" spans="1:23">
      <c r="A1704">
        <f>Input2022!A1704</f>
        <v>2023</v>
      </c>
      <c r="B1704" t="str">
        <f>Input2022!B1704</f>
        <v>Columbia Union School District</v>
      </c>
      <c r="C1704" t="str">
        <f>Input2022!C1704</f>
        <v>School District</v>
      </c>
      <c r="D1704" t="str">
        <f>Input2022!D1704</f>
        <v>06</v>
      </c>
      <c r="E1704" t="str">
        <f>Input2022!E1704</f>
        <v>109</v>
      </c>
      <c r="F1704" t="str">
        <f>Input2022!F1704</f>
        <v>09480</v>
      </c>
      <c r="G1704" t="str">
        <f>Input2022!G1704</f>
        <v>CA</v>
      </c>
      <c r="H1704">
        <f>Input2022!H1704*0.000001</f>
        <v>2.8821889999999999</v>
      </c>
      <c r="I1704">
        <f>Input2022!I1704*0.000001</f>
        <v>0</v>
      </c>
      <c r="J1704">
        <f>Input2022!J1704*0.000001</f>
        <v>6.4740909999999996</v>
      </c>
      <c r="K1704">
        <f>Input2022!K1704*0.000001</f>
        <v>4.917319</v>
      </c>
      <c r="L1704">
        <f>Input2022!L1704*0.000001</f>
        <v>7.8802849999999998</v>
      </c>
      <c r="M1704">
        <f>Input2022!M1704*0.000001</f>
        <v>7.2425079999999999</v>
      </c>
      <c r="N1704">
        <f>Input2022!N1704*0.000001</f>
        <v>0</v>
      </c>
      <c r="O1704">
        <f>Input2022!O1704*0.000001</f>
        <v>3.81148</v>
      </c>
      <c r="P1704">
        <f>Input2022!P1704*0.000001</f>
        <v>0.44370499999999996</v>
      </c>
      <c r="Q1704">
        <f>Input2022!Q1704*0.000001</f>
        <v>-4.9075689999999996</v>
      </c>
      <c r="R1704">
        <f>Input2022!R1704*0.000001</f>
        <v>20.964861913205002</v>
      </c>
      <c r="S1704">
        <f>Input2022!S1704*0.000001</f>
        <v>16.057292913205</v>
      </c>
      <c r="T1704">
        <f>Input2022!T1704*0.000001</f>
        <v>0.64306699999999994</v>
      </c>
      <c r="U1704">
        <f>Input2022!U1704*0.000001</f>
        <v>0</v>
      </c>
      <c r="V1704">
        <f>Input2022!V1704*0.000001</f>
        <v>0</v>
      </c>
      <c r="W1704">
        <f>Input2022!W1704*0.000001</f>
        <v>-0.51837500000000003</v>
      </c>
    </row>
    <row r="1705" spans="1:23">
      <c r="A1705">
        <f>Input2022!A1705</f>
        <v>2023</v>
      </c>
      <c r="B1705" t="str">
        <f>Input2022!B1705</f>
        <v>Columbine Elementary School District</v>
      </c>
      <c r="C1705" t="str">
        <f>Input2022!C1705</f>
        <v>School District</v>
      </c>
      <c r="D1705" t="str">
        <f>Input2022!D1705</f>
        <v>06</v>
      </c>
      <c r="E1705" t="str">
        <f>Input2022!E1705</f>
        <v>107</v>
      </c>
      <c r="F1705" t="str">
        <f>Input2022!F1705</f>
        <v>09510</v>
      </c>
      <c r="G1705" t="str">
        <f>Input2022!G1705</f>
        <v>CA</v>
      </c>
      <c r="H1705">
        <f>Input2022!H1705*0.000001</f>
        <v>2.1089289999999998</v>
      </c>
      <c r="I1705">
        <f>Input2022!I1705*0.000001</f>
        <v>0</v>
      </c>
      <c r="J1705">
        <f>Input2022!J1705*0.000001</f>
        <v>2.2666089999999999</v>
      </c>
      <c r="K1705">
        <f>Input2022!K1705*0.000001</f>
        <v>8.5601999999999998E-2</v>
      </c>
      <c r="L1705">
        <f>Input2022!L1705*0.000001</f>
        <v>2.9906449999999998</v>
      </c>
      <c r="M1705">
        <f>Input2022!M1705*0.000001</f>
        <v>2.8680619999999997</v>
      </c>
      <c r="N1705">
        <f>Input2022!N1705*0.000001</f>
        <v>2.8074499999999998</v>
      </c>
      <c r="O1705">
        <f>Input2022!O1705*0.000001</f>
        <v>0</v>
      </c>
      <c r="P1705">
        <f>Input2022!P1705*0.000001</f>
        <v>0.202988</v>
      </c>
      <c r="Q1705">
        <f>Input2022!Q1705*0.000001</f>
        <v>-1.6827989999999999</v>
      </c>
      <c r="R1705">
        <f>Input2022!R1705*0.000001</f>
        <v>7.8529579999999992</v>
      </c>
      <c r="S1705">
        <f>Input2022!S1705*0.000001</f>
        <v>6.1701589999999999</v>
      </c>
      <c r="T1705">
        <f>Input2022!T1705*0.000001</f>
        <v>0.25517600000000001</v>
      </c>
      <c r="U1705">
        <f>Input2022!U1705*0.000001</f>
        <v>0</v>
      </c>
      <c r="V1705">
        <f>Input2022!V1705*0.000001</f>
        <v>0</v>
      </c>
      <c r="W1705">
        <f>Input2022!W1705*0.000001</f>
        <v>0.581515</v>
      </c>
    </row>
    <row r="1706" spans="1:23">
      <c r="A1706">
        <f>Input2022!A1706</f>
        <v>2023</v>
      </c>
      <c r="B1706" t="str">
        <f>Input2022!B1706</f>
        <v>Colusa</v>
      </c>
      <c r="C1706" t="str">
        <f>Input2022!C1706</f>
        <v>City</v>
      </c>
      <c r="D1706" t="str">
        <f>Input2022!D1706</f>
        <v>06</v>
      </c>
      <c r="E1706" t="str">
        <f>Input2022!E1706</f>
        <v>011</v>
      </c>
      <c r="F1706">
        <f>Input2022!F1706</f>
        <v>14946</v>
      </c>
      <c r="G1706" t="str">
        <f>Input2022!G1706</f>
        <v>CA</v>
      </c>
      <c r="H1706">
        <f>Input2022!H1706*0.000001</f>
        <v>4.0658259999999995</v>
      </c>
      <c r="I1706">
        <f>Input2022!I1706*0.000001</f>
        <v>0</v>
      </c>
      <c r="J1706">
        <f>Input2022!J1706*0.000001</f>
        <v>5.196771</v>
      </c>
      <c r="K1706">
        <f>Input2022!K1706*0.000001</f>
        <v>18.405885999999999</v>
      </c>
      <c r="L1706">
        <f>Input2022!L1706*0.000001</f>
        <v>13.239175999999999</v>
      </c>
      <c r="M1706">
        <f>Input2022!M1706*0.000001</f>
        <v>5.3453089999999994</v>
      </c>
      <c r="N1706">
        <f>Input2022!N1706*0.000001</f>
        <v>0</v>
      </c>
      <c r="O1706">
        <f>Input2022!O1706*0.000001</f>
        <v>4.4668089999999996</v>
      </c>
      <c r="P1706">
        <f>Input2022!P1706*0.000001</f>
        <v>1.3505669999999999</v>
      </c>
      <c r="Q1706">
        <f>Input2022!Q1706*0.000001</f>
        <v>-8.7434510000000003</v>
      </c>
      <c r="R1706">
        <f>Input2022!R1706*0.000001</f>
        <v>28.214489623809826</v>
      </c>
      <c r="S1706">
        <f>Input2022!S1706*0.000001</f>
        <v>19.471038623809825</v>
      </c>
      <c r="T1706">
        <f>Input2022!T1706*0.000001</f>
        <v>0.27133099999999999</v>
      </c>
      <c r="U1706">
        <f>Input2022!U1706*0.000001</f>
        <v>2.1558739999999998</v>
      </c>
      <c r="V1706">
        <f>Input2022!V1706*0.000001</f>
        <v>3.1394299999999999</v>
      </c>
      <c r="W1706">
        <f>Input2022!W1706*0.000001</f>
        <v>-2.2638449999999999</v>
      </c>
    </row>
    <row r="1707" spans="1:23">
      <c r="A1707">
        <f>Input2022!A1707</f>
        <v>2023</v>
      </c>
      <c r="B1707" t="str">
        <f>Input2022!B1707</f>
        <v>Colusa County</v>
      </c>
      <c r="C1707" t="str">
        <f>Input2022!C1707</f>
        <v>County</v>
      </c>
      <c r="D1707" t="str">
        <f>Input2022!D1707</f>
        <v>06</v>
      </c>
      <c r="E1707" t="str">
        <f>Input2022!E1707</f>
        <v>011</v>
      </c>
      <c r="F1707" t="str">
        <f>Input2022!F1707</f>
        <v>00000</v>
      </c>
      <c r="G1707" t="str">
        <f>Input2022!G1707</f>
        <v>CA</v>
      </c>
      <c r="H1707">
        <f>Input2022!H1707*0.000001</f>
        <v>6.8412159999999993</v>
      </c>
      <c r="I1707">
        <f>Input2022!I1707*0.000001</f>
        <v>-5.1624639999999999</v>
      </c>
      <c r="J1707">
        <f>Input2022!J1707*0.000001</f>
        <v>30.361570999999998</v>
      </c>
      <c r="K1707">
        <f>Input2022!K1707*0.000001</f>
        <v>17.933926</v>
      </c>
      <c r="L1707">
        <f>Input2022!L1707*0.000001</f>
        <v>83.216747999999995</v>
      </c>
      <c r="M1707">
        <f>Input2022!M1707*0.000001</f>
        <v>30.374955999999997</v>
      </c>
      <c r="N1707">
        <f>Input2022!N1707*0.000001</f>
        <v>0</v>
      </c>
      <c r="O1707">
        <f>Input2022!O1707*0.000001</f>
        <v>4.0652520000000001</v>
      </c>
      <c r="P1707">
        <f>Input2022!P1707*0.000001</f>
        <v>2.225924</v>
      </c>
      <c r="Q1707">
        <f>Input2022!Q1707*0.000001</f>
        <v>-95.092924999999994</v>
      </c>
      <c r="R1707">
        <f>Input2022!R1707*0.000001</f>
        <v>277.21409199999999</v>
      </c>
      <c r="S1707">
        <f>Input2022!S1707*0.000001</f>
        <v>182.12116699999999</v>
      </c>
      <c r="T1707">
        <f>Input2022!T1707*0.000001</f>
        <v>9.745336</v>
      </c>
      <c r="U1707">
        <f>Input2022!U1707*0.000001</f>
        <v>16.073228</v>
      </c>
      <c r="V1707">
        <f>Input2022!V1707*0.000001</f>
        <v>17.726353</v>
      </c>
      <c r="W1707">
        <f>Input2022!W1707*0.000001</f>
        <v>-56.278675</v>
      </c>
    </row>
    <row r="1708" spans="1:23">
      <c r="A1708">
        <f>Input2022!A1708</f>
        <v>2023</v>
      </c>
      <c r="B1708" t="str">
        <f>Input2022!B1708</f>
        <v>Colusa County Office of Education</v>
      </c>
      <c r="C1708" t="str">
        <f>Input2022!C1708</f>
        <v>School District</v>
      </c>
      <c r="D1708" t="str">
        <f>Input2022!D1708</f>
        <v>06</v>
      </c>
      <c r="E1708" t="str">
        <f>Input2022!E1708</f>
        <v>011</v>
      </c>
      <c r="F1708" t="str">
        <f>Input2022!F1708</f>
        <v>91004</v>
      </c>
      <c r="G1708" t="str">
        <f>Input2022!G1708</f>
        <v>CA</v>
      </c>
      <c r="H1708">
        <f>Input2022!H1708*0.000001</f>
        <v>4.8853119999999999</v>
      </c>
      <c r="I1708">
        <f>Input2022!I1708*0.000001</f>
        <v>-0.06</v>
      </c>
      <c r="J1708">
        <f>Input2022!J1708*0.000001</f>
        <v>17.117335999999998</v>
      </c>
      <c r="K1708">
        <f>Input2022!K1708*0.000001</f>
        <v>20.386274999999998</v>
      </c>
      <c r="L1708">
        <f>Input2022!L1708*0.000001</f>
        <v>27.749423</v>
      </c>
      <c r="M1708">
        <f>Input2022!M1708*0.000001</f>
        <v>16.717987000000001</v>
      </c>
      <c r="N1708">
        <f>Input2022!N1708*0.000001</f>
        <v>4.1436729999999997</v>
      </c>
      <c r="O1708">
        <f>Input2022!O1708*0.000001</f>
        <v>0</v>
      </c>
      <c r="P1708">
        <f>Input2022!P1708*0.000001</f>
        <v>0.89319499999999996</v>
      </c>
      <c r="Q1708">
        <f>Input2022!Q1708*0.000001</f>
        <v>-20.024884999999998</v>
      </c>
      <c r="R1708">
        <f>Input2022!R1708*0.000001</f>
        <v>80.171153439153443</v>
      </c>
      <c r="S1708">
        <f>Input2022!S1708*0.000001</f>
        <v>60.146268439153445</v>
      </c>
      <c r="T1708">
        <f>Input2022!T1708*0.000001</f>
        <v>2.4412189999999998</v>
      </c>
      <c r="U1708">
        <f>Input2022!U1708*0.000001</f>
        <v>0</v>
      </c>
      <c r="V1708">
        <f>Input2022!V1708*0.000001</f>
        <v>0.36138999999999999</v>
      </c>
      <c r="W1708">
        <f>Input2022!W1708*0.000001</f>
        <v>-10.651228999999999</v>
      </c>
    </row>
    <row r="1709" spans="1:23">
      <c r="A1709">
        <f>Input2022!A1709</f>
        <v>2023</v>
      </c>
      <c r="B1709" t="str">
        <f>Input2022!B1709</f>
        <v>Colusa Unified School District</v>
      </c>
      <c r="C1709" t="str">
        <f>Input2022!C1709</f>
        <v>School District</v>
      </c>
      <c r="D1709" t="str">
        <f>Input2022!D1709</f>
        <v>06</v>
      </c>
      <c r="E1709" t="str">
        <f>Input2022!E1709</f>
        <v>011</v>
      </c>
      <c r="F1709" t="str">
        <f>Input2022!F1709</f>
        <v>09570</v>
      </c>
      <c r="G1709" t="str">
        <f>Input2022!G1709</f>
        <v>CA</v>
      </c>
      <c r="H1709">
        <f>Input2022!H1709*0.000001</f>
        <v>3.7786529999999998</v>
      </c>
      <c r="I1709">
        <f>Input2022!I1709*0.000001</f>
        <v>-0.30036499999999999</v>
      </c>
      <c r="J1709">
        <f>Input2022!J1709*0.000001</f>
        <v>23.196211999999999</v>
      </c>
      <c r="K1709">
        <f>Input2022!K1709*0.000001</f>
        <v>7.2177869999999995</v>
      </c>
      <c r="L1709">
        <f>Input2022!L1709*0.000001</f>
        <v>29.223941999999997</v>
      </c>
      <c r="M1709">
        <f>Input2022!M1709*0.000001</f>
        <v>27.206133999999999</v>
      </c>
      <c r="N1709">
        <f>Input2022!N1709*0.000001</f>
        <v>9.8988230000000001</v>
      </c>
      <c r="O1709">
        <f>Input2022!O1709*0.000001</f>
        <v>0</v>
      </c>
      <c r="P1709">
        <f>Input2022!P1709*0.000001</f>
        <v>1.7094829999999999</v>
      </c>
      <c r="Q1709">
        <f>Input2022!Q1709*0.000001</f>
        <v>-14.144800999999999</v>
      </c>
      <c r="R1709">
        <f>Input2022!R1709*0.000001</f>
        <v>63.616915104694364</v>
      </c>
      <c r="S1709">
        <f>Input2022!S1709*0.000001</f>
        <v>49.472114104694363</v>
      </c>
      <c r="T1709">
        <f>Input2022!T1709*0.000001</f>
        <v>1.923581</v>
      </c>
      <c r="U1709">
        <f>Input2022!U1709*0.000001</f>
        <v>0</v>
      </c>
      <c r="V1709">
        <f>Input2022!V1709*0.000001</f>
        <v>1.0152889999999999</v>
      </c>
      <c r="W1709">
        <f>Input2022!W1709*0.000001</f>
        <v>-10.201912</v>
      </c>
    </row>
    <row r="1710" spans="1:23">
      <c r="A1710">
        <f>Input2022!A1710</f>
        <v>2023</v>
      </c>
      <c r="B1710" t="str">
        <f>Input2022!B1710</f>
        <v>Compton Unified School District</v>
      </c>
      <c r="C1710" t="str">
        <f>Input2022!C1710</f>
        <v>School District</v>
      </c>
      <c r="D1710" t="str">
        <f>Input2022!D1710</f>
        <v>06</v>
      </c>
      <c r="E1710" t="str">
        <f>Input2022!E1710</f>
        <v>037</v>
      </c>
      <c r="F1710" t="str">
        <f>Input2022!F1710</f>
        <v>09620</v>
      </c>
      <c r="G1710" t="str">
        <f>Input2022!G1710</f>
        <v>CA</v>
      </c>
      <c r="H1710">
        <f>Input2022!H1710*0.000001</f>
        <v>172.19220999999999</v>
      </c>
      <c r="I1710">
        <f>Input2022!I1710*0.000001</f>
        <v>0</v>
      </c>
      <c r="J1710">
        <f>Input2022!J1710*0.000001</f>
        <v>372.33832899999999</v>
      </c>
      <c r="K1710">
        <f>Input2022!K1710*0.000001</f>
        <v>278.821753</v>
      </c>
      <c r="L1710">
        <f>Input2022!L1710*0.000001</f>
        <v>515.65091699999994</v>
      </c>
      <c r="M1710">
        <f>Input2022!M1710*0.000001</f>
        <v>482.63380899999999</v>
      </c>
      <c r="N1710">
        <f>Input2022!N1710*0.000001</f>
        <v>0</v>
      </c>
      <c r="O1710">
        <f>Input2022!O1710*0.000001</f>
        <v>375.52206999999999</v>
      </c>
      <c r="P1710">
        <f>Input2022!P1710*0.000001</f>
        <v>119.53398899999999</v>
      </c>
      <c r="Q1710">
        <f>Input2022!Q1710*0.000001</f>
        <v>-201.86789999999999</v>
      </c>
      <c r="R1710">
        <f>Input2022!R1710*0.000001</f>
        <v>917.36840699999993</v>
      </c>
      <c r="S1710">
        <f>Input2022!S1710*0.000001</f>
        <v>715.50050699999997</v>
      </c>
      <c r="T1710">
        <f>Input2022!T1710*0.000001</f>
        <v>31.022701999999999</v>
      </c>
      <c r="U1710">
        <f>Input2022!U1710*0.000001</f>
        <v>16.416017999999998</v>
      </c>
      <c r="V1710">
        <f>Input2022!V1710*0.000001</f>
        <v>44.213091999999996</v>
      </c>
      <c r="W1710">
        <f>Input2022!W1710*0.000001</f>
        <v>-48.275990999999998</v>
      </c>
    </row>
    <row r="1711" spans="1:23">
      <c r="A1711">
        <f>Input2022!A1711</f>
        <v>2023</v>
      </c>
      <c r="B1711" t="str">
        <f>Input2022!B1711</f>
        <v>Concord</v>
      </c>
      <c r="C1711" t="str">
        <f>Input2022!C1711</f>
        <v>City</v>
      </c>
      <c r="D1711" t="str">
        <f>Input2022!D1711</f>
        <v>06</v>
      </c>
      <c r="E1711" t="str">
        <f>Input2022!E1711</f>
        <v>013</v>
      </c>
      <c r="F1711">
        <f>Input2022!F1711</f>
        <v>16000</v>
      </c>
      <c r="G1711" t="str">
        <f>Input2022!G1711</f>
        <v>CA</v>
      </c>
      <c r="H1711">
        <f>Input2022!H1711*0.000001</f>
        <v>51.758623999999998</v>
      </c>
      <c r="I1711">
        <f>Input2022!I1711*0.000001</f>
        <v>-23.719581999999999</v>
      </c>
      <c r="J1711">
        <f>Input2022!J1711*0.000001</f>
        <v>120.427499</v>
      </c>
      <c r="K1711">
        <f>Input2022!K1711*0.000001</f>
        <v>140.69508199999999</v>
      </c>
      <c r="L1711">
        <f>Input2022!L1711*0.000001</f>
        <v>243.02486299999998</v>
      </c>
      <c r="M1711">
        <f>Input2022!M1711*0.000001</f>
        <v>147.397527</v>
      </c>
      <c r="N1711">
        <f>Input2022!N1711*0.000001</f>
        <v>0</v>
      </c>
      <c r="O1711">
        <f>Input2022!O1711*0.000001</f>
        <v>43.616295999999998</v>
      </c>
      <c r="P1711">
        <f>Input2022!P1711*0.000001</f>
        <v>26.170314999999999</v>
      </c>
      <c r="Q1711">
        <f>Input2022!Q1711*0.000001</f>
        <v>-252.24515599999998</v>
      </c>
      <c r="R1711">
        <f>Input2022!R1711*0.000001</f>
        <v>668.82050600000002</v>
      </c>
      <c r="S1711">
        <f>Input2022!S1711*0.000001</f>
        <v>416.57534999999996</v>
      </c>
      <c r="T1711">
        <f>Input2022!T1711*0.000001</f>
        <v>25.037922999999999</v>
      </c>
      <c r="U1711">
        <f>Input2022!U1711*0.000001</f>
        <v>34.929133</v>
      </c>
      <c r="V1711">
        <f>Input2022!V1711*0.000001</f>
        <v>65.513717</v>
      </c>
      <c r="W1711">
        <f>Input2022!W1711*0.000001</f>
        <v>-74.085369</v>
      </c>
    </row>
    <row r="1712" spans="1:23">
      <c r="A1712">
        <f>Input2022!A1712</f>
        <v>2023</v>
      </c>
      <c r="B1712" t="str">
        <f>Input2022!B1712</f>
        <v>Conejo Valley Unified School District</v>
      </c>
      <c r="C1712" t="str">
        <f>Input2022!C1712</f>
        <v>School District</v>
      </c>
      <c r="D1712" t="str">
        <f>Input2022!D1712</f>
        <v>06</v>
      </c>
      <c r="E1712" t="str">
        <f>Input2022!E1712</f>
        <v>111</v>
      </c>
      <c r="F1712" t="str">
        <f>Input2022!F1712</f>
        <v>09640</v>
      </c>
      <c r="G1712" t="str">
        <f>Input2022!G1712</f>
        <v>CA</v>
      </c>
      <c r="H1712">
        <f>Input2022!H1712*0.000001</f>
        <v>35.586638000000001</v>
      </c>
      <c r="I1712">
        <f>Input2022!I1712*0.000001</f>
        <v>-1</v>
      </c>
      <c r="J1712">
        <f>Input2022!J1712*0.000001</f>
        <v>255.08411199999998</v>
      </c>
      <c r="K1712">
        <f>Input2022!K1712*0.000001</f>
        <v>154.77389299999999</v>
      </c>
      <c r="L1712">
        <f>Input2022!L1712*0.000001</f>
        <v>294.68033199999996</v>
      </c>
      <c r="M1712">
        <f>Input2022!M1712*0.000001</f>
        <v>267.36694799999998</v>
      </c>
      <c r="N1712">
        <f>Input2022!N1712*0.000001</f>
        <v>0</v>
      </c>
      <c r="O1712">
        <f>Input2022!O1712*0.000001</f>
        <v>59.931342000000001</v>
      </c>
      <c r="P1712">
        <f>Input2022!P1712*0.000001</f>
        <v>21.645227999999999</v>
      </c>
      <c r="Q1712">
        <f>Input2022!Q1712*0.000001</f>
        <v>-189.43351799999999</v>
      </c>
      <c r="R1712">
        <f>Input2022!R1712*0.000001</f>
        <v>865.40817488461119</v>
      </c>
      <c r="S1712">
        <f>Input2022!S1712*0.000001</f>
        <v>675.97465688461125</v>
      </c>
      <c r="T1712">
        <f>Input2022!T1712*0.000001</f>
        <v>29.968474999999998</v>
      </c>
      <c r="U1712">
        <f>Input2022!U1712*0.000001</f>
        <v>8.0176420351302236E-3</v>
      </c>
      <c r="V1712">
        <f>Input2022!V1712*0.000001</f>
        <v>22.989661642035131</v>
      </c>
      <c r="W1712">
        <f>Input2022!W1712*0.000001</f>
        <v>-117.102592</v>
      </c>
    </row>
    <row r="1713" spans="1:23">
      <c r="A1713">
        <f>Input2022!A1713</f>
        <v>2023</v>
      </c>
      <c r="B1713" t="str">
        <f>Input2022!B1713</f>
        <v>Contra Costa County</v>
      </c>
      <c r="C1713" t="str">
        <f>Input2022!C1713</f>
        <v>County</v>
      </c>
      <c r="D1713" t="str">
        <f>Input2022!D1713</f>
        <v>06</v>
      </c>
      <c r="E1713" t="str">
        <f>Input2022!E1713</f>
        <v>013</v>
      </c>
      <c r="F1713" t="str">
        <f>Input2022!F1713</f>
        <v>00000</v>
      </c>
      <c r="G1713" t="str">
        <f>Input2022!G1713</f>
        <v>CA</v>
      </c>
      <c r="H1713">
        <f>Input2022!H1713*0.000001</f>
        <v>854.18399999999997</v>
      </c>
      <c r="I1713">
        <f>Input2022!I1713*0.000001</f>
        <v>-134.26900000000001</v>
      </c>
      <c r="J1713">
        <f>Input2022!J1713*0.000001</f>
        <v>1841.019</v>
      </c>
      <c r="K1713">
        <f>Input2022!K1713*0.000001</f>
        <v>1020.029</v>
      </c>
      <c r="L1713">
        <f>Input2022!L1713*0.000001</f>
        <v>5063.5599999999995</v>
      </c>
      <c r="M1713">
        <f>Input2022!M1713*0.000001</f>
        <v>2112.1149999999998</v>
      </c>
      <c r="N1713">
        <f>Input2022!N1713*0.000001</f>
        <v>0</v>
      </c>
      <c r="O1713">
        <f>Input2022!O1713*0.000001</f>
        <v>774.28</v>
      </c>
      <c r="P1713">
        <f>Input2022!P1713*0.000001</f>
        <v>384.05599999999998</v>
      </c>
      <c r="Q1713">
        <f>Input2022!Q1713*0.000001</f>
        <v>-1446.4279999999999</v>
      </c>
      <c r="R1713">
        <f>Input2022!R1713*0.000001</f>
        <v>9916.2985410000001</v>
      </c>
      <c r="S1713">
        <f>Input2022!S1713*0.000001</f>
        <v>8469.8705410000002</v>
      </c>
      <c r="T1713">
        <f>Input2022!T1713*0.000001</f>
        <v>301.61399999999998</v>
      </c>
      <c r="U1713">
        <f>Input2022!U1713*0.000001</f>
        <v>439.80799999999999</v>
      </c>
      <c r="V1713">
        <f>Input2022!V1713*0.000001</f>
        <v>818.20999999999992</v>
      </c>
      <c r="W1713">
        <f>Input2022!W1713*0.000001</f>
        <v>262.55099999999999</v>
      </c>
    </row>
    <row r="1714" spans="1:23">
      <c r="A1714">
        <f>Input2022!A1714</f>
        <v>2023</v>
      </c>
      <c r="B1714" t="str">
        <f>Input2022!B1714</f>
        <v>Contra Costa County Office of Education</v>
      </c>
      <c r="C1714" t="str">
        <f>Input2022!C1714</f>
        <v>School District</v>
      </c>
      <c r="D1714" t="str">
        <f>Input2022!D1714</f>
        <v>06</v>
      </c>
      <c r="E1714" t="str">
        <f>Input2022!E1714</f>
        <v>013</v>
      </c>
      <c r="F1714" t="str">
        <f>Input2022!F1714</f>
        <v>91005</v>
      </c>
      <c r="G1714" t="str">
        <f>Input2022!G1714</f>
        <v>CA</v>
      </c>
      <c r="H1714">
        <f>Input2022!H1714*0.000001</f>
        <v>37.168320999999999</v>
      </c>
      <c r="I1714">
        <f>Input2022!I1714*0.000001</f>
        <v>-1.6395689999999998</v>
      </c>
      <c r="J1714">
        <f>Input2022!J1714*0.000001</f>
        <v>86.878782999999999</v>
      </c>
      <c r="K1714">
        <f>Input2022!K1714*0.000001</f>
        <v>1.8933559999999998</v>
      </c>
      <c r="L1714">
        <f>Input2022!L1714*0.000001</f>
        <v>99.345815000000002</v>
      </c>
      <c r="M1714">
        <f>Input2022!M1714*0.000001</f>
        <v>94.704053999999999</v>
      </c>
      <c r="N1714">
        <f>Input2022!N1714*0.000001</f>
        <v>0</v>
      </c>
      <c r="O1714">
        <f>Input2022!O1714*0.000001</f>
        <v>69.074375000000003</v>
      </c>
      <c r="P1714">
        <f>Input2022!P1714*0.000001</f>
        <v>20.058026999999999</v>
      </c>
      <c r="Q1714">
        <f>Input2022!Q1714*0.000001</f>
        <v>-54.046970999999999</v>
      </c>
      <c r="R1714">
        <f>Input2022!R1714*0.000001</f>
        <v>213.10292999999999</v>
      </c>
      <c r="S1714">
        <f>Input2022!S1714*0.000001</f>
        <v>159.055959</v>
      </c>
      <c r="T1714">
        <f>Input2022!T1714*0.000001</f>
        <v>8.5898039999999991</v>
      </c>
      <c r="U1714">
        <f>Input2022!U1714*0.000001</f>
        <v>0</v>
      </c>
      <c r="V1714">
        <f>Input2022!V1714*0.000001</f>
        <v>19.561523999999999</v>
      </c>
      <c r="W1714">
        <f>Input2022!W1714*0.000001</f>
        <v>-31.872785999999998</v>
      </c>
    </row>
    <row r="1715" spans="1:23">
      <c r="A1715">
        <f>Input2022!A1715</f>
        <v>2023</v>
      </c>
      <c r="B1715" t="str">
        <f>Input2022!B1715</f>
        <v>Contra Costa County Special Education Local Plan Area</v>
      </c>
      <c r="C1715" t="str">
        <f>Input2022!C1715</f>
        <v>School District</v>
      </c>
      <c r="D1715" t="str">
        <f>Input2022!D1715</f>
        <v>06</v>
      </c>
      <c r="E1715" t="str">
        <f>Input2022!E1715</f>
        <v>013</v>
      </c>
      <c r="F1715" t="str">
        <f>Input2022!F1715</f>
        <v>01349</v>
      </c>
      <c r="G1715" t="str">
        <f>Input2022!G1715</f>
        <v>CA</v>
      </c>
      <c r="H1715">
        <f>Input2022!H1715*0.000001</f>
        <v>0</v>
      </c>
      <c r="I1715">
        <f>Input2022!I1715*0.000001</f>
        <v>0</v>
      </c>
      <c r="J1715">
        <f>Input2022!J1715*0.000001</f>
        <v>2.4966909999999998</v>
      </c>
      <c r="K1715">
        <f>Input2022!K1715*0.000001</f>
        <v>0</v>
      </c>
      <c r="L1715">
        <f>Input2022!L1715*0.000001</f>
        <v>61.565061999999998</v>
      </c>
      <c r="M1715">
        <f>Input2022!M1715*0.000001</f>
        <v>2.8049569999999999</v>
      </c>
      <c r="N1715">
        <f>Input2022!N1715*0.000001</f>
        <v>0</v>
      </c>
      <c r="O1715">
        <f>Input2022!O1715*0.000001</f>
        <v>1.4730999999999999</v>
      </c>
      <c r="P1715">
        <f>Input2022!P1715*0.000001</f>
        <v>7.0570999999999995E-2</v>
      </c>
      <c r="Q1715">
        <f>Input2022!Q1715*0.000001</f>
        <v>-1.5715919999999999</v>
      </c>
      <c r="R1715">
        <f>Input2022!R1715*0.000001</f>
        <v>7.4801079329294087</v>
      </c>
      <c r="S1715">
        <f>Input2022!S1715*0.000001</f>
        <v>5.9085159329294088</v>
      </c>
      <c r="T1715">
        <f>Input2022!T1715*0.000001</f>
        <v>0.23845899999999998</v>
      </c>
      <c r="U1715">
        <f>Input2022!U1715*0.000001</f>
        <v>0</v>
      </c>
      <c r="V1715">
        <f>Input2022!V1715*0.000001</f>
        <v>0</v>
      </c>
      <c r="W1715">
        <f>Input2022!W1715*0.000001</f>
        <v>-1.083188</v>
      </c>
    </row>
    <row r="1716" spans="1:23">
      <c r="A1716">
        <f>Input2022!A1716</f>
        <v>2023</v>
      </c>
      <c r="B1716" t="str">
        <f>Input2022!B1716</f>
        <v>Contra Costa Transportation Authority</v>
      </c>
      <c r="C1716" t="str">
        <f>Input2022!C1716</f>
        <v>Special District</v>
      </c>
      <c r="D1716" t="str">
        <f>Input2022!D1716</f>
        <v>06</v>
      </c>
      <c r="E1716" t="str">
        <f>Input2022!E1716</f>
        <v>013</v>
      </c>
      <c r="F1716">
        <f>Input2022!F1716</f>
        <v>99017</v>
      </c>
      <c r="G1716" t="str">
        <f>Input2022!G1716</f>
        <v>CA</v>
      </c>
      <c r="H1716">
        <f>Input2022!H1716*0.000001</f>
        <v>-11.411081999999999</v>
      </c>
      <c r="I1716">
        <f>Input2022!I1716*0.000001</f>
        <v>-44.598337999999998</v>
      </c>
      <c r="J1716">
        <f>Input2022!J1716*0.000001</f>
        <v>70.24665499999999</v>
      </c>
      <c r="K1716">
        <f>Input2022!K1716*0.000001</f>
        <v>395.00944499999997</v>
      </c>
      <c r="L1716">
        <f>Input2022!L1716*0.000001</f>
        <v>158.054224</v>
      </c>
      <c r="M1716">
        <f>Input2022!M1716*0.000001</f>
        <v>108.565704</v>
      </c>
      <c r="N1716">
        <f>Input2022!N1716*0.000001</f>
        <v>0</v>
      </c>
      <c r="O1716">
        <f>Input2022!O1716*0.000001</f>
        <v>65.914693999999997</v>
      </c>
      <c r="P1716">
        <f>Input2022!P1716*0.000001</f>
        <v>26.983948999999999</v>
      </c>
      <c r="Q1716">
        <f>Input2022!Q1716*0.000001</f>
        <v>-1.3473789999999999</v>
      </c>
      <c r="R1716">
        <f>Input2022!R1716*0.000001</f>
        <v>6.177803759743238</v>
      </c>
      <c r="S1716">
        <f>Input2022!S1716*0.000001</f>
        <v>4.8304247597432379</v>
      </c>
      <c r="T1716">
        <f>Input2022!T1716*0.000001</f>
        <v>0.314</v>
      </c>
      <c r="U1716">
        <f>Input2022!U1716*0.000001</f>
        <v>5.3319999999999999</v>
      </c>
      <c r="V1716">
        <f>Input2022!V1716*0.000001</f>
        <v>4.516</v>
      </c>
      <c r="W1716">
        <f>Input2022!W1716*0.000001</f>
        <v>-429.06988999999999</v>
      </c>
    </row>
    <row r="1717" spans="1:23">
      <c r="A1717">
        <f>Input2022!A1717</f>
        <v>2023</v>
      </c>
      <c r="B1717" t="str">
        <f>Input2022!B1717</f>
        <v>Corcoran Unified School District</v>
      </c>
      <c r="C1717" t="str">
        <f>Input2022!C1717</f>
        <v>School District</v>
      </c>
      <c r="D1717" t="str">
        <f>Input2022!D1717</f>
        <v>06</v>
      </c>
      <c r="E1717" t="str">
        <f>Input2022!E1717</f>
        <v>031</v>
      </c>
      <c r="F1717" t="str">
        <f>Input2022!F1717</f>
        <v>09690</v>
      </c>
      <c r="G1717" t="str">
        <f>Input2022!G1717</f>
        <v>CA</v>
      </c>
      <c r="H1717">
        <f>Input2022!H1717*0.000001</f>
        <v>11.799624</v>
      </c>
      <c r="I1717">
        <f>Input2022!I1717*0.000001</f>
        <v>-0.86263199999999995</v>
      </c>
      <c r="J1717">
        <f>Input2022!J1717*0.000001</f>
        <v>62.802726</v>
      </c>
      <c r="K1717">
        <f>Input2022!K1717*0.000001</f>
        <v>10.487767</v>
      </c>
      <c r="L1717">
        <f>Input2022!L1717*0.000001</f>
        <v>79.480785999999995</v>
      </c>
      <c r="M1717">
        <f>Input2022!M1717*0.000001</f>
        <v>73.932512000000003</v>
      </c>
      <c r="N1717">
        <f>Input2022!N1717*0.000001</f>
        <v>34.349281999999995</v>
      </c>
      <c r="O1717">
        <f>Input2022!O1717*0.000001</f>
        <v>0</v>
      </c>
      <c r="P1717">
        <f>Input2022!P1717*0.000001</f>
        <v>11.087071</v>
      </c>
      <c r="Q1717">
        <f>Input2022!Q1717*0.000001</f>
        <v>-37.821782999999996</v>
      </c>
      <c r="R1717">
        <f>Input2022!R1717*0.000001</f>
        <v>172.77040774513119</v>
      </c>
      <c r="S1717">
        <f>Input2022!S1717*0.000001</f>
        <v>134.94862474513118</v>
      </c>
      <c r="T1717">
        <f>Input2022!T1717*0.000001</f>
        <v>5.6854209999999998</v>
      </c>
      <c r="U1717">
        <f>Input2022!U1717*0.000001</f>
        <v>0</v>
      </c>
      <c r="V1717">
        <f>Input2022!V1717*0.000001</f>
        <v>2.9284689999999998</v>
      </c>
      <c r="W1717">
        <f>Input2022!W1717*0.000001</f>
        <v>-14.410986999999999</v>
      </c>
    </row>
    <row r="1718" spans="1:23">
      <c r="A1718">
        <f>Input2022!A1718</f>
        <v>2023</v>
      </c>
      <c r="B1718" t="str">
        <f>Input2022!B1718</f>
        <v>Corning</v>
      </c>
      <c r="C1718" t="str">
        <f>Input2022!C1718</f>
        <v>City</v>
      </c>
      <c r="D1718" t="str">
        <f>Input2022!D1718</f>
        <v>06</v>
      </c>
      <c r="E1718" t="str">
        <f>Input2022!E1718</f>
        <v>103</v>
      </c>
      <c r="F1718">
        <f>Input2022!F1718</f>
        <v>16322</v>
      </c>
      <c r="G1718" t="str">
        <f>Input2022!G1718</f>
        <v>CA</v>
      </c>
      <c r="H1718">
        <f>Input2022!H1718*0.000001</f>
        <v>4.8079789999999996</v>
      </c>
      <c r="I1718">
        <f>Input2022!I1718*0.000001</f>
        <v>-0.71183200000000002</v>
      </c>
      <c r="J1718">
        <f>Input2022!J1718*0.000001</f>
        <v>8.2315240000000003</v>
      </c>
      <c r="K1718">
        <f>Input2022!K1718*0.000001</f>
        <v>7.4448460000000001</v>
      </c>
      <c r="L1718">
        <f>Input2022!L1718*0.000001</f>
        <v>16.26585</v>
      </c>
      <c r="M1718">
        <f>Input2022!M1718*0.000001</f>
        <v>9.040621999999999</v>
      </c>
      <c r="N1718">
        <f>Input2022!N1718*0.000001</f>
        <v>0</v>
      </c>
      <c r="O1718">
        <f>Input2022!O1718*0.000001</f>
        <v>3.1948979999999998</v>
      </c>
      <c r="P1718">
        <f>Input2022!P1718*0.000001</f>
        <v>9.6589999999999995E-2</v>
      </c>
      <c r="Q1718">
        <f>Input2022!Q1718*0.000001</f>
        <v>0</v>
      </c>
      <c r="R1718">
        <f>Input2022!R1718*0.000001</f>
        <v>0</v>
      </c>
      <c r="S1718">
        <f>Input2022!S1718*0.000001</f>
        <v>0</v>
      </c>
      <c r="T1718">
        <f>Input2022!T1718*0.000001</f>
        <v>0</v>
      </c>
      <c r="U1718">
        <f>Input2022!U1718*0.000001</f>
        <v>0</v>
      </c>
      <c r="V1718">
        <f>Input2022!V1718*0.000001</f>
        <v>0</v>
      </c>
      <c r="W1718">
        <f>Input2022!W1718*0.000001</f>
        <v>7.2920359999999995</v>
      </c>
    </row>
    <row r="1719" spans="1:23">
      <c r="A1719">
        <f>Input2022!A1719</f>
        <v>2023</v>
      </c>
      <c r="B1719" t="str">
        <f>Input2022!B1719</f>
        <v>Corning Union Elementary School District</v>
      </c>
      <c r="C1719" t="str">
        <f>Input2022!C1719</f>
        <v>School District</v>
      </c>
      <c r="D1719" t="str">
        <f>Input2022!D1719</f>
        <v>06</v>
      </c>
      <c r="E1719" t="str">
        <f>Input2022!E1719</f>
        <v>103</v>
      </c>
      <c r="F1719" t="str">
        <f>Input2022!F1719</f>
        <v>09780</v>
      </c>
      <c r="G1719" t="str">
        <f>Input2022!G1719</f>
        <v>CA</v>
      </c>
      <c r="H1719">
        <f>Input2022!H1719*0.000001</f>
        <v>6.3034409999999994</v>
      </c>
      <c r="I1719">
        <f>Input2022!I1719*0.000001</f>
        <v>-2.65</v>
      </c>
      <c r="J1719">
        <f>Input2022!J1719*0.000001</f>
        <v>39.545764999999996</v>
      </c>
      <c r="K1719">
        <f>Input2022!K1719*0.000001</f>
        <v>10.273467999999999</v>
      </c>
      <c r="L1719">
        <f>Input2022!L1719*0.000001</f>
        <v>51.904289999999996</v>
      </c>
      <c r="M1719">
        <f>Input2022!M1719*0.000001</f>
        <v>47.820310999999997</v>
      </c>
      <c r="N1719">
        <f>Input2022!N1719*0.000001</f>
        <v>0</v>
      </c>
      <c r="O1719">
        <f>Input2022!O1719*0.000001</f>
        <v>13.347947999999999</v>
      </c>
      <c r="P1719">
        <f>Input2022!P1719*0.000001</f>
        <v>6.7706900000000001</v>
      </c>
      <c r="Q1719">
        <f>Input2022!Q1719*0.000001</f>
        <v>-20.847235999999999</v>
      </c>
      <c r="R1719">
        <f>Input2022!R1719*0.000001</f>
        <v>91.417011518951682</v>
      </c>
      <c r="S1719">
        <f>Input2022!S1719*0.000001</f>
        <v>70.569775518951687</v>
      </c>
      <c r="T1719">
        <f>Input2022!T1719*0.000001</f>
        <v>3.051917</v>
      </c>
      <c r="U1719">
        <f>Input2022!U1719*0.000001</f>
        <v>2.8952</v>
      </c>
      <c r="V1719">
        <f>Input2022!V1719*0.000001</f>
        <v>2.638099</v>
      </c>
      <c r="W1719">
        <f>Input2022!W1719*0.000001</f>
        <v>-9.5282689999999999</v>
      </c>
    </row>
    <row r="1720" spans="1:23">
      <c r="A1720">
        <f>Input2022!A1720</f>
        <v>2023</v>
      </c>
      <c r="B1720" t="str">
        <f>Input2022!B1720</f>
        <v>Corning Union High School District</v>
      </c>
      <c r="C1720" t="str">
        <f>Input2022!C1720</f>
        <v>School District</v>
      </c>
      <c r="D1720" t="str">
        <f>Input2022!D1720</f>
        <v>06</v>
      </c>
      <c r="E1720" t="str">
        <f>Input2022!E1720</f>
        <v>103</v>
      </c>
      <c r="F1720" t="str">
        <f>Input2022!F1720</f>
        <v>09810</v>
      </c>
      <c r="G1720" t="str">
        <f>Input2022!G1720</f>
        <v>CA</v>
      </c>
      <c r="H1720">
        <f>Input2022!H1720*0.000001</f>
        <v>8.5042039999999997</v>
      </c>
      <c r="I1720">
        <f>Input2022!I1720*0.000001</f>
        <v>-6.9999999999999993E-2</v>
      </c>
      <c r="J1720">
        <f>Input2022!J1720*0.000001</f>
        <v>19.247788</v>
      </c>
      <c r="K1720">
        <f>Input2022!K1720*0.000001</f>
        <v>9.6721120000000003</v>
      </c>
      <c r="L1720">
        <f>Input2022!L1720*0.000001</f>
        <v>31.209429999999998</v>
      </c>
      <c r="M1720">
        <f>Input2022!M1720*0.000001</f>
        <v>22.711217999999999</v>
      </c>
      <c r="N1720">
        <f>Input2022!N1720*0.000001</f>
        <v>0</v>
      </c>
      <c r="O1720">
        <f>Input2022!O1720*0.000001</f>
        <v>12.601542</v>
      </c>
      <c r="P1720">
        <f>Input2022!P1720*0.000001</f>
        <v>2.2460979999999999</v>
      </c>
      <c r="Q1720">
        <f>Input2022!Q1720*0.000001</f>
        <v>-13.030472999999999</v>
      </c>
      <c r="R1720">
        <f>Input2022!R1720*0.000001</f>
        <v>56.179586</v>
      </c>
      <c r="S1720">
        <f>Input2022!S1720*0.000001</f>
        <v>43.149113</v>
      </c>
      <c r="T1720">
        <f>Input2022!T1720*0.000001</f>
        <v>1.9974759999999998</v>
      </c>
      <c r="U1720">
        <f>Input2022!U1720*0.000001</f>
        <v>0</v>
      </c>
      <c r="V1720">
        <f>Input2022!V1720*0.000001</f>
        <v>2.3032409999999999</v>
      </c>
      <c r="W1720">
        <f>Input2022!W1720*0.000001</f>
        <v>-0.10367399999999999</v>
      </c>
    </row>
    <row r="1721" spans="1:23">
      <c r="A1721">
        <f>Input2022!A1721</f>
        <v>2023</v>
      </c>
      <c r="B1721" t="str">
        <f>Input2022!B1721</f>
        <v>Corona</v>
      </c>
      <c r="C1721" t="str">
        <f>Input2022!C1721</f>
        <v>City</v>
      </c>
      <c r="D1721" t="str">
        <f>Input2022!D1721</f>
        <v>06</v>
      </c>
      <c r="E1721" t="str">
        <f>Input2022!E1721</f>
        <v>065</v>
      </c>
      <c r="F1721">
        <f>Input2022!F1721</f>
        <v>16350</v>
      </c>
      <c r="G1721" t="str">
        <f>Input2022!G1721</f>
        <v>CA</v>
      </c>
      <c r="H1721">
        <f>Input2022!H1721*0.000001</f>
        <v>148.48250099999998</v>
      </c>
      <c r="I1721">
        <f>Input2022!I1721*0.000001</f>
        <v>-0.42730399999999996</v>
      </c>
      <c r="J1721">
        <f>Input2022!J1721*0.000001</f>
        <v>177.08111</v>
      </c>
      <c r="K1721">
        <f>Input2022!K1721*0.000001</f>
        <v>318.52300099999997</v>
      </c>
      <c r="L1721">
        <f>Input2022!L1721*0.000001</f>
        <v>432.53823999999997</v>
      </c>
      <c r="M1721">
        <f>Input2022!M1721*0.000001</f>
        <v>220.48459199999999</v>
      </c>
      <c r="N1721">
        <f>Input2022!N1721*0.000001</f>
        <v>0</v>
      </c>
      <c r="O1721">
        <f>Input2022!O1721*0.000001</f>
        <v>171.492152</v>
      </c>
      <c r="P1721">
        <f>Input2022!P1721*0.000001</f>
        <v>21.408853999999998</v>
      </c>
      <c r="Q1721">
        <f>Input2022!Q1721*0.000001</f>
        <v>-51.436000999999997</v>
      </c>
      <c r="R1721">
        <f>Input2022!R1721*0.000001</f>
        <v>954.6370609999999</v>
      </c>
      <c r="S1721">
        <f>Input2022!S1721*0.000001</f>
        <v>903.20105999999998</v>
      </c>
      <c r="T1721">
        <f>Input2022!T1721*0.000001</f>
        <v>11.668609999999999</v>
      </c>
      <c r="U1721">
        <f>Input2022!U1721*0.000001</f>
        <v>61.086161999999995</v>
      </c>
      <c r="V1721">
        <f>Input2022!V1721*0.000001</f>
        <v>155.06819400000001</v>
      </c>
      <c r="W1721">
        <f>Input2022!W1721*0.000001</f>
        <v>72.780934000000002</v>
      </c>
    </row>
    <row r="1722" spans="1:23">
      <c r="A1722">
        <f>Input2022!A1722</f>
        <v>2023</v>
      </c>
      <c r="B1722" t="str">
        <f>Input2022!B1722</f>
        <v>Corona-Norco Unified School District</v>
      </c>
      <c r="C1722" t="str">
        <f>Input2022!C1722</f>
        <v>School District</v>
      </c>
      <c r="D1722" t="str">
        <f>Input2022!D1722</f>
        <v>06</v>
      </c>
      <c r="E1722" t="str">
        <f>Input2022!E1722</f>
        <v>065</v>
      </c>
      <c r="F1722" t="str">
        <f>Input2022!F1722</f>
        <v>09850</v>
      </c>
      <c r="G1722" t="str">
        <f>Input2022!G1722</f>
        <v>CA</v>
      </c>
      <c r="H1722">
        <f>Input2022!H1722*0.000001</f>
        <v>222.599042</v>
      </c>
      <c r="I1722">
        <f>Input2022!I1722*0.000001</f>
        <v>0</v>
      </c>
      <c r="J1722">
        <f>Input2022!J1722*0.000001</f>
        <v>762.17289499999993</v>
      </c>
      <c r="K1722">
        <f>Input2022!K1722*0.000001</f>
        <v>639.31093499999997</v>
      </c>
      <c r="L1722">
        <f>Input2022!L1722*0.000001</f>
        <v>1079.1236919999999</v>
      </c>
      <c r="M1722">
        <f>Input2022!M1722*0.000001</f>
        <v>922.37384899999995</v>
      </c>
      <c r="N1722">
        <f>Input2022!N1722*0.000001</f>
        <v>0</v>
      </c>
      <c r="O1722">
        <f>Input2022!O1722*0.000001</f>
        <v>406.60551799999996</v>
      </c>
      <c r="P1722">
        <f>Input2022!P1722*0.000001</f>
        <v>73.334617999999992</v>
      </c>
      <c r="Q1722">
        <f>Input2022!Q1722*0.000001</f>
        <v>-512.23680000000002</v>
      </c>
      <c r="R1722">
        <f>Input2022!R1722*0.000001</f>
        <v>2406.6799719999999</v>
      </c>
      <c r="S1722">
        <f>Input2022!S1722*0.000001</f>
        <v>1894.443172</v>
      </c>
      <c r="T1722">
        <f>Input2022!T1722*0.000001</f>
        <v>83.872489000000002</v>
      </c>
      <c r="U1722">
        <f>Input2022!U1722*0.000001</f>
        <v>-2.4006E-2</v>
      </c>
      <c r="V1722">
        <f>Input2022!V1722*0.000001</f>
        <v>85.159134999999992</v>
      </c>
      <c r="W1722">
        <f>Input2022!W1722*0.000001</f>
        <v>-329.26504299999999</v>
      </c>
    </row>
    <row r="1723" spans="1:23">
      <c r="A1723">
        <f>Input2022!A1723</f>
        <v>2023</v>
      </c>
      <c r="B1723" t="str">
        <f>Input2022!B1723</f>
        <v>Coronado</v>
      </c>
      <c r="C1723" t="str">
        <f>Input2022!C1723</f>
        <v>City</v>
      </c>
      <c r="D1723" t="str">
        <f>Input2022!D1723</f>
        <v>06</v>
      </c>
      <c r="E1723" t="str">
        <f>Input2022!E1723</f>
        <v>073</v>
      </c>
      <c r="F1723">
        <f>Input2022!F1723</f>
        <v>16378</v>
      </c>
      <c r="G1723" t="str">
        <f>Input2022!G1723</f>
        <v>CA</v>
      </c>
      <c r="H1723">
        <f>Input2022!H1723*0.000001</f>
        <v>112.13850599999999</v>
      </c>
      <c r="I1723">
        <f>Input2022!I1723*0.000001</f>
        <v>-3.7945289999999998</v>
      </c>
      <c r="J1723">
        <f>Input2022!J1723*0.000001</f>
        <v>64.547112999999996</v>
      </c>
      <c r="K1723">
        <f>Input2022!K1723*0.000001</f>
        <v>7.7001349999999995</v>
      </c>
      <c r="L1723">
        <f>Input2022!L1723*0.000001</f>
        <v>105.063445</v>
      </c>
      <c r="M1723">
        <f>Input2022!M1723*0.000001</f>
        <v>86.064577999999997</v>
      </c>
      <c r="N1723">
        <f>Input2022!N1723*0.000001</f>
        <v>14.838792</v>
      </c>
      <c r="O1723">
        <f>Input2022!O1723*0.000001</f>
        <v>129.07004599999999</v>
      </c>
      <c r="P1723">
        <f>Input2022!P1723*0.000001</f>
        <v>5.3663559999999997</v>
      </c>
      <c r="Q1723">
        <f>Input2022!Q1723*0.000001</f>
        <v>-63.914583</v>
      </c>
      <c r="R1723">
        <f>Input2022!R1723*0.000001</f>
        <v>264.59446800000001</v>
      </c>
      <c r="S1723">
        <f>Input2022!S1723*0.000001</f>
        <v>200.67988499999998</v>
      </c>
      <c r="T1723">
        <f>Input2022!T1723*0.000001</f>
        <v>8.249708</v>
      </c>
      <c r="U1723">
        <f>Input2022!U1723*0.000001</f>
        <v>3.0436389999999998</v>
      </c>
      <c r="V1723">
        <f>Input2022!V1723*0.000001</f>
        <v>6.2875909999999999</v>
      </c>
      <c r="W1723">
        <f>Input2022!W1723*0.000001</f>
        <v>119.925342</v>
      </c>
    </row>
    <row r="1724" spans="1:23">
      <c r="A1724">
        <f>Input2022!A1724</f>
        <v>2023</v>
      </c>
      <c r="B1724" t="str">
        <f>Input2022!B1724</f>
        <v>Coronado Unified School District</v>
      </c>
      <c r="C1724" t="str">
        <f>Input2022!C1724</f>
        <v>School District</v>
      </c>
      <c r="D1724" t="str">
        <f>Input2022!D1724</f>
        <v>06</v>
      </c>
      <c r="E1724" t="str">
        <f>Input2022!E1724</f>
        <v>073</v>
      </c>
      <c r="F1724" t="str">
        <f>Input2022!F1724</f>
        <v>09870</v>
      </c>
      <c r="G1724" t="str">
        <f>Input2022!G1724</f>
        <v>CA</v>
      </c>
      <c r="H1724">
        <f>Input2022!H1724*0.000001</f>
        <v>2.8464769999999997</v>
      </c>
      <c r="I1724">
        <f>Input2022!I1724*0.000001</f>
        <v>0</v>
      </c>
      <c r="J1724">
        <f>Input2022!J1724*0.000001</f>
        <v>50.036152999999999</v>
      </c>
      <c r="K1724">
        <f>Input2022!K1724*0.000001</f>
        <v>19.546443999999997</v>
      </c>
      <c r="L1724">
        <f>Input2022!L1724*0.000001</f>
        <v>57.693261</v>
      </c>
      <c r="M1724">
        <f>Input2022!M1724*0.000001</f>
        <v>48.339925000000001</v>
      </c>
      <c r="N1724">
        <f>Input2022!N1724*0.000001</f>
        <v>0</v>
      </c>
      <c r="O1724">
        <f>Input2022!O1724*0.000001</f>
        <v>6.4978959999999999</v>
      </c>
      <c r="P1724">
        <f>Input2022!P1724*0.000001</f>
        <v>6.1641309999999994</v>
      </c>
      <c r="Q1724">
        <f>Input2022!Q1724*0.000001</f>
        <v>-34.890279999999997</v>
      </c>
      <c r="R1724">
        <f>Input2022!R1724*0.000001</f>
        <v>157.52639399999998</v>
      </c>
      <c r="S1724">
        <f>Input2022!S1724*0.000001</f>
        <v>122.63611399999999</v>
      </c>
      <c r="T1724">
        <f>Input2022!T1724*0.000001</f>
        <v>5.6208729999999996</v>
      </c>
      <c r="U1724">
        <f>Input2022!U1724*0.000001</f>
        <v>-1.415E-3</v>
      </c>
      <c r="V1724">
        <f>Input2022!V1724*0.000001</f>
        <v>5.5530119999999998</v>
      </c>
      <c r="W1724">
        <f>Input2022!W1724*0.000001</f>
        <v>-28.771937999999999</v>
      </c>
    </row>
    <row r="1725" spans="1:23">
      <c r="A1725">
        <f>Input2022!A1725</f>
        <v>2023</v>
      </c>
      <c r="B1725" t="str">
        <f>Input2022!B1725</f>
        <v>Corte Madera</v>
      </c>
      <c r="C1725" t="str">
        <f>Input2022!C1725</f>
        <v>Town</v>
      </c>
      <c r="D1725" t="str">
        <f>Input2022!D1725</f>
        <v>06</v>
      </c>
      <c r="E1725" t="str">
        <f>Input2022!E1725</f>
        <v>041</v>
      </c>
      <c r="F1725" t="str">
        <f>Input2022!F1725</f>
        <v>16462</v>
      </c>
      <c r="G1725" t="str">
        <f>Input2022!G1725</f>
        <v>CA</v>
      </c>
      <c r="H1725">
        <f>Input2022!H1725*0.000001</f>
        <v>22.238094</v>
      </c>
      <c r="I1725">
        <f>Input2022!I1725*0.000001</f>
        <v>0</v>
      </c>
      <c r="J1725">
        <f>Input2022!J1725*0.000001</f>
        <v>36.402329999999999</v>
      </c>
      <c r="K1725">
        <f>Input2022!K1725*0.000001</f>
        <v>31.247795</v>
      </c>
      <c r="L1725">
        <f>Input2022!L1725*0.000001</f>
        <v>39.932280999999996</v>
      </c>
      <c r="M1725">
        <f>Input2022!M1725*0.000001</f>
        <v>31.508181999999998</v>
      </c>
      <c r="N1725">
        <f>Input2022!N1725*0.000001</f>
        <v>0</v>
      </c>
      <c r="O1725">
        <f>Input2022!O1725*0.000001</f>
        <v>27.449656999999998</v>
      </c>
      <c r="P1725">
        <f>Input2022!P1725*0.000001</f>
        <v>2.4991189999999999</v>
      </c>
      <c r="Q1725">
        <f>Input2022!Q1725*0.000001</f>
        <v>-4.7448809999999995</v>
      </c>
      <c r="R1725">
        <f>Input2022!R1725*0.000001</f>
        <v>76.896720000000002</v>
      </c>
      <c r="S1725">
        <f>Input2022!S1725*0.000001</f>
        <v>72.151838999999995</v>
      </c>
      <c r="T1725">
        <f>Input2022!T1725*0.000001</f>
        <v>0.81146299999999993</v>
      </c>
      <c r="U1725">
        <f>Input2022!U1725*0.000001</f>
        <v>4.3926799999999995</v>
      </c>
      <c r="V1725">
        <f>Input2022!V1725*0.000001</f>
        <v>6.8882629999999994</v>
      </c>
      <c r="W1725">
        <f>Input2022!W1725*0.000001</f>
        <v>3.6167089999999997</v>
      </c>
    </row>
    <row r="1726" spans="1:23">
      <c r="A1726">
        <f>Input2022!A1726</f>
        <v>2023</v>
      </c>
      <c r="B1726" t="str">
        <f>Input2022!B1726</f>
        <v>Costa Mesa</v>
      </c>
      <c r="C1726" t="str">
        <f>Input2022!C1726</f>
        <v>City</v>
      </c>
      <c r="D1726" t="str">
        <f>Input2022!D1726</f>
        <v>06</v>
      </c>
      <c r="E1726" t="str">
        <f>Input2022!E1726</f>
        <v>059</v>
      </c>
      <c r="F1726">
        <f>Input2022!F1726</f>
        <v>16532</v>
      </c>
      <c r="G1726" t="str">
        <f>Input2022!G1726</f>
        <v>CA</v>
      </c>
      <c r="H1726">
        <f>Input2022!H1726*0.000001</f>
        <v>55.400037999999995</v>
      </c>
      <c r="I1726">
        <f>Input2022!I1726*0.000001</f>
        <v>-26.534994999999999</v>
      </c>
      <c r="J1726">
        <f>Input2022!J1726*0.000001</f>
        <v>149.844446</v>
      </c>
      <c r="K1726">
        <f>Input2022!K1726*0.000001</f>
        <v>41.897684999999996</v>
      </c>
      <c r="L1726">
        <f>Input2022!L1726*0.000001</f>
        <v>203.28760299999999</v>
      </c>
      <c r="M1726">
        <f>Input2022!M1726*0.000001</f>
        <v>177.640548</v>
      </c>
      <c r="N1726">
        <f>Input2022!N1726*0.000001</f>
        <v>0</v>
      </c>
      <c r="O1726">
        <f>Input2022!O1726*0.000001</f>
        <v>49.067827999999999</v>
      </c>
      <c r="P1726">
        <f>Input2022!P1726*0.000001</f>
        <v>11.758436</v>
      </c>
      <c r="Q1726">
        <f>Input2022!Q1726*0.000001</f>
        <v>-334.12858899999998</v>
      </c>
      <c r="R1726">
        <f>Input2022!R1726*0.000001</f>
        <v>983.55259799999999</v>
      </c>
      <c r="S1726">
        <f>Input2022!S1726*0.000001</f>
        <v>649.42400899999996</v>
      </c>
      <c r="T1726">
        <f>Input2022!T1726*0.000001</f>
        <v>34.534469000000001</v>
      </c>
      <c r="U1726">
        <f>Input2022!U1726*0.000001</f>
        <v>0</v>
      </c>
      <c r="V1726">
        <f>Input2022!V1726*0.000001</f>
        <v>52.376992999999999</v>
      </c>
      <c r="W1726">
        <f>Input2022!W1726*0.000001</f>
        <v>-166.15169499999999</v>
      </c>
    </row>
    <row r="1727" spans="1:23">
      <c r="A1727">
        <f>Input2022!A1727</f>
        <v>2023</v>
      </c>
      <c r="B1727" t="str">
        <f>Input2022!B1727</f>
        <v>Cotati-Rohnert Park Unified School District</v>
      </c>
      <c r="C1727" t="str">
        <f>Input2022!C1727</f>
        <v>School District</v>
      </c>
      <c r="D1727" t="str">
        <f>Input2022!D1727</f>
        <v>06</v>
      </c>
      <c r="E1727" t="str">
        <f>Input2022!E1727</f>
        <v>097</v>
      </c>
      <c r="F1727" t="str">
        <f>Input2022!F1727</f>
        <v>09940</v>
      </c>
      <c r="G1727" t="str">
        <f>Input2022!G1727</f>
        <v>CA</v>
      </c>
      <c r="H1727">
        <f>Input2022!H1727*0.000001</f>
        <v>9.0246700000000004</v>
      </c>
      <c r="I1727">
        <f>Input2022!I1727*0.000001</f>
        <v>0</v>
      </c>
      <c r="J1727">
        <f>Input2022!J1727*0.000001</f>
        <v>91.423880999999994</v>
      </c>
      <c r="K1727">
        <f>Input2022!K1727*0.000001</f>
        <v>162.535481</v>
      </c>
      <c r="L1727">
        <f>Input2022!L1727*0.000001</f>
        <v>118.593722</v>
      </c>
      <c r="M1727">
        <f>Input2022!M1727*0.000001</f>
        <v>99.909936999999999</v>
      </c>
      <c r="N1727">
        <f>Input2022!N1727*0.000001</f>
        <v>0</v>
      </c>
      <c r="O1727">
        <f>Input2022!O1727*0.000001</f>
        <v>24.903579000000001</v>
      </c>
      <c r="P1727">
        <f>Input2022!P1727*0.000001</f>
        <v>10.109069</v>
      </c>
      <c r="Q1727">
        <f>Input2022!Q1727*0.000001</f>
        <v>-51.969336999999996</v>
      </c>
      <c r="R1727">
        <f>Input2022!R1727*0.000001</f>
        <v>239.229782</v>
      </c>
      <c r="S1727">
        <f>Input2022!S1727*0.000001</f>
        <v>187.260445</v>
      </c>
      <c r="T1727">
        <f>Input2022!T1727*0.000001</f>
        <v>8.502224</v>
      </c>
      <c r="U1727">
        <f>Input2022!U1727*0.000001</f>
        <v>0.47971799999999998</v>
      </c>
      <c r="V1727">
        <f>Input2022!V1727*0.000001</f>
        <v>11.190405</v>
      </c>
      <c r="W1727">
        <f>Input2022!W1727*0.000001</f>
        <v>-49.672151999999997</v>
      </c>
    </row>
    <row r="1728" spans="1:23">
      <c r="A1728">
        <f>Input2022!A1728</f>
        <v>2023</v>
      </c>
      <c r="B1728" t="str">
        <f>Input2022!B1728</f>
        <v>Cottonwood Union Elementary School District</v>
      </c>
      <c r="C1728" t="str">
        <f>Input2022!C1728</f>
        <v>School District</v>
      </c>
      <c r="D1728" t="str">
        <f>Input2022!D1728</f>
        <v>06</v>
      </c>
      <c r="E1728" t="str">
        <f>Input2022!E1728</f>
        <v>089</v>
      </c>
      <c r="F1728" t="str">
        <f>Input2022!F1728</f>
        <v>09990</v>
      </c>
      <c r="G1728" t="str">
        <f>Input2022!G1728</f>
        <v>CA</v>
      </c>
      <c r="H1728">
        <f>Input2022!H1728*0.000001</f>
        <v>3.9817049999999998</v>
      </c>
      <c r="I1728">
        <f>Input2022!I1728*0.000001</f>
        <v>-0.03</v>
      </c>
      <c r="J1728">
        <f>Input2022!J1728*0.000001</f>
        <v>14.798074999999999</v>
      </c>
      <c r="K1728">
        <f>Input2022!K1728*0.000001</f>
        <v>1.9536709999999999</v>
      </c>
      <c r="L1728">
        <f>Input2022!L1728*0.000001</f>
        <v>17.629566000000001</v>
      </c>
      <c r="M1728">
        <f>Input2022!M1728*0.000001</f>
        <v>16.614075</v>
      </c>
      <c r="N1728">
        <f>Input2022!N1728*0.000001</f>
        <v>0</v>
      </c>
      <c r="O1728">
        <f>Input2022!O1728*0.000001</f>
        <v>6.8695569999999995</v>
      </c>
      <c r="P1728">
        <f>Input2022!P1728*0.000001</f>
        <v>1.3610279999999999</v>
      </c>
      <c r="Q1728">
        <f>Input2022!Q1728*0.000001</f>
        <v>-10.98597</v>
      </c>
      <c r="R1728">
        <f>Input2022!R1728*0.000001</f>
        <v>49.789269658336153</v>
      </c>
      <c r="S1728">
        <f>Input2022!S1728*0.000001</f>
        <v>38.803299658336151</v>
      </c>
      <c r="T1728">
        <f>Input2022!T1728*0.000001</f>
        <v>1.385159</v>
      </c>
      <c r="U1728">
        <f>Input2022!U1728*0.000001</f>
        <v>0</v>
      </c>
      <c r="V1728">
        <f>Input2022!V1728*0.000001</f>
        <v>0.41961399999999999</v>
      </c>
      <c r="W1728">
        <f>Input2022!W1728*0.000001</f>
        <v>-5.7751419999999998</v>
      </c>
    </row>
    <row r="1729" spans="1:23">
      <c r="A1729">
        <f>Input2022!A1729</f>
        <v>2023</v>
      </c>
      <c r="B1729" t="str">
        <f>Input2022!B1729</f>
        <v>County of San Mateo Superintendent of Schools</v>
      </c>
      <c r="C1729" t="str">
        <f>Input2022!C1729</f>
        <v>School District</v>
      </c>
      <c r="D1729" t="str">
        <f>Input2022!D1729</f>
        <v>06</v>
      </c>
      <c r="E1729" t="str">
        <f>Input2022!E1729</f>
        <v>081</v>
      </c>
      <c r="F1729" t="str">
        <f>Input2022!F1729</f>
        <v>91033</v>
      </c>
      <c r="G1729" t="str">
        <f>Input2022!G1729</f>
        <v>CA</v>
      </c>
      <c r="H1729">
        <f>Input2022!H1729*0.000001</f>
        <v>101.641227</v>
      </c>
      <c r="I1729">
        <f>Input2022!I1729*0.000001</f>
        <v>0</v>
      </c>
      <c r="J1729">
        <f>Input2022!J1729*0.000001</f>
        <v>97.069055999999989</v>
      </c>
      <c r="K1729">
        <f>Input2022!K1729*0.000001</f>
        <v>1.0625009999999999</v>
      </c>
      <c r="L1729">
        <f>Input2022!L1729*0.000001</f>
        <v>239.75428499999998</v>
      </c>
      <c r="M1729">
        <f>Input2022!M1729*0.000001</f>
        <v>114.81789099999999</v>
      </c>
      <c r="N1729">
        <f>Input2022!N1729*0.000001</f>
        <v>0</v>
      </c>
      <c r="O1729">
        <f>Input2022!O1729*0.000001</f>
        <v>147.76707999999999</v>
      </c>
      <c r="P1729">
        <f>Input2022!P1729*0.000001</f>
        <v>146.79546399999998</v>
      </c>
      <c r="Q1729">
        <f>Input2022!Q1729*0.000001</f>
        <v>-56.772748999999997</v>
      </c>
      <c r="R1729">
        <f>Input2022!R1729*0.000001</f>
        <v>219.82479700782466</v>
      </c>
      <c r="S1729">
        <f>Input2022!S1729*0.000001</f>
        <v>163.05204800782465</v>
      </c>
      <c r="T1729">
        <f>Input2022!T1729*0.000001</f>
        <v>6.8725499999999995</v>
      </c>
      <c r="U1729">
        <f>Input2022!U1729*0.000001</f>
        <v>0</v>
      </c>
      <c r="V1729">
        <f>Input2022!V1729*0.000001</f>
        <v>11.438863</v>
      </c>
      <c r="W1729">
        <f>Input2022!W1729*0.000001</f>
        <v>88.507819999999995</v>
      </c>
    </row>
    <row r="1730" spans="1:23">
      <c r="A1730">
        <f>Input2022!A1730</f>
        <v>2023</v>
      </c>
      <c r="B1730" t="str">
        <f>Input2022!B1730</f>
        <v>Covina</v>
      </c>
      <c r="C1730" t="str">
        <f>Input2022!C1730</f>
        <v>City</v>
      </c>
      <c r="D1730" t="str">
        <f>Input2022!D1730</f>
        <v>06</v>
      </c>
      <c r="E1730" t="str">
        <f>Input2022!E1730</f>
        <v>037</v>
      </c>
      <c r="F1730">
        <f>Input2022!F1730</f>
        <v>16742</v>
      </c>
      <c r="G1730" t="str">
        <f>Input2022!G1730</f>
        <v>CA</v>
      </c>
      <c r="H1730">
        <f>Input2022!H1730*0.000001</f>
        <v>32.855626999999998</v>
      </c>
      <c r="I1730">
        <f>Input2022!I1730*0.000001</f>
        <v>-4.25108</v>
      </c>
      <c r="J1730">
        <f>Input2022!J1730*0.000001</f>
        <v>45.675080000000001</v>
      </c>
      <c r="K1730">
        <f>Input2022!K1730*0.000001</f>
        <v>93.923627999999994</v>
      </c>
      <c r="L1730">
        <f>Input2022!L1730*0.000001</f>
        <v>96.652282</v>
      </c>
      <c r="M1730">
        <f>Input2022!M1730*0.000001</f>
        <v>55.543020999999996</v>
      </c>
      <c r="N1730">
        <f>Input2022!N1730*0.000001</f>
        <v>0</v>
      </c>
      <c r="O1730">
        <f>Input2022!O1730*0.000001</f>
        <v>30.427349999999997</v>
      </c>
      <c r="P1730">
        <f>Input2022!P1730*0.000001</f>
        <v>3.3307479999999998</v>
      </c>
      <c r="Q1730">
        <f>Input2022!Q1730*0.000001</f>
        <v>-28.889749999999999</v>
      </c>
      <c r="R1730">
        <f>Input2022!R1730*0.000001</f>
        <v>192.21619425618198</v>
      </c>
      <c r="S1730">
        <f>Input2022!S1730*0.000001</f>
        <v>163.32644425618199</v>
      </c>
      <c r="T1730">
        <f>Input2022!T1730*0.000001</f>
        <v>3.648552</v>
      </c>
      <c r="U1730">
        <f>Input2022!U1730*0.000001</f>
        <v>1.0555829999999999</v>
      </c>
      <c r="V1730">
        <f>Input2022!V1730*0.000001</f>
        <v>7.6102789999999993</v>
      </c>
      <c r="W1730">
        <f>Input2022!W1730*0.000001</f>
        <v>-35.785872999999995</v>
      </c>
    </row>
    <row r="1731" spans="1:23">
      <c r="A1731">
        <f>Input2022!A1731</f>
        <v>2023</v>
      </c>
      <c r="B1731" t="str">
        <f>Input2022!B1731</f>
        <v>Covina-Valley Unified School District</v>
      </c>
      <c r="C1731" t="str">
        <f>Input2022!C1731</f>
        <v>School District</v>
      </c>
      <c r="D1731" t="str">
        <f>Input2022!D1731</f>
        <v>06</v>
      </c>
      <c r="E1731" t="str">
        <f>Input2022!E1731</f>
        <v>037</v>
      </c>
      <c r="F1731" t="str">
        <f>Input2022!F1731</f>
        <v>10050</v>
      </c>
      <c r="G1731" t="str">
        <f>Input2022!G1731</f>
        <v>CA</v>
      </c>
      <c r="H1731">
        <f>Input2022!H1731*0.000001</f>
        <v>40.742404999999998</v>
      </c>
      <c r="I1731">
        <f>Input2022!I1731*0.000001</f>
        <v>-2.592606</v>
      </c>
      <c r="J1731">
        <f>Input2022!J1731*0.000001</f>
        <v>198.790335</v>
      </c>
      <c r="K1731">
        <f>Input2022!K1731*0.000001</f>
        <v>193.81044799999998</v>
      </c>
      <c r="L1731">
        <f>Input2022!L1731*0.000001</f>
        <v>355.66118</v>
      </c>
      <c r="M1731">
        <f>Input2022!M1731*0.000001</f>
        <v>219.038343</v>
      </c>
      <c r="N1731">
        <f>Input2022!N1731*0.000001</f>
        <v>94.118388999999993</v>
      </c>
      <c r="O1731">
        <f>Input2022!O1731*0.000001</f>
        <v>0</v>
      </c>
      <c r="P1731">
        <f>Input2022!P1731*0.000001</f>
        <v>29.848872</v>
      </c>
      <c r="Q1731">
        <f>Input2022!Q1731*0.000001</f>
        <v>-132.226111</v>
      </c>
      <c r="R1731">
        <f>Input2022!R1731*0.000001</f>
        <v>603.06034199999999</v>
      </c>
      <c r="S1731">
        <f>Input2022!S1731*0.000001</f>
        <v>470.83423099999999</v>
      </c>
      <c r="T1731">
        <f>Input2022!T1731*0.000001</f>
        <v>21.857056</v>
      </c>
      <c r="U1731">
        <f>Input2022!U1731*0.000001</f>
        <v>-5.5719999999999997E-3</v>
      </c>
      <c r="V1731">
        <f>Input2022!V1731*0.000001</f>
        <v>11.519587</v>
      </c>
      <c r="W1731">
        <f>Input2022!W1731*0.000001</f>
        <v>-86.069176999999996</v>
      </c>
    </row>
    <row r="1732" spans="1:23">
      <c r="A1732">
        <f>Input2022!A1732</f>
        <v>2023</v>
      </c>
      <c r="B1732" t="str">
        <f>Input2022!B1732</f>
        <v>Crescent</v>
      </c>
      <c r="C1732" t="str">
        <f>Input2022!C1732</f>
        <v>City</v>
      </c>
      <c r="D1732" t="str">
        <f>Input2022!D1732</f>
        <v>06</v>
      </c>
      <c r="E1732" t="str">
        <f>Input2022!E1732</f>
        <v>015</v>
      </c>
      <c r="F1732">
        <f>Input2022!F1732</f>
        <v>17022</v>
      </c>
      <c r="G1732" t="str">
        <f>Input2022!G1732</f>
        <v>CA</v>
      </c>
      <c r="H1732">
        <f>Input2022!H1732*0.000001</f>
        <v>4.5033729999999998</v>
      </c>
      <c r="I1732">
        <f>Input2022!I1732*0.000001</f>
        <v>-1.5013029999999998</v>
      </c>
      <c r="J1732">
        <f>Input2022!J1732*0.000001</f>
        <v>7.4814919999999994</v>
      </c>
      <c r="K1732">
        <f>Input2022!K1732*0.000001</f>
        <v>28.977809999999998</v>
      </c>
      <c r="L1732">
        <f>Input2022!L1732*0.000001</f>
        <v>23.856255999999998</v>
      </c>
      <c r="M1732">
        <f>Input2022!M1732*0.000001</f>
        <v>9.1834030000000002</v>
      </c>
      <c r="N1732">
        <f>Input2022!N1732*0.000001</f>
        <v>0</v>
      </c>
      <c r="O1732">
        <f>Input2022!O1732*0.000001</f>
        <v>3.719036</v>
      </c>
      <c r="P1732">
        <f>Input2022!P1732*0.000001</f>
        <v>1.2565999999999999</v>
      </c>
      <c r="Q1732">
        <f>Input2022!Q1732*0.000001</f>
        <v>-12.880771999999999</v>
      </c>
      <c r="R1732">
        <f>Input2022!R1732*0.000001</f>
        <v>55.234870999999998</v>
      </c>
      <c r="S1732">
        <f>Input2022!S1732*0.000001</f>
        <v>42.354098999999998</v>
      </c>
      <c r="T1732">
        <f>Input2022!T1732*0.000001</f>
        <v>1.3629629999999999</v>
      </c>
      <c r="U1732">
        <f>Input2022!U1732*0.000001</f>
        <v>0.83143099999999992</v>
      </c>
      <c r="V1732">
        <f>Input2022!V1732*0.000001</f>
        <v>1.512904</v>
      </c>
      <c r="W1732">
        <f>Input2022!W1732*0.000001</f>
        <v>1.2947249999999999</v>
      </c>
    </row>
    <row r="1733" spans="1:23">
      <c r="A1733">
        <f>Input2022!A1733</f>
        <v>2023</v>
      </c>
      <c r="B1733" t="str">
        <f>Input2022!B1733</f>
        <v>Cucamonga School District</v>
      </c>
      <c r="C1733" t="str">
        <f>Input2022!C1733</f>
        <v>School District</v>
      </c>
      <c r="D1733" t="str">
        <f>Input2022!D1733</f>
        <v>06</v>
      </c>
      <c r="E1733" t="str">
        <f>Input2022!E1733</f>
        <v>071</v>
      </c>
      <c r="F1733" t="str">
        <f>Input2022!F1733</f>
        <v>16300</v>
      </c>
      <c r="G1733" t="str">
        <f>Input2022!G1733</f>
        <v>CA</v>
      </c>
      <c r="H1733">
        <f>Input2022!H1733*0.000001</f>
        <v>31.674814999999999</v>
      </c>
      <c r="I1733">
        <f>Input2022!I1733*0.000001</f>
        <v>0</v>
      </c>
      <c r="J1733">
        <f>Input2022!J1733*0.000001</f>
        <v>46.247116999999996</v>
      </c>
      <c r="K1733">
        <f>Input2022!K1733*0.000001</f>
        <v>2.2950539999999999</v>
      </c>
      <c r="L1733">
        <f>Input2022!L1733*0.000001</f>
        <v>74.29636099999999</v>
      </c>
      <c r="M1733">
        <f>Input2022!M1733*0.000001</f>
        <v>61.766030999999998</v>
      </c>
      <c r="N1733">
        <f>Input2022!N1733*0.000001</f>
        <v>0</v>
      </c>
      <c r="O1733">
        <f>Input2022!O1733*0.000001</f>
        <v>41.620004999999999</v>
      </c>
      <c r="P1733">
        <f>Input2022!P1733*0.000001</f>
        <v>3.2308129999999999</v>
      </c>
      <c r="Q1733">
        <f>Input2022!Q1733*0.000001</f>
        <v>-31.05744</v>
      </c>
      <c r="R1733">
        <f>Input2022!R1733*0.000001</f>
        <v>142.66195473684212</v>
      </c>
      <c r="S1733">
        <f>Input2022!S1733*0.000001</f>
        <v>111.60451473684212</v>
      </c>
      <c r="T1733">
        <f>Input2022!T1733*0.000001</f>
        <v>5.2089749999999997</v>
      </c>
      <c r="U1733">
        <f>Input2022!U1733*0.000001</f>
        <v>-1.3436859520507233E-3</v>
      </c>
      <c r="V1733">
        <f>Input2022!V1733*0.000001</f>
        <v>6.788256314047949</v>
      </c>
      <c r="W1733">
        <f>Input2022!W1733*0.000001</f>
        <v>62.838352</v>
      </c>
    </row>
    <row r="1734" spans="1:23">
      <c r="A1734">
        <f>Input2022!A1734</f>
        <v>2023</v>
      </c>
      <c r="B1734" t="str">
        <f>Input2022!B1734</f>
        <v>Cudahy</v>
      </c>
      <c r="C1734" t="str">
        <f>Input2022!C1734</f>
        <v>City</v>
      </c>
      <c r="D1734" t="str">
        <f>Input2022!D1734</f>
        <v>06</v>
      </c>
      <c r="E1734" t="str">
        <f>Input2022!E1734</f>
        <v>037</v>
      </c>
      <c r="F1734">
        <f>Input2022!F1734</f>
        <v>17498</v>
      </c>
      <c r="G1734" t="str">
        <f>Input2022!G1734</f>
        <v>CA</v>
      </c>
      <c r="H1734">
        <f>Input2022!H1734*0.000001</f>
        <v>6.0860949999999994</v>
      </c>
      <c r="I1734">
        <f>Input2022!I1734*0.000001</f>
        <v>-0.60612599999999994</v>
      </c>
      <c r="J1734">
        <f>Input2022!J1734*0.000001</f>
        <v>13.011858999999999</v>
      </c>
      <c r="K1734">
        <f>Input2022!K1734*0.000001</f>
        <v>5.4188739999999997</v>
      </c>
      <c r="L1734">
        <f>Input2022!L1734*0.000001</f>
        <v>31.74709</v>
      </c>
      <c r="M1734">
        <f>Input2022!M1734*0.000001</f>
        <v>11.867569999999999</v>
      </c>
      <c r="N1734">
        <f>Input2022!N1734*0.000001</f>
        <v>0</v>
      </c>
      <c r="O1734">
        <f>Input2022!O1734*0.000001</f>
        <v>11.298230999999999</v>
      </c>
      <c r="P1734">
        <f>Input2022!P1734*0.000001</f>
        <v>0.91803999999999997</v>
      </c>
      <c r="Q1734">
        <f>Input2022!Q1734*0.000001</f>
        <v>-4.3021469999999997</v>
      </c>
      <c r="R1734">
        <f>Input2022!R1734*0.000001</f>
        <v>13.901679</v>
      </c>
      <c r="S1734">
        <f>Input2022!S1734*0.000001</f>
        <v>9.599532</v>
      </c>
      <c r="T1734">
        <f>Input2022!T1734*0.000001</f>
        <v>0.56035000000000001</v>
      </c>
      <c r="U1734">
        <f>Input2022!U1734*0.000001</f>
        <v>0.43989499999999998</v>
      </c>
      <c r="V1734">
        <f>Input2022!V1734*0.000001</f>
        <v>2.2903319999999998</v>
      </c>
      <c r="W1734">
        <f>Input2022!W1734*0.000001</f>
        <v>-1.8264799999999999</v>
      </c>
    </row>
    <row r="1735" spans="1:23">
      <c r="A1735">
        <f>Input2022!A1735</f>
        <v>2023</v>
      </c>
      <c r="B1735" t="str">
        <f>Input2022!B1735</f>
        <v>Cuddeback Union Elementary School District</v>
      </c>
      <c r="C1735" t="str">
        <f>Input2022!C1735</f>
        <v>School District</v>
      </c>
      <c r="D1735" t="str">
        <f>Input2022!D1735</f>
        <v>06</v>
      </c>
      <c r="E1735" t="str">
        <f>Input2022!E1735</f>
        <v>023</v>
      </c>
      <c r="F1735" t="str">
        <f>Input2022!F1735</f>
        <v>10230</v>
      </c>
      <c r="G1735" t="str">
        <f>Input2022!G1735</f>
        <v>CA</v>
      </c>
      <c r="H1735">
        <f>Input2022!H1735*0.000001</f>
        <v>1.515711</v>
      </c>
      <c r="I1735">
        <f>Input2022!I1735*0.000001</f>
        <v>-1.1202999999999999E-2</v>
      </c>
      <c r="J1735">
        <f>Input2022!J1735*0.000001</f>
        <v>2.4494699999999998</v>
      </c>
      <c r="K1735">
        <f>Input2022!K1735*0.000001</f>
        <v>0</v>
      </c>
      <c r="L1735">
        <f>Input2022!L1735*0.000001</f>
        <v>2.7290899999999998</v>
      </c>
      <c r="M1735">
        <f>Input2022!M1735*0.000001</f>
        <v>2.6830129999999999</v>
      </c>
      <c r="N1735">
        <f>Input2022!N1735*0.000001</f>
        <v>0</v>
      </c>
      <c r="O1735">
        <f>Input2022!O1735*0.000001</f>
        <v>2.0736289999999999</v>
      </c>
      <c r="P1735">
        <f>Input2022!P1735*0.000001</f>
        <v>0.25099499999999997</v>
      </c>
      <c r="Q1735">
        <f>Input2022!Q1735*0.000001</f>
        <v>-1.574022</v>
      </c>
      <c r="R1735">
        <f>Input2022!R1735*0.000001</f>
        <v>6.9192139999999993</v>
      </c>
      <c r="S1735">
        <f>Input2022!S1735*0.000001</f>
        <v>5.3451919999999999</v>
      </c>
      <c r="T1735">
        <f>Input2022!T1735*0.000001</f>
        <v>0.26939999999999997</v>
      </c>
      <c r="U1735">
        <f>Input2022!U1735*0.000001</f>
        <v>0</v>
      </c>
      <c r="V1735">
        <f>Input2022!V1735*0.000001</f>
        <v>0.247477</v>
      </c>
      <c r="W1735">
        <f>Input2022!W1735*0.000001</f>
        <v>0.31258799999999998</v>
      </c>
    </row>
    <row r="1736" spans="1:23">
      <c r="A1736">
        <f>Input2022!A1736</f>
        <v>2023</v>
      </c>
      <c r="B1736" t="str">
        <f>Input2022!B1736</f>
        <v>Culver</v>
      </c>
      <c r="C1736" t="str">
        <f>Input2022!C1736</f>
        <v>City</v>
      </c>
      <c r="D1736" t="str">
        <f>Input2022!D1736</f>
        <v>06</v>
      </c>
      <c r="E1736" t="str">
        <f>Input2022!E1736</f>
        <v>037</v>
      </c>
      <c r="F1736">
        <f>Input2022!F1736</f>
        <v>17568</v>
      </c>
      <c r="G1736" t="str">
        <f>Input2022!G1736</f>
        <v>CA</v>
      </c>
      <c r="H1736">
        <f>Input2022!H1736*0.000001</f>
        <v>108.12152399999999</v>
      </c>
      <c r="I1736">
        <f>Input2022!I1736*0.000001</f>
        <v>-8.922388999999999</v>
      </c>
      <c r="J1736">
        <f>Input2022!J1736*0.000001</f>
        <v>135.15086700000001</v>
      </c>
      <c r="K1736">
        <f>Input2022!K1736*0.000001</f>
        <v>47.459229000000001</v>
      </c>
      <c r="L1736">
        <f>Input2022!L1736*0.000001</f>
        <v>247.56680999999998</v>
      </c>
      <c r="M1736">
        <f>Input2022!M1736*0.000001</f>
        <v>150.81536199999999</v>
      </c>
      <c r="N1736">
        <f>Input2022!N1736*0.000001</f>
        <v>0</v>
      </c>
      <c r="O1736">
        <f>Input2022!O1736*0.000001</f>
        <v>124.11376999999999</v>
      </c>
      <c r="P1736">
        <f>Input2022!P1736*0.000001</f>
        <v>9.4173200000000001</v>
      </c>
      <c r="Q1736">
        <f>Input2022!Q1736*0.000001</f>
        <v>-292.89348200000001</v>
      </c>
      <c r="R1736">
        <f>Input2022!R1736*0.000001</f>
        <v>841.90361199999995</v>
      </c>
      <c r="S1736">
        <f>Input2022!S1736*0.000001</f>
        <v>549.01013</v>
      </c>
      <c r="T1736">
        <f>Input2022!T1736*0.000001</f>
        <v>21.631603999999999</v>
      </c>
      <c r="U1736">
        <f>Input2022!U1736*0.000001</f>
        <v>61.199780999999994</v>
      </c>
      <c r="V1736">
        <f>Input2022!V1736*0.000001</f>
        <v>121.37111299999999</v>
      </c>
      <c r="W1736">
        <f>Input2022!W1736*0.000001</f>
        <v>-145.63889399999999</v>
      </c>
    </row>
    <row r="1737" spans="1:23">
      <c r="A1737">
        <f>Input2022!A1737</f>
        <v>2023</v>
      </c>
      <c r="B1737" t="str">
        <f>Input2022!B1737</f>
        <v>Culver City Unified School District</v>
      </c>
      <c r="C1737" t="str">
        <f>Input2022!C1737</f>
        <v>School District</v>
      </c>
      <c r="D1737" t="str">
        <f>Input2022!D1737</f>
        <v>06</v>
      </c>
      <c r="E1737" t="str">
        <f>Input2022!E1737</f>
        <v>037</v>
      </c>
      <c r="F1737" t="str">
        <f>Input2022!F1737</f>
        <v>10260</v>
      </c>
      <c r="G1737" t="str">
        <f>Input2022!G1737</f>
        <v>CA</v>
      </c>
      <c r="H1737">
        <f>Input2022!H1737*0.000001</f>
        <v>7.5442939999999998</v>
      </c>
      <c r="I1737">
        <f>Input2022!I1737*0.000001</f>
        <v>0</v>
      </c>
      <c r="J1737">
        <f>Input2022!J1737*0.000001</f>
        <v>111.83872099999999</v>
      </c>
      <c r="K1737">
        <f>Input2022!K1737*0.000001</f>
        <v>116.132369</v>
      </c>
      <c r="L1737">
        <f>Input2022!L1737*0.000001</f>
        <v>152.391997</v>
      </c>
      <c r="M1737">
        <f>Input2022!M1737*0.000001</f>
        <v>115.18615699999999</v>
      </c>
      <c r="N1737">
        <f>Input2022!N1737*0.000001</f>
        <v>0</v>
      </c>
      <c r="O1737">
        <f>Input2022!O1737*0.000001</f>
        <v>29.532230999999999</v>
      </c>
      <c r="P1737">
        <f>Input2022!P1737*0.000001</f>
        <v>14.774509</v>
      </c>
      <c r="Q1737">
        <f>Input2022!Q1737*0.000001</f>
        <v>-84.753326999999999</v>
      </c>
      <c r="R1737">
        <f>Input2022!R1737*0.000001</f>
        <v>380.44981000000007</v>
      </c>
      <c r="S1737">
        <f>Input2022!S1737*0.000001</f>
        <v>295.69648300000006</v>
      </c>
      <c r="T1737">
        <f>Input2022!T1737*0.000001</f>
        <v>12.996542</v>
      </c>
      <c r="U1737">
        <f>Input2022!U1737*0.000001</f>
        <v>-3.362506835744006E-3</v>
      </c>
      <c r="V1737">
        <f>Input2022!V1737*0.000001</f>
        <v>29.203360493164254</v>
      </c>
      <c r="W1737">
        <f>Input2022!W1737*0.000001</f>
        <v>-88.218417000000002</v>
      </c>
    </row>
    <row r="1738" spans="1:23">
      <c r="A1738">
        <f>Input2022!A1738</f>
        <v>2023</v>
      </c>
      <c r="B1738" t="str">
        <f>Input2022!B1738</f>
        <v>Cupertino</v>
      </c>
      <c r="C1738" t="str">
        <f>Input2022!C1738</f>
        <v>City</v>
      </c>
      <c r="D1738" t="str">
        <f>Input2022!D1738</f>
        <v>06</v>
      </c>
      <c r="E1738" t="str">
        <f>Input2022!E1738</f>
        <v>085</v>
      </c>
      <c r="F1738">
        <f>Input2022!F1738</f>
        <v>17610</v>
      </c>
      <c r="G1738" t="str">
        <f>Input2022!G1738</f>
        <v>CA</v>
      </c>
      <c r="H1738">
        <f>Input2022!H1738*0.000001</f>
        <v>115.46689099999999</v>
      </c>
      <c r="I1738">
        <f>Input2022!I1738*0.000001</f>
        <v>-12.344344999999999</v>
      </c>
      <c r="J1738">
        <f>Input2022!J1738*0.000001</f>
        <v>72.568226999999993</v>
      </c>
      <c r="K1738">
        <f>Input2022!K1738*0.000001</f>
        <v>24.689871</v>
      </c>
      <c r="L1738">
        <f>Input2022!L1738*0.000001</f>
        <v>126.33615599999999</v>
      </c>
      <c r="M1738">
        <f>Input2022!M1738*0.000001</f>
        <v>110.96419299999999</v>
      </c>
      <c r="N1738">
        <f>Input2022!N1738*0.000001</f>
        <v>0</v>
      </c>
      <c r="O1738">
        <f>Input2022!O1738*0.000001</f>
        <v>135.14014</v>
      </c>
      <c r="P1738">
        <f>Input2022!P1738*0.000001</f>
        <v>15.612302999999999</v>
      </c>
      <c r="Q1738">
        <f>Input2022!Q1738*0.000001</f>
        <v>-55.840897999999996</v>
      </c>
      <c r="R1738">
        <f>Input2022!R1738*0.000001</f>
        <v>172.84830199999999</v>
      </c>
      <c r="S1738">
        <f>Input2022!S1738*0.000001</f>
        <v>117.00740399999999</v>
      </c>
      <c r="T1738">
        <f>Input2022!T1738*0.000001</f>
        <v>7.1833640000000001</v>
      </c>
      <c r="U1738">
        <f>Input2022!U1738*0.000001</f>
        <v>34.707999999999998</v>
      </c>
      <c r="V1738">
        <f>Input2022!V1738*0.000001</f>
        <v>35.29</v>
      </c>
      <c r="W1738">
        <f>Input2022!W1738*0.000001</f>
        <v>120.529242</v>
      </c>
    </row>
    <row r="1739" spans="1:23">
      <c r="A1739">
        <f>Input2022!A1739</f>
        <v>2023</v>
      </c>
      <c r="B1739" t="str">
        <f>Input2022!B1739</f>
        <v>Cupertino Union School District</v>
      </c>
      <c r="C1739" t="str">
        <f>Input2022!C1739</f>
        <v>School District</v>
      </c>
      <c r="D1739" t="str">
        <f>Input2022!D1739</f>
        <v>06</v>
      </c>
      <c r="E1739" t="str">
        <f>Input2022!E1739</f>
        <v>085</v>
      </c>
      <c r="F1739" t="str">
        <f>Input2022!F1739</f>
        <v>10290</v>
      </c>
      <c r="G1739" t="str">
        <f>Input2022!G1739</f>
        <v>CA</v>
      </c>
      <c r="H1739">
        <f>Input2022!H1739*0.000001</f>
        <v>45.863368000000001</v>
      </c>
      <c r="I1739">
        <f>Input2022!I1739*0.000001</f>
        <v>0</v>
      </c>
      <c r="J1739">
        <f>Input2022!J1739*0.000001</f>
        <v>210.84366899999998</v>
      </c>
      <c r="K1739">
        <f>Input2022!K1739*0.000001</f>
        <v>246.20687199999998</v>
      </c>
      <c r="L1739">
        <f>Input2022!L1739*0.000001</f>
        <v>272.23604799999998</v>
      </c>
      <c r="M1739">
        <f>Input2022!M1739*0.000001</f>
        <v>233.73075899999998</v>
      </c>
      <c r="N1739">
        <f>Input2022!N1739*0.000001</f>
        <v>71.710331999999994</v>
      </c>
      <c r="O1739">
        <f>Input2022!O1739*0.000001</f>
        <v>0</v>
      </c>
      <c r="P1739">
        <f>Input2022!P1739*0.000001</f>
        <v>8.4004239999999992</v>
      </c>
      <c r="Q1739">
        <f>Input2022!Q1739*0.000001</f>
        <v>-165.40199999999999</v>
      </c>
      <c r="R1739">
        <f>Input2022!R1739*0.000001</f>
        <v>723.66176999999993</v>
      </c>
      <c r="S1739">
        <f>Input2022!S1739*0.000001</f>
        <v>558.25977</v>
      </c>
      <c r="T1739">
        <f>Input2022!T1739*0.000001</f>
        <v>26.403189999999999</v>
      </c>
      <c r="U1739">
        <f>Input2022!U1739*0.000001</f>
        <v>0</v>
      </c>
      <c r="V1739">
        <f>Input2022!V1739*0.000001</f>
        <v>0</v>
      </c>
      <c r="W1739">
        <f>Input2022!W1739*0.000001</f>
        <v>-120.97521499999999</v>
      </c>
    </row>
    <row r="1740" spans="1:23">
      <c r="A1740">
        <f>Input2022!A1740</f>
        <v>2023</v>
      </c>
      <c r="B1740" t="str">
        <f>Input2022!B1740</f>
        <v>Curtis Creek Elementary School District</v>
      </c>
      <c r="C1740" t="str">
        <f>Input2022!C1740</f>
        <v>School District</v>
      </c>
      <c r="D1740" t="str">
        <f>Input2022!D1740</f>
        <v>06</v>
      </c>
      <c r="E1740" t="str">
        <f>Input2022!E1740</f>
        <v>109</v>
      </c>
      <c r="F1740" t="str">
        <f>Input2022!F1740</f>
        <v>10320</v>
      </c>
      <c r="G1740" t="str">
        <f>Input2022!G1740</f>
        <v>CA</v>
      </c>
      <c r="H1740">
        <f>Input2022!H1740*0.000001</f>
        <v>4.4679709999999995</v>
      </c>
      <c r="I1740">
        <f>Input2022!I1740*0.000001</f>
        <v>0</v>
      </c>
      <c r="J1740">
        <f>Input2022!J1740*0.000001</f>
        <v>5.882892</v>
      </c>
      <c r="K1740">
        <f>Input2022!K1740*0.000001</f>
        <v>0</v>
      </c>
      <c r="L1740">
        <f>Input2022!L1740*0.000001</f>
        <v>8.1121859999999995</v>
      </c>
      <c r="M1740">
        <f>Input2022!M1740*0.000001</f>
        <v>7.6864599999999994</v>
      </c>
      <c r="N1740">
        <f>Input2022!N1740*0.000001</f>
        <v>0</v>
      </c>
      <c r="O1740">
        <f>Input2022!O1740*0.000001</f>
        <v>6.3382929999999993</v>
      </c>
      <c r="P1740">
        <f>Input2022!P1740*0.000001</f>
        <v>0.91428699999999996</v>
      </c>
      <c r="Q1740">
        <f>Input2022!Q1740*0.000001</f>
        <v>-4.199541</v>
      </c>
      <c r="R1740">
        <f>Input2022!R1740*0.000001</f>
        <v>18.369023711021054</v>
      </c>
      <c r="S1740">
        <f>Input2022!S1740*0.000001</f>
        <v>14.169482711021054</v>
      </c>
      <c r="T1740">
        <f>Input2022!T1740*0.000001</f>
        <v>0.61942799999999998</v>
      </c>
      <c r="U1740">
        <f>Input2022!U1740*0.000001</f>
        <v>0</v>
      </c>
      <c r="V1740">
        <f>Input2022!V1740*0.000001</f>
        <v>0.686913</v>
      </c>
      <c r="W1740">
        <f>Input2022!W1740*0.000001</f>
        <v>0.29534699999999997</v>
      </c>
    </row>
    <row r="1741" spans="1:23">
      <c r="A1741">
        <f>Input2022!A1741</f>
        <v>2023</v>
      </c>
      <c r="B1741" t="str">
        <f>Input2022!B1741</f>
        <v>Cutler-Orosi Joint Unified School District</v>
      </c>
      <c r="C1741" t="str">
        <f>Input2022!C1741</f>
        <v>School District</v>
      </c>
      <c r="D1741" t="str">
        <f>Input2022!D1741</f>
        <v>06</v>
      </c>
      <c r="E1741" t="str">
        <f>Input2022!E1741</f>
        <v>019</v>
      </c>
      <c r="F1741" t="str">
        <f>Input2022!F1741</f>
        <v>10350</v>
      </c>
      <c r="G1741" t="str">
        <f>Input2022!G1741</f>
        <v>CA</v>
      </c>
      <c r="H1741">
        <f>Input2022!H1741*0.000001</f>
        <v>48.532375999999999</v>
      </c>
      <c r="I1741">
        <f>Input2022!I1741*0.000001</f>
        <v>-5.5104999999999994E-2</v>
      </c>
      <c r="J1741">
        <f>Input2022!J1741*0.000001</f>
        <v>84.637500000000003</v>
      </c>
      <c r="K1741">
        <f>Input2022!K1741*0.000001</f>
        <v>22.990140999999998</v>
      </c>
      <c r="L1741">
        <f>Input2022!L1741*0.000001</f>
        <v>115.82631699999999</v>
      </c>
      <c r="M1741">
        <f>Input2022!M1741*0.000001</f>
        <v>104.887575</v>
      </c>
      <c r="N1741">
        <f>Input2022!N1741*0.000001</f>
        <v>0</v>
      </c>
      <c r="O1741">
        <f>Input2022!O1741*0.000001</f>
        <v>67.377174999999994</v>
      </c>
      <c r="P1741">
        <f>Input2022!P1741*0.000001</f>
        <v>10.415808999999999</v>
      </c>
      <c r="Q1741">
        <f>Input2022!Q1741*0.000001</f>
        <v>-53.574239999999996</v>
      </c>
      <c r="R1741">
        <f>Input2022!R1741*0.000001</f>
        <v>235.672961497816</v>
      </c>
      <c r="S1741">
        <f>Input2022!S1741*0.000001</f>
        <v>182.09872149781603</v>
      </c>
      <c r="T1741">
        <f>Input2022!T1741*0.000001</f>
        <v>8.3947209999999988</v>
      </c>
      <c r="U1741">
        <f>Input2022!U1741*0.000001</f>
        <v>0</v>
      </c>
      <c r="V1741">
        <f>Input2022!V1741*0.000001</f>
        <v>11.284818</v>
      </c>
      <c r="W1741">
        <f>Input2022!W1741*0.000001</f>
        <v>-2.3175669999999999</v>
      </c>
    </row>
    <row r="1742" spans="1:23">
      <c r="A1742">
        <f>Input2022!A1742</f>
        <v>2023</v>
      </c>
      <c r="B1742" t="str">
        <f>Input2022!B1742</f>
        <v>Cutten School District</v>
      </c>
      <c r="C1742" t="str">
        <f>Input2022!C1742</f>
        <v>School District</v>
      </c>
      <c r="D1742" t="str">
        <f>Input2022!D1742</f>
        <v>06</v>
      </c>
      <c r="E1742" t="str">
        <f>Input2022!E1742</f>
        <v>023</v>
      </c>
      <c r="F1742" t="str">
        <f>Input2022!F1742</f>
        <v>10380</v>
      </c>
      <c r="G1742" t="str">
        <f>Input2022!G1742</f>
        <v>CA</v>
      </c>
      <c r="H1742">
        <f>Input2022!H1742*0.000001</f>
        <v>6.0884539999999996</v>
      </c>
      <c r="I1742">
        <f>Input2022!I1742*0.000001</f>
        <v>-2.7539999999999999E-3</v>
      </c>
      <c r="J1742">
        <f>Input2022!J1742*0.000001</f>
        <v>7.7005089999999994</v>
      </c>
      <c r="K1742">
        <f>Input2022!K1742*0.000001</f>
        <v>3.9678439999999999</v>
      </c>
      <c r="L1742">
        <f>Input2022!L1742*0.000001</f>
        <v>10.728152</v>
      </c>
      <c r="M1742">
        <f>Input2022!M1742*0.000001</f>
        <v>10.080924999999999</v>
      </c>
      <c r="N1742">
        <f>Input2022!N1742*0.000001</f>
        <v>8.4443719999999995</v>
      </c>
      <c r="O1742" t="e">
        <f>Input2022!O1742*0.000001</f>
        <v>#VALUE!</v>
      </c>
      <c r="P1742">
        <f>Input2022!P1742*0.000001</f>
        <v>0.73136499999999993</v>
      </c>
      <c r="Q1742">
        <f>Input2022!Q1742*0.000001</f>
        <v>-5.5020729999999993</v>
      </c>
      <c r="R1742">
        <f>Input2022!R1742*0.000001</f>
        <v>25.247970083305194</v>
      </c>
      <c r="S1742">
        <f>Input2022!S1742*0.000001</f>
        <v>19.745897083305195</v>
      </c>
      <c r="T1742">
        <f>Input2022!T1742*0.000001</f>
        <v>0.76255399999999995</v>
      </c>
      <c r="U1742">
        <f>Input2022!U1742*0.000001</f>
        <v>0</v>
      </c>
      <c r="V1742">
        <f>Input2022!V1742*0.000001</f>
        <v>0.85783599999999993</v>
      </c>
      <c r="W1742">
        <f>Input2022!W1742*0.000001</f>
        <v>-0.45278399999999996</v>
      </c>
    </row>
    <row r="1743" spans="1:23">
      <c r="A1743">
        <f>Input2022!A1743</f>
        <v>2023</v>
      </c>
      <c r="B1743" t="str">
        <f>Input2022!B1743</f>
        <v>Cuyama Joint Unified School District</v>
      </c>
      <c r="C1743" t="str">
        <f>Input2022!C1743</f>
        <v>School District</v>
      </c>
      <c r="D1743" t="str">
        <f>Input2022!D1743</f>
        <v>06</v>
      </c>
      <c r="E1743" t="str">
        <f>Input2022!E1743</f>
        <v>083</v>
      </c>
      <c r="F1743" t="str">
        <f>Input2022!F1743</f>
        <v>00009</v>
      </c>
      <c r="G1743" t="str">
        <f>Input2022!G1743</f>
        <v>CA</v>
      </c>
      <c r="H1743">
        <f>Input2022!H1743*0.000001</f>
        <v>0.90854599999999996</v>
      </c>
      <c r="I1743">
        <f>Input2022!I1743*0.000001</f>
        <v>-9.1447000000000001E-2</v>
      </c>
      <c r="J1743">
        <f>Input2022!J1743*0.000001</f>
        <v>4.2706379999999999</v>
      </c>
      <c r="K1743">
        <f>Input2022!K1743*0.000001</f>
        <v>5.0672860000000002</v>
      </c>
      <c r="L1743">
        <f>Input2022!L1743*0.000001</f>
        <v>5.0410829999999995</v>
      </c>
      <c r="M1743">
        <f>Input2022!M1743*0.000001</f>
        <v>4.6522899999999998</v>
      </c>
      <c r="N1743">
        <f>Input2022!N1743*0.000001</f>
        <v>0</v>
      </c>
      <c r="O1743">
        <f>Input2022!O1743*0.000001</f>
        <v>2.3746510000000001</v>
      </c>
      <c r="P1743">
        <f>Input2022!P1743*0.000001</f>
        <v>0.97958599999999996</v>
      </c>
      <c r="Q1743">
        <f>Input2022!Q1743*0.000001</f>
        <v>-2.4662809999999999</v>
      </c>
      <c r="R1743">
        <f>Input2022!R1743*0.000001</f>
        <v>10.525606</v>
      </c>
      <c r="S1743">
        <f>Input2022!S1743*0.000001</f>
        <v>8.0593249999999994</v>
      </c>
      <c r="T1743">
        <f>Input2022!T1743*0.000001</f>
        <v>0.40671099999999999</v>
      </c>
      <c r="U1743">
        <f>Input2022!U1743*0.000001</f>
        <v>-7.8999999999999996E-5</v>
      </c>
      <c r="V1743">
        <f>Input2022!V1743*0.000001</f>
        <v>8.4180000000000001E-3</v>
      </c>
      <c r="W1743">
        <f>Input2022!W1743*0.000001</f>
        <v>-1.1365589999999999</v>
      </c>
    </row>
    <row r="1744" spans="1:23">
      <c r="A1744">
        <f>Input2022!A1744</f>
        <v>2023</v>
      </c>
      <c r="B1744" t="str">
        <f>Input2022!B1744</f>
        <v>Cypress</v>
      </c>
      <c r="C1744" t="str">
        <f>Input2022!C1744</f>
        <v>City</v>
      </c>
      <c r="D1744" t="str">
        <f>Input2022!D1744</f>
        <v>06</v>
      </c>
      <c r="E1744" t="str">
        <f>Input2022!E1744</f>
        <v>059</v>
      </c>
      <c r="F1744">
        <f>Input2022!F1744</f>
        <v>17750</v>
      </c>
      <c r="G1744" t="str">
        <f>Input2022!G1744</f>
        <v>CA</v>
      </c>
      <c r="H1744">
        <f>Input2022!H1744*0.000001</f>
        <v>34.786512000000002</v>
      </c>
      <c r="I1744">
        <f>Input2022!I1744*0.000001</f>
        <v>-5.5833170000000001</v>
      </c>
      <c r="J1744">
        <f>Input2022!J1744*0.000001</f>
        <v>33.828046999999998</v>
      </c>
      <c r="K1744">
        <f>Input2022!K1744*0.000001</f>
        <v>4.2411240000000001</v>
      </c>
      <c r="L1744">
        <f>Input2022!L1744*0.000001</f>
        <v>63.361103999999997</v>
      </c>
      <c r="M1744">
        <f>Input2022!M1744*0.000001</f>
        <v>42.749032999999997</v>
      </c>
      <c r="N1744">
        <f>Input2022!N1744*0.000001</f>
        <v>0</v>
      </c>
      <c r="O1744">
        <f>Input2022!O1744*0.000001</f>
        <v>35.134808</v>
      </c>
      <c r="P1744">
        <f>Input2022!P1744*0.000001</f>
        <v>4.9295099999999996</v>
      </c>
      <c r="Q1744">
        <f>Input2022!Q1744*0.000001</f>
        <v>-61.876486</v>
      </c>
      <c r="R1744">
        <f>Input2022!R1744*0.000001</f>
        <v>269.99598499999996</v>
      </c>
      <c r="S1744">
        <f>Input2022!S1744*0.000001</f>
        <v>208.11949899999999</v>
      </c>
      <c r="T1744">
        <f>Input2022!T1744*0.000001</f>
        <v>6.5879599999999998</v>
      </c>
      <c r="U1744">
        <f>Input2022!U1744*0.000001</f>
        <v>0</v>
      </c>
      <c r="V1744">
        <f>Input2022!V1744*0.000001</f>
        <v>9.1789319999999996</v>
      </c>
      <c r="W1744">
        <f>Input2022!W1744*0.000001</f>
        <v>109.40992799999999</v>
      </c>
    </row>
    <row r="1745" spans="1:23">
      <c r="A1745">
        <f>Input2022!A1745</f>
        <v>2023</v>
      </c>
      <c r="B1745" t="str">
        <f>Input2022!B1745</f>
        <v>Cypress School District</v>
      </c>
      <c r="C1745" t="str">
        <f>Input2022!C1745</f>
        <v>School District</v>
      </c>
      <c r="D1745" t="str">
        <f>Input2022!D1745</f>
        <v>06</v>
      </c>
      <c r="E1745" t="str">
        <f>Input2022!E1745</f>
        <v>059</v>
      </c>
      <c r="F1745" t="str">
        <f>Input2022!F1745</f>
        <v>10440</v>
      </c>
      <c r="G1745" t="str">
        <f>Input2022!G1745</f>
        <v>CA</v>
      </c>
      <c r="H1745">
        <f>Input2022!H1745*0.000001</f>
        <v>4.8629189999999998</v>
      </c>
      <c r="I1745">
        <f>Input2022!I1745*0.000001</f>
        <v>-1.192601</v>
      </c>
      <c r="J1745">
        <f>Input2022!J1745*0.000001</f>
        <v>55.270244999999996</v>
      </c>
      <c r="K1745">
        <f>Input2022!K1745*0.000001</f>
        <v>60.200893999999998</v>
      </c>
      <c r="L1745">
        <f>Input2022!L1745*0.000001</f>
        <v>65.368196999999995</v>
      </c>
      <c r="M1745">
        <f>Input2022!M1745*0.000001</f>
        <v>59.301015</v>
      </c>
      <c r="N1745">
        <f>Input2022!N1745*0.000001</f>
        <v>0</v>
      </c>
      <c r="O1745">
        <f>Input2022!O1745*0.000001</f>
        <v>18.30321</v>
      </c>
      <c r="P1745">
        <f>Input2022!P1745*0.000001</f>
        <v>4.9690690000000002</v>
      </c>
      <c r="Q1745">
        <f>Input2022!Q1745*0.000001</f>
        <v>-38.248906999999996</v>
      </c>
      <c r="R1745">
        <f>Input2022!R1745*0.000001</f>
        <v>171.53470614035089</v>
      </c>
      <c r="S1745">
        <f>Input2022!S1745*0.000001</f>
        <v>133.28579914035089</v>
      </c>
      <c r="T1745">
        <f>Input2022!T1745*0.000001</f>
        <v>6.0319389999999995</v>
      </c>
      <c r="U1745">
        <f>Input2022!U1745*0.000001</f>
        <v>-1.5119621557360807E-3</v>
      </c>
      <c r="V1745">
        <f>Input2022!V1745*0.000001</f>
        <v>11.830813037844262</v>
      </c>
      <c r="W1745">
        <f>Input2022!W1745*0.000001</f>
        <v>-62.411740999999999</v>
      </c>
    </row>
    <row r="1746" spans="1:23">
      <c r="A1746">
        <f>Input2022!A1746</f>
        <v>2023</v>
      </c>
      <c r="B1746" t="str">
        <f>Input2022!B1746</f>
        <v>Daly City</v>
      </c>
      <c r="C1746" t="str">
        <f>Input2022!C1746</f>
        <v>City</v>
      </c>
      <c r="D1746" t="str">
        <f>Input2022!D1746</f>
        <v>06</v>
      </c>
      <c r="E1746" t="str">
        <f>Input2022!E1746</f>
        <v>081</v>
      </c>
      <c r="F1746">
        <f>Input2022!F1746</f>
        <v>17918</v>
      </c>
      <c r="G1746" t="str">
        <f>Input2022!G1746</f>
        <v>CA</v>
      </c>
      <c r="H1746">
        <f>Input2022!H1746*0.000001</f>
        <v>61.305493999999996</v>
      </c>
      <c r="I1746">
        <f>Input2022!I1746*0.000001</f>
        <v>-3.340398</v>
      </c>
      <c r="J1746">
        <f>Input2022!J1746*0.000001</f>
        <v>110.75945299999999</v>
      </c>
      <c r="K1746">
        <f>Input2022!K1746*0.000001</f>
        <v>27.477387</v>
      </c>
      <c r="L1746">
        <f>Input2022!L1746*0.000001</f>
        <v>199.70844599999998</v>
      </c>
      <c r="M1746">
        <f>Input2022!M1746*0.000001</f>
        <v>118.80382899999999</v>
      </c>
      <c r="N1746">
        <f>Input2022!N1746*0.000001</f>
        <v>0</v>
      </c>
      <c r="O1746">
        <f>Input2022!O1746*0.000001</f>
        <v>82.546014999999997</v>
      </c>
      <c r="P1746">
        <f>Input2022!P1746*0.000001</f>
        <v>24.553522999999998</v>
      </c>
      <c r="Q1746">
        <f>Input2022!Q1746*0.000001</f>
        <v>-213.04488899999998</v>
      </c>
      <c r="R1746">
        <f>Input2022!R1746*0.000001</f>
        <v>774.07908499999996</v>
      </c>
      <c r="S1746">
        <f>Input2022!S1746*0.000001</f>
        <v>561.03419599999995</v>
      </c>
      <c r="T1746">
        <f>Input2022!T1746*0.000001</f>
        <v>24.210480999999998</v>
      </c>
      <c r="U1746">
        <f>Input2022!U1746*0.000001</f>
        <v>18.242166999999998</v>
      </c>
      <c r="V1746">
        <f>Input2022!V1746*0.000001</f>
        <v>57.596277999999998</v>
      </c>
      <c r="W1746">
        <f>Input2022!W1746*0.000001</f>
        <v>-64.01865699999999</v>
      </c>
    </row>
    <row r="1747" spans="1:23">
      <c r="A1747">
        <f>Input2022!A1747</f>
        <v>2023</v>
      </c>
      <c r="B1747" t="str">
        <f>Input2022!B1747</f>
        <v>Dana Point</v>
      </c>
      <c r="C1747" t="str">
        <f>Input2022!C1747</f>
        <v>City</v>
      </c>
      <c r="D1747" t="str">
        <f>Input2022!D1747</f>
        <v>06</v>
      </c>
      <c r="E1747" t="str">
        <f>Input2022!E1747</f>
        <v>059</v>
      </c>
      <c r="F1747">
        <f>Input2022!F1747</f>
        <v>17946</v>
      </c>
      <c r="G1747" t="str">
        <f>Input2022!G1747</f>
        <v>CA</v>
      </c>
      <c r="H1747">
        <f>Input2022!H1747*0.000001</f>
        <v>22.758561999999998</v>
      </c>
      <c r="I1747">
        <f>Input2022!I1747*0.000001</f>
        <v>-6.1679969999999997</v>
      </c>
      <c r="J1747">
        <f>Input2022!J1747*0.000001</f>
        <v>42.865983999999997</v>
      </c>
      <c r="K1747">
        <f>Input2022!K1747*0.000001</f>
        <v>0.73300900000000002</v>
      </c>
      <c r="L1747">
        <f>Input2022!L1747*0.000001</f>
        <v>56.095790000000001</v>
      </c>
      <c r="M1747">
        <f>Input2022!M1747*0.000001</f>
        <v>50.855865999999999</v>
      </c>
      <c r="N1747">
        <f>Input2022!N1747*0.000001</f>
        <v>0</v>
      </c>
      <c r="O1747">
        <f>Input2022!O1747*0.000001</f>
        <v>37.164743000000001</v>
      </c>
      <c r="P1747">
        <f>Input2022!P1747*0.000001</f>
        <v>14.583183999999999</v>
      </c>
      <c r="Q1747">
        <f>Input2022!Q1747*0.000001</f>
        <v>-8.134326999999999</v>
      </c>
      <c r="R1747">
        <f>Input2022!R1747*0.000001</f>
        <v>37.347690999999998</v>
      </c>
      <c r="S1747">
        <f>Input2022!S1747*0.000001</f>
        <v>29.213363999999999</v>
      </c>
      <c r="T1747">
        <f>Input2022!T1747*0.000001</f>
        <v>1.161494</v>
      </c>
      <c r="U1747">
        <f>Input2022!U1747*0.000001</f>
        <v>0</v>
      </c>
      <c r="V1747">
        <f>Input2022!V1747*0.000001</f>
        <v>1.092848</v>
      </c>
      <c r="W1747">
        <f>Input2022!W1747*0.000001</f>
        <v>45.888649000000001</v>
      </c>
    </row>
    <row r="1748" spans="1:23">
      <c r="A1748">
        <f>Input2022!A1748</f>
        <v>2023</v>
      </c>
      <c r="B1748" t="str">
        <f>Input2022!B1748</f>
        <v>Danville</v>
      </c>
      <c r="C1748" t="str">
        <f>Input2022!C1748</f>
        <v>Town</v>
      </c>
      <c r="D1748" t="str">
        <f>Input2022!D1748</f>
        <v>06</v>
      </c>
      <c r="E1748" t="str">
        <f>Input2022!E1748</f>
        <v>013</v>
      </c>
      <c r="F1748" t="str">
        <f>Input2022!F1748</f>
        <v>17988</v>
      </c>
      <c r="G1748" t="str">
        <f>Input2022!G1748</f>
        <v>CA</v>
      </c>
      <c r="H1748">
        <f>Input2022!H1748*0.000001</f>
        <v>26.197436</v>
      </c>
      <c r="I1748">
        <f>Input2022!I1748*0.000001</f>
        <v>-8.0765940000000001</v>
      </c>
      <c r="J1748">
        <f>Input2022!J1748*0.000001</f>
        <v>25.063807000000001</v>
      </c>
      <c r="K1748">
        <f>Input2022!K1748*0.000001</f>
        <v>5.2552240000000001</v>
      </c>
      <c r="L1748">
        <f>Input2022!L1748*0.000001</f>
        <v>52.124026999999998</v>
      </c>
      <c r="M1748">
        <f>Input2022!M1748*0.000001</f>
        <v>34.187927000000002</v>
      </c>
      <c r="N1748">
        <f>Input2022!N1748*0.000001</f>
        <v>0</v>
      </c>
      <c r="O1748">
        <f>Input2022!O1748*0.000001</f>
        <v>29.747554999999998</v>
      </c>
      <c r="P1748">
        <f>Input2022!P1748*0.000001</f>
        <v>5.4267370000000001</v>
      </c>
      <c r="Q1748">
        <f>Input2022!Q1748*0.000001</f>
        <v>0</v>
      </c>
      <c r="R1748">
        <f>Input2022!R1748*0.000001</f>
        <v>0</v>
      </c>
      <c r="S1748">
        <f>Input2022!S1748*0.000001</f>
        <v>0</v>
      </c>
      <c r="T1748">
        <f>Input2022!T1748*0.000001</f>
        <v>0</v>
      </c>
      <c r="U1748">
        <f>Input2022!U1748*0.000001</f>
        <v>0</v>
      </c>
      <c r="V1748">
        <f>Input2022!V1748*0.000001</f>
        <v>0</v>
      </c>
      <c r="W1748">
        <f>Input2022!W1748*0.000001</f>
        <v>66.412002999999999</v>
      </c>
    </row>
    <row r="1749" spans="1:23">
      <c r="A1749">
        <f>Input2022!A1749</f>
        <v>2023</v>
      </c>
      <c r="B1749" t="str">
        <f>Input2022!B1749</f>
        <v>Davis Joint Unified School District</v>
      </c>
      <c r="C1749" t="str">
        <f>Input2022!C1749</f>
        <v>School District</v>
      </c>
      <c r="D1749" t="str">
        <f>Input2022!D1749</f>
        <v>06</v>
      </c>
      <c r="E1749" t="str">
        <f>Input2022!E1749</f>
        <v>095</v>
      </c>
      <c r="F1749" t="str">
        <f>Input2022!F1749</f>
        <v>10620</v>
      </c>
      <c r="G1749" t="str">
        <f>Input2022!G1749</f>
        <v>CA</v>
      </c>
      <c r="H1749">
        <f>Input2022!H1749*0.000001</f>
        <v>5.5792669999999998</v>
      </c>
      <c r="I1749">
        <f>Input2022!I1749*0.000001</f>
        <v>-0.02</v>
      </c>
      <c r="J1749">
        <f>Input2022!J1749*0.000001</f>
        <v>128.62119099999998</v>
      </c>
      <c r="K1749">
        <f>Input2022!K1749*0.000001</f>
        <v>182.21500599999999</v>
      </c>
      <c r="L1749">
        <f>Input2022!L1749*0.000001</f>
        <v>176.967151</v>
      </c>
      <c r="M1749">
        <f>Input2022!M1749*0.000001</f>
        <v>131.94351699999999</v>
      </c>
      <c r="N1749">
        <f>Input2022!N1749*0.000001</f>
        <v>0</v>
      </c>
      <c r="O1749">
        <f>Input2022!O1749*0.000001</f>
        <v>20.391216</v>
      </c>
      <c r="P1749">
        <f>Input2022!P1749*0.000001</f>
        <v>16.609703</v>
      </c>
      <c r="Q1749">
        <f>Input2022!Q1749*0.000001</f>
        <v>-101.730825</v>
      </c>
      <c r="R1749">
        <f>Input2022!R1749*0.000001</f>
        <v>445.07038799999998</v>
      </c>
      <c r="S1749">
        <f>Input2022!S1749*0.000001</f>
        <v>343.339563</v>
      </c>
      <c r="T1749">
        <f>Input2022!T1749*0.000001</f>
        <v>13.479108</v>
      </c>
      <c r="U1749">
        <f>Input2022!U1749*0.000001</f>
        <v>0</v>
      </c>
      <c r="V1749">
        <f>Input2022!V1749*0.000001</f>
        <v>19.70036</v>
      </c>
      <c r="W1749">
        <f>Input2022!W1749*0.000001</f>
        <v>-172.50628999999998</v>
      </c>
    </row>
    <row r="1750" spans="1:23">
      <c r="A1750">
        <f>Input2022!A1750</f>
        <v>2023</v>
      </c>
      <c r="B1750" t="str">
        <f>Input2022!B1750</f>
        <v>Dehesa School District</v>
      </c>
      <c r="C1750" t="str">
        <f>Input2022!C1750</f>
        <v>School District</v>
      </c>
      <c r="D1750" t="str">
        <f>Input2022!D1750</f>
        <v>06</v>
      </c>
      <c r="E1750" t="str">
        <f>Input2022!E1750</f>
        <v>073</v>
      </c>
      <c r="F1750" t="str">
        <f>Input2022!F1750</f>
        <v>10710</v>
      </c>
      <c r="G1750" t="str">
        <f>Input2022!G1750</f>
        <v>CA</v>
      </c>
      <c r="H1750">
        <f>Input2022!H1750*0.000001</f>
        <v>1.9083059999999998</v>
      </c>
      <c r="I1750">
        <f>Input2022!I1750*0.000001</f>
        <v>-0.02</v>
      </c>
      <c r="J1750">
        <f>Input2022!J1750*0.000001</f>
        <v>2.822975</v>
      </c>
      <c r="K1750">
        <f>Input2022!K1750*0.000001</f>
        <v>6.0023849999999994</v>
      </c>
      <c r="L1750">
        <f>Input2022!L1750*0.000001</f>
        <v>3.8780809999999999</v>
      </c>
      <c r="M1750">
        <f>Input2022!M1750*0.000001</f>
        <v>3.1538999999999997</v>
      </c>
      <c r="N1750">
        <f>Input2022!N1750*0.000001</f>
        <v>2.7744789999999999</v>
      </c>
      <c r="O1750">
        <f>Input2022!O1750*0.000001</f>
        <v>0</v>
      </c>
      <c r="P1750">
        <f>Input2022!P1750*0.000001</f>
        <v>1.352784</v>
      </c>
      <c r="Q1750">
        <f>Input2022!Q1750*0.000001</f>
        <v>-2.0173709999999998</v>
      </c>
      <c r="R1750">
        <f>Input2022!R1750*0.000001</f>
        <v>8.1060966170212776</v>
      </c>
      <c r="S1750">
        <f>Input2022!S1750*0.000001</f>
        <v>6.0887256170212769</v>
      </c>
      <c r="T1750">
        <f>Input2022!T1750*0.000001</f>
        <v>0.26864899999999997</v>
      </c>
      <c r="U1750">
        <f>Input2022!U1750*0.000001</f>
        <v>9.4927999999999998E-2</v>
      </c>
      <c r="V1750">
        <f>Input2022!V1750*0.000001</f>
        <v>0.10616099999999999</v>
      </c>
      <c r="W1750">
        <f>Input2022!W1750*0.000001</f>
        <v>-0.48673699999999998</v>
      </c>
    </row>
    <row r="1751" spans="1:23">
      <c r="A1751">
        <f>Input2022!A1751</f>
        <v>2023</v>
      </c>
      <c r="B1751" t="str">
        <f>Input2022!B1751</f>
        <v>Del Mar</v>
      </c>
      <c r="C1751" t="str">
        <f>Input2022!C1751</f>
        <v>City</v>
      </c>
      <c r="D1751" t="str">
        <f>Input2022!D1751</f>
        <v>06</v>
      </c>
      <c r="E1751" t="str">
        <f>Input2022!E1751</f>
        <v>073</v>
      </c>
      <c r="F1751">
        <f>Input2022!F1751</f>
        <v>18506</v>
      </c>
      <c r="G1751" t="str">
        <f>Input2022!G1751</f>
        <v>CA</v>
      </c>
      <c r="H1751">
        <f>Input2022!H1751*0.000001</f>
        <v>19.981528999999998</v>
      </c>
      <c r="I1751">
        <f>Input2022!I1751*0.000001</f>
        <v>-4.3514390000000001</v>
      </c>
      <c r="J1751">
        <f>Input2022!J1751*0.000001</f>
        <v>16.987292</v>
      </c>
      <c r="K1751">
        <f>Input2022!K1751*0.000001</f>
        <v>22.030728999999997</v>
      </c>
      <c r="L1751">
        <f>Input2022!L1751*0.000001</f>
        <v>36.446163999999996</v>
      </c>
      <c r="M1751">
        <f>Input2022!M1751*0.000001</f>
        <v>25.670463999999999</v>
      </c>
      <c r="N1751">
        <f>Input2022!N1751*0.000001</f>
        <v>0</v>
      </c>
      <c r="O1751">
        <f>Input2022!O1751*0.000001</f>
        <v>20.289921</v>
      </c>
      <c r="P1751">
        <f>Input2022!P1751*0.000001</f>
        <v>2.6782589999999997</v>
      </c>
      <c r="Q1751">
        <f>Input2022!Q1751*0.000001</f>
        <v>-16.703006999999999</v>
      </c>
      <c r="R1751">
        <f>Input2022!R1751*0.000001</f>
        <v>60.90749374766424</v>
      </c>
      <c r="S1751">
        <f>Input2022!S1751*0.000001</f>
        <v>44.204486747664241</v>
      </c>
      <c r="T1751">
        <f>Input2022!T1751*0.000001</f>
        <v>1.8605309999999999</v>
      </c>
      <c r="U1751">
        <f>Input2022!U1751*0.000001</f>
        <v>0</v>
      </c>
      <c r="V1751">
        <f>Input2022!V1751*0.000001</f>
        <v>0</v>
      </c>
      <c r="W1751">
        <f>Input2022!W1751*0.000001</f>
        <v>12.806433</v>
      </c>
    </row>
    <row r="1752" spans="1:23">
      <c r="A1752">
        <f>Input2022!A1752</f>
        <v>2023</v>
      </c>
      <c r="B1752" t="str">
        <f>Input2022!B1752</f>
        <v>Del Mar Union School District</v>
      </c>
      <c r="C1752" t="str">
        <f>Input2022!C1752</f>
        <v>School District</v>
      </c>
      <c r="D1752" t="str">
        <f>Input2022!D1752</f>
        <v>06</v>
      </c>
      <c r="E1752" t="str">
        <f>Input2022!E1752</f>
        <v>073</v>
      </c>
      <c r="F1752" t="str">
        <f>Input2022!F1752</f>
        <v>10740</v>
      </c>
      <c r="G1752" t="str">
        <f>Input2022!G1752</f>
        <v>CA</v>
      </c>
      <c r="H1752">
        <f>Input2022!H1752*0.000001</f>
        <v>19.955389999999998</v>
      </c>
      <c r="I1752">
        <f>Input2022!I1752*0.000001</f>
        <v>-0.82126899999999992</v>
      </c>
      <c r="J1752">
        <f>Input2022!J1752*0.000001</f>
        <v>73.340724999999992</v>
      </c>
      <c r="K1752">
        <f>Input2022!K1752*0.000001</f>
        <v>161.78348199999999</v>
      </c>
      <c r="L1752">
        <f>Input2022!L1752*0.000001</f>
        <v>104.302978</v>
      </c>
      <c r="M1752">
        <f>Input2022!M1752*0.000001</f>
        <v>76.737342999999996</v>
      </c>
      <c r="N1752">
        <f>Input2022!N1752*0.000001</f>
        <v>25.114522999999998</v>
      </c>
      <c r="O1752">
        <f>Input2022!O1752*0.000001</f>
        <v>0</v>
      </c>
      <c r="P1752">
        <f>Input2022!P1752*0.000001</f>
        <v>3.6017709999999998</v>
      </c>
      <c r="Q1752">
        <f>Input2022!Q1752*0.000001</f>
        <v>-53.250194</v>
      </c>
      <c r="R1752">
        <f>Input2022!R1752*0.000001</f>
        <v>243.35147561353151</v>
      </c>
      <c r="S1752">
        <f>Input2022!S1752*0.000001</f>
        <v>190.10128161353151</v>
      </c>
      <c r="T1752">
        <f>Input2022!T1752*0.000001</f>
        <v>8.6509070000000001</v>
      </c>
      <c r="U1752">
        <f>Input2022!U1752*0.000001</f>
        <v>1.5988249999999999</v>
      </c>
      <c r="V1752">
        <f>Input2022!V1752*0.000001</f>
        <v>9.8482089999999989</v>
      </c>
      <c r="W1752">
        <f>Input2022!W1752*0.000001</f>
        <v>-111.755173</v>
      </c>
    </row>
    <row r="1753" spans="1:23">
      <c r="A1753">
        <f>Input2022!A1753</f>
        <v>2023</v>
      </c>
      <c r="B1753" t="str">
        <f>Input2022!B1753</f>
        <v>Del Norte County</v>
      </c>
      <c r="C1753" t="str">
        <f>Input2022!C1753</f>
        <v>County</v>
      </c>
      <c r="D1753" t="str">
        <f>Input2022!D1753</f>
        <v>06</v>
      </c>
      <c r="E1753" t="str">
        <f>Input2022!E1753</f>
        <v>015</v>
      </c>
      <c r="F1753" t="str">
        <f>Input2022!F1753</f>
        <v>00000</v>
      </c>
      <c r="G1753" t="str">
        <f>Input2022!G1753</f>
        <v>CA</v>
      </c>
      <c r="H1753">
        <f>Input2022!H1753*0.000001</f>
        <v>8.1190059999999988</v>
      </c>
      <c r="I1753">
        <f>Input2022!I1753*0.000001</f>
        <v>-5.7141159999999998</v>
      </c>
      <c r="J1753">
        <f>Input2022!J1753*0.000001</f>
        <v>29.839827</v>
      </c>
      <c r="K1753">
        <f>Input2022!K1753*0.000001</f>
        <v>5.0092759999999998</v>
      </c>
      <c r="L1753">
        <f>Input2022!L1753*0.000001</f>
        <v>81.698514000000003</v>
      </c>
      <c r="M1753">
        <f>Input2022!M1753*0.000001</f>
        <v>23.035509999999999</v>
      </c>
      <c r="N1753">
        <f>Input2022!N1753*0.000001</f>
        <v>1.6179459999999999</v>
      </c>
      <c r="O1753">
        <f>Input2022!O1753*0.000001</f>
        <v>6.8523259999999997</v>
      </c>
      <c r="P1753">
        <f>Input2022!P1753*0.000001</f>
        <v>1.5842209999999999</v>
      </c>
      <c r="Q1753">
        <f>Input2022!Q1753*0.000001</f>
        <v>-56.684573999999998</v>
      </c>
      <c r="R1753">
        <f>Input2022!R1753*0.000001</f>
        <v>191.52597399999999</v>
      </c>
      <c r="S1753">
        <f>Input2022!S1753*0.000001</f>
        <v>134.84139999999999</v>
      </c>
      <c r="T1753">
        <f>Input2022!T1753*0.000001</f>
        <v>5.4738660000000001</v>
      </c>
      <c r="U1753">
        <f>Input2022!U1753*0.000001</f>
        <v>1.037059</v>
      </c>
      <c r="V1753">
        <f>Input2022!V1753*0.000001</f>
        <v>74.029630999999995</v>
      </c>
      <c r="W1753">
        <f>Input2022!W1753*0.000001</f>
        <v>-143.38069099999998</v>
      </c>
    </row>
    <row r="1754" spans="1:23">
      <c r="A1754">
        <f>Input2022!A1754</f>
        <v>2023</v>
      </c>
      <c r="B1754" t="str">
        <f>Input2022!B1754</f>
        <v>Del Norte County Schools</v>
      </c>
      <c r="C1754" t="str">
        <f>Input2022!C1754</f>
        <v>School District</v>
      </c>
      <c r="D1754" t="str">
        <f>Input2022!D1754</f>
        <v>06</v>
      </c>
      <c r="E1754" t="str">
        <f>Input2022!E1754</f>
        <v>015</v>
      </c>
      <c r="F1754" t="str">
        <f>Input2022!F1754</f>
        <v>10770</v>
      </c>
      <c r="G1754" t="str">
        <f>Input2022!G1754</f>
        <v>CA</v>
      </c>
      <c r="H1754">
        <f>Input2022!H1754*0.000001</f>
        <v>14.513250999999999</v>
      </c>
      <c r="I1754">
        <f>Input2022!I1754*0.000001</f>
        <v>-2.8572219999999997</v>
      </c>
      <c r="J1754">
        <f>Input2022!J1754*0.000001</f>
        <v>64.348328999999993</v>
      </c>
      <c r="K1754">
        <f>Input2022!K1754*0.000001</f>
        <v>22.326380999999998</v>
      </c>
      <c r="L1754">
        <f>Input2022!L1754*0.000001</f>
        <v>106.982265</v>
      </c>
      <c r="M1754">
        <f>Input2022!M1754*0.000001</f>
        <v>75.836916000000002</v>
      </c>
      <c r="N1754">
        <f>Input2022!N1754*0.000001</f>
        <v>24.137394</v>
      </c>
      <c r="O1754" t="e">
        <f>Input2022!O1754*0.000001</f>
        <v>#VALUE!</v>
      </c>
      <c r="P1754">
        <f>Input2022!P1754*0.000001</f>
        <v>14.095891</v>
      </c>
      <c r="Q1754">
        <f>Input2022!Q1754*0.000001</f>
        <v>-49.045159999999996</v>
      </c>
      <c r="R1754">
        <f>Input2022!R1754*0.000001</f>
        <v>206.76368372171567</v>
      </c>
      <c r="S1754">
        <f>Input2022!S1754*0.000001</f>
        <v>157.71852372171568</v>
      </c>
      <c r="T1754">
        <f>Input2022!T1754*0.000001</f>
        <v>6.3149999999999995</v>
      </c>
      <c r="U1754">
        <f>Input2022!U1754*0.000001</f>
        <v>0</v>
      </c>
      <c r="V1754">
        <f>Input2022!V1754*0.000001</f>
        <v>11.148501999999999</v>
      </c>
      <c r="W1754">
        <f>Input2022!W1754*0.000001</f>
        <v>-18.985429</v>
      </c>
    </row>
    <row r="1755" spans="1:23">
      <c r="A1755">
        <f>Input2022!A1755</f>
        <v>2023</v>
      </c>
      <c r="B1755" t="str">
        <f>Input2022!B1755</f>
        <v>Delano</v>
      </c>
      <c r="C1755" t="str">
        <f>Input2022!C1755</f>
        <v>City</v>
      </c>
      <c r="D1755" t="str">
        <f>Input2022!D1755</f>
        <v>06</v>
      </c>
      <c r="E1755" t="str">
        <f>Input2022!E1755</f>
        <v>029</v>
      </c>
      <c r="F1755">
        <f>Input2022!F1755</f>
        <v>18394</v>
      </c>
      <c r="G1755" t="str">
        <f>Input2022!G1755</f>
        <v>CA</v>
      </c>
      <c r="H1755">
        <f>Input2022!H1755*0.000001</f>
        <v>39.221288000000001</v>
      </c>
      <c r="I1755">
        <f>Input2022!I1755*0.000001</f>
        <v>-4.8931849999999999</v>
      </c>
      <c r="J1755">
        <f>Input2022!J1755*0.000001</f>
        <v>24.483145</v>
      </c>
      <c r="K1755">
        <f>Input2022!K1755*0.000001</f>
        <v>43.012294999999995</v>
      </c>
      <c r="L1755">
        <f>Input2022!L1755*0.000001</f>
        <v>69.288490999999993</v>
      </c>
      <c r="M1755">
        <f>Input2022!M1755*0.000001</f>
        <v>30.506788999999998</v>
      </c>
      <c r="N1755">
        <f>Input2022!N1755*0.000001</f>
        <v>0</v>
      </c>
      <c r="O1755">
        <f>Input2022!O1755*0.000001</f>
        <v>31.467952999999998</v>
      </c>
      <c r="P1755">
        <f>Input2022!P1755*0.000001</f>
        <v>1.9763199999999999</v>
      </c>
      <c r="Q1755">
        <f>Input2022!Q1755*0.000001</f>
        <v>-30.657844999999998</v>
      </c>
      <c r="R1755">
        <f>Input2022!R1755*0.000001</f>
        <v>98.220794999999995</v>
      </c>
      <c r="S1755">
        <f>Input2022!S1755*0.000001</f>
        <v>67.562950000000001</v>
      </c>
      <c r="T1755">
        <f>Input2022!T1755*0.000001</f>
        <v>3.7216549999999997</v>
      </c>
      <c r="U1755">
        <f>Input2022!U1755*0.000001</f>
        <v>0</v>
      </c>
      <c r="V1755">
        <f>Input2022!V1755*0.000001</f>
        <v>10.295266</v>
      </c>
      <c r="W1755">
        <f>Input2022!W1755*0.000001</f>
        <v>14.316595999999999</v>
      </c>
    </row>
    <row r="1756" spans="1:23">
      <c r="A1756">
        <f>Input2022!A1756</f>
        <v>2023</v>
      </c>
      <c r="B1756" t="str">
        <f>Input2022!B1756</f>
        <v>Delano Joint Union High School District</v>
      </c>
      <c r="C1756" t="str">
        <f>Input2022!C1756</f>
        <v>School District</v>
      </c>
      <c r="D1756" t="str">
        <f>Input2022!D1756</f>
        <v>06</v>
      </c>
      <c r="E1756" t="str">
        <f>Input2022!E1756</f>
        <v>029</v>
      </c>
      <c r="F1756" t="str">
        <f>Input2022!F1756</f>
        <v>10860</v>
      </c>
      <c r="G1756" t="str">
        <f>Input2022!G1756</f>
        <v>CA</v>
      </c>
      <c r="H1756">
        <f>Input2022!H1756*0.000001</f>
        <v>21.681028999999999</v>
      </c>
      <c r="I1756">
        <f>Input2022!I1756*0.000001</f>
        <v>-4</v>
      </c>
      <c r="J1756">
        <f>Input2022!J1756*0.000001</f>
        <v>79.496202999999994</v>
      </c>
      <c r="K1756">
        <f>Input2022!K1756*0.000001</f>
        <v>32.946627999999997</v>
      </c>
      <c r="L1756">
        <f>Input2022!L1756*0.000001</f>
        <v>103.88832699999999</v>
      </c>
      <c r="M1756">
        <f>Input2022!M1756*0.000001</f>
        <v>93.049196999999992</v>
      </c>
      <c r="N1756">
        <f>Input2022!N1756*0.000001</f>
        <v>0</v>
      </c>
      <c r="O1756">
        <f>Input2022!O1756*0.000001</f>
        <v>47.498922</v>
      </c>
      <c r="P1756">
        <f>Input2022!P1756*0.000001</f>
        <v>15.661460999999999</v>
      </c>
      <c r="Q1756">
        <f>Input2022!Q1756*0.000001</f>
        <v>-56.104960999999996</v>
      </c>
      <c r="R1756">
        <f>Input2022!R1756*0.000001</f>
        <v>239.49247499999998</v>
      </c>
      <c r="S1756">
        <f>Input2022!S1756*0.000001</f>
        <v>183.38751399999998</v>
      </c>
      <c r="T1756">
        <f>Input2022!T1756*0.000001</f>
        <v>8.7717609999999997</v>
      </c>
      <c r="U1756">
        <f>Input2022!U1756*0.000001</f>
        <v>-1.802E-3</v>
      </c>
      <c r="V1756">
        <f>Input2022!V1756*0.000001</f>
        <v>18.523706000000001</v>
      </c>
      <c r="W1756">
        <f>Input2022!W1756*0.000001</f>
        <v>-13.268658</v>
      </c>
    </row>
    <row r="1757" spans="1:23">
      <c r="A1757">
        <f>Input2022!A1757</f>
        <v>2023</v>
      </c>
      <c r="B1757" t="str">
        <f>Input2022!B1757</f>
        <v>Delano Union School District</v>
      </c>
      <c r="C1757" t="str">
        <f>Input2022!C1757</f>
        <v>School District</v>
      </c>
      <c r="D1757" t="str">
        <f>Input2022!D1757</f>
        <v>06</v>
      </c>
      <c r="E1757" t="str">
        <f>Input2022!E1757</f>
        <v>029</v>
      </c>
      <c r="F1757" t="str">
        <f>Input2022!F1757</f>
        <v>10890</v>
      </c>
      <c r="G1757" t="str">
        <f>Input2022!G1757</f>
        <v>CA</v>
      </c>
      <c r="H1757">
        <f>Input2022!H1757*0.000001</f>
        <v>24.984500999999998</v>
      </c>
      <c r="I1757">
        <f>Input2022!I1757*0.000001</f>
        <v>0</v>
      </c>
      <c r="J1757">
        <f>Input2022!J1757*0.000001</f>
        <v>107.04079899999999</v>
      </c>
      <c r="K1757">
        <f>Input2022!K1757*0.000001</f>
        <v>33.196227</v>
      </c>
      <c r="L1757">
        <f>Input2022!L1757*0.000001</f>
        <v>181.42288600000001</v>
      </c>
      <c r="M1757">
        <f>Input2022!M1757*0.000001</f>
        <v>124.965288</v>
      </c>
      <c r="N1757">
        <f>Input2022!N1757*0.000001</f>
        <v>46.145440999999998</v>
      </c>
      <c r="O1757">
        <f>Input2022!O1757*0.000001</f>
        <v>0</v>
      </c>
      <c r="P1757">
        <f>Input2022!P1757*0.000001</f>
        <v>8.5803560000000001</v>
      </c>
      <c r="Q1757">
        <f>Input2022!Q1757*0.000001</f>
        <v>-89.266317999999998</v>
      </c>
      <c r="R1757">
        <f>Input2022!R1757*0.000001</f>
        <v>402.29824674940909</v>
      </c>
      <c r="S1757">
        <f>Input2022!S1757*0.000001</f>
        <v>313.03192874940908</v>
      </c>
      <c r="T1757">
        <f>Input2022!T1757*0.000001</f>
        <v>13.348498999999999</v>
      </c>
      <c r="U1757">
        <f>Input2022!U1757*0.000001</f>
        <v>2.3939239999999997</v>
      </c>
      <c r="V1757">
        <f>Input2022!V1757*0.000001</f>
        <v>29.923803999999997</v>
      </c>
      <c r="W1757">
        <f>Input2022!W1757*0.000001</f>
        <v>-73.282663999999997</v>
      </c>
    </row>
    <row r="1758" spans="1:23">
      <c r="A1758">
        <f>Input2022!A1758</f>
        <v>2023</v>
      </c>
      <c r="B1758" t="str">
        <f>Input2022!B1758</f>
        <v>Delhi Unified School District</v>
      </c>
      <c r="C1758" t="str">
        <f>Input2022!C1758</f>
        <v>School District</v>
      </c>
      <c r="D1758" t="str">
        <f>Input2022!D1758</f>
        <v>06</v>
      </c>
      <c r="E1758" t="str">
        <f>Input2022!E1758</f>
        <v>047</v>
      </c>
      <c r="F1758" t="str">
        <f>Input2022!F1758</f>
        <v>00039</v>
      </c>
      <c r="G1758" t="str">
        <f>Input2022!G1758</f>
        <v>CA</v>
      </c>
      <c r="H1758">
        <f>Input2022!H1758*0.000001</f>
        <v>16.765988</v>
      </c>
      <c r="I1758">
        <f>Input2022!I1758*0.000001</f>
        <v>0</v>
      </c>
      <c r="J1758">
        <f>Input2022!J1758*0.000001</f>
        <v>43.703026000000001</v>
      </c>
      <c r="K1758">
        <f>Input2022!K1758*0.000001</f>
        <v>20.652856999999997</v>
      </c>
      <c r="L1758">
        <f>Input2022!L1758*0.000001</f>
        <v>60.844330999999997</v>
      </c>
      <c r="M1758">
        <f>Input2022!M1758*0.000001</f>
        <v>55.241667</v>
      </c>
      <c r="N1758">
        <f>Input2022!N1758*0.000001</f>
        <v>0</v>
      </c>
      <c r="O1758">
        <f>Input2022!O1758*0.000001</f>
        <v>27.156724000000001</v>
      </c>
      <c r="P1758">
        <f>Input2022!P1758*0.000001</f>
        <v>3.2623329999999999</v>
      </c>
      <c r="Q1758">
        <f>Input2022!Q1758*0.000001</f>
        <v>-32.052996</v>
      </c>
      <c r="R1758">
        <f>Input2022!R1758*0.000001</f>
        <v>141.472486</v>
      </c>
      <c r="S1758">
        <f>Input2022!S1758*0.000001</f>
        <v>109.41949</v>
      </c>
      <c r="T1758">
        <f>Input2022!T1758*0.000001</f>
        <v>5.1820949999999995</v>
      </c>
      <c r="U1758">
        <f>Input2022!U1758*0.000001</f>
        <v>0</v>
      </c>
      <c r="V1758">
        <f>Input2022!V1758*0.000001</f>
        <v>0</v>
      </c>
      <c r="W1758">
        <f>Input2022!W1758*0.000001</f>
        <v>-7.5620620000000001</v>
      </c>
    </row>
    <row r="1759" spans="1:23">
      <c r="A1759">
        <f>Input2022!A1759</f>
        <v>2023</v>
      </c>
      <c r="B1759" t="str">
        <f>Input2022!B1759</f>
        <v>Denair Unified School District</v>
      </c>
      <c r="C1759" t="str">
        <f>Input2022!C1759</f>
        <v>School District</v>
      </c>
      <c r="D1759" t="str">
        <f>Input2022!D1759</f>
        <v>06</v>
      </c>
      <c r="E1759" t="str">
        <f>Input2022!E1759</f>
        <v>099</v>
      </c>
      <c r="F1759" t="str">
        <f>Input2022!F1759</f>
        <v>11040</v>
      </c>
      <c r="G1759" t="str">
        <f>Input2022!G1759</f>
        <v>CA</v>
      </c>
      <c r="H1759">
        <f>Input2022!H1759*0.000001</f>
        <v>1.017754</v>
      </c>
      <c r="I1759">
        <f>Input2022!I1759*0.000001</f>
        <v>-8.709999999999999E-3</v>
      </c>
      <c r="J1759">
        <f>Input2022!J1759*0.000001</f>
        <v>18.849494</v>
      </c>
      <c r="K1759">
        <f>Input2022!K1759*0.000001</f>
        <v>21.444844</v>
      </c>
      <c r="L1759">
        <f>Input2022!L1759*0.000001</f>
        <v>27.175110999999998</v>
      </c>
      <c r="M1759">
        <f>Input2022!M1759*0.000001</f>
        <v>20.461810999999997</v>
      </c>
      <c r="N1759">
        <f>Input2022!N1759*0.000001</f>
        <v>0</v>
      </c>
      <c r="O1759">
        <f>Input2022!O1759*0.000001</f>
        <v>3.2744450000000001</v>
      </c>
      <c r="P1759">
        <f>Input2022!P1759*0.000001</f>
        <v>1.9835269999999998</v>
      </c>
      <c r="Q1759">
        <f>Input2022!Q1759*0.000001</f>
        <v>-15.093098999999999</v>
      </c>
      <c r="R1759">
        <f>Input2022!R1759*0.000001</f>
        <v>65.869395999999995</v>
      </c>
      <c r="S1759">
        <f>Input2022!S1759*0.000001</f>
        <v>50.776297</v>
      </c>
      <c r="T1759">
        <f>Input2022!T1759*0.000001</f>
        <v>2.2408440000000001</v>
      </c>
      <c r="U1759">
        <f>Input2022!U1759*0.000001</f>
        <v>0.53694399999999998</v>
      </c>
      <c r="V1759">
        <f>Input2022!V1759*0.000001</f>
        <v>2.0306449999999998</v>
      </c>
      <c r="W1759">
        <f>Input2022!W1759*0.000001</f>
        <v>-20.163978</v>
      </c>
    </row>
    <row r="1760" spans="1:23">
      <c r="A1760">
        <f>Input2022!A1760</f>
        <v>2023</v>
      </c>
      <c r="B1760" t="str">
        <f>Input2022!B1760</f>
        <v>Desert Hot Springs</v>
      </c>
      <c r="C1760" t="str">
        <f>Input2022!C1760</f>
        <v>City</v>
      </c>
      <c r="D1760" t="str">
        <f>Input2022!D1760</f>
        <v>06</v>
      </c>
      <c r="E1760" t="str">
        <f>Input2022!E1760</f>
        <v>065</v>
      </c>
      <c r="F1760">
        <f>Input2022!F1760</f>
        <v>18996</v>
      </c>
      <c r="G1760" t="str">
        <f>Input2022!G1760</f>
        <v>CA</v>
      </c>
      <c r="H1760">
        <f>Input2022!H1760*0.000001</f>
        <v>8.451948999999999</v>
      </c>
      <c r="I1760">
        <f>Input2022!I1760*0.000001</f>
        <v>-12.733984</v>
      </c>
      <c r="J1760">
        <f>Input2022!J1760*0.000001</f>
        <v>14.259939999999999</v>
      </c>
      <c r="K1760">
        <f>Input2022!K1760*0.000001</f>
        <v>41.300359</v>
      </c>
      <c r="L1760">
        <f>Input2022!L1760*0.000001</f>
        <v>44.896951000000001</v>
      </c>
      <c r="M1760">
        <f>Input2022!M1760*0.000001</f>
        <v>22.212014</v>
      </c>
      <c r="N1760">
        <f>Input2022!N1760*0.000001</f>
        <v>0</v>
      </c>
      <c r="O1760">
        <f>Input2022!O1760*0.000001</f>
        <v>9.4432639999999992</v>
      </c>
      <c r="P1760">
        <f>Input2022!P1760*0.000001</f>
        <v>3.3948499999999999</v>
      </c>
      <c r="Q1760">
        <f>Input2022!Q1760*0.000001</f>
        <v>-15.12711</v>
      </c>
      <c r="R1760">
        <f>Input2022!R1760*0.000001</f>
        <v>-1261.282974</v>
      </c>
      <c r="S1760">
        <f>Input2022!S1760*0.000001</f>
        <v>-1276.4100839999999</v>
      </c>
      <c r="T1760">
        <f>Input2022!T1760*0.000001</f>
        <v>2.4814499999999997</v>
      </c>
      <c r="U1760">
        <f>Input2022!U1760*0.000001</f>
        <v>0</v>
      </c>
      <c r="V1760">
        <f>Input2022!V1760*0.000001</f>
        <v>0</v>
      </c>
      <c r="W1760">
        <f>Input2022!W1760*0.000001</f>
        <v>-7.2608819999999996</v>
      </c>
    </row>
    <row r="1761" spans="1:23">
      <c r="A1761">
        <f>Input2022!A1761</f>
        <v>2023</v>
      </c>
      <c r="B1761" t="str">
        <f>Input2022!B1761</f>
        <v>Desert Sands Unified School District</v>
      </c>
      <c r="C1761" t="str">
        <f>Input2022!C1761</f>
        <v>School District</v>
      </c>
      <c r="D1761" t="str">
        <f>Input2022!D1761</f>
        <v>06</v>
      </c>
      <c r="E1761" t="str">
        <f>Input2022!E1761</f>
        <v>065</v>
      </c>
      <c r="F1761" t="str">
        <f>Input2022!F1761</f>
        <v>11110</v>
      </c>
      <c r="G1761" t="str">
        <f>Input2022!G1761</f>
        <v>CA</v>
      </c>
      <c r="H1761">
        <f>Input2022!H1761*0.000001</f>
        <v>158.68636799999999</v>
      </c>
      <c r="I1761">
        <f>Input2022!I1761*0.000001</f>
        <v>-11.308104</v>
      </c>
      <c r="J1761">
        <f>Input2022!J1761*0.000001</f>
        <v>416.76853199999999</v>
      </c>
      <c r="K1761">
        <f>Input2022!K1761*0.000001</f>
        <v>402.89784099999997</v>
      </c>
      <c r="L1761">
        <f>Input2022!L1761*0.000001</f>
        <v>639.81943999999999</v>
      </c>
      <c r="M1761">
        <f>Input2022!M1761*0.000001</f>
        <v>541.64650799999993</v>
      </c>
      <c r="N1761">
        <f>Input2022!N1761*0.000001</f>
        <v>0</v>
      </c>
      <c r="O1761">
        <f>Input2022!O1761*0.000001</f>
        <v>309.33190200000001</v>
      </c>
      <c r="P1761">
        <f>Input2022!P1761*0.000001</f>
        <v>64.016769999999994</v>
      </c>
      <c r="Q1761">
        <f>Input2022!Q1761*0.000001</f>
        <v>-320.25435199999998</v>
      </c>
      <c r="R1761">
        <f>Input2022!R1761*0.000001</f>
        <v>1429.024402</v>
      </c>
      <c r="S1761">
        <f>Input2022!S1761*0.000001</f>
        <v>1108.7700499999999</v>
      </c>
      <c r="T1761">
        <f>Input2022!T1761*0.000001</f>
        <v>49.972797</v>
      </c>
      <c r="U1761">
        <f>Input2022!U1761*0.000001</f>
        <v>-1.2411999999999999E-2</v>
      </c>
      <c r="V1761">
        <f>Input2022!V1761*0.000001</f>
        <v>89.881152999999998</v>
      </c>
      <c r="W1761">
        <f>Input2022!W1761*0.000001</f>
        <v>-180.090711</v>
      </c>
    </row>
    <row r="1762" spans="1:23">
      <c r="A1762">
        <f>Input2022!A1762</f>
        <v>2023</v>
      </c>
      <c r="B1762" t="str">
        <f>Input2022!B1762</f>
        <v>Di Giorgio Elementary School District</v>
      </c>
      <c r="C1762" t="str">
        <f>Input2022!C1762</f>
        <v>School District</v>
      </c>
      <c r="D1762" t="str">
        <f>Input2022!D1762</f>
        <v>06</v>
      </c>
      <c r="E1762" t="str">
        <f>Input2022!E1762</f>
        <v>029</v>
      </c>
      <c r="F1762" t="str">
        <f>Input2022!F1762</f>
        <v>11130</v>
      </c>
      <c r="G1762" t="str">
        <f>Input2022!G1762</f>
        <v>CA</v>
      </c>
      <c r="H1762">
        <f>Input2022!H1762*0.000001</f>
        <v>2.2524690000000001</v>
      </c>
      <c r="I1762">
        <f>Input2022!I1762*0.000001</f>
        <v>0</v>
      </c>
      <c r="J1762">
        <f>Input2022!J1762*0.000001</f>
        <v>4.9799329999999999</v>
      </c>
      <c r="K1762">
        <f>Input2022!K1762*0.000001</f>
        <v>1.7565999999999998E-2</v>
      </c>
      <c r="L1762">
        <f>Input2022!L1762*0.000001</f>
        <v>6.3041899999999993</v>
      </c>
      <c r="M1762">
        <f>Input2022!M1762*0.000001</f>
        <v>5.9074059999999999</v>
      </c>
      <c r="N1762">
        <f>Input2022!N1762*0.000001</f>
        <v>4.4716889999999996</v>
      </c>
      <c r="O1762">
        <f>Input2022!O1762*0.000001</f>
        <v>0</v>
      </c>
      <c r="P1762">
        <f>Input2022!P1762*0.000001</f>
        <v>0.30052599999999996</v>
      </c>
      <c r="Q1762">
        <f>Input2022!Q1762*0.000001</f>
        <v>-2.1149999999999998</v>
      </c>
      <c r="R1762">
        <f>Input2022!R1762*0.000001</f>
        <v>11.181339999999999</v>
      </c>
      <c r="S1762">
        <f>Input2022!S1762*0.000001</f>
        <v>9.0663400000000003</v>
      </c>
      <c r="T1762">
        <f>Input2022!T1762*0.000001</f>
        <v>0.27590100000000001</v>
      </c>
      <c r="U1762">
        <f>Input2022!U1762*0.000001</f>
        <v>0</v>
      </c>
      <c r="V1762">
        <f>Input2022!V1762*0.000001</f>
        <v>0.185005</v>
      </c>
      <c r="W1762">
        <f>Input2022!W1762*0.000001</f>
        <v>0.50780899999999995</v>
      </c>
    </row>
    <row r="1763" spans="1:23">
      <c r="A1763">
        <f>Input2022!A1763</f>
        <v>2023</v>
      </c>
      <c r="B1763" t="str">
        <f>Input2022!B1763</f>
        <v>Diamond Bar</v>
      </c>
      <c r="C1763" t="str">
        <f>Input2022!C1763</f>
        <v>City</v>
      </c>
      <c r="D1763" t="str">
        <f>Input2022!D1763</f>
        <v>06</v>
      </c>
      <c r="E1763" t="str">
        <f>Input2022!E1763</f>
        <v>037</v>
      </c>
      <c r="F1763">
        <f>Input2022!F1763</f>
        <v>19192</v>
      </c>
      <c r="G1763" t="str">
        <f>Input2022!G1763</f>
        <v>CA</v>
      </c>
      <c r="H1763">
        <f>Input2022!H1763*0.000001</f>
        <v>34.600595999999996</v>
      </c>
      <c r="I1763">
        <f>Input2022!I1763*0.000001</f>
        <v>-3.854609</v>
      </c>
      <c r="J1763">
        <f>Input2022!J1763*0.000001</f>
        <v>25.125613999999999</v>
      </c>
      <c r="K1763">
        <f>Input2022!K1763*0.000001</f>
        <v>7.1147869999999998</v>
      </c>
      <c r="L1763">
        <f>Input2022!L1763*0.000001</f>
        <v>44.495554999999996</v>
      </c>
      <c r="M1763">
        <f>Input2022!M1763*0.000001</f>
        <v>32.092351000000001</v>
      </c>
      <c r="N1763">
        <f>Input2022!N1763*0.000001</f>
        <v>0</v>
      </c>
      <c r="O1763">
        <f>Input2022!O1763*0.000001</f>
        <v>37.932325999999996</v>
      </c>
      <c r="P1763">
        <f>Input2022!P1763*0.000001</f>
        <v>6.0891630000000001</v>
      </c>
      <c r="Q1763">
        <f>Input2022!Q1763*0.000001</f>
        <v>-7.9037689999999996</v>
      </c>
      <c r="R1763">
        <f>Input2022!R1763*0.000001</f>
        <v>33.892662950257289</v>
      </c>
      <c r="S1763">
        <f>Input2022!S1763*0.000001</f>
        <v>25.988893950257292</v>
      </c>
      <c r="T1763">
        <f>Input2022!T1763*0.000001</f>
        <v>1.157713</v>
      </c>
      <c r="U1763">
        <f>Input2022!U1763*0.000001</f>
        <v>0.64543600000000001</v>
      </c>
      <c r="V1763">
        <f>Input2022!V1763*0.000001</f>
        <v>1.260651</v>
      </c>
      <c r="W1763">
        <f>Input2022!W1763*0.000001</f>
        <v>33.831519999999998</v>
      </c>
    </row>
    <row r="1764" spans="1:23">
      <c r="A1764">
        <f>Input2022!A1764</f>
        <v>2023</v>
      </c>
      <c r="B1764" t="str">
        <f>Input2022!B1764</f>
        <v>Dinuba</v>
      </c>
      <c r="C1764" t="str">
        <f>Input2022!C1764</f>
        <v>City</v>
      </c>
      <c r="D1764" t="str">
        <f>Input2022!D1764</f>
        <v>06</v>
      </c>
      <c r="E1764" t="str">
        <f>Input2022!E1764</f>
        <v>107</v>
      </c>
      <c r="F1764">
        <f>Input2022!F1764</f>
        <v>19318</v>
      </c>
      <c r="G1764" t="str">
        <f>Input2022!G1764</f>
        <v>CA</v>
      </c>
      <c r="H1764">
        <f>Input2022!H1764*0.000001</f>
        <v>11.896410999999999</v>
      </c>
      <c r="I1764">
        <f>Input2022!I1764*0.000001</f>
        <v>-3.8529769999999997</v>
      </c>
      <c r="J1764">
        <f>Input2022!J1764*0.000001</f>
        <v>27.348201999999997</v>
      </c>
      <c r="K1764">
        <f>Input2022!K1764*0.000001</f>
        <v>29.628843</v>
      </c>
      <c r="L1764">
        <f>Input2022!L1764*0.000001</f>
        <v>54.591850000000001</v>
      </c>
      <c r="M1764">
        <f>Input2022!M1764*0.000001</f>
        <v>19.962772999999999</v>
      </c>
      <c r="N1764">
        <f>Input2022!N1764*0.000001</f>
        <v>0</v>
      </c>
      <c r="O1764">
        <f>Input2022!O1764*0.000001</f>
        <v>28.217786999999998</v>
      </c>
      <c r="P1764">
        <f>Input2022!P1764*0.000001</f>
        <v>22.398153000000001</v>
      </c>
      <c r="Q1764">
        <f>Input2022!Q1764*0.000001</f>
        <v>-25.691046</v>
      </c>
      <c r="R1764">
        <f>Input2022!R1764*0.000001</f>
        <v>110.16743099999999</v>
      </c>
      <c r="S1764">
        <f>Input2022!S1764*0.000001</f>
        <v>84.476385999999991</v>
      </c>
      <c r="T1764">
        <f>Input2022!T1764*0.000001</f>
        <v>3.4328719999999997</v>
      </c>
      <c r="U1764">
        <f>Input2022!U1764*0.000001</f>
        <v>0</v>
      </c>
      <c r="V1764">
        <f>Input2022!V1764*0.000001</f>
        <v>20.332096999999997</v>
      </c>
      <c r="W1764">
        <f>Input2022!W1764*0.000001</f>
        <v>-22.517772999999998</v>
      </c>
    </row>
    <row r="1765" spans="1:23">
      <c r="A1765">
        <f>Input2022!A1765</f>
        <v>2023</v>
      </c>
      <c r="B1765" t="str">
        <f>Input2022!B1765</f>
        <v>Dinuba Unified School District</v>
      </c>
      <c r="C1765" t="str">
        <f>Input2022!C1765</f>
        <v>School District</v>
      </c>
      <c r="D1765" t="str">
        <f>Input2022!D1765</f>
        <v>06</v>
      </c>
      <c r="E1765" t="str">
        <f>Input2022!E1765</f>
        <v>019</v>
      </c>
      <c r="F1765" t="str">
        <f>Input2022!F1765</f>
        <v>00065</v>
      </c>
      <c r="G1765" t="str">
        <f>Input2022!G1765</f>
        <v>CA</v>
      </c>
      <c r="H1765">
        <f>Input2022!H1765*0.000001</f>
        <v>30.850878999999999</v>
      </c>
      <c r="I1765">
        <f>Input2022!I1765*0.000001</f>
        <v>-14.520608999999999</v>
      </c>
      <c r="J1765">
        <f>Input2022!J1765*0.000001</f>
        <v>104.881001</v>
      </c>
      <c r="K1765">
        <f>Input2022!K1765*0.000001</f>
        <v>51.199052999999999</v>
      </c>
      <c r="L1765">
        <f>Input2022!L1765*0.000001</f>
        <v>220.90708599999999</v>
      </c>
      <c r="M1765">
        <f>Input2022!M1765*0.000001</f>
        <v>140.14275799999999</v>
      </c>
      <c r="N1765">
        <f>Input2022!N1765*0.000001</f>
        <v>0</v>
      </c>
      <c r="O1765">
        <f>Input2022!O1765*0.000001</f>
        <v>72.495718999999994</v>
      </c>
      <c r="P1765">
        <f>Input2022!P1765*0.000001</f>
        <v>18.681649999999998</v>
      </c>
      <c r="Q1765">
        <f>Input2022!Q1765*0.000001</f>
        <v>-69.797816999999995</v>
      </c>
      <c r="R1765">
        <f>Input2022!R1765*0.000001</f>
        <v>321.877385</v>
      </c>
      <c r="S1765">
        <f>Input2022!S1765*0.000001</f>
        <v>252.07956799999999</v>
      </c>
      <c r="T1765">
        <f>Input2022!T1765*0.000001</f>
        <v>11.348514999999999</v>
      </c>
      <c r="U1765">
        <f>Input2022!U1765*0.000001</f>
        <v>4.7190769999999995</v>
      </c>
      <c r="V1765">
        <f>Input2022!V1765*0.000001</f>
        <v>14.045874999999999</v>
      </c>
      <c r="W1765">
        <f>Input2022!W1765*0.000001</f>
        <v>4.3087739999999997</v>
      </c>
    </row>
    <row r="1766" spans="1:23">
      <c r="A1766">
        <f>Input2022!A1766</f>
        <v>2023</v>
      </c>
      <c r="B1766" t="str">
        <f>Input2022!B1766</f>
        <v>Dixon</v>
      </c>
      <c r="C1766" t="str">
        <f>Input2022!C1766</f>
        <v>City</v>
      </c>
      <c r="D1766" t="str">
        <f>Input2022!D1766</f>
        <v>06</v>
      </c>
      <c r="E1766" t="str">
        <f>Input2022!E1766</f>
        <v>095</v>
      </c>
      <c r="F1766">
        <f>Input2022!F1766</f>
        <v>19402</v>
      </c>
      <c r="G1766" t="str">
        <f>Input2022!G1766</f>
        <v>CA</v>
      </c>
      <c r="H1766">
        <f>Input2022!H1766*0.000001</f>
        <v>21.676945</v>
      </c>
      <c r="I1766">
        <f>Input2022!I1766*0.000001</f>
        <v>-0.25103500000000001</v>
      </c>
      <c r="J1766">
        <f>Input2022!J1766*0.000001</f>
        <v>29.452629999999999</v>
      </c>
      <c r="K1766">
        <f>Input2022!K1766*0.000001</f>
        <v>22.390087999999999</v>
      </c>
      <c r="L1766">
        <f>Input2022!L1766*0.000001</f>
        <v>54.722415999999996</v>
      </c>
      <c r="M1766">
        <f>Input2022!M1766*0.000001</f>
        <v>29.432941999999997</v>
      </c>
      <c r="N1766">
        <f>Input2022!N1766*0.000001</f>
        <v>0</v>
      </c>
      <c r="O1766">
        <f>Input2022!O1766*0.000001</f>
        <v>22.271691000000001</v>
      </c>
      <c r="P1766">
        <f>Input2022!P1766*0.000001</f>
        <v>4.6662520000000001</v>
      </c>
      <c r="Q1766">
        <f>Input2022!Q1766*0.000001</f>
        <v>-26.546555999999999</v>
      </c>
      <c r="R1766">
        <f>Input2022!R1766*0.000001</f>
        <v>113.93371673819743</v>
      </c>
      <c r="S1766">
        <f>Input2022!S1766*0.000001</f>
        <v>87.387160738197423</v>
      </c>
      <c r="T1766">
        <f>Input2022!T1766*0.000001</f>
        <v>3.5311589999999997</v>
      </c>
      <c r="U1766">
        <f>Input2022!U1766*0.000001</f>
        <v>0</v>
      </c>
      <c r="V1766">
        <f>Input2022!V1766*0.000001</f>
        <v>3.82192</v>
      </c>
      <c r="W1766">
        <f>Input2022!W1766*0.000001</f>
        <v>1.907875</v>
      </c>
    </row>
    <row r="1767" spans="1:23">
      <c r="A1767">
        <f>Input2022!A1767</f>
        <v>2023</v>
      </c>
      <c r="B1767" t="str">
        <f>Input2022!B1767</f>
        <v>Dixon Unified School District</v>
      </c>
      <c r="C1767" t="str">
        <f>Input2022!C1767</f>
        <v>School District</v>
      </c>
      <c r="D1767" t="str">
        <f>Input2022!D1767</f>
        <v>06</v>
      </c>
      <c r="E1767" t="str">
        <f>Input2022!E1767</f>
        <v>095</v>
      </c>
      <c r="F1767" t="str">
        <f>Input2022!F1767</f>
        <v>11280</v>
      </c>
      <c r="G1767" t="str">
        <f>Input2022!G1767</f>
        <v>CA</v>
      </c>
      <c r="H1767">
        <f>Input2022!H1767*0.000001</f>
        <v>7.0740619999999996</v>
      </c>
      <c r="I1767">
        <f>Input2022!I1767*0.000001</f>
        <v>0</v>
      </c>
      <c r="J1767">
        <f>Input2022!J1767*0.000001</f>
        <v>45.100881000000001</v>
      </c>
      <c r="K1767">
        <f>Input2022!K1767*0.000001</f>
        <v>61.880250999999994</v>
      </c>
      <c r="L1767">
        <f>Input2022!L1767*0.000001</f>
        <v>63.410909999999994</v>
      </c>
      <c r="M1767">
        <f>Input2022!M1767*0.000001</f>
        <v>51.812539000000001</v>
      </c>
      <c r="N1767">
        <f>Input2022!N1767*0.000001</f>
        <v>15.579989999999999</v>
      </c>
      <c r="O1767">
        <f>Input2022!O1767*0.000001</f>
        <v>0</v>
      </c>
      <c r="P1767">
        <f>Input2022!P1767*0.000001</f>
        <v>4.3438889999999999</v>
      </c>
      <c r="Q1767">
        <f>Input2022!Q1767*0.000001</f>
        <v>-28.999762999999998</v>
      </c>
      <c r="R1767">
        <f>Input2022!R1767*0.000001</f>
        <v>127.371377</v>
      </c>
      <c r="S1767">
        <f>Input2022!S1767*0.000001</f>
        <v>98.371613999999994</v>
      </c>
      <c r="T1767">
        <f>Input2022!T1767*0.000001</f>
        <v>3.8566009999999999</v>
      </c>
      <c r="U1767">
        <f>Input2022!U1767*0.000001</f>
        <v>0</v>
      </c>
      <c r="V1767">
        <f>Input2022!V1767*0.000001</f>
        <v>8.7290449999999993</v>
      </c>
      <c r="W1767">
        <f>Input2022!W1767*0.000001</f>
        <v>-43.107596999999998</v>
      </c>
    </row>
    <row r="1768" spans="1:23">
      <c r="A1768">
        <f>Input2022!A1768</f>
        <v>2023</v>
      </c>
      <c r="B1768" t="str">
        <f>Input2022!B1768</f>
        <v>Dos Palos-Oro Loma Joint Unified School District</v>
      </c>
      <c r="C1768" t="str">
        <f>Input2022!C1768</f>
        <v>School District</v>
      </c>
      <c r="D1768" t="str">
        <f>Input2022!D1768</f>
        <v>06</v>
      </c>
      <c r="E1768" t="str">
        <f>Input2022!E1768</f>
        <v>019</v>
      </c>
      <c r="F1768" t="str">
        <f>Input2022!F1768</f>
        <v>00033</v>
      </c>
      <c r="G1768" t="str">
        <f>Input2022!G1768</f>
        <v>CA</v>
      </c>
      <c r="H1768">
        <f>Input2022!H1768*0.000001</f>
        <v>10.569628999999999</v>
      </c>
      <c r="I1768">
        <f>Input2022!I1768*0.000001</f>
        <v>-1.7</v>
      </c>
      <c r="J1768">
        <f>Input2022!J1768*0.000001</f>
        <v>47.151043999999999</v>
      </c>
      <c r="K1768">
        <f>Input2022!K1768*0.000001</f>
        <v>2.5857579999999998</v>
      </c>
      <c r="L1768">
        <f>Input2022!L1768*0.000001</f>
        <v>57.208145999999999</v>
      </c>
      <c r="M1768">
        <f>Input2022!M1768*0.000001</f>
        <v>53.979974999999996</v>
      </c>
      <c r="N1768">
        <f>Input2022!N1768*0.000001</f>
        <v>0</v>
      </c>
      <c r="O1768">
        <f>Input2022!O1768*0.000001</f>
        <v>20.271566</v>
      </c>
      <c r="P1768">
        <f>Input2022!P1768*0.000001</f>
        <v>6.8082629999999993</v>
      </c>
      <c r="Q1768">
        <f>Input2022!Q1768*0.000001</f>
        <v>-28.777134</v>
      </c>
      <c r="R1768">
        <f>Input2022!R1768*0.000001</f>
        <v>125.97600964912282</v>
      </c>
      <c r="S1768">
        <f>Input2022!S1768*0.000001</f>
        <v>97.198875649122812</v>
      </c>
      <c r="T1768">
        <f>Input2022!T1768*0.000001</f>
        <v>4.5225140000000001</v>
      </c>
      <c r="U1768">
        <f>Input2022!U1768*0.000001</f>
        <v>-1.0317743213790369E-3</v>
      </c>
      <c r="V1768">
        <f>Input2022!V1768*0.000001</f>
        <v>1.4017732256786208</v>
      </c>
      <c r="W1768">
        <f>Input2022!W1768*0.000001</f>
        <v>-13.647197</v>
      </c>
    </row>
    <row r="1769" spans="1:23">
      <c r="A1769">
        <f>Input2022!A1769</f>
        <v>2023</v>
      </c>
      <c r="B1769" t="str">
        <f>Input2022!B1769</f>
        <v>Douglas City Elementary School District</v>
      </c>
      <c r="C1769" t="str">
        <f>Input2022!C1769</f>
        <v>School District</v>
      </c>
      <c r="D1769" t="str">
        <f>Input2022!D1769</f>
        <v>06</v>
      </c>
      <c r="E1769" t="str">
        <f>Input2022!E1769</f>
        <v>105</v>
      </c>
      <c r="F1769" t="str">
        <f>Input2022!F1769</f>
        <v>11430</v>
      </c>
      <c r="G1769" t="str">
        <f>Input2022!G1769</f>
        <v>CA</v>
      </c>
      <c r="H1769">
        <f>Input2022!H1769*0.000001</f>
        <v>2.5360049999999998</v>
      </c>
      <c r="I1769">
        <f>Input2022!I1769*0.000001</f>
        <v>-5.3784999999999999E-2</v>
      </c>
      <c r="J1769">
        <f>Input2022!J1769*0.000001</f>
        <v>2.5675339999999998</v>
      </c>
      <c r="K1769">
        <f>Input2022!K1769*0.000001</f>
        <v>1.1228E-2</v>
      </c>
      <c r="L1769">
        <f>Input2022!L1769*0.000001</f>
        <v>3.365148</v>
      </c>
      <c r="M1769">
        <f>Input2022!M1769*0.000001</f>
        <v>3.1874349999999998</v>
      </c>
      <c r="N1769">
        <f>Input2022!N1769*0.000001</f>
        <v>0</v>
      </c>
      <c r="O1769">
        <f>Input2022!O1769*0.000001</f>
        <v>3.0611120000000001</v>
      </c>
      <c r="P1769">
        <f>Input2022!P1769*0.000001</f>
        <v>0.216029</v>
      </c>
      <c r="Q1769">
        <f>Input2022!Q1769*0.000001</f>
        <v>-1.9231149999999999</v>
      </c>
      <c r="R1769">
        <f>Input2022!R1769*0.000001</f>
        <v>8.1637269999999997</v>
      </c>
      <c r="S1769">
        <f>Input2022!S1769*0.000001</f>
        <v>6.2406119999999996</v>
      </c>
      <c r="T1769">
        <f>Input2022!T1769*0.000001</f>
        <v>0.30132199999999998</v>
      </c>
      <c r="U1769">
        <f>Input2022!U1769*0.000001</f>
        <v>-5.9999999999999995E-5</v>
      </c>
      <c r="V1769">
        <f>Input2022!V1769*0.000001</f>
        <v>6.1280999999999995E-2</v>
      </c>
      <c r="W1769">
        <f>Input2022!W1769*0.000001</f>
        <v>1.2772699999999999</v>
      </c>
    </row>
    <row r="1770" spans="1:23">
      <c r="A1770">
        <f>Input2022!A1770</f>
        <v>2023</v>
      </c>
      <c r="B1770" t="str">
        <f>Input2022!B1770</f>
        <v>Downey</v>
      </c>
      <c r="C1770" t="str">
        <f>Input2022!C1770</f>
        <v>City</v>
      </c>
      <c r="D1770" t="str">
        <f>Input2022!D1770</f>
        <v>06</v>
      </c>
      <c r="E1770" t="str">
        <f>Input2022!E1770</f>
        <v>037</v>
      </c>
      <c r="F1770">
        <f>Input2022!F1770</f>
        <v>19766</v>
      </c>
      <c r="G1770" t="str">
        <f>Input2022!G1770</f>
        <v>CA</v>
      </c>
      <c r="H1770">
        <f>Input2022!H1770*0.000001</f>
        <v>38.20505</v>
      </c>
      <c r="I1770">
        <f>Input2022!I1770*0.000001</f>
        <v>-19.692982000000001</v>
      </c>
      <c r="J1770">
        <f>Input2022!J1770*0.000001</f>
        <v>104.33281699999999</v>
      </c>
      <c r="K1770">
        <f>Input2022!K1770*0.000001</f>
        <v>226.61820299999999</v>
      </c>
      <c r="L1770">
        <f>Input2022!L1770*0.000001</f>
        <v>170.884534</v>
      </c>
      <c r="M1770">
        <f>Input2022!M1770*0.000001</f>
        <v>113.301863</v>
      </c>
      <c r="N1770">
        <f>Input2022!N1770*0.000001</f>
        <v>0</v>
      </c>
      <c r="O1770">
        <f>Input2022!O1770*0.000001</f>
        <v>27.261568</v>
      </c>
      <c r="P1770">
        <f>Input2022!P1770*0.000001</f>
        <v>8.6649139999999996</v>
      </c>
      <c r="Q1770">
        <f>Input2022!Q1770*0.000001</f>
        <v>-124.212098</v>
      </c>
      <c r="R1770">
        <f>Input2022!R1770*0.000001</f>
        <v>709.964113</v>
      </c>
      <c r="S1770">
        <f>Input2022!S1770*0.000001</f>
        <v>585.75201500000003</v>
      </c>
      <c r="T1770">
        <f>Input2022!T1770*0.000001</f>
        <v>13.878219999999999</v>
      </c>
      <c r="U1770">
        <f>Input2022!U1770*0.000001</f>
        <v>9.4536680000000004</v>
      </c>
      <c r="V1770">
        <f>Input2022!V1770*0.000001</f>
        <v>16.357454999999998</v>
      </c>
      <c r="W1770">
        <f>Input2022!W1770*0.000001</f>
        <v>-140.01196899999999</v>
      </c>
    </row>
    <row r="1771" spans="1:23">
      <c r="A1771">
        <f>Input2022!A1771</f>
        <v>2023</v>
      </c>
      <c r="B1771" t="str">
        <f>Input2022!B1771</f>
        <v>Downey Unified School District</v>
      </c>
      <c r="C1771" t="str">
        <f>Input2022!C1771</f>
        <v>School District</v>
      </c>
      <c r="D1771" t="str">
        <f>Input2022!D1771</f>
        <v>06</v>
      </c>
      <c r="E1771" t="str">
        <f>Input2022!E1771</f>
        <v>037</v>
      </c>
      <c r="F1771" t="str">
        <f>Input2022!F1771</f>
        <v>11460</v>
      </c>
      <c r="G1771" t="str">
        <f>Input2022!G1771</f>
        <v>CA</v>
      </c>
      <c r="H1771">
        <f>Input2022!H1771*0.000001</f>
        <v>32.618482</v>
      </c>
      <c r="I1771">
        <f>Input2022!I1771*0.000001</f>
        <v>-3.3319999999999999</v>
      </c>
      <c r="J1771">
        <f>Input2022!J1771*0.000001</f>
        <v>391.07978099999997</v>
      </c>
      <c r="K1771">
        <f>Input2022!K1771*0.000001</f>
        <v>407.04390799999999</v>
      </c>
      <c r="L1771">
        <f>Input2022!L1771*0.000001</f>
        <v>516.64463799999999</v>
      </c>
      <c r="M1771">
        <f>Input2022!M1771*0.000001</f>
        <v>446.96218499999998</v>
      </c>
      <c r="N1771">
        <f>Input2022!N1771*0.000001</f>
        <v>0</v>
      </c>
      <c r="O1771">
        <f>Input2022!O1771*0.000001</f>
        <v>143.95295999999999</v>
      </c>
      <c r="P1771">
        <f>Input2022!P1771*0.000001</f>
        <v>36.218139999999998</v>
      </c>
      <c r="Q1771">
        <f>Input2022!Q1771*0.000001</f>
        <v>-272.20263999999997</v>
      </c>
      <c r="R1771">
        <f>Input2022!R1771*0.000001</f>
        <v>1241.8557209999999</v>
      </c>
      <c r="S1771">
        <f>Input2022!S1771*0.000001</f>
        <v>969.65308099999993</v>
      </c>
      <c r="T1771">
        <f>Input2022!T1771*0.000001</f>
        <v>44.341425000000001</v>
      </c>
      <c r="U1771">
        <f>Input2022!U1771*0.000001</f>
        <v>-1.1484999999999999E-2</v>
      </c>
      <c r="V1771">
        <f>Input2022!V1771*0.000001</f>
        <v>117.07489699999999</v>
      </c>
      <c r="W1771">
        <f>Input2022!W1771*0.000001</f>
        <v>-306.33013499999998</v>
      </c>
    </row>
    <row r="1772" spans="1:23">
      <c r="A1772">
        <f>Input2022!A1772</f>
        <v>2023</v>
      </c>
      <c r="B1772" t="str">
        <f>Input2022!B1772</f>
        <v>Dry Creek Joint Elementary School District</v>
      </c>
      <c r="C1772" t="str">
        <f>Input2022!C1772</f>
        <v>School District</v>
      </c>
      <c r="D1772" t="str">
        <f>Input2022!D1772</f>
        <v>06</v>
      </c>
      <c r="E1772" t="str">
        <f>Input2022!E1772</f>
        <v>061</v>
      </c>
      <c r="F1772" t="str">
        <f>Input2022!F1772</f>
        <v>11490</v>
      </c>
      <c r="G1772" t="str">
        <f>Input2022!G1772</f>
        <v>CA</v>
      </c>
      <c r="H1772">
        <f>Input2022!H1772*0.000001</f>
        <v>24.787299999999998</v>
      </c>
      <c r="I1772">
        <f>Input2022!I1772*0.000001</f>
        <v>-1.403467</v>
      </c>
      <c r="J1772">
        <f>Input2022!J1772*0.000001</f>
        <v>85.428235000000001</v>
      </c>
      <c r="K1772">
        <f>Input2022!K1772*0.000001</f>
        <v>46.693607999999998</v>
      </c>
      <c r="L1772">
        <f>Input2022!L1772*0.000001</f>
        <v>107.113108</v>
      </c>
      <c r="M1772">
        <f>Input2022!M1772*0.000001</f>
        <v>101.30818499999999</v>
      </c>
      <c r="N1772">
        <f>Input2022!N1772*0.000001</f>
        <v>44.840185999999996</v>
      </c>
      <c r="O1772">
        <f>Input2022!O1772*0.000001</f>
        <v>0</v>
      </c>
      <c r="P1772">
        <f>Input2022!P1772*0.000001</f>
        <v>7.9580299999999999</v>
      </c>
      <c r="Q1772">
        <f>Input2022!Q1772*0.000001</f>
        <v>-56.869</v>
      </c>
      <c r="R1772">
        <f>Input2022!R1772*0.000001</f>
        <v>265.93574805808851</v>
      </c>
      <c r="S1772">
        <f>Input2022!S1772*0.000001</f>
        <v>209.06674805808854</v>
      </c>
      <c r="T1772">
        <f>Input2022!T1772*0.000001</f>
        <v>9.8403200000000002</v>
      </c>
      <c r="U1772">
        <f>Input2022!U1772*0.000001</f>
        <v>0</v>
      </c>
      <c r="V1772">
        <f>Input2022!V1772*0.000001</f>
        <v>0</v>
      </c>
      <c r="W1772">
        <f>Input2022!W1772*0.000001</f>
        <v>-41.119371000000001</v>
      </c>
    </row>
    <row r="1773" spans="1:23">
      <c r="A1773">
        <f>Input2022!A1773</f>
        <v>2023</v>
      </c>
      <c r="B1773" t="str">
        <f>Input2022!B1773</f>
        <v>Duarte</v>
      </c>
      <c r="C1773" t="str">
        <f>Input2022!C1773</f>
        <v>City</v>
      </c>
      <c r="D1773" t="str">
        <f>Input2022!D1773</f>
        <v>06</v>
      </c>
      <c r="E1773" t="str">
        <f>Input2022!E1773</f>
        <v>037</v>
      </c>
      <c r="F1773">
        <f>Input2022!F1773</f>
        <v>19990</v>
      </c>
      <c r="G1773" t="str">
        <f>Input2022!G1773</f>
        <v>CA</v>
      </c>
      <c r="H1773">
        <f>Input2022!H1773*0.000001</f>
        <v>26.688887999999999</v>
      </c>
      <c r="I1773">
        <f>Input2022!I1773*0.000001</f>
        <v>-0.75695800000000002</v>
      </c>
      <c r="J1773">
        <f>Input2022!J1773*0.000001</f>
        <v>21.734586999999998</v>
      </c>
      <c r="K1773">
        <f>Input2022!K1773*0.000001</f>
        <v>3.7925689999999999</v>
      </c>
      <c r="L1773">
        <f>Input2022!L1773*0.000001</f>
        <v>30.750795999999998</v>
      </c>
      <c r="M1773">
        <f>Input2022!M1773*0.000001</f>
        <v>24.860434999999999</v>
      </c>
      <c r="N1773">
        <f>Input2022!N1773*0.000001</f>
        <v>0</v>
      </c>
      <c r="O1773">
        <f>Input2022!O1773*0.000001</f>
        <v>28.301150999999997</v>
      </c>
      <c r="P1773">
        <f>Input2022!P1773*0.000001</f>
        <v>1.9624699999999999</v>
      </c>
      <c r="Q1773">
        <f>Input2022!Q1773*0.000001</f>
        <v>-17.488019999999999</v>
      </c>
      <c r="R1773">
        <f>Input2022!R1773*0.000001</f>
        <v>80.183493999999996</v>
      </c>
      <c r="S1773">
        <f>Input2022!S1773*0.000001</f>
        <v>62.695473999999997</v>
      </c>
      <c r="T1773">
        <f>Input2022!T1773*0.000001</f>
        <v>0.50543499999999997</v>
      </c>
      <c r="U1773">
        <f>Input2022!U1773*0.000001</f>
        <v>5.8317969999999999</v>
      </c>
      <c r="V1773">
        <f>Input2022!V1773*0.000001</f>
        <v>10.174455999999999</v>
      </c>
      <c r="W1773">
        <f>Input2022!W1773*0.000001</f>
        <v>11.751431999999999</v>
      </c>
    </row>
    <row r="1774" spans="1:23">
      <c r="A1774">
        <f>Input2022!A1774</f>
        <v>2023</v>
      </c>
      <c r="B1774" t="str">
        <f>Input2022!B1774</f>
        <v>Duarte Unified School District</v>
      </c>
      <c r="C1774" t="str">
        <f>Input2022!C1774</f>
        <v>School District</v>
      </c>
      <c r="D1774" t="str">
        <f>Input2022!D1774</f>
        <v>06</v>
      </c>
      <c r="E1774" t="str">
        <f>Input2022!E1774</f>
        <v>037</v>
      </c>
      <c r="F1774" t="str">
        <f>Input2022!F1774</f>
        <v>11520</v>
      </c>
      <c r="G1774" t="str">
        <f>Input2022!G1774</f>
        <v>CA</v>
      </c>
      <c r="H1774">
        <f>Input2022!H1774*0.000001</f>
        <v>10.628159</v>
      </c>
      <c r="I1774">
        <f>Input2022!I1774*0.000001</f>
        <v>0</v>
      </c>
      <c r="J1774">
        <f>Input2022!J1774*0.000001</f>
        <v>52.786128999999995</v>
      </c>
      <c r="K1774">
        <f>Input2022!K1774*0.000001</f>
        <v>122.46995899999999</v>
      </c>
      <c r="L1774">
        <f>Input2022!L1774*0.000001</f>
        <v>79.018104999999991</v>
      </c>
      <c r="M1774">
        <f>Input2022!M1774*0.000001</f>
        <v>64.385643000000002</v>
      </c>
      <c r="N1774">
        <f>Input2022!N1774*0.000001</f>
        <v>0</v>
      </c>
      <c r="O1774">
        <f>Input2022!O1774*0.000001</f>
        <v>28.685811999999999</v>
      </c>
      <c r="P1774">
        <f>Input2022!P1774*0.000001</f>
        <v>15.444668999999999</v>
      </c>
      <c r="Q1774">
        <f>Input2022!Q1774*0.000001</f>
        <v>-38.816254000000001</v>
      </c>
      <c r="R1774">
        <f>Input2022!R1774*0.000001</f>
        <v>173.0680566084261</v>
      </c>
      <c r="S1774">
        <f>Input2022!S1774*0.000001</f>
        <v>134.25180260842612</v>
      </c>
      <c r="T1774">
        <f>Input2022!T1774*0.000001</f>
        <v>5.7629630000000001</v>
      </c>
      <c r="U1774">
        <f>Input2022!U1774*0.000001</f>
        <v>-8.6751178918169217E-4</v>
      </c>
      <c r="V1774">
        <f>Input2022!V1774*0.000001</f>
        <v>11.785955488210817</v>
      </c>
      <c r="W1774">
        <f>Input2022!W1774*0.000001</f>
        <v>-72.111494999999991</v>
      </c>
    </row>
    <row r="1775" spans="1:23">
      <c r="A1775">
        <f>Input2022!A1775</f>
        <v>2023</v>
      </c>
      <c r="B1775" t="str">
        <f>Input2022!B1775</f>
        <v>Dublin</v>
      </c>
      <c r="C1775" t="str">
        <f>Input2022!C1775</f>
        <v>City</v>
      </c>
      <c r="D1775" t="str">
        <f>Input2022!D1775</f>
        <v>06</v>
      </c>
      <c r="E1775" t="str">
        <f>Input2022!E1775</f>
        <v>001</v>
      </c>
      <c r="F1775">
        <f>Input2022!F1775</f>
        <v>20018</v>
      </c>
      <c r="G1775" t="str">
        <f>Input2022!G1775</f>
        <v>CA</v>
      </c>
      <c r="H1775">
        <f>Input2022!H1775*0.000001</f>
        <v>245.40761899999998</v>
      </c>
      <c r="I1775">
        <f>Input2022!I1775*0.000001</f>
        <v>-3.9798209999999998</v>
      </c>
      <c r="J1775">
        <f>Input2022!J1775*0.000001</f>
        <v>91.983802999999995</v>
      </c>
      <c r="K1775">
        <f>Input2022!K1775*0.000001</f>
        <v>20.354344999999999</v>
      </c>
      <c r="L1775">
        <f>Input2022!L1775*0.000001</f>
        <v>152.98324499999998</v>
      </c>
      <c r="M1775">
        <f>Input2022!M1775*0.000001</f>
        <v>121.813345</v>
      </c>
      <c r="N1775">
        <f>Input2022!N1775*0.000001</f>
        <v>0</v>
      </c>
      <c r="O1775">
        <f>Input2022!O1775*0.000001</f>
        <v>234.69030699999999</v>
      </c>
      <c r="P1775">
        <f>Input2022!P1775*0.000001</f>
        <v>22.075626999999997</v>
      </c>
      <c r="Q1775">
        <f>Input2022!Q1775*0.000001</f>
        <v>-20.630516</v>
      </c>
      <c r="R1775">
        <f>Input2022!R1775*0.000001</f>
        <v>88.467049742710131</v>
      </c>
      <c r="S1775">
        <f>Input2022!S1775*0.000001</f>
        <v>67.836533742710131</v>
      </c>
      <c r="T1775">
        <f>Input2022!T1775*0.000001</f>
        <v>2.1942049999999997</v>
      </c>
      <c r="U1775">
        <f>Input2022!U1775*0.000001</f>
        <v>23.570968999999998</v>
      </c>
      <c r="V1775">
        <f>Input2022!V1775*0.000001</f>
        <v>20.705918999999998</v>
      </c>
      <c r="W1775">
        <f>Input2022!W1775*0.000001</f>
        <v>261.77525700000001</v>
      </c>
    </row>
    <row r="1776" spans="1:23">
      <c r="A1776">
        <f>Input2022!A1776</f>
        <v>2023</v>
      </c>
      <c r="B1776" t="str">
        <f>Input2022!B1776</f>
        <v>Dublin Unified School District</v>
      </c>
      <c r="C1776" t="str">
        <f>Input2022!C1776</f>
        <v>School District</v>
      </c>
      <c r="D1776" t="str">
        <f>Input2022!D1776</f>
        <v>06</v>
      </c>
      <c r="E1776" t="str">
        <f>Input2022!E1776</f>
        <v>001</v>
      </c>
      <c r="F1776" t="str">
        <f>Input2022!F1776</f>
        <v>00019</v>
      </c>
      <c r="G1776" t="str">
        <f>Input2022!G1776</f>
        <v>CA</v>
      </c>
      <c r="H1776">
        <f>Input2022!H1776*0.000001</f>
        <v>19.970236</v>
      </c>
      <c r="I1776">
        <f>Input2022!I1776*0.000001</f>
        <v>-1.323968</v>
      </c>
      <c r="J1776">
        <f>Input2022!J1776*0.000001</f>
        <v>182.13121799999999</v>
      </c>
      <c r="K1776">
        <f>Input2022!K1776*0.000001</f>
        <v>672.884773</v>
      </c>
      <c r="L1776">
        <f>Input2022!L1776*0.000001</f>
        <v>234.898065</v>
      </c>
      <c r="M1776">
        <f>Input2022!M1776*0.000001</f>
        <v>180.699558</v>
      </c>
      <c r="N1776">
        <f>Input2022!N1776*0.000001</f>
        <v>42.767744</v>
      </c>
      <c r="O1776">
        <f>Input2022!O1776*0.000001</f>
        <v>0</v>
      </c>
      <c r="P1776">
        <f>Input2022!P1776*0.000001</f>
        <v>10.725764</v>
      </c>
      <c r="Q1776">
        <f>Input2022!Q1776*0.000001</f>
        <v>-126.395</v>
      </c>
      <c r="R1776">
        <f>Input2022!R1776*0.000001</f>
        <v>576.66859450636048</v>
      </c>
      <c r="S1776">
        <f>Input2022!S1776*0.000001</f>
        <v>450.2735945063605</v>
      </c>
      <c r="T1776">
        <f>Input2022!T1776*0.000001</f>
        <v>22.203160999999998</v>
      </c>
      <c r="U1776">
        <f>Input2022!U1776*0.000001</f>
        <v>0</v>
      </c>
      <c r="V1776">
        <f>Input2022!V1776*0.000001</f>
        <v>0</v>
      </c>
      <c r="W1776">
        <f>Input2022!W1776*0.000001</f>
        <v>-84.291862999999992</v>
      </c>
    </row>
    <row r="1777" spans="1:23">
      <c r="A1777">
        <f>Input2022!A1777</f>
        <v>2023</v>
      </c>
      <c r="B1777" t="str">
        <f>Input2022!B1777</f>
        <v>Ducor Union Elementary School District</v>
      </c>
      <c r="C1777" t="str">
        <f>Input2022!C1777</f>
        <v>School District</v>
      </c>
      <c r="D1777" t="str">
        <f>Input2022!D1777</f>
        <v>06</v>
      </c>
      <c r="E1777" t="str">
        <f>Input2022!E1777</f>
        <v>107</v>
      </c>
      <c r="F1777" t="str">
        <f>Input2022!F1777</f>
        <v>11550</v>
      </c>
      <c r="G1777" t="str">
        <f>Input2022!G1777</f>
        <v>CA</v>
      </c>
      <c r="H1777">
        <f>Input2022!H1777*0.000001</f>
        <v>0.71803799999999995</v>
      </c>
      <c r="I1777">
        <f>Input2022!I1777*0.000001</f>
        <v>-0.11750999999999999</v>
      </c>
      <c r="J1777">
        <f>Input2022!J1777*0.000001</f>
        <v>3.1808169999999998</v>
      </c>
      <c r="K1777">
        <f>Input2022!K1777*0.000001</f>
        <v>4.5016999999999995E-2</v>
      </c>
      <c r="L1777">
        <f>Input2022!L1777*0.000001</f>
        <v>4.238893</v>
      </c>
      <c r="M1777">
        <f>Input2022!M1777*0.000001</f>
        <v>4.0994079999999995</v>
      </c>
      <c r="N1777">
        <f>Input2022!N1777*0.000001</f>
        <v>1.6506719999999999</v>
      </c>
      <c r="O1777">
        <f>Input2022!O1777*0.000001</f>
        <v>0</v>
      </c>
      <c r="P1777">
        <f>Input2022!P1777*0.000001</f>
        <v>0.46501099999999995</v>
      </c>
      <c r="Q1777">
        <f>Input2022!Q1777*0.000001</f>
        <v>-1.7668809999999999</v>
      </c>
      <c r="R1777">
        <f>Input2022!R1777*0.000001</f>
        <v>7.9744305555555579</v>
      </c>
      <c r="S1777">
        <f>Input2022!S1777*0.000001</f>
        <v>6.2075495555555573</v>
      </c>
      <c r="T1777">
        <f>Input2022!T1777*0.000001</f>
        <v>0.25689200000000001</v>
      </c>
      <c r="U1777">
        <f>Input2022!U1777*0.000001</f>
        <v>2.5786E-2</v>
      </c>
      <c r="V1777">
        <f>Input2022!V1777*0.000001</f>
        <v>5.1928999999999996E-2</v>
      </c>
      <c r="W1777">
        <f>Input2022!W1777*0.000001</f>
        <v>-0.54441600000000001</v>
      </c>
    </row>
    <row r="1778" spans="1:23">
      <c r="A1778">
        <f>Input2022!A1778</f>
        <v>2023</v>
      </c>
      <c r="B1778" t="str">
        <f>Input2022!B1778</f>
        <v>Dunsmuir</v>
      </c>
      <c r="C1778" t="str">
        <f>Input2022!C1778</f>
        <v>City</v>
      </c>
      <c r="D1778" t="str">
        <f>Input2022!D1778</f>
        <v>06</v>
      </c>
      <c r="E1778" t="str">
        <f>Input2022!E1778</f>
        <v>093</v>
      </c>
      <c r="F1778">
        <f>Input2022!F1778</f>
        <v>20242</v>
      </c>
      <c r="G1778" t="str">
        <f>Input2022!G1778</f>
        <v>CA</v>
      </c>
      <c r="H1778">
        <f>Input2022!H1778*0.000001</f>
        <v>1.6965999999999999</v>
      </c>
      <c r="I1778">
        <f>Input2022!I1778*0.000001</f>
        <v>-6.2361E-2</v>
      </c>
      <c r="J1778">
        <f>Input2022!J1778*0.000001</f>
        <v>2.3788429999999998</v>
      </c>
      <c r="K1778">
        <f>Input2022!K1778*0.000001</f>
        <v>9.9822509999999998</v>
      </c>
      <c r="L1778">
        <f>Input2022!L1778*0.000001</f>
        <v>8.8964970000000001</v>
      </c>
      <c r="M1778">
        <f>Input2022!M1778*0.000001</f>
        <v>2.5115099999999999</v>
      </c>
      <c r="N1778">
        <f>Input2022!N1778*0.000001</f>
        <v>0</v>
      </c>
      <c r="O1778">
        <f>Input2022!O1778*0.000001</f>
        <v>1.3454389999999998</v>
      </c>
      <c r="P1778">
        <f>Input2022!P1778*0.000001</f>
        <v>0.24628599999999998</v>
      </c>
      <c r="Q1778">
        <f>Input2022!Q1778*0.000001</f>
        <v>-1.6593179999999998</v>
      </c>
      <c r="R1778">
        <f>Input2022!R1778*0.000001</f>
        <v>5.8119719789842383</v>
      </c>
      <c r="S1778">
        <f>Input2022!S1778*0.000001</f>
        <v>4.1526539789842385</v>
      </c>
      <c r="T1778">
        <f>Input2022!T1778*0.000001</f>
        <v>0.16562499999999999</v>
      </c>
      <c r="U1778">
        <f>Input2022!U1778*0.000001</f>
        <v>0</v>
      </c>
      <c r="V1778">
        <f>Input2022!V1778*0.000001</f>
        <v>0</v>
      </c>
      <c r="W1778">
        <f>Input2022!W1778*0.000001</f>
        <v>2.0176629999999998</v>
      </c>
    </row>
    <row r="1779" spans="1:23">
      <c r="A1779">
        <f>Input2022!A1779</f>
        <v>2023</v>
      </c>
      <c r="B1779" t="str">
        <f>Input2022!B1779</f>
        <v>Dunsmuir Joint Union High School District</v>
      </c>
      <c r="C1779" t="str">
        <f>Input2022!C1779</f>
        <v>School District</v>
      </c>
      <c r="D1779" t="str">
        <f>Input2022!D1779</f>
        <v>06</v>
      </c>
      <c r="E1779" t="str">
        <f>Input2022!E1779</f>
        <v>089</v>
      </c>
      <c r="F1779" t="str">
        <f>Input2022!F1779</f>
        <v>11700</v>
      </c>
      <c r="G1779" t="str">
        <f>Input2022!G1779</f>
        <v>CA</v>
      </c>
      <c r="H1779">
        <f>Input2022!H1779*0.000001</f>
        <v>1.4630529999999999</v>
      </c>
      <c r="I1779">
        <f>Input2022!I1779*0.000001</f>
        <v>-7.8989999999999998E-3</v>
      </c>
      <c r="J1779">
        <f>Input2022!J1779*0.000001</f>
        <v>2.4031940000000001</v>
      </c>
      <c r="K1779">
        <f>Input2022!K1779*0.000001</f>
        <v>0.16234099999999999</v>
      </c>
      <c r="L1779">
        <f>Input2022!L1779*0.000001</f>
        <v>2.7861279999999997</v>
      </c>
      <c r="M1779">
        <f>Input2022!M1779*0.000001</f>
        <v>2.543933</v>
      </c>
      <c r="N1779">
        <f>Input2022!N1779*0.000001</f>
        <v>1.9322649999999999</v>
      </c>
      <c r="O1779">
        <f>Input2022!O1779*0.000001</f>
        <v>6.1276999999999998E-2</v>
      </c>
      <c r="P1779">
        <f>Input2022!P1779*0.000001</f>
        <v>0.35469899999999999</v>
      </c>
      <c r="Q1779">
        <f>Input2022!Q1779*0.000001</f>
        <v>-1.3642639999999999</v>
      </c>
      <c r="R1779">
        <f>Input2022!R1779*0.000001</f>
        <v>5.8110949999999999</v>
      </c>
      <c r="S1779">
        <f>Input2022!S1779*0.000001</f>
        <v>4.4468309999999995</v>
      </c>
      <c r="T1779">
        <f>Input2022!T1779*0.000001</f>
        <v>0.16486499999999998</v>
      </c>
      <c r="U1779">
        <f>Input2022!U1779*0.000001</f>
        <v>0</v>
      </c>
      <c r="V1779">
        <f>Input2022!V1779*0.000001</f>
        <v>0</v>
      </c>
      <c r="W1779">
        <f>Input2022!W1779*0.000001</f>
        <v>1.1795169999999999</v>
      </c>
    </row>
    <row r="1780" spans="1:23">
      <c r="A1780">
        <f>Input2022!A1780</f>
        <v>2023</v>
      </c>
      <c r="B1780" t="str">
        <f>Input2022!B1780</f>
        <v>Durham Unified School District</v>
      </c>
      <c r="C1780" t="str">
        <f>Input2022!C1780</f>
        <v>School District</v>
      </c>
      <c r="D1780" t="str">
        <f>Input2022!D1780</f>
        <v>06</v>
      </c>
      <c r="E1780" t="str">
        <f>Input2022!E1780</f>
        <v>007</v>
      </c>
      <c r="F1780" t="str">
        <f>Input2022!F1780</f>
        <v>11730</v>
      </c>
      <c r="G1780" t="str">
        <f>Input2022!G1780</f>
        <v>CA</v>
      </c>
      <c r="H1780">
        <f>Input2022!H1780*0.000001</f>
        <v>3.1151519999999997</v>
      </c>
      <c r="I1780">
        <f>Input2022!I1780*0.000001</f>
        <v>0</v>
      </c>
      <c r="J1780">
        <f>Input2022!J1780*0.000001</f>
        <v>13.929138</v>
      </c>
      <c r="K1780">
        <f>Input2022!K1780*0.000001</f>
        <v>20.465942999999999</v>
      </c>
      <c r="L1780">
        <f>Input2022!L1780*0.000001</f>
        <v>18.709766999999999</v>
      </c>
      <c r="M1780">
        <f>Input2022!M1780*0.000001</f>
        <v>16.46509</v>
      </c>
      <c r="N1780">
        <f>Input2022!N1780*0.000001</f>
        <v>0</v>
      </c>
      <c r="O1780">
        <f>Input2022!O1780*0.000001</f>
        <v>7.008699</v>
      </c>
      <c r="P1780">
        <f>Input2022!P1780*0.000001</f>
        <v>2.2266409999999999</v>
      </c>
      <c r="Q1780">
        <f>Input2022!Q1780*0.000001</f>
        <v>-9.1986229999999995</v>
      </c>
      <c r="R1780">
        <f>Input2022!R1780*0.000001</f>
        <v>41.241681</v>
      </c>
      <c r="S1780">
        <f>Input2022!S1780*0.000001</f>
        <v>32.043058000000002</v>
      </c>
      <c r="T1780">
        <f>Input2022!T1780*0.000001</f>
        <v>1.422898</v>
      </c>
      <c r="U1780">
        <f>Input2022!U1780*0.000001</f>
        <v>0</v>
      </c>
      <c r="V1780">
        <f>Input2022!V1780*0.000001</f>
        <v>1.8173949999999999</v>
      </c>
      <c r="W1780">
        <f>Input2022!W1780*0.000001</f>
        <v>-18.018868999999999</v>
      </c>
    </row>
    <row r="1781" spans="1:23">
      <c r="A1781">
        <f>Input2022!A1781</f>
        <v>2023</v>
      </c>
      <c r="B1781" t="str">
        <f>Input2022!B1781</f>
        <v>Earlimart School District</v>
      </c>
      <c r="C1781" t="str">
        <f>Input2022!C1781</f>
        <v>School District</v>
      </c>
      <c r="D1781" t="str">
        <f>Input2022!D1781</f>
        <v>06</v>
      </c>
      <c r="E1781" t="str">
        <f>Input2022!E1781</f>
        <v>107</v>
      </c>
      <c r="F1781" t="str">
        <f>Input2022!F1781</f>
        <v>11760</v>
      </c>
      <c r="G1781" t="str">
        <f>Input2022!G1781</f>
        <v>CA</v>
      </c>
      <c r="H1781">
        <f>Input2022!H1781*0.000001</f>
        <v>23.003384999999998</v>
      </c>
      <c r="I1781">
        <f>Input2022!I1781*0.000001</f>
        <v>-0.18707499999999999</v>
      </c>
      <c r="J1781">
        <f>Input2022!J1781*0.000001</f>
        <v>34.424175999999996</v>
      </c>
      <c r="K1781">
        <f>Input2022!K1781*0.000001</f>
        <v>11.886903</v>
      </c>
      <c r="L1781">
        <f>Input2022!L1781*0.000001</f>
        <v>43.340499000000001</v>
      </c>
      <c r="M1781">
        <f>Input2022!M1781*0.000001</f>
        <v>38.848031999999996</v>
      </c>
      <c r="N1781">
        <f>Input2022!N1781*0.000001</f>
        <v>0</v>
      </c>
      <c r="O1781">
        <f>Input2022!O1781*0.000001</f>
        <v>30.784929999999999</v>
      </c>
      <c r="P1781">
        <f>Input2022!P1781*0.000001</f>
        <v>2.9740789999999997</v>
      </c>
      <c r="Q1781">
        <f>Input2022!Q1781*0.000001</f>
        <v>-21.634667999999998</v>
      </c>
      <c r="R1781">
        <f>Input2022!R1781*0.000001</f>
        <v>94.069342999999989</v>
      </c>
      <c r="S1781">
        <f>Input2022!S1781*0.000001</f>
        <v>72.434674999999999</v>
      </c>
      <c r="T1781">
        <f>Input2022!T1781*0.000001</f>
        <v>3.578424</v>
      </c>
      <c r="U1781">
        <f>Input2022!U1781*0.000001</f>
        <v>-4.9299999999999995E-4</v>
      </c>
      <c r="V1781">
        <f>Input2022!V1781*0.000001</f>
        <v>3.9166669999999999</v>
      </c>
      <c r="W1781">
        <f>Input2022!W1781*0.000001</f>
        <v>4.6013979999999997</v>
      </c>
    </row>
    <row r="1782" spans="1:23">
      <c r="A1782">
        <f>Input2022!A1782</f>
        <v>2023</v>
      </c>
      <c r="B1782" t="str">
        <f>Input2022!B1782</f>
        <v>East Nicolaus Joint Union High School District</v>
      </c>
      <c r="C1782" t="str">
        <f>Input2022!C1782</f>
        <v>School District</v>
      </c>
      <c r="D1782" t="str">
        <f>Input2022!D1782</f>
        <v>06</v>
      </c>
      <c r="E1782" t="str">
        <f>Input2022!E1782</f>
        <v>101</v>
      </c>
      <c r="F1782" t="str">
        <f>Input2022!F1782</f>
        <v>11780</v>
      </c>
      <c r="G1782" t="str">
        <f>Input2022!G1782</f>
        <v>CA</v>
      </c>
      <c r="H1782">
        <f>Input2022!H1782*0.000001</f>
        <v>1.512427</v>
      </c>
      <c r="I1782">
        <f>Input2022!I1782*0.000001</f>
        <v>0</v>
      </c>
      <c r="J1782">
        <f>Input2022!J1782*0.000001</f>
        <v>5.6414679999999997</v>
      </c>
      <c r="K1782">
        <f>Input2022!K1782*0.000001</f>
        <v>3.5105209999999998</v>
      </c>
      <c r="L1782">
        <f>Input2022!L1782*0.000001</f>
        <v>6.6438689999999996</v>
      </c>
      <c r="M1782">
        <f>Input2022!M1782*0.000001</f>
        <v>6.1263139999999998</v>
      </c>
      <c r="N1782">
        <f>Input2022!N1782*0.000001</f>
        <v>3.1690860000000001</v>
      </c>
      <c r="O1782">
        <f>Input2022!O1782*0.000001</f>
        <v>0.19330899999999998</v>
      </c>
      <c r="P1782">
        <f>Input2022!P1782*0.000001</f>
        <v>1.4113169999999999</v>
      </c>
      <c r="Q1782">
        <f>Input2022!Q1782*0.000001</f>
        <v>-2.8891089999999999</v>
      </c>
      <c r="R1782">
        <f>Input2022!R1782*0.000001</f>
        <v>12.376102280701756</v>
      </c>
      <c r="S1782">
        <f>Input2022!S1782*0.000001</f>
        <v>9.4869932807017552</v>
      </c>
      <c r="T1782">
        <f>Input2022!T1782*0.000001</f>
        <v>0.44342099999999995</v>
      </c>
      <c r="U1782">
        <f>Input2022!U1782*0.000001</f>
        <v>0</v>
      </c>
      <c r="V1782">
        <f>Input2022!V1782*0.000001</f>
        <v>0</v>
      </c>
      <c r="W1782">
        <f>Input2022!W1782*0.000001</f>
        <v>-0.70794199999999996</v>
      </c>
    </row>
    <row r="1783" spans="1:23">
      <c r="A1783">
        <f>Input2022!A1783</f>
        <v>2023</v>
      </c>
      <c r="B1783" t="str">
        <f>Input2022!B1783</f>
        <v>East Palo Alto</v>
      </c>
      <c r="C1783" t="str">
        <f>Input2022!C1783</f>
        <v>City</v>
      </c>
      <c r="D1783" t="str">
        <f>Input2022!D1783</f>
        <v>06</v>
      </c>
      <c r="E1783" t="str">
        <f>Input2022!E1783</f>
        <v>081</v>
      </c>
      <c r="F1783">
        <f>Input2022!F1783</f>
        <v>20956</v>
      </c>
      <c r="G1783" t="str">
        <f>Input2022!G1783</f>
        <v>CA</v>
      </c>
      <c r="H1783">
        <f>Input2022!H1783*0.000001</f>
        <v>50.872152999999997</v>
      </c>
      <c r="I1783">
        <f>Input2022!I1783*0.000001</f>
        <v>-5.2740979999999995</v>
      </c>
      <c r="J1783">
        <f>Input2022!J1783*0.000001</f>
        <v>30.696507999999998</v>
      </c>
      <c r="K1783">
        <f>Input2022!K1783*0.000001</f>
        <v>6.2129119999999993</v>
      </c>
      <c r="L1783">
        <f>Input2022!L1783*0.000001</f>
        <v>65.700322</v>
      </c>
      <c r="M1783">
        <f>Input2022!M1783*0.000001</f>
        <v>38.684985999999995</v>
      </c>
      <c r="N1783">
        <f>Input2022!N1783*0.000001</f>
        <v>0</v>
      </c>
      <c r="O1783">
        <f>Input2022!O1783*0.000001</f>
        <v>49.551400000000001</v>
      </c>
      <c r="P1783">
        <f>Input2022!P1783*0.000001</f>
        <v>3.1541269999999999</v>
      </c>
      <c r="Q1783">
        <f>Input2022!Q1783*0.000001</f>
        <v>-14.730174999999999</v>
      </c>
      <c r="R1783">
        <f>Input2022!R1783*0.000001</f>
        <v>63.165415951972562</v>
      </c>
      <c r="S1783">
        <f>Input2022!S1783*0.000001</f>
        <v>48.435240951972567</v>
      </c>
      <c r="T1783">
        <f>Input2022!T1783*0.000001</f>
        <v>2.4660889999999998</v>
      </c>
      <c r="U1783">
        <f>Input2022!U1783*0.000001</f>
        <v>0</v>
      </c>
      <c r="V1783">
        <f>Input2022!V1783*0.000001</f>
        <v>0</v>
      </c>
      <c r="W1783">
        <f>Input2022!W1783*0.000001</f>
        <v>62.189336999999995</v>
      </c>
    </row>
    <row r="1784" spans="1:23">
      <c r="A1784">
        <f>Input2022!A1784</f>
        <v>2023</v>
      </c>
      <c r="B1784" t="str">
        <f>Input2022!B1784</f>
        <v>East Side Union High School District</v>
      </c>
      <c r="C1784" t="str">
        <f>Input2022!C1784</f>
        <v>School District</v>
      </c>
      <c r="D1784" t="str">
        <f>Input2022!D1784</f>
        <v>06</v>
      </c>
      <c r="E1784" t="str">
        <f>Input2022!E1784</f>
        <v>085</v>
      </c>
      <c r="F1784" t="str">
        <f>Input2022!F1784</f>
        <v>11820</v>
      </c>
      <c r="G1784" t="str">
        <f>Input2022!G1784</f>
        <v>CA</v>
      </c>
      <c r="H1784">
        <f>Input2022!H1784*0.000001</f>
        <v>64.657022999999995</v>
      </c>
      <c r="I1784">
        <f>Input2022!I1784*0.000001</f>
        <v>-9.9999999999999992E-2</v>
      </c>
      <c r="J1784">
        <f>Input2022!J1784*0.000001</f>
        <v>346.366062</v>
      </c>
      <c r="K1784">
        <f>Input2022!K1784*0.000001</f>
        <v>901.68542400000001</v>
      </c>
      <c r="L1784">
        <f>Input2022!L1784*0.000001</f>
        <v>544.283682</v>
      </c>
      <c r="M1784">
        <f>Input2022!M1784*0.000001</f>
        <v>392.00251499999996</v>
      </c>
      <c r="N1784">
        <f>Input2022!N1784*0.000001</f>
        <v>0</v>
      </c>
      <c r="O1784">
        <f>Input2022!O1784*0.000001</f>
        <v>130.25628599999999</v>
      </c>
      <c r="P1784">
        <f>Input2022!P1784*0.000001</f>
        <v>43.084213999999996</v>
      </c>
      <c r="Q1784">
        <f>Input2022!Q1784*0.000001</f>
        <v>-254.53462999999999</v>
      </c>
      <c r="R1784">
        <f>Input2022!R1784*0.000001</f>
        <v>1172.8187559999999</v>
      </c>
      <c r="S1784">
        <f>Input2022!S1784*0.000001</f>
        <v>918.28412600000001</v>
      </c>
      <c r="T1784">
        <f>Input2022!T1784*0.000001</f>
        <v>39.276860999999997</v>
      </c>
      <c r="U1784">
        <f>Input2022!U1784*0.000001</f>
        <v>13.818995999999999</v>
      </c>
      <c r="V1784">
        <f>Input2022!V1784*0.000001</f>
        <v>59.343336000000001</v>
      </c>
      <c r="W1784">
        <f>Input2022!W1784*0.000001</f>
        <v>-203.25308199999998</v>
      </c>
    </row>
    <row r="1785" spans="1:23">
      <c r="A1785">
        <f>Input2022!A1785</f>
        <v>2023</v>
      </c>
      <c r="B1785" t="str">
        <f>Input2022!B1785</f>
        <v>East Whittier City School District</v>
      </c>
      <c r="C1785" t="str">
        <f>Input2022!C1785</f>
        <v>School District</v>
      </c>
      <c r="D1785" t="str">
        <f>Input2022!D1785</f>
        <v>06</v>
      </c>
      <c r="E1785" t="str">
        <f>Input2022!E1785</f>
        <v>037</v>
      </c>
      <c r="F1785" t="str">
        <f>Input2022!F1785</f>
        <v>11850</v>
      </c>
      <c r="G1785" t="str">
        <f>Input2022!G1785</f>
        <v>CA</v>
      </c>
      <c r="H1785">
        <f>Input2022!H1785*0.000001</f>
        <v>22.364114000000001</v>
      </c>
      <c r="I1785">
        <f>Input2022!I1785*0.000001</f>
        <v>0</v>
      </c>
      <c r="J1785">
        <f>Input2022!J1785*0.000001</f>
        <v>132.46823799999999</v>
      </c>
      <c r="K1785">
        <f>Input2022!K1785*0.000001</f>
        <v>89.440771999999996</v>
      </c>
      <c r="L1785">
        <f>Input2022!L1785*0.000001</f>
        <v>150.304429</v>
      </c>
      <c r="M1785">
        <f>Input2022!M1785*0.000001</f>
        <v>144.887046</v>
      </c>
      <c r="N1785">
        <f>Input2022!N1785*0.000001</f>
        <v>0</v>
      </c>
      <c r="O1785">
        <f>Input2022!O1785*0.000001</f>
        <v>50.053090999999995</v>
      </c>
      <c r="P1785">
        <f>Input2022!P1785*0.000001</f>
        <v>15.522959999999999</v>
      </c>
      <c r="Q1785">
        <f>Input2022!Q1785*0.000001</f>
        <v>-91.529832999999996</v>
      </c>
      <c r="R1785">
        <f>Input2022!R1785*0.000001</f>
        <v>420.03508999999997</v>
      </c>
      <c r="S1785">
        <f>Input2022!S1785*0.000001</f>
        <v>328.50525699999997</v>
      </c>
      <c r="T1785">
        <f>Input2022!T1785*0.000001</f>
        <v>15.148976999999999</v>
      </c>
      <c r="U1785">
        <f>Input2022!U1785*0.000001</f>
        <v>0</v>
      </c>
      <c r="V1785">
        <f>Input2022!V1785*0.000001</f>
        <v>9.8637680000000003</v>
      </c>
      <c r="W1785">
        <f>Input2022!W1785*0.000001</f>
        <v>-50.798636999999999</v>
      </c>
    </row>
    <row r="1786" spans="1:23">
      <c r="A1786">
        <f>Input2022!A1786</f>
        <v>2023</v>
      </c>
      <c r="B1786" t="str">
        <f>Input2022!B1786</f>
        <v>Eastern Sierra Unified School District</v>
      </c>
      <c r="C1786" t="str">
        <f>Input2022!C1786</f>
        <v>School District</v>
      </c>
      <c r="D1786" t="str">
        <f>Input2022!D1786</f>
        <v>06</v>
      </c>
      <c r="E1786" t="str">
        <f>Input2022!E1786</f>
        <v>051</v>
      </c>
      <c r="F1786" t="str">
        <f>Input2022!F1786</f>
        <v>11870</v>
      </c>
      <c r="G1786" t="str">
        <f>Input2022!G1786</f>
        <v>CA</v>
      </c>
      <c r="H1786">
        <f>Input2022!H1786*0.000001</f>
        <v>6.2759359999999997</v>
      </c>
      <c r="I1786">
        <f>Input2022!I1786*0.000001</f>
        <v>-0.33999999999999997</v>
      </c>
      <c r="J1786">
        <f>Input2022!J1786*0.000001</f>
        <v>12.753496</v>
      </c>
      <c r="K1786">
        <f>Input2022!K1786*0.000001</f>
        <v>12.804490999999999</v>
      </c>
      <c r="L1786">
        <f>Input2022!L1786*0.000001</f>
        <v>15.342777999999999</v>
      </c>
      <c r="M1786">
        <f>Input2022!M1786*0.000001</f>
        <v>14.124858999999999</v>
      </c>
      <c r="N1786">
        <f>Input2022!N1786*0.000001</f>
        <v>0</v>
      </c>
      <c r="O1786">
        <f>Input2022!O1786*0.000001</f>
        <v>7.0886619999999994</v>
      </c>
      <c r="P1786">
        <f>Input2022!P1786*0.000001</f>
        <v>0.61149599999999993</v>
      </c>
      <c r="Q1786">
        <f>Input2022!Q1786*0.000001</f>
        <v>-8.4273740000000004</v>
      </c>
      <c r="R1786">
        <f>Input2022!R1786*0.000001</f>
        <v>35.469943999999998</v>
      </c>
      <c r="S1786">
        <f>Input2022!S1786*0.000001</f>
        <v>27.042569999999998</v>
      </c>
      <c r="T1786">
        <f>Input2022!T1786*0.000001</f>
        <v>1.2147699999999999</v>
      </c>
      <c r="U1786">
        <f>Input2022!U1786*0.000001</f>
        <v>-2.5299999999999997E-4</v>
      </c>
      <c r="V1786">
        <f>Input2022!V1786*0.000001</f>
        <v>2.649492</v>
      </c>
      <c r="W1786">
        <f>Input2022!W1786*0.000001</f>
        <v>-6.2218159999999996</v>
      </c>
    </row>
    <row r="1787" spans="1:23">
      <c r="A1787">
        <f>Input2022!A1787</f>
        <v>2023</v>
      </c>
      <c r="B1787" t="str">
        <f>Input2022!B1787</f>
        <v>Eastside Union Elementary School District</v>
      </c>
      <c r="C1787" t="str">
        <f>Input2022!C1787</f>
        <v>School District</v>
      </c>
      <c r="D1787" t="str">
        <f>Input2022!D1787</f>
        <v>06</v>
      </c>
      <c r="E1787" t="str">
        <f>Input2022!E1787</f>
        <v>037</v>
      </c>
      <c r="F1787" t="str">
        <f>Input2022!F1787</f>
        <v>11910</v>
      </c>
      <c r="G1787" t="str">
        <f>Input2022!G1787</f>
        <v>CA</v>
      </c>
      <c r="H1787">
        <f>Input2022!H1787*0.000001</f>
        <v>10.02449</v>
      </c>
      <c r="I1787">
        <f>Input2022!I1787*0.000001</f>
        <v>0</v>
      </c>
      <c r="J1787">
        <f>Input2022!J1787*0.000001</f>
        <v>55.680225</v>
      </c>
      <c r="K1787">
        <f>Input2022!K1787*0.000001</f>
        <v>7.6091919999999993</v>
      </c>
      <c r="L1787">
        <f>Input2022!L1787*0.000001</f>
        <v>74.839379999999991</v>
      </c>
      <c r="M1787">
        <f>Input2022!M1787*0.000001</f>
        <v>71.557022000000003</v>
      </c>
      <c r="N1787">
        <f>Input2022!N1787*0.000001</f>
        <v>0</v>
      </c>
      <c r="O1787">
        <f>Input2022!O1787*0.000001</f>
        <v>27.059725</v>
      </c>
      <c r="P1787">
        <f>Input2022!P1787*0.000001</f>
        <v>10.992239</v>
      </c>
      <c r="Q1787">
        <f>Input2022!Q1787*0.000001</f>
        <v>-34.726163</v>
      </c>
      <c r="R1787">
        <f>Input2022!R1787*0.000001</f>
        <v>155.61025581231507</v>
      </c>
      <c r="S1787">
        <f>Input2022!S1787*0.000001</f>
        <v>120.88409281231507</v>
      </c>
      <c r="T1787">
        <f>Input2022!T1787*0.000001</f>
        <v>5.470135</v>
      </c>
      <c r="U1787">
        <f>Input2022!U1787*0.000001</f>
        <v>0</v>
      </c>
      <c r="V1787">
        <f>Input2022!V1787*0.000001</f>
        <v>9.8339409999999994</v>
      </c>
      <c r="W1787">
        <f>Input2022!W1787*0.000001</f>
        <v>-28.423414999999999</v>
      </c>
    </row>
    <row r="1788" spans="1:23">
      <c r="A1788">
        <f>Input2022!A1788</f>
        <v>2023</v>
      </c>
      <c r="B1788" t="str">
        <f>Input2022!B1788</f>
        <v>Eastvale</v>
      </c>
      <c r="C1788" t="str">
        <f>Input2022!C1788</f>
        <v>City</v>
      </c>
      <c r="D1788" t="str">
        <f>Input2022!D1788</f>
        <v>06</v>
      </c>
      <c r="E1788" t="str">
        <f>Input2022!E1788</f>
        <v>065</v>
      </c>
      <c r="F1788" t="str">
        <f>Input2022!F1788</f>
        <v>21230</v>
      </c>
      <c r="G1788" t="str">
        <f>Input2022!G1788</f>
        <v>CA</v>
      </c>
      <c r="H1788">
        <f>Input2022!H1788*0.000001</f>
        <v>127.39412399999999</v>
      </c>
      <c r="I1788">
        <f>Input2022!I1788*0.000001</f>
        <v>-12.761462</v>
      </c>
      <c r="J1788">
        <f>Input2022!J1788*0.000001</f>
        <v>33.462295999999995</v>
      </c>
      <c r="K1788">
        <f>Input2022!K1788*0.000001</f>
        <v>0.84911700000000001</v>
      </c>
      <c r="L1788">
        <f>Input2022!L1788*0.000001</f>
        <v>91.159712999999996</v>
      </c>
      <c r="M1788">
        <f>Input2022!M1788*0.000001</f>
        <v>78.729039</v>
      </c>
      <c r="N1788">
        <f>Input2022!N1788*0.000001</f>
        <v>0</v>
      </c>
      <c r="O1788">
        <f>Input2022!O1788*0.000001</f>
        <v>141.180149</v>
      </c>
      <c r="P1788">
        <f>Input2022!P1788*0.000001</f>
        <v>8.5493319999999997</v>
      </c>
      <c r="Q1788">
        <f>Input2022!Q1788*0.000001</f>
        <v>-5.3678999999999998E-2</v>
      </c>
      <c r="R1788">
        <f>Input2022!R1788*0.000001</f>
        <v>2.3338700000000001</v>
      </c>
      <c r="S1788">
        <f>Input2022!S1788*0.000001</f>
        <v>2.2801909999999999</v>
      </c>
      <c r="T1788">
        <f>Input2022!T1788*0.000001</f>
        <v>0.45139999999999997</v>
      </c>
      <c r="U1788">
        <f>Input2022!U1788*0.000001</f>
        <v>0.27640500000000001</v>
      </c>
      <c r="V1788">
        <f>Input2022!V1788*0.000001</f>
        <v>0.22725699999999999</v>
      </c>
      <c r="W1788">
        <f>Input2022!W1788*0.000001</f>
        <v>128.523765</v>
      </c>
    </row>
    <row r="1789" spans="1:23">
      <c r="A1789">
        <f>Input2022!A1789</f>
        <v>2023</v>
      </c>
      <c r="B1789" t="str">
        <f>Input2022!B1789</f>
        <v>Edison Elementary School District</v>
      </c>
      <c r="C1789" t="str">
        <f>Input2022!C1789</f>
        <v>School District</v>
      </c>
      <c r="D1789" t="str">
        <f>Input2022!D1789</f>
        <v>06</v>
      </c>
      <c r="E1789" t="str">
        <f>Input2022!E1789</f>
        <v>029</v>
      </c>
      <c r="F1789" t="str">
        <f>Input2022!F1789</f>
        <v>11940</v>
      </c>
      <c r="G1789" t="str">
        <f>Input2022!G1789</f>
        <v>CA</v>
      </c>
      <c r="H1789">
        <f>Input2022!H1789*0.000001</f>
        <v>4.4102569999999996</v>
      </c>
      <c r="I1789">
        <f>Input2022!I1789*0.000001</f>
        <v>-2.261E-3</v>
      </c>
      <c r="J1789">
        <f>Input2022!J1789*0.000001</f>
        <v>22.078184</v>
      </c>
      <c r="K1789">
        <f>Input2022!K1789*0.000001</f>
        <v>9.0038839999999993</v>
      </c>
      <c r="L1789">
        <f>Input2022!L1789*0.000001</f>
        <v>31.111967999999997</v>
      </c>
      <c r="M1789">
        <f>Input2022!M1789*0.000001</f>
        <v>24.314713999999999</v>
      </c>
      <c r="N1789">
        <f>Input2022!N1789*0.000001</f>
        <v>8.5456710000000005</v>
      </c>
      <c r="O1789">
        <f>Input2022!O1789*0.000001</f>
        <v>0</v>
      </c>
      <c r="P1789">
        <f>Input2022!P1789*0.000001</f>
        <v>2.2345090000000001</v>
      </c>
      <c r="Q1789">
        <f>Input2022!Q1789*0.000001</f>
        <v>-14.904</v>
      </c>
      <c r="R1789">
        <f>Input2022!R1789*0.000001</f>
        <v>78.774569</v>
      </c>
      <c r="S1789">
        <f>Input2022!S1789*0.000001</f>
        <v>63.870568999999996</v>
      </c>
      <c r="T1789">
        <f>Input2022!T1789*0.000001</f>
        <v>1.9278389999999999</v>
      </c>
      <c r="U1789">
        <f>Input2022!U1789*0.000001</f>
        <v>0.194824</v>
      </c>
      <c r="V1789">
        <f>Input2022!V1789*0.000001</f>
        <v>2.9295079999999998</v>
      </c>
      <c r="W1789">
        <f>Input2022!W1789*0.000001</f>
        <v>-9.5519619999999996</v>
      </c>
    </row>
    <row r="1790" spans="1:23">
      <c r="A1790">
        <f>Input2022!A1790</f>
        <v>2023</v>
      </c>
      <c r="B1790" t="str">
        <f>Input2022!B1790</f>
        <v>El Cajon</v>
      </c>
      <c r="C1790" t="str">
        <f>Input2022!C1790</f>
        <v>City</v>
      </c>
      <c r="D1790" t="str">
        <f>Input2022!D1790</f>
        <v>06</v>
      </c>
      <c r="E1790" t="str">
        <f>Input2022!E1790</f>
        <v>073</v>
      </c>
      <c r="F1790">
        <f>Input2022!F1790</f>
        <v>21712</v>
      </c>
      <c r="G1790" t="str">
        <f>Input2022!G1790</f>
        <v>CA</v>
      </c>
      <c r="H1790">
        <f>Input2022!H1790*0.000001</f>
        <v>61.404740999999994</v>
      </c>
      <c r="I1790">
        <f>Input2022!I1790*0.000001</f>
        <v>-9.2490059999999996</v>
      </c>
      <c r="J1790">
        <f>Input2022!J1790*0.000001</f>
        <v>89.50141099999999</v>
      </c>
      <c r="K1790">
        <f>Input2022!K1790*0.000001</f>
        <v>152.45260099999999</v>
      </c>
      <c r="L1790">
        <f>Input2022!L1790*0.000001</f>
        <v>150.041145</v>
      </c>
      <c r="M1790">
        <f>Input2022!M1790*0.000001</f>
        <v>99.798291999999989</v>
      </c>
      <c r="N1790">
        <f>Input2022!N1790*0.000001</f>
        <v>0</v>
      </c>
      <c r="O1790">
        <f>Input2022!O1790*0.000001</f>
        <v>56.184613999999996</v>
      </c>
      <c r="P1790">
        <f>Input2022!P1790*0.000001</f>
        <v>4.94754</v>
      </c>
      <c r="Q1790">
        <f>Input2022!Q1790*0.000001</f>
        <v>-98.388995999999992</v>
      </c>
      <c r="R1790">
        <f>Input2022!R1790*0.000001</f>
        <v>647.125901</v>
      </c>
      <c r="S1790">
        <f>Input2022!S1790*0.000001</f>
        <v>548.73690499999998</v>
      </c>
      <c r="T1790">
        <f>Input2022!T1790*0.000001</f>
        <v>14.217939999999999</v>
      </c>
      <c r="U1790">
        <f>Input2022!U1790*0.000001</f>
        <v>6.5381130000000001</v>
      </c>
      <c r="V1790">
        <f>Input2022!V1790*0.000001</f>
        <v>12.679333</v>
      </c>
      <c r="W1790">
        <f>Input2022!W1790*0.000001</f>
        <v>-85.355429999999998</v>
      </c>
    </row>
    <row r="1791" spans="1:23">
      <c r="A1791">
        <f>Input2022!A1791</f>
        <v>2023</v>
      </c>
      <c r="B1791" t="str">
        <f>Input2022!B1791</f>
        <v>El Centro Elementary School District</v>
      </c>
      <c r="C1791" t="str">
        <f>Input2022!C1791</f>
        <v>School District</v>
      </c>
      <c r="D1791" t="str">
        <f>Input2022!D1791</f>
        <v>06</v>
      </c>
      <c r="E1791" t="str">
        <f>Input2022!E1791</f>
        <v>025</v>
      </c>
      <c r="F1791" t="str">
        <f>Input2022!F1791</f>
        <v>12030</v>
      </c>
      <c r="G1791" t="str">
        <f>Input2022!G1791</f>
        <v>CA</v>
      </c>
      <c r="H1791">
        <f>Input2022!H1791*0.000001</f>
        <v>21.255475999999998</v>
      </c>
      <c r="I1791">
        <f>Input2022!I1791*0.000001</f>
        <v>-1</v>
      </c>
      <c r="J1791">
        <f>Input2022!J1791*0.000001</f>
        <v>100.606819</v>
      </c>
      <c r="K1791">
        <f>Input2022!K1791*0.000001</f>
        <v>32.833734999999997</v>
      </c>
      <c r="L1791">
        <f>Input2022!L1791*0.000001</f>
        <v>134.84835100000001</v>
      </c>
      <c r="M1791">
        <f>Input2022!M1791*0.000001</f>
        <v>113.66234299999999</v>
      </c>
      <c r="N1791">
        <f>Input2022!N1791*0.000001</f>
        <v>46.633373999999996</v>
      </c>
      <c r="O1791">
        <f>Input2022!O1791*0.000001</f>
        <v>0</v>
      </c>
      <c r="P1791">
        <f>Input2022!P1791*0.000001</f>
        <v>13.024398999999999</v>
      </c>
      <c r="Q1791">
        <f>Input2022!Q1791*0.000001</f>
        <v>-63.633310999999999</v>
      </c>
      <c r="R1791">
        <f>Input2022!R1791*0.000001</f>
        <v>279.66988632781727</v>
      </c>
      <c r="S1791">
        <f>Input2022!S1791*0.000001</f>
        <v>216.03657532781725</v>
      </c>
      <c r="T1791">
        <f>Input2022!T1791*0.000001</f>
        <v>10.493655</v>
      </c>
      <c r="U1791">
        <f>Input2022!U1791*0.000001</f>
        <v>0</v>
      </c>
      <c r="V1791">
        <f>Input2022!V1791*0.000001</f>
        <v>14.805313</v>
      </c>
      <c r="W1791">
        <f>Input2022!W1791*0.000001</f>
        <v>-56.808495000000001</v>
      </c>
    </row>
    <row r="1792" spans="1:23">
      <c r="A1792">
        <f>Input2022!A1792</f>
        <v>2023</v>
      </c>
      <c r="B1792" t="str">
        <f>Input2022!B1792</f>
        <v>El Cerrito</v>
      </c>
      <c r="C1792" t="str">
        <f>Input2022!C1792</f>
        <v>City</v>
      </c>
      <c r="D1792" t="str">
        <f>Input2022!D1792</f>
        <v>06</v>
      </c>
      <c r="E1792" t="str">
        <f>Input2022!E1792</f>
        <v>013</v>
      </c>
      <c r="F1792">
        <f>Input2022!F1792</f>
        <v>21796</v>
      </c>
      <c r="G1792" t="str">
        <f>Input2022!G1792</f>
        <v>CA</v>
      </c>
      <c r="H1792">
        <f>Input2022!H1792*0.000001</f>
        <v>23.034216000000001</v>
      </c>
      <c r="I1792">
        <f>Input2022!I1792*0.000001</f>
        <v>-0.58276299999999992</v>
      </c>
      <c r="J1792">
        <f>Input2022!J1792*0.000001</f>
        <v>43.456806999999998</v>
      </c>
      <c r="K1792">
        <f>Input2022!K1792*0.000001</f>
        <v>16.059263999999999</v>
      </c>
      <c r="L1792">
        <f>Input2022!L1792*0.000001</f>
        <v>63.336234999999995</v>
      </c>
      <c r="M1792">
        <f>Input2022!M1792*0.000001</f>
        <v>50.814602999999998</v>
      </c>
      <c r="N1792">
        <f>Input2022!N1792*0.000001</f>
        <v>0</v>
      </c>
      <c r="O1792">
        <f>Input2022!O1792*0.000001</f>
        <v>24.481527999999997</v>
      </c>
      <c r="P1792">
        <f>Input2022!P1792*0.000001</f>
        <v>5.4355029999999998</v>
      </c>
      <c r="Q1792">
        <f>Input2022!Q1792*0.000001</f>
        <v>-79.526923999999994</v>
      </c>
      <c r="R1792">
        <f>Input2022!R1792*0.000001</f>
        <v>679.13684030742968</v>
      </c>
      <c r="S1792">
        <f>Input2022!S1792*0.000001</f>
        <v>599.60991630742967</v>
      </c>
      <c r="T1792">
        <f>Input2022!T1792*0.000001</f>
        <v>8.8588889999999996</v>
      </c>
      <c r="U1792">
        <f>Input2022!U1792*0.000001</f>
        <v>0</v>
      </c>
      <c r="V1792">
        <f>Input2022!V1792*0.000001</f>
        <v>0</v>
      </c>
      <c r="W1792">
        <f>Input2022!W1792*0.000001</f>
        <v>-31.271760999999998</v>
      </c>
    </row>
    <row r="1793" spans="1:23">
      <c r="A1793">
        <f>Input2022!A1793</f>
        <v>2023</v>
      </c>
      <c r="B1793" t="str">
        <f>Input2022!B1793</f>
        <v>El Dorado County</v>
      </c>
      <c r="C1793" t="str">
        <f>Input2022!C1793</f>
        <v>County</v>
      </c>
      <c r="D1793" t="str">
        <f>Input2022!D1793</f>
        <v>06</v>
      </c>
      <c r="E1793" t="str">
        <f>Input2022!E1793</f>
        <v>017</v>
      </c>
      <c r="F1793" t="str">
        <f>Input2022!F1793</f>
        <v>00000</v>
      </c>
      <c r="G1793" t="str">
        <f>Input2022!G1793</f>
        <v>CA</v>
      </c>
      <c r="H1793">
        <f>Input2022!H1793*0.000001</f>
        <v>101.032578</v>
      </c>
      <c r="I1793">
        <f>Input2022!I1793*0.000001</f>
        <v>-36.297914999999996</v>
      </c>
      <c r="J1793">
        <f>Input2022!J1793*0.000001</f>
        <v>285.50355500000001</v>
      </c>
      <c r="K1793">
        <f>Input2022!K1793*0.000001</f>
        <v>119.62234099999999</v>
      </c>
      <c r="L1793">
        <f>Input2022!L1793*0.000001</f>
        <v>515.97803399999998</v>
      </c>
      <c r="M1793">
        <f>Input2022!M1793*0.000001</f>
        <v>261.068108</v>
      </c>
      <c r="N1793">
        <f>Input2022!N1793*0.000001</f>
        <v>0</v>
      </c>
      <c r="O1793">
        <f>Input2022!O1793*0.000001</f>
        <v>93.759976999999992</v>
      </c>
      <c r="P1793">
        <f>Input2022!P1793*0.000001</f>
        <v>17.260693</v>
      </c>
      <c r="Q1793">
        <f>Input2022!Q1793*0.000001</f>
        <v>-425.137542</v>
      </c>
      <c r="R1793">
        <f>Input2022!R1793*0.000001</f>
        <v>1298.4732770000001</v>
      </c>
      <c r="S1793">
        <f>Input2022!S1793*0.000001</f>
        <v>873.335735</v>
      </c>
      <c r="T1793">
        <f>Input2022!T1793*0.000001</f>
        <v>50.215413999999996</v>
      </c>
      <c r="U1793">
        <f>Input2022!U1793*0.000001</f>
        <v>0</v>
      </c>
      <c r="V1793">
        <f>Input2022!V1793*0.000001</f>
        <v>91.581389999999999</v>
      </c>
      <c r="W1793">
        <f>Input2022!W1793*0.000001</f>
        <v>-281.380201</v>
      </c>
    </row>
    <row r="1794" spans="1:23">
      <c r="A1794">
        <f>Input2022!A1794</f>
        <v>2023</v>
      </c>
      <c r="B1794" t="str">
        <f>Input2022!B1794</f>
        <v>El Dorado County Office of Education</v>
      </c>
      <c r="C1794" t="str">
        <f>Input2022!C1794</f>
        <v>School District</v>
      </c>
      <c r="D1794" t="str">
        <f>Input2022!D1794</f>
        <v>06</v>
      </c>
      <c r="E1794" t="str">
        <f>Input2022!E1794</f>
        <v>017</v>
      </c>
      <c r="F1794" t="str">
        <f>Input2022!F1794</f>
        <v>91006</v>
      </c>
      <c r="G1794" t="str">
        <f>Input2022!G1794</f>
        <v>CA</v>
      </c>
      <c r="H1794">
        <f>Input2022!H1794*0.000001</f>
        <v>20.738074999999998</v>
      </c>
      <c r="I1794">
        <f>Input2022!I1794*0.000001</f>
        <v>-2.446294</v>
      </c>
      <c r="J1794">
        <f>Input2022!J1794*0.000001</f>
        <v>64.30715099999999</v>
      </c>
      <c r="K1794">
        <f>Input2022!K1794*0.000001</f>
        <v>0</v>
      </c>
      <c r="L1794">
        <f>Input2022!L1794*0.000001</f>
        <v>87.268362999999994</v>
      </c>
      <c r="M1794">
        <f>Input2022!M1794*0.000001</f>
        <v>71.387790999999993</v>
      </c>
      <c r="N1794">
        <f>Input2022!N1794*0.000001</f>
        <v>21.143034</v>
      </c>
      <c r="O1794">
        <f>Input2022!O1794*0.000001</f>
        <v>0</v>
      </c>
      <c r="P1794">
        <f>Input2022!P1794*0.000001</f>
        <v>5.127739</v>
      </c>
      <c r="Q1794">
        <f>Input2022!Q1794*0.000001</f>
        <v>-58.628999999999998</v>
      </c>
      <c r="R1794">
        <f>Input2022!R1794*0.000001</f>
        <v>234.55903099999998</v>
      </c>
      <c r="S1794">
        <f>Input2022!S1794*0.000001</f>
        <v>175.93003099999999</v>
      </c>
      <c r="T1794">
        <f>Input2022!T1794*0.000001</f>
        <v>8.185155</v>
      </c>
      <c r="U1794">
        <f>Input2022!U1794*0.000001</f>
        <v>0</v>
      </c>
      <c r="V1794">
        <f>Input2022!V1794*0.000001</f>
        <v>2.2533999999999998E-2</v>
      </c>
      <c r="W1794">
        <f>Input2022!W1794*0.000001</f>
        <v>-22.303048999999998</v>
      </c>
    </row>
    <row r="1795" spans="1:23">
      <c r="A1795">
        <f>Input2022!A1795</f>
        <v>2023</v>
      </c>
      <c r="B1795" t="str">
        <f>Input2022!B1795</f>
        <v>El Dorado Union High School District</v>
      </c>
      <c r="C1795" t="str">
        <f>Input2022!C1795</f>
        <v>School District</v>
      </c>
      <c r="D1795" t="str">
        <f>Input2022!D1795</f>
        <v>06</v>
      </c>
      <c r="E1795" t="str">
        <f>Input2022!E1795</f>
        <v>017</v>
      </c>
      <c r="F1795" t="str">
        <f>Input2022!F1795</f>
        <v>12070</v>
      </c>
      <c r="G1795" t="str">
        <f>Input2022!G1795</f>
        <v>CA</v>
      </c>
      <c r="H1795">
        <f>Input2022!H1795*0.000001</f>
        <v>12.409082</v>
      </c>
      <c r="I1795">
        <f>Input2022!I1795*0.000001</f>
        <v>-8.7000000000000001E-5</v>
      </c>
      <c r="J1795">
        <f>Input2022!J1795*0.000001</f>
        <v>100.51961299999999</v>
      </c>
      <c r="K1795">
        <f>Input2022!K1795*0.000001</f>
        <v>78.203806999999998</v>
      </c>
      <c r="L1795">
        <f>Input2022!L1795*0.000001</f>
        <v>117.08277199999999</v>
      </c>
      <c r="M1795">
        <f>Input2022!M1795*0.000001</f>
        <v>107.851614</v>
      </c>
      <c r="N1795">
        <f>Input2022!N1795*0.000001</f>
        <v>20.419218999999998</v>
      </c>
      <c r="O1795">
        <f>Input2022!O1795*0.000001</f>
        <v>0</v>
      </c>
      <c r="P1795">
        <f>Input2022!P1795*0.000001</f>
        <v>2.6344219999999998</v>
      </c>
      <c r="Q1795">
        <f>Input2022!Q1795*0.000001</f>
        <v>-68.849910999999992</v>
      </c>
      <c r="R1795">
        <f>Input2022!R1795*0.000001</f>
        <v>306.75412599999999</v>
      </c>
      <c r="S1795">
        <f>Input2022!S1795*0.000001</f>
        <v>237.90421499999999</v>
      </c>
      <c r="T1795">
        <f>Input2022!T1795*0.000001</f>
        <v>10.673662</v>
      </c>
      <c r="U1795">
        <f>Input2022!U1795*0.000001</f>
        <v>2.781307</v>
      </c>
      <c r="V1795">
        <f>Input2022!V1795*0.000001</f>
        <v>10.118243999999999</v>
      </c>
      <c r="W1795">
        <f>Input2022!W1795*0.000001</f>
        <v>-47.813998999999995</v>
      </c>
    </row>
    <row r="1796" spans="1:23">
      <c r="A1796">
        <f>Input2022!A1796</f>
        <v>2023</v>
      </c>
      <c r="B1796" t="str">
        <f>Input2022!B1796</f>
        <v>El Monte City School District</v>
      </c>
      <c r="C1796" t="str">
        <f>Input2022!C1796</f>
        <v>School District</v>
      </c>
      <c r="D1796" t="str">
        <f>Input2022!D1796</f>
        <v>06</v>
      </c>
      <c r="E1796" t="str">
        <f>Input2022!E1796</f>
        <v>037</v>
      </c>
      <c r="F1796" t="str">
        <f>Input2022!F1796</f>
        <v>12090</v>
      </c>
      <c r="G1796" t="str">
        <f>Input2022!G1796</f>
        <v>CA</v>
      </c>
      <c r="H1796">
        <f>Input2022!H1796*0.000001</f>
        <v>15.155654</v>
      </c>
      <c r="I1796">
        <f>Input2022!I1796*0.000001</f>
        <v>0</v>
      </c>
      <c r="J1796">
        <f>Input2022!J1796*0.000001</f>
        <v>155.60050200000001</v>
      </c>
      <c r="K1796">
        <f>Input2022!K1796*0.000001</f>
        <v>136.182704</v>
      </c>
      <c r="L1796">
        <f>Input2022!L1796*0.000001</f>
        <v>214.63124399999998</v>
      </c>
      <c r="M1796">
        <f>Input2022!M1796*0.000001</f>
        <v>186.25394599999998</v>
      </c>
      <c r="N1796">
        <f>Input2022!N1796*0.000001</f>
        <v>0</v>
      </c>
      <c r="O1796">
        <f>Input2022!O1796*0.000001</f>
        <v>87.978076000000001</v>
      </c>
      <c r="P1796">
        <f>Input2022!P1796*0.000001</f>
        <v>23.214637</v>
      </c>
      <c r="Q1796">
        <f>Input2022!Q1796*0.000001</f>
        <v>-121.260194</v>
      </c>
      <c r="R1796">
        <f>Input2022!R1796*0.000001</f>
        <v>525.5426154385965</v>
      </c>
      <c r="S1796">
        <f>Input2022!S1796*0.000001</f>
        <v>404.28242143859654</v>
      </c>
      <c r="T1796">
        <f>Input2022!T1796*0.000001</f>
        <v>18.599294</v>
      </c>
      <c r="U1796">
        <f>Input2022!U1796*0.000001</f>
        <v>-4.1660047553001775E-3</v>
      </c>
      <c r="V1796">
        <f>Input2022!V1796*0.000001</f>
        <v>48.930030995244692</v>
      </c>
      <c r="W1796">
        <f>Input2022!W1796*0.000001</f>
        <v>-139.34471199999999</v>
      </c>
    </row>
    <row r="1797" spans="1:23">
      <c r="A1797">
        <f>Input2022!A1797</f>
        <v>2023</v>
      </c>
      <c r="B1797" t="str">
        <f>Input2022!B1797</f>
        <v>El Monte Union High School District</v>
      </c>
      <c r="C1797" t="str">
        <f>Input2022!C1797</f>
        <v>School District</v>
      </c>
      <c r="D1797" t="str">
        <f>Input2022!D1797</f>
        <v>06</v>
      </c>
      <c r="E1797" t="str">
        <f>Input2022!E1797</f>
        <v>037</v>
      </c>
      <c r="F1797" t="str">
        <f>Input2022!F1797</f>
        <v>12120</v>
      </c>
      <c r="G1797" t="str">
        <f>Input2022!G1797</f>
        <v>CA</v>
      </c>
      <c r="H1797">
        <f>Input2022!H1797*0.000001</f>
        <v>66.376165999999998</v>
      </c>
      <c r="I1797">
        <f>Input2022!I1797*0.000001</f>
        <v>-0.39999999999999997</v>
      </c>
      <c r="J1797">
        <f>Input2022!J1797*0.000001</f>
        <v>155.109837</v>
      </c>
      <c r="K1797">
        <f>Input2022!K1797*0.000001</f>
        <v>276.84531399999997</v>
      </c>
      <c r="L1797">
        <f>Input2022!L1797*0.000001</f>
        <v>223.460353</v>
      </c>
      <c r="M1797">
        <f>Input2022!M1797*0.000001</f>
        <v>184.31251799999998</v>
      </c>
      <c r="N1797">
        <f>Input2022!N1797*0.000001</f>
        <v>0</v>
      </c>
      <c r="O1797">
        <f>Input2022!O1797*0.000001</f>
        <v>101.62514</v>
      </c>
      <c r="P1797">
        <f>Input2022!P1797*0.000001</f>
        <v>19.893636999999998</v>
      </c>
      <c r="Q1797">
        <f>Input2022!Q1797*0.000001</f>
        <v>-122.063199</v>
      </c>
      <c r="R1797">
        <f>Input2022!R1797*0.000001</f>
        <v>540.10849199999996</v>
      </c>
      <c r="S1797">
        <f>Input2022!S1797*0.000001</f>
        <v>418.04529299999996</v>
      </c>
      <c r="T1797">
        <f>Input2022!T1797*0.000001</f>
        <v>18.518573999999997</v>
      </c>
      <c r="U1797">
        <f>Input2022!U1797*0.000001</f>
        <v>-2.6479999999999997E-3</v>
      </c>
      <c r="V1797">
        <f>Input2022!V1797*0.000001</f>
        <v>32.909417999999995</v>
      </c>
      <c r="W1797">
        <f>Input2022!W1797*0.000001</f>
        <v>-81.859651999999997</v>
      </c>
    </row>
    <row r="1798" spans="1:23">
      <c r="A1798">
        <f>Input2022!A1798</f>
        <v>2023</v>
      </c>
      <c r="B1798" t="str">
        <f>Input2022!B1798</f>
        <v>El Nido Elementary School District</v>
      </c>
      <c r="C1798" t="str">
        <f>Input2022!C1798</f>
        <v>School District</v>
      </c>
      <c r="D1798" t="str">
        <f>Input2022!D1798</f>
        <v>06</v>
      </c>
      <c r="E1798" t="str">
        <f>Input2022!E1798</f>
        <v>047</v>
      </c>
      <c r="F1798" t="str">
        <f>Input2022!F1798</f>
        <v>12150</v>
      </c>
      <c r="G1798" t="str">
        <f>Input2022!G1798</f>
        <v>CA</v>
      </c>
      <c r="H1798">
        <f>Input2022!H1798*0.000001</f>
        <v>0.99210399999999999</v>
      </c>
      <c r="I1798">
        <f>Input2022!I1798*0.000001</f>
        <v>0</v>
      </c>
      <c r="J1798">
        <f>Input2022!J1798*0.000001</f>
        <v>3.3453519999999997</v>
      </c>
      <c r="K1798">
        <f>Input2022!K1798*0.000001</f>
        <v>3.1207149999999997</v>
      </c>
      <c r="L1798">
        <f>Input2022!L1798*0.000001</f>
        <v>4.7424089999999994</v>
      </c>
      <c r="M1798">
        <f>Input2022!M1798*0.000001</f>
        <v>4.1384429999999996</v>
      </c>
      <c r="N1798">
        <f>Input2022!N1798*0.000001</f>
        <v>0</v>
      </c>
      <c r="O1798">
        <f>Input2022!O1798*0.000001</f>
        <v>2.4341239999999997</v>
      </c>
      <c r="P1798">
        <f>Input2022!P1798*0.000001</f>
        <v>0.61820599999999992</v>
      </c>
      <c r="Q1798">
        <f>Input2022!Q1798*0.000001</f>
        <v>-1.864908</v>
      </c>
      <c r="R1798">
        <f>Input2022!R1798*0.000001</f>
        <v>8.2374289372959595</v>
      </c>
      <c r="S1798">
        <f>Input2022!S1798*0.000001</f>
        <v>6.3725209372959597</v>
      </c>
      <c r="T1798">
        <f>Input2022!T1798*0.000001</f>
        <v>0.28704499999999999</v>
      </c>
      <c r="U1798">
        <f>Input2022!U1798*0.000001</f>
        <v>0</v>
      </c>
      <c r="V1798">
        <f>Input2022!V1798*0.000001</f>
        <v>0</v>
      </c>
      <c r="W1798">
        <f>Input2022!W1798*0.000001</f>
        <v>-0.25520300000000001</v>
      </c>
    </row>
    <row r="1799" spans="1:23">
      <c r="A1799">
        <f>Input2022!A1799</f>
        <v>2023</v>
      </c>
      <c r="B1799" t="str">
        <f>Input2022!B1799</f>
        <v>El Paso de Robles (Paso Robles)</v>
      </c>
      <c r="C1799" t="str">
        <f>Input2022!C1799</f>
        <v>City</v>
      </c>
      <c r="D1799" t="str">
        <f>Input2022!D1799</f>
        <v>06</v>
      </c>
      <c r="E1799" t="str">
        <f>Input2022!E1799</f>
        <v>079</v>
      </c>
      <c r="F1799" t="str">
        <f>Input2022!F1799</f>
        <v>22300</v>
      </c>
      <c r="G1799" t="str">
        <f>Input2022!G1799</f>
        <v>CA</v>
      </c>
      <c r="H1799">
        <f>Input2022!H1799*0.000001</f>
        <v>22.116415</v>
      </c>
      <c r="I1799">
        <f>Input2022!I1799*0.000001</f>
        <v>-14.754947</v>
      </c>
      <c r="J1799">
        <f>Input2022!J1799*0.000001</f>
        <v>45.294865000000001</v>
      </c>
      <c r="K1799">
        <f>Input2022!K1799*0.000001</f>
        <v>64.057828999999998</v>
      </c>
      <c r="L1799">
        <f>Input2022!L1799*0.000001</f>
        <v>113.72822599999999</v>
      </c>
      <c r="M1799">
        <f>Input2022!M1799*0.000001</f>
        <v>53.834592999999998</v>
      </c>
      <c r="N1799">
        <f>Input2022!N1799*0.000001</f>
        <v>0</v>
      </c>
      <c r="O1799">
        <f>Input2022!O1799*0.000001</f>
        <v>20.975268999999997</v>
      </c>
      <c r="P1799">
        <f>Input2022!P1799*0.000001</f>
        <v>5.1912789999999998</v>
      </c>
      <c r="Q1799">
        <f>Input2022!Q1799*0.000001</f>
        <v>-47.434885000000001</v>
      </c>
      <c r="R1799">
        <f>Input2022!R1799*0.000001</f>
        <v>186.53949399999999</v>
      </c>
      <c r="S1799">
        <f>Input2022!S1799*0.000001</f>
        <v>139.10460899999998</v>
      </c>
      <c r="T1799">
        <f>Input2022!T1799*0.000001</f>
        <v>5.9109819999999997</v>
      </c>
      <c r="U1799">
        <f>Input2022!U1799*0.000001</f>
        <v>9.2168080000000003</v>
      </c>
      <c r="V1799">
        <f>Input2022!V1799*0.000001</f>
        <v>14.844781999999999</v>
      </c>
      <c r="W1799">
        <f>Input2022!W1799*0.000001</f>
        <v>30.953900999999998</v>
      </c>
    </row>
    <row r="1800" spans="1:23">
      <c r="A1800">
        <f>Input2022!A1800</f>
        <v>2023</v>
      </c>
      <c r="B1800" t="str">
        <f>Input2022!B1800</f>
        <v>El Rancho Unified School District</v>
      </c>
      <c r="C1800" t="str">
        <f>Input2022!C1800</f>
        <v>School District</v>
      </c>
      <c r="D1800" t="str">
        <f>Input2022!D1800</f>
        <v>06</v>
      </c>
      <c r="E1800" t="str">
        <f>Input2022!E1800</f>
        <v>037</v>
      </c>
      <c r="F1800" t="str">
        <f>Input2022!F1800</f>
        <v>12180</v>
      </c>
      <c r="G1800" t="str">
        <f>Input2022!G1800</f>
        <v>CA</v>
      </c>
      <c r="H1800">
        <f>Input2022!H1800*0.000001</f>
        <v>21.730401000000001</v>
      </c>
      <c r="I1800">
        <f>Input2022!I1800*0.000001</f>
        <v>-0.31267699999999998</v>
      </c>
      <c r="J1800">
        <f>Input2022!J1800*0.000001</f>
        <v>133.080828</v>
      </c>
      <c r="K1800">
        <f>Input2022!K1800*0.000001</f>
        <v>112.38793</v>
      </c>
      <c r="L1800">
        <f>Input2022!L1800*0.000001</f>
        <v>172.031363</v>
      </c>
      <c r="M1800">
        <f>Input2022!M1800*0.000001</f>
        <v>152.275285</v>
      </c>
      <c r="N1800">
        <f>Input2022!N1800*0.000001</f>
        <v>0</v>
      </c>
      <c r="O1800">
        <f>Input2022!O1800*0.000001</f>
        <v>60.204014000000001</v>
      </c>
      <c r="P1800">
        <f>Input2022!P1800*0.000001</f>
        <v>19.135548999999997</v>
      </c>
      <c r="Q1800">
        <f>Input2022!Q1800*0.000001</f>
        <v>-93.716623999999996</v>
      </c>
      <c r="R1800">
        <f>Input2022!R1800*0.000001</f>
        <v>421.08274</v>
      </c>
      <c r="S1800">
        <f>Input2022!S1800*0.000001</f>
        <v>327.36611599999998</v>
      </c>
      <c r="T1800">
        <f>Input2022!T1800*0.000001</f>
        <v>14.229037999999999</v>
      </c>
      <c r="U1800">
        <f>Input2022!U1800*0.000001</f>
        <v>-3.7319999999999996E-3</v>
      </c>
      <c r="V1800">
        <f>Input2022!V1800*0.000001</f>
        <v>42.709350000000001</v>
      </c>
      <c r="W1800">
        <f>Input2022!W1800*0.000001</f>
        <v>-124.931518</v>
      </c>
    </row>
    <row r="1801" spans="1:23">
      <c r="A1801">
        <f>Input2022!A1801</f>
        <v>2023</v>
      </c>
      <c r="B1801" t="str">
        <f>Input2022!B1801</f>
        <v>El Segundo</v>
      </c>
      <c r="C1801" t="str">
        <f>Input2022!C1801</f>
        <v>City</v>
      </c>
      <c r="D1801" t="str">
        <f>Input2022!D1801</f>
        <v>06</v>
      </c>
      <c r="E1801" t="str">
        <f>Input2022!E1801</f>
        <v>037</v>
      </c>
      <c r="F1801">
        <f>Input2022!F1801</f>
        <v>22412</v>
      </c>
      <c r="G1801" t="str">
        <f>Input2022!G1801</f>
        <v>CA</v>
      </c>
      <c r="H1801">
        <f>Input2022!H1801*0.000001</f>
        <v>43.555569999999996</v>
      </c>
      <c r="I1801">
        <f>Input2022!I1801*0.000001</f>
        <v>-18.872802999999998</v>
      </c>
      <c r="J1801">
        <f>Input2022!J1801*0.000001</f>
        <v>70.227098999999995</v>
      </c>
      <c r="K1801">
        <f>Input2022!K1801*0.000001</f>
        <v>156.33620500000001</v>
      </c>
      <c r="L1801">
        <f>Input2022!L1801*0.000001</f>
        <v>145.84263899999999</v>
      </c>
      <c r="M1801">
        <f>Input2022!M1801*0.000001</f>
        <v>95.686355999999989</v>
      </c>
      <c r="N1801">
        <f>Input2022!N1801*0.000001</f>
        <v>0</v>
      </c>
      <c r="O1801">
        <f>Input2022!O1801*0.000001</f>
        <v>50.451552999999997</v>
      </c>
      <c r="P1801">
        <f>Input2022!P1801*0.000001</f>
        <v>10.055085</v>
      </c>
      <c r="Q1801">
        <f>Input2022!Q1801*0.000001</f>
        <v>-28.992103999999998</v>
      </c>
      <c r="R1801">
        <f>Input2022!R1801*0.000001</f>
        <v>192.12155044062388</v>
      </c>
      <c r="S1801">
        <f>Input2022!S1801*0.000001</f>
        <v>163.12944644062387</v>
      </c>
      <c r="T1801">
        <f>Input2022!T1801*0.000001</f>
        <v>5.3749729999999998</v>
      </c>
      <c r="U1801">
        <f>Input2022!U1801*0.000001</f>
        <v>30.591110999999998</v>
      </c>
      <c r="V1801">
        <f>Input2022!V1801*0.000001</f>
        <v>62.510784999999998</v>
      </c>
      <c r="W1801">
        <f>Input2022!W1801*0.000001</f>
        <v>-110.637114</v>
      </c>
    </row>
    <row r="1802" spans="1:23">
      <c r="A1802">
        <f>Input2022!A1802</f>
        <v>2023</v>
      </c>
      <c r="B1802" t="str">
        <f>Input2022!B1802</f>
        <v>El Segundo Unified School District</v>
      </c>
      <c r="C1802" t="str">
        <f>Input2022!C1802</f>
        <v>School District</v>
      </c>
      <c r="D1802" t="str">
        <f>Input2022!D1802</f>
        <v>06</v>
      </c>
      <c r="E1802" t="str">
        <f>Input2022!E1802</f>
        <v>037</v>
      </c>
      <c r="F1802" t="str">
        <f>Input2022!F1802</f>
        <v>12210</v>
      </c>
      <c r="G1802" t="str">
        <f>Input2022!G1802</f>
        <v>CA</v>
      </c>
      <c r="H1802">
        <f>Input2022!H1802*0.000001</f>
        <v>6.4810270000000001</v>
      </c>
      <c r="I1802">
        <f>Input2022!I1802*0.000001</f>
        <v>-0.15</v>
      </c>
      <c r="J1802">
        <f>Input2022!J1802*0.000001</f>
        <v>49.561920999999998</v>
      </c>
      <c r="K1802">
        <f>Input2022!K1802*0.000001</f>
        <v>145.07378599999998</v>
      </c>
      <c r="L1802">
        <f>Input2022!L1802*0.000001</f>
        <v>66.867414999999994</v>
      </c>
      <c r="M1802">
        <f>Input2022!M1802*0.000001</f>
        <v>56.228445999999998</v>
      </c>
      <c r="N1802">
        <f>Input2022!N1802*0.000001</f>
        <v>0</v>
      </c>
      <c r="O1802">
        <f>Input2022!O1802*0.000001</f>
        <v>24.257629999999999</v>
      </c>
      <c r="P1802">
        <f>Input2022!P1802*0.000001</f>
        <v>4.1224749999999997</v>
      </c>
      <c r="Q1802">
        <f>Input2022!Q1802*0.000001</f>
        <v>-34.198239999999998</v>
      </c>
      <c r="R1802">
        <f>Input2022!R1802*0.000001</f>
        <v>158.55363699999998</v>
      </c>
      <c r="S1802">
        <f>Input2022!S1802*0.000001</f>
        <v>124.355397</v>
      </c>
      <c r="T1802">
        <f>Input2022!T1802*0.000001</f>
        <v>5.4889979999999996</v>
      </c>
      <c r="U1802">
        <f>Input2022!U1802*0.000001</f>
        <v>0</v>
      </c>
      <c r="V1802">
        <f>Input2022!V1802*0.000001</f>
        <v>1.9113799999999999</v>
      </c>
      <c r="W1802">
        <f>Input2022!W1802*0.000001</f>
        <v>-51.918604999999999</v>
      </c>
    </row>
    <row r="1803" spans="1:23">
      <c r="A1803">
        <f>Input2022!A1803</f>
        <v>2023</v>
      </c>
      <c r="B1803" t="str">
        <f>Input2022!B1803</f>
        <v>El Tejon Unified School District</v>
      </c>
      <c r="C1803" t="str">
        <f>Input2022!C1803</f>
        <v>School District</v>
      </c>
      <c r="D1803" t="str">
        <f>Input2022!D1803</f>
        <v>06</v>
      </c>
      <c r="E1803" t="str">
        <f>Input2022!E1803</f>
        <v>029</v>
      </c>
      <c r="F1803" t="str">
        <f>Input2022!F1803</f>
        <v>00026</v>
      </c>
      <c r="G1803" t="str">
        <f>Input2022!G1803</f>
        <v>CA</v>
      </c>
      <c r="H1803">
        <f>Input2022!H1803*0.000001</f>
        <v>4.7226619999999997</v>
      </c>
      <c r="I1803">
        <f>Input2022!I1803*0.000001</f>
        <v>0</v>
      </c>
      <c r="J1803">
        <f>Input2022!J1803*0.000001</f>
        <v>14.307454</v>
      </c>
      <c r="K1803">
        <f>Input2022!K1803*0.000001</f>
        <v>19.657845999999999</v>
      </c>
      <c r="L1803">
        <f>Input2022!L1803*0.000001</f>
        <v>18.920120999999998</v>
      </c>
      <c r="M1803">
        <f>Input2022!M1803*0.000001</f>
        <v>16.274457999999999</v>
      </c>
      <c r="N1803">
        <f>Input2022!N1803*0.000001</f>
        <v>7.7299469999999992</v>
      </c>
      <c r="O1803">
        <f>Input2022!O1803*0.000001</f>
        <v>7.2257000000000002E-2</v>
      </c>
      <c r="P1803">
        <f>Input2022!P1803*0.000001</f>
        <v>1.4694339999999999</v>
      </c>
      <c r="Q1803">
        <f>Input2022!Q1803*0.000001</f>
        <v>-7.0039999999999996</v>
      </c>
      <c r="R1803">
        <f>Input2022!R1803*0.000001</f>
        <v>37.068176000000001</v>
      </c>
      <c r="S1803">
        <f>Input2022!S1803*0.000001</f>
        <v>30.064176</v>
      </c>
      <c r="T1803">
        <f>Input2022!T1803*0.000001</f>
        <v>0.949577</v>
      </c>
      <c r="U1803">
        <f>Input2022!U1803*0.000001</f>
        <v>0</v>
      </c>
      <c r="V1803">
        <f>Input2022!V1803*0.000001</f>
        <v>9.5823929999999997</v>
      </c>
      <c r="W1803">
        <f>Input2022!W1803*0.000001</f>
        <v>-12.241408999999999</v>
      </c>
    </row>
    <row r="1804" spans="1:23">
      <c r="A1804">
        <f>Input2022!A1804</f>
        <v>2023</v>
      </c>
      <c r="B1804" t="str">
        <f>Input2022!B1804</f>
        <v>Elk Grove</v>
      </c>
      <c r="C1804" t="str">
        <f>Input2022!C1804</f>
        <v>City</v>
      </c>
      <c r="D1804" t="str">
        <f>Input2022!D1804</f>
        <v>06</v>
      </c>
      <c r="E1804" t="str">
        <f>Input2022!E1804</f>
        <v>067</v>
      </c>
      <c r="F1804">
        <f>Input2022!F1804</f>
        <v>22020</v>
      </c>
      <c r="G1804" t="str">
        <f>Input2022!G1804</f>
        <v>CA</v>
      </c>
      <c r="H1804">
        <f>Input2022!H1804*0.000001</f>
        <v>93.537663999999992</v>
      </c>
      <c r="I1804">
        <f>Input2022!I1804*0.000001</f>
        <v>-1.5086439999999999</v>
      </c>
      <c r="J1804">
        <f>Input2022!J1804*0.000001</f>
        <v>93.900233</v>
      </c>
      <c r="K1804">
        <f>Input2022!K1804*0.000001</f>
        <v>44.912574999999997</v>
      </c>
      <c r="L1804">
        <f>Input2022!L1804*0.000001</f>
        <v>217.32352899999998</v>
      </c>
      <c r="M1804">
        <f>Input2022!M1804*0.000001</f>
        <v>99.735988999999989</v>
      </c>
      <c r="N1804">
        <f>Input2022!N1804*0.000001</f>
        <v>0</v>
      </c>
      <c r="O1804">
        <f>Input2022!O1804*0.000001</f>
        <v>82.475610000000003</v>
      </c>
      <c r="P1804">
        <f>Input2022!P1804*0.000001</f>
        <v>5.4057539999999999</v>
      </c>
      <c r="Q1804">
        <f>Input2022!Q1804*0.000001</f>
        <v>-20.984379000000001</v>
      </c>
      <c r="R1804">
        <f>Input2022!R1804*0.000001</f>
        <v>89.984472555746152</v>
      </c>
      <c r="S1804">
        <f>Input2022!S1804*0.000001</f>
        <v>69.000093555746147</v>
      </c>
      <c r="T1804">
        <f>Input2022!T1804*0.000001</f>
        <v>6.4901729999999995</v>
      </c>
      <c r="U1804">
        <f>Input2022!U1804*0.000001</f>
        <v>9.0422419999999999</v>
      </c>
      <c r="V1804">
        <f>Input2022!V1804*0.000001</f>
        <v>23.347175999999997</v>
      </c>
      <c r="W1804">
        <f>Input2022!W1804*0.000001</f>
        <v>30.715693999999999</v>
      </c>
    </row>
    <row r="1805" spans="1:23">
      <c r="A1805">
        <f>Input2022!A1805</f>
        <v>2023</v>
      </c>
      <c r="B1805" t="str">
        <f>Input2022!B1805</f>
        <v>Elk Grove Unified School District</v>
      </c>
      <c r="C1805" t="str">
        <f>Input2022!C1805</f>
        <v>School District</v>
      </c>
      <c r="D1805" t="str">
        <f>Input2022!D1805</f>
        <v>06</v>
      </c>
      <c r="E1805" t="str">
        <f>Input2022!E1805</f>
        <v>067</v>
      </c>
      <c r="F1805" t="str">
        <f>Input2022!F1805</f>
        <v>12330</v>
      </c>
      <c r="G1805" t="str">
        <f>Input2022!G1805</f>
        <v>CA</v>
      </c>
      <c r="H1805">
        <f>Input2022!H1805*0.000001</f>
        <v>113.145184</v>
      </c>
      <c r="I1805">
        <f>Input2022!I1805*0.000001</f>
        <v>-0.18012300000000001</v>
      </c>
      <c r="J1805">
        <f>Input2022!J1805*0.000001</f>
        <v>965.6174729999999</v>
      </c>
      <c r="K1805">
        <f>Input2022!K1805*0.000001</f>
        <v>618.65897699999994</v>
      </c>
      <c r="L1805">
        <f>Input2022!L1805*0.000001</f>
        <v>1217.173035</v>
      </c>
      <c r="M1805">
        <f>Input2022!M1805*0.000001</f>
        <v>1067.364783</v>
      </c>
      <c r="N1805">
        <f>Input2022!N1805*0.000001</f>
        <v>317.72115199999996</v>
      </c>
      <c r="O1805">
        <f>Input2022!O1805*0.000001</f>
        <v>0</v>
      </c>
      <c r="P1805">
        <f>Input2022!P1805*0.000001</f>
        <v>102.57794299999999</v>
      </c>
      <c r="Q1805">
        <f>Input2022!Q1805*0.000001</f>
        <v>-629.34899999999993</v>
      </c>
      <c r="R1805">
        <f>Input2022!R1805*0.000001</f>
        <v>2854.1721828211193</v>
      </c>
      <c r="S1805">
        <f>Input2022!S1805*0.000001</f>
        <v>2224.8231828211192</v>
      </c>
      <c r="T1805">
        <f>Input2022!T1805*0.000001</f>
        <v>104.01308299999999</v>
      </c>
      <c r="U1805">
        <f>Input2022!U1805*0.000001</f>
        <v>0</v>
      </c>
      <c r="V1805">
        <f>Input2022!V1805*0.000001</f>
        <v>9.778338999999999</v>
      </c>
      <c r="W1805">
        <f>Input2022!W1805*0.000001</f>
        <v>-437.17266699999999</v>
      </c>
    </row>
    <row r="1806" spans="1:23">
      <c r="A1806">
        <f>Input2022!A1806</f>
        <v>2023</v>
      </c>
      <c r="B1806" t="str">
        <f>Input2022!B1806</f>
        <v>Elk Hills Elementary School District</v>
      </c>
      <c r="C1806" t="str">
        <f>Input2022!C1806</f>
        <v>School District</v>
      </c>
      <c r="D1806" t="str">
        <f>Input2022!D1806</f>
        <v>06</v>
      </c>
      <c r="E1806" t="str">
        <f>Input2022!E1806</f>
        <v>029</v>
      </c>
      <c r="F1806" t="str">
        <f>Input2022!F1806</f>
        <v>12360</v>
      </c>
      <c r="G1806" t="str">
        <f>Input2022!G1806</f>
        <v>CA</v>
      </c>
      <c r="H1806">
        <f>Input2022!H1806*0.000001</f>
        <v>2.624892</v>
      </c>
      <c r="I1806">
        <f>Input2022!I1806*0.000001</f>
        <v>0</v>
      </c>
      <c r="J1806">
        <f>Input2022!J1806*0.000001</f>
        <v>2.8849579999999997</v>
      </c>
      <c r="K1806">
        <f>Input2022!K1806*0.000001</f>
        <v>3.9207509999999997</v>
      </c>
      <c r="L1806">
        <f>Input2022!L1806*0.000001</f>
        <v>4.8292479999999998</v>
      </c>
      <c r="M1806">
        <f>Input2022!M1806*0.000001</f>
        <v>4.1310370000000001</v>
      </c>
      <c r="N1806">
        <f>Input2022!N1806*0.000001</f>
        <v>3.0897229999999998</v>
      </c>
      <c r="O1806">
        <f>Input2022!O1806*0.000001</f>
        <v>0</v>
      </c>
      <c r="P1806">
        <f>Input2022!P1806*0.000001</f>
        <v>0.35483100000000001</v>
      </c>
      <c r="Q1806">
        <f>Input2022!Q1806*0.000001</f>
        <v>-1.7</v>
      </c>
      <c r="R1806">
        <f>Input2022!R1806*0.000001</f>
        <v>8.9946579999999994</v>
      </c>
      <c r="S1806">
        <f>Input2022!S1806*0.000001</f>
        <v>7.2946580000000001</v>
      </c>
      <c r="T1806">
        <f>Input2022!T1806*0.000001</f>
        <v>0.228237</v>
      </c>
      <c r="U1806">
        <f>Input2022!U1806*0.000001</f>
        <v>0</v>
      </c>
      <c r="V1806">
        <f>Input2022!V1806*0.000001</f>
        <v>0</v>
      </c>
      <c r="W1806">
        <f>Input2022!W1806*0.000001</f>
        <v>1.2393939999999999</v>
      </c>
    </row>
    <row r="1807" spans="1:23">
      <c r="A1807">
        <f>Input2022!A1807</f>
        <v>2023</v>
      </c>
      <c r="B1807" t="str">
        <f>Input2022!B1807</f>
        <v>Elverta Joint Elementary School District</v>
      </c>
      <c r="C1807" t="str">
        <f>Input2022!C1807</f>
        <v>School District</v>
      </c>
      <c r="D1807" t="str">
        <f>Input2022!D1807</f>
        <v>06</v>
      </c>
      <c r="E1807" t="str">
        <f>Input2022!E1807</f>
        <v>067</v>
      </c>
      <c r="F1807" t="str">
        <f>Input2022!F1807</f>
        <v>12600</v>
      </c>
      <c r="G1807" t="str">
        <f>Input2022!G1807</f>
        <v>CA</v>
      </c>
      <c r="H1807">
        <f>Input2022!H1807*0.000001</f>
        <v>0.88602899999999996</v>
      </c>
      <c r="I1807">
        <f>Input2022!I1807*0.000001</f>
        <v>0</v>
      </c>
      <c r="J1807">
        <f>Input2022!J1807*0.000001</f>
        <v>3.3381099999999999</v>
      </c>
      <c r="K1807">
        <f>Input2022!K1807*0.000001</f>
        <v>1.750753</v>
      </c>
      <c r="L1807">
        <f>Input2022!L1807*0.000001</f>
        <v>4.4675779999999996</v>
      </c>
      <c r="M1807">
        <f>Input2022!M1807*0.000001</f>
        <v>4.0031559999999997</v>
      </c>
      <c r="N1807">
        <f>Input2022!N1807*0.000001</f>
        <v>1.6567429999999999</v>
      </c>
      <c r="O1807">
        <f>Input2022!O1807*0.000001</f>
        <v>0</v>
      </c>
      <c r="P1807">
        <f>Input2022!P1807*0.000001</f>
        <v>0.361649</v>
      </c>
      <c r="Q1807">
        <f>Input2022!Q1807*0.000001</f>
        <v>-3.1741289999999998</v>
      </c>
      <c r="R1807">
        <f>Input2022!R1807*0.000001</f>
        <v>13.013649298245616</v>
      </c>
      <c r="S1807">
        <f>Input2022!S1807*0.000001</f>
        <v>9.8395202982456151</v>
      </c>
      <c r="T1807">
        <f>Input2022!T1807*0.000001</f>
        <v>0.33220299999999997</v>
      </c>
      <c r="U1807">
        <f>Input2022!U1807*0.000001</f>
        <v>0</v>
      </c>
      <c r="V1807">
        <f>Input2022!V1807*0.000001</f>
        <v>0</v>
      </c>
      <c r="W1807">
        <f>Input2022!W1807*0.000001</f>
        <v>-1.7632209999999999</v>
      </c>
    </row>
    <row r="1808" spans="1:23">
      <c r="A1808">
        <f>Input2022!A1808</f>
        <v>2023</v>
      </c>
      <c r="B1808" t="str">
        <f>Input2022!B1808</f>
        <v>Emery Unified School District</v>
      </c>
      <c r="C1808" t="str">
        <f>Input2022!C1808</f>
        <v>School District</v>
      </c>
      <c r="D1808" t="str">
        <f>Input2022!D1808</f>
        <v>06</v>
      </c>
      <c r="E1808" t="str">
        <f>Input2022!E1808</f>
        <v>001</v>
      </c>
      <c r="F1808" t="str">
        <f>Input2022!F1808</f>
        <v>12630</v>
      </c>
      <c r="G1808" t="str">
        <f>Input2022!G1808</f>
        <v>CA</v>
      </c>
      <c r="H1808">
        <f>Input2022!H1808*0.000001</f>
        <v>12.082600999999999</v>
      </c>
      <c r="I1808">
        <f>Input2022!I1808*0.000001</f>
        <v>-0.22153699999999998</v>
      </c>
      <c r="J1808">
        <f>Input2022!J1808*0.000001</f>
        <v>16.505316000000001</v>
      </c>
      <c r="K1808">
        <f>Input2022!K1808*0.000001</f>
        <v>84.61496799999999</v>
      </c>
      <c r="L1808">
        <f>Input2022!L1808*0.000001</f>
        <v>26.909852999999998</v>
      </c>
      <c r="M1808">
        <f>Input2022!M1808*0.000001</f>
        <v>20.517987999999999</v>
      </c>
      <c r="N1808">
        <f>Input2022!N1808*0.000001</f>
        <v>16.683426000000001</v>
      </c>
      <c r="O1808">
        <f>Input2022!O1808*0.000001</f>
        <v>0</v>
      </c>
      <c r="P1808">
        <f>Input2022!P1808*0.000001</f>
        <v>2.5502259999999999</v>
      </c>
      <c r="Q1808">
        <f>Input2022!Q1808*0.000001</f>
        <v>-9.2544570000000004</v>
      </c>
      <c r="R1808">
        <f>Input2022!R1808*0.000001</f>
        <v>42.523961999999997</v>
      </c>
      <c r="S1808">
        <f>Input2022!S1808*0.000001</f>
        <v>33.269504999999995</v>
      </c>
      <c r="T1808">
        <f>Input2022!T1808*0.000001</f>
        <v>1.353011</v>
      </c>
      <c r="U1808">
        <f>Input2022!U1808*0.000001</f>
        <v>0</v>
      </c>
      <c r="V1808">
        <f>Input2022!V1808*0.000001</f>
        <v>0.97288199999999991</v>
      </c>
      <c r="W1808">
        <f>Input2022!W1808*0.000001</f>
        <v>-8.2420980000000004</v>
      </c>
    </row>
    <row r="1809" spans="1:23">
      <c r="A1809">
        <f>Input2022!A1809</f>
        <v>2023</v>
      </c>
      <c r="B1809" t="str">
        <f>Input2022!B1809</f>
        <v>Emeryville</v>
      </c>
      <c r="C1809" t="str">
        <f>Input2022!C1809</f>
        <v>City</v>
      </c>
      <c r="D1809" t="str">
        <f>Input2022!D1809</f>
        <v>06</v>
      </c>
      <c r="E1809" t="str">
        <f>Input2022!E1809</f>
        <v>001</v>
      </c>
      <c r="F1809">
        <f>Input2022!F1809</f>
        <v>22594</v>
      </c>
      <c r="G1809" t="str">
        <f>Input2022!G1809</f>
        <v>CA</v>
      </c>
      <c r="H1809">
        <f>Input2022!H1809*0.000001</f>
        <v>66.897122999999993</v>
      </c>
      <c r="I1809">
        <f>Input2022!I1809*0.000001</f>
        <v>-3.1142079999999996</v>
      </c>
      <c r="J1809">
        <f>Input2022!J1809*0.000001</f>
        <v>46.254666</v>
      </c>
      <c r="K1809">
        <f>Input2022!K1809*0.000001</f>
        <v>58.683201999999994</v>
      </c>
      <c r="L1809">
        <f>Input2022!L1809*0.000001</f>
        <v>101.221638</v>
      </c>
      <c r="M1809">
        <f>Input2022!M1809*0.000001</f>
        <v>57.522024999999999</v>
      </c>
      <c r="N1809">
        <f>Input2022!N1809*0.000001</f>
        <v>0</v>
      </c>
      <c r="O1809">
        <f>Input2022!O1809*0.000001</f>
        <v>70.62900599999999</v>
      </c>
      <c r="P1809">
        <f>Input2022!P1809*0.000001</f>
        <v>8.1153849999999998</v>
      </c>
      <c r="Q1809">
        <f>Input2022!Q1809*0.000001</f>
        <v>-58.423014999999999</v>
      </c>
      <c r="R1809">
        <f>Input2022!R1809*0.000001</f>
        <v>246.6836902574405</v>
      </c>
      <c r="S1809">
        <f>Input2022!S1809*0.000001</f>
        <v>188.26067525744051</v>
      </c>
      <c r="T1809">
        <f>Input2022!T1809*0.000001</f>
        <v>3.3989369999999997</v>
      </c>
      <c r="U1809">
        <f>Input2022!U1809*0.000001</f>
        <v>2.2779059999999998</v>
      </c>
      <c r="V1809">
        <f>Input2022!V1809*0.000001</f>
        <v>8.0112889999999997</v>
      </c>
      <c r="W1809">
        <f>Input2022!W1809*0.000001</f>
        <v>68.557891999999995</v>
      </c>
    </row>
    <row r="1810" spans="1:23">
      <c r="A1810">
        <f>Input2022!A1810</f>
        <v>2023</v>
      </c>
      <c r="B1810" t="str">
        <f>Input2022!B1810</f>
        <v>Empire Union School District</v>
      </c>
      <c r="C1810" t="str">
        <f>Input2022!C1810</f>
        <v>School District</v>
      </c>
      <c r="D1810" t="str">
        <f>Input2022!D1810</f>
        <v>06</v>
      </c>
      <c r="E1810" t="str">
        <f>Input2022!E1810</f>
        <v>099</v>
      </c>
      <c r="F1810" t="str">
        <f>Input2022!F1810</f>
        <v>12690</v>
      </c>
      <c r="G1810" t="str">
        <f>Input2022!G1810</f>
        <v>CA</v>
      </c>
      <c r="H1810">
        <f>Input2022!H1810*0.000001</f>
        <v>14.189717</v>
      </c>
      <c r="I1810">
        <f>Input2022!I1810*0.000001</f>
        <v>-9.3734199999999994</v>
      </c>
      <c r="J1810">
        <f>Input2022!J1810*0.000001</f>
        <v>48.049081999999999</v>
      </c>
      <c r="K1810">
        <f>Input2022!K1810*0.000001</f>
        <v>0.143812</v>
      </c>
      <c r="L1810">
        <f>Input2022!L1810*0.000001</f>
        <v>68.438468999999998</v>
      </c>
      <c r="M1810">
        <f>Input2022!M1810*0.000001</f>
        <v>61.862704999999998</v>
      </c>
      <c r="N1810">
        <f>Input2022!N1810*0.000001</f>
        <v>0</v>
      </c>
      <c r="O1810">
        <f>Input2022!O1810*0.000001</f>
        <v>30.109567999999999</v>
      </c>
      <c r="P1810">
        <f>Input2022!P1810*0.000001</f>
        <v>3.6508789999999998</v>
      </c>
      <c r="Q1810">
        <f>Input2022!Q1810*0.000001</f>
        <v>-33.764224999999996</v>
      </c>
      <c r="R1810">
        <f>Input2022!R1810*0.000001</f>
        <v>147.87549899999999</v>
      </c>
      <c r="S1810">
        <f>Input2022!S1810*0.000001</f>
        <v>114.11127399999999</v>
      </c>
      <c r="T1810">
        <f>Input2022!T1810*0.000001</f>
        <v>5.2437759999999995</v>
      </c>
      <c r="U1810">
        <f>Input2022!U1810*0.000001</f>
        <v>-1.2129999999999999E-3</v>
      </c>
      <c r="V1810">
        <f>Input2022!V1810*0.000001</f>
        <v>1.355661</v>
      </c>
      <c r="W1810">
        <f>Input2022!W1810*0.000001</f>
        <v>3.1255509999999997</v>
      </c>
    </row>
    <row r="1811" spans="1:23">
      <c r="A1811">
        <f>Input2022!A1811</f>
        <v>2023</v>
      </c>
      <c r="B1811" t="str">
        <f>Input2022!B1811</f>
        <v>Encinitas</v>
      </c>
      <c r="C1811" t="str">
        <f>Input2022!C1811</f>
        <v>City</v>
      </c>
      <c r="D1811" t="str">
        <f>Input2022!D1811</f>
        <v>06</v>
      </c>
      <c r="E1811" t="str">
        <f>Input2022!E1811</f>
        <v>073</v>
      </c>
      <c r="F1811">
        <f>Input2022!F1811</f>
        <v>22678</v>
      </c>
      <c r="G1811" t="str">
        <f>Input2022!G1811</f>
        <v>CA</v>
      </c>
      <c r="H1811">
        <f>Input2022!H1811*0.000001</f>
        <v>34.334544999999999</v>
      </c>
      <c r="I1811">
        <f>Input2022!I1811*0.000001</f>
        <v>-21.705226</v>
      </c>
      <c r="J1811">
        <f>Input2022!J1811*0.000001</f>
        <v>76.037880999999999</v>
      </c>
      <c r="K1811">
        <f>Input2022!K1811*0.000001</f>
        <v>72.10705999999999</v>
      </c>
      <c r="L1811">
        <f>Input2022!L1811*0.000001</f>
        <v>151.73228399999999</v>
      </c>
      <c r="M1811">
        <f>Input2022!M1811*0.000001</f>
        <v>100.17193999999999</v>
      </c>
      <c r="N1811">
        <f>Input2022!N1811*0.000001</f>
        <v>0</v>
      </c>
      <c r="O1811">
        <f>Input2022!O1811*0.000001</f>
        <v>39.733829</v>
      </c>
      <c r="P1811">
        <f>Input2022!P1811*0.000001</f>
        <v>11.921908</v>
      </c>
      <c r="Q1811">
        <f>Input2022!Q1811*0.000001</f>
        <v>-69.445746</v>
      </c>
      <c r="R1811">
        <f>Input2022!R1811*0.000001</f>
        <v>274.01976300000001</v>
      </c>
      <c r="S1811">
        <f>Input2022!S1811*0.000001</f>
        <v>204.574017</v>
      </c>
      <c r="T1811">
        <f>Input2022!T1811*0.000001</f>
        <v>9.2470689999999998</v>
      </c>
      <c r="U1811">
        <f>Input2022!U1811*0.000001</f>
        <v>6.9165389999999993</v>
      </c>
      <c r="V1811">
        <f>Input2022!V1811*0.000001</f>
        <v>13.127448999999999</v>
      </c>
      <c r="W1811">
        <f>Input2022!W1811*0.000001</f>
        <v>-7.36083</v>
      </c>
    </row>
    <row r="1812" spans="1:23">
      <c r="A1812">
        <f>Input2022!A1812</f>
        <v>2023</v>
      </c>
      <c r="B1812" t="str">
        <f>Input2022!B1812</f>
        <v>Encinitas Union School District</v>
      </c>
      <c r="C1812" t="str">
        <f>Input2022!C1812</f>
        <v>School District</v>
      </c>
      <c r="D1812" t="str">
        <f>Input2022!D1812</f>
        <v>06</v>
      </c>
      <c r="E1812" t="str">
        <f>Input2022!E1812</f>
        <v>073</v>
      </c>
      <c r="F1812" t="str">
        <f>Input2022!F1812</f>
        <v>12750</v>
      </c>
      <c r="G1812" t="str">
        <f>Input2022!G1812</f>
        <v>CA</v>
      </c>
      <c r="H1812">
        <f>Input2022!H1812*0.000001</f>
        <v>23.868421999999999</v>
      </c>
      <c r="I1812">
        <f>Input2022!I1812*0.000001</f>
        <v>-0.89999999999999991</v>
      </c>
      <c r="J1812">
        <f>Input2022!J1812*0.000001</f>
        <v>79.037717000000001</v>
      </c>
      <c r="K1812">
        <f>Input2022!K1812*0.000001</f>
        <v>81.868544</v>
      </c>
      <c r="L1812">
        <f>Input2022!L1812*0.000001</f>
        <v>89.53966299999999</v>
      </c>
      <c r="M1812">
        <f>Input2022!M1812*0.000001</f>
        <v>86.294660999999991</v>
      </c>
      <c r="N1812">
        <f>Input2022!N1812*0.000001</f>
        <v>0</v>
      </c>
      <c r="O1812">
        <f>Input2022!O1812*0.000001</f>
        <v>32.326385000000002</v>
      </c>
      <c r="P1812">
        <f>Input2022!P1812*0.000001</f>
        <v>4.538475</v>
      </c>
      <c r="Q1812">
        <f>Input2022!Q1812*0.000001</f>
        <v>-62.064867999999997</v>
      </c>
      <c r="R1812">
        <f>Input2022!R1812*0.000001</f>
        <v>286.98208190080322</v>
      </c>
      <c r="S1812">
        <f>Input2022!S1812*0.000001</f>
        <v>224.9172139008032</v>
      </c>
      <c r="T1812">
        <f>Input2022!T1812*0.000001</f>
        <v>9.2368480000000002</v>
      </c>
      <c r="U1812">
        <f>Input2022!U1812*0.000001</f>
        <v>0</v>
      </c>
      <c r="V1812">
        <f>Input2022!V1812*0.000001</f>
        <v>9.3538959999999989</v>
      </c>
      <c r="W1812">
        <f>Input2022!W1812*0.000001</f>
        <v>-65.061577</v>
      </c>
    </row>
    <row r="1813" spans="1:23">
      <c r="A1813">
        <f>Input2022!A1813</f>
        <v>2023</v>
      </c>
      <c r="B1813" t="str">
        <f>Input2022!B1813</f>
        <v>Enterprise Elementary School District</v>
      </c>
      <c r="C1813" t="str">
        <f>Input2022!C1813</f>
        <v>School District</v>
      </c>
      <c r="D1813" t="str">
        <f>Input2022!D1813</f>
        <v>06</v>
      </c>
      <c r="E1813" t="str">
        <f>Input2022!E1813</f>
        <v>089</v>
      </c>
      <c r="F1813" t="str">
        <f>Input2022!F1813</f>
        <v>12810</v>
      </c>
      <c r="G1813" t="str">
        <f>Input2022!G1813</f>
        <v>CA</v>
      </c>
      <c r="H1813">
        <f>Input2022!H1813*0.000001</f>
        <v>27.419747999999998</v>
      </c>
      <c r="I1813">
        <f>Input2022!I1813*0.000001</f>
        <v>-3.5209999999999998E-2</v>
      </c>
      <c r="J1813">
        <f>Input2022!J1813*0.000001</f>
        <v>53.324418999999999</v>
      </c>
      <c r="K1813">
        <f>Input2022!K1813*0.000001</f>
        <v>47.812787999999998</v>
      </c>
      <c r="L1813">
        <f>Input2022!L1813*0.000001</f>
        <v>76.765815000000003</v>
      </c>
      <c r="M1813">
        <f>Input2022!M1813*0.000001</f>
        <v>66.379819999999995</v>
      </c>
      <c r="N1813">
        <f>Input2022!N1813*0.000001</f>
        <v>0</v>
      </c>
      <c r="O1813">
        <f>Input2022!O1813*0.000001</f>
        <v>38.370430999999996</v>
      </c>
      <c r="P1813">
        <f>Input2022!P1813*0.000001</f>
        <v>6.0440269999999998</v>
      </c>
      <c r="Q1813">
        <f>Input2022!Q1813*0.000001</f>
        <v>-39.855854999999998</v>
      </c>
      <c r="R1813">
        <f>Input2022!R1813*0.000001</f>
        <v>174.93457915316333</v>
      </c>
      <c r="S1813">
        <f>Input2022!S1813*0.000001</f>
        <v>135.07872415316334</v>
      </c>
      <c r="T1813">
        <f>Input2022!T1813*0.000001</f>
        <v>6.4697379999999995</v>
      </c>
      <c r="U1813">
        <f>Input2022!U1813*0.000001</f>
        <v>2.3418319999999997</v>
      </c>
      <c r="V1813">
        <f>Input2022!V1813*0.000001</f>
        <v>3.3585029999999998</v>
      </c>
      <c r="W1813">
        <f>Input2022!W1813*0.000001</f>
        <v>-9.1781019999999991</v>
      </c>
    </row>
    <row r="1814" spans="1:23">
      <c r="A1814">
        <f>Input2022!A1814</f>
        <v>2023</v>
      </c>
      <c r="B1814" t="str">
        <f>Input2022!B1814</f>
        <v>Escalon Unified School District</v>
      </c>
      <c r="C1814" t="str">
        <f>Input2022!C1814</f>
        <v>School District</v>
      </c>
      <c r="D1814" t="str">
        <f>Input2022!D1814</f>
        <v>06</v>
      </c>
      <c r="E1814" t="str">
        <f>Input2022!E1814</f>
        <v>077</v>
      </c>
      <c r="F1814" t="str">
        <f>Input2022!F1814</f>
        <v>12840</v>
      </c>
      <c r="G1814" t="str">
        <f>Input2022!G1814</f>
        <v>CA</v>
      </c>
      <c r="H1814">
        <f>Input2022!H1814*0.000001</f>
        <v>12.515246999999999</v>
      </c>
      <c r="I1814">
        <f>Input2022!I1814*0.000001</f>
        <v>-1.2</v>
      </c>
      <c r="J1814">
        <f>Input2022!J1814*0.000001</f>
        <v>38.073682999999996</v>
      </c>
      <c r="K1814">
        <f>Input2022!K1814*0.000001</f>
        <v>31.093515999999997</v>
      </c>
      <c r="L1814">
        <f>Input2022!L1814*0.000001</f>
        <v>62.426330999999998</v>
      </c>
      <c r="M1814">
        <f>Input2022!M1814*0.000001</f>
        <v>46.672683999999997</v>
      </c>
      <c r="N1814">
        <f>Input2022!N1814*0.000001</f>
        <v>0</v>
      </c>
      <c r="O1814">
        <f>Input2022!O1814*0.000001</f>
        <v>21.038808</v>
      </c>
      <c r="P1814">
        <f>Input2022!P1814*0.000001</f>
        <v>3.3701490000000001</v>
      </c>
      <c r="Q1814">
        <f>Input2022!Q1814*0.000001</f>
        <v>-28.921578</v>
      </c>
      <c r="R1814">
        <f>Input2022!R1814*0.000001</f>
        <v>132.4929799563196</v>
      </c>
      <c r="S1814">
        <f>Input2022!S1814*0.000001</f>
        <v>103.57140195631959</v>
      </c>
      <c r="T1814">
        <f>Input2022!T1814*0.000001</f>
        <v>4.3243619999999998</v>
      </c>
      <c r="U1814">
        <f>Input2022!U1814*0.000001</f>
        <v>0</v>
      </c>
      <c r="V1814">
        <f>Input2022!V1814*0.000001</f>
        <v>5.8961449999999997</v>
      </c>
      <c r="W1814">
        <f>Input2022!W1814*0.000001</f>
        <v>-21.34864</v>
      </c>
    </row>
    <row r="1815" spans="1:23">
      <c r="A1815">
        <f>Input2022!A1815</f>
        <v>2023</v>
      </c>
      <c r="B1815" t="str">
        <f>Input2022!B1815</f>
        <v>Escondido</v>
      </c>
      <c r="C1815" t="str">
        <f>Input2022!C1815</f>
        <v>City</v>
      </c>
      <c r="D1815" t="str">
        <f>Input2022!D1815</f>
        <v>06</v>
      </c>
      <c r="E1815" t="str">
        <f>Input2022!E1815</f>
        <v>073</v>
      </c>
      <c r="F1815">
        <f>Input2022!F1815</f>
        <v>22804</v>
      </c>
      <c r="G1815" t="str">
        <f>Input2022!G1815</f>
        <v>CA</v>
      </c>
      <c r="H1815">
        <f>Input2022!H1815*0.000001</f>
        <v>33.313696</v>
      </c>
      <c r="I1815">
        <f>Input2022!I1815*0.000001</f>
        <v>-0.76712999999999998</v>
      </c>
      <c r="J1815">
        <f>Input2022!J1815*0.000001</f>
        <v>124.448832</v>
      </c>
      <c r="K1815">
        <f>Input2022!K1815*0.000001</f>
        <v>244.07694499999999</v>
      </c>
      <c r="L1815">
        <f>Input2022!L1815*0.000001</f>
        <v>307.600345</v>
      </c>
      <c r="M1815">
        <f>Input2022!M1815*0.000001</f>
        <v>132.44026499999998</v>
      </c>
      <c r="N1815">
        <f>Input2022!N1815*0.000001</f>
        <v>0</v>
      </c>
      <c r="O1815">
        <f>Input2022!O1815*0.000001</f>
        <v>65.667340999999993</v>
      </c>
      <c r="P1815">
        <f>Input2022!P1815*0.000001</f>
        <v>11.477084999999999</v>
      </c>
      <c r="Q1815">
        <f>Input2022!Q1815*0.000001</f>
        <v>-302.518486</v>
      </c>
      <c r="R1815">
        <f>Input2022!R1815*0.000001</f>
        <v>992.07529499999998</v>
      </c>
      <c r="S1815">
        <f>Input2022!S1815*0.000001</f>
        <v>689.55680899999993</v>
      </c>
      <c r="T1815">
        <f>Input2022!T1815*0.000001</f>
        <v>35.123638</v>
      </c>
      <c r="U1815">
        <f>Input2022!U1815*0.000001</f>
        <v>0</v>
      </c>
      <c r="V1815">
        <f>Input2022!V1815*0.000001</f>
        <v>0</v>
      </c>
      <c r="W1815">
        <f>Input2022!W1815*0.000001</f>
        <v>-112.99511</v>
      </c>
    </row>
    <row r="1816" spans="1:23">
      <c r="A1816">
        <f>Input2022!A1816</f>
        <v>2023</v>
      </c>
      <c r="B1816" t="str">
        <f>Input2022!B1816</f>
        <v>Escondido Union High School District</v>
      </c>
      <c r="C1816" t="str">
        <f>Input2022!C1816</f>
        <v>School District</v>
      </c>
      <c r="D1816" t="str">
        <f>Input2022!D1816</f>
        <v>06</v>
      </c>
      <c r="E1816" t="str">
        <f>Input2022!E1816</f>
        <v>073</v>
      </c>
      <c r="F1816" t="str">
        <f>Input2022!F1816</f>
        <v>12910</v>
      </c>
      <c r="G1816" t="str">
        <f>Input2022!G1816</f>
        <v>CA</v>
      </c>
      <c r="H1816">
        <f>Input2022!H1816*0.000001</f>
        <v>40.175948999999996</v>
      </c>
      <c r="I1816">
        <f>Input2022!I1816*0.000001</f>
        <v>-3.3342999999999998E-2</v>
      </c>
      <c r="J1816">
        <f>Input2022!J1816*0.000001</f>
        <v>128.87840599999998</v>
      </c>
      <c r="K1816">
        <f>Input2022!K1816*0.000001</f>
        <v>191.80850699999999</v>
      </c>
      <c r="L1816">
        <f>Input2022!L1816*0.000001</f>
        <v>171.714348</v>
      </c>
      <c r="M1816">
        <f>Input2022!M1816*0.000001</f>
        <v>150.531251</v>
      </c>
      <c r="N1816">
        <f>Input2022!N1816*0.000001</f>
        <v>0</v>
      </c>
      <c r="O1816">
        <f>Input2022!O1816*0.000001</f>
        <v>60.832059999999998</v>
      </c>
      <c r="P1816">
        <f>Input2022!P1816*0.000001</f>
        <v>9.0264539999999993</v>
      </c>
      <c r="Q1816">
        <f>Input2022!Q1816*0.000001</f>
        <v>-87.587176999999997</v>
      </c>
      <c r="R1816">
        <f>Input2022!R1816*0.000001</f>
        <v>384.06089030576305</v>
      </c>
      <c r="S1816">
        <f>Input2022!S1816*0.000001</f>
        <v>296.47371330576306</v>
      </c>
      <c r="T1816">
        <f>Input2022!T1816*0.000001</f>
        <v>14.430152999999999</v>
      </c>
      <c r="U1816">
        <f>Input2022!U1816*0.000001</f>
        <v>0</v>
      </c>
      <c r="V1816">
        <f>Input2022!V1816*0.000001</f>
        <v>17.327849000000001</v>
      </c>
      <c r="W1816">
        <f>Input2022!W1816*0.000001</f>
        <v>-94.512530999999996</v>
      </c>
    </row>
    <row r="1817" spans="1:23">
      <c r="A1817">
        <f>Input2022!A1817</f>
        <v>2023</v>
      </c>
      <c r="B1817" t="str">
        <f>Input2022!B1817</f>
        <v>Escondido Union School District</v>
      </c>
      <c r="C1817" t="str">
        <f>Input2022!C1817</f>
        <v>School District</v>
      </c>
      <c r="D1817" t="str">
        <f>Input2022!D1817</f>
        <v>06</v>
      </c>
      <c r="E1817" t="str">
        <f>Input2022!E1817</f>
        <v>073</v>
      </c>
      <c r="F1817" t="str">
        <f>Input2022!F1817</f>
        <v>12880</v>
      </c>
      <c r="G1817" t="str">
        <f>Input2022!G1817</f>
        <v>CA</v>
      </c>
      <c r="H1817">
        <f>Input2022!H1817*0.000001</f>
        <v>48.678518999999994</v>
      </c>
      <c r="I1817">
        <f>Input2022!I1817*0.000001</f>
        <v>-4.2407909999999998</v>
      </c>
      <c r="J1817">
        <f>Input2022!J1817*0.000001</f>
        <v>273.75634500000001</v>
      </c>
      <c r="K1817">
        <f>Input2022!K1817*0.000001</f>
        <v>203.91351</v>
      </c>
      <c r="L1817">
        <f>Input2022!L1817*0.000001</f>
        <v>343.35467699999998</v>
      </c>
      <c r="M1817">
        <f>Input2022!M1817*0.000001</f>
        <v>318.78535299999999</v>
      </c>
      <c r="N1817">
        <f>Input2022!N1817*0.000001</f>
        <v>0</v>
      </c>
      <c r="O1817">
        <f>Input2022!O1817*0.000001</f>
        <v>95.002116000000001</v>
      </c>
      <c r="P1817">
        <f>Input2022!P1817*0.000001</f>
        <v>17.147579</v>
      </c>
      <c r="Q1817">
        <f>Input2022!Q1817*0.000001</f>
        <v>-190.066622</v>
      </c>
      <c r="R1817">
        <f>Input2022!R1817*0.000001</f>
        <v>866.53577333333351</v>
      </c>
      <c r="S1817">
        <f>Input2022!S1817*0.000001</f>
        <v>676.46915133333346</v>
      </c>
      <c r="T1817">
        <f>Input2022!T1817*0.000001</f>
        <v>29.798511999999999</v>
      </c>
      <c r="U1817">
        <f>Input2022!U1817*0.000001</f>
        <v>-7.9988654646324549E-3</v>
      </c>
      <c r="V1817">
        <f>Input2022!V1817*0.000001</f>
        <v>35.25254813453536</v>
      </c>
      <c r="W1817">
        <f>Input2022!W1817*0.000001</f>
        <v>-154.39031699999998</v>
      </c>
    </row>
    <row r="1818" spans="1:23">
      <c r="A1818">
        <f>Input2022!A1818</f>
        <v>2023</v>
      </c>
      <c r="B1818" t="str">
        <f>Input2022!B1818</f>
        <v>Esparto Unified School District</v>
      </c>
      <c r="C1818" t="str">
        <f>Input2022!C1818</f>
        <v>School District</v>
      </c>
      <c r="D1818" t="str">
        <f>Input2022!D1818</f>
        <v>06</v>
      </c>
      <c r="E1818" t="str">
        <f>Input2022!E1818</f>
        <v>113</v>
      </c>
      <c r="F1818" t="str">
        <f>Input2022!F1818</f>
        <v>12930</v>
      </c>
      <c r="G1818" t="str">
        <f>Input2022!G1818</f>
        <v>CA</v>
      </c>
      <c r="H1818">
        <f>Input2022!H1818*0.000001</f>
        <v>2.5289639999999998</v>
      </c>
      <c r="I1818">
        <f>Input2022!I1818*0.000001</f>
        <v>0</v>
      </c>
      <c r="J1818">
        <f>Input2022!J1818*0.000001</f>
        <v>17.52449</v>
      </c>
      <c r="K1818">
        <f>Input2022!K1818*0.000001</f>
        <v>1.779029</v>
      </c>
      <c r="L1818">
        <f>Input2022!L1818*0.000001</f>
        <v>21.243822999999999</v>
      </c>
      <c r="M1818">
        <f>Input2022!M1818*0.000001</f>
        <v>19.498186</v>
      </c>
      <c r="N1818">
        <f>Input2022!N1818*0.000001</f>
        <v>6.7561629999999999</v>
      </c>
      <c r="O1818">
        <f>Input2022!O1818*0.000001</f>
        <v>0</v>
      </c>
      <c r="P1818">
        <f>Input2022!P1818*0.000001</f>
        <v>2.394387</v>
      </c>
      <c r="Q1818">
        <f>Input2022!Q1818*0.000001</f>
        <v>-12.216939999999999</v>
      </c>
      <c r="R1818">
        <f>Input2022!R1818*0.000001</f>
        <v>52.444806315433979</v>
      </c>
      <c r="S1818">
        <f>Input2022!S1818*0.000001</f>
        <v>40.227866315433978</v>
      </c>
      <c r="T1818">
        <f>Input2022!T1818*0.000001</f>
        <v>1.5900919999999998</v>
      </c>
      <c r="U1818">
        <f>Input2022!U1818*0.000001</f>
        <v>0</v>
      </c>
      <c r="V1818">
        <f>Input2022!V1818*0.000001</f>
        <v>0</v>
      </c>
      <c r="W1818">
        <f>Input2022!W1818*0.000001</f>
        <v>-8.1347639999999988</v>
      </c>
    </row>
    <row r="1819" spans="1:23">
      <c r="A1819">
        <f>Input2022!A1819</f>
        <v>2023</v>
      </c>
      <c r="B1819" t="str">
        <f>Input2022!B1819</f>
        <v>Etiwanda School District</v>
      </c>
      <c r="C1819" t="str">
        <f>Input2022!C1819</f>
        <v>School District</v>
      </c>
      <c r="D1819" t="str">
        <f>Input2022!D1819</f>
        <v>06</v>
      </c>
      <c r="E1819" t="str">
        <f>Input2022!E1819</f>
        <v>071</v>
      </c>
      <c r="F1819" t="str">
        <f>Input2022!F1819</f>
        <v>12960</v>
      </c>
      <c r="G1819" t="str">
        <f>Input2022!G1819</f>
        <v>CA</v>
      </c>
      <c r="H1819">
        <f>Input2022!H1819*0.000001</f>
        <v>51.564544999999995</v>
      </c>
      <c r="I1819">
        <f>Input2022!I1819*0.000001</f>
        <v>-7.7581569999999997</v>
      </c>
      <c r="J1819">
        <f>Input2022!J1819*0.000001</f>
        <v>197.80456799999999</v>
      </c>
      <c r="K1819">
        <f>Input2022!K1819*0.000001</f>
        <v>134.982416</v>
      </c>
      <c r="L1819">
        <f>Input2022!L1819*0.000001</f>
        <v>255.891401</v>
      </c>
      <c r="M1819">
        <f>Input2022!M1819*0.000001</f>
        <v>228.477834</v>
      </c>
      <c r="N1819">
        <f>Input2022!N1819*0.000001</f>
        <v>0</v>
      </c>
      <c r="O1819">
        <f>Input2022!O1819*0.000001</f>
        <v>87.765175999999997</v>
      </c>
      <c r="P1819">
        <f>Input2022!P1819*0.000001</f>
        <v>10.583349999999999</v>
      </c>
      <c r="Q1819">
        <f>Input2022!Q1819*0.000001</f>
        <v>-138.73609999999999</v>
      </c>
      <c r="R1819">
        <f>Input2022!R1819*0.000001</f>
        <v>641.88254599999993</v>
      </c>
      <c r="S1819">
        <f>Input2022!S1819*0.000001</f>
        <v>503.14644599999997</v>
      </c>
      <c r="T1819">
        <f>Input2022!T1819*0.000001</f>
        <v>22.578526</v>
      </c>
      <c r="U1819">
        <f>Input2022!U1819*0.000001</f>
        <v>-6.1599999999999997E-3</v>
      </c>
      <c r="V1819">
        <f>Input2022!V1819*0.000001</f>
        <v>18.693138999999999</v>
      </c>
      <c r="W1819">
        <f>Input2022!W1819*0.000001</f>
        <v>-85.607979999999998</v>
      </c>
    </row>
    <row r="1820" spans="1:23">
      <c r="A1820">
        <f>Input2022!A1820</f>
        <v>2023</v>
      </c>
      <c r="B1820" t="str">
        <f>Input2022!B1820</f>
        <v>Eureka</v>
      </c>
      <c r="C1820" t="str">
        <f>Input2022!C1820</f>
        <v>City</v>
      </c>
      <c r="D1820" t="str">
        <f>Input2022!D1820</f>
        <v>06</v>
      </c>
      <c r="E1820" t="str">
        <f>Input2022!E1820</f>
        <v>023</v>
      </c>
      <c r="F1820">
        <f>Input2022!F1820</f>
        <v>23042</v>
      </c>
      <c r="G1820" t="str">
        <f>Input2022!G1820</f>
        <v>CA</v>
      </c>
      <c r="H1820">
        <f>Input2022!H1820*0.000001</f>
        <v>11.141435999999999</v>
      </c>
      <c r="I1820">
        <f>Input2022!I1820*0.000001</f>
        <v>-3.92</v>
      </c>
      <c r="J1820">
        <f>Input2022!J1820*0.000001</f>
        <v>43.025255000000001</v>
      </c>
      <c r="K1820">
        <f>Input2022!K1820*0.000001</f>
        <v>26.936519000000001</v>
      </c>
      <c r="L1820">
        <f>Input2022!L1820*0.000001</f>
        <v>87.583748</v>
      </c>
      <c r="M1820">
        <f>Input2022!M1820*0.000001</f>
        <v>48.236308999999999</v>
      </c>
      <c r="N1820">
        <f>Input2022!N1820*0.000001</f>
        <v>0</v>
      </c>
      <c r="O1820">
        <f>Input2022!O1820*0.000001</f>
        <v>6.8195889999999997</v>
      </c>
      <c r="P1820">
        <f>Input2022!P1820*0.000001</f>
        <v>1.713884</v>
      </c>
      <c r="Q1820">
        <f>Input2022!Q1820*0.000001</f>
        <v>-67.79316</v>
      </c>
      <c r="R1820">
        <f>Input2022!R1820*0.000001</f>
        <v>212.99212</v>
      </c>
      <c r="S1820">
        <f>Input2022!S1820*0.000001</f>
        <v>145.19896</v>
      </c>
      <c r="T1820">
        <f>Input2022!T1820*0.000001</f>
        <v>7.0895399999999995</v>
      </c>
      <c r="U1820">
        <f>Input2022!U1820*0.000001</f>
        <v>0</v>
      </c>
      <c r="V1820">
        <f>Input2022!V1820*0.000001</f>
        <v>0</v>
      </c>
      <c r="W1820">
        <f>Input2022!W1820*0.000001</f>
        <v>-14.434588999999999</v>
      </c>
    </row>
    <row r="1821" spans="1:23">
      <c r="A1821">
        <f>Input2022!A1821</f>
        <v>2023</v>
      </c>
      <c r="B1821" t="str">
        <f>Input2022!B1821</f>
        <v>Eureka City Schools</v>
      </c>
      <c r="C1821" t="str">
        <f>Input2022!C1821</f>
        <v>School District</v>
      </c>
      <c r="D1821" t="str">
        <f>Input2022!D1821</f>
        <v>06</v>
      </c>
      <c r="E1821" t="str">
        <f>Input2022!E1821</f>
        <v>023</v>
      </c>
      <c r="F1821" t="str">
        <f>Input2022!F1821</f>
        <v>00052</v>
      </c>
      <c r="G1821" t="str">
        <f>Input2022!G1821</f>
        <v>CA</v>
      </c>
      <c r="H1821">
        <f>Input2022!H1821*0.000001</f>
        <v>37.234170999999996</v>
      </c>
      <c r="I1821">
        <f>Input2022!I1821*0.000001</f>
        <v>-6.1467999999999995E-2</v>
      </c>
      <c r="J1821">
        <f>Input2022!J1821*0.000001</f>
        <v>59.841476999999998</v>
      </c>
      <c r="K1821">
        <f>Input2022!K1821*0.000001</f>
        <v>100.184201</v>
      </c>
      <c r="L1821">
        <f>Input2022!L1821*0.000001</f>
        <v>85.719338999999991</v>
      </c>
      <c r="M1821">
        <f>Input2022!M1821*0.000001</f>
        <v>73.133485999999991</v>
      </c>
      <c r="N1821">
        <f>Input2022!N1821*0.000001</f>
        <v>45.482762999999998</v>
      </c>
      <c r="O1821">
        <f>Input2022!O1821*0.000001</f>
        <v>0</v>
      </c>
      <c r="P1821">
        <f>Input2022!P1821*0.000001</f>
        <v>7.2477879999999999</v>
      </c>
      <c r="Q1821">
        <f>Input2022!Q1821*0.000001</f>
        <v>-42.368524000000001</v>
      </c>
      <c r="R1821">
        <f>Input2022!R1821*0.000001</f>
        <v>182.04880455645619</v>
      </c>
      <c r="S1821">
        <f>Input2022!S1821*0.000001</f>
        <v>139.68028055645621</v>
      </c>
      <c r="T1821">
        <f>Input2022!T1821*0.000001</f>
        <v>5.5192929999999993</v>
      </c>
      <c r="U1821">
        <f>Input2022!U1821*0.000001</f>
        <v>0</v>
      </c>
      <c r="V1821">
        <f>Input2022!V1821*0.000001</f>
        <v>9.0440709999999989</v>
      </c>
      <c r="W1821">
        <f>Input2022!W1821*0.000001</f>
        <v>-36.297827999999996</v>
      </c>
    </row>
    <row r="1822" spans="1:23">
      <c r="A1822">
        <f>Input2022!A1822</f>
        <v>2023</v>
      </c>
      <c r="B1822" t="str">
        <f>Input2022!B1822</f>
        <v>Eureka Union School District</v>
      </c>
      <c r="C1822" t="str">
        <f>Input2022!C1822</f>
        <v>School District</v>
      </c>
      <c r="D1822" t="str">
        <f>Input2022!D1822</f>
        <v>06</v>
      </c>
      <c r="E1822" t="str">
        <f>Input2022!E1822</f>
        <v>061</v>
      </c>
      <c r="F1822" t="str">
        <f>Input2022!F1822</f>
        <v>13080</v>
      </c>
      <c r="G1822" t="str">
        <f>Input2022!G1822</f>
        <v>CA</v>
      </c>
      <c r="H1822">
        <f>Input2022!H1822*0.000001</f>
        <v>12.312137999999999</v>
      </c>
      <c r="I1822">
        <f>Input2022!I1822*0.000001</f>
        <v>-1.4924999999999999E-2</v>
      </c>
      <c r="J1822">
        <f>Input2022!J1822*0.000001</f>
        <v>42.130019999999995</v>
      </c>
      <c r="K1822">
        <f>Input2022!K1822*0.000001</f>
        <v>0.16513999999999998</v>
      </c>
      <c r="L1822">
        <f>Input2022!L1822*0.000001</f>
        <v>45.669328</v>
      </c>
      <c r="M1822">
        <f>Input2022!M1822*0.000001</f>
        <v>44.695641999999999</v>
      </c>
      <c r="N1822">
        <f>Input2022!N1822*0.000001</f>
        <v>17.366419</v>
      </c>
      <c r="O1822">
        <f>Input2022!O1822*0.000001</f>
        <v>0</v>
      </c>
      <c r="P1822">
        <f>Input2022!P1822*0.000001</f>
        <v>2.7624909999999998</v>
      </c>
      <c r="Q1822">
        <f>Input2022!Q1822*0.000001</f>
        <v>-30.629922999999998</v>
      </c>
      <c r="R1822">
        <f>Input2022!R1822*0.000001</f>
        <v>143.3173842733311</v>
      </c>
      <c r="S1822">
        <f>Input2022!S1822*0.000001</f>
        <v>112.6874612733311</v>
      </c>
      <c r="T1822">
        <f>Input2022!T1822*0.000001</f>
        <v>4.3238779999999997</v>
      </c>
      <c r="U1822">
        <f>Input2022!U1822*0.000001</f>
        <v>0</v>
      </c>
      <c r="V1822">
        <f>Input2022!V1822*0.000001</f>
        <v>0</v>
      </c>
      <c r="W1822">
        <f>Input2022!W1822*0.000001</f>
        <v>-11.287222999999999</v>
      </c>
    </row>
    <row r="1823" spans="1:23">
      <c r="A1823">
        <f>Input2022!A1823</f>
        <v>2023</v>
      </c>
      <c r="B1823" t="str">
        <f>Input2022!B1823</f>
        <v>Evergreen School District</v>
      </c>
      <c r="C1823" t="str">
        <f>Input2022!C1823</f>
        <v>School District</v>
      </c>
      <c r="D1823" t="str">
        <f>Input2022!D1823</f>
        <v>06</v>
      </c>
      <c r="E1823" t="str">
        <f>Input2022!E1823</f>
        <v>085</v>
      </c>
      <c r="F1823" t="str">
        <f>Input2022!F1823</f>
        <v>13140</v>
      </c>
      <c r="G1823" t="str">
        <f>Input2022!G1823</f>
        <v>CA</v>
      </c>
      <c r="H1823">
        <f>Input2022!H1823*0.000001</f>
        <v>33.696083999999999</v>
      </c>
      <c r="I1823">
        <f>Input2022!I1823*0.000001</f>
        <v>0</v>
      </c>
      <c r="J1823">
        <f>Input2022!J1823*0.000001</f>
        <v>135.31245200000001</v>
      </c>
      <c r="K1823">
        <f>Input2022!K1823*0.000001</f>
        <v>157.12811299999998</v>
      </c>
      <c r="L1823">
        <f>Input2022!L1823*0.000001</f>
        <v>187.748244</v>
      </c>
      <c r="M1823">
        <f>Input2022!M1823*0.000001</f>
        <v>157.62646799999999</v>
      </c>
      <c r="N1823">
        <f>Input2022!N1823*0.000001</f>
        <v>0</v>
      </c>
      <c r="O1823">
        <f>Input2022!O1823*0.000001</f>
        <v>59.209561999999998</v>
      </c>
      <c r="P1823">
        <f>Input2022!P1823*0.000001</f>
        <v>11.041824</v>
      </c>
      <c r="Q1823">
        <f>Input2022!Q1823*0.000001</f>
        <v>-91.751480999999998</v>
      </c>
      <c r="R1823">
        <f>Input2022!R1823*0.000001</f>
        <v>429.46103699999998</v>
      </c>
      <c r="S1823">
        <f>Input2022!S1823*0.000001</f>
        <v>337.70955599999996</v>
      </c>
      <c r="T1823">
        <f>Input2022!T1823*0.000001</f>
        <v>14.798912999999999</v>
      </c>
      <c r="U1823">
        <f>Input2022!U1823*0.000001</f>
        <v>0</v>
      </c>
      <c r="V1823">
        <f>Input2022!V1823*0.000001</f>
        <v>17.715094000000001</v>
      </c>
      <c r="W1823">
        <f>Input2022!W1823*0.000001</f>
        <v>-120.11989299999999</v>
      </c>
    </row>
    <row r="1824" spans="1:23">
      <c r="A1824">
        <f>Input2022!A1824</f>
        <v>2023</v>
      </c>
      <c r="B1824" t="str">
        <f>Input2022!B1824</f>
        <v>Evergreen Union Elementary School District</v>
      </c>
      <c r="C1824" t="str">
        <f>Input2022!C1824</f>
        <v>School District</v>
      </c>
      <c r="D1824" t="str">
        <f>Input2022!D1824</f>
        <v>06</v>
      </c>
      <c r="E1824" t="str">
        <f>Input2022!E1824</f>
        <v>103</v>
      </c>
      <c r="F1824" t="str">
        <f>Input2022!F1824</f>
        <v>13170</v>
      </c>
      <c r="G1824" t="str">
        <f>Input2022!G1824</f>
        <v>CA</v>
      </c>
      <c r="H1824">
        <f>Input2022!H1824*0.000001</f>
        <v>4.8843839999999998</v>
      </c>
      <c r="I1824">
        <f>Input2022!I1824*0.000001</f>
        <v>-0.11821999999999999</v>
      </c>
      <c r="J1824">
        <f>Input2022!J1824*0.000001</f>
        <v>15.671465</v>
      </c>
      <c r="K1824">
        <f>Input2022!K1824*0.000001</f>
        <v>0.16126199999999999</v>
      </c>
      <c r="L1824">
        <f>Input2022!L1824*0.000001</f>
        <v>22.943794</v>
      </c>
      <c r="M1824">
        <f>Input2022!M1824*0.000001</f>
        <v>19.035616999999998</v>
      </c>
      <c r="N1824">
        <f>Input2022!N1824*0.000001</f>
        <v>0</v>
      </c>
      <c r="O1824">
        <f>Input2022!O1824*0.000001</f>
        <v>9.4503629999999994</v>
      </c>
      <c r="P1824">
        <f>Input2022!P1824*0.000001</f>
        <v>1.5556909999999999</v>
      </c>
      <c r="Q1824">
        <f>Input2022!Q1824*0.000001</f>
        <v>-14.405837</v>
      </c>
      <c r="R1824">
        <f>Input2022!R1824*0.000001</f>
        <v>62.328986684514597</v>
      </c>
      <c r="S1824">
        <f>Input2022!S1824*0.000001</f>
        <v>47.923149684514598</v>
      </c>
      <c r="T1824">
        <f>Input2022!T1824*0.000001</f>
        <v>2.2100279999999999</v>
      </c>
      <c r="U1824">
        <f>Input2022!U1824*0.000001</f>
        <v>0</v>
      </c>
      <c r="V1824">
        <f>Input2022!V1824*0.000001</f>
        <v>0</v>
      </c>
      <c r="W1824">
        <f>Input2022!W1824*0.000001</f>
        <v>-3.0590660000000001</v>
      </c>
    </row>
    <row r="1825" spans="1:23">
      <c r="A1825">
        <f>Input2022!A1825</f>
        <v>2023</v>
      </c>
      <c r="B1825" t="str">
        <f>Input2022!B1825</f>
        <v>Exeter</v>
      </c>
      <c r="C1825" t="str">
        <f>Input2022!C1825</f>
        <v>City</v>
      </c>
      <c r="D1825" t="str">
        <f>Input2022!D1825</f>
        <v>06</v>
      </c>
      <c r="E1825" t="str">
        <f>Input2022!E1825</f>
        <v>107</v>
      </c>
      <c r="F1825" t="str">
        <f>Input2022!F1825</f>
        <v>23126</v>
      </c>
      <c r="G1825" t="str">
        <f>Input2022!G1825</f>
        <v>CA</v>
      </c>
      <c r="H1825">
        <f>Input2022!H1825*0.000001</f>
        <v>3.839699</v>
      </c>
      <c r="I1825">
        <f>Input2022!I1825*0.000001</f>
        <v>0</v>
      </c>
      <c r="J1825">
        <f>Input2022!J1825*0.000001</f>
        <v>5.1681119999999998</v>
      </c>
      <c r="K1825">
        <f>Input2022!K1825*0.000001</f>
        <v>8.3009079999999997</v>
      </c>
      <c r="L1825">
        <f>Input2022!L1825*0.000001</f>
        <v>17.025565999999998</v>
      </c>
      <c r="M1825">
        <f>Input2022!M1825*0.000001</f>
        <v>5.3264800000000001</v>
      </c>
      <c r="N1825">
        <f>Input2022!N1825*0.000001</f>
        <v>4.806813</v>
      </c>
      <c r="O1825">
        <f>Input2022!O1825*0.000001</f>
        <v>0</v>
      </c>
      <c r="P1825">
        <f>Input2022!P1825*0.000001</f>
        <v>0.68539399999999995</v>
      </c>
      <c r="Q1825">
        <f>Input2022!Q1825*0.000001</f>
        <v>-6.7305929999999998</v>
      </c>
      <c r="R1825">
        <f>Input2022!R1825*0.000001</f>
        <v>27.175220075404852</v>
      </c>
      <c r="S1825">
        <f>Input2022!S1825*0.000001</f>
        <v>20.444627075404853</v>
      </c>
      <c r="T1825">
        <f>Input2022!T1825*0.000001</f>
        <v>0.82534299999999994</v>
      </c>
      <c r="U1825">
        <f>Input2022!U1825*0.000001</f>
        <v>0</v>
      </c>
      <c r="V1825">
        <f>Input2022!V1825*0.000001</f>
        <v>0</v>
      </c>
      <c r="W1825">
        <f>Input2022!W1825*0.000001</f>
        <v>1.430966</v>
      </c>
    </row>
    <row r="1826" spans="1:23">
      <c r="A1826">
        <f>Input2022!A1826</f>
        <v>2023</v>
      </c>
      <c r="B1826" t="str">
        <f>Input2022!B1826</f>
        <v>Exeter Unified School District</v>
      </c>
      <c r="C1826" t="str">
        <f>Input2022!C1826</f>
        <v>School District</v>
      </c>
      <c r="D1826" t="str">
        <f>Input2022!D1826</f>
        <v>06</v>
      </c>
      <c r="E1826" t="str">
        <f>Input2022!E1826</f>
        <v>107</v>
      </c>
      <c r="F1826" t="str">
        <f>Input2022!F1826</f>
        <v>01423</v>
      </c>
      <c r="G1826" t="str">
        <f>Input2022!G1826</f>
        <v>CA</v>
      </c>
      <c r="H1826">
        <f>Input2022!H1826*0.000001</f>
        <v>16.140090000000001</v>
      </c>
      <c r="I1826">
        <f>Input2022!I1826*0.000001</f>
        <v>-0.51421099999999997</v>
      </c>
      <c r="J1826">
        <f>Input2022!J1826*0.000001</f>
        <v>43.280009</v>
      </c>
      <c r="K1826">
        <f>Input2022!K1826*0.000001</f>
        <v>31.343995999999997</v>
      </c>
      <c r="L1826">
        <f>Input2022!L1826*0.000001</f>
        <v>57.375802999999998</v>
      </c>
      <c r="M1826">
        <f>Input2022!M1826*0.000001</f>
        <v>51.766244999999998</v>
      </c>
      <c r="N1826">
        <f>Input2022!N1826*0.000001</f>
        <v>0</v>
      </c>
      <c r="O1826">
        <f>Input2022!O1826*0.000001</f>
        <v>27.600262999999998</v>
      </c>
      <c r="P1826">
        <f>Input2022!P1826*0.000001</f>
        <v>5.2029059999999996</v>
      </c>
      <c r="Q1826">
        <f>Input2022!Q1826*0.000001</f>
        <v>-29.604142</v>
      </c>
      <c r="R1826">
        <f>Input2022!R1826*0.000001</f>
        <v>131.72043228070177</v>
      </c>
      <c r="S1826">
        <f>Input2022!S1826*0.000001</f>
        <v>102.11629028070176</v>
      </c>
      <c r="T1826">
        <f>Input2022!T1826*0.000001</f>
        <v>4.6021830000000001</v>
      </c>
      <c r="U1826">
        <f>Input2022!U1826*0.000001</f>
        <v>-1.1343510996631662E-3</v>
      </c>
      <c r="V1826">
        <f>Input2022!V1826*0.000001</f>
        <v>8.5260356489003364</v>
      </c>
      <c r="W1826">
        <f>Input2022!W1826*0.000001</f>
        <v>-16.093012999999999</v>
      </c>
    </row>
    <row r="1827" spans="1:23">
      <c r="A1827">
        <f>Input2022!A1827</f>
        <v>2023</v>
      </c>
      <c r="B1827" t="str">
        <f>Input2022!B1827</f>
        <v>Fairfax Elementary School District</v>
      </c>
      <c r="C1827" t="str">
        <f>Input2022!C1827</f>
        <v>School District</v>
      </c>
      <c r="D1827" t="str">
        <f>Input2022!D1827</f>
        <v>06</v>
      </c>
      <c r="E1827" t="str">
        <f>Input2022!E1827</f>
        <v>029</v>
      </c>
      <c r="F1827" t="str">
        <f>Input2022!F1827</f>
        <v>13290</v>
      </c>
      <c r="G1827" t="str">
        <f>Input2022!G1827</f>
        <v>CA</v>
      </c>
      <c r="H1827">
        <f>Input2022!H1827*0.000001</f>
        <v>10.467079</v>
      </c>
      <c r="I1827">
        <f>Input2022!I1827*0.000001</f>
        <v>-5.25</v>
      </c>
      <c r="J1827">
        <f>Input2022!J1827*0.000001</f>
        <v>47.210912999999998</v>
      </c>
      <c r="K1827">
        <f>Input2022!K1827*0.000001</f>
        <v>13.768702999999999</v>
      </c>
      <c r="L1827">
        <f>Input2022!L1827*0.000001</f>
        <v>67.238232999999994</v>
      </c>
      <c r="M1827">
        <f>Input2022!M1827*0.000001</f>
        <v>61.155059999999999</v>
      </c>
      <c r="N1827">
        <f>Input2022!N1827*0.000001</f>
        <v>21.096173</v>
      </c>
      <c r="O1827">
        <f>Input2022!O1827*0.000001</f>
        <v>0</v>
      </c>
      <c r="P1827">
        <f>Input2022!P1827*0.000001</f>
        <v>2.405062</v>
      </c>
      <c r="Q1827">
        <f>Input2022!Q1827*0.000001</f>
        <v>-26.942999999999998</v>
      </c>
      <c r="R1827">
        <f>Input2022!R1827*0.000001</f>
        <v>142.62009599999999</v>
      </c>
      <c r="S1827">
        <f>Input2022!S1827*0.000001</f>
        <v>115.67709599999999</v>
      </c>
      <c r="T1827">
        <f>Input2022!T1827*0.000001</f>
        <v>3.6760379999999997</v>
      </c>
      <c r="U1827">
        <f>Input2022!U1827*0.000001</f>
        <v>6.5450339999999994</v>
      </c>
      <c r="V1827">
        <f>Input2022!V1827*0.000001</f>
        <v>8.8027189999999997</v>
      </c>
      <c r="W1827">
        <f>Input2022!W1827*0.000001</f>
        <v>-3.6093739999999999</v>
      </c>
    </row>
    <row r="1828" spans="1:23">
      <c r="A1828">
        <f>Input2022!A1828</f>
        <v>2023</v>
      </c>
      <c r="B1828" t="str">
        <f>Input2022!B1828</f>
        <v>Fairfield</v>
      </c>
      <c r="C1828" t="str">
        <f>Input2022!C1828</f>
        <v>City</v>
      </c>
      <c r="D1828" t="str">
        <f>Input2022!D1828</f>
        <v>06</v>
      </c>
      <c r="E1828" t="str">
        <f>Input2022!E1828</f>
        <v>095</v>
      </c>
      <c r="F1828">
        <f>Input2022!F1828</f>
        <v>23182</v>
      </c>
      <c r="G1828" t="str">
        <f>Input2022!G1828</f>
        <v>CA</v>
      </c>
      <c r="H1828">
        <f>Input2022!H1828*0.000001</f>
        <v>50.060490999999999</v>
      </c>
      <c r="I1828">
        <f>Input2022!I1828*0.000001</f>
        <v>-3.8385559999999996</v>
      </c>
      <c r="J1828">
        <f>Input2022!J1828*0.000001</f>
        <v>127.87126499999999</v>
      </c>
      <c r="K1828">
        <f>Input2022!K1828*0.000001</f>
        <v>154.441113</v>
      </c>
      <c r="L1828">
        <f>Input2022!L1828*0.000001</f>
        <v>262.712401</v>
      </c>
      <c r="M1828">
        <f>Input2022!M1828*0.000001</f>
        <v>130.14173599999998</v>
      </c>
      <c r="N1828">
        <f>Input2022!N1828*0.000001</f>
        <v>0</v>
      </c>
      <c r="O1828">
        <f>Input2022!O1828*0.000001</f>
        <v>55.498159999999999</v>
      </c>
      <c r="P1828">
        <f>Input2022!P1828*0.000001</f>
        <v>12.714238999999999</v>
      </c>
      <c r="Q1828">
        <f>Input2022!Q1828*0.000001</f>
        <v>-232.68937199999999</v>
      </c>
      <c r="R1828">
        <f>Input2022!R1828*0.000001</f>
        <v>784.52060099999994</v>
      </c>
      <c r="S1828">
        <f>Input2022!S1828*0.000001</f>
        <v>551.83122900000001</v>
      </c>
      <c r="T1828">
        <f>Input2022!T1828*0.000001</f>
        <v>25.136355999999999</v>
      </c>
      <c r="U1828">
        <f>Input2022!U1828*0.000001</f>
        <v>2.010678</v>
      </c>
      <c r="V1828">
        <f>Input2022!V1828*0.000001</f>
        <v>2.0932589999999998</v>
      </c>
      <c r="W1828">
        <f>Input2022!W1828*0.000001</f>
        <v>-42.157640999999998</v>
      </c>
    </row>
    <row r="1829" spans="1:23">
      <c r="A1829">
        <f>Input2022!A1829</f>
        <v>2023</v>
      </c>
      <c r="B1829" t="str">
        <f>Input2022!B1829</f>
        <v>Fairfield Suisun Unified School District</v>
      </c>
      <c r="C1829" t="str">
        <f>Input2022!C1829</f>
        <v>School District</v>
      </c>
      <c r="D1829" t="str">
        <f>Input2022!D1829</f>
        <v>06</v>
      </c>
      <c r="E1829" t="str">
        <f>Input2022!E1829</f>
        <v>095</v>
      </c>
      <c r="F1829" t="str">
        <f>Input2022!F1829</f>
        <v>13360</v>
      </c>
      <c r="G1829" t="str">
        <f>Input2022!G1829</f>
        <v>CA</v>
      </c>
      <c r="H1829">
        <f>Input2022!H1829*0.000001</f>
        <v>63.137308999999995</v>
      </c>
      <c r="I1829">
        <f>Input2022!I1829*0.000001</f>
        <v>-4.6558919999999997</v>
      </c>
      <c r="J1829">
        <f>Input2022!J1829*0.000001</f>
        <v>291.28359</v>
      </c>
      <c r="K1829">
        <f>Input2022!K1829*0.000001</f>
        <v>270.05531200000001</v>
      </c>
      <c r="L1829">
        <f>Input2022!L1829*0.000001</f>
        <v>409.88101399999999</v>
      </c>
      <c r="M1829">
        <f>Input2022!M1829*0.000001</f>
        <v>332.276928</v>
      </c>
      <c r="N1829">
        <f>Input2022!N1829*0.000001</f>
        <v>133.637382</v>
      </c>
      <c r="O1829">
        <f>Input2022!O1829*0.000001</f>
        <v>0</v>
      </c>
      <c r="P1829">
        <f>Input2022!P1829*0.000001</f>
        <v>51.682791999999999</v>
      </c>
      <c r="Q1829">
        <f>Input2022!Q1829*0.000001</f>
        <v>-206.869</v>
      </c>
      <c r="R1829">
        <f>Input2022!R1829*0.000001</f>
        <v>902.66746876055402</v>
      </c>
      <c r="S1829">
        <f>Input2022!S1829*0.000001</f>
        <v>695.79846876055399</v>
      </c>
      <c r="T1829">
        <f>Input2022!T1829*0.000001</f>
        <v>32.908431</v>
      </c>
      <c r="U1829">
        <f>Input2022!U1829*0.000001</f>
        <v>3.5131409999999996</v>
      </c>
      <c r="V1829">
        <f>Input2022!V1829*0.000001</f>
        <v>73.088323000000003</v>
      </c>
      <c r="W1829">
        <f>Input2022!W1829*0.000001</f>
        <v>-218.38730099999998</v>
      </c>
    </row>
    <row r="1830" spans="1:23">
      <c r="A1830">
        <f>Input2022!A1830</f>
        <v>2023</v>
      </c>
      <c r="B1830" t="str">
        <f>Input2022!B1830</f>
        <v>Fall River Joint Unified School District</v>
      </c>
      <c r="C1830" t="str">
        <f>Input2022!C1830</f>
        <v>School District</v>
      </c>
      <c r="D1830" t="str">
        <f>Input2022!D1830</f>
        <v>06</v>
      </c>
      <c r="E1830" t="str">
        <f>Input2022!E1830</f>
        <v>035</v>
      </c>
      <c r="F1830" t="str">
        <f>Input2022!F1830</f>
        <v>13470</v>
      </c>
      <c r="G1830" t="str">
        <f>Input2022!G1830</f>
        <v>CA</v>
      </c>
      <c r="H1830">
        <f>Input2022!H1830*0.000001</f>
        <v>7.1818429999999998</v>
      </c>
      <c r="I1830">
        <f>Input2022!I1830*0.000001</f>
        <v>0</v>
      </c>
      <c r="J1830">
        <f>Input2022!J1830*0.000001</f>
        <v>20.061541999999999</v>
      </c>
      <c r="K1830">
        <f>Input2022!K1830*0.000001</f>
        <v>2.0339019999999999</v>
      </c>
      <c r="L1830">
        <f>Input2022!L1830*0.000001</f>
        <v>24.851423</v>
      </c>
      <c r="M1830">
        <f>Input2022!M1830*0.000001</f>
        <v>23.517568000000001</v>
      </c>
      <c r="N1830">
        <f>Input2022!N1830*0.000001</f>
        <v>0</v>
      </c>
      <c r="O1830">
        <f>Input2022!O1830*0.000001</f>
        <v>10.367353999999999</v>
      </c>
      <c r="P1830">
        <f>Input2022!P1830*0.000001</f>
        <v>1.1109639999999998</v>
      </c>
      <c r="Q1830">
        <f>Input2022!Q1830*0.000001</f>
        <v>-15.958428</v>
      </c>
      <c r="R1830">
        <f>Input2022!R1830*0.000001</f>
        <v>64.455884189398148</v>
      </c>
      <c r="S1830">
        <f>Input2022!S1830*0.000001</f>
        <v>48.49745618939815</v>
      </c>
      <c r="T1830">
        <f>Input2022!T1830*0.000001</f>
        <v>2.3011239999999997</v>
      </c>
      <c r="U1830">
        <f>Input2022!U1830*0.000001</f>
        <v>0</v>
      </c>
      <c r="V1830">
        <f>Input2022!V1830*0.000001</f>
        <v>1.1502379999999999</v>
      </c>
      <c r="W1830">
        <f>Input2022!W1830*0.000001</f>
        <v>-5.5883069999999995</v>
      </c>
    </row>
    <row r="1831" spans="1:23">
      <c r="A1831">
        <f>Input2022!A1831</f>
        <v>2023</v>
      </c>
      <c r="B1831" t="str">
        <f>Input2022!B1831</f>
        <v>Fallbrook Union Elementary School District</v>
      </c>
      <c r="C1831" t="str">
        <f>Input2022!C1831</f>
        <v>School District</v>
      </c>
      <c r="D1831" t="str">
        <f>Input2022!D1831</f>
        <v>06</v>
      </c>
      <c r="E1831" t="str">
        <f>Input2022!E1831</f>
        <v>073</v>
      </c>
      <c r="F1831" t="str">
        <f>Input2022!F1831</f>
        <v>13500</v>
      </c>
      <c r="G1831" t="str">
        <f>Input2022!G1831</f>
        <v>CA</v>
      </c>
      <c r="H1831">
        <f>Input2022!H1831*0.000001</f>
        <v>18.335194999999999</v>
      </c>
      <c r="I1831">
        <f>Input2022!I1831*0.000001</f>
        <v>-1.5</v>
      </c>
      <c r="J1831">
        <f>Input2022!J1831*0.000001</f>
        <v>102.88963799999999</v>
      </c>
      <c r="K1831">
        <f>Input2022!K1831*0.000001</f>
        <v>18.106003999999999</v>
      </c>
      <c r="L1831">
        <f>Input2022!L1831*0.000001</f>
        <v>118.81425399999999</v>
      </c>
      <c r="M1831">
        <f>Input2022!M1831*0.000001</f>
        <v>111.77305799999999</v>
      </c>
      <c r="N1831">
        <f>Input2022!N1831*0.000001</f>
        <v>0</v>
      </c>
      <c r="O1831">
        <f>Input2022!O1831*0.000001</f>
        <v>24.560454999999997</v>
      </c>
      <c r="P1831">
        <f>Input2022!P1831*0.000001</f>
        <v>5.4533699999999996</v>
      </c>
      <c r="Q1831">
        <f>Input2022!Q1831*0.000001</f>
        <v>-68.13382399999999</v>
      </c>
      <c r="R1831">
        <f>Input2022!R1831*0.000001</f>
        <v>305.43233175438598</v>
      </c>
      <c r="S1831">
        <f>Input2022!S1831*0.000001</f>
        <v>237.29850775438601</v>
      </c>
      <c r="T1831">
        <f>Input2022!T1831*0.000001</f>
        <v>11.560841999999999</v>
      </c>
      <c r="U1831">
        <f>Input2022!U1831*0.000001</f>
        <v>-2.688927085397265E-3</v>
      </c>
      <c r="V1831">
        <f>Input2022!V1831*0.000001</f>
        <v>13.489060072914601</v>
      </c>
      <c r="W1831">
        <f>Input2022!W1831*0.000001</f>
        <v>-50.570468999999996</v>
      </c>
    </row>
    <row r="1832" spans="1:23">
      <c r="A1832">
        <f>Input2022!A1832</f>
        <v>2023</v>
      </c>
      <c r="B1832" t="str">
        <f>Input2022!B1832</f>
        <v>Fallbrook Union High School District</v>
      </c>
      <c r="C1832" t="str">
        <f>Input2022!C1832</f>
        <v>School District</v>
      </c>
      <c r="D1832" t="str">
        <f>Input2022!D1832</f>
        <v>06</v>
      </c>
      <c r="E1832" t="str">
        <f>Input2022!E1832</f>
        <v>073</v>
      </c>
      <c r="F1832" t="str">
        <f>Input2022!F1832</f>
        <v>13530</v>
      </c>
      <c r="G1832" t="str">
        <f>Input2022!G1832</f>
        <v>CA</v>
      </c>
      <c r="H1832">
        <f>Input2022!H1832*0.000001</f>
        <v>8.5542899999999999</v>
      </c>
      <c r="I1832">
        <f>Input2022!I1832*0.000001</f>
        <v>-9.1799999999999998E-4</v>
      </c>
      <c r="J1832">
        <f>Input2022!J1832*0.000001</f>
        <v>39.474396999999996</v>
      </c>
      <c r="K1832">
        <f>Input2022!K1832*0.000001</f>
        <v>47.994367999999994</v>
      </c>
      <c r="L1832">
        <f>Input2022!L1832*0.000001</f>
        <v>48.893093</v>
      </c>
      <c r="M1832">
        <f>Input2022!M1832*0.000001</f>
        <v>43.119810999999999</v>
      </c>
      <c r="N1832">
        <f>Input2022!N1832*0.000001</f>
        <v>0</v>
      </c>
      <c r="O1832">
        <f>Input2022!O1832*0.000001</f>
        <v>15.995783999999999</v>
      </c>
      <c r="P1832">
        <f>Input2022!P1832*0.000001</f>
        <v>3.4872559999999999</v>
      </c>
      <c r="Q1832">
        <f>Input2022!Q1832*0.000001</f>
        <v>-26.541912999999997</v>
      </c>
      <c r="R1832">
        <f>Input2022!R1832*0.000001</f>
        <v>115.89151199999999</v>
      </c>
      <c r="S1832">
        <f>Input2022!S1832*0.000001</f>
        <v>89.349598999999998</v>
      </c>
      <c r="T1832">
        <f>Input2022!T1832*0.000001</f>
        <v>4.2267789999999996</v>
      </c>
      <c r="U1832">
        <f>Input2022!U1832*0.000001</f>
        <v>0.28814099999999998</v>
      </c>
      <c r="V1832">
        <f>Input2022!V1832*0.000001</f>
        <v>5.5374979999999994</v>
      </c>
      <c r="W1832">
        <f>Input2022!W1832*0.000001</f>
        <v>-12.978909999999999</v>
      </c>
    </row>
    <row r="1833" spans="1:23">
      <c r="A1833">
        <f>Input2022!A1833</f>
        <v>2023</v>
      </c>
      <c r="B1833" t="str">
        <f>Input2022!B1833</f>
        <v>Farmersville</v>
      </c>
      <c r="C1833" t="str">
        <f>Input2022!C1833</f>
        <v>City</v>
      </c>
      <c r="D1833" t="str">
        <f>Input2022!D1833</f>
        <v>06</v>
      </c>
      <c r="E1833" t="str">
        <f>Input2022!E1833</f>
        <v>077</v>
      </c>
      <c r="F1833">
        <f>Input2022!F1833</f>
        <v>23616</v>
      </c>
      <c r="G1833" t="str">
        <f>Input2022!G1833</f>
        <v>CA</v>
      </c>
      <c r="H1833">
        <f>Input2022!H1833*0.000001</f>
        <v>13.691265999999999</v>
      </c>
      <c r="I1833">
        <f>Input2022!I1833*0.000001</f>
        <v>0</v>
      </c>
      <c r="J1833">
        <f>Input2022!J1833*0.000001</f>
        <v>7.5945179999999999</v>
      </c>
      <c r="K1833">
        <f>Input2022!K1833*0.000001</f>
        <v>15.752262</v>
      </c>
      <c r="L1833">
        <f>Input2022!L1833*0.000001</f>
        <v>24.385717</v>
      </c>
      <c r="M1833">
        <f>Input2022!M1833*0.000001</f>
        <v>13.622643</v>
      </c>
      <c r="N1833">
        <f>Input2022!N1833*0.000001</f>
        <v>0</v>
      </c>
      <c r="O1833">
        <f>Input2022!O1833*0.000001</f>
        <v>11.25766</v>
      </c>
      <c r="P1833">
        <f>Input2022!P1833*0.000001</f>
        <v>0.39577699999999999</v>
      </c>
      <c r="Q1833">
        <f>Input2022!Q1833*0.000001</f>
        <v>-1.610395</v>
      </c>
      <c r="R1833">
        <f>Input2022!R1833*0.000001</f>
        <v>10.679011936339519</v>
      </c>
      <c r="S1833">
        <f>Input2022!S1833*0.000001</f>
        <v>9.0686169363395202</v>
      </c>
      <c r="T1833">
        <f>Input2022!T1833*0.000001</f>
        <v>0.67993799999999993</v>
      </c>
      <c r="U1833">
        <f>Input2022!U1833*0.000001</f>
        <v>0</v>
      </c>
      <c r="V1833">
        <f>Input2022!V1833*0.000001</f>
        <v>0</v>
      </c>
      <c r="W1833">
        <f>Input2022!W1833*0.000001</f>
        <v>12.558909</v>
      </c>
    </row>
    <row r="1834" spans="1:23">
      <c r="A1834">
        <f>Input2022!A1834</f>
        <v>2023</v>
      </c>
      <c r="B1834" t="str">
        <f>Input2022!B1834</f>
        <v>Farmersville Unified School District</v>
      </c>
      <c r="C1834" t="str">
        <f>Input2022!C1834</f>
        <v>School District</v>
      </c>
      <c r="D1834" t="str">
        <f>Input2022!D1834</f>
        <v>06</v>
      </c>
      <c r="E1834" t="str">
        <f>Input2022!E1834</f>
        <v>107</v>
      </c>
      <c r="F1834" t="str">
        <f>Input2022!F1834</f>
        <v>00035</v>
      </c>
      <c r="G1834" t="str">
        <f>Input2022!G1834</f>
        <v>CA</v>
      </c>
      <c r="H1834">
        <f>Input2022!H1834*0.000001</f>
        <v>10.994899</v>
      </c>
      <c r="I1834">
        <f>Input2022!I1834*0.000001</f>
        <v>-0.42343599999999998</v>
      </c>
      <c r="J1834">
        <f>Input2022!J1834*0.000001</f>
        <v>52.524079999999998</v>
      </c>
      <c r="K1834">
        <f>Input2022!K1834*0.000001</f>
        <v>12.654677</v>
      </c>
      <c r="L1834">
        <f>Input2022!L1834*0.000001</f>
        <v>64.113129999999998</v>
      </c>
      <c r="M1834">
        <f>Input2022!M1834*0.000001</f>
        <v>61.022207999999999</v>
      </c>
      <c r="N1834">
        <f>Input2022!N1834*0.000001</f>
        <v>0</v>
      </c>
      <c r="O1834">
        <f>Input2022!O1834*0.000001</f>
        <v>25.110782999999998</v>
      </c>
      <c r="P1834">
        <f>Input2022!P1834*0.000001</f>
        <v>6.8005509999999996</v>
      </c>
      <c r="Q1834">
        <f>Input2022!Q1834*0.000001</f>
        <v>-30.909775999999997</v>
      </c>
      <c r="R1834">
        <f>Input2022!R1834*0.000001</f>
        <v>136.66467532055802</v>
      </c>
      <c r="S1834">
        <f>Input2022!S1834*0.000001</f>
        <v>105.75489932055801</v>
      </c>
      <c r="T1834">
        <f>Input2022!T1834*0.000001</f>
        <v>5.3098580000000002</v>
      </c>
      <c r="U1834">
        <f>Input2022!U1834*0.000001</f>
        <v>0</v>
      </c>
      <c r="V1834">
        <f>Input2022!V1834*0.000001</f>
        <v>8.4888209999999997</v>
      </c>
      <c r="W1834">
        <f>Input2022!W1834*0.000001</f>
        <v>-17.512278999999999</v>
      </c>
    </row>
    <row r="1835" spans="1:23">
      <c r="A1835">
        <f>Input2022!A1835</f>
        <v>2023</v>
      </c>
      <c r="B1835" t="str">
        <f>Input2022!B1835</f>
        <v>Ferndale</v>
      </c>
      <c r="C1835" t="str">
        <f>Input2022!C1835</f>
        <v>City</v>
      </c>
      <c r="D1835" t="str">
        <f>Input2022!D1835</f>
        <v>06</v>
      </c>
      <c r="E1835" t="str">
        <f>Input2022!E1835</f>
        <v>023</v>
      </c>
      <c r="F1835" t="str">
        <f>Input2022!F1835</f>
        <v>23910</v>
      </c>
      <c r="G1835" t="str">
        <f>Input2022!G1835</f>
        <v>CA</v>
      </c>
      <c r="H1835">
        <f>Input2022!H1835*0.000001</f>
        <v>0.66967599999999994</v>
      </c>
      <c r="I1835">
        <f>Input2022!I1835*0.000001</f>
        <v>0</v>
      </c>
      <c r="J1835">
        <f>Input2022!J1835*0.000001</f>
        <v>1.3998139999999999</v>
      </c>
      <c r="K1835">
        <f>Input2022!K1835*0.000001</f>
        <v>4.1029049999999998</v>
      </c>
      <c r="L1835">
        <f>Input2022!L1835*0.000001</f>
        <v>2.8004059999999997</v>
      </c>
      <c r="M1835">
        <f>Input2022!M1835*0.000001</f>
        <v>1.3790039999999999</v>
      </c>
      <c r="N1835">
        <f>Input2022!N1835*0.000001</f>
        <v>0</v>
      </c>
      <c r="O1835">
        <f>Input2022!O1835*0.000001</f>
        <v>0.64200299999999999</v>
      </c>
      <c r="P1835">
        <f>Input2022!P1835*0.000001</f>
        <v>0.39741399999999999</v>
      </c>
      <c r="Q1835">
        <f>Input2022!Q1835*0.000001</f>
        <v>0</v>
      </c>
      <c r="R1835">
        <f>Input2022!R1835*0.000001</f>
        <v>0</v>
      </c>
      <c r="S1835">
        <f>Input2022!S1835*0.000001</f>
        <v>0</v>
      </c>
      <c r="T1835">
        <f>Input2022!T1835*0.000001</f>
        <v>0</v>
      </c>
      <c r="U1835">
        <f>Input2022!U1835*0.000001</f>
        <v>0</v>
      </c>
      <c r="V1835">
        <f>Input2022!V1835*0.000001</f>
        <v>0</v>
      </c>
      <c r="W1835">
        <f>Input2022!W1835*0.000001</f>
        <v>0.735406</v>
      </c>
    </row>
    <row r="1836" spans="1:23">
      <c r="A1836">
        <f>Input2022!A1836</f>
        <v>2023</v>
      </c>
      <c r="B1836" t="str">
        <f>Input2022!B1836</f>
        <v>Ferndale Unified School District</v>
      </c>
      <c r="C1836" t="str">
        <f>Input2022!C1836</f>
        <v>School District</v>
      </c>
      <c r="D1836" t="str">
        <f>Input2022!D1836</f>
        <v>06</v>
      </c>
      <c r="E1836" t="str">
        <f>Input2022!E1836</f>
        <v>023</v>
      </c>
      <c r="F1836" t="str">
        <f>Input2022!F1836</f>
        <v>00037</v>
      </c>
      <c r="G1836" t="str">
        <f>Input2022!G1836</f>
        <v>CA</v>
      </c>
      <c r="H1836">
        <f>Input2022!H1836*0.000001</f>
        <v>3.6294599999999999</v>
      </c>
      <c r="I1836">
        <f>Input2022!I1836*0.000001</f>
        <v>-0.45999999999999996</v>
      </c>
      <c r="J1836">
        <f>Input2022!J1836*0.000001</f>
        <v>7.3160569999999998</v>
      </c>
      <c r="K1836">
        <f>Input2022!K1836*0.000001</f>
        <v>0.20402899999999999</v>
      </c>
      <c r="L1836">
        <f>Input2022!L1836*0.000001</f>
        <v>9.1680979999999987</v>
      </c>
      <c r="M1836">
        <f>Input2022!M1836*0.000001</f>
        <v>8.8771760000000004</v>
      </c>
      <c r="N1836">
        <f>Input2022!N1836*0.000001</f>
        <v>0</v>
      </c>
      <c r="O1836">
        <f>Input2022!O1836*0.000001</f>
        <v>6.722556</v>
      </c>
      <c r="P1836">
        <f>Input2022!P1836*0.000001</f>
        <v>1.704213</v>
      </c>
      <c r="Q1836">
        <f>Input2022!Q1836*0.000001</f>
        <v>-4.7270199999999996</v>
      </c>
      <c r="R1836">
        <f>Input2022!R1836*0.000001</f>
        <v>21.594005636184303</v>
      </c>
      <c r="S1836">
        <f>Input2022!S1836*0.000001</f>
        <v>16.866985636184303</v>
      </c>
      <c r="T1836">
        <f>Input2022!T1836*0.000001</f>
        <v>0.69631999999999994</v>
      </c>
      <c r="U1836">
        <f>Input2022!U1836*0.000001</f>
        <v>0</v>
      </c>
      <c r="V1836">
        <f>Input2022!V1836*0.000001</f>
        <v>0.57847399999999993</v>
      </c>
      <c r="W1836">
        <f>Input2022!W1836*0.000001</f>
        <v>-0.195081</v>
      </c>
    </row>
    <row r="1837" spans="1:23">
      <c r="A1837">
        <f>Input2022!A1837</f>
        <v>2023</v>
      </c>
      <c r="B1837" t="str">
        <f>Input2022!B1837</f>
        <v>Fieldbrook Elementary School District</v>
      </c>
      <c r="C1837" t="str">
        <f>Input2022!C1837</f>
        <v>School District</v>
      </c>
      <c r="D1837" t="str">
        <f>Input2022!D1837</f>
        <v>06</v>
      </c>
      <c r="E1837" t="str">
        <f>Input2022!E1837</f>
        <v>023</v>
      </c>
      <c r="F1837" t="str">
        <f>Input2022!F1837</f>
        <v>13740</v>
      </c>
      <c r="G1837" t="str">
        <f>Input2022!G1837</f>
        <v>CA</v>
      </c>
      <c r="H1837">
        <f>Input2022!H1837*0.000001</f>
        <v>1.0227979999999999</v>
      </c>
      <c r="I1837">
        <f>Input2022!I1837*0.000001</f>
        <v>-6.6889999999999996E-3</v>
      </c>
      <c r="J1837">
        <f>Input2022!J1837*0.000001</f>
        <v>1.6433769999999999</v>
      </c>
      <c r="K1837">
        <f>Input2022!K1837*0.000001</f>
        <v>0.104</v>
      </c>
      <c r="L1837">
        <f>Input2022!L1837*0.000001</f>
        <v>2.0709999999999997</v>
      </c>
      <c r="M1837">
        <f>Input2022!M1837*0.000001</f>
        <v>1.9290479999999999</v>
      </c>
      <c r="N1837">
        <f>Input2022!N1837*0.000001</f>
        <v>1.370223</v>
      </c>
      <c r="O1837">
        <f>Input2022!O1837*0.000001</f>
        <v>0</v>
      </c>
      <c r="P1837">
        <f>Input2022!P1837*0.000001</f>
        <v>0.122706</v>
      </c>
      <c r="Q1837">
        <f>Input2022!Q1837*0.000001</f>
        <v>-1.335</v>
      </c>
      <c r="R1837">
        <f>Input2022!R1837*0.000001</f>
        <v>5.8143859999999998</v>
      </c>
      <c r="S1837">
        <f>Input2022!S1837*0.000001</f>
        <v>4.4793859999999999</v>
      </c>
      <c r="T1837">
        <f>Input2022!T1837*0.000001</f>
        <v>0.17699999999999999</v>
      </c>
      <c r="U1837">
        <f>Input2022!U1837*0.000001</f>
        <v>0</v>
      </c>
      <c r="V1837">
        <f>Input2022!V1837*0.000001</f>
        <v>9.4E-2</v>
      </c>
      <c r="W1837">
        <f>Input2022!W1837*0.000001</f>
        <v>-0.128</v>
      </c>
    </row>
    <row r="1838" spans="1:23">
      <c r="A1838">
        <f>Input2022!A1838</f>
        <v>2023</v>
      </c>
      <c r="B1838" t="str">
        <f>Input2022!B1838</f>
        <v>Fillmore Unified School District</v>
      </c>
      <c r="C1838" t="str">
        <f>Input2022!C1838</f>
        <v>School District</v>
      </c>
      <c r="D1838" t="str">
        <f>Input2022!D1838</f>
        <v>06</v>
      </c>
      <c r="E1838" t="str">
        <f>Input2022!E1838</f>
        <v>111</v>
      </c>
      <c r="F1838" t="str">
        <f>Input2022!F1838</f>
        <v>13800</v>
      </c>
      <c r="G1838" t="str">
        <f>Input2022!G1838</f>
        <v>CA</v>
      </c>
      <c r="H1838">
        <f>Input2022!H1838*0.000001</f>
        <v>10.053106</v>
      </c>
      <c r="I1838">
        <f>Input2022!I1838*0.000001</f>
        <v>-6.25E-2</v>
      </c>
      <c r="J1838">
        <f>Input2022!J1838*0.000001</f>
        <v>71.099266</v>
      </c>
      <c r="K1838">
        <f>Input2022!K1838*0.000001</f>
        <v>35.631453999999998</v>
      </c>
      <c r="L1838">
        <f>Input2022!L1838*0.000001</f>
        <v>89.850128999999995</v>
      </c>
      <c r="M1838">
        <f>Input2022!M1838*0.000001</f>
        <v>78.986452</v>
      </c>
      <c r="N1838">
        <f>Input2022!N1838*0.000001</f>
        <v>22.088509999999999</v>
      </c>
      <c r="O1838">
        <f>Input2022!O1838*0.000001</f>
        <v>0</v>
      </c>
      <c r="P1838">
        <f>Input2022!P1838*0.000001</f>
        <v>6.9803569999999997</v>
      </c>
      <c r="Q1838">
        <f>Input2022!Q1838*0.000001</f>
        <v>-46.879103000000001</v>
      </c>
      <c r="R1838">
        <f>Input2022!R1838*0.000001</f>
        <v>200.515287</v>
      </c>
      <c r="S1838">
        <f>Input2022!S1838*0.000001</f>
        <v>153.63618399999999</v>
      </c>
      <c r="T1838">
        <f>Input2022!T1838*0.000001</f>
        <v>7.6784529999999993</v>
      </c>
      <c r="U1838">
        <f>Input2022!U1838*0.000001</f>
        <v>0</v>
      </c>
      <c r="V1838">
        <f>Input2022!V1838*0.000001</f>
        <v>11.45458</v>
      </c>
      <c r="W1838">
        <f>Input2022!W1838*0.000001</f>
        <v>-39.340140999999996</v>
      </c>
    </row>
    <row r="1839" spans="1:23">
      <c r="A1839">
        <f>Input2022!A1839</f>
        <v>2023</v>
      </c>
      <c r="B1839" t="str">
        <f>Input2022!B1839</f>
        <v>Firebaugh</v>
      </c>
      <c r="C1839" t="str">
        <f>Input2022!C1839</f>
        <v>City</v>
      </c>
      <c r="D1839" t="str">
        <f>Input2022!D1839</f>
        <v>06</v>
      </c>
      <c r="E1839" t="str">
        <f>Input2022!E1839</f>
        <v>019</v>
      </c>
      <c r="F1839">
        <f>Input2022!F1839</f>
        <v>24134</v>
      </c>
      <c r="G1839" t="str">
        <f>Input2022!G1839</f>
        <v>CA</v>
      </c>
      <c r="H1839">
        <f>Input2022!H1839*0.000001</f>
        <v>6.9274839999999998</v>
      </c>
      <c r="I1839">
        <f>Input2022!I1839*0.000001</f>
        <v>0</v>
      </c>
      <c r="J1839">
        <f>Input2022!J1839*0.000001</f>
        <v>5.2159949999999995</v>
      </c>
      <c r="K1839">
        <f>Input2022!K1839*0.000001</f>
        <v>16.489276</v>
      </c>
      <c r="L1839">
        <f>Input2022!L1839*0.000001</f>
        <v>14.831244</v>
      </c>
      <c r="M1839">
        <f>Input2022!M1839*0.000001</f>
        <v>5.3329149999999998</v>
      </c>
      <c r="N1839">
        <f>Input2022!N1839*0.000001</f>
        <v>0</v>
      </c>
      <c r="O1839">
        <f>Input2022!O1839*0.000001</f>
        <v>6.0333459999999999</v>
      </c>
      <c r="P1839">
        <f>Input2022!P1839*0.000001</f>
        <v>1.3472419999999998</v>
      </c>
      <c r="Q1839">
        <f>Input2022!Q1839*0.000001</f>
        <v>-4.7126510000000001</v>
      </c>
      <c r="R1839">
        <f>Input2022!R1839*0.000001</f>
        <v>19.361130892552271</v>
      </c>
      <c r="S1839">
        <f>Input2022!S1839*0.000001</f>
        <v>14.64847989255227</v>
      </c>
      <c r="T1839">
        <f>Input2022!T1839*0.000001</f>
        <v>0.65515299999999999</v>
      </c>
      <c r="U1839">
        <f>Input2022!U1839*0.000001</f>
        <v>0</v>
      </c>
      <c r="V1839">
        <f>Input2022!V1839*0.000001</f>
        <v>2.1323669999999999</v>
      </c>
      <c r="W1839">
        <f>Input2022!W1839*0.000001</f>
        <v>2.2819689999999997</v>
      </c>
    </row>
    <row r="1840" spans="1:23">
      <c r="A1840">
        <f>Input2022!A1840</f>
        <v>2023</v>
      </c>
      <c r="B1840" t="str">
        <f>Input2022!B1840</f>
        <v>Firebaugh-Las Deltas Unified School District</v>
      </c>
      <c r="C1840" t="str">
        <f>Input2022!C1840</f>
        <v>School District</v>
      </c>
      <c r="D1840" t="str">
        <f>Input2022!D1840</f>
        <v>06</v>
      </c>
      <c r="E1840" t="str">
        <f>Input2022!E1840</f>
        <v>019</v>
      </c>
      <c r="F1840" t="str">
        <f>Input2022!F1840</f>
        <v>13840</v>
      </c>
      <c r="G1840" t="str">
        <f>Input2022!G1840</f>
        <v>CA</v>
      </c>
      <c r="H1840">
        <f>Input2022!H1840*0.000001</f>
        <v>9.8994789999999995</v>
      </c>
      <c r="I1840">
        <f>Input2022!I1840*0.000001</f>
        <v>-0.70061099999999998</v>
      </c>
      <c r="J1840">
        <f>Input2022!J1840*0.000001</f>
        <v>42.077912999999995</v>
      </c>
      <c r="K1840">
        <f>Input2022!K1840*0.000001</f>
        <v>21.268293</v>
      </c>
      <c r="L1840">
        <f>Input2022!L1840*0.000001</f>
        <v>56.660253999999995</v>
      </c>
      <c r="M1840">
        <f>Input2022!M1840*0.000001</f>
        <v>46.908862999999997</v>
      </c>
      <c r="N1840">
        <f>Input2022!N1840*0.000001</f>
        <v>23.224457999999998</v>
      </c>
      <c r="O1840">
        <f>Input2022!O1840*0.000001</f>
        <v>0</v>
      </c>
      <c r="P1840">
        <f>Input2022!P1840*0.000001</f>
        <v>6.5314109999999994</v>
      </c>
      <c r="Q1840">
        <f>Input2022!Q1840*0.000001</f>
        <v>-27.183999999999997</v>
      </c>
      <c r="R1840">
        <f>Input2022!R1840*0.000001</f>
        <v>143.79889299999999</v>
      </c>
      <c r="S1840">
        <f>Input2022!S1840*0.000001</f>
        <v>116.614893</v>
      </c>
      <c r="T1840">
        <f>Input2022!T1840*0.000001</f>
        <v>3.6223739999999998</v>
      </c>
      <c r="U1840">
        <f>Input2022!U1840*0.000001</f>
        <v>0</v>
      </c>
      <c r="V1840">
        <f>Input2022!V1840*0.000001</f>
        <v>2.7323339999999998</v>
      </c>
      <c r="W1840">
        <f>Input2022!W1840*0.000001</f>
        <v>-8.790360999999999</v>
      </c>
    </row>
    <row r="1841" spans="1:23">
      <c r="A1841">
        <f>Input2022!A1841</f>
        <v>2023</v>
      </c>
      <c r="B1841" t="str">
        <f>Input2022!B1841</f>
        <v>First 5 Yolo Children and Families Commission</v>
      </c>
      <c r="C1841" t="str">
        <f>Input2022!C1841</f>
        <v>Special District</v>
      </c>
      <c r="D1841" t="str">
        <f>Input2022!D1841</f>
        <v>06</v>
      </c>
      <c r="E1841" t="str">
        <f>Input2022!E1841</f>
        <v>113</v>
      </c>
      <c r="F1841">
        <f>Input2022!F1841</f>
        <v>99023</v>
      </c>
      <c r="G1841" t="str">
        <f>Input2022!G1841</f>
        <v>CA</v>
      </c>
      <c r="H1841">
        <f>Input2022!H1841*0.000001</f>
        <v>2.130935</v>
      </c>
      <c r="I1841">
        <f>Input2022!I1841*0.000001</f>
        <v>0</v>
      </c>
      <c r="J1841">
        <f>Input2022!J1841*0.000001</f>
        <v>5.4033059999999997</v>
      </c>
      <c r="K1841">
        <f>Input2022!K1841*0.000001</f>
        <v>5.2225000000000001E-2</v>
      </c>
      <c r="L1841">
        <f>Input2022!L1841*0.000001</f>
        <v>5.1310639999999994</v>
      </c>
      <c r="M1841">
        <f>Input2022!M1841*0.000001</f>
        <v>5.0183529999999994</v>
      </c>
      <c r="N1841">
        <f>Input2022!N1841*0.000001</f>
        <v>0</v>
      </c>
      <c r="O1841">
        <f>Input2022!O1841*0.000001</f>
        <v>1.9492269999999998</v>
      </c>
      <c r="P1841">
        <f>Input2022!P1841*0.000001</f>
        <v>1.008826</v>
      </c>
      <c r="Q1841">
        <f>Input2022!Q1841*0.000001</f>
        <v>-1.3117859999999999</v>
      </c>
      <c r="R1841">
        <f>Input2022!R1841*0.000001</f>
        <v>4.0795639999999995</v>
      </c>
      <c r="S1841">
        <f>Input2022!S1841*0.000001</f>
        <v>2.7677779999999998</v>
      </c>
      <c r="T1841">
        <f>Input2022!T1841*0.000001</f>
        <v>0.144787</v>
      </c>
      <c r="U1841">
        <f>Input2022!U1841*0.000001</f>
        <v>0.12792999999999999</v>
      </c>
      <c r="V1841">
        <f>Input2022!V1841*0.000001</f>
        <v>0.34418799999999999</v>
      </c>
      <c r="W1841">
        <f>Input2022!W1841*0.000001</f>
        <v>0</v>
      </c>
    </row>
    <row r="1842" spans="1:23">
      <c r="A1842">
        <f>Input2022!A1842</f>
        <v>2023</v>
      </c>
      <c r="B1842" t="str">
        <f>Input2022!B1842</f>
        <v>Flournoy Union Elementary School District</v>
      </c>
      <c r="C1842" t="str">
        <f>Input2022!C1842</f>
        <v>School District</v>
      </c>
      <c r="D1842" t="str">
        <f>Input2022!D1842</f>
        <v>06</v>
      </c>
      <c r="E1842" t="str">
        <f>Input2022!E1842</f>
        <v>103</v>
      </c>
      <c r="F1842" t="str">
        <f>Input2022!F1842</f>
        <v>13860</v>
      </c>
      <c r="G1842" t="str">
        <f>Input2022!G1842</f>
        <v>CA</v>
      </c>
      <c r="H1842">
        <f>Input2022!H1842*0.000001</f>
        <v>0.91376899999999994</v>
      </c>
      <c r="I1842">
        <f>Input2022!I1842*0.000001</f>
        <v>-2.0659999999999997E-3</v>
      </c>
      <c r="J1842">
        <f>Input2022!J1842*0.000001</f>
        <v>0.76370899999999997</v>
      </c>
      <c r="K1842">
        <f>Input2022!K1842*0.000001</f>
        <v>1.9785999999999998E-2</v>
      </c>
      <c r="L1842">
        <f>Input2022!L1842*0.000001</f>
        <v>1.399346</v>
      </c>
      <c r="M1842">
        <f>Input2022!M1842*0.000001</f>
        <v>1.0448119999999999</v>
      </c>
      <c r="N1842">
        <f>Input2022!N1842*0.000001</f>
        <v>0</v>
      </c>
      <c r="O1842">
        <f>Input2022!O1842*0.000001</f>
        <v>1.294675</v>
      </c>
      <c r="P1842">
        <f>Input2022!P1842*0.000001</f>
        <v>0.18545299999999998</v>
      </c>
      <c r="Q1842">
        <f>Input2022!Q1842*0.000001</f>
        <v>-0.519872</v>
      </c>
      <c r="R1842">
        <f>Input2022!R1842*0.000001</f>
        <v>2.023818796674651</v>
      </c>
      <c r="S1842">
        <f>Input2022!S1842*0.000001</f>
        <v>1.5039467966746514</v>
      </c>
      <c r="T1842">
        <f>Input2022!T1842*0.000001</f>
        <v>8.2659999999999997E-2</v>
      </c>
      <c r="U1842">
        <f>Input2022!U1842*0.000001</f>
        <v>0</v>
      </c>
      <c r="V1842">
        <f>Input2022!V1842*0.000001</f>
        <v>0</v>
      </c>
      <c r="W1842">
        <f>Input2022!W1842*0.000001</f>
        <v>0.60899399999999992</v>
      </c>
    </row>
    <row r="1843" spans="1:23">
      <c r="A1843">
        <f>Input2022!A1843</f>
        <v>2023</v>
      </c>
      <c r="B1843" t="str">
        <f>Input2022!B1843</f>
        <v>Folsom</v>
      </c>
      <c r="C1843" t="str">
        <f>Input2022!C1843</f>
        <v>City</v>
      </c>
      <c r="D1843" t="str">
        <f>Input2022!D1843</f>
        <v>06</v>
      </c>
      <c r="E1843" t="str">
        <f>Input2022!E1843</f>
        <v>067</v>
      </c>
      <c r="F1843">
        <f>Input2022!F1843</f>
        <v>24638</v>
      </c>
      <c r="G1843" t="str">
        <f>Input2022!G1843</f>
        <v>CA</v>
      </c>
      <c r="H1843">
        <f>Input2022!H1843*0.000001</f>
        <v>29.256592999999999</v>
      </c>
      <c r="I1843">
        <f>Input2022!I1843*0.000001</f>
        <v>0</v>
      </c>
      <c r="J1843">
        <f>Input2022!J1843*0.000001</f>
        <v>107.512855</v>
      </c>
      <c r="K1843">
        <f>Input2022!K1843*0.000001</f>
        <v>180.600765</v>
      </c>
      <c r="L1843">
        <f>Input2022!L1843*0.000001</f>
        <v>256.25973799999997</v>
      </c>
      <c r="M1843">
        <f>Input2022!M1843*0.000001</f>
        <v>106.903722</v>
      </c>
      <c r="N1843">
        <f>Input2022!N1843*0.000001</f>
        <v>48.176871999999996</v>
      </c>
      <c r="O1843">
        <f>Input2022!O1843*0.000001</f>
        <v>4.8240000000000002E-3</v>
      </c>
      <c r="P1843">
        <f>Input2022!P1843*0.000001</f>
        <v>30.920365999999998</v>
      </c>
      <c r="Q1843">
        <f>Input2022!Q1843*0.000001</f>
        <v>-191.54891599999999</v>
      </c>
      <c r="R1843">
        <f>Input2022!R1843*0.000001</f>
        <v>531.83322799999996</v>
      </c>
      <c r="S1843">
        <f>Input2022!S1843*0.000001</f>
        <v>340.284312</v>
      </c>
      <c r="T1843">
        <f>Input2022!T1843*0.000001</f>
        <v>20.675704</v>
      </c>
      <c r="U1843">
        <f>Input2022!U1843*0.000001</f>
        <v>8.9775939999999999</v>
      </c>
      <c r="V1843">
        <f>Input2022!V1843*0.000001</f>
        <v>100.43079</v>
      </c>
      <c r="W1843">
        <f>Input2022!W1843*0.000001</f>
        <v>-122.96080499999999</v>
      </c>
    </row>
    <row r="1844" spans="1:23">
      <c r="A1844">
        <f>Input2022!A1844</f>
        <v>2023</v>
      </c>
      <c r="B1844" t="str">
        <f>Input2022!B1844</f>
        <v>Folsom Cordova Unified School District</v>
      </c>
      <c r="C1844" t="str">
        <f>Input2022!C1844</f>
        <v>School District</v>
      </c>
      <c r="D1844" t="str">
        <f>Input2022!D1844</f>
        <v>06</v>
      </c>
      <c r="E1844" t="str">
        <f>Input2022!E1844</f>
        <v>067</v>
      </c>
      <c r="F1844" t="str">
        <f>Input2022!F1844</f>
        <v>13890</v>
      </c>
      <c r="G1844" t="str">
        <f>Input2022!G1844</f>
        <v>CA</v>
      </c>
      <c r="H1844">
        <f>Input2022!H1844*0.000001</f>
        <v>43.678992999999998</v>
      </c>
      <c r="I1844">
        <f>Input2022!I1844*0.000001</f>
        <v>-1.878385</v>
      </c>
      <c r="J1844">
        <f>Input2022!J1844*0.000001</f>
        <v>300.68814199999997</v>
      </c>
      <c r="K1844">
        <f>Input2022!K1844*0.000001</f>
        <v>559.24798799999996</v>
      </c>
      <c r="L1844">
        <f>Input2022!L1844*0.000001</f>
        <v>430.38969599999996</v>
      </c>
      <c r="M1844">
        <f>Input2022!M1844*0.000001</f>
        <v>329.38838399999997</v>
      </c>
      <c r="N1844">
        <f>Input2022!N1844*0.000001</f>
        <v>98.334552000000002</v>
      </c>
      <c r="O1844">
        <f>Input2022!O1844*0.000001</f>
        <v>0</v>
      </c>
      <c r="P1844">
        <f>Input2022!P1844*0.000001</f>
        <v>20.089442999999999</v>
      </c>
      <c r="Q1844">
        <f>Input2022!Q1844*0.000001</f>
        <v>-222.16899999999998</v>
      </c>
      <c r="R1844">
        <f>Input2022!R1844*0.000001</f>
        <v>985.60794499999997</v>
      </c>
      <c r="S1844">
        <f>Input2022!S1844*0.000001</f>
        <v>763.43894499999999</v>
      </c>
      <c r="T1844">
        <f>Input2022!T1844*0.000001</f>
        <v>36.267519</v>
      </c>
      <c r="U1844">
        <f>Input2022!U1844*0.000001</f>
        <v>7.5446289999999996</v>
      </c>
      <c r="V1844">
        <f>Input2022!V1844*0.000001</f>
        <v>21.089271999999998</v>
      </c>
      <c r="W1844">
        <f>Input2022!W1844*0.000001</f>
        <v>-215.62273299999998</v>
      </c>
    </row>
    <row r="1845" spans="1:23">
      <c r="A1845">
        <f>Input2022!A1845</f>
        <v>2023</v>
      </c>
      <c r="B1845" t="str">
        <f>Input2022!B1845</f>
        <v>Fontana</v>
      </c>
      <c r="C1845" t="str">
        <f>Input2022!C1845</f>
        <v>City</v>
      </c>
      <c r="D1845" t="str">
        <f>Input2022!D1845</f>
        <v>06</v>
      </c>
      <c r="E1845" t="str">
        <f>Input2022!E1845</f>
        <v>071</v>
      </c>
      <c r="F1845">
        <f>Input2022!F1845</f>
        <v>24680</v>
      </c>
      <c r="G1845" t="str">
        <f>Input2022!G1845</f>
        <v>CA</v>
      </c>
      <c r="H1845">
        <f>Input2022!H1845*0.000001</f>
        <v>80.755983999999998</v>
      </c>
      <c r="I1845">
        <f>Input2022!I1845*0.000001</f>
        <v>-13.380540999999999</v>
      </c>
      <c r="J1845">
        <f>Input2022!J1845*0.000001</f>
        <v>141.72306599999999</v>
      </c>
      <c r="K1845">
        <f>Input2022!K1845*0.000001</f>
        <v>82.536531999999994</v>
      </c>
      <c r="L1845">
        <f>Input2022!L1845*0.000001</f>
        <v>389.34996899999999</v>
      </c>
      <c r="M1845">
        <f>Input2022!M1845*0.000001</f>
        <v>151.53878899999998</v>
      </c>
      <c r="N1845">
        <f>Input2022!N1845*0.000001</f>
        <v>11.071216999999999</v>
      </c>
      <c r="O1845">
        <f>Input2022!O1845*0.000001</f>
        <v>58.377606</v>
      </c>
      <c r="P1845">
        <f>Input2022!P1845*0.000001</f>
        <v>13.878435</v>
      </c>
      <c r="Q1845">
        <f>Input2022!Q1845*0.000001</f>
        <v>-204.42583299999998</v>
      </c>
      <c r="R1845">
        <f>Input2022!R1845*0.000001</f>
        <v>611.71185700000001</v>
      </c>
      <c r="S1845">
        <f>Input2022!S1845*0.000001</f>
        <v>407.286024</v>
      </c>
      <c r="T1845">
        <f>Input2022!T1845*0.000001</f>
        <v>23.383555999999999</v>
      </c>
      <c r="U1845">
        <f>Input2022!U1845*0.000001</f>
        <v>21.553498999999999</v>
      </c>
      <c r="V1845">
        <f>Input2022!V1845*0.000001</f>
        <v>40.446261</v>
      </c>
      <c r="W1845">
        <f>Input2022!W1845*0.000001</f>
        <v>101.770977</v>
      </c>
    </row>
    <row r="1846" spans="1:23">
      <c r="A1846">
        <f>Input2022!A1846</f>
        <v>2023</v>
      </c>
      <c r="B1846" t="str">
        <f>Input2022!B1846</f>
        <v>Fontana Unified School District</v>
      </c>
      <c r="C1846" t="str">
        <f>Input2022!C1846</f>
        <v>School District</v>
      </c>
      <c r="D1846" t="str">
        <f>Input2022!D1846</f>
        <v>06</v>
      </c>
      <c r="E1846" t="str">
        <f>Input2022!E1846</f>
        <v>071</v>
      </c>
      <c r="F1846" t="str">
        <f>Input2022!F1846</f>
        <v>13920</v>
      </c>
      <c r="G1846" t="str">
        <f>Input2022!G1846</f>
        <v>CA</v>
      </c>
      <c r="H1846">
        <f>Input2022!H1846*0.000001</f>
        <v>180.236434</v>
      </c>
      <c r="I1846">
        <f>Input2022!I1846*0.000001</f>
        <v>0</v>
      </c>
      <c r="J1846">
        <f>Input2022!J1846*0.000001</f>
        <v>627.98945600000002</v>
      </c>
      <c r="K1846">
        <f>Input2022!K1846*0.000001</f>
        <v>311.72772800000001</v>
      </c>
      <c r="L1846">
        <f>Input2022!L1846*0.000001</f>
        <v>782.541563</v>
      </c>
      <c r="M1846">
        <f>Input2022!M1846*0.000001</f>
        <v>728.80969599999992</v>
      </c>
      <c r="N1846">
        <f>Input2022!N1846*0.000001</f>
        <v>0</v>
      </c>
      <c r="O1846">
        <f>Input2022!O1846*0.000001</f>
        <v>403.390739</v>
      </c>
      <c r="P1846">
        <f>Input2022!P1846*0.000001</f>
        <v>97.756603999999996</v>
      </c>
      <c r="Q1846">
        <f>Input2022!Q1846*0.000001</f>
        <v>-437.097354</v>
      </c>
      <c r="R1846">
        <f>Input2022!R1846*0.000001</f>
        <v>1959.4468314035091</v>
      </c>
      <c r="S1846">
        <f>Input2022!S1846*0.000001</f>
        <v>1522.3494774035091</v>
      </c>
      <c r="T1846">
        <f>Input2022!T1846*0.000001</f>
        <v>67.50367</v>
      </c>
      <c r="U1846">
        <f>Input2022!U1846*0.000001</f>
        <v>82.96443929581929</v>
      </c>
      <c r="V1846">
        <f>Input2022!V1846*0.000001</f>
        <v>184.28074529581932</v>
      </c>
      <c r="W1846">
        <f>Input2022!W1846*0.000001</f>
        <v>-314.35612599999996</v>
      </c>
    </row>
    <row r="1847" spans="1:23">
      <c r="A1847">
        <f>Input2022!A1847</f>
        <v>2023</v>
      </c>
      <c r="B1847" t="str">
        <f>Input2022!B1847</f>
        <v>Foresthill Union School District</v>
      </c>
      <c r="C1847" t="str">
        <f>Input2022!C1847</f>
        <v>School District</v>
      </c>
      <c r="D1847" t="str">
        <f>Input2022!D1847</f>
        <v>06</v>
      </c>
      <c r="E1847" t="str">
        <f>Input2022!E1847</f>
        <v>061</v>
      </c>
      <c r="F1847" t="str">
        <f>Input2022!F1847</f>
        <v>13980</v>
      </c>
      <c r="G1847" t="str">
        <f>Input2022!G1847</f>
        <v>CA</v>
      </c>
      <c r="H1847">
        <f>Input2022!H1847*0.000001</f>
        <v>0.82012799999999997</v>
      </c>
      <c r="I1847">
        <f>Input2022!I1847*0.000001</f>
        <v>-0.31</v>
      </c>
      <c r="J1847">
        <f>Input2022!J1847*0.000001</f>
        <v>7.0791199999999996</v>
      </c>
      <c r="K1847">
        <f>Input2022!K1847*0.000001</f>
        <v>0</v>
      </c>
      <c r="L1847">
        <f>Input2022!L1847*0.000001</f>
        <v>7.4255899999999997</v>
      </c>
      <c r="M1847">
        <f>Input2022!M1847*0.000001</f>
        <v>7.0187039999999996</v>
      </c>
      <c r="N1847">
        <f>Input2022!N1847*0.000001</f>
        <v>2.4552639999999997</v>
      </c>
      <c r="O1847">
        <f>Input2022!O1847*0.000001</f>
        <v>0</v>
      </c>
      <c r="P1847">
        <f>Input2022!P1847*0.000001</f>
        <v>1.172949</v>
      </c>
      <c r="Q1847">
        <f>Input2022!Q1847*0.000001</f>
        <v>-3.8739999999999997</v>
      </c>
      <c r="R1847">
        <f>Input2022!R1847*0.000001</f>
        <v>17.245891</v>
      </c>
      <c r="S1847">
        <f>Input2022!S1847*0.000001</f>
        <v>13.371891</v>
      </c>
      <c r="T1847">
        <f>Input2022!T1847*0.000001</f>
        <v>0.68826399999999999</v>
      </c>
      <c r="U1847">
        <f>Input2022!U1847*0.000001</f>
        <v>0</v>
      </c>
      <c r="V1847">
        <f>Input2022!V1847*0.000001</f>
        <v>0</v>
      </c>
      <c r="W1847">
        <f>Input2022!W1847*0.000001</f>
        <v>-2.0111249999999998</v>
      </c>
    </row>
    <row r="1848" spans="1:23">
      <c r="A1848">
        <f>Input2022!A1848</f>
        <v>2023</v>
      </c>
      <c r="B1848" t="str">
        <f>Input2022!B1848</f>
        <v>Forestville Union Elementary School District</v>
      </c>
      <c r="C1848" t="str">
        <f>Input2022!C1848</f>
        <v>School District</v>
      </c>
      <c r="D1848" t="str">
        <f>Input2022!D1848</f>
        <v>06</v>
      </c>
      <c r="E1848" t="str">
        <f>Input2022!E1848</f>
        <v>097</v>
      </c>
      <c r="F1848" t="str">
        <f>Input2022!F1848</f>
        <v>14010</v>
      </c>
      <c r="G1848" t="str">
        <f>Input2022!G1848</f>
        <v>CA</v>
      </c>
      <c r="H1848">
        <f>Input2022!H1848*0.000001</f>
        <v>2.4047779999999999</v>
      </c>
      <c r="I1848">
        <f>Input2022!I1848*0.000001</f>
        <v>-0.114455</v>
      </c>
      <c r="J1848">
        <f>Input2022!J1848*0.000001</f>
        <v>5.4627210000000002</v>
      </c>
      <c r="K1848">
        <f>Input2022!K1848*0.000001</f>
        <v>11.554523999999999</v>
      </c>
      <c r="L1848">
        <f>Input2022!L1848*0.000001</f>
        <v>7.3872659999999994</v>
      </c>
      <c r="M1848">
        <f>Input2022!M1848*0.000001</f>
        <v>6.578589</v>
      </c>
      <c r="N1848">
        <f>Input2022!N1848*0.000001</f>
        <v>0</v>
      </c>
      <c r="O1848">
        <f>Input2022!O1848*0.000001</f>
        <v>3.4819079999999998</v>
      </c>
      <c r="P1848">
        <f>Input2022!P1848*0.000001</f>
        <v>0.59085799999999999</v>
      </c>
      <c r="Q1848">
        <f>Input2022!Q1848*0.000001</f>
        <v>-3.9951659999999998</v>
      </c>
      <c r="R1848">
        <f>Input2022!R1848*0.000001</f>
        <v>17.354205999999998</v>
      </c>
      <c r="S1848">
        <f>Input2022!S1848*0.000001</f>
        <v>13.35904</v>
      </c>
      <c r="T1848">
        <f>Input2022!T1848*0.000001</f>
        <v>0.54580600000000001</v>
      </c>
      <c r="U1848">
        <f>Input2022!U1848*0.000001</f>
        <v>-1.3899999999999999E-4</v>
      </c>
      <c r="V1848">
        <f>Input2022!V1848*0.000001</f>
        <v>0.67683499999999996</v>
      </c>
      <c r="W1848">
        <f>Input2022!W1848*0.000001</f>
        <v>0.65538299999999994</v>
      </c>
    </row>
    <row r="1849" spans="1:23">
      <c r="A1849">
        <f>Input2022!A1849</f>
        <v>2023</v>
      </c>
      <c r="B1849" t="str">
        <f>Input2022!B1849</f>
        <v>Fort Bragg</v>
      </c>
      <c r="C1849" t="str">
        <f>Input2022!C1849</f>
        <v>City</v>
      </c>
      <c r="D1849" t="str">
        <f>Input2022!D1849</f>
        <v>06</v>
      </c>
      <c r="E1849" t="str">
        <f>Input2022!E1849</f>
        <v>045</v>
      </c>
      <c r="F1849">
        <f>Input2022!F1849</f>
        <v>25058</v>
      </c>
      <c r="G1849" t="str">
        <f>Input2022!G1849</f>
        <v>CA</v>
      </c>
      <c r="H1849">
        <f>Input2022!H1849*0.000001</f>
        <v>4.3076559999999997</v>
      </c>
      <c r="I1849">
        <f>Input2022!I1849*0.000001</f>
        <v>-0.55122399999999994</v>
      </c>
      <c r="J1849">
        <f>Input2022!J1849*0.000001</f>
        <v>14.011538999999999</v>
      </c>
      <c r="K1849">
        <f>Input2022!K1849*0.000001</f>
        <v>13.078114999999999</v>
      </c>
      <c r="L1849">
        <f>Input2022!L1849*0.000001</f>
        <v>31.085363999999998</v>
      </c>
      <c r="M1849">
        <f>Input2022!M1849*0.000001</f>
        <v>11.791224</v>
      </c>
      <c r="N1849">
        <f>Input2022!N1849*0.000001</f>
        <v>0</v>
      </c>
      <c r="O1849">
        <f>Input2022!O1849*0.000001</f>
        <v>4.5222369999999996</v>
      </c>
      <c r="P1849">
        <f>Input2022!P1849*0.000001</f>
        <v>0.54609799999999997</v>
      </c>
      <c r="Q1849">
        <f>Input2022!Q1849*0.000001</f>
        <v>-5.4640069999999996</v>
      </c>
      <c r="R1849">
        <f>Input2022!R1849*0.000001</f>
        <v>43.666726589065711</v>
      </c>
      <c r="S1849">
        <f>Input2022!S1849*0.000001</f>
        <v>38.202719589065715</v>
      </c>
      <c r="T1849">
        <f>Input2022!T1849*0.000001</f>
        <v>0.74930199999999991</v>
      </c>
      <c r="U1849">
        <f>Input2022!U1849*0.000001</f>
        <v>2.969068</v>
      </c>
      <c r="V1849">
        <f>Input2022!V1849*0.000001</f>
        <v>5.6831559999999994</v>
      </c>
      <c r="W1849">
        <f>Input2022!W1849*0.000001</f>
        <v>-4.0572879999999998</v>
      </c>
    </row>
    <row r="1850" spans="1:23">
      <c r="A1850">
        <f>Input2022!A1850</f>
        <v>2023</v>
      </c>
      <c r="B1850" t="str">
        <f>Input2022!B1850</f>
        <v>Fort Bragg Unified School District</v>
      </c>
      <c r="C1850" t="str">
        <f>Input2022!C1850</f>
        <v>School District</v>
      </c>
      <c r="D1850" t="str">
        <f>Input2022!D1850</f>
        <v>06</v>
      </c>
      <c r="E1850" t="str">
        <f>Input2022!E1850</f>
        <v>045</v>
      </c>
      <c r="F1850" t="str">
        <f>Input2022!F1850</f>
        <v>14070</v>
      </c>
      <c r="G1850" t="str">
        <f>Input2022!G1850</f>
        <v>CA</v>
      </c>
      <c r="H1850">
        <f>Input2022!H1850*0.000001</f>
        <v>13.493959</v>
      </c>
      <c r="I1850">
        <f>Input2022!I1850*0.000001</f>
        <v>0</v>
      </c>
      <c r="J1850">
        <f>Input2022!J1850*0.000001</f>
        <v>28.608746999999997</v>
      </c>
      <c r="K1850">
        <f>Input2022!K1850*0.000001</f>
        <v>66.504837999999992</v>
      </c>
      <c r="L1850">
        <f>Input2022!L1850*0.000001</f>
        <v>43.344096</v>
      </c>
      <c r="M1850">
        <f>Input2022!M1850*0.000001</f>
        <v>37.968935999999999</v>
      </c>
      <c r="N1850">
        <f>Input2022!N1850*0.000001</f>
        <v>0</v>
      </c>
      <c r="O1850">
        <f>Input2022!O1850*0.000001</f>
        <v>20.042814999999997</v>
      </c>
      <c r="P1850">
        <f>Input2022!P1850*0.000001</f>
        <v>3.8701569999999998</v>
      </c>
      <c r="Q1850">
        <f>Input2022!Q1850*0.000001</f>
        <v>-21.476938999999998</v>
      </c>
      <c r="R1850">
        <f>Input2022!R1850*0.000001</f>
        <v>91.260064</v>
      </c>
      <c r="S1850">
        <f>Input2022!S1850*0.000001</f>
        <v>69.783124999999998</v>
      </c>
      <c r="T1850">
        <f>Input2022!T1850*0.000001</f>
        <v>3.1937699999999998</v>
      </c>
      <c r="U1850">
        <f>Input2022!U1850*0.000001</f>
        <v>0</v>
      </c>
      <c r="V1850">
        <f>Input2022!V1850*0.000001</f>
        <v>1.8985699999999999</v>
      </c>
      <c r="W1850">
        <f>Input2022!W1850*0.000001</f>
        <v>-21.921232999999997</v>
      </c>
    </row>
    <row r="1851" spans="1:23">
      <c r="A1851">
        <f>Input2022!A1851</f>
        <v>2023</v>
      </c>
      <c r="B1851" t="str">
        <f>Input2022!B1851</f>
        <v>Fort Ross Elementary School District</v>
      </c>
      <c r="C1851" t="str">
        <f>Input2022!C1851</f>
        <v>School District</v>
      </c>
      <c r="D1851" t="str">
        <f>Input2022!D1851</f>
        <v>06</v>
      </c>
      <c r="E1851" t="str">
        <f>Input2022!E1851</f>
        <v>097</v>
      </c>
      <c r="F1851" t="str">
        <f>Input2022!F1851</f>
        <v>14130</v>
      </c>
      <c r="G1851" t="str">
        <f>Input2022!G1851</f>
        <v>CA</v>
      </c>
      <c r="H1851">
        <f>Input2022!H1851*0.000001</f>
        <v>0.64402300000000001</v>
      </c>
      <c r="I1851">
        <f>Input2022!I1851*0.000001</f>
        <v>0</v>
      </c>
      <c r="J1851">
        <f>Input2022!J1851*0.000001</f>
        <v>0.82740199999999997</v>
      </c>
      <c r="K1851">
        <f>Input2022!K1851*0.000001</f>
        <v>0</v>
      </c>
      <c r="L1851">
        <f>Input2022!L1851*0.000001</f>
        <v>1.310713</v>
      </c>
      <c r="M1851">
        <f>Input2022!M1851*0.000001</f>
        <v>1.303069</v>
      </c>
      <c r="N1851">
        <f>Input2022!N1851*0.000001</f>
        <v>0</v>
      </c>
      <c r="O1851">
        <f>Input2022!O1851*0.000001</f>
        <v>1.4502329999999999</v>
      </c>
      <c r="P1851">
        <f>Input2022!P1851*0.000001</f>
        <v>0.28795799999999999</v>
      </c>
      <c r="Q1851">
        <f>Input2022!Q1851*0.000001</f>
        <v>-0.35583399999999998</v>
      </c>
      <c r="R1851">
        <f>Input2022!R1851*0.000001</f>
        <v>1.697757</v>
      </c>
      <c r="S1851">
        <f>Input2022!S1851*0.000001</f>
        <v>1.341923</v>
      </c>
      <c r="T1851">
        <f>Input2022!T1851*0.000001</f>
        <v>6.9102999999999998E-2</v>
      </c>
      <c r="U1851">
        <f>Input2022!U1851*0.000001</f>
        <v>0</v>
      </c>
      <c r="V1851">
        <f>Input2022!V1851*0.000001</f>
        <v>0</v>
      </c>
      <c r="W1851">
        <f>Input2022!W1851*0.000001</f>
        <v>0.43851199999999996</v>
      </c>
    </row>
    <row r="1852" spans="1:23">
      <c r="A1852">
        <f>Input2022!A1852</f>
        <v>2023</v>
      </c>
      <c r="B1852" t="str">
        <f>Input2022!B1852</f>
        <v>Fort Sage Unified School District</v>
      </c>
      <c r="C1852" t="str">
        <f>Input2022!C1852</f>
        <v>School District</v>
      </c>
      <c r="D1852" t="str">
        <f>Input2022!D1852</f>
        <v>06</v>
      </c>
      <c r="E1852" t="str">
        <f>Input2022!E1852</f>
        <v>035</v>
      </c>
      <c r="F1852" t="str">
        <f>Input2022!F1852</f>
        <v>00011</v>
      </c>
      <c r="G1852" t="str">
        <f>Input2022!G1852</f>
        <v>CA</v>
      </c>
      <c r="H1852">
        <f>Input2022!H1852*0.000001</f>
        <v>3.3623829999999999</v>
      </c>
      <c r="I1852">
        <f>Input2022!I1852*0.000001</f>
        <v>-1.4999999999999999E-2</v>
      </c>
      <c r="J1852">
        <f>Input2022!J1852*0.000001</f>
        <v>3.2158530000000001</v>
      </c>
      <c r="K1852">
        <f>Input2022!K1852*0.000001</f>
        <v>8.3129999999999992E-3</v>
      </c>
      <c r="L1852">
        <f>Input2022!L1852*0.000001</f>
        <v>6.6513629999999999</v>
      </c>
      <c r="M1852">
        <f>Input2022!M1852*0.000001</f>
        <v>4.5095409999999996</v>
      </c>
      <c r="N1852">
        <f>Input2022!N1852*0.000001</f>
        <v>3.964969</v>
      </c>
      <c r="O1852">
        <f>Input2022!O1852*0.000001</f>
        <v>0</v>
      </c>
      <c r="P1852">
        <f>Input2022!P1852*0.000001</f>
        <v>0.332928</v>
      </c>
      <c r="Q1852">
        <f>Input2022!Q1852*0.000001</f>
        <v>-2.6785939999999999</v>
      </c>
      <c r="R1852">
        <f>Input2022!R1852*0.000001</f>
        <v>-12.882018675455111</v>
      </c>
      <c r="S1852">
        <f>Input2022!S1852*0.000001</f>
        <v>-15.560612675455111</v>
      </c>
      <c r="T1852">
        <f>Input2022!T1852*0.000001</f>
        <v>0.385268</v>
      </c>
      <c r="U1852">
        <f>Input2022!U1852*0.000001</f>
        <v>0</v>
      </c>
      <c r="V1852">
        <f>Input2022!V1852*0.000001</f>
        <v>0</v>
      </c>
      <c r="W1852">
        <f>Input2022!W1852*0.000001</f>
        <v>4.2427049999999999</v>
      </c>
    </row>
    <row r="1853" spans="1:23">
      <c r="A1853">
        <f>Input2022!A1853</f>
        <v>2023</v>
      </c>
      <c r="B1853" t="str">
        <f>Input2022!B1853</f>
        <v>Fortuna</v>
      </c>
      <c r="C1853" t="str">
        <f>Input2022!C1853</f>
        <v>City</v>
      </c>
      <c r="D1853" t="str">
        <f>Input2022!D1853</f>
        <v>06</v>
      </c>
      <c r="E1853" t="str">
        <f>Input2022!E1853</f>
        <v>023</v>
      </c>
      <c r="F1853">
        <f>Input2022!F1853</f>
        <v>25296</v>
      </c>
      <c r="G1853" t="str">
        <f>Input2022!G1853</f>
        <v>CA</v>
      </c>
      <c r="H1853">
        <f>Input2022!H1853*0.000001</f>
        <v>13.133338</v>
      </c>
      <c r="I1853">
        <f>Input2022!I1853*0.000001</f>
        <v>-0.66411799999999999</v>
      </c>
      <c r="J1853">
        <f>Input2022!J1853*0.000001</f>
        <v>11.273527999999999</v>
      </c>
      <c r="K1853">
        <f>Input2022!K1853*0.000001</f>
        <v>12.727749999999999</v>
      </c>
      <c r="L1853">
        <f>Input2022!L1853*0.000001</f>
        <v>23.006629</v>
      </c>
      <c r="M1853">
        <f>Input2022!M1853*0.000001</f>
        <v>12.092685999999999</v>
      </c>
      <c r="N1853">
        <f>Input2022!N1853*0.000001</f>
        <v>0</v>
      </c>
      <c r="O1853">
        <f>Input2022!O1853*0.000001</f>
        <v>11.930149999999999</v>
      </c>
      <c r="P1853">
        <f>Input2022!P1853*0.000001</f>
        <v>1.119329</v>
      </c>
      <c r="Q1853">
        <f>Input2022!Q1853*0.000001</f>
        <v>-11.267918999999999</v>
      </c>
      <c r="R1853">
        <f>Input2022!R1853*0.000001</f>
        <v>49.063974659854487</v>
      </c>
      <c r="S1853">
        <f>Input2022!S1853*0.000001</f>
        <v>37.796055659854488</v>
      </c>
      <c r="T1853">
        <f>Input2022!T1853*0.000001</f>
        <v>1.3734629999999999</v>
      </c>
      <c r="U1853">
        <f>Input2022!U1853*0.000001</f>
        <v>0</v>
      </c>
      <c r="V1853">
        <f>Input2022!V1853*0.000001</f>
        <v>0</v>
      </c>
      <c r="W1853">
        <f>Input2022!W1853*0.000001</f>
        <v>24.737532999999999</v>
      </c>
    </row>
    <row r="1854" spans="1:23">
      <c r="A1854">
        <f>Input2022!A1854</f>
        <v>2023</v>
      </c>
      <c r="B1854" t="str">
        <f>Input2022!B1854</f>
        <v>Fortuna Elementary School District</v>
      </c>
      <c r="C1854" t="str">
        <f>Input2022!C1854</f>
        <v>School District</v>
      </c>
      <c r="D1854" t="str">
        <f>Input2022!D1854</f>
        <v>06</v>
      </c>
      <c r="E1854" t="str">
        <f>Input2022!E1854</f>
        <v>023</v>
      </c>
      <c r="F1854" t="str">
        <f>Input2022!F1854</f>
        <v>01420</v>
      </c>
      <c r="G1854" t="str">
        <f>Input2022!G1854</f>
        <v>CA</v>
      </c>
      <c r="H1854">
        <f>Input2022!H1854*0.000001</f>
        <v>5.8077379999999996</v>
      </c>
      <c r="I1854">
        <f>Input2022!I1854*0.000001</f>
        <v>-0.252021</v>
      </c>
      <c r="J1854">
        <f>Input2022!J1854*0.000001</f>
        <v>19.951689999999999</v>
      </c>
      <c r="K1854">
        <f>Input2022!K1854*0.000001</f>
        <v>19.980062</v>
      </c>
      <c r="L1854">
        <f>Input2022!L1854*0.000001</f>
        <v>24.773840999999997</v>
      </c>
      <c r="M1854">
        <f>Input2022!M1854*0.000001</f>
        <v>23.837668999999998</v>
      </c>
      <c r="N1854">
        <f>Input2022!N1854*0.000001</f>
        <v>0</v>
      </c>
      <c r="O1854">
        <f>Input2022!O1854*0.000001</f>
        <v>12.162101999999999</v>
      </c>
      <c r="P1854">
        <f>Input2022!P1854*0.000001</f>
        <v>2.1398189999999997</v>
      </c>
      <c r="Q1854">
        <f>Input2022!Q1854*0.000001</f>
        <v>-12.846772</v>
      </c>
      <c r="R1854">
        <f>Input2022!R1854*0.000001</f>
        <v>56.759110999999997</v>
      </c>
      <c r="S1854">
        <f>Input2022!S1854*0.000001</f>
        <v>43.912338999999996</v>
      </c>
      <c r="T1854">
        <f>Input2022!T1854*0.000001</f>
        <v>2.0959209999999997</v>
      </c>
      <c r="U1854">
        <f>Input2022!U1854*0.000001</f>
        <v>0</v>
      </c>
      <c r="V1854">
        <f>Input2022!V1854*0.000001</f>
        <v>0</v>
      </c>
      <c r="W1854">
        <f>Input2022!W1854*0.000001</f>
        <v>-4.4203510000000001</v>
      </c>
    </row>
    <row r="1855" spans="1:23">
      <c r="A1855">
        <f>Input2022!A1855</f>
        <v>2023</v>
      </c>
      <c r="B1855" t="str">
        <f>Input2022!B1855</f>
        <v>Fortuna Union High School District</v>
      </c>
      <c r="C1855" t="str">
        <f>Input2022!C1855</f>
        <v>School District</v>
      </c>
      <c r="D1855" t="str">
        <f>Input2022!D1855</f>
        <v>06</v>
      </c>
      <c r="E1855" t="str">
        <f>Input2022!E1855</f>
        <v>023</v>
      </c>
      <c r="F1855" t="str">
        <f>Input2022!F1855</f>
        <v>14190</v>
      </c>
      <c r="G1855" t="str">
        <f>Input2022!G1855</f>
        <v>CA</v>
      </c>
      <c r="H1855">
        <f>Input2022!H1855*0.000001</f>
        <v>4.0885189999999998</v>
      </c>
      <c r="I1855">
        <f>Input2022!I1855*0.000001</f>
        <v>-1.002284</v>
      </c>
      <c r="J1855">
        <f>Input2022!J1855*0.000001</f>
        <v>17.61055</v>
      </c>
      <c r="K1855">
        <f>Input2022!K1855*0.000001</f>
        <v>9.5062189999999998</v>
      </c>
      <c r="L1855">
        <f>Input2022!L1855*0.000001</f>
        <v>21.336046</v>
      </c>
      <c r="M1855">
        <f>Input2022!M1855*0.000001</f>
        <v>19.929658999999997</v>
      </c>
      <c r="N1855">
        <f>Input2022!N1855*0.000001</f>
        <v>7.0637949999999998</v>
      </c>
      <c r="O1855">
        <f>Input2022!O1855*0.000001</f>
        <v>0</v>
      </c>
      <c r="P1855">
        <f>Input2022!P1855*0.000001</f>
        <v>1.358163</v>
      </c>
      <c r="Q1855">
        <f>Input2022!Q1855*0.000001</f>
        <v>-10.365902999999999</v>
      </c>
      <c r="R1855">
        <f>Input2022!R1855*0.000001</f>
        <v>46.70319663964878</v>
      </c>
      <c r="S1855">
        <f>Input2022!S1855*0.000001</f>
        <v>36.337293639648777</v>
      </c>
      <c r="T1855">
        <f>Input2022!T1855*0.000001</f>
        <v>1.4120199999999998</v>
      </c>
      <c r="U1855">
        <f>Input2022!U1855*0.000001</f>
        <v>0</v>
      </c>
      <c r="V1855">
        <f>Input2022!V1855*0.000001</f>
        <v>4.0361989999999999</v>
      </c>
      <c r="W1855">
        <f>Input2022!W1855*0.000001</f>
        <v>-9.6087089999999993</v>
      </c>
    </row>
    <row r="1856" spans="1:23">
      <c r="A1856">
        <f>Input2022!A1856</f>
        <v>2023</v>
      </c>
      <c r="B1856" t="str">
        <f>Input2022!B1856</f>
        <v>Foster City</v>
      </c>
      <c r="C1856" t="str">
        <f>Input2022!C1856</f>
        <v>City</v>
      </c>
      <c r="D1856" t="str">
        <f>Input2022!D1856</f>
        <v>06</v>
      </c>
      <c r="E1856" t="str">
        <f>Input2022!E1856</f>
        <v>081</v>
      </c>
      <c r="F1856" t="str">
        <f>Input2022!F1856</f>
        <v>25338</v>
      </c>
      <c r="G1856" t="str">
        <f>Input2022!G1856</f>
        <v>CA</v>
      </c>
      <c r="H1856">
        <f>Input2022!H1856*0.000001</f>
        <v>62.844600999999997</v>
      </c>
      <c r="I1856">
        <f>Input2022!I1856*0.000001</f>
        <v>-3.5419829999999997</v>
      </c>
      <c r="J1856">
        <f>Input2022!J1856*0.000001</f>
        <v>48.561333999999995</v>
      </c>
      <c r="K1856">
        <f>Input2022!K1856*0.000001</f>
        <v>187.77895999999998</v>
      </c>
      <c r="L1856">
        <f>Input2022!L1856*0.000001</f>
        <v>120.76438899999999</v>
      </c>
      <c r="M1856">
        <f>Input2022!M1856*0.000001</f>
        <v>66.097769</v>
      </c>
      <c r="N1856">
        <f>Input2022!N1856*0.000001</f>
        <v>0</v>
      </c>
      <c r="O1856">
        <f>Input2022!O1856*0.000001</f>
        <v>63.121092999999995</v>
      </c>
      <c r="P1856">
        <f>Input2022!P1856*0.000001</f>
        <v>5.3117510000000001</v>
      </c>
      <c r="Q1856">
        <f>Input2022!Q1856*0.000001</f>
        <v>-91.600678000000002</v>
      </c>
      <c r="R1856">
        <f>Input2022!R1856*0.000001</f>
        <v>356.38288799999998</v>
      </c>
      <c r="S1856">
        <f>Input2022!S1856*0.000001</f>
        <v>264.78220999999996</v>
      </c>
      <c r="T1856">
        <f>Input2022!T1856*0.000001</f>
        <v>9.8496759999999988</v>
      </c>
      <c r="U1856">
        <f>Input2022!U1856*0.000001</f>
        <v>0</v>
      </c>
      <c r="V1856">
        <f>Input2022!V1856*0.000001</f>
        <v>8.7818059999999996</v>
      </c>
      <c r="W1856">
        <f>Input2022!W1856*0.000001</f>
        <v>137.620733</v>
      </c>
    </row>
    <row r="1857" spans="1:23">
      <c r="A1857">
        <f>Input2022!A1857</f>
        <v>2023</v>
      </c>
      <c r="B1857" t="str">
        <f>Input2022!B1857</f>
        <v>Fountain Valley</v>
      </c>
      <c r="C1857" t="str">
        <f>Input2022!C1857</f>
        <v>City</v>
      </c>
      <c r="D1857" t="str">
        <f>Input2022!D1857</f>
        <v>06</v>
      </c>
      <c r="E1857" t="str">
        <f>Input2022!E1857</f>
        <v>059</v>
      </c>
      <c r="F1857">
        <f>Input2022!F1857</f>
        <v>25380</v>
      </c>
      <c r="G1857" t="str">
        <f>Input2022!G1857</f>
        <v>CA</v>
      </c>
      <c r="H1857">
        <f>Input2022!H1857*0.000001</f>
        <v>68.933666000000002</v>
      </c>
      <c r="I1857">
        <f>Input2022!I1857*0.000001</f>
        <v>-1.947498</v>
      </c>
      <c r="J1857">
        <f>Input2022!J1857*0.000001</f>
        <v>75.072204999999997</v>
      </c>
      <c r="K1857">
        <f>Input2022!K1857*0.000001</f>
        <v>37.985954</v>
      </c>
      <c r="L1857">
        <f>Input2022!L1857*0.000001</f>
        <v>108.52992499999999</v>
      </c>
      <c r="M1857">
        <f>Input2022!M1857*0.000001</f>
        <v>75.133703999999994</v>
      </c>
      <c r="N1857">
        <f>Input2022!N1857*0.000001</f>
        <v>0</v>
      </c>
      <c r="O1857">
        <f>Input2022!O1857*0.000001</f>
        <v>83.017538000000002</v>
      </c>
      <c r="P1857">
        <f>Input2022!P1857*0.000001</f>
        <v>3.4023919999999999</v>
      </c>
      <c r="Q1857">
        <f>Input2022!Q1857*0.000001</f>
        <v>-98.420188999999993</v>
      </c>
      <c r="R1857">
        <f>Input2022!R1857*0.000001</f>
        <v>698.19616297017387</v>
      </c>
      <c r="S1857">
        <f>Input2022!S1857*0.000001</f>
        <v>599.77597397017394</v>
      </c>
      <c r="T1857">
        <f>Input2022!T1857*0.000001</f>
        <v>10.752317999999999</v>
      </c>
      <c r="U1857">
        <f>Input2022!U1857*0.000001</f>
        <v>12.376078</v>
      </c>
      <c r="V1857">
        <f>Input2022!V1857*0.000001</f>
        <v>37.741383999999996</v>
      </c>
      <c r="W1857">
        <f>Input2022!W1857*0.000001</f>
        <v>-17.081941999999998</v>
      </c>
    </row>
    <row r="1858" spans="1:23">
      <c r="A1858">
        <f>Input2022!A1858</f>
        <v>2023</v>
      </c>
      <c r="B1858" t="str">
        <f>Input2022!B1858</f>
        <v>Fountain Valley School District</v>
      </c>
      <c r="C1858" t="str">
        <f>Input2022!C1858</f>
        <v>School District</v>
      </c>
      <c r="D1858" t="str">
        <f>Input2022!D1858</f>
        <v>06</v>
      </c>
      <c r="E1858" t="str">
        <f>Input2022!E1858</f>
        <v>059</v>
      </c>
      <c r="F1858" t="str">
        <f>Input2022!F1858</f>
        <v>14220</v>
      </c>
      <c r="G1858" t="str">
        <f>Input2022!G1858</f>
        <v>CA</v>
      </c>
      <c r="H1858">
        <f>Input2022!H1858*0.000001</f>
        <v>12.755552999999999</v>
      </c>
      <c r="I1858">
        <f>Input2022!I1858*0.000001</f>
        <v>-0.6</v>
      </c>
      <c r="J1858">
        <f>Input2022!J1858*0.000001</f>
        <v>87.441449999999989</v>
      </c>
      <c r="K1858">
        <f>Input2022!K1858*0.000001</f>
        <v>58.761571999999994</v>
      </c>
      <c r="L1858">
        <f>Input2022!L1858*0.000001</f>
        <v>108.930218</v>
      </c>
      <c r="M1858">
        <f>Input2022!M1858*0.000001</f>
        <v>93.01885399999999</v>
      </c>
      <c r="N1858">
        <f>Input2022!N1858*0.000001</f>
        <v>0</v>
      </c>
      <c r="O1858">
        <f>Input2022!O1858*0.000001</f>
        <v>25.629064999999997</v>
      </c>
      <c r="P1858">
        <f>Input2022!P1858*0.000001</f>
        <v>8.1760579999999994</v>
      </c>
      <c r="Q1858">
        <f>Input2022!Q1858*0.000001</f>
        <v>-65.39459699999999</v>
      </c>
      <c r="R1858">
        <f>Input2022!R1858*0.000001</f>
        <v>294.48558500000001</v>
      </c>
      <c r="S1858">
        <f>Input2022!S1858*0.000001</f>
        <v>229.09098799999998</v>
      </c>
      <c r="T1858">
        <f>Input2022!T1858*0.000001</f>
        <v>10.884354</v>
      </c>
      <c r="U1858">
        <f>Input2022!U1858*0.000001</f>
        <v>-2.627E-3</v>
      </c>
      <c r="V1858">
        <f>Input2022!V1858*0.000001</f>
        <v>7.5525829999999994</v>
      </c>
      <c r="W1858">
        <f>Input2022!W1858*0.000001</f>
        <v>-48.456584999999997</v>
      </c>
    </row>
    <row r="1859" spans="1:23">
      <c r="A1859">
        <f>Input2022!A1859</f>
        <v>2023</v>
      </c>
      <c r="B1859" t="str">
        <f>Input2022!B1859</f>
        <v>Fowler Unified School District</v>
      </c>
      <c r="C1859" t="str">
        <f>Input2022!C1859</f>
        <v>School District</v>
      </c>
      <c r="D1859" t="str">
        <f>Input2022!D1859</f>
        <v>06</v>
      </c>
      <c r="E1859" t="str">
        <f>Input2022!E1859</f>
        <v>019</v>
      </c>
      <c r="F1859" t="str">
        <f>Input2022!F1859</f>
        <v>14250</v>
      </c>
      <c r="G1859" t="str">
        <f>Input2022!G1859</f>
        <v>CA</v>
      </c>
      <c r="H1859">
        <f>Input2022!H1859*0.000001</f>
        <v>9.6217740000000003</v>
      </c>
      <c r="I1859">
        <f>Input2022!I1859*0.000001</f>
        <v>-6.5000000000000002E-2</v>
      </c>
      <c r="J1859">
        <f>Input2022!J1859*0.000001</f>
        <v>40.872408</v>
      </c>
      <c r="K1859">
        <f>Input2022!K1859*0.000001</f>
        <v>63.182714999999995</v>
      </c>
      <c r="L1859">
        <f>Input2022!L1859*0.000001</f>
        <v>56.304448999999998</v>
      </c>
      <c r="M1859">
        <f>Input2022!M1859*0.000001</f>
        <v>49.443301999999996</v>
      </c>
      <c r="N1859">
        <f>Input2022!N1859*0.000001</f>
        <v>0</v>
      </c>
      <c r="O1859">
        <f>Input2022!O1859*0.000001</f>
        <v>22.300860999999998</v>
      </c>
      <c r="P1859">
        <f>Input2022!P1859*0.000001</f>
        <v>4.9694149999999997</v>
      </c>
      <c r="Q1859">
        <f>Input2022!Q1859*0.000001</f>
        <v>-26.450635999999999</v>
      </c>
      <c r="R1859">
        <f>Input2022!R1859*0.000001</f>
        <v>120.50306809215162</v>
      </c>
      <c r="S1859">
        <f>Input2022!S1859*0.000001</f>
        <v>94.052432092151619</v>
      </c>
      <c r="T1859">
        <f>Input2022!T1859*0.000001</f>
        <v>4.136692</v>
      </c>
      <c r="U1859">
        <f>Input2022!U1859*0.000001</f>
        <v>2.5298829999999999</v>
      </c>
      <c r="V1859">
        <f>Input2022!V1859*0.000001</f>
        <v>6.0037569999999993</v>
      </c>
      <c r="W1859">
        <f>Input2022!W1859*0.000001</f>
        <v>-26.019755999999997</v>
      </c>
    </row>
    <row r="1860" spans="1:23">
      <c r="A1860">
        <f>Input2022!A1860</f>
        <v>2023</v>
      </c>
      <c r="B1860" t="str">
        <f>Input2022!B1860</f>
        <v>Franklin Elementary School District</v>
      </c>
      <c r="C1860" t="str">
        <f>Input2022!C1860</f>
        <v>School District</v>
      </c>
      <c r="D1860" t="str">
        <f>Input2022!D1860</f>
        <v>06</v>
      </c>
      <c r="E1860" t="str">
        <f>Input2022!E1860</f>
        <v>101</v>
      </c>
      <c r="F1860" t="str">
        <f>Input2022!F1860</f>
        <v>14340</v>
      </c>
      <c r="G1860" t="str">
        <f>Input2022!G1860</f>
        <v>CA</v>
      </c>
      <c r="H1860">
        <f>Input2022!H1860*0.000001</f>
        <v>1.8451849999999999</v>
      </c>
      <c r="I1860">
        <f>Input2022!I1860*0.000001</f>
        <v>0</v>
      </c>
      <c r="J1860">
        <f>Input2022!J1860*0.000001</f>
        <v>6.7222969999999993</v>
      </c>
      <c r="K1860">
        <f>Input2022!K1860*0.000001</f>
        <v>2.3468359999999997</v>
      </c>
      <c r="L1860">
        <f>Input2022!L1860*0.000001</f>
        <v>7.868385</v>
      </c>
      <c r="M1860">
        <f>Input2022!M1860*0.000001</f>
        <v>7.413729</v>
      </c>
      <c r="N1860">
        <f>Input2022!N1860*0.000001</f>
        <v>2.7715749999999999</v>
      </c>
      <c r="O1860">
        <f>Input2022!O1860*0.000001</f>
        <v>0</v>
      </c>
      <c r="P1860">
        <f>Input2022!P1860*0.000001</f>
        <v>0.38155800000000001</v>
      </c>
      <c r="Q1860">
        <f>Input2022!Q1860*0.000001</f>
        <v>-3.543828</v>
      </c>
      <c r="R1860">
        <f>Input2022!R1860*0.000001</f>
        <v>-14.955000680602826</v>
      </c>
      <c r="S1860">
        <f>Input2022!S1860*0.000001</f>
        <v>-18.498828680602827</v>
      </c>
      <c r="T1860">
        <f>Input2022!T1860*0.000001</f>
        <v>0.611043</v>
      </c>
      <c r="U1860">
        <f>Input2022!U1860*0.000001</f>
        <v>0.17600399999999999</v>
      </c>
      <c r="V1860">
        <f>Input2022!V1860*0.000001</f>
        <v>0.385994</v>
      </c>
      <c r="W1860">
        <f>Input2022!W1860*0.000001</f>
        <v>-0.55218099999999992</v>
      </c>
    </row>
    <row r="1861" spans="1:23">
      <c r="A1861">
        <f>Input2022!A1861</f>
        <v>2023</v>
      </c>
      <c r="B1861" t="str">
        <f>Input2022!B1861</f>
        <v>Franklin-Mckinley School District</v>
      </c>
      <c r="C1861" t="str">
        <f>Input2022!C1861</f>
        <v>School District</v>
      </c>
      <c r="D1861" t="str">
        <f>Input2022!D1861</f>
        <v>06</v>
      </c>
      <c r="E1861" t="str">
        <f>Input2022!E1861</f>
        <v>085</v>
      </c>
      <c r="F1861" t="str">
        <f>Input2022!F1861</f>
        <v>14370</v>
      </c>
      <c r="G1861" t="str">
        <f>Input2022!G1861</f>
        <v>CA</v>
      </c>
      <c r="H1861">
        <f>Input2022!H1861*0.000001</f>
        <v>27.478266999999999</v>
      </c>
      <c r="I1861">
        <f>Input2022!I1861*0.000001</f>
        <v>0</v>
      </c>
      <c r="J1861">
        <f>Input2022!J1861*0.000001</f>
        <v>119.35926699999999</v>
      </c>
      <c r="K1861">
        <f>Input2022!K1861*0.000001</f>
        <v>165.04545999999999</v>
      </c>
      <c r="L1861">
        <f>Input2022!L1861*0.000001</f>
        <v>164.43606</v>
      </c>
      <c r="M1861">
        <f>Input2022!M1861*0.000001</f>
        <v>137.36592099999999</v>
      </c>
      <c r="N1861">
        <f>Input2022!N1861*0.000001</f>
        <v>0</v>
      </c>
      <c r="O1861">
        <f>Input2022!O1861*0.000001</f>
        <v>60.971347999999999</v>
      </c>
      <c r="P1861">
        <f>Input2022!P1861*0.000001</f>
        <v>18.90945</v>
      </c>
      <c r="Q1861">
        <f>Input2022!Q1861*0.000001</f>
        <v>-91.171787999999992</v>
      </c>
      <c r="R1861">
        <f>Input2022!R1861*0.000001</f>
        <v>401.85115842105267</v>
      </c>
      <c r="S1861">
        <f>Input2022!S1861*0.000001</f>
        <v>310.67937042105268</v>
      </c>
      <c r="T1861">
        <f>Input2022!T1861*0.000001</f>
        <v>13.599985999999999</v>
      </c>
      <c r="U1861">
        <f>Input2022!U1861*0.000001</f>
        <v>0</v>
      </c>
      <c r="V1861">
        <f>Input2022!V1861*0.000001</f>
        <v>1.184941</v>
      </c>
      <c r="W1861">
        <f>Input2022!W1861*0.000001</f>
        <v>-61.476014999999997</v>
      </c>
    </row>
    <row r="1862" spans="1:23">
      <c r="A1862">
        <f>Input2022!A1862</f>
        <v>2023</v>
      </c>
      <c r="B1862" t="str">
        <f>Input2022!B1862</f>
        <v>Fremont</v>
      </c>
      <c r="C1862" t="str">
        <f>Input2022!C1862</f>
        <v>City</v>
      </c>
      <c r="D1862" t="str">
        <f>Input2022!D1862</f>
        <v>06</v>
      </c>
      <c r="E1862" t="str">
        <f>Input2022!E1862</f>
        <v>001</v>
      </c>
      <c r="F1862">
        <f>Input2022!F1862</f>
        <v>26000</v>
      </c>
      <c r="G1862" t="str">
        <f>Input2022!G1862</f>
        <v>CA</v>
      </c>
      <c r="H1862">
        <f>Input2022!H1862*0.000001</f>
        <v>44.959731999999995</v>
      </c>
      <c r="I1862">
        <f>Input2022!I1862*0.000001</f>
        <v>-50.076507999999997</v>
      </c>
      <c r="J1862">
        <f>Input2022!J1862*0.000001</f>
        <v>262.41820899999999</v>
      </c>
      <c r="K1862">
        <f>Input2022!K1862*0.000001</f>
        <v>133.291077</v>
      </c>
      <c r="L1862">
        <f>Input2022!L1862*0.000001</f>
        <v>382.04486099999997</v>
      </c>
      <c r="M1862">
        <f>Input2022!M1862*0.000001</f>
        <v>261.35672</v>
      </c>
      <c r="N1862">
        <f>Input2022!N1862*0.000001</f>
        <v>0</v>
      </c>
      <c r="O1862">
        <f>Input2022!O1862*0.000001</f>
        <v>60.545459999999999</v>
      </c>
      <c r="P1862">
        <f>Input2022!P1862*0.000001</f>
        <v>31.686515</v>
      </c>
      <c r="Q1862">
        <f>Input2022!Q1862*0.000001</f>
        <v>-449.51214299999998</v>
      </c>
      <c r="R1862">
        <f>Input2022!R1862*0.000001</f>
        <v>1443.1471939999999</v>
      </c>
      <c r="S1862">
        <f>Input2022!S1862*0.000001</f>
        <v>993.63505099999998</v>
      </c>
      <c r="T1862">
        <f>Input2022!T1862*0.000001</f>
        <v>50.911944999999996</v>
      </c>
      <c r="U1862">
        <f>Input2022!U1862*0.000001</f>
        <v>45.110512999999997</v>
      </c>
      <c r="V1862">
        <f>Input2022!V1862*0.000001</f>
        <v>115.178612</v>
      </c>
      <c r="W1862">
        <f>Input2022!W1862*0.000001</f>
        <v>-178.90152499999999</v>
      </c>
    </row>
    <row r="1863" spans="1:23">
      <c r="A1863">
        <f>Input2022!A1863</f>
        <v>2023</v>
      </c>
      <c r="B1863" t="str">
        <f>Input2022!B1863</f>
        <v>Fremont Unified School District</v>
      </c>
      <c r="C1863" t="str">
        <f>Input2022!C1863</f>
        <v>School District</v>
      </c>
      <c r="D1863" t="str">
        <f>Input2022!D1863</f>
        <v>06</v>
      </c>
      <c r="E1863" t="str">
        <f>Input2022!E1863</f>
        <v>001</v>
      </c>
      <c r="F1863" t="str">
        <f>Input2022!F1863</f>
        <v>14400</v>
      </c>
      <c r="G1863" t="str">
        <f>Input2022!G1863</f>
        <v>CA</v>
      </c>
      <c r="H1863">
        <f>Input2022!H1863*0.000001</f>
        <v>59.597082</v>
      </c>
      <c r="I1863">
        <f>Input2022!I1863*0.000001</f>
        <v>0</v>
      </c>
      <c r="J1863">
        <f>Input2022!J1863*0.000001</f>
        <v>483.165055</v>
      </c>
      <c r="K1863">
        <f>Input2022!K1863*0.000001</f>
        <v>681.94555000000003</v>
      </c>
      <c r="L1863">
        <f>Input2022!L1863*0.000001</f>
        <v>621.49935499999992</v>
      </c>
      <c r="M1863">
        <f>Input2022!M1863*0.000001</f>
        <v>522.61469899999997</v>
      </c>
      <c r="N1863">
        <f>Input2022!N1863*0.000001</f>
        <v>159.02112299999999</v>
      </c>
      <c r="O1863">
        <f>Input2022!O1863*0.000001</f>
        <v>0</v>
      </c>
      <c r="P1863">
        <f>Input2022!P1863*0.000001</f>
        <v>58.299931000000001</v>
      </c>
      <c r="Q1863">
        <f>Input2022!Q1863*0.000001</f>
        <v>-379.34553</v>
      </c>
      <c r="R1863">
        <f>Input2022!R1863*0.000001</f>
        <v>1732.459024385965</v>
      </c>
      <c r="S1863">
        <f>Input2022!S1863*0.000001</f>
        <v>1353.1134943859649</v>
      </c>
      <c r="T1863">
        <f>Input2022!T1863*0.000001</f>
        <v>60.869400999999996</v>
      </c>
      <c r="U1863">
        <f>Input2022!U1863*0.000001</f>
        <v>0</v>
      </c>
      <c r="V1863">
        <f>Input2022!V1863*0.000001</f>
        <v>161.21120999999999</v>
      </c>
      <c r="W1863">
        <f>Input2022!W1863*0.000001</f>
        <v>-674.84305099999995</v>
      </c>
    </row>
    <row r="1864" spans="1:23">
      <c r="A1864">
        <f>Input2022!A1864</f>
        <v>2023</v>
      </c>
      <c r="B1864" t="str">
        <f>Input2022!B1864</f>
        <v>Fremont Union High School District</v>
      </c>
      <c r="C1864" t="str">
        <f>Input2022!C1864</f>
        <v>School District</v>
      </c>
      <c r="D1864" t="str">
        <f>Input2022!D1864</f>
        <v>06</v>
      </c>
      <c r="E1864" t="str">
        <f>Input2022!E1864</f>
        <v>085</v>
      </c>
      <c r="F1864" t="str">
        <f>Input2022!F1864</f>
        <v>14430</v>
      </c>
      <c r="G1864" t="str">
        <f>Input2022!G1864</f>
        <v>CA</v>
      </c>
      <c r="H1864">
        <f>Input2022!H1864*0.000001</f>
        <v>29.259903999999999</v>
      </c>
      <c r="I1864">
        <f>Input2022!I1864*0.000001</f>
        <v>-1.685797</v>
      </c>
      <c r="J1864">
        <f>Input2022!J1864*0.000001</f>
        <v>209.04808699999998</v>
      </c>
      <c r="K1864">
        <f>Input2022!K1864*0.000001</f>
        <v>807.83779099999992</v>
      </c>
      <c r="L1864">
        <f>Input2022!L1864*0.000001</f>
        <v>292.77479399999999</v>
      </c>
      <c r="M1864">
        <f>Input2022!M1864*0.000001</f>
        <v>221.18495199999998</v>
      </c>
      <c r="N1864">
        <f>Input2022!N1864*0.000001</f>
        <v>0</v>
      </c>
      <c r="O1864">
        <f>Input2022!O1864*0.000001</f>
        <v>66.63205099999999</v>
      </c>
      <c r="P1864">
        <f>Input2022!P1864*0.000001</f>
        <v>11.112231999999999</v>
      </c>
      <c r="Q1864">
        <f>Input2022!Q1864*0.000001</f>
        <v>-168.51002099999999</v>
      </c>
      <c r="R1864">
        <f>Input2022!R1864*0.000001</f>
        <v>732.45468333333338</v>
      </c>
      <c r="S1864">
        <f>Input2022!S1864*0.000001</f>
        <v>563.94466233333333</v>
      </c>
      <c r="T1864">
        <f>Input2022!T1864*0.000001</f>
        <v>26.286322999999999</v>
      </c>
      <c r="U1864">
        <f>Input2022!U1864*0.000001</f>
        <v>9.8728020000000001</v>
      </c>
      <c r="V1864">
        <f>Input2022!V1864*0.000001</f>
        <v>31.581063999999998</v>
      </c>
      <c r="W1864">
        <f>Input2022!W1864*0.000001</f>
        <v>-123.940387</v>
      </c>
    </row>
    <row r="1865" spans="1:23">
      <c r="A1865">
        <f>Input2022!A1865</f>
        <v>2023</v>
      </c>
      <c r="B1865" t="str">
        <f>Input2022!B1865</f>
        <v>French Gulch-Whiskeytown Elementary School District</v>
      </c>
      <c r="C1865" t="str">
        <f>Input2022!C1865</f>
        <v>School District</v>
      </c>
      <c r="D1865" t="str">
        <f>Input2022!D1865</f>
        <v>06</v>
      </c>
      <c r="E1865" t="str">
        <f>Input2022!E1865</f>
        <v>089</v>
      </c>
      <c r="F1865" t="str">
        <f>Input2022!F1865</f>
        <v>14490</v>
      </c>
      <c r="G1865" t="str">
        <f>Input2022!G1865</f>
        <v>CA</v>
      </c>
      <c r="H1865">
        <f>Input2022!H1865*0.000001</f>
        <v>1.111993</v>
      </c>
      <c r="I1865">
        <f>Input2022!I1865*0.000001</f>
        <v>-1.4308999999999999E-2</v>
      </c>
      <c r="J1865">
        <f>Input2022!J1865*0.000001</f>
        <v>0.42581799999999997</v>
      </c>
      <c r="K1865">
        <f>Input2022!K1865*0.000001</f>
        <v>4.1849999999999995E-3</v>
      </c>
      <c r="L1865">
        <f>Input2022!L1865*0.000001</f>
        <v>0.95497999999999994</v>
      </c>
      <c r="M1865">
        <f>Input2022!M1865*0.000001</f>
        <v>0.93788499999999997</v>
      </c>
      <c r="N1865">
        <f>Input2022!N1865*0.000001</f>
        <v>0</v>
      </c>
      <c r="O1865">
        <f>Input2022!O1865*0.000001</f>
        <v>1.429837</v>
      </c>
      <c r="P1865">
        <f>Input2022!P1865*0.000001</f>
        <v>0.119709</v>
      </c>
      <c r="Q1865">
        <f>Input2022!Q1865*0.000001</f>
        <v>-0.26438899999999999</v>
      </c>
      <c r="R1865">
        <f>Input2022!R1865*0.000001</f>
        <v>1.125742</v>
      </c>
      <c r="S1865">
        <f>Input2022!S1865*0.000001</f>
        <v>0.86135299999999992</v>
      </c>
      <c r="T1865">
        <f>Input2022!T1865*0.000001</f>
        <v>2.2924999999999997E-2</v>
      </c>
      <c r="U1865">
        <f>Input2022!U1865*0.000001</f>
        <v>0</v>
      </c>
      <c r="V1865">
        <f>Input2022!V1865*0.000001</f>
        <v>0</v>
      </c>
      <c r="W1865">
        <f>Input2022!W1865*0.000001</f>
        <v>0.86493299999999995</v>
      </c>
    </row>
    <row r="1866" spans="1:23">
      <c r="A1866">
        <f>Input2022!A1866</f>
        <v>2023</v>
      </c>
      <c r="B1866" t="str">
        <f>Input2022!B1866</f>
        <v>Freshwater School District</v>
      </c>
      <c r="C1866" t="str">
        <f>Input2022!C1866</f>
        <v>School District</v>
      </c>
      <c r="D1866" t="str">
        <f>Input2022!D1866</f>
        <v>06</v>
      </c>
      <c r="E1866" t="str">
        <f>Input2022!E1866</f>
        <v>023</v>
      </c>
      <c r="F1866" t="str">
        <f>Input2022!F1866</f>
        <v>14520</v>
      </c>
      <c r="G1866" t="str">
        <f>Input2022!G1866</f>
        <v>CA</v>
      </c>
      <c r="H1866">
        <f>Input2022!H1866*0.000001</f>
        <v>0.79116399999999998</v>
      </c>
      <c r="I1866">
        <f>Input2022!I1866*0.000001</f>
        <v>-5.6871999999999999E-2</v>
      </c>
      <c r="J1866">
        <f>Input2022!J1866*0.000001</f>
        <v>3.9567999999999999</v>
      </c>
      <c r="K1866">
        <f>Input2022!K1866*0.000001</f>
        <v>2.287191</v>
      </c>
      <c r="L1866">
        <f>Input2022!L1866*0.000001</f>
        <v>6.5532959999999996</v>
      </c>
      <c r="M1866">
        <f>Input2022!M1866*0.000001</f>
        <v>4.6347649999999998</v>
      </c>
      <c r="N1866">
        <f>Input2022!N1866*0.000001</f>
        <v>0</v>
      </c>
      <c r="O1866">
        <f>Input2022!O1866*0.000001</f>
        <v>2.0712919999999997</v>
      </c>
      <c r="P1866">
        <f>Input2022!P1866*0.000001</f>
        <v>0.43745000000000001</v>
      </c>
      <c r="Q1866">
        <f>Input2022!Q1866*0.000001</f>
        <v>-3.099834</v>
      </c>
      <c r="R1866">
        <f>Input2022!R1866*0.000001</f>
        <v>13.531328</v>
      </c>
      <c r="S1866">
        <f>Input2022!S1866*0.000001</f>
        <v>10.431493999999999</v>
      </c>
      <c r="T1866">
        <f>Input2022!T1866*0.000001</f>
        <v>0.47902099999999997</v>
      </c>
      <c r="U1866">
        <f>Input2022!U1866*0.000001</f>
        <v>0</v>
      </c>
      <c r="V1866">
        <f>Input2022!V1866*0.000001</f>
        <v>0.96887499999999993</v>
      </c>
      <c r="W1866">
        <f>Input2022!W1866*0.000001</f>
        <v>-3.1982010000000001</v>
      </c>
    </row>
    <row r="1867" spans="1:23">
      <c r="A1867">
        <f>Input2022!A1867</f>
        <v>2023</v>
      </c>
      <c r="B1867" t="str">
        <f>Input2022!B1867</f>
        <v>Fresno</v>
      </c>
      <c r="C1867" t="str">
        <f>Input2022!C1867</f>
        <v>City</v>
      </c>
      <c r="D1867" t="str">
        <f>Input2022!D1867</f>
        <v>06</v>
      </c>
      <c r="E1867" t="str">
        <f>Input2022!E1867</f>
        <v>019</v>
      </c>
      <c r="F1867">
        <f>Input2022!F1867</f>
        <v>27000</v>
      </c>
      <c r="G1867" t="str">
        <f>Input2022!G1867</f>
        <v>CA</v>
      </c>
      <c r="H1867">
        <f>Input2022!H1867*0.000001</f>
        <v>127.383</v>
      </c>
      <c r="I1867">
        <f>Input2022!I1867*0.000001</f>
        <v>-43.186</v>
      </c>
      <c r="J1867">
        <f>Input2022!J1867*0.000001</f>
        <v>402.90899999999999</v>
      </c>
      <c r="K1867">
        <f>Input2022!K1867*0.000001</f>
        <v>1181.4679999999998</v>
      </c>
      <c r="L1867">
        <f>Input2022!L1867*0.000001</f>
        <v>1297.606</v>
      </c>
      <c r="M1867">
        <f>Input2022!M1867*0.000001</f>
        <v>443.18799999999999</v>
      </c>
      <c r="N1867">
        <f>Input2022!N1867*0.000001</f>
        <v>54.108999999999995</v>
      </c>
      <c r="O1867">
        <f>Input2022!O1867*0.000001</f>
        <v>51.698</v>
      </c>
      <c r="P1867">
        <f>Input2022!P1867*0.000001</f>
        <v>43.101999999999997</v>
      </c>
      <c r="Q1867">
        <f>Input2022!Q1867*0.000001</f>
        <v>243.32999999999998</v>
      </c>
      <c r="R1867">
        <f>Input2022!R1867*0.000001</f>
        <v>3209.9359999999997</v>
      </c>
      <c r="S1867">
        <f>Input2022!S1867*0.000001</f>
        <v>3453.2659999999996</v>
      </c>
      <c r="T1867">
        <f>Input2022!T1867*0.000001</f>
        <v>49.303999999999995</v>
      </c>
      <c r="U1867">
        <f>Input2022!U1867*0.000001</f>
        <v>0</v>
      </c>
      <c r="V1867">
        <f>Input2022!V1867*0.000001</f>
        <v>110.98099999999999</v>
      </c>
      <c r="W1867">
        <f>Input2022!W1867*0.000001</f>
        <v>-155.34799999999998</v>
      </c>
    </row>
    <row r="1868" spans="1:23">
      <c r="A1868">
        <f>Input2022!A1868</f>
        <v>2023</v>
      </c>
      <c r="B1868" t="str">
        <f>Input2022!B1868</f>
        <v>Fresno Council of Governments</v>
      </c>
      <c r="C1868" t="str">
        <f>Input2022!C1868</f>
        <v>Special District</v>
      </c>
      <c r="D1868" t="str">
        <f>Input2022!D1868</f>
        <v>06</v>
      </c>
      <c r="E1868" t="str">
        <f>Input2022!E1868</f>
        <v>019</v>
      </c>
      <c r="F1868">
        <f>Input2022!F1868</f>
        <v>99024</v>
      </c>
      <c r="G1868" t="str">
        <f>Input2022!G1868</f>
        <v>CA</v>
      </c>
      <c r="H1868">
        <f>Input2022!H1868*0.000001</f>
        <v>3.7477329999999998</v>
      </c>
      <c r="I1868">
        <f>Input2022!I1868*0.000001</f>
        <v>0</v>
      </c>
      <c r="J1868">
        <f>Input2022!J1868*0.000001</f>
        <v>14.965421999999998</v>
      </c>
      <c r="K1868">
        <f>Input2022!K1868*0.000001</f>
        <v>0.376355</v>
      </c>
      <c r="L1868">
        <f>Input2022!L1868*0.000001</f>
        <v>15.705724999999999</v>
      </c>
      <c r="M1868">
        <f>Input2022!M1868*0.000001</f>
        <v>15.705724999999999</v>
      </c>
      <c r="N1868">
        <f>Input2022!N1868*0.000001</f>
        <v>0</v>
      </c>
      <c r="O1868">
        <f>Input2022!O1868*0.000001</f>
        <v>16.609501999999999</v>
      </c>
      <c r="P1868">
        <f>Input2022!P1868*0.000001</f>
        <v>17.474214</v>
      </c>
      <c r="Q1868">
        <f>Input2022!Q1868*0.000001</f>
        <v>0</v>
      </c>
      <c r="R1868">
        <f>Input2022!R1868*0.000001</f>
        <v>0</v>
      </c>
      <c r="S1868">
        <f>Input2022!S1868*0.000001</f>
        <v>0</v>
      </c>
      <c r="T1868">
        <f>Input2022!T1868*0.000001</f>
        <v>0</v>
      </c>
      <c r="U1868">
        <f>Input2022!U1868*0.000001</f>
        <v>0</v>
      </c>
      <c r="V1868">
        <f>Input2022!V1868*0.000001</f>
        <v>0</v>
      </c>
      <c r="W1868">
        <f>Input2022!W1868*0.000001</f>
        <v>3.7538239999999998</v>
      </c>
    </row>
    <row r="1869" spans="1:23">
      <c r="A1869">
        <f>Input2022!A1869</f>
        <v>2023</v>
      </c>
      <c r="B1869" t="str">
        <f>Input2022!B1869</f>
        <v>Fresno County</v>
      </c>
      <c r="C1869" t="str">
        <f>Input2022!C1869</f>
        <v>County</v>
      </c>
      <c r="D1869" t="str">
        <f>Input2022!D1869</f>
        <v>06</v>
      </c>
      <c r="E1869" t="str">
        <f>Input2022!E1869</f>
        <v>019</v>
      </c>
      <c r="F1869" t="str">
        <f>Input2022!F1869</f>
        <v>00000</v>
      </c>
      <c r="G1869" t="str">
        <f>Input2022!G1869</f>
        <v>CA</v>
      </c>
      <c r="H1869">
        <f>Input2022!H1869*0.000001</f>
        <v>148.351</v>
      </c>
      <c r="I1869">
        <f>Input2022!I1869*0.000001</f>
        <v>-86.573999999999998</v>
      </c>
      <c r="J1869">
        <f>Input2022!J1869*0.000001</f>
        <v>1908.4849999999999</v>
      </c>
      <c r="K1869">
        <f>Input2022!K1869*0.000001</f>
        <v>1059.1130000000001</v>
      </c>
      <c r="L1869">
        <f>Input2022!L1869*0.000001</f>
        <v>2282.31</v>
      </c>
      <c r="M1869">
        <f>Input2022!M1869*0.000001</f>
        <v>1458.136</v>
      </c>
      <c r="N1869">
        <f>Input2022!N1869*0.000001</f>
        <v>0</v>
      </c>
      <c r="O1869">
        <f>Input2022!O1869*0.000001</f>
        <v>372.77600000000001</v>
      </c>
      <c r="P1869">
        <f>Input2022!P1869*0.000001</f>
        <v>188.80599999999998</v>
      </c>
      <c r="Q1869">
        <f>Input2022!Q1869*0.000001</f>
        <v>-1147.991</v>
      </c>
      <c r="R1869">
        <f>Input2022!R1869*0.000001</f>
        <v>6381.2729289999997</v>
      </c>
      <c r="S1869">
        <f>Input2022!S1869*0.000001</f>
        <v>5233.2819289999998</v>
      </c>
      <c r="T1869">
        <f>Input2022!T1869*0.000001</f>
        <v>233.85</v>
      </c>
      <c r="U1869">
        <f>Input2022!U1869*0.000001</f>
        <v>0</v>
      </c>
      <c r="V1869">
        <f>Input2022!V1869*0.000001</f>
        <v>0</v>
      </c>
      <c r="W1869">
        <f>Input2022!W1869*0.000001</f>
        <v>76.445999999999998</v>
      </c>
    </row>
    <row r="1870" spans="1:23">
      <c r="A1870">
        <f>Input2022!A1870</f>
        <v>2023</v>
      </c>
      <c r="B1870" t="str">
        <f>Input2022!B1870</f>
        <v>Fresno County Fire Protection District</v>
      </c>
      <c r="C1870" t="str">
        <f>Input2022!C1870</f>
        <v>Special District</v>
      </c>
      <c r="D1870" t="str">
        <f>Input2022!D1870</f>
        <v>06</v>
      </c>
      <c r="E1870" t="str">
        <f>Input2022!E1870</f>
        <v>019</v>
      </c>
      <c r="F1870">
        <f>Input2022!F1870</f>
        <v>99025</v>
      </c>
      <c r="G1870" t="str">
        <f>Input2022!G1870</f>
        <v>CA</v>
      </c>
      <c r="H1870">
        <f>Input2022!H1870*0.000001</f>
        <v>13.396606</v>
      </c>
      <c r="I1870">
        <f>Input2022!I1870*0.000001</f>
        <v>0</v>
      </c>
      <c r="J1870">
        <f>Input2022!J1870*0.000001</f>
        <v>26.571109</v>
      </c>
      <c r="K1870">
        <f>Input2022!K1870*0.000001</f>
        <v>1.2999999999999999E-2</v>
      </c>
      <c r="L1870">
        <f>Input2022!L1870*0.000001</f>
        <v>34.810276999999999</v>
      </c>
      <c r="M1870">
        <f>Input2022!M1870*0.000001</f>
        <v>25.962692000000001</v>
      </c>
      <c r="N1870">
        <f>Input2022!N1870*0.000001</f>
        <v>18.300597</v>
      </c>
      <c r="O1870">
        <f>Input2022!O1870*0.000001</f>
        <v>0</v>
      </c>
      <c r="P1870">
        <f>Input2022!P1870*0.000001</f>
        <v>6.7510479999999999</v>
      </c>
      <c r="Q1870">
        <f>Input2022!Q1870*0.000001</f>
        <v>0</v>
      </c>
      <c r="R1870">
        <f>Input2022!R1870*0.000001</f>
        <v>0</v>
      </c>
      <c r="S1870">
        <f>Input2022!S1870*0.000001</f>
        <v>0</v>
      </c>
      <c r="T1870">
        <f>Input2022!T1870*0.000001</f>
        <v>0</v>
      </c>
      <c r="U1870">
        <f>Input2022!U1870*0.000001</f>
        <v>0</v>
      </c>
      <c r="V1870">
        <f>Input2022!V1870*0.000001</f>
        <v>0</v>
      </c>
      <c r="W1870">
        <f>Input2022!W1870*0.000001</f>
        <v>13.469016999999999</v>
      </c>
    </row>
    <row r="1871" spans="1:23">
      <c r="A1871">
        <f>Input2022!A1871</f>
        <v>2023</v>
      </c>
      <c r="B1871" t="str">
        <f>Input2022!B1871</f>
        <v>Fresno County Superintendent of Schools</v>
      </c>
      <c r="C1871" t="str">
        <f>Input2022!C1871</f>
        <v>School District</v>
      </c>
      <c r="D1871" t="str">
        <f>Input2022!D1871</f>
        <v>06</v>
      </c>
      <c r="E1871" t="str">
        <f>Input2022!E1871</f>
        <v>019</v>
      </c>
      <c r="F1871" t="str">
        <f>Input2022!F1871</f>
        <v>91007</v>
      </c>
      <c r="G1871" t="str">
        <f>Input2022!G1871</f>
        <v>CA</v>
      </c>
      <c r="H1871">
        <f>Input2022!H1871*0.000001</f>
        <v>43.848026999999995</v>
      </c>
      <c r="I1871">
        <f>Input2022!I1871*0.000001</f>
        <v>-6.366117</v>
      </c>
      <c r="J1871">
        <f>Input2022!J1871*0.000001</f>
        <v>193.803033</v>
      </c>
      <c r="K1871">
        <f>Input2022!K1871*0.000001</f>
        <v>2.7215919999999998</v>
      </c>
      <c r="L1871">
        <f>Input2022!L1871*0.000001</f>
        <v>310.26760999999999</v>
      </c>
      <c r="M1871">
        <f>Input2022!M1871*0.000001</f>
        <v>215.383802</v>
      </c>
      <c r="N1871">
        <f>Input2022!N1871*0.000001</f>
        <v>0</v>
      </c>
      <c r="O1871">
        <f>Input2022!O1871*0.000001</f>
        <v>101.45766599999999</v>
      </c>
      <c r="P1871">
        <f>Input2022!P1871*0.000001</f>
        <v>57.384527999999996</v>
      </c>
      <c r="Q1871">
        <f>Input2022!Q1871*0.000001</f>
        <v>-144.589462</v>
      </c>
      <c r="R1871">
        <f>Input2022!R1871*0.000001</f>
        <v>568.20674499999996</v>
      </c>
      <c r="S1871">
        <f>Input2022!S1871*0.000001</f>
        <v>423.61728299999999</v>
      </c>
      <c r="T1871">
        <f>Input2022!T1871*0.000001</f>
        <v>19.401038</v>
      </c>
      <c r="U1871">
        <f>Input2022!U1871*0.000001</f>
        <v>2.8309889999999998</v>
      </c>
      <c r="V1871">
        <f>Input2022!V1871*0.000001</f>
        <v>24.727709999999998</v>
      </c>
      <c r="W1871">
        <f>Input2022!W1871*0.000001</f>
        <v>-65.593176</v>
      </c>
    </row>
    <row r="1872" spans="1:23">
      <c r="A1872">
        <f>Input2022!A1872</f>
        <v>2023</v>
      </c>
      <c r="B1872" t="str">
        <f>Input2022!B1872</f>
        <v>Fresno Madera Area Agency on Aging</v>
      </c>
      <c r="C1872" t="str">
        <f>Input2022!C1872</f>
        <v>Special District</v>
      </c>
      <c r="D1872" t="str">
        <f>Input2022!D1872</f>
        <v>06</v>
      </c>
      <c r="E1872" t="str">
        <f>Input2022!E1872</f>
        <v>019</v>
      </c>
      <c r="F1872">
        <f>Input2022!F1872</f>
        <v>99026</v>
      </c>
      <c r="G1872" t="str">
        <f>Input2022!G1872</f>
        <v>CA</v>
      </c>
      <c r="H1872">
        <f>Input2022!H1872*0.000001</f>
        <v>0.43471299999999996</v>
      </c>
      <c r="I1872">
        <f>Input2022!I1872*0.000001</f>
        <v>0</v>
      </c>
      <c r="J1872">
        <f>Input2022!J1872*0.000001</f>
        <v>9.8766179999999988</v>
      </c>
      <c r="K1872">
        <f>Input2022!K1872*0.000001</f>
        <v>1.2440599999999999</v>
      </c>
      <c r="L1872">
        <f>Input2022!L1872*0.000001</f>
        <v>9.8768700000000003</v>
      </c>
      <c r="M1872">
        <f>Input2022!M1872*0.000001</f>
        <v>9.8768700000000003</v>
      </c>
      <c r="N1872">
        <f>Input2022!N1872*0.000001</f>
        <v>2.0002689999999999</v>
      </c>
      <c r="O1872">
        <f>Input2022!O1872*0.000001</f>
        <v>1.1647999999999999E-2</v>
      </c>
      <c r="P1872">
        <f>Input2022!P1872*0.000001</f>
        <v>3.3747929999999999</v>
      </c>
      <c r="Q1872">
        <f>Input2022!Q1872*0.000001</f>
        <v>-3.2031019999999999</v>
      </c>
      <c r="R1872">
        <f>Input2022!R1872*0.000001</f>
        <v>17.455597000000001</v>
      </c>
      <c r="S1872">
        <f>Input2022!S1872*0.000001</f>
        <v>14.252495</v>
      </c>
      <c r="T1872">
        <f>Input2022!T1872*0.000001</f>
        <v>0.61199199999999998</v>
      </c>
      <c r="U1872">
        <f>Input2022!U1872*0.000001</f>
        <v>0</v>
      </c>
      <c r="V1872">
        <f>Input2022!V1872*0.000001</f>
        <v>0.91543099999999999</v>
      </c>
      <c r="W1872">
        <f>Input2022!W1872*0.000001</f>
        <v>-2.2968599999999997</v>
      </c>
    </row>
    <row r="1873" spans="1:23">
      <c r="A1873">
        <f>Input2022!A1873</f>
        <v>2023</v>
      </c>
      <c r="B1873" t="str">
        <f>Input2022!B1873</f>
        <v>Fresno Metropolitan Flood Control District</v>
      </c>
      <c r="C1873" t="str">
        <f>Input2022!C1873</f>
        <v>Special District</v>
      </c>
      <c r="D1873" t="str">
        <f>Input2022!D1873</f>
        <v>06</v>
      </c>
      <c r="E1873" t="str">
        <f>Input2022!E1873</f>
        <v>019</v>
      </c>
      <c r="F1873">
        <f>Input2022!F1873</f>
        <v>99027</v>
      </c>
      <c r="G1873" t="str">
        <f>Input2022!G1873</f>
        <v>CA</v>
      </c>
      <c r="H1873">
        <f>Input2022!H1873*0.000001</f>
        <v>38.187730999999999</v>
      </c>
      <c r="I1873">
        <f>Input2022!I1873*0.000001</f>
        <v>-8.6548230000000004</v>
      </c>
      <c r="J1873">
        <f>Input2022!J1873*0.000001</f>
        <v>15.034193</v>
      </c>
      <c r="K1873">
        <f>Input2022!K1873*0.000001</f>
        <v>7.6906889999999999</v>
      </c>
      <c r="L1873">
        <f>Input2022!L1873*0.000001</f>
        <v>33.247965000000001</v>
      </c>
      <c r="M1873">
        <f>Input2022!M1873*0.000001</f>
        <v>25.583582999999997</v>
      </c>
      <c r="N1873">
        <f>Input2022!N1873*0.000001</f>
        <v>0.52834999999999999</v>
      </c>
      <c r="O1873">
        <f>Input2022!O1873*0.000001</f>
        <v>37.609693</v>
      </c>
      <c r="P1873">
        <f>Input2022!P1873*0.000001</f>
        <v>1.1914339999999999</v>
      </c>
      <c r="Q1873">
        <f>Input2022!Q1873*0.000001</f>
        <v>0</v>
      </c>
      <c r="R1873">
        <f>Input2022!R1873*0.000001</f>
        <v>0</v>
      </c>
      <c r="S1873">
        <f>Input2022!S1873*0.000001</f>
        <v>0</v>
      </c>
      <c r="T1873">
        <f>Input2022!T1873*0.000001</f>
        <v>0</v>
      </c>
      <c r="U1873">
        <f>Input2022!U1873*0.000001</f>
        <v>6.8923540000000001</v>
      </c>
      <c r="V1873">
        <f>Input2022!V1873*0.000001</f>
        <v>5.8075709999999994</v>
      </c>
      <c r="W1873">
        <f>Input2022!W1873*0.000001</f>
        <v>38.325125</v>
      </c>
    </row>
    <row r="1874" spans="1:23">
      <c r="A1874">
        <f>Input2022!A1874</f>
        <v>2023</v>
      </c>
      <c r="B1874" t="str">
        <f>Input2022!B1874</f>
        <v>Fresno Unified School District</v>
      </c>
      <c r="C1874" t="str">
        <f>Input2022!C1874</f>
        <v>School District</v>
      </c>
      <c r="D1874" t="str">
        <f>Input2022!D1874</f>
        <v>06</v>
      </c>
      <c r="E1874" t="str">
        <f>Input2022!E1874</f>
        <v>019</v>
      </c>
      <c r="F1874" t="str">
        <f>Input2022!F1874</f>
        <v>14550</v>
      </c>
      <c r="G1874" t="str">
        <f>Input2022!G1874</f>
        <v>CA</v>
      </c>
      <c r="H1874">
        <f>Input2022!H1874*0.000001</f>
        <v>323.127655</v>
      </c>
      <c r="I1874">
        <f>Input2022!I1874*0.000001</f>
        <v>-3.3534459999999999</v>
      </c>
      <c r="J1874">
        <f>Input2022!J1874*0.000001</f>
        <v>1450.9895019999999</v>
      </c>
      <c r="K1874">
        <f>Input2022!K1874*0.000001</f>
        <v>918.43364399999996</v>
      </c>
      <c r="L1874">
        <f>Input2022!L1874*0.000001</f>
        <v>1826.6040429999998</v>
      </c>
      <c r="M1874">
        <f>Input2022!M1874*0.000001</f>
        <v>1640.4530989999998</v>
      </c>
      <c r="N1874">
        <f>Input2022!N1874*0.000001</f>
        <v>633.34352799999999</v>
      </c>
      <c r="O1874">
        <f>Input2022!O1874*0.000001</f>
        <v>0</v>
      </c>
      <c r="P1874">
        <f>Input2022!P1874*0.000001</f>
        <v>200.10536399999998</v>
      </c>
      <c r="Q1874">
        <f>Input2022!Q1874*0.000001</f>
        <v>-862.755</v>
      </c>
      <c r="R1874">
        <f>Input2022!R1874*0.000001</f>
        <v>3901.6783744230556</v>
      </c>
      <c r="S1874">
        <f>Input2022!S1874*0.000001</f>
        <v>3038.9233744230555</v>
      </c>
      <c r="T1874">
        <f>Input2022!T1874*0.000001</f>
        <v>140.282364</v>
      </c>
      <c r="U1874">
        <f>Input2022!U1874*0.000001</f>
        <v>69.772871999999992</v>
      </c>
      <c r="V1874">
        <f>Input2022!V1874*0.000001</f>
        <v>713.77984199999992</v>
      </c>
      <c r="W1874">
        <f>Input2022!W1874*0.000001</f>
        <v>-1497.068894</v>
      </c>
    </row>
    <row r="1875" spans="1:23">
      <c r="A1875">
        <f>Input2022!A1875</f>
        <v>2023</v>
      </c>
      <c r="B1875" t="str">
        <f>Input2022!B1875</f>
        <v>Fruitvale Elementary School District</v>
      </c>
      <c r="C1875" t="str">
        <f>Input2022!C1875</f>
        <v>School District</v>
      </c>
      <c r="D1875" t="str">
        <f>Input2022!D1875</f>
        <v>06</v>
      </c>
      <c r="E1875" t="str">
        <f>Input2022!E1875</f>
        <v>029</v>
      </c>
      <c r="F1875" t="str">
        <f>Input2022!F1875</f>
        <v>14700</v>
      </c>
      <c r="G1875" t="str">
        <f>Input2022!G1875</f>
        <v>CA</v>
      </c>
      <c r="H1875">
        <f>Input2022!H1875*0.000001</f>
        <v>12.152472999999999</v>
      </c>
      <c r="I1875">
        <f>Input2022!I1875*0.000001</f>
        <v>0</v>
      </c>
      <c r="J1875">
        <f>Input2022!J1875*0.000001</f>
        <v>46.207526999999999</v>
      </c>
      <c r="K1875">
        <f>Input2022!K1875*0.000001</f>
        <v>34.260515999999996</v>
      </c>
      <c r="L1875">
        <f>Input2022!L1875*0.000001</f>
        <v>62.270728999999996</v>
      </c>
      <c r="M1875">
        <f>Input2022!M1875*0.000001</f>
        <v>51.910964999999997</v>
      </c>
      <c r="N1875">
        <f>Input2022!N1875*0.000001</f>
        <v>21.560489999999998</v>
      </c>
      <c r="O1875">
        <f>Input2022!O1875*0.000001</f>
        <v>0</v>
      </c>
      <c r="P1875">
        <f>Input2022!P1875*0.000001</f>
        <v>2.8127649999999997</v>
      </c>
      <c r="Q1875">
        <f>Input2022!Q1875*0.000001</f>
        <v>-28.898</v>
      </c>
      <c r="R1875">
        <f>Input2022!R1875*0.000001</f>
        <v>153.016075</v>
      </c>
      <c r="S1875">
        <f>Input2022!S1875*0.000001</f>
        <v>124.11807499999999</v>
      </c>
      <c r="T1875">
        <f>Input2022!T1875*0.000001</f>
        <v>3.9850349999999999</v>
      </c>
      <c r="U1875">
        <f>Input2022!U1875*0.000001</f>
        <v>0.34492600000000001</v>
      </c>
      <c r="V1875">
        <f>Input2022!V1875*0.000001</f>
        <v>5.7611529999999993</v>
      </c>
      <c r="W1875">
        <f>Input2022!W1875*0.000001</f>
        <v>-16.890535</v>
      </c>
    </row>
    <row r="1876" spans="1:23">
      <c r="A1876">
        <f>Input2022!A1876</f>
        <v>2023</v>
      </c>
      <c r="B1876" t="str">
        <f>Input2022!B1876</f>
        <v>Fullerton</v>
      </c>
      <c r="C1876" t="str">
        <f>Input2022!C1876</f>
        <v>City</v>
      </c>
      <c r="D1876" t="str">
        <f>Input2022!D1876</f>
        <v>06</v>
      </c>
      <c r="E1876" t="str">
        <f>Input2022!E1876</f>
        <v>059</v>
      </c>
      <c r="F1876">
        <f>Input2022!F1876</f>
        <v>28000</v>
      </c>
      <c r="G1876" t="str">
        <f>Input2022!G1876</f>
        <v>CA</v>
      </c>
      <c r="H1876">
        <f>Input2022!H1876*0.000001</f>
        <v>31.655776999999997</v>
      </c>
      <c r="I1876">
        <f>Input2022!I1876*0.000001</f>
        <v>-1.4117819999999999</v>
      </c>
      <c r="J1876">
        <f>Input2022!J1876*0.000001</f>
        <v>114.28766999999999</v>
      </c>
      <c r="K1876">
        <f>Input2022!K1876*0.000001</f>
        <v>48.846488999999998</v>
      </c>
      <c r="L1876">
        <f>Input2022!L1876*0.000001</f>
        <v>241.424768</v>
      </c>
      <c r="M1876">
        <f>Input2022!M1876*0.000001</f>
        <v>120.567713</v>
      </c>
      <c r="N1876">
        <f>Input2022!N1876*0.000001</f>
        <v>0.71779999999999999</v>
      </c>
      <c r="O1876">
        <f>Input2022!O1876*0.000001</f>
        <v>34.863151999999999</v>
      </c>
      <c r="P1876">
        <f>Input2022!P1876*0.000001</f>
        <v>16.003482999999999</v>
      </c>
      <c r="Q1876">
        <f>Input2022!Q1876*0.000001</f>
        <v>-291.26232599999997</v>
      </c>
      <c r="R1876">
        <f>Input2022!R1876*0.000001</f>
        <v>889.39397799999995</v>
      </c>
      <c r="S1876">
        <f>Input2022!S1876*0.000001</f>
        <v>598.13165199999992</v>
      </c>
      <c r="T1876">
        <f>Input2022!T1876*0.000001</f>
        <v>22.330988999999999</v>
      </c>
      <c r="U1876">
        <f>Input2022!U1876*0.000001</f>
        <v>6.3432000000000002E-2</v>
      </c>
      <c r="V1876">
        <f>Input2022!V1876*0.000001</f>
        <v>26.488641999999999</v>
      </c>
      <c r="W1876">
        <f>Input2022!W1876*0.000001</f>
        <v>-149.97113899999999</v>
      </c>
    </row>
    <row r="1877" spans="1:23">
      <c r="A1877">
        <f>Input2022!A1877</f>
        <v>2023</v>
      </c>
      <c r="B1877" t="str">
        <f>Input2022!B1877</f>
        <v>Fullerton Joint Union High School District</v>
      </c>
      <c r="C1877" t="str">
        <f>Input2022!C1877</f>
        <v>School District</v>
      </c>
      <c r="D1877" t="str">
        <f>Input2022!D1877</f>
        <v>06</v>
      </c>
      <c r="E1877" t="str">
        <f>Input2022!E1877</f>
        <v>037</v>
      </c>
      <c r="F1877" t="str">
        <f>Input2022!F1877</f>
        <v>14760</v>
      </c>
      <c r="G1877" t="str">
        <f>Input2022!G1877</f>
        <v>CA</v>
      </c>
      <c r="H1877">
        <f>Input2022!H1877*0.000001</f>
        <v>64.166533000000001</v>
      </c>
      <c r="I1877">
        <f>Input2022!I1877*0.000001</f>
        <v>-0.65</v>
      </c>
      <c r="J1877">
        <f>Input2022!J1877*0.000001</f>
        <v>208.83483999999999</v>
      </c>
      <c r="K1877">
        <f>Input2022!K1877*0.000001</f>
        <v>204.244989</v>
      </c>
      <c r="L1877">
        <f>Input2022!L1877*0.000001</f>
        <v>257.697588</v>
      </c>
      <c r="M1877">
        <f>Input2022!M1877*0.000001</f>
        <v>230.45180399999998</v>
      </c>
      <c r="N1877">
        <f>Input2022!N1877*0.000001</f>
        <v>102.72334099999999</v>
      </c>
      <c r="O1877">
        <f>Input2022!O1877*0.000001</f>
        <v>0</v>
      </c>
      <c r="P1877">
        <f>Input2022!P1877*0.000001</f>
        <v>18.817882999999998</v>
      </c>
      <c r="Q1877">
        <f>Input2022!Q1877*0.000001</f>
        <v>-140.562386</v>
      </c>
      <c r="R1877">
        <f>Input2022!R1877*0.000001</f>
        <v>641.5248550877194</v>
      </c>
      <c r="S1877">
        <f>Input2022!S1877*0.000001</f>
        <v>500.96246908771934</v>
      </c>
      <c r="T1877">
        <f>Input2022!T1877*0.000001</f>
        <v>21.274760000000001</v>
      </c>
      <c r="U1877">
        <f>Input2022!U1877*0.000001</f>
        <v>-6.9328399048939962E-3</v>
      </c>
      <c r="V1877">
        <f>Input2022!V1877*0.000001</f>
        <v>63.746247160095102</v>
      </c>
      <c r="W1877">
        <f>Input2022!W1877*0.000001</f>
        <v>-116.43946199999999</v>
      </c>
    </row>
    <row r="1878" spans="1:23">
      <c r="A1878">
        <f>Input2022!A1878</f>
        <v>2023</v>
      </c>
      <c r="B1878" t="str">
        <f>Input2022!B1878</f>
        <v>Fullerton School District</v>
      </c>
      <c r="C1878" t="str">
        <f>Input2022!C1878</f>
        <v>School District</v>
      </c>
      <c r="D1878" t="str">
        <f>Input2022!D1878</f>
        <v>06</v>
      </c>
      <c r="E1878" t="str">
        <f>Input2022!E1878</f>
        <v>059</v>
      </c>
      <c r="F1878" t="str">
        <f>Input2022!F1878</f>
        <v>14730</v>
      </c>
      <c r="G1878" t="str">
        <f>Input2022!G1878</f>
        <v>CA</v>
      </c>
      <c r="H1878">
        <f>Input2022!H1878*0.000001</f>
        <v>24.229922999999999</v>
      </c>
      <c r="I1878">
        <f>Input2022!I1878*0.000001</f>
        <v>0</v>
      </c>
      <c r="J1878">
        <f>Input2022!J1878*0.000001</f>
        <v>201.01103599999999</v>
      </c>
      <c r="K1878">
        <f>Input2022!K1878*0.000001</f>
        <v>23.137031999999998</v>
      </c>
      <c r="L1878">
        <f>Input2022!L1878*0.000001</f>
        <v>231.80267599999999</v>
      </c>
      <c r="M1878">
        <f>Input2022!M1878*0.000001</f>
        <v>218.19065399999999</v>
      </c>
      <c r="N1878">
        <f>Input2022!N1878*0.000001</f>
        <v>0</v>
      </c>
      <c r="O1878">
        <f>Input2022!O1878*0.000001</f>
        <v>45.266306</v>
      </c>
      <c r="P1878">
        <f>Input2022!P1878*0.000001</f>
        <v>10.231873999999999</v>
      </c>
      <c r="Q1878">
        <f>Input2022!Q1878*0.000001</f>
        <v>-144.321056</v>
      </c>
      <c r="R1878">
        <f>Input2022!R1878*0.000001</f>
        <v>643.96285877192997</v>
      </c>
      <c r="S1878">
        <f>Input2022!S1878*0.000001</f>
        <v>499.64180277192992</v>
      </c>
      <c r="T1878">
        <f>Input2022!T1878*0.000001</f>
        <v>22.107530999999998</v>
      </c>
      <c r="U1878">
        <f>Input2022!U1878*0.000001</f>
        <v>-5.5925623142460872E-3</v>
      </c>
      <c r="V1878">
        <f>Input2022!V1878*0.000001</f>
        <v>34.008820437685749</v>
      </c>
      <c r="W1878">
        <f>Input2022!W1878*0.000001</f>
        <v>-132.863764</v>
      </c>
    </row>
    <row r="1879" spans="1:23">
      <c r="A1879">
        <f>Input2022!A1879</f>
        <v>2023</v>
      </c>
      <c r="B1879" t="str">
        <f>Input2022!B1879</f>
        <v>Galt</v>
      </c>
      <c r="C1879" t="str">
        <f>Input2022!C1879</f>
        <v>City</v>
      </c>
      <c r="D1879" t="str">
        <f>Input2022!D1879</f>
        <v>06</v>
      </c>
      <c r="E1879" t="str">
        <f>Input2022!E1879</f>
        <v>067</v>
      </c>
      <c r="F1879">
        <f>Input2022!F1879</f>
        <v>28112</v>
      </c>
      <c r="G1879" t="str">
        <f>Input2022!G1879</f>
        <v>CA</v>
      </c>
      <c r="H1879">
        <f>Input2022!H1879*0.000001</f>
        <v>23.983701999999997</v>
      </c>
      <c r="I1879">
        <f>Input2022!I1879*0.000001</f>
        <v>-1.480313</v>
      </c>
      <c r="J1879">
        <f>Input2022!J1879*0.000001</f>
        <v>19.32235</v>
      </c>
      <c r="K1879">
        <f>Input2022!K1879*0.000001</f>
        <v>26.165521999999999</v>
      </c>
      <c r="L1879">
        <f>Input2022!L1879*0.000001</f>
        <v>61.071424999999998</v>
      </c>
      <c r="M1879">
        <f>Input2022!M1879*0.000001</f>
        <v>24.491026999999999</v>
      </c>
      <c r="N1879">
        <f>Input2022!N1879*0.000001</f>
        <v>0</v>
      </c>
      <c r="O1879">
        <f>Input2022!O1879*0.000001</f>
        <v>22.045180999999999</v>
      </c>
      <c r="P1879">
        <f>Input2022!P1879*0.000001</f>
        <v>1.1814369999999998</v>
      </c>
      <c r="Q1879">
        <f>Input2022!Q1879*0.000001</f>
        <v>-28.628664999999998</v>
      </c>
      <c r="R1879">
        <f>Input2022!R1879*0.000001</f>
        <v>119.95492986651709</v>
      </c>
      <c r="S1879">
        <f>Input2022!S1879*0.000001</f>
        <v>91.326264866517093</v>
      </c>
      <c r="T1879">
        <f>Input2022!T1879*0.000001</f>
        <v>4.1212909999999994</v>
      </c>
      <c r="U1879">
        <f>Input2022!U1879*0.000001</f>
        <v>0.86522099999999991</v>
      </c>
      <c r="V1879">
        <f>Input2022!V1879*0.000001</f>
        <v>2.6187130000000001</v>
      </c>
      <c r="W1879">
        <f>Input2022!W1879*0.000001</f>
        <v>11.430259999999999</v>
      </c>
    </row>
    <row r="1880" spans="1:23">
      <c r="A1880">
        <f>Input2022!A1880</f>
        <v>2023</v>
      </c>
      <c r="B1880" t="str">
        <f>Input2022!B1880</f>
        <v>Galt Joint Union Elementary School District</v>
      </c>
      <c r="C1880" t="str">
        <f>Input2022!C1880</f>
        <v>School District</v>
      </c>
      <c r="D1880" t="str">
        <f>Input2022!D1880</f>
        <v>06</v>
      </c>
      <c r="E1880" t="str">
        <f>Input2022!E1880</f>
        <v>067</v>
      </c>
      <c r="F1880" t="str">
        <f>Input2022!F1880</f>
        <v>14790</v>
      </c>
      <c r="G1880" t="str">
        <f>Input2022!G1880</f>
        <v>CA</v>
      </c>
      <c r="H1880">
        <f>Input2022!H1880*0.000001</f>
        <v>12.304988999999999</v>
      </c>
      <c r="I1880">
        <f>Input2022!I1880*0.000001</f>
        <v>0</v>
      </c>
      <c r="J1880">
        <f>Input2022!J1880*0.000001</f>
        <v>54.618628999999999</v>
      </c>
      <c r="K1880">
        <f>Input2022!K1880*0.000001</f>
        <v>22.053794999999997</v>
      </c>
      <c r="L1880">
        <f>Input2022!L1880*0.000001</f>
        <v>75.160130999999993</v>
      </c>
      <c r="M1880">
        <f>Input2022!M1880*0.000001</f>
        <v>62.150016999999998</v>
      </c>
      <c r="N1880">
        <f>Input2022!N1880*0.000001</f>
        <v>0</v>
      </c>
      <c r="O1880">
        <f>Input2022!O1880*0.000001</f>
        <v>19.779637999999998</v>
      </c>
      <c r="P1880">
        <f>Input2022!P1880*0.000001</f>
        <v>3.5647499999999996</v>
      </c>
      <c r="Q1880">
        <f>Input2022!Q1880*0.000001</f>
        <v>-40.722968000000002</v>
      </c>
      <c r="R1880">
        <f>Input2022!R1880*0.000001</f>
        <v>183.9410627025504</v>
      </c>
      <c r="S1880">
        <f>Input2022!S1880*0.000001</f>
        <v>143.21809470255042</v>
      </c>
      <c r="T1880">
        <f>Input2022!T1880*0.000001</f>
        <v>6.3147969999999995</v>
      </c>
      <c r="U1880">
        <f>Input2022!U1880*0.000001</f>
        <v>0</v>
      </c>
      <c r="V1880">
        <f>Input2022!V1880*0.000001</f>
        <v>5.553064</v>
      </c>
      <c r="W1880">
        <f>Input2022!W1880*0.000001</f>
        <v>-24.623732999999998</v>
      </c>
    </row>
    <row r="1881" spans="1:23">
      <c r="A1881">
        <f>Input2022!A1881</f>
        <v>2023</v>
      </c>
      <c r="B1881" t="str">
        <f>Input2022!B1881</f>
        <v>Galt Joint Union High School District</v>
      </c>
      <c r="C1881" t="str">
        <f>Input2022!C1881</f>
        <v>School District</v>
      </c>
      <c r="D1881" t="str">
        <f>Input2022!D1881</f>
        <v>06</v>
      </c>
      <c r="E1881" t="str">
        <f>Input2022!E1881</f>
        <v>067</v>
      </c>
      <c r="F1881" t="str">
        <f>Input2022!F1881</f>
        <v>14820</v>
      </c>
      <c r="G1881" t="str">
        <f>Input2022!G1881</f>
        <v>CA</v>
      </c>
      <c r="H1881">
        <f>Input2022!H1881*0.000001</f>
        <v>2.284837</v>
      </c>
      <c r="I1881">
        <f>Input2022!I1881*0.000001</f>
        <v>-1.48</v>
      </c>
      <c r="J1881">
        <f>Input2022!J1881*0.000001</f>
        <v>34.190660999999999</v>
      </c>
      <c r="K1881">
        <f>Input2022!K1881*0.000001</f>
        <v>55.073419999999999</v>
      </c>
      <c r="L1881">
        <f>Input2022!L1881*0.000001</f>
        <v>52.486978000000001</v>
      </c>
      <c r="M1881">
        <f>Input2022!M1881*0.000001</f>
        <v>37.997833</v>
      </c>
      <c r="N1881">
        <f>Input2022!N1881*0.000001</f>
        <v>9.4851159999999997</v>
      </c>
      <c r="O1881">
        <f>Input2022!O1881*0.000001</f>
        <v>0</v>
      </c>
      <c r="P1881">
        <f>Input2022!P1881*0.000001</f>
        <v>5.7843869999999997</v>
      </c>
      <c r="Q1881">
        <f>Input2022!Q1881*0.000001</f>
        <v>-23.638999999999999</v>
      </c>
      <c r="R1881">
        <f>Input2022!R1881*0.000001</f>
        <v>105.97886412248116</v>
      </c>
      <c r="S1881">
        <f>Input2022!S1881*0.000001</f>
        <v>82.33986412248116</v>
      </c>
      <c r="T1881">
        <f>Input2022!T1881*0.000001</f>
        <v>3.745101</v>
      </c>
      <c r="U1881">
        <f>Input2022!U1881*0.000001</f>
        <v>0</v>
      </c>
      <c r="V1881">
        <f>Input2022!V1881*0.000001</f>
        <v>0</v>
      </c>
      <c r="W1881">
        <f>Input2022!W1881*0.000001</f>
        <v>-18.856407999999998</v>
      </c>
    </row>
    <row r="1882" spans="1:23">
      <c r="A1882">
        <f>Input2022!A1882</f>
        <v>2023</v>
      </c>
      <c r="B1882" t="str">
        <f>Input2022!B1882</f>
        <v>Garden Grove</v>
      </c>
      <c r="C1882" t="str">
        <f>Input2022!C1882</f>
        <v>City</v>
      </c>
      <c r="D1882" t="str">
        <f>Input2022!D1882</f>
        <v>06</v>
      </c>
      <c r="E1882" t="str">
        <f>Input2022!E1882</f>
        <v>059</v>
      </c>
      <c r="F1882">
        <f>Input2022!F1882</f>
        <v>29000</v>
      </c>
      <c r="G1882" t="str">
        <f>Input2022!G1882</f>
        <v>CA</v>
      </c>
      <c r="H1882">
        <f>Input2022!H1882*0.000001</f>
        <v>157.33101399999998</v>
      </c>
      <c r="I1882">
        <f>Input2022!I1882*0.000001</f>
        <v>-9.0922619999999998</v>
      </c>
      <c r="J1882">
        <f>Input2022!J1882*0.000001</f>
        <v>159.46235199999998</v>
      </c>
      <c r="K1882">
        <f>Input2022!K1882*0.000001</f>
        <v>96.068207000000001</v>
      </c>
      <c r="L1882">
        <f>Input2022!L1882*0.000001</f>
        <v>321.820536</v>
      </c>
      <c r="M1882">
        <f>Input2022!M1882*0.000001</f>
        <v>178.609983</v>
      </c>
      <c r="N1882">
        <f>Input2022!N1882*0.000001</f>
        <v>0</v>
      </c>
      <c r="O1882">
        <f>Input2022!O1882*0.000001</f>
        <v>154.496273</v>
      </c>
      <c r="P1882">
        <f>Input2022!P1882*0.000001</f>
        <v>10.355620999999999</v>
      </c>
      <c r="Q1882">
        <f>Input2022!Q1882*0.000001</f>
        <v>-343.28984299999996</v>
      </c>
      <c r="R1882">
        <f>Input2022!R1882*0.000001</f>
        <v>1000.4858849999999</v>
      </c>
      <c r="S1882">
        <f>Input2022!S1882*0.000001</f>
        <v>657.19604199999992</v>
      </c>
      <c r="T1882">
        <f>Input2022!T1882*0.000001</f>
        <v>34.973631999999995</v>
      </c>
      <c r="U1882">
        <f>Input2022!U1882*0.000001</f>
        <v>0</v>
      </c>
      <c r="V1882">
        <f>Input2022!V1882*0.000001</f>
        <v>41.806354999999996</v>
      </c>
      <c r="W1882">
        <f>Input2022!W1882*0.000001</f>
        <v>-17.842976999999998</v>
      </c>
    </row>
    <row r="1883" spans="1:23">
      <c r="A1883">
        <f>Input2022!A1883</f>
        <v>2023</v>
      </c>
      <c r="B1883" t="str">
        <f>Input2022!B1883</f>
        <v>Garden Grove Unified School District</v>
      </c>
      <c r="C1883" t="str">
        <f>Input2022!C1883</f>
        <v>School District</v>
      </c>
      <c r="D1883" t="str">
        <f>Input2022!D1883</f>
        <v>06</v>
      </c>
      <c r="E1883" t="str">
        <f>Input2022!E1883</f>
        <v>059</v>
      </c>
      <c r="F1883" t="str">
        <f>Input2022!F1883</f>
        <v>14880</v>
      </c>
      <c r="G1883" t="str">
        <f>Input2022!G1883</f>
        <v>CA</v>
      </c>
      <c r="H1883">
        <f>Input2022!H1883*0.000001</f>
        <v>77.256349999999998</v>
      </c>
      <c r="I1883">
        <f>Input2022!I1883*0.000001</f>
        <v>-0.71646100000000001</v>
      </c>
      <c r="J1883">
        <f>Input2022!J1883*0.000001</f>
        <v>803.29993999999999</v>
      </c>
      <c r="K1883">
        <f>Input2022!K1883*0.000001</f>
        <v>545.31967699999996</v>
      </c>
      <c r="L1883">
        <f>Input2022!L1883*0.000001</f>
        <v>964.01890299999991</v>
      </c>
      <c r="M1883">
        <f>Input2022!M1883*0.000001</f>
        <v>885.91270599999996</v>
      </c>
      <c r="N1883">
        <f>Input2022!N1883*0.000001</f>
        <v>0</v>
      </c>
      <c r="O1883">
        <f>Input2022!O1883*0.000001</f>
        <v>227.956211</v>
      </c>
      <c r="P1883">
        <f>Input2022!P1883*0.000001</f>
        <v>71.945966999999996</v>
      </c>
      <c r="Q1883">
        <f>Input2022!Q1883*0.000001</f>
        <v>-500.01360299999999</v>
      </c>
      <c r="R1883">
        <f>Input2022!R1883*0.000001</f>
        <v>2289.5354336339301</v>
      </c>
      <c r="S1883">
        <f>Input2022!S1883*0.000001</f>
        <v>1789.5218306339302</v>
      </c>
      <c r="T1883">
        <f>Input2022!T1883*0.000001</f>
        <v>83.944316000000001</v>
      </c>
      <c r="U1883">
        <f>Input2022!U1883*0.000001</f>
        <v>-1.3936696651476123E-2</v>
      </c>
      <c r="V1883">
        <f>Input2022!V1883*0.000001</f>
        <v>166.49864130334851</v>
      </c>
      <c r="W1883">
        <f>Input2022!W1883*0.000001</f>
        <v>-109.15147599999999</v>
      </c>
    </row>
    <row r="1884" spans="1:23">
      <c r="A1884">
        <f>Input2022!A1884</f>
        <v>2023</v>
      </c>
      <c r="B1884" t="str">
        <f>Input2022!B1884</f>
        <v>Gardena</v>
      </c>
      <c r="C1884" t="str">
        <f>Input2022!C1884</f>
        <v>City</v>
      </c>
      <c r="D1884" t="str">
        <f>Input2022!D1884</f>
        <v>06</v>
      </c>
      <c r="E1884" t="str">
        <f>Input2022!E1884</f>
        <v>037</v>
      </c>
      <c r="F1884">
        <f>Input2022!F1884</f>
        <v>28168</v>
      </c>
      <c r="G1884" t="str">
        <f>Input2022!G1884</f>
        <v>CA</v>
      </c>
      <c r="H1884">
        <f>Input2022!H1884*0.000001</f>
        <v>49.811191000000001</v>
      </c>
      <c r="I1884">
        <f>Input2022!I1884*0.000001</f>
        <v>-11.044787999999999</v>
      </c>
      <c r="J1884">
        <f>Input2022!J1884*0.000001</f>
        <v>64.804901999999998</v>
      </c>
      <c r="K1884">
        <f>Input2022!K1884*0.000001</f>
        <v>146.28549799999999</v>
      </c>
      <c r="L1884">
        <f>Input2022!L1884*0.000001</f>
        <v>128.83664099999999</v>
      </c>
      <c r="M1884">
        <f>Input2022!M1884*0.000001</f>
        <v>79.805847999999997</v>
      </c>
      <c r="N1884">
        <f>Input2022!N1884*0.000001</f>
        <v>0</v>
      </c>
      <c r="O1884">
        <f>Input2022!O1884*0.000001</f>
        <v>38.039881999999999</v>
      </c>
      <c r="P1884">
        <f>Input2022!P1884*0.000001</f>
        <v>6.4338309999999996</v>
      </c>
      <c r="Q1884">
        <f>Input2022!Q1884*0.000001</f>
        <v>-19.353856</v>
      </c>
      <c r="R1884">
        <f>Input2022!R1884*0.000001</f>
        <v>434.38742099999996</v>
      </c>
      <c r="S1884">
        <f>Input2022!S1884*0.000001</f>
        <v>415.03356499999995</v>
      </c>
      <c r="T1884">
        <f>Input2022!T1884*0.000001</f>
        <v>5.0617589999999995</v>
      </c>
      <c r="U1884">
        <f>Input2022!U1884*0.000001</f>
        <v>5.1204999999999998</v>
      </c>
      <c r="V1884">
        <f>Input2022!V1884*0.000001</f>
        <v>77.909661999999997</v>
      </c>
      <c r="W1884">
        <f>Input2022!W1884*0.000001</f>
        <v>-115.01956399999999</v>
      </c>
    </row>
    <row r="1885" spans="1:23">
      <c r="A1885">
        <f>Input2022!A1885</f>
        <v>2023</v>
      </c>
      <c r="B1885" t="str">
        <f>Input2022!B1885</f>
        <v>Garvey School District</v>
      </c>
      <c r="C1885" t="str">
        <f>Input2022!C1885</f>
        <v>School District</v>
      </c>
      <c r="D1885" t="str">
        <f>Input2022!D1885</f>
        <v>06</v>
      </c>
      <c r="E1885" t="str">
        <f>Input2022!E1885</f>
        <v>037</v>
      </c>
      <c r="F1885" t="str">
        <f>Input2022!F1885</f>
        <v>14940</v>
      </c>
      <c r="G1885" t="str">
        <f>Input2022!G1885</f>
        <v>CA</v>
      </c>
      <c r="H1885">
        <f>Input2022!H1885*0.000001</f>
        <v>10.570314</v>
      </c>
      <c r="I1885">
        <f>Input2022!I1885*0.000001</f>
        <v>0</v>
      </c>
      <c r="J1885">
        <f>Input2022!J1885*0.000001</f>
        <v>92.48838099999999</v>
      </c>
      <c r="K1885">
        <f>Input2022!K1885*0.000001</f>
        <v>83.231315999999993</v>
      </c>
      <c r="L1885">
        <f>Input2022!L1885*0.000001</f>
        <v>119.79646299999999</v>
      </c>
      <c r="M1885">
        <f>Input2022!M1885*0.000001</f>
        <v>101.734915</v>
      </c>
      <c r="N1885">
        <f>Input2022!N1885*0.000001</f>
        <v>35.229672999999998</v>
      </c>
      <c r="O1885">
        <f>Input2022!O1885*0.000001</f>
        <v>0</v>
      </c>
      <c r="P1885">
        <f>Input2022!P1885*0.000001</f>
        <v>9.8938670000000002</v>
      </c>
      <c r="Q1885">
        <f>Input2022!Q1885*0.000001</f>
        <v>-65.883485999999991</v>
      </c>
      <c r="R1885">
        <f>Input2022!R1885*0.000001</f>
        <v>291.27232493245526</v>
      </c>
      <c r="S1885">
        <f>Input2022!S1885*0.000001</f>
        <v>225.38883893245529</v>
      </c>
      <c r="T1885">
        <f>Input2022!T1885*0.000001</f>
        <v>10.271376</v>
      </c>
      <c r="U1885">
        <f>Input2022!U1885*0.000001</f>
        <v>-2.3938998523743947E-3</v>
      </c>
      <c r="V1885">
        <f>Input2022!V1885*0.000001</f>
        <v>22.299604100147626</v>
      </c>
      <c r="W1885">
        <f>Input2022!W1885*0.000001</f>
        <v>-88.663592999999992</v>
      </c>
    </row>
    <row r="1886" spans="1:23">
      <c r="A1886">
        <f>Input2022!A1886</f>
        <v>2023</v>
      </c>
      <c r="B1886" t="str">
        <f>Input2022!B1886</f>
        <v>Gateway Unified School District</v>
      </c>
      <c r="C1886" t="str">
        <f>Input2022!C1886</f>
        <v>School District</v>
      </c>
      <c r="D1886" t="str">
        <f>Input2022!D1886</f>
        <v>06</v>
      </c>
      <c r="E1886" t="str">
        <f>Input2022!E1886</f>
        <v>089</v>
      </c>
      <c r="F1886" t="str">
        <f>Input2022!F1886</f>
        <v>14950</v>
      </c>
      <c r="G1886" t="str">
        <f>Input2022!G1886</f>
        <v>CA</v>
      </c>
      <c r="H1886">
        <f>Input2022!H1886*0.000001</f>
        <v>17.124468999999998</v>
      </c>
      <c r="I1886">
        <f>Input2022!I1886*0.000001</f>
        <v>0</v>
      </c>
      <c r="J1886">
        <f>Input2022!J1886*0.000001</f>
        <v>44.229222999999998</v>
      </c>
      <c r="K1886">
        <f>Input2022!K1886*0.000001</f>
        <v>40.496828000000001</v>
      </c>
      <c r="L1886">
        <f>Input2022!L1886*0.000001</f>
        <v>33.836655999999998</v>
      </c>
      <c r="M1886">
        <f>Input2022!M1886*0.000001</f>
        <v>49.931753999999998</v>
      </c>
      <c r="N1886">
        <f>Input2022!N1886*0.000001</f>
        <v>0</v>
      </c>
      <c r="O1886">
        <f>Input2022!O1886*0.000001</f>
        <v>26.735896999999998</v>
      </c>
      <c r="P1886">
        <f>Input2022!P1886*0.000001</f>
        <v>4.7670919999999999</v>
      </c>
      <c r="Q1886">
        <f>Input2022!Q1886*0.000001</f>
        <v>-28.560696</v>
      </c>
      <c r="R1886">
        <f>Input2022!R1886*0.000001</f>
        <v>123.4913315837678</v>
      </c>
      <c r="S1886">
        <f>Input2022!S1886*0.000001</f>
        <v>94.930635583767796</v>
      </c>
      <c r="T1886">
        <f>Input2022!T1886*0.000001</f>
        <v>4.2468349999999999</v>
      </c>
      <c r="U1886">
        <f>Input2022!U1886*0.000001</f>
        <v>0</v>
      </c>
      <c r="V1886">
        <f>Input2022!V1886*0.000001</f>
        <v>1.7298909999999998</v>
      </c>
      <c r="W1886">
        <f>Input2022!W1886*0.000001</f>
        <v>-7.5876809999999999</v>
      </c>
    </row>
    <row r="1887" spans="1:23">
      <c r="A1887">
        <f>Input2022!A1887</f>
        <v>2023</v>
      </c>
      <c r="B1887" t="str">
        <f>Input2022!B1887</f>
        <v>General Shafter Elementary School District</v>
      </c>
      <c r="C1887" t="str">
        <f>Input2022!C1887</f>
        <v>School District</v>
      </c>
      <c r="D1887" t="str">
        <f>Input2022!D1887</f>
        <v>06</v>
      </c>
      <c r="E1887" t="str">
        <f>Input2022!E1887</f>
        <v>029</v>
      </c>
      <c r="F1887" t="str">
        <f>Input2022!F1887</f>
        <v>15000</v>
      </c>
      <c r="G1887" t="str">
        <f>Input2022!G1887</f>
        <v>CA</v>
      </c>
      <c r="H1887">
        <f>Input2022!H1887*0.000001</f>
        <v>2.2325369999999998</v>
      </c>
      <c r="I1887">
        <f>Input2022!I1887*0.000001</f>
        <v>-4.9999999999999996E-2</v>
      </c>
      <c r="J1887">
        <f>Input2022!J1887*0.000001</f>
        <v>3.8050809999999999</v>
      </c>
      <c r="K1887">
        <f>Input2022!K1887*0.000001</f>
        <v>7.3697399999999993</v>
      </c>
      <c r="L1887">
        <f>Input2022!L1887*0.000001</f>
        <v>4.9936539999999994</v>
      </c>
      <c r="M1887">
        <f>Input2022!M1887*0.000001</f>
        <v>4.2761749999999994</v>
      </c>
      <c r="N1887">
        <f>Input2022!N1887*0.000001</f>
        <v>2.7962099999999999</v>
      </c>
      <c r="O1887">
        <f>Input2022!O1887*0.000001</f>
        <v>0</v>
      </c>
      <c r="P1887">
        <f>Input2022!P1887*0.000001</f>
        <v>0.31459799999999999</v>
      </c>
      <c r="Q1887">
        <f>Input2022!Q1887*0.000001</f>
        <v>-2.1469999999999998</v>
      </c>
      <c r="R1887">
        <f>Input2022!R1887*0.000001</f>
        <v>11.344802999999999</v>
      </c>
      <c r="S1887">
        <f>Input2022!S1887*0.000001</f>
        <v>9.1978030000000004</v>
      </c>
      <c r="T1887">
        <f>Input2022!T1887*0.000001</f>
        <v>0.27499799999999996</v>
      </c>
      <c r="U1887">
        <f>Input2022!U1887*0.000001</f>
        <v>0</v>
      </c>
      <c r="V1887">
        <f>Input2022!V1887*0.000001</f>
        <v>1.3830959999999999</v>
      </c>
      <c r="W1887">
        <f>Input2022!W1887*0.000001</f>
        <v>7.3015999999999998E-2</v>
      </c>
    </row>
    <row r="1888" spans="1:23">
      <c r="A1888">
        <f>Input2022!A1888</f>
        <v>2023</v>
      </c>
      <c r="B1888" t="str">
        <f>Input2022!B1888</f>
        <v>Gerber Union Elementary School District</v>
      </c>
      <c r="C1888" t="str">
        <f>Input2022!C1888</f>
        <v>School District</v>
      </c>
      <c r="D1888" t="str">
        <f>Input2022!D1888</f>
        <v>06</v>
      </c>
      <c r="E1888" t="str">
        <f>Input2022!E1888</f>
        <v>103</v>
      </c>
      <c r="F1888" t="str">
        <f>Input2022!F1888</f>
        <v>15090</v>
      </c>
      <c r="G1888" t="str">
        <f>Input2022!G1888</f>
        <v>CA</v>
      </c>
      <c r="H1888">
        <f>Input2022!H1888*0.000001</f>
        <v>3.7236929999999999</v>
      </c>
      <c r="I1888">
        <f>Input2022!I1888*0.000001</f>
        <v>-5.6530999999999998E-2</v>
      </c>
      <c r="J1888">
        <f>Input2022!J1888*0.000001</f>
        <v>6.9483289999999993</v>
      </c>
      <c r="K1888">
        <f>Input2022!K1888*0.000001</f>
        <v>0</v>
      </c>
      <c r="L1888">
        <f>Input2022!L1888*0.000001</f>
        <v>10.004819999999999</v>
      </c>
      <c r="M1888">
        <f>Input2022!M1888*0.000001</f>
        <v>9.1079129999999999</v>
      </c>
      <c r="N1888">
        <f>Input2022!N1888*0.000001</f>
        <v>0</v>
      </c>
      <c r="O1888">
        <f>Input2022!O1888*0.000001</f>
        <v>5.7922739999999999</v>
      </c>
      <c r="P1888">
        <f>Input2022!P1888*0.000001</f>
        <v>0.9599669999999999</v>
      </c>
      <c r="Q1888">
        <f>Input2022!Q1888*0.000001</f>
        <v>-4.5691509999999997</v>
      </c>
      <c r="R1888">
        <f>Input2022!R1888*0.000001</f>
        <v>19.845256622516558</v>
      </c>
      <c r="S1888">
        <f>Input2022!S1888*0.000001</f>
        <v>15.276105622516557</v>
      </c>
      <c r="T1888">
        <f>Input2022!T1888*0.000001</f>
        <v>0.67125599999999996</v>
      </c>
      <c r="U1888">
        <f>Input2022!U1888*0.000001</f>
        <v>0</v>
      </c>
      <c r="V1888">
        <f>Input2022!V1888*0.000001</f>
        <v>0.47358499999999998</v>
      </c>
      <c r="W1888">
        <f>Input2022!W1888*0.000001</f>
        <v>-0.20896399999999998</v>
      </c>
    </row>
    <row r="1889" spans="1:23">
      <c r="A1889">
        <f>Input2022!A1889</f>
        <v>2023</v>
      </c>
      <c r="B1889" t="str">
        <f>Input2022!B1889</f>
        <v>Geyserville Unified School District</v>
      </c>
      <c r="C1889" t="str">
        <f>Input2022!C1889</f>
        <v>School District</v>
      </c>
      <c r="D1889" t="str">
        <f>Input2022!D1889</f>
        <v>06</v>
      </c>
      <c r="E1889" t="str">
        <f>Input2022!E1889</f>
        <v>097</v>
      </c>
      <c r="F1889" t="str">
        <f>Input2022!F1889</f>
        <v>15150</v>
      </c>
      <c r="G1889" t="str">
        <f>Input2022!G1889</f>
        <v>CA</v>
      </c>
      <c r="H1889">
        <f>Input2022!H1889*0.000001</f>
        <v>1.045836</v>
      </c>
      <c r="I1889">
        <f>Input2022!I1889*0.000001</f>
        <v>-6.93E-2</v>
      </c>
      <c r="J1889">
        <f>Input2022!J1889*0.000001</f>
        <v>5.2261540000000002</v>
      </c>
      <c r="K1889">
        <f>Input2022!K1889*0.000001</f>
        <v>15.808617</v>
      </c>
      <c r="L1889">
        <f>Input2022!L1889*0.000001</f>
        <v>8.527690999999999</v>
      </c>
      <c r="M1889">
        <f>Input2022!M1889*0.000001</f>
        <v>5.295852</v>
      </c>
      <c r="N1889">
        <f>Input2022!N1889*0.000001</f>
        <v>0</v>
      </c>
      <c r="O1889">
        <f>Input2022!O1889*0.000001</f>
        <v>1.9761029999999999</v>
      </c>
      <c r="P1889">
        <f>Input2022!P1889*0.000001</f>
        <v>0.35390699999999997</v>
      </c>
      <c r="Q1889">
        <f>Input2022!Q1889*0.000001</f>
        <v>-3.504645</v>
      </c>
      <c r="R1889">
        <f>Input2022!R1889*0.000001</f>
        <v>15.327650979287023</v>
      </c>
      <c r="S1889">
        <f>Input2022!S1889*0.000001</f>
        <v>11.823005979287023</v>
      </c>
      <c r="T1889">
        <f>Input2022!T1889*0.000001</f>
        <v>0.52755600000000002</v>
      </c>
      <c r="U1889">
        <f>Input2022!U1889*0.000001</f>
        <v>0</v>
      </c>
      <c r="V1889">
        <f>Input2022!V1889*0.000001</f>
        <v>0</v>
      </c>
      <c r="W1889">
        <f>Input2022!W1889*0.000001</f>
        <v>-1.4602029999999999</v>
      </c>
    </row>
    <row r="1890" spans="1:23">
      <c r="A1890">
        <f>Input2022!A1890</f>
        <v>2023</v>
      </c>
      <c r="B1890" t="str">
        <f>Input2022!B1890</f>
        <v>Gilroy</v>
      </c>
      <c r="C1890" t="str">
        <f>Input2022!C1890</f>
        <v>City</v>
      </c>
      <c r="D1890" t="str">
        <f>Input2022!D1890</f>
        <v>06</v>
      </c>
      <c r="E1890" t="str">
        <f>Input2022!E1890</f>
        <v>085</v>
      </c>
      <c r="F1890">
        <f>Input2022!F1890</f>
        <v>29504</v>
      </c>
      <c r="G1890" t="str">
        <f>Input2022!G1890</f>
        <v>CA</v>
      </c>
      <c r="H1890">
        <f>Input2022!H1890*0.000001</f>
        <v>39.396186999999998</v>
      </c>
      <c r="I1890">
        <f>Input2022!I1890*0.000001</f>
        <v>-2.1895709999999999</v>
      </c>
      <c r="J1890">
        <f>Input2022!J1890*0.000001</f>
        <v>62.053165999999997</v>
      </c>
      <c r="K1890">
        <f>Input2022!K1890*0.000001</f>
        <v>110.11143199999999</v>
      </c>
      <c r="L1890">
        <f>Input2022!L1890*0.000001</f>
        <v>113.319076</v>
      </c>
      <c r="M1890">
        <f>Input2022!M1890*0.000001</f>
        <v>65.709485999999998</v>
      </c>
      <c r="N1890">
        <f>Input2022!N1890*0.000001</f>
        <v>0</v>
      </c>
      <c r="O1890">
        <f>Input2022!O1890*0.000001</f>
        <v>44.219912999999998</v>
      </c>
      <c r="P1890">
        <f>Input2022!P1890*0.000001</f>
        <v>9.3276819999999994</v>
      </c>
      <c r="Q1890">
        <f>Input2022!Q1890*0.000001</f>
        <v>-103.73416999999999</v>
      </c>
      <c r="R1890">
        <f>Input2022!R1890*0.000001</f>
        <v>335.65749299999999</v>
      </c>
      <c r="S1890">
        <f>Input2022!S1890*0.000001</f>
        <v>231.92332299999998</v>
      </c>
      <c r="T1890">
        <f>Input2022!T1890*0.000001</f>
        <v>12.184026999999999</v>
      </c>
      <c r="U1890">
        <f>Input2022!U1890*0.000001</f>
        <v>0</v>
      </c>
      <c r="V1890">
        <f>Input2022!V1890*0.000001</f>
        <v>14.496722</v>
      </c>
      <c r="W1890">
        <f>Input2022!W1890*0.000001</f>
        <v>-29.547208999999999</v>
      </c>
    </row>
    <row r="1891" spans="1:23">
      <c r="A1891">
        <f>Input2022!A1891</f>
        <v>2023</v>
      </c>
      <c r="B1891" t="str">
        <f>Input2022!B1891</f>
        <v>Gilroy Unified School District</v>
      </c>
      <c r="C1891" t="str">
        <f>Input2022!C1891</f>
        <v>School District</v>
      </c>
      <c r="D1891" t="str">
        <f>Input2022!D1891</f>
        <v>06</v>
      </c>
      <c r="E1891" t="str">
        <f>Input2022!E1891</f>
        <v>085</v>
      </c>
      <c r="F1891" t="str">
        <f>Input2022!F1891</f>
        <v>15180</v>
      </c>
      <c r="G1891" t="str">
        <f>Input2022!G1891</f>
        <v>CA</v>
      </c>
      <c r="H1891">
        <f>Input2022!H1891*0.000001</f>
        <v>38.452335999999995</v>
      </c>
      <c r="I1891">
        <f>Input2022!I1891*0.000001</f>
        <v>0</v>
      </c>
      <c r="J1891">
        <f>Input2022!J1891*0.000001</f>
        <v>165.316371</v>
      </c>
      <c r="K1891">
        <f>Input2022!K1891*0.000001</f>
        <v>365.77362599999998</v>
      </c>
      <c r="L1891">
        <f>Input2022!L1891*0.000001</f>
        <v>220.11202499999999</v>
      </c>
      <c r="M1891">
        <f>Input2022!M1891*0.000001</f>
        <v>185.89724200000001</v>
      </c>
      <c r="N1891">
        <f>Input2022!N1891*0.000001</f>
        <v>81.732586999999995</v>
      </c>
      <c r="O1891">
        <f>Input2022!O1891*0.000001</f>
        <v>0</v>
      </c>
      <c r="P1891">
        <f>Input2022!P1891*0.000001</f>
        <v>21.351617999999998</v>
      </c>
      <c r="Q1891">
        <f>Input2022!Q1891*0.000001</f>
        <v>-117.02388099999999</v>
      </c>
      <c r="R1891">
        <f>Input2022!R1891*0.000001</f>
        <v>524.68667250647309</v>
      </c>
      <c r="S1891">
        <f>Input2022!S1891*0.000001</f>
        <v>407.66279150647313</v>
      </c>
      <c r="T1891">
        <f>Input2022!T1891*0.000001</f>
        <v>15.867742999999999</v>
      </c>
      <c r="U1891">
        <f>Input2022!U1891*0.000001</f>
        <v>0</v>
      </c>
      <c r="V1891">
        <f>Input2022!V1891*0.000001</f>
        <v>0</v>
      </c>
      <c r="W1891">
        <f>Input2022!W1891*0.000001</f>
        <v>-102.309353</v>
      </c>
    </row>
    <row r="1892" spans="1:23">
      <c r="A1892">
        <f>Input2022!A1892</f>
        <v>2023</v>
      </c>
      <c r="B1892" t="str">
        <f>Input2022!B1892</f>
        <v>Glendale</v>
      </c>
      <c r="C1892" t="str">
        <f>Input2022!C1892</f>
        <v>City</v>
      </c>
      <c r="D1892" t="str">
        <f>Input2022!D1892</f>
        <v>06</v>
      </c>
      <c r="E1892" t="str">
        <f>Input2022!E1892</f>
        <v>037</v>
      </c>
      <c r="F1892">
        <f>Input2022!F1892</f>
        <v>30000</v>
      </c>
      <c r="G1892" t="str">
        <f>Input2022!G1892</f>
        <v>CA</v>
      </c>
      <c r="H1892">
        <f>Input2022!H1892*0.000001</f>
        <v>145.429</v>
      </c>
      <c r="I1892">
        <f>Input2022!I1892*0.000001</f>
        <v>-10.661999999999999</v>
      </c>
      <c r="J1892">
        <f>Input2022!J1892*0.000001</f>
        <v>276.43</v>
      </c>
      <c r="K1892">
        <f>Input2022!K1892*0.000001</f>
        <v>388.572</v>
      </c>
      <c r="L1892">
        <f>Input2022!L1892*0.000001</f>
        <v>855.34199999999998</v>
      </c>
      <c r="M1892">
        <f>Input2022!M1892*0.000001</f>
        <v>303.15799999999996</v>
      </c>
      <c r="N1892">
        <f>Input2022!N1892*0.000001</f>
        <v>0</v>
      </c>
      <c r="O1892">
        <f>Input2022!O1892*0.000001</f>
        <v>161.91299999999998</v>
      </c>
      <c r="P1892">
        <f>Input2022!P1892*0.000001</f>
        <v>20.625</v>
      </c>
      <c r="Q1892">
        <f>Input2022!Q1892*0.000001</f>
        <v>-676.65</v>
      </c>
      <c r="R1892">
        <f>Input2022!R1892*0.000001</f>
        <v>2340.893</v>
      </c>
      <c r="S1892">
        <f>Input2022!S1892*0.000001</f>
        <v>1664.2429999999999</v>
      </c>
      <c r="T1892">
        <f>Input2022!T1892*0.000001</f>
        <v>73.335999999999999</v>
      </c>
      <c r="U1892">
        <f>Input2022!U1892*0.000001</f>
        <v>0</v>
      </c>
      <c r="V1892">
        <f>Input2022!V1892*0.000001</f>
        <v>12.427</v>
      </c>
      <c r="W1892">
        <f>Input2022!W1892*0.000001</f>
        <v>-143.19399999999999</v>
      </c>
    </row>
    <row r="1893" spans="1:23">
      <c r="A1893">
        <f>Input2022!A1893</f>
        <v>2023</v>
      </c>
      <c r="B1893" t="str">
        <f>Input2022!B1893</f>
        <v>Glendale Unified School District</v>
      </c>
      <c r="C1893" t="str">
        <f>Input2022!C1893</f>
        <v>School District</v>
      </c>
      <c r="D1893" t="str">
        <f>Input2022!D1893</f>
        <v>06</v>
      </c>
      <c r="E1893" t="str">
        <f>Input2022!E1893</f>
        <v>037</v>
      </c>
      <c r="F1893" t="str">
        <f>Input2022!F1893</f>
        <v>15240</v>
      </c>
      <c r="G1893" t="str">
        <f>Input2022!G1893</f>
        <v>CA</v>
      </c>
      <c r="H1893">
        <f>Input2022!H1893*0.000001</f>
        <v>23.345551999999998</v>
      </c>
      <c r="I1893">
        <f>Input2022!I1893*0.000001</f>
        <v>-1.485317</v>
      </c>
      <c r="J1893">
        <f>Input2022!J1893*0.000001</f>
        <v>408.17662799999999</v>
      </c>
      <c r="K1893">
        <f>Input2022!K1893*0.000001</f>
        <v>437.15934599999997</v>
      </c>
      <c r="L1893">
        <f>Input2022!L1893*0.000001</f>
        <v>494.07040999999998</v>
      </c>
      <c r="M1893">
        <f>Input2022!M1893*0.000001</f>
        <v>437.08292999999998</v>
      </c>
      <c r="N1893">
        <f>Input2022!N1893*0.000001</f>
        <v>109.810902</v>
      </c>
      <c r="O1893">
        <f>Input2022!O1893*0.000001</f>
        <v>0</v>
      </c>
      <c r="P1893">
        <f>Input2022!P1893*0.000001</f>
        <v>65.26088399999999</v>
      </c>
      <c r="Q1893">
        <f>Input2022!Q1893*0.000001</f>
        <v>-260.00369999999998</v>
      </c>
      <c r="R1893">
        <f>Input2022!R1893*0.000001</f>
        <v>1172.4174</v>
      </c>
      <c r="S1893">
        <f>Input2022!S1893*0.000001</f>
        <v>912.41369999999995</v>
      </c>
      <c r="T1893">
        <f>Input2022!T1893*0.000001</f>
        <v>41.372754</v>
      </c>
      <c r="U1893">
        <f>Input2022!U1893*0.000001</f>
        <v>-1.2239999999999999E-2</v>
      </c>
      <c r="V1893">
        <f>Input2022!V1893*0.000001</f>
        <v>121.44035299999999</v>
      </c>
      <c r="W1893">
        <f>Input2022!W1893*0.000001</f>
        <v>-291.46219400000001</v>
      </c>
    </row>
    <row r="1894" spans="1:23">
      <c r="A1894">
        <f>Input2022!A1894</f>
        <v>2023</v>
      </c>
      <c r="B1894" t="str">
        <f>Input2022!B1894</f>
        <v>Glendora</v>
      </c>
      <c r="C1894" t="str">
        <f>Input2022!C1894</f>
        <v>City</v>
      </c>
      <c r="D1894" t="str">
        <f>Input2022!D1894</f>
        <v>06</v>
      </c>
      <c r="E1894" t="str">
        <f>Input2022!E1894</f>
        <v>037</v>
      </c>
      <c r="F1894">
        <f>Input2022!F1894</f>
        <v>30014</v>
      </c>
      <c r="G1894" t="str">
        <f>Input2022!G1894</f>
        <v>CA</v>
      </c>
      <c r="H1894">
        <f>Input2022!H1894*0.000001</f>
        <v>27.188122</v>
      </c>
      <c r="I1894">
        <f>Input2022!I1894*0.000001</f>
        <v>-12.950953999999999</v>
      </c>
      <c r="J1894">
        <f>Input2022!J1894*0.000001</f>
        <v>37.647369999999995</v>
      </c>
      <c r="K1894">
        <f>Input2022!K1894*0.000001</f>
        <v>70.004109</v>
      </c>
      <c r="L1894">
        <f>Input2022!L1894*0.000001</f>
        <v>84.753073000000001</v>
      </c>
      <c r="M1894">
        <f>Input2022!M1894*0.000001</f>
        <v>47.864792000000001</v>
      </c>
      <c r="N1894">
        <f>Input2022!N1894*0.000001</f>
        <v>0</v>
      </c>
      <c r="O1894">
        <f>Input2022!O1894*0.000001</f>
        <v>29.410572999999999</v>
      </c>
      <c r="P1894">
        <f>Input2022!P1894*0.000001</f>
        <v>4.7532059999999996</v>
      </c>
      <c r="Q1894">
        <f>Input2022!Q1894*0.000001</f>
        <v>-10.461124999999999</v>
      </c>
      <c r="R1894">
        <f>Input2022!R1894*0.000001</f>
        <v>169.92617999999999</v>
      </c>
      <c r="S1894">
        <f>Input2022!S1894*0.000001</f>
        <v>159.46505500000001</v>
      </c>
      <c r="T1894">
        <f>Input2022!T1894*0.000001</f>
        <v>2.8406309999999997</v>
      </c>
      <c r="U1894">
        <f>Input2022!U1894*0.000001</f>
        <v>0</v>
      </c>
      <c r="V1894">
        <f>Input2022!V1894*0.000001</f>
        <v>10.191924999999999</v>
      </c>
      <c r="W1894">
        <f>Input2022!W1894*0.000001</f>
        <v>11.251882</v>
      </c>
    </row>
    <row r="1895" spans="1:23">
      <c r="A1895">
        <f>Input2022!A1895</f>
        <v>2023</v>
      </c>
      <c r="B1895" t="str">
        <f>Input2022!B1895</f>
        <v>Glendora Unified School District</v>
      </c>
      <c r="C1895" t="str">
        <f>Input2022!C1895</f>
        <v>School District</v>
      </c>
      <c r="D1895" t="str">
        <f>Input2022!D1895</f>
        <v>06</v>
      </c>
      <c r="E1895" t="str">
        <f>Input2022!E1895</f>
        <v>037</v>
      </c>
      <c r="F1895" t="str">
        <f>Input2022!F1895</f>
        <v>15270</v>
      </c>
      <c r="G1895" t="str">
        <f>Input2022!G1895</f>
        <v>CA</v>
      </c>
      <c r="H1895">
        <f>Input2022!H1895*0.000001</f>
        <v>20.127168999999999</v>
      </c>
      <c r="I1895">
        <f>Input2022!I1895*0.000001</f>
        <v>0</v>
      </c>
      <c r="J1895">
        <f>Input2022!J1895*0.000001</f>
        <v>90.899731000000003</v>
      </c>
      <c r="K1895">
        <f>Input2022!K1895*0.000001</f>
        <v>50.205953000000001</v>
      </c>
      <c r="L1895">
        <f>Input2022!L1895*0.000001</f>
        <v>115.34702</v>
      </c>
      <c r="M1895">
        <f>Input2022!M1895*0.000001</f>
        <v>107.319683</v>
      </c>
      <c r="N1895">
        <f>Input2022!N1895*0.000001</f>
        <v>0</v>
      </c>
      <c r="O1895">
        <f>Input2022!O1895*0.000001</f>
        <v>38.798515999999999</v>
      </c>
      <c r="P1895">
        <f>Input2022!P1895*0.000001</f>
        <v>12.565484</v>
      </c>
      <c r="Q1895">
        <f>Input2022!Q1895*0.000001</f>
        <v>-72.101838999999998</v>
      </c>
      <c r="R1895">
        <f>Input2022!R1895*0.000001</f>
        <v>325.54598284486406</v>
      </c>
      <c r="S1895">
        <f>Input2022!S1895*0.000001</f>
        <v>253.44414384486407</v>
      </c>
      <c r="T1895">
        <f>Input2022!T1895*0.000001</f>
        <v>10.472289</v>
      </c>
      <c r="U1895">
        <f>Input2022!U1895*0.000001</f>
        <v>0</v>
      </c>
      <c r="V1895">
        <f>Input2022!V1895*0.000001</f>
        <v>12.273315</v>
      </c>
      <c r="W1895">
        <f>Input2022!W1895*0.000001</f>
        <v>-68.610929999999996</v>
      </c>
    </row>
    <row r="1896" spans="1:23">
      <c r="A1896">
        <f>Input2022!A1896</f>
        <v>2023</v>
      </c>
      <c r="B1896" t="str">
        <f>Input2022!B1896</f>
        <v>Glenn County</v>
      </c>
      <c r="C1896" t="str">
        <f>Input2022!C1896</f>
        <v>County</v>
      </c>
      <c r="D1896" t="str">
        <f>Input2022!D1896</f>
        <v>06</v>
      </c>
      <c r="E1896" t="str">
        <f>Input2022!E1896</f>
        <v>021</v>
      </c>
      <c r="F1896" t="str">
        <f>Input2022!F1896</f>
        <v>00000</v>
      </c>
      <c r="G1896" t="str">
        <f>Input2022!G1896</f>
        <v>CA</v>
      </c>
      <c r="H1896">
        <f>Input2022!H1896*0.000001</f>
        <v>0.32366800000000001</v>
      </c>
      <c r="I1896">
        <f>Input2022!I1896*0.000001</f>
        <v>-1.7675019999999999</v>
      </c>
      <c r="J1896">
        <f>Input2022!J1896*0.000001</f>
        <v>96.610427000000001</v>
      </c>
      <c r="K1896">
        <f>Input2022!K1896*0.000001</f>
        <v>29.400451</v>
      </c>
      <c r="L1896">
        <f>Input2022!L1896*0.000001</f>
        <v>135.71968099999998</v>
      </c>
      <c r="M1896">
        <f>Input2022!M1896*0.000001</f>
        <v>70.223873999999995</v>
      </c>
      <c r="N1896">
        <f>Input2022!N1896*0.000001</f>
        <v>0</v>
      </c>
      <c r="O1896">
        <f>Input2022!O1896*0.000001</f>
        <v>5.3799929999999998</v>
      </c>
      <c r="P1896">
        <f>Input2022!P1896*0.000001</f>
        <v>11.011638</v>
      </c>
      <c r="Q1896">
        <f>Input2022!Q1896*0.000001</f>
        <v>-98.106482</v>
      </c>
      <c r="R1896">
        <f>Input2022!R1896*0.000001</f>
        <v>259.90178499999996</v>
      </c>
      <c r="S1896">
        <f>Input2022!S1896*0.000001</f>
        <v>161.79530299999999</v>
      </c>
      <c r="T1896">
        <f>Input2022!T1896*0.000001</f>
        <v>9.2874619999999997</v>
      </c>
      <c r="U1896">
        <f>Input2022!U1896*0.000001</f>
        <v>0</v>
      </c>
      <c r="V1896">
        <f>Input2022!V1896*0.000001</f>
        <v>80.457514000000003</v>
      </c>
      <c r="W1896">
        <f>Input2022!W1896*0.000001</f>
        <v>-163.650092</v>
      </c>
    </row>
    <row r="1897" spans="1:23">
      <c r="A1897">
        <f>Input2022!A1897</f>
        <v>2023</v>
      </c>
      <c r="B1897" t="str">
        <f>Input2022!B1897</f>
        <v>Glenn County Office of Education</v>
      </c>
      <c r="C1897" t="str">
        <f>Input2022!C1897</f>
        <v>School District</v>
      </c>
      <c r="D1897" t="str">
        <f>Input2022!D1897</f>
        <v>06</v>
      </c>
      <c r="E1897" t="str">
        <f>Input2022!E1897</f>
        <v>021</v>
      </c>
      <c r="F1897" t="str">
        <f>Input2022!F1897</f>
        <v>91008</v>
      </c>
      <c r="G1897" t="str">
        <f>Input2022!G1897</f>
        <v>CA</v>
      </c>
      <c r="H1897">
        <f>Input2022!H1897*0.000001</f>
        <v>3.819334</v>
      </c>
      <c r="I1897">
        <f>Input2022!I1897*0.000001</f>
        <v>-1.385688</v>
      </c>
      <c r="J1897">
        <f>Input2022!J1897*0.000001</f>
        <v>26.742515999999998</v>
      </c>
      <c r="K1897">
        <f>Input2022!K1897*0.000001</f>
        <v>3.395378</v>
      </c>
      <c r="L1897">
        <f>Input2022!L1897*0.000001</f>
        <v>39.989930000000001</v>
      </c>
      <c r="M1897">
        <f>Input2022!M1897*0.000001</f>
        <v>26.702197999999999</v>
      </c>
      <c r="N1897">
        <f>Input2022!N1897*0.000001</f>
        <v>0</v>
      </c>
      <c r="O1897">
        <f>Input2022!O1897*0.000001</f>
        <v>4.6910980000000002</v>
      </c>
      <c r="P1897">
        <f>Input2022!P1897*0.000001</f>
        <v>4.9444219999999994</v>
      </c>
      <c r="Q1897">
        <f>Input2022!Q1897*0.000001</f>
        <v>-25.709920999999998</v>
      </c>
      <c r="R1897">
        <f>Input2022!R1897*0.000001</f>
        <v>99.483765922220641</v>
      </c>
      <c r="S1897">
        <f>Input2022!S1897*0.000001</f>
        <v>73.773844922220647</v>
      </c>
      <c r="T1897">
        <f>Input2022!T1897*0.000001</f>
        <v>3.7380459999999998</v>
      </c>
      <c r="U1897">
        <f>Input2022!U1897*0.000001</f>
        <v>0</v>
      </c>
      <c r="V1897">
        <f>Input2022!V1897*0.000001</f>
        <v>3.9460639999999998</v>
      </c>
      <c r="W1897">
        <f>Input2022!W1897*0.000001</f>
        <v>-16.96744</v>
      </c>
    </row>
    <row r="1898" spans="1:23">
      <c r="A1898">
        <f>Input2022!A1898</f>
        <v>2023</v>
      </c>
      <c r="B1898" t="str">
        <f>Input2022!B1898</f>
        <v>Golden Feather Union Elementary School District</v>
      </c>
      <c r="C1898" t="str">
        <f>Input2022!C1898</f>
        <v>School District</v>
      </c>
      <c r="D1898" t="str">
        <f>Input2022!D1898</f>
        <v>06</v>
      </c>
      <c r="E1898" t="str">
        <f>Input2022!E1898</f>
        <v>007</v>
      </c>
      <c r="F1898" t="str">
        <f>Input2022!F1898</f>
        <v>15480</v>
      </c>
      <c r="G1898" t="str">
        <f>Input2022!G1898</f>
        <v>CA</v>
      </c>
      <c r="H1898">
        <f>Input2022!H1898*0.000001</f>
        <v>2.670585</v>
      </c>
      <c r="I1898">
        <f>Input2022!I1898*0.000001</f>
        <v>0</v>
      </c>
      <c r="J1898">
        <f>Input2022!J1898*0.000001</f>
        <v>2.6520159999999997</v>
      </c>
      <c r="K1898">
        <f>Input2022!K1898*0.000001</f>
        <v>4.3999999999999999E-5</v>
      </c>
      <c r="L1898">
        <f>Input2022!L1898*0.000001</f>
        <v>3.0705830000000001</v>
      </c>
      <c r="M1898">
        <f>Input2022!M1898*0.000001</f>
        <v>2.7085539999999999</v>
      </c>
      <c r="N1898">
        <f>Input2022!N1898*0.000001</f>
        <v>0</v>
      </c>
      <c r="O1898">
        <f>Input2022!O1898*0.000001</f>
        <v>2.7772619999999999</v>
      </c>
      <c r="P1898">
        <f>Input2022!P1898*0.000001</f>
        <v>0.27033799999999997</v>
      </c>
      <c r="Q1898">
        <f>Input2022!Q1898*0.000001</f>
        <v>-1.20621</v>
      </c>
      <c r="R1898">
        <f>Input2022!R1898*0.000001</f>
        <v>5.2097622939270121</v>
      </c>
      <c r="S1898">
        <f>Input2022!S1898*0.000001</f>
        <v>4.0035522939270116</v>
      </c>
      <c r="T1898">
        <f>Input2022!T1898*0.000001</f>
        <v>0.18826299999999999</v>
      </c>
      <c r="U1898">
        <f>Input2022!U1898*0.000001</f>
        <v>0</v>
      </c>
      <c r="V1898">
        <f>Input2022!V1898*0.000001</f>
        <v>0.28895999999999999</v>
      </c>
      <c r="W1898">
        <f>Input2022!W1898*0.000001</f>
        <v>1.3218109999999998</v>
      </c>
    </row>
    <row r="1899" spans="1:23">
      <c r="A1899">
        <f>Input2022!A1899</f>
        <v>2023</v>
      </c>
      <c r="B1899" t="str">
        <f>Input2022!B1899</f>
        <v>Golden Plains Unified School District</v>
      </c>
      <c r="C1899" t="str">
        <f>Input2022!C1899</f>
        <v>School District</v>
      </c>
      <c r="D1899" t="str">
        <f>Input2022!D1899</f>
        <v>06</v>
      </c>
      <c r="E1899" t="str">
        <f>Input2022!E1899</f>
        <v>019</v>
      </c>
      <c r="F1899" t="str">
        <f>Input2022!F1899</f>
        <v>91134</v>
      </c>
      <c r="G1899" t="str">
        <f>Input2022!G1899</f>
        <v>CA</v>
      </c>
      <c r="H1899">
        <f>Input2022!H1899*0.000001</f>
        <v>11.287794</v>
      </c>
      <c r="I1899">
        <f>Input2022!I1899*0.000001</f>
        <v>-1.7983389999999999</v>
      </c>
      <c r="J1899">
        <f>Input2022!J1899*0.000001</f>
        <v>32.588709999999999</v>
      </c>
      <c r="K1899">
        <f>Input2022!K1899*0.000001</f>
        <v>10.762376</v>
      </c>
      <c r="L1899">
        <f>Input2022!L1899*0.000001</f>
        <v>51.705987</v>
      </c>
      <c r="M1899">
        <f>Input2022!M1899*0.000001</f>
        <v>41.516419999999997</v>
      </c>
      <c r="N1899">
        <f>Input2022!N1899*0.000001</f>
        <v>24.045114999999999</v>
      </c>
      <c r="O1899">
        <f>Input2022!O1899*0.000001</f>
        <v>0</v>
      </c>
      <c r="P1899">
        <f>Input2022!P1899*0.000001</f>
        <v>8.5463570000000004</v>
      </c>
      <c r="Q1899">
        <f>Input2022!Q1899*0.000001</f>
        <v>-19.163</v>
      </c>
      <c r="R1899">
        <f>Input2022!R1899*0.000001</f>
        <v>101.30179099999999</v>
      </c>
      <c r="S1899">
        <f>Input2022!S1899*0.000001</f>
        <v>82.138790999999998</v>
      </c>
      <c r="T1899">
        <f>Input2022!T1899*0.000001</f>
        <v>2.4934750000000001</v>
      </c>
      <c r="U1899">
        <f>Input2022!U1899*0.000001</f>
        <v>0</v>
      </c>
      <c r="V1899">
        <f>Input2022!V1899*0.000001</f>
        <v>3.4990269999999999</v>
      </c>
      <c r="W1899">
        <f>Input2022!W1899*0.000001</f>
        <v>-7.5596129999999997</v>
      </c>
    </row>
    <row r="1900" spans="1:23">
      <c r="A1900">
        <f>Input2022!A1900</f>
        <v>2023</v>
      </c>
      <c r="B1900" t="str">
        <f>Input2022!B1900</f>
        <v>Golden Sierra Job Training Agency</v>
      </c>
      <c r="C1900" t="str">
        <f>Input2022!C1900</f>
        <v>Special District</v>
      </c>
      <c r="D1900" t="str">
        <f>Input2022!D1900</f>
        <v>06</v>
      </c>
      <c r="E1900" t="str">
        <f>Input2022!E1900</f>
        <v>061</v>
      </c>
      <c r="F1900">
        <f>Input2022!F1900</f>
        <v>99030</v>
      </c>
      <c r="G1900" t="str">
        <f>Input2022!G1900</f>
        <v>CA</v>
      </c>
      <c r="H1900">
        <f>Input2022!H1900*0.000001</f>
        <v>0.26113500000000001</v>
      </c>
      <c r="I1900">
        <f>Input2022!I1900*0.000001</f>
        <v>0</v>
      </c>
      <c r="J1900">
        <f>Input2022!J1900*0.000001</f>
        <v>4.5030409999999996</v>
      </c>
      <c r="K1900">
        <f>Input2022!K1900*0.000001</f>
        <v>9.3401999999999999E-2</v>
      </c>
      <c r="L1900">
        <f>Input2022!L1900*0.000001</f>
        <v>4.5200569999999995</v>
      </c>
      <c r="M1900">
        <f>Input2022!M1900*0.000001</f>
        <v>4.5200569999999995</v>
      </c>
      <c r="N1900">
        <f>Input2022!N1900*0.000001</f>
        <v>0</v>
      </c>
      <c r="O1900">
        <f>Input2022!O1900*0.000001</f>
        <v>0.27335599999999999</v>
      </c>
      <c r="P1900">
        <f>Input2022!P1900*0.000001</f>
        <v>0.137798</v>
      </c>
      <c r="Q1900">
        <f>Input2022!Q1900*0.000001</f>
        <v>-5.4741770000000001</v>
      </c>
      <c r="R1900">
        <f>Input2022!R1900*0.000001</f>
        <v>25.09939</v>
      </c>
      <c r="S1900">
        <f>Input2022!S1900*0.000001</f>
        <v>19.625212999999999</v>
      </c>
      <c r="T1900">
        <f>Input2022!T1900*0.000001</f>
        <v>0.43923299999999998</v>
      </c>
      <c r="U1900">
        <f>Input2022!U1900*0.000001</f>
        <v>1.9629409999999998</v>
      </c>
      <c r="V1900">
        <f>Input2022!V1900*0.000001</f>
        <v>2.2309329999999998</v>
      </c>
      <c r="W1900">
        <f>Input2022!W1900*0.000001</f>
        <v>-3.9089109999999998</v>
      </c>
    </row>
    <row r="1901" spans="1:23">
      <c r="A1901">
        <f>Input2022!A1901</f>
        <v>2023</v>
      </c>
      <c r="B1901" t="str">
        <f>Input2022!B1901</f>
        <v>Golden Valley Unified School District</v>
      </c>
      <c r="C1901" t="str">
        <f>Input2022!C1901</f>
        <v>School District</v>
      </c>
      <c r="D1901" t="str">
        <f>Input2022!D1901</f>
        <v>06</v>
      </c>
      <c r="E1901" t="str">
        <f>Input2022!E1901</f>
        <v>039</v>
      </c>
      <c r="F1901" t="str">
        <f>Input2022!F1901</f>
        <v>00068</v>
      </c>
      <c r="G1901" t="str">
        <f>Input2022!G1901</f>
        <v>CA</v>
      </c>
      <c r="H1901">
        <f>Input2022!H1901*0.000001</f>
        <v>5.3603480000000001</v>
      </c>
      <c r="I1901">
        <f>Input2022!I1901*0.000001</f>
        <v>-0.87990299999999999</v>
      </c>
      <c r="J1901">
        <f>Input2022!J1901*0.000001</f>
        <v>32.721747000000001</v>
      </c>
      <c r="K1901">
        <f>Input2022!K1901*0.000001</f>
        <v>108.864671</v>
      </c>
      <c r="L1901">
        <f>Input2022!L1901*0.000001</f>
        <v>52.675061999999997</v>
      </c>
      <c r="M1901">
        <f>Input2022!M1901*0.000001</f>
        <v>41.153912999999996</v>
      </c>
      <c r="N1901">
        <f>Input2022!N1901*0.000001</f>
        <v>0</v>
      </c>
      <c r="O1901">
        <f>Input2022!O1901*0.000001</f>
        <v>14.061593999999999</v>
      </c>
      <c r="P1901">
        <f>Input2022!P1901*0.000001</f>
        <v>2.7136879999999999</v>
      </c>
      <c r="Q1901">
        <f>Input2022!Q1901*0.000001</f>
        <v>-21.682735999999998</v>
      </c>
      <c r="R1901">
        <f>Input2022!R1901*0.000001</f>
        <v>96.304365093436928</v>
      </c>
      <c r="S1901">
        <f>Input2022!S1901*0.000001</f>
        <v>74.621629093436923</v>
      </c>
      <c r="T1901">
        <f>Input2022!T1901*0.000001</f>
        <v>3.7678819999999997</v>
      </c>
      <c r="U1901">
        <f>Input2022!U1901*0.000001</f>
        <v>0</v>
      </c>
      <c r="V1901">
        <f>Input2022!V1901*0.000001</f>
        <v>0</v>
      </c>
      <c r="W1901">
        <f>Input2022!W1901*0.000001</f>
        <v>-24.806214999999998</v>
      </c>
    </row>
    <row r="1902" spans="1:23">
      <c r="A1902">
        <f>Input2022!A1902</f>
        <v>2023</v>
      </c>
      <c r="B1902" t="str">
        <f>Input2022!B1902</f>
        <v>Goleta</v>
      </c>
      <c r="C1902" t="str">
        <f>Input2022!C1902</f>
        <v>City</v>
      </c>
      <c r="D1902" t="str">
        <f>Input2022!D1902</f>
        <v>06</v>
      </c>
      <c r="E1902" t="str">
        <f>Input2022!E1902</f>
        <v>083</v>
      </c>
      <c r="F1902" t="str">
        <f>Input2022!F1902</f>
        <v>30378</v>
      </c>
      <c r="G1902" t="str">
        <f>Input2022!G1902</f>
        <v>CA</v>
      </c>
      <c r="H1902">
        <f>Input2022!H1902*0.000001</f>
        <v>39.517001</v>
      </c>
      <c r="I1902">
        <f>Input2022!I1902*0.000001</f>
        <v>-0.21390599999999999</v>
      </c>
      <c r="J1902">
        <f>Input2022!J1902*0.000001</f>
        <v>38.163243999999999</v>
      </c>
      <c r="K1902">
        <f>Input2022!K1902*0.000001</f>
        <v>10.840515999999999</v>
      </c>
      <c r="L1902">
        <f>Input2022!L1902*0.000001</f>
        <v>51.214230999999998</v>
      </c>
      <c r="M1902">
        <f>Input2022!M1902*0.000001</f>
        <v>38.338952999999997</v>
      </c>
      <c r="N1902">
        <f>Input2022!N1902*0.000001</f>
        <v>0</v>
      </c>
      <c r="O1902">
        <f>Input2022!O1902*0.000001</f>
        <v>39.059520999999997</v>
      </c>
      <c r="P1902">
        <f>Input2022!P1902*0.000001</f>
        <v>6.3846069999999999</v>
      </c>
      <c r="Q1902">
        <f>Input2022!Q1902*0.000001</f>
        <v>-4.6594259999999998</v>
      </c>
      <c r="R1902">
        <f>Input2022!R1902*0.000001</f>
        <v>26.413979999999999</v>
      </c>
      <c r="S1902">
        <f>Input2022!S1902*0.000001</f>
        <v>21.754553999999999</v>
      </c>
      <c r="T1902">
        <f>Input2022!T1902*0.000001</f>
        <v>1.3008249999999999</v>
      </c>
      <c r="U1902">
        <f>Input2022!U1902*0.000001</f>
        <v>0.319359</v>
      </c>
      <c r="V1902">
        <f>Input2022!V1902*0.000001</f>
        <v>1.0519619999999998</v>
      </c>
      <c r="W1902">
        <f>Input2022!W1902*0.000001</f>
        <v>30.728543999999999</v>
      </c>
    </row>
    <row r="1903" spans="1:23">
      <c r="A1903">
        <f>Input2022!A1903</f>
        <v>2023</v>
      </c>
      <c r="B1903" t="str">
        <f>Input2022!B1903</f>
        <v>Goleta Union School District</v>
      </c>
      <c r="C1903" t="str">
        <f>Input2022!C1903</f>
        <v>School District</v>
      </c>
      <c r="D1903" t="str">
        <f>Input2022!D1903</f>
        <v>06</v>
      </c>
      <c r="E1903" t="str">
        <f>Input2022!E1903</f>
        <v>083</v>
      </c>
      <c r="F1903" t="str">
        <f>Input2022!F1903</f>
        <v>15510</v>
      </c>
      <c r="G1903" t="str">
        <f>Input2022!G1903</f>
        <v>CA</v>
      </c>
      <c r="H1903">
        <f>Input2022!H1903*0.000001</f>
        <v>8.695549999999999</v>
      </c>
      <c r="I1903">
        <f>Input2022!I1903*0.000001</f>
        <v>-0.55468200000000001</v>
      </c>
      <c r="J1903">
        <f>Input2022!J1903*0.000001</f>
        <v>75.876402999999996</v>
      </c>
      <c r="K1903">
        <f>Input2022!K1903*0.000001</f>
        <v>40.197978999999997</v>
      </c>
      <c r="L1903">
        <f>Input2022!L1903*0.000001</f>
        <v>78.366327999999996</v>
      </c>
      <c r="M1903">
        <f>Input2022!M1903*0.000001</f>
        <v>74.271048999999991</v>
      </c>
      <c r="N1903">
        <f>Input2022!N1903*0.000001</f>
        <v>7.1258000000000002E-2</v>
      </c>
      <c r="O1903">
        <f>Input2022!O1903*0.000001</f>
        <v>12.993274999999999</v>
      </c>
      <c r="P1903">
        <f>Input2022!P1903*0.000001</f>
        <v>3.1752609999999999</v>
      </c>
      <c r="Q1903">
        <f>Input2022!Q1903*0.000001</f>
        <v>-66.450565999999995</v>
      </c>
      <c r="R1903">
        <f>Input2022!R1903*0.000001</f>
        <v>288.09646199999997</v>
      </c>
      <c r="S1903">
        <f>Input2022!S1903*0.000001</f>
        <v>221.64589599999999</v>
      </c>
      <c r="T1903">
        <f>Input2022!T1903*0.000001</f>
        <v>10.292346999999999</v>
      </c>
      <c r="U1903">
        <f>Input2022!U1903*0.000001</f>
        <v>-1.9429999999999998E-3</v>
      </c>
      <c r="V1903">
        <f>Input2022!V1903*0.000001</f>
        <v>0.240504</v>
      </c>
      <c r="W1903">
        <f>Input2022!W1903*0.000001</f>
        <v>-41.393594</v>
      </c>
    </row>
    <row r="1904" spans="1:23">
      <c r="A1904">
        <f>Input2022!A1904</f>
        <v>2023</v>
      </c>
      <c r="B1904" t="str">
        <f>Input2022!B1904</f>
        <v>Gonzales</v>
      </c>
      <c r="C1904" t="str">
        <f>Input2022!C1904</f>
        <v>City</v>
      </c>
      <c r="D1904" t="str">
        <f>Input2022!D1904</f>
        <v>06</v>
      </c>
      <c r="E1904" t="str">
        <f>Input2022!E1904</f>
        <v>053</v>
      </c>
      <c r="F1904">
        <f>Input2022!F1904</f>
        <v>30392</v>
      </c>
      <c r="G1904" t="str">
        <f>Input2022!G1904</f>
        <v>CA</v>
      </c>
      <c r="H1904">
        <f>Input2022!H1904*0.000001</f>
        <v>0.97824</v>
      </c>
      <c r="I1904">
        <f>Input2022!I1904*0.000001</f>
        <v>0</v>
      </c>
      <c r="J1904">
        <f>Input2022!J1904*0.000001</f>
        <v>7.9304269999999999</v>
      </c>
      <c r="K1904">
        <f>Input2022!K1904*0.000001</f>
        <v>4.3298369999999995</v>
      </c>
      <c r="L1904">
        <f>Input2022!L1904*0.000001</f>
        <v>19.258815999999999</v>
      </c>
      <c r="M1904">
        <f>Input2022!M1904*0.000001</f>
        <v>9.6142690000000002</v>
      </c>
      <c r="N1904">
        <f>Input2022!N1904*0.000001</f>
        <v>0</v>
      </c>
      <c r="O1904">
        <f>Input2022!O1904*0.000001</f>
        <v>2.293533</v>
      </c>
      <c r="P1904">
        <f>Input2022!P1904*0.000001</f>
        <v>0.97549299999999994</v>
      </c>
      <c r="Q1904">
        <f>Input2022!Q1904*0.000001</f>
        <v>-4.2416099999999997</v>
      </c>
      <c r="R1904">
        <f>Input2022!R1904*0.000001</f>
        <v>20.311985999999997</v>
      </c>
      <c r="S1904">
        <f>Input2022!S1904*0.000001</f>
        <v>16.070376</v>
      </c>
      <c r="T1904">
        <f>Input2022!T1904*0.000001</f>
        <v>0.64211200000000002</v>
      </c>
      <c r="U1904">
        <f>Input2022!U1904*0.000001</f>
        <v>0</v>
      </c>
      <c r="V1904">
        <f>Input2022!V1904*0.000001</f>
        <v>0</v>
      </c>
      <c r="W1904">
        <f>Input2022!W1904*0.000001</f>
        <v>-4.0524999999999999E-2</v>
      </c>
    </row>
    <row r="1905" spans="1:23">
      <c r="A1905">
        <f>Input2022!A1905</f>
        <v>2023</v>
      </c>
      <c r="B1905" t="str">
        <f>Input2022!B1905</f>
        <v>Gonzales Unified School District</v>
      </c>
      <c r="C1905" t="str">
        <f>Input2022!C1905</f>
        <v>School District</v>
      </c>
      <c r="D1905" t="str">
        <f>Input2022!D1905</f>
        <v>06</v>
      </c>
      <c r="E1905" t="str">
        <f>Input2022!E1905</f>
        <v>053</v>
      </c>
      <c r="F1905" t="str">
        <f>Input2022!F1905</f>
        <v>00046</v>
      </c>
      <c r="G1905" t="str">
        <f>Input2022!G1905</f>
        <v>CA</v>
      </c>
      <c r="H1905">
        <f>Input2022!H1905*0.000001</f>
        <v>15.611158</v>
      </c>
      <c r="I1905">
        <f>Input2022!I1905*0.000001</f>
        <v>-0.87541199999999997</v>
      </c>
      <c r="J1905">
        <f>Input2022!J1905*0.000001</f>
        <v>41.539456999999999</v>
      </c>
      <c r="K1905">
        <f>Input2022!K1905*0.000001</f>
        <v>10.769166</v>
      </c>
      <c r="L1905">
        <f>Input2022!L1905*0.000001</f>
        <v>53.777709999999999</v>
      </c>
      <c r="M1905">
        <f>Input2022!M1905*0.000001</f>
        <v>48.485022999999998</v>
      </c>
      <c r="N1905">
        <f>Input2022!N1905*0.000001</f>
        <v>0</v>
      </c>
      <c r="O1905">
        <f>Input2022!O1905*0.000001</f>
        <v>30.429185999999998</v>
      </c>
      <c r="P1905">
        <f>Input2022!P1905*0.000001</f>
        <v>7.9625399999999997</v>
      </c>
      <c r="Q1905">
        <f>Input2022!Q1905*0.000001</f>
        <v>-26.087734999999999</v>
      </c>
      <c r="R1905">
        <f>Input2022!R1905*0.000001</f>
        <v>116.10070899999999</v>
      </c>
      <c r="S1905">
        <f>Input2022!S1905*0.000001</f>
        <v>90.012974</v>
      </c>
      <c r="T1905">
        <f>Input2022!T1905*0.000001</f>
        <v>4.3318389999999996</v>
      </c>
      <c r="U1905">
        <f>Input2022!U1905*0.000001</f>
        <v>0</v>
      </c>
      <c r="V1905">
        <f>Input2022!V1905*0.000001</f>
        <v>0</v>
      </c>
      <c r="W1905">
        <f>Input2022!W1905*0.000001</f>
        <v>-8.0290189999999999</v>
      </c>
    </row>
    <row r="1906" spans="1:23">
      <c r="A1906">
        <f>Input2022!A1906</f>
        <v>2023</v>
      </c>
      <c r="B1906" t="str">
        <f>Input2022!B1906</f>
        <v>Grant Elementary School District</v>
      </c>
      <c r="C1906" t="str">
        <f>Input2022!C1906</f>
        <v>School District</v>
      </c>
      <c r="D1906" t="str">
        <f>Input2022!D1906</f>
        <v>06</v>
      </c>
      <c r="E1906" t="str">
        <f>Input2022!E1906</f>
        <v>089</v>
      </c>
      <c r="F1906" t="str">
        <f>Input2022!F1906</f>
        <v>15690</v>
      </c>
      <c r="G1906" t="str">
        <f>Input2022!G1906</f>
        <v>CA</v>
      </c>
      <c r="H1906">
        <f>Input2022!H1906*0.000001</f>
        <v>1.591502</v>
      </c>
      <c r="I1906">
        <f>Input2022!I1906*0.000001</f>
        <v>0</v>
      </c>
      <c r="J1906">
        <f>Input2022!J1906*0.000001</f>
        <v>8.6679130000000004</v>
      </c>
      <c r="K1906">
        <f>Input2022!K1906*0.000001</f>
        <v>1.0855789999999998</v>
      </c>
      <c r="L1906">
        <f>Input2022!L1906*0.000001</f>
        <v>10.192734999999999</v>
      </c>
      <c r="M1906">
        <f>Input2022!M1906*0.000001</f>
        <v>9.5622670000000003</v>
      </c>
      <c r="N1906">
        <f>Input2022!N1906*0.000001</f>
        <v>0</v>
      </c>
      <c r="O1906">
        <f>Input2022!O1906*0.000001</f>
        <v>2.6505369999999999</v>
      </c>
      <c r="P1906">
        <f>Input2022!P1906*0.000001</f>
        <v>0.270316</v>
      </c>
      <c r="Q1906">
        <f>Input2022!Q1906*0.000001</f>
        <v>-6.5067399999999997</v>
      </c>
      <c r="R1906">
        <f>Input2022!R1906*0.000001</f>
        <v>28.422498097787798</v>
      </c>
      <c r="S1906">
        <f>Input2022!S1906*0.000001</f>
        <v>21.915758097787801</v>
      </c>
      <c r="T1906">
        <f>Input2022!T1906*0.000001</f>
        <v>0.94945899999999994</v>
      </c>
      <c r="U1906">
        <f>Input2022!U1906*0.000001</f>
        <v>0</v>
      </c>
      <c r="V1906">
        <f>Input2022!V1906*0.000001</f>
        <v>0.67362499999999992</v>
      </c>
      <c r="W1906">
        <f>Input2022!W1906*0.000001</f>
        <v>-4.3963519999999994</v>
      </c>
    </row>
    <row r="1907" spans="1:23">
      <c r="A1907">
        <f>Input2022!A1907</f>
        <v>2023</v>
      </c>
      <c r="B1907" t="str">
        <f>Input2022!B1907</f>
        <v>Grass Valley</v>
      </c>
      <c r="C1907" t="str">
        <f>Input2022!C1907</f>
        <v>City</v>
      </c>
      <c r="D1907" t="str">
        <f>Input2022!D1907</f>
        <v>06</v>
      </c>
      <c r="E1907" t="str">
        <f>Input2022!E1907</f>
        <v>057</v>
      </c>
      <c r="F1907">
        <f>Input2022!F1907</f>
        <v>30798</v>
      </c>
      <c r="G1907" t="str">
        <f>Input2022!G1907</f>
        <v>CA</v>
      </c>
      <c r="H1907">
        <f>Input2022!H1907*0.000001</f>
        <v>8.3579809999999988</v>
      </c>
      <c r="I1907">
        <f>Input2022!I1907*0.000001</f>
        <v>-0.62855499999999997</v>
      </c>
      <c r="J1907">
        <f>Input2022!J1907*0.000001</f>
        <v>17.955410999999998</v>
      </c>
      <c r="K1907">
        <f>Input2022!K1907*0.000001</f>
        <v>27.403486999999998</v>
      </c>
      <c r="L1907">
        <f>Input2022!L1907*0.000001</f>
        <v>39.157027999999997</v>
      </c>
      <c r="M1907">
        <f>Input2022!M1907*0.000001</f>
        <v>16.825099999999999</v>
      </c>
      <c r="N1907">
        <f>Input2022!N1907*0.000001</f>
        <v>0</v>
      </c>
      <c r="O1907">
        <f>Input2022!O1907*0.000001</f>
        <v>8.1297339999999991</v>
      </c>
      <c r="P1907">
        <f>Input2022!P1907*0.000001</f>
        <v>2.029175</v>
      </c>
      <c r="Q1907">
        <f>Input2022!Q1907*0.000001</f>
        <v>-8.1065829999999988</v>
      </c>
      <c r="R1907">
        <f>Input2022!R1907*0.000001</f>
        <v>90.76673033321967</v>
      </c>
      <c r="S1907">
        <f>Input2022!S1907*0.000001</f>
        <v>82.660147333219669</v>
      </c>
      <c r="T1907">
        <f>Input2022!T1907*0.000001</f>
        <v>2.723824</v>
      </c>
      <c r="U1907">
        <f>Input2022!U1907*0.000001</f>
        <v>0</v>
      </c>
      <c r="V1907">
        <f>Input2022!V1907*0.000001</f>
        <v>5.2460459999999998</v>
      </c>
      <c r="W1907">
        <f>Input2022!W1907*0.000001</f>
        <v>-15.603467999999999</v>
      </c>
    </row>
    <row r="1908" spans="1:23">
      <c r="A1908">
        <f>Input2022!A1908</f>
        <v>2023</v>
      </c>
      <c r="B1908" t="str">
        <f>Input2022!B1908</f>
        <v>Grass Valley Elementary School District</v>
      </c>
      <c r="C1908" t="str">
        <f>Input2022!C1908</f>
        <v>School District</v>
      </c>
      <c r="D1908" t="str">
        <f>Input2022!D1908</f>
        <v>06</v>
      </c>
      <c r="E1908" t="str">
        <f>Input2022!E1908</f>
        <v>057</v>
      </c>
      <c r="F1908" t="str">
        <f>Input2022!F1908</f>
        <v>15780</v>
      </c>
      <c r="G1908" t="str">
        <f>Input2022!G1908</f>
        <v>CA</v>
      </c>
      <c r="H1908">
        <f>Input2022!H1908*0.000001</f>
        <v>1.9443199999999998</v>
      </c>
      <c r="I1908">
        <f>Input2022!I1908*0.000001</f>
        <v>0</v>
      </c>
      <c r="J1908">
        <f>Input2022!J1908*0.000001</f>
        <v>21.933102999999999</v>
      </c>
      <c r="K1908">
        <f>Input2022!K1908*0.000001</f>
        <v>18.183833</v>
      </c>
      <c r="L1908">
        <f>Input2022!L1908*0.000001</f>
        <v>34.339618999999999</v>
      </c>
      <c r="M1908">
        <f>Input2022!M1908*0.000001</f>
        <v>24.152221999999998</v>
      </c>
      <c r="N1908">
        <f>Input2022!N1908*0.000001</f>
        <v>0</v>
      </c>
      <c r="O1908">
        <f>Input2022!O1908*0.000001</f>
        <v>11.197301999999999</v>
      </c>
      <c r="P1908">
        <f>Input2022!P1908*0.000001</f>
        <v>8.1809060000000002</v>
      </c>
      <c r="Q1908">
        <f>Input2022!Q1908*0.000001</f>
        <v>-20.208352999999999</v>
      </c>
      <c r="R1908">
        <f>Input2022!R1908*0.000001</f>
        <v>88.381782999999999</v>
      </c>
      <c r="S1908">
        <f>Input2022!S1908*0.000001</f>
        <v>68.173429999999996</v>
      </c>
      <c r="T1908">
        <f>Input2022!T1908*0.000001</f>
        <v>3.3073779999999999</v>
      </c>
      <c r="U1908">
        <f>Input2022!U1908*0.000001</f>
        <v>0</v>
      </c>
      <c r="V1908">
        <f>Input2022!V1908*0.000001</f>
        <v>0</v>
      </c>
      <c r="W1908">
        <f>Input2022!W1908*0.000001</f>
        <v>-12.437320999999999</v>
      </c>
    </row>
    <row r="1909" spans="1:23">
      <c r="A1909">
        <f>Input2022!A1909</f>
        <v>2023</v>
      </c>
      <c r="B1909" t="str">
        <f>Input2022!B1909</f>
        <v>Gratton Elementary School District</v>
      </c>
      <c r="C1909" t="str">
        <f>Input2022!C1909</f>
        <v>School District</v>
      </c>
      <c r="D1909" t="str">
        <f>Input2022!D1909</f>
        <v>06</v>
      </c>
      <c r="E1909" t="str">
        <f>Input2022!E1909</f>
        <v>099</v>
      </c>
      <c r="F1909" t="str">
        <f>Input2022!F1909</f>
        <v>15810</v>
      </c>
      <c r="G1909" t="str">
        <f>Input2022!G1909</f>
        <v>CA</v>
      </c>
      <c r="H1909">
        <f>Input2022!H1909*0.000001</f>
        <v>2.6173739999999999</v>
      </c>
      <c r="I1909">
        <f>Input2022!I1909*0.000001</f>
        <v>-3.2000000000000001E-2</v>
      </c>
      <c r="J1909">
        <f>Input2022!J1909*0.000001</f>
        <v>2.2123269999999997</v>
      </c>
      <c r="K1909">
        <f>Input2022!K1909*0.000001</f>
        <v>0</v>
      </c>
      <c r="L1909">
        <f>Input2022!L1909*0.000001</f>
        <v>2.4804619999999997</v>
      </c>
      <c r="M1909">
        <f>Input2022!M1909*0.000001</f>
        <v>2.4644979999999999</v>
      </c>
      <c r="N1909">
        <f>Input2022!N1909*0.000001</f>
        <v>0</v>
      </c>
      <c r="O1909">
        <f>Input2022!O1909*0.000001</f>
        <v>2.9547619999999997</v>
      </c>
      <c r="P1909">
        <f>Input2022!P1909*0.000001</f>
        <v>0.21767199999999998</v>
      </c>
      <c r="Q1909">
        <f>Input2022!Q1909*0.000001</f>
        <v>-1.2891779999999999</v>
      </c>
      <c r="R1909">
        <f>Input2022!R1909*0.000001</f>
        <v>6.2730459999999999</v>
      </c>
      <c r="S1909">
        <f>Input2022!S1909*0.000001</f>
        <v>4.9838680000000002</v>
      </c>
      <c r="T1909">
        <f>Input2022!T1909*0.000001</f>
        <v>0.21773599999999999</v>
      </c>
      <c r="U1909">
        <f>Input2022!U1909*0.000001</f>
        <v>0</v>
      </c>
      <c r="V1909">
        <f>Input2022!V1909*0.000001</f>
        <v>0</v>
      </c>
      <c r="W1909">
        <f>Input2022!W1909*0.000001</f>
        <v>1.698051</v>
      </c>
    </row>
    <row r="1910" spans="1:23">
      <c r="A1910">
        <f>Input2022!A1910</f>
        <v>2023</v>
      </c>
      <c r="B1910" t="str">
        <f>Input2022!B1910</f>
        <v>Gravenstein Union School District</v>
      </c>
      <c r="C1910" t="str">
        <f>Input2022!C1910</f>
        <v>School District</v>
      </c>
      <c r="D1910" t="str">
        <f>Input2022!D1910</f>
        <v>06</v>
      </c>
      <c r="E1910" t="str">
        <f>Input2022!E1910</f>
        <v>097</v>
      </c>
      <c r="F1910" t="str">
        <f>Input2022!F1910</f>
        <v>15840</v>
      </c>
      <c r="G1910" t="str">
        <f>Input2022!G1910</f>
        <v>CA</v>
      </c>
      <c r="H1910">
        <f>Input2022!H1910*0.000001</f>
        <v>8.2914019999999997</v>
      </c>
      <c r="I1910">
        <f>Input2022!I1910*0.000001</f>
        <v>0</v>
      </c>
      <c r="J1910">
        <f>Input2022!J1910*0.000001</f>
        <v>12.972733</v>
      </c>
      <c r="K1910">
        <f>Input2022!K1910*0.000001</f>
        <v>5.6299429999999999</v>
      </c>
      <c r="L1910">
        <f>Input2022!L1910*0.000001</f>
        <v>13.998978999999999</v>
      </c>
      <c r="M1910">
        <f>Input2022!M1910*0.000001</f>
        <v>13.256637</v>
      </c>
      <c r="N1910">
        <f>Input2022!N1910*0.000001</f>
        <v>0</v>
      </c>
      <c r="O1910">
        <f>Input2022!O1910*0.000001</f>
        <v>10.164837</v>
      </c>
      <c r="P1910">
        <f>Input2022!P1910*0.000001</f>
        <v>1.366563</v>
      </c>
      <c r="Q1910">
        <f>Input2022!Q1910*0.000001</f>
        <v>-9.5076039999999988</v>
      </c>
      <c r="R1910">
        <f>Input2022!R1910*0.000001</f>
        <v>43.351974848527547</v>
      </c>
      <c r="S1910">
        <f>Input2022!S1910*0.000001</f>
        <v>33.844370848527547</v>
      </c>
      <c r="T1910">
        <f>Input2022!T1910*0.000001</f>
        <v>1.5711009999999999</v>
      </c>
      <c r="U1910">
        <f>Input2022!U1910*0.000001</f>
        <v>0</v>
      </c>
      <c r="V1910">
        <f>Input2022!V1910*0.000001</f>
        <v>0.79165299999999994</v>
      </c>
      <c r="W1910">
        <f>Input2022!W1910*0.000001</f>
        <v>0.18223699999999998</v>
      </c>
    </row>
    <row r="1911" spans="1:23">
      <c r="A1911">
        <f>Input2022!A1911</f>
        <v>2023</v>
      </c>
      <c r="B1911" t="str">
        <f>Input2022!B1911</f>
        <v>Greater Anaheim Special Education Local Plan Area</v>
      </c>
      <c r="C1911" t="str">
        <f>Input2022!C1911</f>
        <v>School District</v>
      </c>
      <c r="D1911" t="str">
        <f>Input2022!D1911</f>
        <v>06</v>
      </c>
      <c r="E1911" t="str">
        <f>Input2022!E1911</f>
        <v>059</v>
      </c>
      <c r="F1911" t="str">
        <f>Input2022!F1911</f>
        <v>01416</v>
      </c>
      <c r="G1911" t="str">
        <f>Input2022!G1911</f>
        <v>CA</v>
      </c>
      <c r="H1911">
        <f>Input2022!H1911*0.000001</f>
        <v>0.35279499999999997</v>
      </c>
      <c r="I1911">
        <f>Input2022!I1911*0.000001</f>
        <v>0</v>
      </c>
      <c r="J1911">
        <f>Input2022!J1911*0.000001</f>
        <v>22.702577999999999</v>
      </c>
      <c r="K1911">
        <f>Input2022!K1911*0.000001</f>
        <v>0.117728</v>
      </c>
      <c r="L1911">
        <f>Input2022!L1911*0.000001</f>
        <v>22.924672999999999</v>
      </c>
      <c r="M1911">
        <f>Input2022!M1911*0.000001</f>
        <v>22.924672999999999</v>
      </c>
      <c r="N1911">
        <f>Input2022!N1911*0.000001</f>
        <v>0</v>
      </c>
      <c r="O1911">
        <f>Input2022!O1911*0.000001</f>
        <v>7.2338019999999998</v>
      </c>
      <c r="P1911">
        <f>Input2022!P1911*0.000001</f>
        <v>21.074171</v>
      </c>
      <c r="Q1911">
        <f>Input2022!Q1911*0.000001</f>
        <v>-2.341224</v>
      </c>
      <c r="R1911">
        <f>Input2022!R1911*0.000001</f>
        <v>10.179234782608697</v>
      </c>
      <c r="S1911">
        <f>Input2022!S1911*0.000001</f>
        <v>7.8380107826086967</v>
      </c>
      <c r="T1911">
        <f>Input2022!T1911*0.000001</f>
        <v>0.27127099999999998</v>
      </c>
      <c r="U1911">
        <f>Input2022!U1911*0.000001</f>
        <v>0</v>
      </c>
      <c r="V1911">
        <f>Input2022!V1911*0.000001</f>
        <v>0.80700799999999995</v>
      </c>
      <c r="W1911">
        <f>Input2022!W1911*0.000001</f>
        <v>-2.1259209999999999</v>
      </c>
    </row>
    <row r="1912" spans="1:23">
      <c r="A1912">
        <f>Input2022!A1912</f>
        <v>2023</v>
      </c>
      <c r="B1912" t="str">
        <f>Input2022!B1912</f>
        <v>Greenfield Union School District</v>
      </c>
      <c r="C1912" t="str">
        <f>Input2022!C1912</f>
        <v>School District</v>
      </c>
      <c r="D1912" t="str">
        <f>Input2022!D1912</f>
        <v>06</v>
      </c>
      <c r="E1912" t="str">
        <f>Input2022!E1912</f>
        <v>029</v>
      </c>
      <c r="F1912" t="str">
        <f>Input2022!F1912</f>
        <v>16050</v>
      </c>
      <c r="G1912" t="str">
        <f>Input2022!G1912</f>
        <v>CA</v>
      </c>
      <c r="H1912">
        <f>Input2022!H1912*0.000001</f>
        <v>11.454627</v>
      </c>
      <c r="I1912">
        <f>Input2022!I1912*0.000001</f>
        <v>-5.3946000000000001E-2</v>
      </c>
      <c r="J1912">
        <f>Input2022!J1912*0.000001</f>
        <v>62.729620999999995</v>
      </c>
      <c r="K1912">
        <f>Input2022!K1912*0.000001</f>
        <v>34.031517999999998</v>
      </c>
      <c r="L1912">
        <f>Input2022!L1912*0.000001</f>
        <v>88.048051000000001</v>
      </c>
      <c r="M1912">
        <f>Input2022!M1912*0.000001</f>
        <v>77.423136</v>
      </c>
      <c r="N1912">
        <f>Input2022!N1912*0.000001</f>
        <v>0</v>
      </c>
      <c r="O1912">
        <f>Input2022!O1912*0.000001</f>
        <v>34.098610999999998</v>
      </c>
      <c r="P1912">
        <f>Input2022!P1912*0.000001</f>
        <v>8.1077529999999989</v>
      </c>
      <c r="Q1912">
        <f>Input2022!Q1912*0.000001</f>
        <v>-40.248128999999999</v>
      </c>
      <c r="R1912">
        <f>Input2022!R1912*0.000001</f>
        <v>172.73889851345641</v>
      </c>
      <c r="S1912">
        <f>Input2022!S1912*0.000001</f>
        <v>132.4907695134564</v>
      </c>
      <c r="T1912">
        <f>Input2022!T1912*0.000001</f>
        <v>6.0494449999999995</v>
      </c>
      <c r="U1912">
        <f>Input2022!U1912*0.000001</f>
        <v>0</v>
      </c>
      <c r="V1912">
        <f>Input2022!V1912*0.000001</f>
        <v>9.06508</v>
      </c>
      <c r="W1912">
        <f>Input2022!W1912*0.000001</f>
        <v>-31.416947999999998</v>
      </c>
    </row>
    <row r="1913" spans="1:23">
      <c r="A1913">
        <f>Input2022!A1913</f>
        <v>2023</v>
      </c>
      <c r="B1913" t="str">
        <f>Input2022!B1913</f>
        <v>Gridley Unified School District</v>
      </c>
      <c r="C1913" t="str">
        <f>Input2022!C1913</f>
        <v>School District</v>
      </c>
      <c r="D1913" t="str">
        <f>Input2022!D1913</f>
        <v>06</v>
      </c>
      <c r="E1913" t="str">
        <f>Input2022!E1913</f>
        <v>007</v>
      </c>
      <c r="F1913" t="str">
        <f>Input2022!F1913</f>
        <v>00051</v>
      </c>
      <c r="G1913" t="str">
        <f>Input2022!G1913</f>
        <v>CA</v>
      </c>
      <c r="H1913">
        <f>Input2022!H1913*0.000001</f>
        <v>12.343636999999999</v>
      </c>
      <c r="I1913">
        <f>Input2022!I1913*0.000001</f>
        <v>0</v>
      </c>
      <c r="J1913">
        <f>Input2022!J1913*0.000001</f>
        <v>33.733893000000002</v>
      </c>
      <c r="K1913">
        <f>Input2022!K1913*0.000001</f>
        <v>8.4726119999999998</v>
      </c>
      <c r="L1913">
        <f>Input2022!L1913*0.000001</f>
        <v>43.632455</v>
      </c>
      <c r="M1913">
        <f>Input2022!M1913*0.000001</f>
        <v>40.877299999999998</v>
      </c>
      <c r="N1913">
        <f>Input2022!N1913*0.000001</f>
        <v>0</v>
      </c>
      <c r="O1913">
        <f>Input2022!O1913*0.000001</f>
        <v>22.942509999999999</v>
      </c>
      <c r="P1913">
        <f>Input2022!P1913*0.000001</f>
        <v>4.3617419999999996</v>
      </c>
      <c r="Q1913">
        <f>Input2022!Q1913*0.000001</f>
        <v>-23.051119999999997</v>
      </c>
      <c r="R1913">
        <f>Input2022!R1913*0.000001</f>
        <v>103.44597581053701</v>
      </c>
      <c r="S1913">
        <f>Input2022!S1913*0.000001</f>
        <v>80.39485581053701</v>
      </c>
      <c r="T1913">
        <f>Input2022!T1913*0.000001</f>
        <v>3.5498729999999998</v>
      </c>
      <c r="U1913">
        <f>Input2022!U1913*0.000001</f>
        <v>0</v>
      </c>
      <c r="V1913">
        <f>Input2022!V1913*0.000001</f>
        <v>3.5931729999999997</v>
      </c>
      <c r="W1913">
        <f>Input2022!W1913*0.000001</f>
        <v>-10.48804</v>
      </c>
    </row>
    <row r="1914" spans="1:23">
      <c r="A1914">
        <f>Input2022!A1914</f>
        <v>2023</v>
      </c>
      <c r="B1914" t="str">
        <f>Input2022!B1914</f>
        <v>Grossmont Healthcare District</v>
      </c>
      <c r="C1914" t="str">
        <f>Input2022!C1914</f>
        <v>Special District</v>
      </c>
      <c r="D1914" t="str">
        <f>Input2022!D1914</f>
        <v>06</v>
      </c>
      <c r="E1914" t="str">
        <f>Input2022!E1914</f>
        <v>073</v>
      </c>
      <c r="F1914">
        <f>Input2022!F1914</f>
        <v>99031</v>
      </c>
      <c r="G1914" t="str">
        <f>Input2022!G1914</f>
        <v>CA</v>
      </c>
      <c r="H1914">
        <f>Input2022!H1914*0.000001</f>
        <v>37.053180999999995</v>
      </c>
      <c r="I1914">
        <f>Input2022!I1914*0.000001</f>
        <v>0</v>
      </c>
      <c r="J1914">
        <f>Input2022!J1914*0.000001</f>
        <v>7.1615629999999992</v>
      </c>
      <c r="K1914">
        <f>Input2022!K1914*0.000001</f>
        <v>267.34863300000001</v>
      </c>
      <c r="L1914">
        <f>Input2022!L1914*0.000001</f>
        <v>33.723906999999997</v>
      </c>
      <c r="M1914">
        <f>Input2022!M1914*0.000001</f>
        <v>11.298995</v>
      </c>
      <c r="N1914">
        <f>Input2022!N1914*0.000001</f>
        <v>0</v>
      </c>
      <c r="O1914">
        <f>Input2022!O1914*0.000001</f>
        <v>38.205190999999999</v>
      </c>
      <c r="P1914">
        <f>Input2022!P1914*0.000001</f>
        <v>1.761115</v>
      </c>
      <c r="Q1914">
        <f>Input2022!Q1914*0.000001</f>
        <v>-0.536107</v>
      </c>
      <c r="R1914">
        <f>Input2022!R1914*0.000001</f>
        <v>3.5740469999999998</v>
      </c>
      <c r="S1914">
        <f>Input2022!S1914*0.000001</f>
        <v>3.0379399999999999</v>
      </c>
      <c r="T1914">
        <f>Input2022!T1914*0.000001</f>
        <v>0.14934600000000001</v>
      </c>
      <c r="U1914">
        <f>Input2022!U1914*0.000001</f>
        <v>2.6065199999999997</v>
      </c>
      <c r="V1914">
        <f>Input2022!V1914*0.000001</f>
        <v>1.9072529999999999</v>
      </c>
      <c r="W1914">
        <f>Input2022!W1914*0.000001</f>
        <v>-199.36543399999999</v>
      </c>
    </row>
    <row r="1915" spans="1:23">
      <c r="A1915">
        <f>Input2022!A1915</f>
        <v>2023</v>
      </c>
      <c r="B1915" t="str">
        <f>Input2022!B1915</f>
        <v>Grossmont Union High School District</v>
      </c>
      <c r="C1915" t="str">
        <f>Input2022!C1915</f>
        <v>School District</v>
      </c>
      <c r="D1915" t="str">
        <f>Input2022!D1915</f>
        <v>06</v>
      </c>
      <c r="E1915" t="str">
        <f>Input2022!E1915</f>
        <v>073</v>
      </c>
      <c r="F1915" t="str">
        <f>Input2022!F1915</f>
        <v>16230</v>
      </c>
      <c r="G1915" t="str">
        <f>Input2022!G1915</f>
        <v>CA</v>
      </c>
      <c r="H1915">
        <f>Input2022!H1915*0.000001</f>
        <v>65.860109999999992</v>
      </c>
      <c r="I1915">
        <f>Input2022!I1915*0.000001</f>
        <v>0</v>
      </c>
      <c r="J1915">
        <f>Input2022!J1915*0.000001</f>
        <v>304.240769</v>
      </c>
      <c r="K1915">
        <f>Input2022!K1915*0.000001</f>
        <v>817.03720299999998</v>
      </c>
      <c r="L1915">
        <f>Input2022!L1915*0.000001</f>
        <v>441.10704999999996</v>
      </c>
      <c r="M1915">
        <f>Input2022!M1915*0.000001</f>
        <v>338.69677100000001</v>
      </c>
      <c r="N1915">
        <f>Input2022!N1915*0.000001</f>
        <v>0</v>
      </c>
      <c r="O1915">
        <f>Input2022!O1915*0.000001</f>
        <v>99.397757999999996</v>
      </c>
      <c r="P1915">
        <f>Input2022!P1915*0.000001</f>
        <v>25.784063</v>
      </c>
      <c r="Q1915">
        <f>Input2022!Q1915*0.000001</f>
        <v>-242.75531899999999</v>
      </c>
      <c r="R1915">
        <f>Input2022!R1915*0.000001</f>
        <v>1066.199543328167</v>
      </c>
      <c r="S1915">
        <f>Input2022!S1915*0.000001</f>
        <v>823.44422432816691</v>
      </c>
      <c r="T1915">
        <f>Input2022!T1915*0.000001</f>
        <v>35.001086999999998</v>
      </c>
      <c r="U1915">
        <f>Input2022!U1915*0.000001</f>
        <v>8.3777362699551201</v>
      </c>
      <c r="V1915">
        <f>Input2022!V1915*0.000001</f>
        <v>54.71836326995512</v>
      </c>
      <c r="W1915">
        <f>Input2022!W1915*0.000001</f>
        <v>-299.25693899999999</v>
      </c>
    </row>
    <row r="1916" spans="1:23">
      <c r="A1916">
        <f>Input2022!A1916</f>
        <v>2023</v>
      </c>
      <c r="B1916" t="str">
        <f>Input2022!B1916</f>
        <v>Grover Beach</v>
      </c>
      <c r="C1916" t="str">
        <f>Input2022!C1916</f>
        <v>City</v>
      </c>
      <c r="D1916" t="str">
        <f>Input2022!D1916</f>
        <v>06</v>
      </c>
      <c r="E1916" t="str">
        <f>Input2022!E1916</f>
        <v>079</v>
      </c>
      <c r="F1916">
        <f>Input2022!F1916</f>
        <v>31393</v>
      </c>
      <c r="G1916" t="str">
        <f>Input2022!G1916</f>
        <v>CA</v>
      </c>
      <c r="H1916">
        <f>Input2022!H1916*0.000001</f>
        <v>7.4854529999999997</v>
      </c>
      <c r="I1916">
        <f>Input2022!I1916*0.000001</f>
        <v>-0.38750699999999999</v>
      </c>
      <c r="J1916">
        <f>Input2022!J1916*0.000001</f>
        <v>15.94957</v>
      </c>
      <c r="K1916">
        <f>Input2022!K1916*0.000001</f>
        <v>41.304702999999996</v>
      </c>
      <c r="L1916">
        <f>Input2022!L1916*0.000001</f>
        <v>26.376519999999999</v>
      </c>
      <c r="M1916">
        <f>Input2022!M1916*0.000001</f>
        <v>17.148467999999998</v>
      </c>
      <c r="N1916">
        <f>Input2022!N1916*0.000001</f>
        <v>0</v>
      </c>
      <c r="O1916">
        <f>Input2022!O1916*0.000001</f>
        <v>8.5935159999999993</v>
      </c>
      <c r="P1916">
        <f>Input2022!P1916*0.000001</f>
        <v>3.2055129999999998</v>
      </c>
      <c r="Q1916">
        <f>Input2022!Q1916*0.000001</f>
        <v>-15.589858</v>
      </c>
      <c r="R1916">
        <f>Input2022!R1916*0.000001</f>
        <v>68.102700556708214</v>
      </c>
      <c r="S1916">
        <f>Input2022!S1916*0.000001</f>
        <v>52.512842556708222</v>
      </c>
      <c r="T1916">
        <f>Input2022!T1916*0.000001</f>
        <v>1.9073439999999999</v>
      </c>
      <c r="U1916">
        <f>Input2022!U1916*0.000001</f>
        <v>0</v>
      </c>
      <c r="V1916">
        <f>Input2022!V1916*0.000001</f>
        <v>0</v>
      </c>
      <c r="W1916">
        <f>Input2022!W1916*0.000001</f>
        <v>-22.980843999999998</v>
      </c>
    </row>
    <row r="1917" spans="1:23">
      <c r="A1917">
        <f>Input2022!A1917</f>
        <v>2023</v>
      </c>
      <c r="B1917" t="str">
        <f>Input2022!B1917</f>
        <v>Guadalupe Union School District</v>
      </c>
      <c r="C1917" t="str">
        <f>Input2022!C1917</f>
        <v>School District</v>
      </c>
      <c r="D1917" t="str">
        <f>Input2022!D1917</f>
        <v>06</v>
      </c>
      <c r="E1917" t="str">
        <f>Input2022!E1917</f>
        <v>083</v>
      </c>
      <c r="F1917" t="str">
        <f>Input2022!F1917</f>
        <v>16260</v>
      </c>
      <c r="G1917" t="str">
        <f>Input2022!G1917</f>
        <v>CA</v>
      </c>
      <c r="H1917">
        <f>Input2022!H1917*0.000001</f>
        <v>3.375524</v>
      </c>
      <c r="I1917">
        <f>Input2022!I1917*0.000001</f>
        <v>0</v>
      </c>
      <c r="J1917">
        <f>Input2022!J1917*0.000001</f>
        <v>23.930944</v>
      </c>
      <c r="K1917">
        <f>Input2022!K1917*0.000001</f>
        <v>11.845041</v>
      </c>
      <c r="L1917">
        <f>Input2022!L1917*0.000001</f>
        <v>34.080128999999999</v>
      </c>
      <c r="M1917">
        <f>Input2022!M1917*0.000001</f>
        <v>28.671476999999999</v>
      </c>
      <c r="N1917">
        <f>Input2022!N1917*0.000001</f>
        <v>0</v>
      </c>
      <c r="O1917">
        <f>Input2022!O1917*0.000001</f>
        <v>9.3111239999999995</v>
      </c>
      <c r="P1917">
        <f>Input2022!P1917*0.000001</f>
        <v>1.1408719999999999</v>
      </c>
      <c r="Q1917">
        <f>Input2022!Q1917*0.000001</f>
        <v>-15.922884</v>
      </c>
      <c r="R1917">
        <f>Input2022!R1917*0.000001</f>
        <v>72.606233859649137</v>
      </c>
      <c r="S1917">
        <f>Input2022!S1917*0.000001</f>
        <v>56.683349859649134</v>
      </c>
      <c r="T1917">
        <f>Input2022!T1917*0.000001</f>
        <v>2.514494</v>
      </c>
      <c r="U1917">
        <f>Input2022!U1917*0.000001</f>
        <v>-6.7051595006934795E-4</v>
      </c>
      <c r="V1917">
        <f>Input2022!V1917*0.000001</f>
        <v>0.83798048404993064</v>
      </c>
      <c r="W1917">
        <f>Input2022!W1917*0.000001</f>
        <v>-9.622126999999999</v>
      </c>
    </row>
    <row r="1918" spans="1:23">
      <c r="A1918">
        <f>Input2022!A1918</f>
        <v>2023</v>
      </c>
      <c r="B1918" t="str">
        <f>Input2022!B1918</f>
        <v>Guerneville Elementary School District</v>
      </c>
      <c r="C1918" t="str">
        <f>Input2022!C1918</f>
        <v>School District</v>
      </c>
      <c r="D1918" t="str">
        <f>Input2022!D1918</f>
        <v>06</v>
      </c>
      <c r="E1918" t="str">
        <f>Input2022!E1918</f>
        <v>097</v>
      </c>
      <c r="F1918" t="str">
        <f>Input2022!F1918</f>
        <v>16320</v>
      </c>
      <c r="G1918" t="str">
        <f>Input2022!G1918</f>
        <v>CA</v>
      </c>
      <c r="H1918">
        <f>Input2022!H1918*0.000001</f>
        <v>2.8336399999999999</v>
      </c>
      <c r="I1918">
        <f>Input2022!I1918*0.000001</f>
        <v>-6.0768999999999997E-2</v>
      </c>
      <c r="J1918">
        <f>Input2022!J1918*0.000001</f>
        <v>6.3624009999999993</v>
      </c>
      <c r="K1918">
        <f>Input2022!K1918*0.000001</f>
        <v>10.342167</v>
      </c>
      <c r="L1918">
        <f>Input2022!L1918*0.000001</f>
        <v>9.2873199999999994</v>
      </c>
      <c r="M1918">
        <f>Input2022!M1918*0.000001</f>
        <v>7.6375679999999999</v>
      </c>
      <c r="N1918">
        <f>Input2022!N1918*0.000001</f>
        <v>0</v>
      </c>
      <c r="O1918">
        <f>Input2022!O1918*0.000001</f>
        <v>3.5523249999999997</v>
      </c>
      <c r="P1918">
        <f>Input2022!P1918*0.000001</f>
        <v>0.93953699999999996</v>
      </c>
      <c r="Q1918">
        <f>Input2022!Q1918*0.000001</f>
        <v>-4.0068390000000003</v>
      </c>
      <c r="R1918">
        <f>Input2022!R1918*0.000001</f>
        <v>16.326508429021729</v>
      </c>
      <c r="S1918">
        <f>Input2022!S1918*0.000001</f>
        <v>12.319669429021729</v>
      </c>
      <c r="T1918">
        <f>Input2022!T1918*0.000001</f>
        <v>0.57187500000000002</v>
      </c>
      <c r="U1918">
        <f>Input2022!U1918*0.000001</f>
        <v>0</v>
      </c>
      <c r="V1918">
        <f>Input2022!V1918*0.000001</f>
        <v>0.28005099999999999</v>
      </c>
      <c r="W1918">
        <f>Input2022!W1918*0.000001</f>
        <v>-3.1494000000000001E-2</v>
      </c>
    </row>
    <row r="1919" spans="1:23">
      <c r="A1919">
        <f>Input2022!A1919</f>
        <v>2023</v>
      </c>
      <c r="B1919" t="str">
        <f>Input2022!B1919</f>
        <v>Gustine Unified School District</v>
      </c>
      <c r="C1919" t="str">
        <f>Input2022!C1919</f>
        <v>School District</v>
      </c>
      <c r="D1919" t="str">
        <f>Input2022!D1919</f>
        <v>06</v>
      </c>
      <c r="E1919" t="str">
        <f>Input2022!E1919</f>
        <v>047</v>
      </c>
      <c r="F1919" t="str">
        <f>Input2022!F1919</f>
        <v>16323</v>
      </c>
      <c r="G1919" t="str">
        <f>Input2022!G1919</f>
        <v>CA</v>
      </c>
      <c r="H1919">
        <f>Input2022!H1919*0.000001</f>
        <v>12.888921999999999</v>
      </c>
      <c r="I1919">
        <f>Input2022!I1919*0.000001</f>
        <v>-0.31778400000000001</v>
      </c>
      <c r="J1919">
        <f>Input2022!J1919*0.000001</f>
        <v>32.130595999999997</v>
      </c>
      <c r="K1919">
        <f>Input2022!K1919*0.000001</f>
        <v>18.523329</v>
      </c>
      <c r="L1919">
        <f>Input2022!L1919*0.000001</f>
        <v>41.035392000000002</v>
      </c>
      <c r="M1919">
        <f>Input2022!M1919*0.000001</f>
        <v>37.988484</v>
      </c>
      <c r="N1919">
        <f>Input2022!N1919*0.000001</f>
        <v>0</v>
      </c>
      <c r="O1919">
        <f>Input2022!O1919*0.000001</f>
        <v>20.051800999999998</v>
      </c>
      <c r="P1919">
        <f>Input2022!P1919*0.000001</f>
        <v>2.434701</v>
      </c>
      <c r="Q1919">
        <f>Input2022!Q1919*0.000001</f>
        <v>-19.866087</v>
      </c>
      <c r="R1919">
        <f>Input2022!R1919*0.000001</f>
        <v>91.924077814569543</v>
      </c>
      <c r="S1919">
        <f>Input2022!S1919*0.000001</f>
        <v>72.05799081456955</v>
      </c>
      <c r="T1919">
        <f>Input2022!T1919*0.000001</f>
        <v>3.3552239999999998</v>
      </c>
      <c r="U1919">
        <f>Input2022!U1919*0.000001</f>
        <v>0.206429</v>
      </c>
      <c r="V1919">
        <f>Input2022!V1919*0.000001</f>
        <v>3.716294</v>
      </c>
      <c r="W1919">
        <f>Input2022!W1919*0.000001</f>
        <v>-4.5507359999999997</v>
      </c>
    </row>
    <row r="1920" spans="1:23">
      <c r="A1920">
        <f>Input2022!A1920</f>
        <v>2023</v>
      </c>
      <c r="B1920" t="str">
        <f>Input2022!B1920</f>
        <v>Hacienda La Puente Unified School District</v>
      </c>
      <c r="C1920" t="str">
        <f>Input2022!C1920</f>
        <v>School District</v>
      </c>
      <c r="D1920" t="str">
        <f>Input2022!D1920</f>
        <v>06</v>
      </c>
      <c r="E1920" t="str">
        <f>Input2022!E1920</f>
        <v>037</v>
      </c>
      <c r="F1920" t="str">
        <f>Input2022!F1920</f>
        <v>16325</v>
      </c>
      <c r="G1920" t="str">
        <f>Input2022!G1920</f>
        <v>CA</v>
      </c>
      <c r="H1920">
        <f>Input2022!H1920*0.000001</f>
        <v>59.670654999999996</v>
      </c>
      <c r="I1920">
        <f>Input2022!I1920*0.000001</f>
        <v>-6</v>
      </c>
      <c r="J1920">
        <f>Input2022!J1920*0.000001</f>
        <v>272.71438699999999</v>
      </c>
      <c r="K1920">
        <f>Input2022!K1920*0.000001</f>
        <v>177.14826099999999</v>
      </c>
      <c r="L1920">
        <f>Input2022!L1920*0.000001</f>
        <v>392.10258599999997</v>
      </c>
      <c r="M1920">
        <f>Input2022!M1920*0.000001</f>
        <v>330.473275</v>
      </c>
      <c r="N1920">
        <f>Input2022!N1920*0.000001</f>
        <v>0</v>
      </c>
      <c r="O1920">
        <f>Input2022!O1920*0.000001</f>
        <v>189.822507</v>
      </c>
      <c r="P1920">
        <f>Input2022!P1920*0.000001</f>
        <v>25.933714999999999</v>
      </c>
      <c r="Q1920">
        <f>Input2022!Q1920*0.000001</f>
        <v>-217.22440699999999</v>
      </c>
      <c r="R1920">
        <f>Input2022!R1920*0.000001</f>
        <v>1000.2215649217981</v>
      </c>
      <c r="S1920">
        <f>Input2022!S1920*0.000001</f>
        <v>782.99715792179802</v>
      </c>
      <c r="T1920">
        <f>Input2022!T1920*0.000001</f>
        <v>33.188395999999997</v>
      </c>
      <c r="U1920">
        <f>Input2022!U1920*0.000001</f>
        <v>0</v>
      </c>
      <c r="V1920">
        <f>Input2022!V1920*0.000001</f>
        <v>35.395496999999999</v>
      </c>
      <c r="W1920">
        <f>Input2022!W1920*0.000001</f>
        <v>-59.104529999999997</v>
      </c>
    </row>
    <row r="1921" spans="1:23">
      <c r="A1921">
        <f>Input2022!A1921</f>
        <v>2023</v>
      </c>
      <c r="B1921" t="str">
        <f>Input2022!B1921</f>
        <v>Half Moon Bay</v>
      </c>
      <c r="C1921" t="str">
        <f>Input2022!C1921</f>
        <v>City</v>
      </c>
      <c r="D1921" t="str">
        <f>Input2022!D1921</f>
        <v>06</v>
      </c>
      <c r="E1921" t="str">
        <f>Input2022!E1921</f>
        <v>081</v>
      </c>
      <c r="F1921" t="str">
        <f>Input2022!F1921</f>
        <v>31708</v>
      </c>
      <c r="G1921" t="str">
        <f>Input2022!G1921</f>
        <v>CA</v>
      </c>
      <c r="H1921">
        <f>Input2022!H1921*0.000001</f>
        <v>16.227903999999999</v>
      </c>
      <c r="I1921">
        <f>Input2022!I1921*0.000001</f>
        <v>-5.9703569999999999</v>
      </c>
      <c r="J1921">
        <f>Input2022!J1921*0.000001</f>
        <v>16.257072000000001</v>
      </c>
      <c r="K1921">
        <f>Input2022!K1921*0.000001</f>
        <v>6.3584319999999996</v>
      </c>
      <c r="L1921">
        <f>Input2022!L1921*0.000001</f>
        <v>33.713684999999998</v>
      </c>
      <c r="M1921">
        <f>Input2022!M1921*0.000001</f>
        <v>22.346</v>
      </c>
      <c r="N1921">
        <f>Input2022!N1921*0.000001</f>
        <v>0</v>
      </c>
      <c r="O1921">
        <f>Input2022!O1921*0.000001</f>
        <v>14.377687999999999</v>
      </c>
      <c r="P1921">
        <f>Input2022!P1921*0.000001</f>
        <v>1.2007019999999999</v>
      </c>
      <c r="Q1921">
        <f>Input2022!Q1921*0.000001</f>
        <v>-13.83756</v>
      </c>
      <c r="R1921">
        <f>Input2022!R1921*0.000001</f>
        <v>47.191181</v>
      </c>
      <c r="S1921">
        <f>Input2022!S1921*0.000001</f>
        <v>33.353620999999997</v>
      </c>
      <c r="T1921">
        <f>Input2022!T1921*0.000001</f>
        <v>1.565855</v>
      </c>
      <c r="U1921">
        <f>Input2022!U1921*0.000001</f>
        <v>0.75049999999999994</v>
      </c>
      <c r="V1921">
        <f>Input2022!V1921*0.000001</f>
        <v>0.49403199999999997</v>
      </c>
      <c r="W1921">
        <f>Input2022!W1921*0.000001</f>
        <v>41.909084999999997</v>
      </c>
    </row>
    <row r="1922" spans="1:23">
      <c r="A1922">
        <f>Input2022!A1922</f>
        <v>2023</v>
      </c>
      <c r="B1922" t="str">
        <f>Input2022!B1922</f>
        <v>Hamilton Unified School District</v>
      </c>
      <c r="C1922" t="str">
        <f>Input2022!C1922</f>
        <v>School District</v>
      </c>
      <c r="D1922" t="str">
        <f>Input2022!D1922</f>
        <v>06</v>
      </c>
      <c r="E1922" t="str">
        <f>Input2022!E1922</f>
        <v>021</v>
      </c>
      <c r="F1922" t="str">
        <f>Input2022!F1922</f>
        <v>01339</v>
      </c>
      <c r="G1922" t="str">
        <f>Input2022!G1922</f>
        <v>CA</v>
      </c>
      <c r="H1922">
        <f>Input2022!H1922*0.000001</f>
        <v>3.4733709999999998</v>
      </c>
      <c r="I1922">
        <f>Input2022!I1922*0.000001</f>
        <v>-0.125</v>
      </c>
      <c r="J1922">
        <f>Input2022!J1922*0.000001</f>
        <v>11.318434</v>
      </c>
      <c r="K1922">
        <f>Input2022!K1922*0.000001</f>
        <v>4.7062949999999999</v>
      </c>
      <c r="L1922">
        <f>Input2022!L1922*0.000001</f>
        <v>15.911095</v>
      </c>
      <c r="M1922">
        <f>Input2022!M1922*0.000001</f>
        <v>14.659998999999999</v>
      </c>
      <c r="N1922">
        <f>Input2022!N1922*0.000001</f>
        <v>0</v>
      </c>
      <c r="O1922">
        <f>Input2022!O1922*0.000001</f>
        <v>6.880941</v>
      </c>
      <c r="P1922">
        <f>Input2022!P1922*0.000001</f>
        <v>1.099702</v>
      </c>
      <c r="Q1922">
        <f>Input2022!Q1922*0.000001</f>
        <v>-7.0957330000000001</v>
      </c>
      <c r="R1922">
        <f>Input2022!R1922*0.000001</f>
        <v>32.163018999999998</v>
      </c>
      <c r="S1922">
        <f>Input2022!S1922*0.000001</f>
        <v>25.067285999999999</v>
      </c>
      <c r="T1922">
        <f>Input2022!T1922*0.000001</f>
        <v>1.1522679999999998</v>
      </c>
      <c r="U1922">
        <f>Input2022!U1922*0.000001</f>
        <v>0</v>
      </c>
      <c r="V1922">
        <f>Input2022!V1922*0.000001</f>
        <v>2.1725919999999999</v>
      </c>
      <c r="W1922">
        <f>Input2022!W1922*0.000001</f>
        <v>-4.0413410000000001</v>
      </c>
    </row>
    <row r="1923" spans="1:23">
      <c r="A1923">
        <f>Input2022!A1923</f>
        <v>2023</v>
      </c>
      <c r="B1923" t="str">
        <f>Input2022!B1923</f>
        <v>Hanford</v>
      </c>
      <c r="C1923" t="str">
        <f>Input2022!C1923</f>
        <v>City</v>
      </c>
      <c r="D1923" t="str">
        <f>Input2022!D1923</f>
        <v>06</v>
      </c>
      <c r="E1923" t="str">
        <f>Input2022!E1923</f>
        <v>031</v>
      </c>
      <c r="F1923">
        <f>Input2022!F1923</f>
        <v>31960</v>
      </c>
      <c r="G1923" t="str">
        <f>Input2022!G1923</f>
        <v>CA</v>
      </c>
      <c r="H1923">
        <f>Input2022!H1923*0.000001</f>
        <v>10.214594</v>
      </c>
      <c r="I1923">
        <f>Input2022!I1923*0.000001</f>
        <v>-0.44978699999999999</v>
      </c>
      <c r="J1923">
        <f>Input2022!J1923*0.000001</f>
        <v>39.140250000000002</v>
      </c>
      <c r="K1923">
        <f>Input2022!K1923*0.000001</f>
        <v>57.496383999999999</v>
      </c>
      <c r="L1923">
        <f>Input2022!L1923*0.000001</f>
        <v>101.62785099999999</v>
      </c>
      <c r="M1923">
        <f>Input2022!M1923*0.000001</f>
        <v>40.650656999999995</v>
      </c>
      <c r="N1923">
        <f>Input2022!N1923*0.000001</f>
        <v>0</v>
      </c>
      <c r="O1923">
        <f>Input2022!O1923*0.000001</f>
        <v>11.069177999999999</v>
      </c>
      <c r="P1923">
        <f>Input2022!P1923*0.000001</f>
        <v>6.1721239999999993</v>
      </c>
      <c r="Q1923">
        <f>Input2022!Q1923*0.000001</f>
        <v>-23.317736</v>
      </c>
      <c r="R1923">
        <f>Input2022!R1923*0.000001</f>
        <v>239.124009</v>
      </c>
      <c r="S1923">
        <f>Input2022!S1923*0.000001</f>
        <v>215.80627299999998</v>
      </c>
      <c r="T1923">
        <f>Input2022!T1923*0.000001</f>
        <v>6.6846540000000001</v>
      </c>
      <c r="U1923">
        <f>Input2022!U1923*0.000001</f>
        <v>0</v>
      </c>
      <c r="V1923">
        <f>Input2022!V1923*0.000001</f>
        <v>3.9381919999999999</v>
      </c>
      <c r="W1923">
        <f>Input2022!W1923*0.000001</f>
        <v>16.776297</v>
      </c>
    </row>
    <row r="1924" spans="1:23">
      <c r="A1924">
        <f>Input2022!A1924</f>
        <v>2023</v>
      </c>
      <c r="B1924" t="str">
        <f>Input2022!B1924</f>
        <v>Hanford Elementary School District</v>
      </c>
      <c r="C1924" t="str">
        <f>Input2022!C1924</f>
        <v>School District</v>
      </c>
      <c r="D1924" t="str">
        <f>Input2022!D1924</f>
        <v>06</v>
      </c>
      <c r="E1924" t="str">
        <f>Input2022!E1924</f>
        <v>031</v>
      </c>
      <c r="F1924" t="str">
        <f>Input2022!F1924</f>
        <v>16470</v>
      </c>
      <c r="G1924" t="str">
        <f>Input2022!G1924</f>
        <v>CA</v>
      </c>
      <c r="H1924">
        <f>Input2022!H1924*0.000001</f>
        <v>34.920082999999998</v>
      </c>
      <c r="I1924">
        <f>Input2022!I1924*0.000001</f>
        <v>-3</v>
      </c>
      <c r="J1924">
        <f>Input2022!J1924*0.000001</f>
        <v>88.826627999999999</v>
      </c>
      <c r="K1924">
        <f>Input2022!K1924*0.000001</f>
        <v>26.579888999999998</v>
      </c>
      <c r="L1924">
        <f>Input2022!L1924*0.000001</f>
        <v>123.53829399999999</v>
      </c>
      <c r="M1924">
        <f>Input2022!M1924*0.000001</f>
        <v>115.59483499999999</v>
      </c>
      <c r="N1924">
        <f>Input2022!N1924*0.000001</f>
        <v>0</v>
      </c>
      <c r="O1924">
        <f>Input2022!O1924*0.000001</f>
        <v>68.549396999999999</v>
      </c>
      <c r="P1924">
        <f>Input2022!P1924*0.000001</f>
        <v>10.644534999999999</v>
      </c>
      <c r="Q1924">
        <f>Input2022!Q1924*0.000001</f>
        <v>-68.641710000000003</v>
      </c>
      <c r="R1924">
        <f>Input2022!R1924*0.000001</f>
        <v>306.78363859649124</v>
      </c>
      <c r="S1924">
        <f>Input2022!S1924*0.000001</f>
        <v>238.14192859649125</v>
      </c>
      <c r="T1924">
        <f>Input2022!T1924*0.000001</f>
        <v>11.228021999999999</v>
      </c>
      <c r="U1924">
        <f>Input2022!U1924*0.000001</f>
        <v>-2.6772026946701006E-3</v>
      </c>
      <c r="V1924">
        <f>Input2022!V1924*0.000001</f>
        <v>14.54027879730533</v>
      </c>
      <c r="W1924">
        <f>Input2022!W1924*0.000001</f>
        <v>-27.816834999999998</v>
      </c>
    </row>
    <row r="1925" spans="1:23">
      <c r="A1925">
        <f>Input2022!A1925</f>
        <v>2023</v>
      </c>
      <c r="B1925" t="str">
        <f>Input2022!B1925</f>
        <v>Hanford Joint Union High School District</v>
      </c>
      <c r="C1925" t="str">
        <f>Input2022!C1925</f>
        <v>School District</v>
      </c>
      <c r="D1925" t="str">
        <f>Input2022!D1925</f>
        <v>06</v>
      </c>
      <c r="E1925" t="str">
        <f>Input2022!E1925</f>
        <v>031</v>
      </c>
      <c r="F1925" t="str">
        <f>Input2022!F1925</f>
        <v>16500</v>
      </c>
      <c r="G1925" t="str">
        <f>Input2022!G1925</f>
        <v>CA</v>
      </c>
      <c r="H1925">
        <f>Input2022!H1925*0.000001</f>
        <v>12.911280999999999</v>
      </c>
      <c r="I1925">
        <f>Input2022!I1925*0.000001</f>
        <v>-5.3681089999999996</v>
      </c>
      <c r="J1925">
        <f>Input2022!J1925*0.000001</f>
        <v>61.344904999999997</v>
      </c>
      <c r="K1925">
        <f>Input2022!K1925*0.000001</f>
        <v>91.428248999999994</v>
      </c>
      <c r="L1925">
        <f>Input2022!L1925*0.000001</f>
        <v>88.914864999999992</v>
      </c>
      <c r="M1925">
        <f>Input2022!M1925*0.000001</f>
        <v>74.869286000000002</v>
      </c>
      <c r="N1925">
        <f>Input2022!N1925*0.000001</f>
        <v>0</v>
      </c>
      <c r="O1925">
        <f>Input2022!O1925*0.000001</f>
        <v>27.409178999999998</v>
      </c>
      <c r="P1925">
        <f>Input2022!P1925*0.000001</f>
        <v>8.6233139999999988</v>
      </c>
      <c r="Q1925">
        <f>Input2022!Q1925*0.000001</f>
        <v>-44.047314</v>
      </c>
      <c r="R1925">
        <f>Input2022!R1925*0.000001</f>
        <v>195.08096122807018</v>
      </c>
      <c r="S1925">
        <f>Input2022!S1925*0.000001</f>
        <v>151.03364722807018</v>
      </c>
      <c r="T1925">
        <f>Input2022!T1925*0.000001</f>
        <v>6.7206440000000001</v>
      </c>
      <c r="U1925">
        <f>Input2022!U1925*0.000001</f>
        <v>-1.6567802655042601E-3</v>
      </c>
      <c r="V1925">
        <f>Input2022!V1925*0.000001</f>
        <v>14.020852219734495</v>
      </c>
      <c r="W1925">
        <f>Input2022!W1925*0.000001</f>
        <v>-20.485841999999998</v>
      </c>
    </row>
    <row r="1926" spans="1:23">
      <c r="A1926">
        <f>Input2022!A1926</f>
        <v>2023</v>
      </c>
      <c r="B1926" t="str">
        <f>Input2022!B1926</f>
        <v>Happy Valley Elementary School District</v>
      </c>
      <c r="C1926" t="str">
        <f>Input2022!C1926</f>
        <v>School District</v>
      </c>
      <c r="D1926" t="str">
        <f>Input2022!D1926</f>
        <v>06</v>
      </c>
      <c r="E1926" t="str">
        <f>Input2022!E1926</f>
        <v>087</v>
      </c>
      <c r="F1926" t="str">
        <f>Input2022!F1926</f>
        <v>16560</v>
      </c>
      <c r="G1926" t="str">
        <f>Input2022!G1926</f>
        <v>CA</v>
      </c>
      <c r="H1926">
        <f>Input2022!H1926*0.000001</f>
        <v>1.4656129999999998</v>
      </c>
      <c r="I1926">
        <f>Input2022!I1926*0.000001</f>
        <v>0</v>
      </c>
      <c r="J1926">
        <f>Input2022!J1926*0.000001</f>
        <v>1.9840629999999999</v>
      </c>
      <c r="K1926">
        <f>Input2022!K1926*0.000001</f>
        <v>0</v>
      </c>
      <c r="L1926">
        <f>Input2022!L1926*0.000001</f>
        <v>2.0683759999999998</v>
      </c>
      <c r="M1926">
        <f>Input2022!M1926*0.000001</f>
        <v>1.9449109999999998</v>
      </c>
      <c r="N1926">
        <f>Input2022!N1926*0.000001</f>
        <v>1.7886419999999998</v>
      </c>
      <c r="O1926">
        <f>Input2022!O1926*0.000001</f>
        <v>0</v>
      </c>
      <c r="P1926">
        <f>Input2022!P1926*0.000001</f>
        <v>0.16089100000000001</v>
      </c>
      <c r="Q1926">
        <f>Input2022!Q1926*0.000001</f>
        <v>-1.0928519999999999</v>
      </c>
      <c r="R1926">
        <f>Input2022!R1926*0.000001</f>
        <v>5.1880869999999994</v>
      </c>
      <c r="S1926">
        <f>Input2022!S1926*0.000001</f>
        <v>4.0952349999999997</v>
      </c>
      <c r="T1926">
        <f>Input2022!T1926*0.000001</f>
        <v>0.157441</v>
      </c>
      <c r="U1926">
        <f>Input2022!U1926*0.000001</f>
        <v>0</v>
      </c>
      <c r="V1926">
        <f>Input2022!V1926*0.000001</f>
        <v>0</v>
      </c>
      <c r="W1926">
        <f>Input2022!W1926*0.000001</f>
        <v>0.155754</v>
      </c>
    </row>
    <row r="1927" spans="1:23">
      <c r="A1927">
        <f>Input2022!A1927</f>
        <v>2023</v>
      </c>
      <c r="B1927" t="str">
        <f>Input2022!B1927</f>
        <v>Happy Valley Union Elementary School District</v>
      </c>
      <c r="C1927" t="str">
        <f>Input2022!C1927</f>
        <v>School District</v>
      </c>
      <c r="D1927" t="str">
        <f>Input2022!D1927</f>
        <v>06</v>
      </c>
      <c r="E1927" t="str">
        <f>Input2022!E1927</f>
        <v>089</v>
      </c>
      <c r="F1927" t="str">
        <f>Input2022!F1927</f>
        <v>16570</v>
      </c>
      <c r="G1927" t="str">
        <f>Input2022!G1927</f>
        <v>CA</v>
      </c>
      <c r="H1927">
        <f>Input2022!H1927*0.000001</f>
        <v>2.652479</v>
      </c>
      <c r="I1927">
        <f>Input2022!I1927*0.000001</f>
        <v>0</v>
      </c>
      <c r="J1927">
        <f>Input2022!J1927*0.000001</f>
        <v>7.5016309999999997</v>
      </c>
      <c r="K1927">
        <f>Input2022!K1927*0.000001</f>
        <v>5.7541269999999995</v>
      </c>
      <c r="L1927">
        <f>Input2022!L1927*0.000001</f>
        <v>10.347664999999999</v>
      </c>
      <c r="M1927">
        <f>Input2022!M1927*0.000001</f>
        <v>9.4353879999999997</v>
      </c>
      <c r="N1927">
        <f>Input2022!N1927*0.000001</f>
        <v>0</v>
      </c>
      <c r="O1927">
        <f>Input2022!O1927*0.000001</f>
        <v>4.8017240000000001</v>
      </c>
      <c r="P1927">
        <f>Input2022!P1927*0.000001</f>
        <v>0.68707600000000002</v>
      </c>
      <c r="Q1927">
        <f>Input2022!Q1927*0.000001</f>
        <v>-5.0902659999999997</v>
      </c>
      <c r="R1927">
        <f>Input2022!R1927*0.000001</f>
        <v>21.521219473684212</v>
      </c>
      <c r="S1927">
        <f>Input2022!S1927*0.000001</f>
        <v>16.430953473684212</v>
      </c>
      <c r="T1927">
        <f>Input2022!T1927*0.000001</f>
        <v>0.73890099999999992</v>
      </c>
      <c r="U1927">
        <f>Input2022!U1927*0.000001</f>
        <v>0</v>
      </c>
      <c r="V1927">
        <f>Input2022!V1927*0.000001</f>
        <v>0.28145399999999998</v>
      </c>
      <c r="W1927">
        <f>Input2022!W1927*0.000001</f>
        <v>-3.2914349999999999</v>
      </c>
    </row>
    <row r="1928" spans="1:23">
      <c r="A1928">
        <f>Input2022!A1928</f>
        <v>2023</v>
      </c>
      <c r="B1928" t="str">
        <f>Input2022!B1928</f>
        <v>Harmony Union School District</v>
      </c>
      <c r="C1928" t="str">
        <f>Input2022!C1928</f>
        <v>School District</v>
      </c>
      <c r="D1928" t="str">
        <f>Input2022!D1928</f>
        <v>06</v>
      </c>
      <c r="E1928" t="str">
        <f>Input2022!E1928</f>
        <v>097</v>
      </c>
      <c r="F1928" t="str">
        <f>Input2022!F1928</f>
        <v>16620</v>
      </c>
      <c r="G1928" t="str">
        <f>Input2022!G1928</f>
        <v>CA</v>
      </c>
      <c r="H1928">
        <f>Input2022!H1928*0.000001</f>
        <v>3.2716620000000001</v>
      </c>
      <c r="I1928">
        <f>Input2022!I1928*0.000001</f>
        <v>-1.1756720000000001</v>
      </c>
      <c r="J1928">
        <f>Input2022!J1928*0.000001</f>
        <v>5.8838689999999998</v>
      </c>
      <c r="K1928">
        <f>Input2022!K1928*0.000001</f>
        <v>9.4855699999999992</v>
      </c>
      <c r="L1928">
        <f>Input2022!L1928*0.000001</f>
        <v>9.1175800000000002</v>
      </c>
      <c r="M1928">
        <f>Input2022!M1928*0.000001</f>
        <v>5.6951689999999999</v>
      </c>
      <c r="N1928">
        <f>Input2022!N1928*0.000001</f>
        <v>0</v>
      </c>
      <c r="O1928">
        <f>Input2022!O1928*0.000001</f>
        <v>2.2342819999999999</v>
      </c>
      <c r="P1928">
        <f>Input2022!P1928*0.000001</f>
        <v>1.094948</v>
      </c>
      <c r="Q1928">
        <f>Input2022!Q1928*0.000001</f>
        <v>-4.2714429999999997</v>
      </c>
      <c r="R1928">
        <f>Input2022!R1928*0.000001</f>
        <v>18.459933684210526</v>
      </c>
      <c r="S1928">
        <f>Input2022!S1928*0.000001</f>
        <v>14.188490684210526</v>
      </c>
      <c r="T1928">
        <f>Input2022!T1928*0.000001</f>
        <v>0.61493199999999992</v>
      </c>
      <c r="U1928">
        <f>Input2022!U1928*0.000001</f>
        <v>-1.4494848424806815E-4</v>
      </c>
      <c r="V1928">
        <f>Input2022!V1928*0.000001</f>
        <v>0.30782405151575193</v>
      </c>
      <c r="W1928">
        <f>Input2022!W1928*0.000001</f>
        <v>-0.55408599999999997</v>
      </c>
    </row>
    <row r="1929" spans="1:23">
      <c r="A1929">
        <f>Input2022!A1929</f>
        <v>2023</v>
      </c>
      <c r="B1929" t="str">
        <f>Input2022!B1929</f>
        <v>Hart-Ransom Union School District</v>
      </c>
      <c r="C1929" t="str">
        <f>Input2022!C1929</f>
        <v>School District</v>
      </c>
      <c r="D1929" t="str">
        <f>Input2022!D1929</f>
        <v>06</v>
      </c>
      <c r="E1929" t="str">
        <f>Input2022!E1929</f>
        <v>099</v>
      </c>
      <c r="F1929" t="str">
        <f>Input2022!F1929</f>
        <v>16650</v>
      </c>
      <c r="G1929" t="str">
        <f>Input2022!G1929</f>
        <v>CA</v>
      </c>
      <c r="H1929">
        <f>Input2022!H1929*0.000001</f>
        <v>8.0940399999999997</v>
      </c>
      <c r="I1929">
        <f>Input2022!I1929*0.000001</f>
        <v>-0.15</v>
      </c>
      <c r="J1929">
        <f>Input2022!J1929*0.000001</f>
        <v>9.9128360000000004</v>
      </c>
      <c r="K1929">
        <f>Input2022!K1929*0.000001</f>
        <v>4.4174439999999997</v>
      </c>
      <c r="L1929">
        <f>Input2022!L1929*0.000001</f>
        <v>17.960763</v>
      </c>
      <c r="M1929">
        <f>Input2022!M1929*0.000001</f>
        <v>13.018652999999999</v>
      </c>
      <c r="N1929">
        <f>Input2022!N1929*0.000001</f>
        <v>0</v>
      </c>
      <c r="O1929">
        <f>Input2022!O1929*0.000001</f>
        <v>11.322085</v>
      </c>
      <c r="P1929">
        <f>Input2022!P1929*0.000001</f>
        <v>1.22488</v>
      </c>
      <c r="Q1929">
        <f>Input2022!Q1929*0.000001</f>
        <v>-10.148612</v>
      </c>
      <c r="R1929">
        <f>Input2022!R1929*0.000001</f>
        <v>47.766949473684221</v>
      </c>
      <c r="S1929">
        <f>Input2022!S1929*0.000001</f>
        <v>37.618337473684221</v>
      </c>
      <c r="T1929">
        <f>Input2022!T1929*0.000001</f>
        <v>1.572657</v>
      </c>
      <c r="U1929">
        <f>Input2022!U1929*0.000001</f>
        <v>-4.7853952843273224E-4</v>
      </c>
      <c r="V1929">
        <f>Input2022!V1929*0.000001</f>
        <v>1.7349334604715672</v>
      </c>
      <c r="W1929">
        <f>Input2022!W1929*0.000001</f>
        <v>1.737717</v>
      </c>
    </row>
    <row r="1930" spans="1:23">
      <c r="A1930">
        <f>Input2022!A1930</f>
        <v>2023</v>
      </c>
      <c r="B1930" t="str">
        <f>Input2022!B1930</f>
        <v>Hawaiian Gardens</v>
      </c>
      <c r="C1930" t="str">
        <f>Input2022!C1930</f>
        <v>City</v>
      </c>
      <c r="D1930" t="str">
        <f>Input2022!D1930</f>
        <v>06</v>
      </c>
      <c r="E1930" t="str">
        <f>Input2022!E1930</f>
        <v>037</v>
      </c>
      <c r="F1930">
        <f>Input2022!F1930</f>
        <v>32506</v>
      </c>
      <c r="G1930" t="str">
        <f>Input2022!G1930</f>
        <v>CA</v>
      </c>
      <c r="H1930">
        <f>Input2022!H1930*0.000001</f>
        <v>26.233426999999999</v>
      </c>
      <c r="I1930">
        <f>Input2022!I1930*0.000001</f>
        <v>-0.55331200000000003</v>
      </c>
      <c r="J1930">
        <f>Input2022!J1930*0.000001</f>
        <v>17.301152999999999</v>
      </c>
      <c r="K1930">
        <f>Input2022!K1930*0.000001</f>
        <v>0.33811599999999997</v>
      </c>
      <c r="L1930">
        <f>Input2022!L1930*0.000001</f>
        <v>28.278869999999998</v>
      </c>
      <c r="M1930">
        <f>Input2022!M1930*0.000001</f>
        <v>21.505827</v>
      </c>
      <c r="N1930">
        <f>Input2022!N1930*0.000001</f>
        <v>0</v>
      </c>
      <c r="O1930">
        <f>Input2022!O1930*0.000001</f>
        <v>24.649511</v>
      </c>
      <c r="P1930">
        <f>Input2022!P1930*0.000001</f>
        <v>1.5067389999999998</v>
      </c>
      <c r="Q1930">
        <f>Input2022!Q1930*0.000001</f>
        <v>-12.04599</v>
      </c>
      <c r="R1930">
        <f>Input2022!R1930*0.000001</f>
        <v>47.481237682301924</v>
      </c>
      <c r="S1930">
        <f>Input2022!S1930*0.000001</f>
        <v>35.43524768230192</v>
      </c>
      <c r="T1930">
        <f>Input2022!T1930*0.000001</f>
        <v>1.4281389999999998</v>
      </c>
      <c r="U1930">
        <f>Input2022!U1930*0.000001</f>
        <v>6.6752119999999993</v>
      </c>
      <c r="V1930">
        <f>Input2022!V1930*0.000001</f>
        <v>15.244978999999999</v>
      </c>
      <c r="W1930">
        <f>Input2022!W1930*0.000001</f>
        <v>13.553305999999999</v>
      </c>
    </row>
    <row r="1931" spans="1:23">
      <c r="A1931">
        <f>Input2022!A1931</f>
        <v>2023</v>
      </c>
      <c r="B1931" t="str">
        <f>Input2022!B1931</f>
        <v>Hawthorne</v>
      </c>
      <c r="C1931" t="str">
        <f>Input2022!C1931</f>
        <v>City</v>
      </c>
      <c r="D1931" t="str">
        <f>Input2022!D1931</f>
        <v>06</v>
      </c>
      <c r="E1931" t="str">
        <f>Input2022!E1931</f>
        <v>037</v>
      </c>
      <c r="F1931">
        <f>Input2022!F1931</f>
        <v>32548</v>
      </c>
      <c r="G1931" t="str">
        <f>Input2022!G1931</f>
        <v>CA</v>
      </c>
      <c r="H1931">
        <f>Input2022!H1931*0.000001</f>
        <v>93.988357999999991</v>
      </c>
      <c r="I1931">
        <f>Input2022!I1931*0.000001</f>
        <v>-7.7238989999999994</v>
      </c>
      <c r="J1931">
        <f>Input2022!J1931*0.000001</f>
        <v>97.550873999999993</v>
      </c>
      <c r="K1931">
        <f>Input2022!K1931*0.000001</f>
        <v>139.833358</v>
      </c>
      <c r="L1931">
        <f>Input2022!L1931*0.000001</f>
        <v>158.14917800000001</v>
      </c>
      <c r="M1931">
        <f>Input2022!M1931*0.000001</f>
        <v>112.19388099999999</v>
      </c>
      <c r="N1931">
        <f>Input2022!N1931*0.000001</f>
        <v>0</v>
      </c>
      <c r="O1931">
        <f>Input2022!O1931*0.000001</f>
        <v>85.018951000000001</v>
      </c>
      <c r="P1931">
        <f>Input2022!P1931*0.000001</f>
        <v>7.5930159999999995</v>
      </c>
      <c r="Q1931">
        <f>Input2022!Q1931*0.000001</f>
        <v>-20.622201999999998</v>
      </c>
      <c r="R1931">
        <f>Input2022!R1931*0.000001</f>
        <v>476.07070699999997</v>
      </c>
      <c r="S1931">
        <f>Input2022!S1931*0.000001</f>
        <v>455.44850499999995</v>
      </c>
      <c r="T1931">
        <f>Input2022!T1931*0.000001</f>
        <v>5.4719059999999997</v>
      </c>
      <c r="U1931">
        <f>Input2022!U1931*0.000001</f>
        <v>0</v>
      </c>
      <c r="V1931">
        <f>Input2022!V1931*0.000001</f>
        <v>100.714992</v>
      </c>
      <c r="W1931">
        <f>Input2022!W1931*0.000001</f>
        <v>-144.43062999999998</v>
      </c>
    </row>
    <row r="1932" spans="1:23">
      <c r="A1932">
        <f>Input2022!A1932</f>
        <v>2023</v>
      </c>
      <c r="B1932" t="str">
        <f>Input2022!B1932</f>
        <v>Hawthorne School District</v>
      </c>
      <c r="C1932" t="str">
        <f>Input2022!C1932</f>
        <v>School District</v>
      </c>
      <c r="D1932" t="str">
        <f>Input2022!D1932</f>
        <v>06</v>
      </c>
      <c r="E1932" t="str">
        <f>Input2022!E1932</f>
        <v>037</v>
      </c>
      <c r="F1932" t="str">
        <f>Input2022!F1932</f>
        <v>16680</v>
      </c>
      <c r="G1932" t="str">
        <f>Input2022!G1932</f>
        <v>CA</v>
      </c>
      <c r="H1932">
        <f>Input2022!H1932*0.000001</f>
        <v>43.664479999999998</v>
      </c>
      <c r="I1932">
        <f>Input2022!I1932*0.000001</f>
        <v>-0.319938</v>
      </c>
      <c r="J1932">
        <f>Input2022!J1932*0.000001</f>
        <v>139.028526</v>
      </c>
      <c r="K1932">
        <f>Input2022!K1932*0.000001</f>
        <v>100.303562</v>
      </c>
      <c r="L1932">
        <f>Input2022!L1932*0.000001</f>
        <v>191.800714</v>
      </c>
      <c r="M1932">
        <f>Input2022!M1932*0.000001</f>
        <v>167.410034</v>
      </c>
      <c r="N1932">
        <f>Input2022!N1932*0.000001</f>
        <v>0</v>
      </c>
      <c r="O1932">
        <f>Input2022!O1932*0.000001</f>
        <v>87.767162999999996</v>
      </c>
      <c r="P1932">
        <f>Input2022!P1932*0.000001</f>
        <v>19.854520999999998</v>
      </c>
      <c r="Q1932">
        <f>Input2022!Q1932*0.000001</f>
        <v>-96.466156999999995</v>
      </c>
      <c r="R1932">
        <f>Input2022!R1932*0.000001</f>
        <v>438.69743614035093</v>
      </c>
      <c r="S1932">
        <f>Input2022!S1932*0.000001</f>
        <v>342.23127914035092</v>
      </c>
      <c r="T1932">
        <f>Input2022!T1932*0.000001</f>
        <v>14.604274</v>
      </c>
      <c r="U1932">
        <f>Input2022!U1932*0.000001</f>
        <v>-4.0218664553199916E-3</v>
      </c>
      <c r="V1932">
        <f>Input2022!V1932*0.000001</f>
        <v>46.225666133544678</v>
      </c>
      <c r="W1932">
        <f>Input2022!W1932*0.000001</f>
        <v>-105.07022499999999</v>
      </c>
    </row>
    <row r="1933" spans="1:23">
      <c r="A1933">
        <f>Input2022!A1933</f>
        <v>2023</v>
      </c>
      <c r="B1933" t="str">
        <f>Input2022!B1933</f>
        <v>Hayward</v>
      </c>
      <c r="C1933" t="str">
        <f>Input2022!C1933</f>
        <v>City</v>
      </c>
      <c r="D1933" t="str">
        <f>Input2022!D1933</f>
        <v>06</v>
      </c>
      <c r="E1933" t="str">
        <f>Input2022!E1933</f>
        <v>001</v>
      </c>
      <c r="F1933">
        <f>Input2022!F1933</f>
        <v>33000</v>
      </c>
      <c r="G1933" t="str">
        <f>Input2022!G1933</f>
        <v>CA</v>
      </c>
      <c r="H1933">
        <f>Input2022!H1933*0.000001</f>
        <v>56.084862999999999</v>
      </c>
      <c r="I1933">
        <f>Input2022!I1933*0.000001</f>
        <v>-37.607484999999997</v>
      </c>
      <c r="J1933">
        <f>Input2022!J1933*0.000001</f>
        <v>195.85025199999998</v>
      </c>
      <c r="K1933">
        <f>Input2022!K1933*0.000001</f>
        <v>92.743156999999997</v>
      </c>
      <c r="L1933">
        <f>Input2022!L1933*0.000001</f>
        <v>393.75437399999998</v>
      </c>
      <c r="M1933">
        <f>Input2022!M1933*0.000001</f>
        <v>218.646198</v>
      </c>
      <c r="N1933">
        <f>Input2022!N1933*0.000001</f>
        <v>0</v>
      </c>
      <c r="O1933">
        <f>Input2022!O1933*0.000001</f>
        <v>62.429434000000001</v>
      </c>
      <c r="P1933">
        <f>Input2022!P1933*0.000001</f>
        <v>23.493372999999998</v>
      </c>
      <c r="Q1933">
        <f>Input2022!Q1933*0.000001</f>
        <v>-510.093727</v>
      </c>
      <c r="R1933">
        <f>Input2022!R1933*0.000001</f>
        <v>1367.486347</v>
      </c>
      <c r="S1933">
        <f>Input2022!S1933*0.000001</f>
        <v>857.39261999999997</v>
      </c>
      <c r="T1933">
        <f>Input2022!T1933*0.000001</f>
        <v>47.304108999999997</v>
      </c>
      <c r="U1933">
        <f>Input2022!U1933*0.000001</f>
        <v>18.936900999999999</v>
      </c>
      <c r="V1933">
        <f>Input2022!V1933*0.000001</f>
        <v>89.461198999999993</v>
      </c>
      <c r="W1933">
        <f>Input2022!W1933*0.000001</f>
        <v>-346.98316999999997</v>
      </c>
    </row>
    <row r="1934" spans="1:23">
      <c r="A1934">
        <f>Input2022!A1934</f>
        <v>2023</v>
      </c>
      <c r="B1934" t="str">
        <f>Input2022!B1934</f>
        <v>Hayward Unified School District</v>
      </c>
      <c r="C1934" t="str">
        <f>Input2022!C1934</f>
        <v>School District</v>
      </c>
      <c r="D1934" t="str">
        <f>Input2022!D1934</f>
        <v>06</v>
      </c>
      <c r="E1934" t="str">
        <f>Input2022!E1934</f>
        <v>001</v>
      </c>
      <c r="F1934" t="str">
        <f>Input2022!F1934</f>
        <v>16740</v>
      </c>
      <c r="G1934" t="str">
        <f>Input2022!G1934</f>
        <v>CA</v>
      </c>
      <c r="H1934">
        <f>Input2022!H1934*0.000001</f>
        <v>18.104593999999999</v>
      </c>
      <c r="I1934">
        <f>Input2022!I1934*0.000001</f>
        <v>0</v>
      </c>
      <c r="J1934">
        <f>Input2022!J1934*0.000001</f>
        <v>345.43834999999996</v>
      </c>
      <c r="K1934">
        <f>Input2022!K1934*0.000001</f>
        <v>879.54638799999998</v>
      </c>
      <c r="L1934">
        <f>Input2022!L1934*0.000001</f>
        <v>425.045029</v>
      </c>
      <c r="M1934">
        <f>Input2022!M1934*0.000001</f>
        <v>376.473433</v>
      </c>
      <c r="N1934">
        <f>Input2022!N1934*0.000001</f>
        <v>0</v>
      </c>
      <c r="O1934">
        <f>Input2022!O1934*0.000001</f>
        <v>105.197423</v>
      </c>
      <c r="P1934">
        <f>Input2022!P1934*0.000001</f>
        <v>46.401997999999999</v>
      </c>
      <c r="Q1934">
        <f>Input2022!Q1934*0.000001</f>
        <v>-287.430812</v>
      </c>
      <c r="R1934">
        <f>Input2022!R1934*0.000001</f>
        <v>1273.8109606171622</v>
      </c>
      <c r="S1934">
        <f>Input2022!S1934*0.000001</f>
        <v>986.38014861716226</v>
      </c>
      <c r="T1934">
        <f>Input2022!T1934*0.000001</f>
        <v>44.003457999999995</v>
      </c>
      <c r="U1934">
        <f>Input2022!U1934*0.000001</f>
        <v>0</v>
      </c>
      <c r="V1934">
        <f>Input2022!V1934*0.000001</f>
        <v>122.72543399999999</v>
      </c>
      <c r="W1934">
        <f>Input2022!W1934*0.000001</f>
        <v>-360.42560599999996</v>
      </c>
    </row>
    <row r="1935" spans="1:23">
      <c r="A1935">
        <f>Input2022!A1935</f>
        <v>2023</v>
      </c>
      <c r="B1935" t="str">
        <f>Input2022!B1935</f>
        <v>Healdsburg</v>
      </c>
      <c r="C1935" t="str">
        <f>Input2022!C1935</f>
        <v>City</v>
      </c>
      <c r="D1935" t="str">
        <f>Input2022!D1935</f>
        <v>06</v>
      </c>
      <c r="E1935" t="str">
        <f>Input2022!E1935</f>
        <v>097</v>
      </c>
      <c r="F1935">
        <f>Input2022!F1935</f>
        <v>33056</v>
      </c>
      <c r="G1935" t="str">
        <f>Input2022!G1935</f>
        <v>CA</v>
      </c>
      <c r="H1935">
        <f>Input2022!H1935*0.000001</f>
        <v>9.0895250000000001</v>
      </c>
      <c r="I1935">
        <f>Input2022!I1935*0.000001</f>
        <v>-1.6067099999999999</v>
      </c>
      <c r="J1935">
        <f>Input2022!J1935*0.000001</f>
        <v>20.875707999999999</v>
      </c>
      <c r="K1935">
        <f>Input2022!K1935*0.000001</f>
        <v>26.849615</v>
      </c>
      <c r="L1935">
        <f>Input2022!L1935*0.000001</f>
        <v>69.098421000000002</v>
      </c>
      <c r="M1935">
        <f>Input2022!M1935*0.000001</f>
        <v>23.064384</v>
      </c>
      <c r="N1935">
        <f>Input2022!N1935*0.000001</f>
        <v>0</v>
      </c>
      <c r="O1935">
        <f>Input2022!O1935*0.000001</f>
        <v>18.549962999999998</v>
      </c>
      <c r="P1935">
        <f>Input2022!P1935*0.000001</f>
        <v>7.9079559999999995</v>
      </c>
      <c r="Q1935">
        <f>Input2022!Q1935*0.000001</f>
        <v>-45.450854</v>
      </c>
      <c r="R1935">
        <f>Input2022!R1935*0.000001</f>
        <v>194.900746</v>
      </c>
      <c r="S1935">
        <f>Input2022!S1935*0.000001</f>
        <v>149.44989200000001</v>
      </c>
      <c r="T1935">
        <f>Input2022!T1935*0.000001</f>
        <v>5.0686059999999999</v>
      </c>
      <c r="U1935">
        <f>Input2022!U1935*0.000001</f>
        <v>0</v>
      </c>
      <c r="V1935">
        <f>Input2022!V1935*0.000001</f>
        <v>1.0435099999999999</v>
      </c>
      <c r="W1935">
        <f>Input2022!W1935*0.000001</f>
        <v>-8.3328019999999992</v>
      </c>
    </row>
    <row r="1936" spans="1:23">
      <c r="A1936">
        <f>Input2022!A1936</f>
        <v>2023</v>
      </c>
      <c r="B1936" t="str">
        <f>Input2022!B1936</f>
        <v>Healdsburg Unified School District</v>
      </c>
      <c r="C1936" t="str">
        <f>Input2022!C1936</f>
        <v>School District</v>
      </c>
      <c r="D1936" t="str">
        <f>Input2022!D1936</f>
        <v>06</v>
      </c>
      <c r="E1936" t="str">
        <f>Input2022!E1936</f>
        <v>097</v>
      </c>
      <c r="F1936" t="str">
        <f>Input2022!F1936</f>
        <v>00044</v>
      </c>
      <c r="G1936" t="str">
        <f>Input2022!G1936</f>
        <v>CA</v>
      </c>
      <c r="H1936">
        <f>Input2022!H1936*0.000001</f>
        <v>8.3811029999999995</v>
      </c>
      <c r="I1936">
        <f>Input2022!I1936*0.000001</f>
        <v>0</v>
      </c>
      <c r="J1936">
        <f>Input2022!J1936*0.000001</f>
        <v>29.811640999999998</v>
      </c>
      <c r="K1936">
        <f>Input2022!K1936*0.000001</f>
        <v>119.50069499999999</v>
      </c>
      <c r="L1936">
        <f>Input2022!L1936*0.000001</f>
        <v>45.892216999999995</v>
      </c>
      <c r="M1936">
        <f>Input2022!M1936*0.000001</f>
        <v>34.456198000000001</v>
      </c>
      <c r="N1936">
        <f>Input2022!N1936*0.000001</f>
        <v>0</v>
      </c>
      <c r="O1936">
        <f>Input2022!O1936*0.000001</f>
        <v>12.810808999999999</v>
      </c>
      <c r="P1936">
        <f>Input2022!P1936*0.000001</f>
        <v>2.6894979999999999</v>
      </c>
      <c r="Q1936">
        <f>Input2022!Q1936*0.000001</f>
        <v>-23.534596999999998</v>
      </c>
      <c r="R1936">
        <f>Input2022!R1936*0.000001</f>
        <v>101.89080632661688</v>
      </c>
      <c r="S1936">
        <f>Input2022!S1936*0.000001</f>
        <v>78.356209326616877</v>
      </c>
      <c r="T1936">
        <f>Input2022!T1936*0.000001</f>
        <v>3.334031</v>
      </c>
      <c r="U1936">
        <f>Input2022!U1936*0.000001</f>
        <v>0</v>
      </c>
      <c r="V1936">
        <f>Input2022!V1936*0.000001</f>
        <v>17.901512</v>
      </c>
      <c r="W1936">
        <f>Input2022!W1936*0.000001</f>
        <v>-31.363595999999998</v>
      </c>
    </row>
    <row r="1937" spans="1:23">
      <c r="A1937">
        <f>Input2022!A1937</f>
        <v>2023</v>
      </c>
      <c r="B1937" t="str">
        <f>Input2022!B1937</f>
        <v>Heber Elementary School District</v>
      </c>
      <c r="C1937" t="str">
        <f>Input2022!C1937</f>
        <v>School District</v>
      </c>
      <c r="D1937" t="str">
        <f>Input2022!D1937</f>
        <v>06</v>
      </c>
      <c r="E1937" t="str">
        <f>Input2022!E1937</f>
        <v>025</v>
      </c>
      <c r="F1937" t="str">
        <f>Input2022!F1937</f>
        <v>16830</v>
      </c>
      <c r="G1937" t="str">
        <f>Input2022!G1937</f>
        <v>CA</v>
      </c>
      <c r="H1937">
        <f>Input2022!H1937*0.000001</f>
        <v>7.5006239999999993</v>
      </c>
      <c r="I1937">
        <f>Input2022!I1937*0.000001</f>
        <v>0</v>
      </c>
      <c r="J1937">
        <f>Input2022!J1937*0.000001</f>
        <v>22.798036</v>
      </c>
      <c r="K1937">
        <f>Input2022!K1937*0.000001</f>
        <v>8.2018489999999993</v>
      </c>
      <c r="L1937">
        <f>Input2022!L1937*0.000001</f>
        <v>31.16141</v>
      </c>
      <c r="M1937">
        <f>Input2022!M1937*0.000001</f>
        <v>25.477739</v>
      </c>
      <c r="N1937">
        <f>Input2022!N1937*0.000001</f>
        <v>11.309562</v>
      </c>
      <c r="O1937">
        <f>Input2022!O1937*0.000001</f>
        <v>0</v>
      </c>
      <c r="P1937">
        <f>Input2022!P1937*0.000001</f>
        <v>1.6002609999999999</v>
      </c>
      <c r="Q1937">
        <f>Input2022!Q1937*0.000001</f>
        <v>-14.689848</v>
      </c>
      <c r="R1937">
        <f>Input2022!R1937*0.000001</f>
        <v>65.426338005178437</v>
      </c>
      <c r="S1937">
        <f>Input2022!S1937*0.000001</f>
        <v>50.736490005178432</v>
      </c>
      <c r="T1937">
        <f>Input2022!T1937*0.000001</f>
        <v>2.3937360000000001</v>
      </c>
      <c r="U1937">
        <f>Input2022!U1937*0.000001</f>
        <v>0</v>
      </c>
      <c r="V1937">
        <f>Input2022!V1937*0.000001</f>
        <v>0</v>
      </c>
      <c r="W1937">
        <f>Input2022!W1937*0.000001</f>
        <v>-4.3945210000000001</v>
      </c>
    </row>
    <row r="1938" spans="1:23">
      <c r="A1938">
        <f>Input2022!A1938</f>
        <v>2023</v>
      </c>
      <c r="B1938" t="str">
        <f>Input2022!B1938</f>
        <v>Helendale School District</v>
      </c>
      <c r="C1938" t="str">
        <f>Input2022!C1938</f>
        <v>School District</v>
      </c>
      <c r="D1938" t="str">
        <f>Input2022!D1938</f>
        <v>06</v>
      </c>
      <c r="E1938" t="str">
        <f>Input2022!E1938</f>
        <v>071</v>
      </c>
      <c r="F1938" t="str">
        <f>Input2022!F1938</f>
        <v>16860</v>
      </c>
      <c r="G1938" t="str">
        <f>Input2022!G1938</f>
        <v>CA</v>
      </c>
      <c r="H1938">
        <f>Input2022!H1938*0.000001</f>
        <v>5.8864169999999998</v>
      </c>
      <c r="I1938">
        <f>Input2022!I1938*0.000001</f>
        <v>0</v>
      </c>
      <c r="J1938">
        <f>Input2022!J1938*0.000001</f>
        <v>10.238659999999999</v>
      </c>
      <c r="K1938">
        <f>Input2022!K1938*0.000001</f>
        <v>7.9377009999999997</v>
      </c>
      <c r="L1938">
        <f>Input2022!L1938*0.000001</f>
        <v>21.271999999999998</v>
      </c>
      <c r="M1938">
        <f>Input2022!M1938*0.000001</f>
        <v>13.110503999999999</v>
      </c>
      <c r="N1938">
        <f>Input2022!N1938*0.000001</f>
        <v>7.3417409999999999</v>
      </c>
      <c r="O1938">
        <f>Input2022!O1938*0.000001</f>
        <v>0</v>
      </c>
      <c r="P1938">
        <f>Input2022!P1938*0.000001</f>
        <v>2.1242669999999997</v>
      </c>
      <c r="Q1938">
        <f>Input2022!Q1938*0.000001</f>
        <v>-12.235199999999999</v>
      </c>
      <c r="R1938">
        <f>Input2022!R1938*0.000001</f>
        <v>56.889712301587309</v>
      </c>
      <c r="S1938">
        <f>Input2022!S1938*0.000001</f>
        <v>44.65451230158731</v>
      </c>
      <c r="T1938">
        <f>Input2022!T1938*0.000001</f>
        <v>1.759911</v>
      </c>
      <c r="U1938">
        <f>Input2022!U1938*0.000001</f>
        <v>0</v>
      </c>
      <c r="V1938">
        <f>Input2022!V1938*0.000001</f>
        <v>0</v>
      </c>
      <c r="W1938">
        <f>Input2022!W1938*0.000001</f>
        <v>-3.0037389999999999</v>
      </c>
    </row>
    <row r="1939" spans="1:23">
      <c r="A1939">
        <f>Input2022!A1939</f>
        <v>2023</v>
      </c>
      <c r="B1939" t="str">
        <f>Input2022!B1939</f>
        <v>Hemet</v>
      </c>
      <c r="C1939" t="str">
        <f>Input2022!C1939</f>
        <v>City</v>
      </c>
      <c r="D1939" t="str">
        <f>Input2022!D1939</f>
        <v>06</v>
      </c>
      <c r="E1939" t="str">
        <f>Input2022!E1939</f>
        <v>065</v>
      </c>
      <c r="F1939">
        <f>Input2022!F1939</f>
        <v>33182</v>
      </c>
      <c r="G1939" t="str">
        <f>Input2022!G1939</f>
        <v>CA</v>
      </c>
      <c r="H1939">
        <f>Input2022!H1939*0.000001</f>
        <v>59.951895999999998</v>
      </c>
      <c r="I1939">
        <f>Input2022!I1939*0.000001</f>
        <v>-0.02</v>
      </c>
      <c r="J1939">
        <f>Input2022!J1939*0.000001</f>
        <v>60.668228999999997</v>
      </c>
      <c r="K1939">
        <f>Input2022!K1939*0.000001</f>
        <v>6.9294089999999997</v>
      </c>
      <c r="L1939">
        <f>Input2022!L1939*0.000001</f>
        <v>123.67187899999999</v>
      </c>
      <c r="M1939">
        <f>Input2022!M1939*0.000001</f>
        <v>69.621330999999998</v>
      </c>
      <c r="N1939">
        <f>Input2022!N1939*0.000001</f>
        <v>0</v>
      </c>
      <c r="O1939">
        <f>Input2022!O1939*0.000001</f>
        <v>57.862552000000001</v>
      </c>
      <c r="P1939">
        <f>Input2022!P1939*0.000001</f>
        <v>5.7396139999999995</v>
      </c>
      <c r="Q1939">
        <f>Input2022!Q1939*0.000001</f>
        <v>-119.628361</v>
      </c>
      <c r="R1939">
        <f>Input2022!R1939*0.000001</f>
        <v>362.53756699999997</v>
      </c>
      <c r="S1939">
        <f>Input2022!S1939*0.000001</f>
        <v>242.90920599999998</v>
      </c>
      <c r="T1939">
        <f>Input2022!T1939*0.000001</f>
        <v>12.593250999999999</v>
      </c>
      <c r="U1939">
        <f>Input2022!U1939*0.000001</f>
        <v>2.5200299999999998</v>
      </c>
      <c r="V1939">
        <f>Input2022!V1939*0.000001</f>
        <v>48.555816</v>
      </c>
      <c r="W1939">
        <f>Input2022!W1939*0.000001</f>
        <v>-37.757002999999997</v>
      </c>
    </row>
    <row r="1940" spans="1:23">
      <c r="A1940">
        <f>Input2022!A1940</f>
        <v>2023</v>
      </c>
      <c r="B1940" t="str">
        <f>Input2022!B1940</f>
        <v>Hemet Unified School District</v>
      </c>
      <c r="C1940" t="str">
        <f>Input2022!C1940</f>
        <v>School District</v>
      </c>
      <c r="D1940" t="str">
        <f>Input2022!D1940</f>
        <v>06</v>
      </c>
      <c r="E1940" t="str">
        <f>Input2022!E1940</f>
        <v>065</v>
      </c>
      <c r="F1940" t="str">
        <f>Input2022!F1940</f>
        <v>16920</v>
      </c>
      <c r="G1940" t="str">
        <f>Input2022!G1940</f>
        <v>CA</v>
      </c>
      <c r="H1940">
        <f>Input2022!H1940*0.000001</f>
        <v>122.16122799999999</v>
      </c>
      <c r="I1940">
        <f>Input2022!I1940*0.000001</f>
        <v>-4.4766259999999996</v>
      </c>
      <c r="J1940">
        <f>Input2022!J1940*0.000001</f>
        <v>386.74606499999999</v>
      </c>
      <c r="K1940">
        <f>Input2022!K1940*0.000001</f>
        <v>304.32634200000001</v>
      </c>
      <c r="L1940">
        <f>Input2022!L1940*0.000001</f>
        <v>565.863563</v>
      </c>
      <c r="M1940">
        <f>Input2022!M1940*0.000001</f>
        <v>475.57273899999996</v>
      </c>
      <c r="N1940">
        <f>Input2022!N1940*0.000001</f>
        <v>0</v>
      </c>
      <c r="O1940">
        <f>Input2022!O1940*0.000001</f>
        <v>224.38036099999999</v>
      </c>
      <c r="P1940">
        <f>Input2022!P1940*0.000001</f>
        <v>66.254595999999992</v>
      </c>
      <c r="Q1940">
        <f>Input2022!Q1940*0.000001</f>
        <v>-290.95650699999999</v>
      </c>
      <c r="R1940">
        <f>Input2022!R1940*0.000001</f>
        <v>1264.1523600000003</v>
      </c>
      <c r="S1940">
        <f>Input2022!S1940*0.000001</f>
        <v>973.19585300000017</v>
      </c>
      <c r="T1940">
        <f>Input2022!T1940*0.000001</f>
        <v>47.099756999999997</v>
      </c>
      <c r="U1940">
        <f>Input2022!U1940*0.000001</f>
        <v>-1.0104059441252228E-2</v>
      </c>
      <c r="V1940">
        <f>Input2022!V1940*0.000001</f>
        <v>34.208458940558742</v>
      </c>
      <c r="W1940">
        <f>Input2022!W1940*0.000001</f>
        <v>-128.810295</v>
      </c>
    </row>
    <row r="1941" spans="1:23">
      <c r="A1941">
        <f>Input2022!A1941</f>
        <v>2023</v>
      </c>
      <c r="B1941" t="str">
        <f>Input2022!B1941</f>
        <v>Hercules</v>
      </c>
      <c r="C1941" t="str">
        <f>Input2022!C1941</f>
        <v>City</v>
      </c>
      <c r="D1941" t="str">
        <f>Input2022!D1941</f>
        <v>06</v>
      </c>
      <c r="E1941" t="str">
        <f>Input2022!E1941</f>
        <v>013</v>
      </c>
      <c r="F1941">
        <f>Input2022!F1941</f>
        <v>33308</v>
      </c>
      <c r="G1941" t="str">
        <f>Input2022!G1941</f>
        <v>CA</v>
      </c>
      <c r="H1941">
        <f>Input2022!H1941*0.000001</f>
        <v>31.725894</v>
      </c>
      <c r="I1941">
        <f>Input2022!I1941*0.000001</f>
        <v>-2.2763589999999998</v>
      </c>
      <c r="J1941">
        <f>Input2022!J1941*0.000001</f>
        <v>17.656831999999998</v>
      </c>
      <c r="K1941">
        <f>Input2022!K1941*0.000001</f>
        <v>49.178957999999994</v>
      </c>
      <c r="L1941">
        <f>Input2022!L1941*0.000001</f>
        <v>35.987228000000002</v>
      </c>
      <c r="M1941">
        <f>Input2022!M1941*0.000001</f>
        <v>19.494937999999998</v>
      </c>
      <c r="N1941">
        <f>Input2022!N1941*0.000001</f>
        <v>0</v>
      </c>
      <c r="O1941">
        <f>Input2022!O1941*0.000001</f>
        <v>31.820964999999998</v>
      </c>
      <c r="P1941">
        <f>Input2022!P1941*0.000001</f>
        <v>2.2237679999999997</v>
      </c>
      <c r="Q1941">
        <f>Input2022!Q1941*0.000001</f>
        <v>-19.755192999999998</v>
      </c>
      <c r="R1941">
        <f>Input2022!R1941*0.000001</f>
        <v>76.818156000000002</v>
      </c>
      <c r="S1941">
        <f>Input2022!S1941*0.000001</f>
        <v>57.062962999999996</v>
      </c>
      <c r="T1941">
        <f>Input2022!T1941*0.000001</f>
        <v>2.1032599999999997</v>
      </c>
      <c r="U1941">
        <f>Input2022!U1941*0.000001</f>
        <v>2.6683159999999999</v>
      </c>
      <c r="V1941">
        <f>Input2022!V1941*0.000001</f>
        <v>4.3248249999999997</v>
      </c>
      <c r="W1941">
        <f>Input2022!W1941*0.000001</f>
        <v>11.624495999999999</v>
      </c>
    </row>
    <row r="1942" spans="1:23">
      <c r="A1942">
        <f>Input2022!A1942</f>
        <v>2023</v>
      </c>
      <c r="B1942" t="str">
        <f>Input2022!B1942</f>
        <v>Hermosa Beach</v>
      </c>
      <c r="C1942" t="str">
        <f>Input2022!C1942</f>
        <v>City</v>
      </c>
      <c r="D1942" t="str">
        <f>Input2022!D1942</f>
        <v>06</v>
      </c>
      <c r="E1942" t="str">
        <f>Input2022!E1942</f>
        <v>037</v>
      </c>
      <c r="F1942" t="str">
        <f>Input2022!F1942</f>
        <v>33364</v>
      </c>
      <c r="G1942" t="str">
        <f>Input2022!G1942</f>
        <v>CA</v>
      </c>
      <c r="H1942">
        <f>Input2022!H1942*0.000001</f>
        <v>18.015591999999998</v>
      </c>
      <c r="I1942">
        <f>Input2022!I1942*0.000001</f>
        <v>-7.4643429999999995</v>
      </c>
      <c r="J1942">
        <f>Input2022!J1942*0.000001</f>
        <v>43.654885999999998</v>
      </c>
      <c r="K1942">
        <f>Input2022!K1942*0.000001</f>
        <v>15.484110999999999</v>
      </c>
      <c r="L1942">
        <f>Input2022!L1942*0.000001</f>
        <v>59.510877999999998</v>
      </c>
      <c r="M1942">
        <f>Input2022!M1942*0.000001</f>
        <v>47.866853999999996</v>
      </c>
      <c r="N1942">
        <f>Input2022!N1942*0.000001</f>
        <v>0</v>
      </c>
      <c r="O1942">
        <f>Input2022!O1942*0.000001</f>
        <v>16.397677999999999</v>
      </c>
      <c r="P1942">
        <f>Input2022!P1942*0.000001</f>
        <v>2.9261149999999998</v>
      </c>
      <c r="Q1942">
        <f>Input2022!Q1942*0.000001</f>
        <v>-59.358584999999998</v>
      </c>
      <c r="R1942">
        <f>Input2022!R1942*0.000001</f>
        <v>251.59598299999999</v>
      </c>
      <c r="S1942">
        <f>Input2022!S1942*0.000001</f>
        <v>192.23739799999998</v>
      </c>
      <c r="T1942">
        <f>Input2022!T1942*0.000001</f>
        <v>1.6395679999999999</v>
      </c>
      <c r="U1942">
        <f>Input2022!U1942*0.000001</f>
        <v>15.789987999999999</v>
      </c>
      <c r="V1942">
        <f>Input2022!V1942*0.000001</f>
        <v>15.413430999999999</v>
      </c>
      <c r="W1942">
        <f>Input2022!W1942*0.000001</f>
        <v>-0.72939599999999993</v>
      </c>
    </row>
    <row r="1943" spans="1:23">
      <c r="A1943">
        <f>Input2022!A1943</f>
        <v>2023</v>
      </c>
      <c r="B1943" t="str">
        <f>Input2022!B1943</f>
        <v>Hermosa Beach City School District</v>
      </c>
      <c r="C1943" t="str">
        <f>Input2022!C1943</f>
        <v>School District</v>
      </c>
      <c r="D1943" t="str">
        <f>Input2022!D1943</f>
        <v>06</v>
      </c>
      <c r="E1943" t="str">
        <f>Input2022!E1943</f>
        <v>037</v>
      </c>
      <c r="F1943" t="str">
        <f>Input2022!F1943</f>
        <v>17040</v>
      </c>
      <c r="G1943" t="str">
        <f>Input2022!G1943</f>
        <v>CA</v>
      </c>
      <c r="H1943">
        <f>Input2022!H1943*0.000001</f>
        <v>6.692259</v>
      </c>
      <c r="I1943">
        <f>Input2022!I1943*0.000001</f>
        <v>0</v>
      </c>
      <c r="J1943">
        <f>Input2022!J1943*0.000001</f>
        <v>17.892319000000001</v>
      </c>
      <c r="K1943">
        <f>Input2022!K1943*0.000001</f>
        <v>65.288461999999996</v>
      </c>
      <c r="L1943">
        <f>Input2022!L1943*0.000001</f>
        <v>26.503927999999998</v>
      </c>
      <c r="M1943">
        <f>Input2022!M1943*0.000001</f>
        <v>18.342552999999999</v>
      </c>
      <c r="N1943">
        <f>Input2022!N1943*0.000001</f>
        <v>0</v>
      </c>
      <c r="O1943">
        <f>Input2022!O1943*0.000001</f>
        <v>8.8574129999999993</v>
      </c>
      <c r="P1943">
        <f>Input2022!P1943*0.000001</f>
        <v>1.9015449999999998</v>
      </c>
      <c r="Q1943">
        <f>Input2022!Q1943*0.000001</f>
        <v>-11.438037999999999</v>
      </c>
      <c r="R1943">
        <f>Input2022!R1943*0.000001</f>
        <v>53.600563000000001</v>
      </c>
      <c r="S1943">
        <f>Input2022!S1943*0.000001</f>
        <v>42.162524999999995</v>
      </c>
      <c r="T1943">
        <f>Input2022!T1943*0.000001</f>
        <v>2.0041929999999999</v>
      </c>
      <c r="U1943">
        <f>Input2022!U1943*0.000001</f>
        <v>-5.31E-4</v>
      </c>
      <c r="V1943">
        <f>Input2022!V1943*0.000001</f>
        <v>1.3679969999999999</v>
      </c>
      <c r="W1943">
        <f>Input2022!W1943*0.000001</f>
        <v>-11.484435999999999</v>
      </c>
    </row>
    <row r="1944" spans="1:23">
      <c r="A1944">
        <f>Input2022!A1944</f>
        <v>2023</v>
      </c>
      <c r="B1944" t="str">
        <f>Input2022!B1944</f>
        <v>Hesperia</v>
      </c>
      <c r="C1944" t="str">
        <f>Input2022!C1944</f>
        <v>City</v>
      </c>
      <c r="D1944" t="str">
        <f>Input2022!D1944</f>
        <v>06</v>
      </c>
      <c r="E1944" t="str">
        <f>Input2022!E1944</f>
        <v>071</v>
      </c>
      <c r="F1944">
        <f>Input2022!F1944</f>
        <v>33434</v>
      </c>
      <c r="G1944" t="str">
        <f>Input2022!G1944</f>
        <v>CA</v>
      </c>
      <c r="H1944">
        <f>Input2022!H1944*0.000001</f>
        <v>27.804510000000001</v>
      </c>
      <c r="I1944">
        <f>Input2022!I1944*0.000001</f>
        <v>-2.5728899999999997</v>
      </c>
      <c r="J1944">
        <f>Input2022!J1944*0.000001</f>
        <v>41.877421999999996</v>
      </c>
      <c r="K1944">
        <f>Input2022!K1944*0.000001</f>
        <v>68.055454999999995</v>
      </c>
      <c r="L1944">
        <f>Input2022!L1944*0.000001</f>
        <v>132.61578299999999</v>
      </c>
      <c r="M1944">
        <f>Input2022!M1944*0.000001</f>
        <v>50.524859999999997</v>
      </c>
      <c r="N1944">
        <f>Input2022!N1944*0.000001</f>
        <v>23.202265999999998</v>
      </c>
      <c r="O1944">
        <f>Input2022!O1944*0.000001</f>
        <v>4.4346499999999995</v>
      </c>
      <c r="P1944">
        <f>Input2022!P1944*0.000001</f>
        <v>4.3054589999999999</v>
      </c>
      <c r="Q1944">
        <f>Input2022!Q1944*0.000001</f>
        <v>-37.606135999999999</v>
      </c>
      <c r="R1944">
        <f>Input2022!R1944*0.000001</f>
        <v>167.388654</v>
      </c>
      <c r="S1944">
        <f>Input2022!S1944*0.000001</f>
        <v>129.78251799999998</v>
      </c>
      <c r="T1944">
        <f>Input2022!T1944*0.000001</f>
        <v>4.7327189999999995</v>
      </c>
      <c r="U1944">
        <f>Input2022!U1944*0.000001</f>
        <v>0</v>
      </c>
      <c r="V1944">
        <f>Input2022!V1944*0.000001</f>
        <v>4.3047230000000001</v>
      </c>
      <c r="W1944">
        <f>Input2022!W1944*0.000001</f>
        <v>11.402697999999999</v>
      </c>
    </row>
    <row r="1945" spans="1:23">
      <c r="A1945">
        <f>Input2022!A1945</f>
        <v>2023</v>
      </c>
      <c r="B1945" t="str">
        <f>Input2022!B1945</f>
        <v>Hesperia Unified School District</v>
      </c>
      <c r="C1945" t="str">
        <f>Input2022!C1945</f>
        <v>School District</v>
      </c>
      <c r="D1945" t="str">
        <f>Input2022!D1945</f>
        <v>06</v>
      </c>
      <c r="E1945" t="str">
        <f>Input2022!E1945</f>
        <v>071</v>
      </c>
      <c r="F1945" t="str">
        <f>Input2022!F1945</f>
        <v>00014</v>
      </c>
      <c r="G1945" t="str">
        <f>Input2022!G1945</f>
        <v>CA</v>
      </c>
      <c r="H1945">
        <f>Input2022!H1945*0.000001</f>
        <v>65.34925299999999</v>
      </c>
      <c r="I1945">
        <f>Input2022!I1945*0.000001</f>
        <v>-15.060875999999999</v>
      </c>
      <c r="J1945">
        <f>Input2022!J1945*0.000001</f>
        <v>371.19640999999996</v>
      </c>
      <c r="K1945">
        <f>Input2022!K1945*0.000001</f>
        <v>123.47449499999999</v>
      </c>
      <c r="L1945">
        <f>Input2022!L1945*0.000001</f>
        <v>434.89044099999995</v>
      </c>
      <c r="M1945">
        <f>Input2022!M1945*0.000001</f>
        <v>420.44404699999996</v>
      </c>
      <c r="N1945">
        <f>Input2022!N1945*0.000001</f>
        <v>0</v>
      </c>
      <c r="O1945">
        <f>Input2022!O1945*0.000001</f>
        <v>164.983701</v>
      </c>
      <c r="P1945">
        <f>Input2022!P1945*0.000001</f>
        <v>37.406583999999995</v>
      </c>
      <c r="Q1945">
        <f>Input2022!Q1945*0.000001</f>
        <v>-227.44201799999999</v>
      </c>
      <c r="R1945">
        <f>Input2022!R1945*0.000001</f>
        <v>1009.649305263158</v>
      </c>
      <c r="S1945">
        <f>Input2022!S1945*0.000001</f>
        <v>782.20728726315804</v>
      </c>
      <c r="T1945">
        <f>Input2022!T1945*0.000001</f>
        <v>32.642465999999999</v>
      </c>
      <c r="U1945">
        <f>Input2022!U1945*0.000001</f>
        <v>-8.6350184267881894E-3</v>
      </c>
      <c r="V1945">
        <f>Input2022!V1945*0.000001</f>
        <v>26.28480198157321</v>
      </c>
      <c r="W1945">
        <f>Input2022!W1945*0.000001</f>
        <v>-138.54774399999999</v>
      </c>
    </row>
    <row r="1946" spans="1:23">
      <c r="A1946">
        <f>Input2022!A1946</f>
        <v>2023</v>
      </c>
      <c r="B1946" t="str">
        <f>Input2022!B1946</f>
        <v>Hidden Hills</v>
      </c>
      <c r="C1946" t="str">
        <f>Input2022!C1946</f>
        <v>City</v>
      </c>
      <c r="D1946" t="str">
        <f>Input2022!D1946</f>
        <v>06</v>
      </c>
      <c r="E1946" t="str">
        <f>Input2022!E1946</f>
        <v>037</v>
      </c>
      <c r="F1946" t="str">
        <f>Input2022!F1946</f>
        <v>33518</v>
      </c>
      <c r="G1946" t="str">
        <f>Input2022!G1946</f>
        <v>CA</v>
      </c>
      <c r="H1946">
        <f>Input2022!H1946*0.000001</f>
        <v>12.071365</v>
      </c>
      <c r="I1946">
        <f>Input2022!I1946*0.000001</f>
        <v>0</v>
      </c>
      <c r="J1946">
        <f>Input2022!J1946*0.000001</f>
        <v>3.7428939999999997</v>
      </c>
      <c r="K1946">
        <f>Input2022!K1946*0.000001</f>
        <v>3.4908999999999996E-2</v>
      </c>
      <c r="L1946">
        <f>Input2022!L1946*0.000001</f>
        <v>5.3334519999999994</v>
      </c>
      <c r="M1946">
        <f>Input2022!M1946*0.000001</f>
        <v>4.86111</v>
      </c>
      <c r="N1946">
        <f>Input2022!N1946*0.000001</f>
        <v>0</v>
      </c>
      <c r="O1946">
        <f>Input2022!O1946*0.000001</f>
        <v>13.369788</v>
      </c>
      <c r="P1946">
        <f>Input2022!P1946*0.000001</f>
        <v>1.585537</v>
      </c>
      <c r="Q1946">
        <f>Input2022!Q1946*0.000001</f>
        <v>-0.11847199999999999</v>
      </c>
      <c r="R1946">
        <f>Input2022!R1946*0.000001</f>
        <v>2.9470646766169146</v>
      </c>
      <c r="S1946">
        <f>Input2022!S1946*0.000001</f>
        <v>2.8285926766169145</v>
      </c>
      <c r="T1946">
        <f>Input2022!T1946*0.000001</f>
        <v>4.3868999999999998E-2</v>
      </c>
      <c r="U1946">
        <f>Input2022!U1946*0.000001</f>
        <v>0</v>
      </c>
      <c r="V1946">
        <f>Input2022!V1946*0.000001</f>
        <v>0.475547</v>
      </c>
      <c r="W1946">
        <f>Input2022!W1946*0.000001</f>
        <v>12.022905999999999</v>
      </c>
    </row>
    <row r="1947" spans="1:23">
      <c r="A1947">
        <f>Input2022!A1947</f>
        <v>2023</v>
      </c>
      <c r="B1947" t="str">
        <f>Input2022!B1947</f>
        <v>Highland</v>
      </c>
      <c r="C1947" t="str">
        <f>Input2022!C1947</f>
        <v>City</v>
      </c>
      <c r="D1947" t="str">
        <f>Input2022!D1947</f>
        <v>06</v>
      </c>
      <c r="E1947" t="str">
        <f>Input2022!E1947</f>
        <v>071</v>
      </c>
      <c r="F1947">
        <f>Input2022!F1947</f>
        <v>33588</v>
      </c>
      <c r="G1947" t="str">
        <f>Input2022!G1947</f>
        <v>CA</v>
      </c>
      <c r="H1947">
        <f>Input2022!H1947*0.000001</f>
        <v>20.375869999999999</v>
      </c>
      <c r="I1947">
        <f>Input2022!I1947*0.000001</f>
        <v>-3.719274</v>
      </c>
      <c r="J1947">
        <f>Input2022!J1947*0.000001</f>
        <v>21.51651</v>
      </c>
      <c r="K1947">
        <f>Input2022!K1947*0.000001</f>
        <v>6.8353599999999997</v>
      </c>
      <c r="L1947">
        <f>Input2022!L1947*0.000001</f>
        <v>45.660376999999997</v>
      </c>
      <c r="M1947">
        <f>Input2022!M1947*0.000001</f>
        <v>27.665455999999999</v>
      </c>
      <c r="N1947">
        <f>Input2022!N1947*0.000001</f>
        <v>0</v>
      </c>
      <c r="O1947">
        <f>Input2022!O1947*0.000001</f>
        <v>21.201118999999998</v>
      </c>
      <c r="P1947">
        <f>Input2022!P1947*0.000001</f>
        <v>3.663592</v>
      </c>
      <c r="Q1947">
        <f>Input2022!Q1947*0.000001</f>
        <v>-5.855448</v>
      </c>
      <c r="R1947">
        <f>Input2022!R1947*0.000001</f>
        <v>24.675297092288247</v>
      </c>
      <c r="S1947">
        <f>Input2022!S1947*0.000001</f>
        <v>18.819849092288248</v>
      </c>
      <c r="T1947">
        <f>Input2022!T1947*0.000001</f>
        <v>0.809172</v>
      </c>
      <c r="U1947">
        <f>Input2022!U1947*0.000001</f>
        <v>0</v>
      </c>
      <c r="V1947">
        <f>Input2022!V1947*0.000001</f>
        <v>1.068133</v>
      </c>
      <c r="W1947">
        <f>Input2022!W1947*0.000001</f>
        <v>31.393163999999999</v>
      </c>
    </row>
    <row r="1948" spans="1:23">
      <c r="A1948">
        <f>Input2022!A1948</f>
        <v>2023</v>
      </c>
      <c r="B1948" t="str">
        <f>Input2022!B1948</f>
        <v>Hillsborough</v>
      </c>
      <c r="C1948" t="str">
        <f>Input2022!C1948</f>
        <v>Town</v>
      </c>
      <c r="D1948" t="str">
        <f>Input2022!D1948</f>
        <v>06</v>
      </c>
      <c r="E1948" t="str">
        <f>Input2022!E1948</f>
        <v>081</v>
      </c>
      <c r="F1948" t="str">
        <f>Input2022!F1948</f>
        <v>33798</v>
      </c>
      <c r="G1948" t="str">
        <f>Input2022!G1948</f>
        <v>CA</v>
      </c>
      <c r="H1948">
        <f>Input2022!H1948*0.000001</f>
        <v>26.832756</v>
      </c>
      <c r="I1948">
        <f>Input2022!I1948*0.000001</f>
        <v>-4.1479999999999997</v>
      </c>
      <c r="J1948">
        <f>Input2022!J1948*0.000001</f>
        <v>30.542967999999998</v>
      </c>
      <c r="K1948">
        <f>Input2022!K1948*0.000001</f>
        <v>63.120748999999996</v>
      </c>
      <c r="L1948">
        <f>Input2022!L1948*0.000001</f>
        <v>67.096048999999994</v>
      </c>
      <c r="M1948">
        <f>Input2022!M1948*0.000001</f>
        <v>31.923641999999997</v>
      </c>
      <c r="N1948">
        <f>Input2022!N1948*0.000001</f>
        <v>0</v>
      </c>
      <c r="O1948">
        <f>Input2022!O1948*0.000001</f>
        <v>39.503039000000001</v>
      </c>
      <c r="P1948">
        <f>Input2022!P1948*0.000001</f>
        <v>8.7935839999999992</v>
      </c>
      <c r="Q1948">
        <f>Input2022!Q1948*0.000001</f>
        <v>-36.088428999999998</v>
      </c>
      <c r="R1948">
        <f>Input2022!R1948*0.000001</f>
        <v>159.19750299999998</v>
      </c>
      <c r="S1948">
        <f>Input2022!S1948*0.000001</f>
        <v>123.10907399999999</v>
      </c>
      <c r="T1948">
        <f>Input2022!T1948*0.000001</f>
        <v>4.1422359999999996</v>
      </c>
      <c r="U1948">
        <f>Input2022!U1948*0.000001</f>
        <v>9.2335840000000005</v>
      </c>
      <c r="V1948">
        <f>Input2022!V1948*0.000001</f>
        <v>19.143391999999999</v>
      </c>
      <c r="W1948">
        <f>Input2022!W1948*0.000001</f>
        <v>13.918317999999999</v>
      </c>
    </row>
    <row r="1949" spans="1:23">
      <c r="A1949">
        <f>Input2022!A1949</f>
        <v>2023</v>
      </c>
      <c r="B1949" t="str">
        <f>Input2022!B1949</f>
        <v>Hillsborough City School District</v>
      </c>
      <c r="C1949" t="str">
        <f>Input2022!C1949</f>
        <v>School District</v>
      </c>
      <c r="D1949" t="str">
        <f>Input2022!D1949</f>
        <v>06</v>
      </c>
      <c r="E1949" t="str">
        <f>Input2022!E1949</f>
        <v>081</v>
      </c>
      <c r="F1949" t="str">
        <f>Input2022!F1949</f>
        <v>17190</v>
      </c>
      <c r="G1949" t="str">
        <f>Input2022!G1949</f>
        <v>CA</v>
      </c>
      <c r="H1949">
        <f>Input2022!H1949*0.000001</f>
        <v>6.163227</v>
      </c>
      <c r="I1949">
        <f>Input2022!I1949*0.000001</f>
        <v>-4.4999999999999998E-2</v>
      </c>
      <c r="J1949">
        <f>Input2022!J1949*0.000001</f>
        <v>38.210955999999996</v>
      </c>
      <c r="K1949">
        <f>Input2022!K1949*0.000001</f>
        <v>115.548863</v>
      </c>
      <c r="L1949">
        <f>Input2022!L1949*0.000001</f>
        <v>43.705985999999996</v>
      </c>
      <c r="M1949">
        <f>Input2022!M1949*0.000001</f>
        <v>38.434714999999997</v>
      </c>
      <c r="N1949">
        <f>Input2022!N1949*0.000001</f>
        <v>0</v>
      </c>
      <c r="O1949">
        <f>Input2022!O1949*0.000001</f>
        <v>7.0562990000000001</v>
      </c>
      <c r="P1949">
        <f>Input2022!P1949*0.000001</f>
        <v>0.57647099999999996</v>
      </c>
      <c r="Q1949">
        <f>Input2022!Q1949*0.000001</f>
        <v>-30.437215999999999</v>
      </c>
      <c r="R1949">
        <f>Input2022!R1949*0.000001</f>
        <v>139.85580899999999</v>
      </c>
      <c r="S1949">
        <f>Input2022!S1949*0.000001</f>
        <v>109.418593</v>
      </c>
      <c r="T1949">
        <f>Input2022!T1949*0.000001</f>
        <v>4.6924619999999999</v>
      </c>
      <c r="U1949">
        <f>Input2022!U1949*0.000001</f>
        <v>0</v>
      </c>
      <c r="V1949">
        <f>Input2022!V1949*0.000001</f>
        <v>4.3142319999999996</v>
      </c>
      <c r="W1949">
        <f>Input2022!W1949*0.000001</f>
        <v>-41.991335999999997</v>
      </c>
    </row>
    <row r="1950" spans="1:23">
      <c r="A1950">
        <f>Input2022!A1950</f>
        <v>2023</v>
      </c>
      <c r="B1950" t="str">
        <f>Input2022!B1950</f>
        <v>Hilmar Unified School District</v>
      </c>
      <c r="C1950" t="str">
        <f>Input2022!C1950</f>
        <v>School District</v>
      </c>
      <c r="D1950" t="str">
        <f>Input2022!D1950</f>
        <v>06</v>
      </c>
      <c r="E1950" t="str">
        <f>Input2022!E1950</f>
        <v>047</v>
      </c>
      <c r="F1950" t="str">
        <f>Input2022!F1950</f>
        <v>17220</v>
      </c>
      <c r="G1950" t="str">
        <f>Input2022!G1950</f>
        <v>CA</v>
      </c>
      <c r="H1950">
        <f>Input2022!H1950*0.000001</f>
        <v>5.517582</v>
      </c>
      <c r="I1950">
        <f>Input2022!I1950*0.000001</f>
        <v>-8.1243999999999997E-2</v>
      </c>
      <c r="J1950">
        <f>Input2022!J1950*0.000001</f>
        <v>34.584426999999998</v>
      </c>
      <c r="K1950">
        <f>Input2022!K1950*0.000001</f>
        <v>30.512915999999997</v>
      </c>
      <c r="L1950">
        <f>Input2022!L1950*0.000001</f>
        <v>44.764508999999997</v>
      </c>
      <c r="M1950">
        <f>Input2022!M1950*0.000001</f>
        <v>40.227927000000001</v>
      </c>
      <c r="N1950">
        <f>Input2022!N1950*0.000001</f>
        <v>13.941286</v>
      </c>
      <c r="O1950">
        <f>Input2022!O1950*0.000001</f>
        <v>0</v>
      </c>
      <c r="P1950">
        <f>Input2022!P1950*0.000001</f>
        <v>2.5472859999999997</v>
      </c>
      <c r="Q1950">
        <f>Input2022!Q1950*0.000001</f>
        <v>-26.419591999999998</v>
      </c>
      <c r="R1950">
        <f>Input2022!R1950*0.000001</f>
        <v>119.84763922661266</v>
      </c>
      <c r="S1950">
        <f>Input2022!S1950*0.000001</f>
        <v>93.428047226612648</v>
      </c>
      <c r="T1950">
        <f>Input2022!T1950*0.000001</f>
        <v>4.0067219999999999</v>
      </c>
      <c r="U1950">
        <f>Input2022!U1950*0.000001</f>
        <v>0</v>
      </c>
      <c r="V1950">
        <f>Input2022!V1950*0.000001</f>
        <v>3.9042459999999997</v>
      </c>
      <c r="W1950">
        <f>Input2022!W1950*0.000001</f>
        <v>-24.858830999999999</v>
      </c>
    </row>
    <row r="1951" spans="1:23">
      <c r="A1951">
        <f>Input2022!A1951</f>
        <v>2023</v>
      </c>
      <c r="B1951" t="str">
        <f>Input2022!B1951</f>
        <v>Hollister School District</v>
      </c>
      <c r="C1951" t="str">
        <f>Input2022!C1951</f>
        <v>School District</v>
      </c>
      <c r="D1951" t="str">
        <f>Input2022!D1951</f>
        <v>06</v>
      </c>
      <c r="E1951" t="str">
        <f>Input2022!E1951</f>
        <v>069</v>
      </c>
      <c r="F1951" t="str">
        <f>Input2022!F1951</f>
        <v>17340</v>
      </c>
      <c r="G1951" t="str">
        <f>Input2022!G1951</f>
        <v>CA</v>
      </c>
      <c r="H1951">
        <f>Input2022!H1951*0.000001</f>
        <v>10.535114</v>
      </c>
      <c r="I1951">
        <f>Input2022!I1951*0.000001</f>
        <v>-1.2449999999999999</v>
      </c>
      <c r="J1951">
        <f>Input2022!J1951*0.000001</f>
        <v>80.680408</v>
      </c>
      <c r="K1951">
        <f>Input2022!K1951*0.000001</f>
        <v>62.778689</v>
      </c>
      <c r="L1951">
        <f>Input2022!L1951*0.000001</f>
        <v>108.682609</v>
      </c>
      <c r="M1951">
        <f>Input2022!M1951*0.000001</f>
        <v>98.626089999999991</v>
      </c>
      <c r="N1951">
        <f>Input2022!N1951*0.000001</f>
        <v>0</v>
      </c>
      <c r="O1951">
        <f>Input2022!O1951*0.000001</f>
        <v>30.762169999999998</v>
      </c>
      <c r="P1951">
        <f>Input2022!P1951*0.000001</f>
        <v>7.3689399999999994</v>
      </c>
      <c r="Q1951">
        <f>Input2022!Q1951*0.000001</f>
        <v>-69.088438999999994</v>
      </c>
      <c r="R1951">
        <f>Input2022!R1951*0.000001</f>
        <v>311.00882701754392</v>
      </c>
      <c r="S1951">
        <f>Input2022!S1951*0.000001</f>
        <v>241.9203880175439</v>
      </c>
      <c r="T1951">
        <f>Input2022!T1951*0.000001</f>
        <v>8.6164149999999999</v>
      </c>
      <c r="U1951">
        <f>Input2022!U1951*0.000001</f>
        <v>-2.7711375074301568E-3</v>
      </c>
      <c r="V1951">
        <f>Input2022!V1951*0.000001</f>
        <v>8.3383658624925694</v>
      </c>
      <c r="W1951">
        <f>Input2022!W1951*0.000001</f>
        <v>-47.963218999999995</v>
      </c>
    </row>
    <row r="1952" spans="1:23">
      <c r="A1952">
        <f>Input2022!A1952</f>
        <v>2023</v>
      </c>
      <c r="B1952" t="str">
        <f>Input2022!B1952</f>
        <v>Holtville Unified School District</v>
      </c>
      <c r="C1952" t="str">
        <f>Input2022!C1952</f>
        <v>School District</v>
      </c>
      <c r="D1952" t="str">
        <f>Input2022!D1952</f>
        <v>06</v>
      </c>
      <c r="E1952" t="str">
        <f>Input2022!E1952</f>
        <v>025</v>
      </c>
      <c r="F1952" t="str">
        <f>Input2022!F1952</f>
        <v>17430</v>
      </c>
      <c r="G1952" t="str">
        <f>Input2022!G1952</f>
        <v>CA</v>
      </c>
      <c r="H1952">
        <f>Input2022!H1952*0.000001</f>
        <v>7.2540319999999996</v>
      </c>
      <c r="I1952">
        <f>Input2022!I1952*0.000001</f>
        <v>-0.93388499999999997</v>
      </c>
      <c r="J1952">
        <f>Input2022!J1952*0.000001</f>
        <v>30.876925</v>
      </c>
      <c r="K1952">
        <f>Input2022!K1952*0.000001</f>
        <v>20.904197</v>
      </c>
      <c r="L1952">
        <f>Input2022!L1952*0.000001</f>
        <v>39.639997000000001</v>
      </c>
      <c r="M1952">
        <f>Input2022!M1952*0.000001</f>
        <v>33.432547</v>
      </c>
      <c r="N1952">
        <f>Input2022!N1952*0.000001</f>
        <v>13.072077999999999</v>
      </c>
      <c r="O1952">
        <f>Input2022!O1952*0.000001</f>
        <v>0</v>
      </c>
      <c r="P1952">
        <f>Input2022!P1952*0.000001</f>
        <v>3.2664299999999997</v>
      </c>
      <c r="Q1952">
        <f>Input2022!Q1952*0.000001</f>
        <v>-20.024571999999999</v>
      </c>
      <c r="R1952">
        <f>Input2022!R1952*0.000001</f>
        <v>88.604653354722529</v>
      </c>
      <c r="S1952">
        <f>Input2022!S1952*0.000001</f>
        <v>68.580081354722523</v>
      </c>
      <c r="T1952">
        <f>Input2022!T1952*0.000001</f>
        <v>3.3637759999999997</v>
      </c>
      <c r="U1952">
        <f>Input2022!U1952*0.000001</f>
        <v>0</v>
      </c>
      <c r="V1952">
        <f>Input2022!V1952*0.000001</f>
        <v>1.910183</v>
      </c>
      <c r="W1952">
        <f>Input2022!W1952*0.000001</f>
        <v>-13.188390999999999</v>
      </c>
    </row>
    <row r="1953" spans="1:23">
      <c r="A1953">
        <f>Input2022!A1953</f>
        <v>2023</v>
      </c>
      <c r="B1953" t="str">
        <f>Input2022!B1953</f>
        <v>Hope Elementary School District</v>
      </c>
      <c r="C1953" t="str">
        <f>Input2022!C1953</f>
        <v>School District</v>
      </c>
      <c r="D1953" t="str">
        <f>Input2022!D1953</f>
        <v>06</v>
      </c>
      <c r="E1953" t="str">
        <f>Input2022!E1953</f>
        <v>083</v>
      </c>
      <c r="F1953" t="str">
        <f>Input2022!F1953</f>
        <v>17490</v>
      </c>
      <c r="G1953" t="str">
        <f>Input2022!G1953</f>
        <v>CA</v>
      </c>
      <c r="H1953">
        <f>Input2022!H1953*0.000001</f>
        <v>7.4047009999999993</v>
      </c>
      <c r="I1953">
        <f>Input2022!I1953*0.000001</f>
        <v>-0.15</v>
      </c>
      <c r="J1953">
        <f>Input2022!J1953*0.000001</f>
        <v>14.150034999999999</v>
      </c>
      <c r="K1953">
        <f>Input2022!K1953*0.000001</f>
        <v>48.754090999999995</v>
      </c>
      <c r="L1953">
        <f>Input2022!L1953*0.000001</f>
        <v>21.401311</v>
      </c>
      <c r="M1953">
        <f>Input2022!M1953*0.000001</f>
        <v>17.358494</v>
      </c>
      <c r="N1953">
        <f>Input2022!N1953*0.000001</f>
        <v>0</v>
      </c>
      <c r="O1953">
        <f>Input2022!O1953*0.000001</f>
        <v>10.133574999999999</v>
      </c>
      <c r="P1953">
        <f>Input2022!P1953*0.000001</f>
        <v>1.035693</v>
      </c>
      <c r="Q1953">
        <f>Input2022!Q1953*0.000001</f>
        <v>-11.969095999999999</v>
      </c>
      <c r="R1953">
        <f>Input2022!R1953*0.000001</f>
        <v>53.835819999999998</v>
      </c>
      <c r="S1953">
        <f>Input2022!S1953*0.000001</f>
        <v>41.866723999999998</v>
      </c>
      <c r="T1953">
        <f>Input2022!T1953*0.000001</f>
        <v>1.7759539999999998</v>
      </c>
      <c r="U1953">
        <f>Input2022!U1953*0.000001</f>
        <v>0</v>
      </c>
      <c r="V1953">
        <f>Input2022!V1953*0.000001</f>
        <v>0</v>
      </c>
      <c r="W1953">
        <f>Input2022!W1953*0.000001</f>
        <v>-2.6963939999999997</v>
      </c>
    </row>
    <row r="1954" spans="1:23">
      <c r="A1954">
        <f>Input2022!A1954</f>
        <v>2023</v>
      </c>
      <c r="B1954" t="str">
        <f>Input2022!B1954</f>
        <v>Horicon Elementary School District</v>
      </c>
      <c r="C1954" t="str">
        <f>Input2022!C1954</f>
        <v>School District</v>
      </c>
      <c r="D1954" t="str">
        <f>Input2022!D1954</f>
        <v>06</v>
      </c>
      <c r="E1954" t="str">
        <f>Input2022!E1954</f>
        <v>097</v>
      </c>
      <c r="F1954" t="str">
        <f>Input2022!F1954</f>
        <v>17580</v>
      </c>
      <c r="G1954" t="str">
        <f>Input2022!G1954</f>
        <v>CA</v>
      </c>
      <c r="H1954">
        <f>Input2022!H1954*0.000001</f>
        <v>1.0581859999999998</v>
      </c>
      <c r="I1954">
        <f>Input2022!I1954*0.000001</f>
        <v>-0.06</v>
      </c>
      <c r="J1954">
        <f>Input2022!J1954*0.000001</f>
        <v>2.1950799999999999</v>
      </c>
      <c r="K1954">
        <f>Input2022!K1954*0.000001</f>
        <v>6.2454879999999999</v>
      </c>
      <c r="L1954">
        <f>Input2022!L1954*0.000001</f>
        <v>2.5042119999999999</v>
      </c>
      <c r="M1954">
        <f>Input2022!M1954*0.000001</f>
        <v>2.6070829999999998</v>
      </c>
      <c r="N1954">
        <f>Input2022!N1954*0.000001</f>
        <v>0</v>
      </c>
      <c r="O1954">
        <f>Input2022!O1954*0.000001</f>
        <v>1.4220839999999999</v>
      </c>
      <c r="P1954">
        <f>Input2022!P1954*0.000001</f>
        <v>0.16037099999999999</v>
      </c>
      <c r="Q1954">
        <f>Input2022!Q1954*0.000001</f>
        <v>-1.7379639999999998</v>
      </c>
      <c r="R1954">
        <f>Input2022!R1954*0.000001</f>
        <v>7.0151088174040304</v>
      </c>
      <c r="S1954">
        <f>Input2022!S1954*0.000001</f>
        <v>5.2771448174040305</v>
      </c>
      <c r="T1954">
        <f>Input2022!T1954*0.000001</f>
        <v>0.248332</v>
      </c>
      <c r="U1954">
        <f>Input2022!U1954*0.000001</f>
        <v>0</v>
      </c>
      <c r="V1954">
        <f>Input2022!V1954*0.000001</f>
        <v>0</v>
      </c>
      <c r="W1954">
        <f>Input2022!W1954*0.000001</f>
        <v>-0.40552899999999997</v>
      </c>
    </row>
    <row r="1955" spans="1:23">
      <c r="A1955">
        <f>Input2022!A1955</f>
        <v>2023</v>
      </c>
      <c r="B1955" t="str">
        <f>Input2022!B1955</f>
        <v>Hot Springs Elementary School District</v>
      </c>
      <c r="C1955" t="str">
        <f>Input2022!C1955</f>
        <v>School District</v>
      </c>
      <c r="D1955" t="str">
        <f>Input2022!D1955</f>
        <v>06</v>
      </c>
      <c r="E1955" t="str">
        <f>Input2022!E1955</f>
        <v>107</v>
      </c>
      <c r="F1955" t="str">
        <f>Input2022!F1955</f>
        <v>17640</v>
      </c>
      <c r="G1955" t="str">
        <f>Input2022!G1955</f>
        <v>CA</v>
      </c>
      <c r="H1955">
        <f>Input2022!H1955*0.000001</f>
        <v>0.616564</v>
      </c>
      <c r="I1955">
        <f>Input2022!I1955*0.000001</f>
        <v>0</v>
      </c>
      <c r="J1955">
        <f>Input2022!J1955*0.000001</f>
        <v>0.30937599999999998</v>
      </c>
      <c r="K1955">
        <f>Input2022!K1955*0.000001</f>
        <v>2.1249999999999997E-3</v>
      </c>
      <c r="L1955">
        <f>Input2022!L1955*0.000001</f>
        <v>0.90187600000000001</v>
      </c>
      <c r="M1955">
        <f>Input2022!M1955*0.000001</f>
        <v>0.90187600000000001</v>
      </c>
      <c r="N1955">
        <f>Input2022!N1955*0.000001</f>
        <v>0</v>
      </c>
      <c r="O1955">
        <f>Input2022!O1955*0.000001</f>
        <v>1.2552569999999998</v>
      </c>
      <c r="P1955">
        <f>Input2022!P1955*0.000001</f>
        <v>6.3204999999999997E-2</v>
      </c>
      <c r="Q1955">
        <f>Input2022!Q1955*0.000001</f>
        <v>-8.867499999999999E-2</v>
      </c>
      <c r="R1955">
        <f>Input2022!R1955*0.000001</f>
        <v>0.293626</v>
      </c>
      <c r="S1955">
        <f>Input2022!S1955*0.000001</f>
        <v>0.20495099999999999</v>
      </c>
      <c r="T1955">
        <f>Input2022!T1955*0.000001</f>
        <v>1.0530999999999999E-2</v>
      </c>
      <c r="U1955">
        <f>Input2022!U1955*0.000001</f>
        <v>0</v>
      </c>
      <c r="V1955">
        <f>Input2022!V1955*0.000001</f>
        <v>0</v>
      </c>
      <c r="W1955">
        <f>Input2022!W1955*0.000001</f>
        <v>0.55666199999999999</v>
      </c>
    </row>
    <row r="1956" spans="1:23">
      <c r="A1956">
        <f>Input2022!A1956</f>
        <v>2023</v>
      </c>
      <c r="B1956" t="str">
        <f>Input2022!B1956</f>
        <v>Howell Mountain Elementary School District</v>
      </c>
      <c r="C1956" t="str">
        <f>Input2022!C1956</f>
        <v>School District</v>
      </c>
      <c r="D1956" t="str">
        <f>Input2022!D1956</f>
        <v>06</v>
      </c>
      <c r="E1956" t="str">
        <f>Input2022!E1956</f>
        <v>055</v>
      </c>
      <c r="F1956" t="str">
        <f>Input2022!F1956</f>
        <v>17760</v>
      </c>
      <c r="G1956" t="str">
        <f>Input2022!G1956</f>
        <v>CA</v>
      </c>
      <c r="H1956">
        <f>Input2022!H1956*0.000001</f>
        <v>1.2550079999999999</v>
      </c>
      <c r="I1956">
        <f>Input2022!I1956*0.000001</f>
        <v>-1.6829999999999998E-2</v>
      </c>
      <c r="J1956">
        <f>Input2022!J1956*0.000001</f>
        <v>2.433659</v>
      </c>
      <c r="K1956">
        <f>Input2022!K1956*0.000001</f>
        <v>2.439648</v>
      </c>
      <c r="L1956">
        <f>Input2022!L1956*0.000001</f>
        <v>3.406787</v>
      </c>
      <c r="M1956">
        <f>Input2022!M1956*0.000001</f>
        <v>2.9969679999999999</v>
      </c>
      <c r="N1956">
        <f>Input2022!N1956*0.000001</f>
        <v>0</v>
      </c>
      <c r="O1956">
        <f>Input2022!O1956*0.000001</f>
        <v>2.194645</v>
      </c>
      <c r="P1956">
        <f>Input2022!P1956*0.000001</f>
        <v>0.29527900000000001</v>
      </c>
      <c r="Q1956">
        <f>Input2022!Q1956*0.000001</f>
        <v>-1.2408649999999999</v>
      </c>
      <c r="R1956">
        <f>Input2022!R1956*0.000001</f>
        <v>5.806235</v>
      </c>
      <c r="S1956">
        <f>Input2022!S1956*0.000001</f>
        <v>4.5653699999999997</v>
      </c>
      <c r="T1956">
        <f>Input2022!T1956*0.000001</f>
        <v>0.21377399999999999</v>
      </c>
      <c r="U1956">
        <f>Input2022!U1956*0.000001</f>
        <v>0</v>
      </c>
      <c r="V1956">
        <f>Input2022!V1956*0.000001</f>
        <v>0</v>
      </c>
      <c r="W1956">
        <f>Input2022!W1956*0.000001</f>
        <v>-1.3450199999999999</v>
      </c>
    </row>
    <row r="1957" spans="1:23">
      <c r="A1957">
        <f>Input2022!A1957</f>
        <v>2023</v>
      </c>
      <c r="B1957" t="str">
        <f>Input2022!B1957</f>
        <v>Hub Cities Consortium Joint Powers Authority</v>
      </c>
      <c r="C1957" t="str">
        <f>Input2022!C1957</f>
        <v>Special District</v>
      </c>
      <c r="D1957" t="str">
        <f>Input2022!D1957</f>
        <v>06</v>
      </c>
      <c r="E1957" t="str">
        <f>Input2022!E1957</f>
        <v>037</v>
      </c>
      <c r="F1957">
        <f>Input2022!F1957</f>
        <v>99032</v>
      </c>
      <c r="G1957" t="str">
        <f>Input2022!G1957</f>
        <v>CA</v>
      </c>
      <c r="H1957">
        <f>Input2022!H1957*0.000001</f>
        <v>-1.185395</v>
      </c>
      <c r="I1957">
        <f>Input2022!I1957*0.000001</f>
        <v>-2.0820000000000001E-3</v>
      </c>
      <c r="J1957">
        <f>Input2022!J1957*0.000001</f>
        <v>2.021236</v>
      </c>
      <c r="K1957">
        <f>Input2022!K1957*0.000001</f>
        <v>6.6689379999999998</v>
      </c>
      <c r="L1957">
        <f>Input2022!L1957*0.000001</f>
        <v>8.9690440000000002</v>
      </c>
      <c r="M1957">
        <f>Input2022!M1957*0.000001</f>
        <v>1.1733449999999999</v>
      </c>
      <c r="N1957">
        <f>Input2022!N1957*0.000001</f>
        <v>0</v>
      </c>
      <c r="O1957">
        <f>Input2022!O1957*0.000001</f>
        <v>4.0029999999999996E-3</v>
      </c>
      <c r="P1957">
        <f>Input2022!P1957*0.000001</f>
        <v>1.533007</v>
      </c>
      <c r="Q1957">
        <f>Input2022!Q1957*0.000001</f>
        <v>-4.2929370000000002</v>
      </c>
      <c r="R1957">
        <f>Input2022!R1957*0.000001</f>
        <v>16.090468999999999</v>
      </c>
      <c r="S1957">
        <f>Input2022!S1957*0.000001</f>
        <v>11.797532</v>
      </c>
      <c r="T1957">
        <f>Input2022!T1957*0.000001</f>
        <v>0.51218600000000003</v>
      </c>
      <c r="U1957">
        <f>Input2022!U1957*0.000001</f>
        <v>0</v>
      </c>
      <c r="V1957">
        <f>Input2022!V1957*0.000001</f>
        <v>0</v>
      </c>
      <c r="W1957">
        <f>Input2022!W1957*0.000001</f>
        <v>-3.9932159999999999</v>
      </c>
    </row>
    <row r="1958" spans="1:23">
      <c r="A1958">
        <f>Input2022!A1958</f>
        <v>2023</v>
      </c>
      <c r="B1958" t="str">
        <f>Input2022!B1958</f>
        <v>Hueneme Elementary School District</v>
      </c>
      <c r="C1958" t="str">
        <f>Input2022!C1958</f>
        <v>School District</v>
      </c>
      <c r="D1958" t="str">
        <f>Input2022!D1958</f>
        <v>06</v>
      </c>
      <c r="E1958" t="str">
        <f>Input2022!E1958</f>
        <v>111</v>
      </c>
      <c r="F1958" t="str">
        <f>Input2022!F1958</f>
        <v>17850</v>
      </c>
      <c r="G1958" t="str">
        <f>Input2022!G1958</f>
        <v>CA</v>
      </c>
      <c r="H1958">
        <f>Input2022!H1958*0.000001</f>
        <v>28.586162999999999</v>
      </c>
      <c r="I1958">
        <f>Input2022!I1958*0.000001</f>
        <v>0</v>
      </c>
      <c r="J1958">
        <f>Input2022!J1958*0.000001</f>
        <v>145.13835699999998</v>
      </c>
      <c r="K1958">
        <f>Input2022!K1958*0.000001</f>
        <v>63.411799999999999</v>
      </c>
      <c r="L1958">
        <f>Input2022!L1958*0.000001</f>
        <v>170.704206</v>
      </c>
      <c r="M1958">
        <f>Input2022!M1958*0.000001</f>
        <v>164.355144</v>
      </c>
      <c r="N1958">
        <f>Input2022!N1958*0.000001</f>
        <v>0</v>
      </c>
      <c r="O1958">
        <f>Input2022!O1958*0.000001</f>
        <v>53.260626999999999</v>
      </c>
      <c r="P1958">
        <f>Input2022!P1958*0.000001</f>
        <v>12.688217</v>
      </c>
      <c r="Q1958">
        <f>Input2022!Q1958*0.000001</f>
        <v>-91.658726000000001</v>
      </c>
      <c r="R1958">
        <f>Input2022!R1958*0.000001</f>
        <v>419.51268499999998</v>
      </c>
      <c r="S1958">
        <f>Input2022!S1958*0.000001</f>
        <v>327.85395899999997</v>
      </c>
      <c r="T1958">
        <f>Input2022!T1958*0.000001</f>
        <v>14.880115</v>
      </c>
      <c r="U1958">
        <f>Input2022!U1958*0.000001</f>
        <v>-3.9129999999999998E-3</v>
      </c>
      <c r="V1958">
        <f>Input2022!V1958*0.000001</f>
        <v>26.182174</v>
      </c>
      <c r="W1958">
        <f>Input2022!W1958*0.000001</f>
        <v>-76.465482999999992</v>
      </c>
    </row>
    <row r="1959" spans="1:23">
      <c r="A1959">
        <f>Input2022!A1959</f>
        <v>2023</v>
      </c>
      <c r="B1959" t="str">
        <f>Input2022!B1959</f>
        <v>Hughson Unified School District</v>
      </c>
      <c r="C1959" t="str">
        <f>Input2022!C1959</f>
        <v>School District</v>
      </c>
      <c r="D1959" t="str">
        <f>Input2022!D1959</f>
        <v>06</v>
      </c>
      <c r="E1959" t="str">
        <f>Input2022!E1959</f>
        <v>099</v>
      </c>
      <c r="F1959" t="str">
        <f>Input2022!F1959</f>
        <v>00060</v>
      </c>
      <c r="G1959" t="str">
        <f>Input2022!G1959</f>
        <v>CA</v>
      </c>
      <c r="H1959">
        <f>Input2022!H1959*0.000001</f>
        <v>7.2580960000000001</v>
      </c>
      <c r="I1959">
        <f>Input2022!I1959*0.000001</f>
        <v>-4.9999999999999996E-6</v>
      </c>
      <c r="J1959">
        <f>Input2022!J1959*0.000001</f>
        <v>32.969054</v>
      </c>
      <c r="K1959">
        <f>Input2022!K1959*0.000001</f>
        <v>18.328697999999999</v>
      </c>
      <c r="L1959">
        <f>Input2022!L1959*0.000001</f>
        <v>43.724277999999998</v>
      </c>
      <c r="M1959">
        <f>Input2022!M1959*0.000001</f>
        <v>36.690258999999998</v>
      </c>
      <c r="N1959">
        <f>Input2022!N1959*0.000001</f>
        <v>0</v>
      </c>
      <c r="O1959">
        <f>Input2022!O1959*0.000001</f>
        <v>15.846437999999999</v>
      </c>
      <c r="P1959">
        <f>Input2022!P1959*0.000001</f>
        <v>2.8113969999999999</v>
      </c>
      <c r="Q1959">
        <f>Input2022!Q1959*0.000001</f>
        <v>-23.644890999999998</v>
      </c>
      <c r="R1959">
        <f>Input2022!R1959*0.000001</f>
        <v>105.66142499999999</v>
      </c>
      <c r="S1959">
        <f>Input2022!S1959*0.000001</f>
        <v>82.016533999999993</v>
      </c>
      <c r="T1959">
        <f>Input2022!T1959*0.000001</f>
        <v>3.7917379999999996</v>
      </c>
      <c r="U1959">
        <f>Input2022!U1959*0.000001</f>
        <v>-9.2199999999999997E-4</v>
      </c>
      <c r="V1959">
        <f>Input2022!V1959*0.000001</f>
        <v>2.3616269999999999</v>
      </c>
      <c r="W1959">
        <f>Input2022!W1959*0.000001</f>
        <v>-14.936738</v>
      </c>
    </row>
    <row r="1960" spans="1:23">
      <c r="A1960">
        <f>Input2022!A1960</f>
        <v>2023</v>
      </c>
      <c r="B1960" t="str">
        <f>Input2022!B1960</f>
        <v>Humboldt County Office of Education</v>
      </c>
      <c r="C1960" t="str">
        <f>Input2022!C1960</f>
        <v>School District</v>
      </c>
      <c r="D1960" t="str">
        <f>Input2022!D1960</f>
        <v>06</v>
      </c>
      <c r="E1960" t="str">
        <f>Input2022!E1960</f>
        <v>023</v>
      </c>
      <c r="F1960" t="str">
        <f>Input2022!F1960</f>
        <v>91009</v>
      </c>
      <c r="G1960" t="str">
        <f>Input2022!G1960</f>
        <v>CA</v>
      </c>
      <c r="H1960">
        <f>Input2022!H1960*0.000001</f>
        <v>20.642123999999999</v>
      </c>
      <c r="I1960">
        <f>Input2022!I1960*0.000001</f>
        <v>-0.51964199999999994</v>
      </c>
      <c r="J1960">
        <f>Input2022!J1960*0.000001</f>
        <v>47.525309999999998</v>
      </c>
      <c r="K1960">
        <f>Input2022!K1960*0.000001</f>
        <v>3.756977</v>
      </c>
      <c r="L1960">
        <f>Input2022!L1960*0.000001</f>
        <v>76.321460999999999</v>
      </c>
      <c r="M1960">
        <f>Input2022!M1960*0.000001</f>
        <v>55.682573999999995</v>
      </c>
      <c r="N1960">
        <f>Input2022!N1960*0.000001</f>
        <v>0</v>
      </c>
      <c r="O1960">
        <f>Input2022!O1960*0.000001</f>
        <v>29.944544999999998</v>
      </c>
      <c r="P1960">
        <f>Input2022!P1960*0.000001</f>
        <v>3.9635559999999996</v>
      </c>
      <c r="Q1960">
        <f>Input2022!Q1960*0.000001</f>
        <v>-30.367714999999997</v>
      </c>
      <c r="R1960">
        <f>Input2022!R1960*0.000001</f>
        <v>119.33391280701754</v>
      </c>
      <c r="S1960">
        <f>Input2022!S1960*0.000001</f>
        <v>88.966197807017551</v>
      </c>
      <c r="T1960">
        <f>Input2022!T1960*0.000001</f>
        <v>4.3432959999999996</v>
      </c>
      <c r="U1960">
        <f>Input2022!U1960*0.000001</f>
        <v>1.7659992906677233</v>
      </c>
      <c r="V1960">
        <f>Input2022!V1960*0.000001</f>
        <v>8.2331332906677233</v>
      </c>
      <c r="W1960">
        <f>Input2022!W1960*0.000001</f>
        <v>-11.312882999999999</v>
      </c>
    </row>
    <row r="1961" spans="1:23">
      <c r="A1961">
        <f>Input2022!A1961</f>
        <v>2023</v>
      </c>
      <c r="B1961" t="str">
        <f>Input2022!B1961</f>
        <v>Huntington Beach</v>
      </c>
      <c r="C1961" t="str">
        <f>Input2022!C1961</f>
        <v>City</v>
      </c>
      <c r="D1961" t="str">
        <f>Input2022!D1961</f>
        <v>06</v>
      </c>
      <c r="E1961" t="str">
        <f>Input2022!E1961</f>
        <v>037</v>
      </c>
      <c r="F1961">
        <f>Input2022!F1961</f>
        <v>36000</v>
      </c>
      <c r="G1961" t="str">
        <f>Input2022!G1961</f>
        <v>CA</v>
      </c>
      <c r="H1961">
        <f>Input2022!H1961*0.000001</f>
        <v>106.908</v>
      </c>
      <c r="I1961">
        <f>Input2022!I1961*0.000001</f>
        <v>-35.4</v>
      </c>
      <c r="J1961">
        <f>Input2022!J1961*0.000001</f>
        <v>255.309</v>
      </c>
      <c r="K1961">
        <f>Input2022!K1961*0.000001</f>
        <v>430.19200000000001</v>
      </c>
      <c r="L1961">
        <f>Input2022!L1961*0.000001</f>
        <v>442.82299999999998</v>
      </c>
      <c r="M1961">
        <f>Input2022!M1961*0.000001</f>
        <v>284.00399999999996</v>
      </c>
      <c r="N1961">
        <f>Input2022!N1961*0.000001</f>
        <v>0</v>
      </c>
      <c r="O1961">
        <f>Input2022!O1961*0.000001</f>
        <v>115.922</v>
      </c>
      <c r="P1961">
        <f>Input2022!P1961*0.000001</f>
        <v>11.85</v>
      </c>
      <c r="Q1961">
        <f>Input2022!Q1961*0.000001</f>
        <v>-160.75799999999998</v>
      </c>
      <c r="R1961">
        <f>Input2022!R1961*0.000001</f>
        <v>1610.3389999999999</v>
      </c>
      <c r="S1961">
        <f>Input2022!S1961*0.000001</f>
        <v>1449.5809999999999</v>
      </c>
      <c r="T1961">
        <f>Input2022!T1961*0.000001</f>
        <v>22.084</v>
      </c>
      <c r="U1961">
        <f>Input2022!U1961*0.000001</f>
        <v>31.715999999999998</v>
      </c>
      <c r="V1961">
        <f>Input2022!V1961*0.000001</f>
        <v>29.692</v>
      </c>
      <c r="W1961">
        <f>Input2022!W1961*0.000001</f>
        <v>-173.03399999999999</v>
      </c>
    </row>
    <row r="1962" spans="1:23">
      <c r="A1962">
        <f>Input2022!A1962</f>
        <v>2023</v>
      </c>
      <c r="B1962" t="str">
        <f>Input2022!B1962</f>
        <v>Huntington Beach City School District</v>
      </c>
      <c r="C1962" t="str">
        <f>Input2022!C1962</f>
        <v>School District</v>
      </c>
      <c r="D1962" t="str">
        <f>Input2022!D1962</f>
        <v>06</v>
      </c>
      <c r="E1962" t="str">
        <f>Input2022!E1962</f>
        <v>059</v>
      </c>
      <c r="F1962" t="str">
        <f>Input2022!F1962</f>
        <v>18030</v>
      </c>
      <c r="G1962" t="str">
        <f>Input2022!G1962</f>
        <v>CA</v>
      </c>
      <c r="H1962">
        <f>Input2022!H1962*0.000001</f>
        <v>15.877193999999999</v>
      </c>
      <c r="I1962">
        <f>Input2022!I1962*0.000001</f>
        <v>-0.92950599999999994</v>
      </c>
      <c r="J1962">
        <f>Input2022!J1962*0.000001</f>
        <v>77.773844999999994</v>
      </c>
      <c r="K1962">
        <f>Input2022!K1962*0.000001</f>
        <v>171.29320300000001</v>
      </c>
      <c r="L1962">
        <f>Input2022!L1962*0.000001</f>
        <v>97.952519999999993</v>
      </c>
      <c r="M1962">
        <f>Input2022!M1962*0.000001</f>
        <v>83.479226999999995</v>
      </c>
      <c r="N1962">
        <f>Input2022!N1962*0.000001</f>
        <v>0</v>
      </c>
      <c r="O1962">
        <f>Input2022!O1962*0.000001</f>
        <v>30.404435999999997</v>
      </c>
      <c r="P1962">
        <f>Input2022!P1962*0.000001</f>
        <v>8.9219469999999994</v>
      </c>
      <c r="Q1962">
        <f>Input2022!Q1962*0.000001</f>
        <v>-61.168495999999998</v>
      </c>
      <c r="R1962">
        <f>Input2022!R1962*0.000001</f>
        <v>276.38299899999998</v>
      </c>
      <c r="S1962">
        <f>Input2022!S1962*0.000001</f>
        <v>215.21450299999998</v>
      </c>
      <c r="T1962">
        <f>Input2022!T1962*0.000001</f>
        <v>8.8989089999999997</v>
      </c>
      <c r="U1962">
        <f>Input2022!U1962*0.000001</f>
        <v>-2.4889999999999999E-3</v>
      </c>
      <c r="V1962">
        <f>Input2022!V1962*0.000001</f>
        <v>12.190145999999999</v>
      </c>
      <c r="W1962">
        <f>Input2022!W1962*0.000001</f>
        <v>-31.893988</v>
      </c>
    </row>
    <row r="1963" spans="1:23">
      <c r="A1963">
        <f>Input2022!A1963</f>
        <v>2023</v>
      </c>
      <c r="B1963" t="str">
        <f>Input2022!B1963</f>
        <v>Huntington Beach Union High School District</v>
      </c>
      <c r="C1963" t="str">
        <f>Input2022!C1963</f>
        <v>School District</v>
      </c>
      <c r="D1963" t="str">
        <f>Input2022!D1963</f>
        <v>06</v>
      </c>
      <c r="E1963" t="str">
        <f>Input2022!E1963</f>
        <v>059</v>
      </c>
      <c r="F1963" t="str">
        <f>Input2022!F1963</f>
        <v>18060</v>
      </c>
      <c r="G1963" t="str">
        <f>Input2022!G1963</f>
        <v>CA</v>
      </c>
      <c r="H1963">
        <f>Input2022!H1963*0.000001</f>
        <v>49.188120999999995</v>
      </c>
      <c r="I1963">
        <f>Input2022!I1963*0.000001</f>
        <v>-0.98732399999999998</v>
      </c>
      <c r="J1963">
        <f>Input2022!J1963*0.000001</f>
        <v>249.90083399999997</v>
      </c>
      <c r="K1963">
        <f>Input2022!K1963*0.000001</f>
        <v>259.78955200000001</v>
      </c>
      <c r="L1963">
        <f>Input2022!L1963*0.000001</f>
        <v>355.39864999999998</v>
      </c>
      <c r="M1963">
        <f>Input2022!M1963*0.000001</f>
        <v>278.129368</v>
      </c>
      <c r="N1963">
        <f>Input2022!N1963*0.000001</f>
        <v>95.962626999999998</v>
      </c>
      <c r="O1963">
        <f>Input2022!O1963*0.000001</f>
        <v>0</v>
      </c>
      <c r="P1963">
        <f>Input2022!P1963*0.000001</f>
        <v>33.208120000000001</v>
      </c>
      <c r="Q1963">
        <f>Input2022!Q1963*0.000001</f>
        <v>-175.62785199999999</v>
      </c>
      <c r="R1963">
        <f>Input2022!R1963*0.000001</f>
        <v>786.56985799999995</v>
      </c>
      <c r="S1963">
        <f>Input2022!S1963*0.000001</f>
        <v>610.94200599999999</v>
      </c>
      <c r="T1963">
        <f>Input2022!T1963*0.000001</f>
        <v>28.276430999999999</v>
      </c>
      <c r="U1963">
        <f>Input2022!U1963*0.000001</f>
        <v>-8.036999999999999E-3</v>
      </c>
      <c r="V1963">
        <f>Input2022!V1963*0.000001</f>
        <v>60.934723999999996</v>
      </c>
      <c r="W1963">
        <f>Input2022!W1963*0.000001</f>
        <v>-226.269823</v>
      </c>
    </row>
    <row r="1964" spans="1:23">
      <c r="A1964">
        <f>Input2022!A1964</f>
        <v>2023</v>
      </c>
      <c r="B1964" t="str">
        <f>Input2022!B1964</f>
        <v>Hydesville Elementary School District</v>
      </c>
      <c r="C1964" t="str">
        <f>Input2022!C1964</f>
        <v>School District</v>
      </c>
      <c r="D1964" t="str">
        <f>Input2022!D1964</f>
        <v>06</v>
      </c>
      <c r="E1964" t="str">
        <f>Input2022!E1964</f>
        <v>023</v>
      </c>
      <c r="F1964" t="str">
        <f>Input2022!F1964</f>
        <v>18120</v>
      </c>
      <c r="G1964" t="str">
        <f>Input2022!G1964</f>
        <v>CA</v>
      </c>
      <c r="H1964">
        <f>Input2022!H1964*0.000001</f>
        <v>0.77421299999999993</v>
      </c>
      <c r="I1964">
        <f>Input2022!I1964*0.000001</f>
        <v>-6.0000000000000001E-3</v>
      </c>
      <c r="J1964">
        <f>Input2022!J1964*0.000001</f>
        <v>2.7032289999999999</v>
      </c>
      <c r="K1964">
        <f>Input2022!K1964*0.000001</f>
        <v>1.2474289999999999</v>
      </c>
      <c r="L1964">
        <f>Input2022!L1964*0.000001</f>
        <v>3.7538929999999997</v>
      </c>
      <c r="M1964">
        <f>Input2022!M1964*0.000001</f>
        <v>3.2076719999999996</v>
      </c>
      <c r="N1964">
        <f>Input2022!N1964*0.000001</f>
        <v>1.3912279999999999</v>
      </c>
      <c r="O1964">
        <f>Input2022!O1964*0.000001</f>
        <v>0</v>
      </c>
      <c r="P1964">
        <f>Input2022!P1964*0.000001</f>
        <v>0.26065499999999997</v>
      </c>
      <c r="Q1964">
        <f>Input2022!Q1964*0.000001</f>
        <v>-1.7494219999999998</v>
      </c>
      <c r="R1964">
        <f>Input2022!R1964*0.000001</f>
        <v>7.9636702127659591</v>
      </c>
      <c r="S1964">
        <f>Input2022!S1964*0.000001</f>
        <v>6.2142482127659591</v>
      </c>
      <c r="T1964">
        <f>Input2022!T1964*0.000001</f>
        <v>0.24063199999999998</v>
      </c>
      <c r="U1964">
        <f>Input2022!U1964*0.000001</f>
        <v>0</v>
      </c>
      <c r="V1964">
        <f>Input2022!V1964*0.000001</f>
        <v>0</v>
      </c>
      <c r="W1964">
        <f>Input2022!W1964*0.000001</f>
        <v>-0.74965799999999994</v>
      </c>
    </row>
    <row r="1965" spans="1:23">
      <c r="A1965">
        <f>Input2022!A1965</f>
        <v>2023</v>
      </c>
      <c r="B1965" t="str">
        <f>Input2022!B1965</f>
        <v>Imperial Beach</v>
      </c>
      <c r="C1965" t="str">
        <f>Input2022!C1965</f>
        <v>City</v>
      </c>
      <c r="D1965" t="str">
        <f>Input2022!D1965</f>
        <v>06</v>
      </c>
      <c r="E1965" t="str">
        <f>Input2022!E1965</f>
        <v>073</v>
      </c>
      <c r="F1965" t="str">
        <f>Input2022!F1965</f>
        <v>36294</v>
      </c>
      <c r="G1965" t="str">
        <f>Input2022!G1965</f>
        <v>CA</v>
      </c>
      <c r="H1965">
        <f>Input2022!H1965*0.000001</f>
        <v>17.805451999999999</v>
      </c>
      <c r="I1965">
        <f>Input2022!I1965*0.000001</f>
        <v>-1.609011</v>
      </c>
      <c r="J1965">
        <f>Input2022!J1965*0.000001</f>
        <v>25.879660999999999</v>
      </c>
      <c r="K1965">
        <f>Input2022!K1965*0.000001</f>
        <v>1.7919969999999998</v>
      </c>
      <c r="L1965">
        <f>Input2022!L1965*0.000001</f>
        <v>40.354465999999995</v>
      </c>
      <c r="M1965">
        <f>Input2022!M1965*0.000001</f>
        <v>29.166366</v>
      </c>
      <c r="N1965">
        <f>Input2022!N1965*0.000001</f>
        <v>0</v>
      </c>
      <c r="O1965">
        <f>Input2022!O1965*0.000001</f>
        <v>19.423071</v>
      </c>
      <c r="P1965">
        <f>Input2022!P1965*0.000001</f>
        <v>4.3514559999999998</v>
      </c>
      <c r="Q1965">
        <f>Input2022!Q1965*0.000001</f>
        <v>-12.138748999999999</v>
      </c>
      <c r="R1965">
        <f>Input2022!R1965*0.000001</f>
        <v>64.878401999999994</v>
      </c>
      <c r="S1965">
        <f>Input2022!S1965*0.000001</f>
        <v>52.739652999999997</v>
      </c>
      <c r="T1965">
        <f>Input2022!T1965*0.000001</f>
        <v>1.6976199999999999</v>
      </c>
      <c r="U1965">
        <f>Input2022!U1965*0.000001</f>
        <v>0.31621699999999997</v>
      </c>
      <c r="V1965">
        <f>Input2022!V1965*0.000001</f>
        <v>1.6188579999999999</v>
      </c>
      <c r="W1965">
        <f>Input2022!W1965*0.000001</f>
        <v>12.874855999999999</v>
      </c>
    </row>
    <row r="1966" spans="1:23">
      <c r="A1966">
        <f>Input2022!A1966</f>
        <v>2023</v>
      </c>
      <c r="B1966" t="str">
        <f>Input2022!B1966</f>
        <v>Imperial County Office of Education</v>
      </c>
      <c r="C1966" t="str">
        <f>Input2022!C1966</f>
        <v>School District</v>
      </c>
      <c r="D1966" t="str">
        <f>Input2022!D1966</f>
        <v>06</v>
      </c>
      <c r="E1966" t="str">
        <f>Input2022!E1966</f>
        <v>025</v>
      </c>
      <c r="F1966" t="str">
        <f>Input2022!F1966</f>
        <v>91010</v>
      </c>
      <c r="G1966" t="str">
        <f>Input2022!G1966</f>
        <v>CA</v>
      </c>
      <c r="H1966">
        <f>Input2022!H1966*0.000001</f>
        <v>40.100026</v>
      </c>
      <c r="I1966">
        <f>Input2022!I1966*0.000001</f>
        <v>-0.64223399999999997</v>
      </c>
      <c r="J1966">
        <f>Input2022!J1966*0.000001</f>
        <v>77.712465999999992</v>
      </c>
      <c r="K1966">
        <f>Input2022!K1966*0.000001</f>
        <v>5.6352189999999993</v>
      </c>
      <c r="L1966">
        <f>Input2022!L1966*0.000001</f>
        <v>176.94101999999998</v>
      </c>
      <c r="M1966">
        <f>Input2022!M1966*0.000001</f>
        <v>92.47201299999999</v>
      </c>
      <c r="N1966">
        <f>Input2022!N1966*0.000001</f>
        <v>61.800203999999994</v>
      </c>
      <c r="O1966">
        <f>Input2022!O1966*0.000001</f>
        <v>0</v>
      </c>
      <c r="P1966">
        <f>Input2022!P1966*0.000001</f>
        <v>24.041522000000001</v>
      </c>
      <c r="Q1966">
        <f>Input2022!Q1966*0.000001</f>
        <v>-63.640660999999994</v>
      </c>
      <c r="R1966">
        <f>Input2022!R1966*0.000001</f>
        <v>242.03664808510638</v>
      </c>
      <c r="S1966">
        <f>Input2022!S1966*0.000001</f>
        <v>178.39598708510638</v>
      </c>
      <c r="T1966">
        <f>Input2022!T1966*0.000001</f>
        <v>9.3211469999999998</v>
      </c>
      <c r="U1966">
        <f>Input2022!U1966*0.000001</f>
        <v>0</v>
      </c>
      <c r="V1966">
        <f>Input2022!V1966*0.000001</f>
        <v>17.190026</v>
      </c>
      <c r="W1966">
        <f>Input2022!W1966*0.000001</f>
        <v>-10.968090999999999</v>
      </c>
    </row>
    <row r="1967" spans="1:23">
      <c r="A1967">
        <f>Input2022!A1967</f>
        <v>2023</v>
      </c>
      <c r="B1967" t="str">
        <f>Input2022!B1967</f>
        <v>Imperial Unified School District</v>
      </c>
      <c r="C1967" t="str">
        <f>Input2022!C1967</f>
        <v>School District</v>
      </c>
      <c r="D1967" t="str">
        <f>Input2022!D1967</f>
        <v>06</v>
      </c>
      <c r="E1967" t="str">
        <f>Input2022!E1967</f>
        <v>025</v>
      </c>
      <c r="F1967" t="str">
        <f>Input2022!F1967</f>
        <v>18210</v>
      </c>
      <c r="G1967" t="str">
        <f>Input2022!G1967</f>
        <v>CA</v>
      </c>
      <c r="H1967">
        <f>Input2022!H1967*0.000001</f>
        <v>17.085442999999998</v>
      </c>
      <c r="I1967">
        <f>Input2022!I1967*0.000001</f>
        <v>0</v>
      </c>
      <c r="J1967">
        <f>Input2022!J1967*0.000001</f>
        <v>65.437742</v>
      </c>
      <c r="K1967">
        <f>Input2022!K1967*0.000001</f>
        <v>52.838144999999997</v>
      </c>
      <c r="L1967">
        <f>Input2022!L1967*0.000001</f>
        <v>93.001153000000002</v>
      </c>
      <c r="M1967">
        <f>Input2022!M1967*0.000001</f>
        <v>76.388318999999996</v>
      </c>
      <c r="N1967">
        <f>Input2022!N1967*0.000001</f>
        <v>31.774234999999997</v>
      </c>
      <c r="O1967">
        <f>Input2022!O1967*0.000001</f>
        <v>0</v>
      </c>
      <c r="P1967">
        <f>Input2022!P1967*0.000001</f>
        <v>6.244891</v>
      </c>
      <c r="Q1967">
        <f>Input2022!Q1967*0.000001</f>
        <v>-45.173643999999996</v>
      </c>
      <c r="R1967">
        <f>Input2022!R1967*0.000001</f>
        <v>200.99730493617025</v>
      </c>
      <c r="S1967">
        <f>Input2022!S1967*0.000001</f>
        <v>155.82366093617026</v>
      </c>
      <c r="T1967">
        <f>Input2022!T1967*0.000001</f>
        <v>7.4598749999999994</v>
      </c>
      <c r="U1967">
        <f>Input2022!U1967*0.000001</f>
        <v>0</v>
      </c>
      <c r="V1967">
        <f>Input2022!V1967*0.000001</f>
        <v>7.3023349999999994</v>
      </c>
      <c r="W1967">
        <f>Input2022!W1967*0.000001</f>
        <v>-24.954394000000001</v>
      </c>
    </row>
    <row r="1968" spans="1:23">
      <c r="A1968">
        <f>Input2022!A1968</f>
        <v>2023</v>
      </c>
      <c r="B1968" t="str">
        <f>Input2022!B1968</f>
        <v>Imperial Valley Regional Occupational Program</v>
      </c>
      <c r="C1968" t="str">
        <f>Input2022!C1968</f>
        <v>Special District</v>
      </c>
      <c r="D1968" t="str">
        <f>Input2022!D1968</f>
        <v>06</v>
      </c>
      <c r="E1968" t="str">
        <f>Input2022!E1968</f>
        <v>025</v>
      </c>
      <c r="F1968">
        <f>Input2022!F1968</f>
        <v>99033</v>
      </c>
      <c r="G1968" t="str">
        <f>Input2022!G1968</f>
        <v>CA</v>
      </c>
      <c r="H1968">
        <f>Input2022!H1968*0.000001</f>
        <v>1.880236</v>
      </c>
      <c r="I1968">
        <f>Input2022!I1968*0.000001</f>
        <v>0</v>
      </c>
      <c r="J1968">
        <f>Input2022!J1968*0.000001</f>
        <v>10.924365999999999</v>
      </c>
      <c r="K1968">
        <f>Input2022!K1968*0.000001</f>
        <v>1.2282999999999999E-2</v>
      </c>
      <c r="L1968">
        <f>Input2022!L1968*0.000001</f>
        <v>11.079115</v>
      </c>
      <c r="M1968">
        <f>Input2022!M1968*0.000001</f>
        <v>10.97668</v>
      </c>
      <c r="N1968">
        <f>Input2022!N1968*0.000001</f>
        <v>1.3971749999999998</v>
      </c>
      <c r="O1968">
        <f>Input2022!O1968*0.000001</f>
        <v>0</v>
      </c>
      <c r="P1968">
        <f>Input2022!P1968*0.000001</f>
        <v>1.1061449999999999</v>
      </c>
      <c r="Q1968">
        <f>Input2022!Q1968*0.000001</f>
        <v>-7.8448189999999993</v>
      </c>
      <c r="R1968">
        <f>Input2022!R1968*0.000001</f>
        <v>26.783604999999998</v>
      </c>
      <c r="S1968">
        <f>Input2022!S1968*0.000001</f>
        <v>18.938786</v>
      </c>
      <c r="T1968">
        <f>Input2022!T1968*0.000001</f>
        <v>0.99881299999999995</v>
      </c>
      <c r="U1968">
        <f>Input2022!U1968*0.000001</f>
        <v>0</v>
      </c>
      <c r="V1968">
        <f>Input2022!V1968*0.000001</f>
        <v>0</v>
      </c>
      <c r="W1968">
        <f>Input2022!W1968*0.000001</f>
        <v>-2.9946699999999997</v>
      </c>
    </row>
    <row r="1969" spans="1:23">
      <c r="A1969">
        <f>Input2022!A1969</f>
        <v>2023</v>
      </c>
      <c r="B1969" t="str">
        <f>Input2022!B1969</f>
        <v>Indian Wells</v>
      </c>
      <c r="C1969" t="str">
        <f>Input2022!C1969</f>
        <v>City</v>
      </c>
      <c r="D1969" t="str">
        <f>Input2022!D1969</f>
        <v>06</v>
      </c>
      <c r="E1969" t="str">
        <f>Input2022!E1969</f>
        <v>065</v>
      </c>
      <c r="F1969">
        <f>Input2022!F1969</f>
        <v>36434</v>
      </c>
      <c r="G1969" t="str">
        <f>Input2022!G1969</f>
        <v>CA</v>
      </c>
      <c r="H1969">
        <f>Input2022!H1969*0.000001</f>
        <v>21.280563000000001</v>
      </c>
      <c r="I1969">
        <f>Input2022!I1969*0.000001</f>
        <v>-4.1277889999999999</v>
      </c>
      <c r="J1969">
        <f>Input2022!J1969*0.000001</f>
        <v>20.390574999999998</v>
      </c>
      <c r="K1969">
        <f>Input2022!K1969*0.000001</f>
        <v>14.969346999999999</v>
      </c>
      <c r="L1969">
        <f>Input2022!L1969*0.000001</f>
        <v>61.986917999999996</v>
      </c>
      <c r="M1969">
        <f>Input2022!M1969*0.000001</f>
        <v>25.883618999999999</v>
      </c>
      <c r="N1969">
        <f>Input2022!N1969*0.000001</f>
        <v>0</v>
      </c>
      <c r="O1969">
        <f>Input2022!O1969*0.000001</f>
        <v>16.695986999999999</v>
      </c>
      <c r="P1969">
        <f>Input2022!P1969*0.000001</f>
        <v>3.231366</v>
      </c>
      <c r="Q1969">
        <f>Input2022!Q1969*0.000001</f>
        <v>0.70073599999999991</v>
      </c>
      <c r="R1969">
        <f>Input2022!R1969*0.000001</f>
        <v>-3.2129115084823479</v>
      </c>
      <c r="S1969">
        <f>Input2022!S1969*0.000001</f>
        <v>-2.5121755084823483</v>
      </c>
      <c r="T1969">
        <f>Input2022!T1969*0.000001</f>
        <v>0.45297499999999996</v>
      </c>
      <c r="U1969">
        <f>Input2022!U1969*0.000001</f>
        <v>9.796187999999999</v>
      </c>
      <c r="V1969">
        <f>Input2022!V1969*0.000001</f>
        <v>9.0511269999999993</v>
      </c>
      <c r="W1969">
        <f>Input2022!W1969*0.000001</f>
        <v>70.023934999999994</v>
      </c>
    </row>
    <row r="1970" spans="1:23">
      <c r="A1970">
        <f>Input2022!A1970</f>
        <v>2023</v>
      </c>
      <c r="B1970" t="str">
        <f>Input2022!B1970</f>
        <v>Indio</v>
      </c>
      <c r="C1970" t="str">
        <f>Input2022!C1970</f>
        <v>City</v>
      </c>
      <c r="D1970" t="str">
        <f>Input2022!D1970</f>
        <v>06</v>
      </c>
      <c r="E1970" t="str">
        <f>Input2022!E1970</f>
        <v>065</v>
      </c>
      <c r="F1970">
        <f>Input2022!F1970</f>
        <v>36448</v>
      </c>
      <c r="G1970" t="str">
        <f>Input2022!G1970</f>
        <v>CA</v>
      </c>
      <c r="H1970">
        <f>Input2022!H1970*0.000001</f>
        <v>54.593095999999996</v>
      </c>
      <c r="I1970">
        <f>Input2022!I1970*0.000001</f>
        <v>-54.951322999999995</v>
      </c>
      <c r="J1970">
        <f>Input2022!J1970*0.000001</f>
        <v>84.161524999999997</v>
      </c>
      <c r="K1970">
        <f>Input2022!K1970*0.000001</f>
        <v>199.799961</v>
      </c>
      <c r="L1970">
        <f>Input2022!L1970*0.000001</f>
        <v>203.78958799999998</v>
      </c>
      <c r="M1970">
        <f>Input2022!M1970*0.000001</f>
        <v>116.63797699999999</v>
      </c>
      <c r="N1970">
        <f>Input2022!N1970*0.000001</f>
        <v>0</v>
      </c>
      <c r="O1970">
        <f>Input2022!O1970*0.000001</f>
        <v>50.373815999999998</v>
      </c>
      <c r="P1970">
        <f>Input2022!P1970*0.000001</f>
        <v>13.826777999999999</v>
      </c>
      <c r="Q1970">
        <f>Input2022!Q1970*0.000001</f>
        <v>-80.225211000000002</v>
      </c>
      <c r="R1970">
        <f>Input2022!R1970*0.000001</f>
        <v>461.52077667164173</v>
      </c>
      <c r="S1970">
        <f>Input2022!S1970*0.000001</f>
        <v>381.29556567164173</v>
      </c>
      <c r="T1970">
        <f>Input2022!T1970*0.000001</f>
        <v>9.7055410000000002</v>
      </c>
      <c r="U1970">
        <f>Input2022!U1970*0.000001</f>
        <v>1.986653</v>
      </c>
      <c r="V1970">
        <f>Input2022!V1970*0.000001</f>
        <v>53.777211999999999</v>
      </c>
      <c r="W1970">
        <f>Input2022!W1970*0.000001</f>
        <v>-141.09912</v>
      </c>
    </row>
    <row r="1971" spans="1:23">
      <c r="A1971">
        <f>Input2022!A1971</f>
        <v>2023</v>
      </c>
      <c r="B1971" t="str">
        <f>Input2022!B1971</f>
        <v>Industry</v>
      </c>
      <c r="C1971" t="str">
        <f>Input2022!C1971</f>
        <v>City</v>
      </c>
      <c r="D1971" t="str">
        <f>Input2022!D1971</f>
        <v>06</v>
      </c>
      <c r="E1971" t="str">
        <f>Input2022!E1971</f>
        <v>037</v>
      </c>
      <c r="F1971">
        <f>Input2022!F1971</f>
        <v>36490</v>
      </c>
      <c r="G1971" t="str">
        <f>Input2022!G1971</f>
        <v>CA</v>
      </c>
      <c r="H1971">
        <f>Input2022!H1971*0.000001</f>
        <v>620.52723200000003</v>
      </c>
      <c r="I1971">
        <f>Input2022!I1971*0.000001</f>
        <v>-18.873108999999999</v>
      </c>
      <c r="J1971">
        <f>Input2022!J1971*0.000001</f>
        <v>54.876564999999999</v>
      </c>
      <c r="K1971">
        <f>Input2022!K1971*0.000001</f>
        <v>328.37803600000001</v>
      </c>
      <c r="L1971">
        <f>Input2022!L1971*0.000001</f>
        <v>281.50224399999996</v>
      </c>
      <c r="M1971">
        <f>Input2022!M1971*0.000001</f>
        <v>81.027350999999996</v>
      </c>
      <c r="N1971">
        <f>Input2022!N1971*0.000001</f>
        <v>1.668847</v>
      </c>
      <c r="O1971">
        <f>Input2022!O1971*0.000001</f>
        <v>622.46815099999992</v>
      </c>
      <c r="P1971">
        <f>Input2022!P1971*0.000001</f>
        <v>12.061005</v>
      </c>
      <c r="Q1971">
        <f>Input2022!Q1971*0.000001</f>
        <v>-2.2055210000000001</v>
      </c>
      <c r="R1971">
        <f>Input2022!R1971*0.000001</f>
        <v>32.612425999999999</v>
      </c>
      <c r="S1971">
        <f>Input2022!S1971*0.000001</f>
        <v>30.406904999999998</v>
      </c>
      <c r="T1971">
        <f>Input2022!T1971*0.000001</f>
        <v>0.38807399999999997</v>
      </c>
      <c r="U1971">
        <f>Input2022!U1971*0.000001</f>
        <v>11.364400999999999</v>
      </c>
      <c r="V1971">
        <f>Input2022!V1971*0.000001</f>
        <v>8.6017390000000002</v>
      </c>
      <c r="W1971">
        <f>Input2022!W1971*0.000001</f>
        <v>479.96427</v>
      </c>
    </row>
    <row r="1972" spans="1:23">
      <c r="A1972">
        <f>Input2022!A1972</f>
        <v>2023</v>
      </c>
      <c r="B1972" t="str">
        <f>Input2022!B1972</f>
        <v>Inglewood</v>
      </c>
      <c r="C1972" t="str">
        <f>Input2022!C1972</f>
        <v>City</v>
      </c>
      <c r="D1972" t="str">
        <f>Input2022!D1972</f>
        <v>06</v>
      </c>
      <c r="E1972" t="str">
        <f>Input2022!E1972</f>
        <v>037</v>
      </c>
      <c r="F1972">
        <f>Input2022!F1972</f>
        <v>36546</v>
      </c>
      <c r="G1972" t="str">
        <f>Input2022!G1972</f>
        <v>CA</v>
      </c>
      <c r="H1972">
        <f>Input2022!H1972*0.000001</f>
        <v>172.23973599999999</v>
      </c>
      <c r="I1972">
        <f>Input2022!I1972*0.000001</f>
        <v>-14.632019999999999</v>
      </c>
      <c r="J1972">
        <f>Input2022!J1972*0.000001</f>
        <v>172.79777799999999</v>
      </c>
      <c r="K1972">
        <f>Input2022!K1972*0.000001</f>
        <v>297.92110500000001</v>
      </c>
      <c r="L1972">
        <f>Input2022!L1972*0.000001</f>
        <v>455.189774</v>
      </c>
      <c r="M1972">
        <f>Input2022!M1972*0.000001</f>
        <v>233.650351</v>
      </c>
      <c r="N1972">
        <f>Input2022!N1972*0.000001</f>
        <v>0</v>
      </c>
      <c r="O1972">
        <f>Input2022!O1972*0.000001</f>
        <v>188.396601</v>
      </c>
      <c r="P1972">
        <f>Input2022!P1972*0.000001</f>
        <v>33.127775</v>
      </c>
      <c r="Q1972">
        <f>Input2022!Q1972*0.000001</f>
        <v>-232.99528699999999</v>
      </c>
      <c r="R1972">
        <f>Input2022!R1972*0.000001</f>
        <v>1027.304791</v>
      </c>
      <c r="S1972">
        <f>Input2022!S1972*0.000001</f>
        <v>794.30950399999995</v>
      </c>
      <c r="T1972">
        <f>Input2022!T1972*0.000001</f>
        <v>22.735638999999999</v>
      </c>
      <c r="U1972">
        <f>Input2022!U1972*0.000001</f>
        <v>0</v>
      </c>
      <c r="V1972">
        <f>Input2022!V1972*0.000001</f>
        <v>123.215142</v>
      </c>
      <c r="W1972">
        <f>Input2022!W1972*0.000001</f>
        <v>-360.15826499999997</v>
      </c>
    </row>
    <row r="1973" spans="1:23">
      <c r="A1973">
        <f>Input2022!A1973</f>
        <v>2023</v>
      </c>
      <c r="B1973" t="str">
        <f>Input2022!B1973</f>
        <v>Inglewood Unified School District</v>
      </c>
      <c r="C1973" t="str">
        <f>Input2022!C1973</f>
        <v>School District</v>
      </c>
      <c r="D1973" t="str">
        <f>Input2022!D1973</f>
        <v>06</v>
      </c>
      <c r="E1973" t="str">
        <f>Input2022!E1973</f>
        <v>037</v>
      </c>
      <c r="F1973" t="str">
        <f>Input2022!F1973</f>
        <v>18390</v>
      </c>
      <c r="G1973" t="str">
        <f>Input2022!G1973</f>
        <v>CA</v>
      </c>
      <c r="H1973">
        <f>Input2022!H1973*0.000001</f>
        <v>59.199388999999996</v>
      </c>
      <c r="I1973">
        <f>Input2022!I1973*0.000001</f>
        <v>0</v>
      </c>
      <c r="J1973">
        <f>Input2022!J1973*0.000001</f>
        <v>153.978092</v>
      </c>
      <c r="K1973">
        <f>Input2022!K1973*0.000001</f>
        <v>213.853599</v>
      </c>
      <c r="L1973">
        <f>Input2022!L1973*0.000001</f>
        <v>239.82215499999998</v>
      </c>
      <c r="M1973">
        <f>Input2022!M1973*0.000001</f>
        <v>201.065629</v>
      </c>
      <c r="N1973">
        <f>Input2022!N1973*0.000001</f>
        <v>0</v>
      </c>
      <c r="O1973">
        <f>Input2022!O1973*0.000001</f>
        <v>122.543509</v>
      </c>
      <c r="P1973">
        <f>Input2022!P1973*0.000001</f>
        <v>27.732234999999999</v>
      </c>
      <c r="Q1973">
        <f>Input2022!Q1973*0.000001</f>
        <v>-85.212054999999992</v>
      </c>
      <c r="R1973">
        <f>Input2022!R1973*0.000001</f>
        <v>379.09564499999999</v>
      </c>
      <c r="S1973">
        <f>Input2022!S1973*0.000001</f>
        <v>293.88358999999997</v>
      </c>
      <c r="T1973">
        <f>Input2022!T1973*0.000001</f>
        <v>12.877483</v>
      </c>
      <c r="U1973">
        <f>Input2022!U1973*0.000001</f>
        <v>-3.264E-3</v>
      </c>
      <c r="V1973">
        <f>Input2022!V1973*0.000001</f>
        <v>20.317222999999998</v>
      </c>
      <c r="W1973">
        <f>Input2022!W1973*0.000001</f>
        <v>-65.460402000000002</v>
      </c>
    </row>
    <row r="1974" spans="1:23">
      <c r="A1974">
        <f>Input2022!A1974</f>
        <v>2023</v>
      </c>
      <c r="B1974" t="str">
        <f>Input2022!B1974</f>
        <v>Inyo County Office of Education</v>
      </c>
      <c r="C1974" t="str">
        <f>Input2022!C1974</f>
        <v>School District</v>
      </c>
      <c r="D1974" t="str">
        <f>Input2022!D1974</f>
        <v>06</v>
      </c>
      <c r="E1974" t="str">
        <f>Input2022!E1974</f>
        <v>027</v>
      </c>
      <c r="F1974" t="str">
        <f>Input2022!F1974</f>
        <v>91011</v>
      </c>
      <c r="G1974" t="str">
        <f>Input2022!G1974</f>
        <v>CA</v>
      </c>
      <c r="H1974">
        <f>Input2022!H1974*0.000001</f>
        <v>10.036685</v>
      </c>
      <c r="I1974">
        <f>Input2022!I1974*0.000001</f>
        <v>-0.3</v>
      </c>
      <c r="J1974">
        <f>Input2022!J1974*0.000001</f>
        <v>11.723502999999999</v>
      </c>
      <c r="K1974">
        <f>Input2022!K1974*0.000001</f>
        <v>0.115159</v>
      </c>
      <c r="L1974">
        <f>Input2022!L1974*0.000001</f>
        <v>20.722949999999997</v>
      </c>
      <c r="M1974">
        <f>Input2022!M1974*0.000001</f>
        <v>12.063668999999999</v>
      </c>
      <c r="N1974">
        <f>Input2022!N1974*0.000001</f>
        <v>0</v>
      </c>
      <c r="O1974">
        <f>Input2022!O1974*0.000001</f>
        <v>8.399597</v>
      </c>
      <c r="P1974">
        <f>Input2022!P1974*0.000001</f>
        <v>2.6501449999999998</v>
      </c>
      <c r="Q1974">
        <f>Input2022!Q1974*0.000001</f>
        <v>-9.7277149999999999</v>
      </c>
      <c r="R1974">
        <f>Input2022!R1974*0.000001</f>
        <v>36.27791087719298</v>
      </c>
      <c r="S1974">
        <f>Input2022!S1974*0.000001</f>
        <v>26.55019587719298</v>
      </c>
      <c r="T1974">
        <f>Input2022!T1974*0.000001</f>
        <v>1.3813039999999999</v>
      </c>
      <c r="U1974">
        <f>Input2022!U1974*0.000001</f>
        <v>0.98544174440261545</v>
      </c>
      <c r="V1974">
        <f>Input2022!V1974*0.000001</f>
        <v>0.8385757444026154</v>
      </c>
      <c r="W1974">
        <f>Input2022!W1974*0.000001</f>
        <v>3.6749639999999997</v>
      </c>
    </row>
    <row r="1975" spans="1:23">
      <c r="A1975">
        <f>Input2022!A1975</f>
        <v>2023</v>
      </c>
      <c r="B1975" t="str">
        <f>Input2022!B1975</f>
        <v>Irvine</v>
      </c>
      <c r="C1975" t="str">
        <f>Input2022!C1975</f>
        <v>City</v>
      </c>
      <c r="D1975" t="str">
        <f>Input2022!D1975</f>
        <v>06</v>
      </c>
      <c r="E1975" t="str">
        <f>Input2022!E1975</f>
        <v>059</v>
      </c>
      <c r="F1975">
        <f>Input2022!F1975</f>
        <v>36770</v>
      </c>
      <c r="G1975" t="str">
        <f>Input2022!G1975</f>
        <v>CA</v>
      </c>
      <c r="H1975">
        <f>Input2022!H1975*0.000001</f>
        <v>230.66199999999998</v>
      </c>
      <c r="I1975">
        <f>Input2022!I1975*0.000001</f>
        <v>-11.94</v>
      </c>
      <c r="J1975">
        <f>Input2022!J1975*0.000001</f>
        <v>261.32599999999996</v>
      </c>
      <c r="K1975">
        <f>Input2022!K1975*0.000001</f>
        <v>368.73399999999998</v>
      </c>
      <c r="L1975">
        <f>Input2022!L1975*0.000001</f>
        <v>1210.7239999999999</v>
      </c>
      <c r="M1975">
        <f>Input2022!M1975*0.000001</f>
        <v>276.35300000000001</v>
      </c>
      <c r="N1975">
        <f>Input2022!N1975*0.000001</f>
        <v>0</v>
      </c>
      <c r="O1975">
        <f>Input2022!O1975*0.000001</f>
        <v>234.56199999999998</v>
      </c>
      <c r="P1975">
        <f>Input2022!P1975*0.000001</f>
        <v>42.018999999999998</v>
      </c>
      <c r="Q1975">
        <f>Input2022!Q1975*0.000001</f>
        <v>-168.96599999999998</v>
      </c>
      <c r="R1975">
        <f>Input2022!R1975*0.000001</f>
        <v>910.28800000000001</v>
      </c>
      <c r="S1975">
        <f>Input2022!S1975*0.000001</f>
        <v>741.322</v>
      </c>
      <c r="T1975">
        <f>Input2022!T1975*0.000001</f>
        <v>27.773</v>
      </c>
      <c r="U1975">
        <f>Input2022!U1975*0.000001</f>
        <v>0</v>
      </c>
      <c r="V1975">
        <f>Input2022!V1975*0.000001</f>
        <v>9.0039999999999996</v>
      </c>
      <c r="W1975">
        <f>Input2022!W1975*0.000001</f>
        <v>563.13</v>
      </c>
    </row>
    <row r="1976" spans="1:23">
      <c r="A1976">
        <f>Input2022!A1976</f>
        <v>2023</v>
      </c>
      <c r="B1976" t="str">
        <f>Input2022!B1976</f>
        <v>Irvine Unified School District</v>
      </c>
      <c r="C1976" t="str">
        <f>Input2022!C1976</f>
        <v>School District</v>
      </c>
      <c r="D1976" t="str">
        <f>Input2022!D1976</f>
        <v>06</v>
      </c>
      <c r="E1976" t="str">
        <f>Input2022!E1976</f>
        <v>059</v>
      </c>
      <c r="F1976" t="str">
        <f>Input2022!F1976</f>
        <v>84500</v>
      </c>
      <c r="G1976" t="str">
        <f>Input2022!G1976</f>
        <v>CA</v>
      </c>
      <c r="H1976">
        <f>Input2022!H1976*0.000001</f>
        <v>48.577095999999997</v>
      </c>
      <c r="I1976">
        <f>Input2022!I1976*0.000001</f>
        <v>-21.320176999999997</v>
      </c>
      <c r="J1976">
        <f>Input2022!J1976*0.000001</f>
        <v>506.90355199999999</v>
      </c>
      <c r="K1976">
        <f>Input2022!K1976*0.000001</f>
        <v>223.83188799999999</v>
      </c>
      <c r="L1976">
        <f>Input2022!L1976*0.000001</f>
        <v>671.30224799999996</v>
      </c>
      <c r="M1976">
        <f>Input2022!M1976*0.000001</f>
        <v>590.95202799999993</v>
      </c>
      <c r="N1976">
        <f>Input2022!N1976*0.000001</f>
        <v>0</v>
      </c>
      <c r="O1976">
        <f>Input2022!O1976*0.000001</f>
        <v>155.04191799999998</v>
      </c>
      <c r="P1976">
        <f>Input2022!P1976*0.000001</f>
        <v>35.850828</v>
      </c>
      <c r="Q1976">
        <f>Input2022!Q1976*0.000001</f>
        <v>-399.29896600000001</v>
      </c>
      <c r="R1976">
        <f>Input2022!R1976*0.000001</f>
        <v>1792.7238129999998</v>
      </c>
      <c r="S1976">
        <f>Input2022!S1976*0.000001</f>
        <v>1393.424847</v>
      </c>
      <c r="T1976">
        <f>Input2022!T1976*0.000001</f>
        <v>61.646133999999996</v>
      </c>
      <c r="U1976">
        <f>Input2022!U1976*0.000001</f>
        <v>-1.5851999999999998E-2</v>
      </c>
      <c r="V1976">
        <f>Input2022!V1976*0.000001</f>
        <v>37.257425999999995</v>
      </c>
      <c r="W1976">
        <f>Input2022!W1976*0.000001</f>
        <v>-301.940403</v>
      </c>
    </row>
    <row r="1977" spans="1:23">
      <c r="A1977">
        <f>Input2022!A1977</f>
        <v>2023</v>
      </c>
      <c r="B1977" t="str">
        <f>Input2022!B1977</f>
        <v>Irwindale</v>
      </c>
      <c r="C1977" t="str">
        <f>Input2022!C1977</f>
        <v>City</v>
      </c>
      <c r="D1977" t="str">
        <f>Input2022!D1977</f>
        <v>06</v>
      </c>
      <c r="E1977" t="str">
        <f>Input2022!E1977</f>
        <v>037</v>
      </c>
      <c r="F1977" t="str">
        <f>Input2022!F1977</f>
        <v>36826</v>
      </c>
      <c r="G1977" t="str">
        <f>Input2022!G1977</f>
        <v>CA</v>
      </c>
      <c r="H1977">
        <f>Input2022!H1977*0.000001</f>
        <v>48.875369999999997</v>
      </c>
      <c r="I1977">
        <f>Input2022!I1977*0.000001</f>
        <v>-0.14427199999999998</v>
      </c>
      <c r="J1977">
        <f>Input2022!J1977*0.000001</f>
        <v>23.476821999999999</v>
      </c>
      <c r="K1977">
        <f>Input2022!K1977*0.000001</f>
        <v>0.69258900000000001</v>
      </c>
      <c r="L1977">
        <f>Input2022!L1977*0.000001</f>
        <v>40.369059</v>
      </c>
      <c r="M1977">
        <f>Input2022!M1977*0.000001</f>
        <v>30.114815</v>
      </c>
      <c r="N1977">
        <f>Input2022!N1977*0.000001</f>
        <v>0</v>
      </c>
      <c r="O1977">
        <f>Input2022!O1977*0.000001</f>
        <v>60.255175999999999</v>
      </c>
      <c r="P1977">
        <f>Input2022!P1977*0.000001</f>
        <v>15.522449</v>
      </c>
      <c r="Q1977">
        <f>Input2022!Q1977*0.000001</f>
        <v>-11.259231999999999</v>
      </c>
      <c r="R1977">
        <f>Input2022!R1977*0.000001</f>
        <v>44.238274999999994</v>
      </c>
      <c r="S1977">
        <f>Input2022!S1977*0.000001</f>
        <v>32.979042999999997</v>
      </c>
      <c r="T1977">
        <f>Input2022!T1977*0.000001</f>
        <v>2.1695539999999998</v>
      </c>
      <c r="U1977">
        <f>Input2022!U1977*0.000001</f>
        <v>5.8169110000000002</v>
      </c>
      <c r="V1977">
        <f>Input2022!V1977*0.000001</f>
        <v>21.10407</v>
      </c>
      <c r="W1977">
        <f>Input2022!W1977*0.000001</f>
        <v>80.211631999999994</v>
      </c>
    </row>
    <row r="1978" spans="1:23">
      <c r="A1978">
        <f>Input2022!A1978</f>
        <v>2023</v>
      </c>
      <c r="B1978" t="str">
        <f>Input2022!B1978</f>
        <v>Island Union Elementary School District</v>
      </c>
      <c r="C1978" t="str">
        <f>Input2022!C1978</f>
        <v>School District</v>
      </c>
      <c r="D1978" t="str">
        <f>Input2022!D1978</f>
        <v>06</v>
      </c>
      <c r="E1978" t="str">
        <f>Input2022!E1978</f>
        <v>031</v>
      </c>
      <c r="F1978" t="str">
        <f>Input2022!F1978</f>
        <v>18510</v>
      </c>
      <c r="G1978" t="str">
        <f>Input2022!G1978</f>
        <v>CA</v>
      </c>
      <c r="H1978">
        <f>Input2022!H1978*0.000001</f>
        <v>4.4237729999999997</v>
      </c>
      <c r="I1978">
        <f>Input2022!I1978*0.000001</f>
        <v>-3.2650999999999999E-2</v>
      </c>
      <c r="J1978">
        <f>Input2022!J1978*0.000001</f>
        <v>5.1546849999999997</v>
      </c>
      <c r="K1978">
        <f>Input2022!K1978*0.000001</f>
        <v>0</v>
      </c>
      <c r="L1978">
        <f>Input2022!L1978*0.000001</f>
        <v>7.2135569999999998</v>
      </c>
      <c r="M1978">
        <f>Input2022!M1978*0.000001</f>
        <v>6.3368039999999999</v>
      </c>
      <c r="N1978">
        <f>Input2022!N1978*0.000001</f>
        <v>5.874155</v>
      </c>
      <c r="O1978">
        <f>Input2022!O1978*0.000001</f>
        <v>0</v>
      </c>
      <c r="P1978">
        <f>Input2022!P1978*0.000001</f>
        <v>0.46946199999999999</v>
      </c>
      <c r="Q1978">
        <f>Input2022!Q1978*0.000001</f>
        <v>-3.7092239999999999</v>
      </c>
      <c r="R1978">
        <f>Input2022!R1978*0.000001</f>
        <v>16.07935815602837</v>
      </c>
      <c r="S1978">
        <f>Input2022!S1978*0.000001</f>
        <v>12.370134156028371</v>
      </c>
      <c r="T1978">
        <f>Input2022!T1978*0.000001</f>
        <v>0.561886</v>
      </c>
      <c r="U1978">
        <f>Input2022!U1978*0.000001</f>
        <v>0</v>
      </c>
      <c r="V1978">
        <f>Input2022!V1978*0.000001</f>
        <v>0</v>
      </c>
      <c r="W1978">
        <f>Input2022!W1978*0.000001</f>
        <v>1.600055</v>
      </c>
    </row>
    <row r="1979" spans="1:23">
      <c r="A1979">
        <f>Input2022!A1979</f>
        <v>2023</v>
      </c>
      <c r="B1979" t="str">
        <f>Input2022!B1979</f>
        <v>Jackson</v>
      </c>
      <c r="C1979" t="str">
        <f>Input2022!C1979</f>
        <v>City</v>
      </c>
      <c r="D1979" t="str">
        <f>Input2022!D1979</f>
        <v>06</v>
      </c>
      <c r="E1979" t="str">
        <f>Input2022!E1979</f>
        <v>005</v>
      </c>
      <c r="F1979">
        <f>Input2022!F1979</f>
        <v>36980</v>
      </c>
      <c r="G1979" t="str">
        <f>Input2022!G1979</f>
        <v>CA</v>
      </c>
      <c r="H1979">
        <f>Input2022!H1979*0.000001</f>
        <v>3.1170399999999998</v>
      </c>
      <c r="I1979">
        <f>Input2022!I1979*0.000001</f>
        <v>-0.10888299999999999</v>
      </c>
      <c r="J1979">
        <f>Input2022!J1979*0.000001</f>
        <v>4.2155230000000001</v>
      </c>
      <c r="K1979">
        <f>Input2022!K1979*0.000001</f>
        <v>10.883462</v>
      </c>
      <c r="L1979">
        <f>Input2022!L1979*0.000001</f>
        <v>13.228783999999999</v>
      </c>
      <c r="M1979">
        <f>Input2022!M1979*0.000001</f>
        <v>4.4797690000000001</v>
      </c>
      <c r="N1979">
        <f>Input2022!N1979*0.000001</f>
        <v>0</v>
      </c>
      <c r="O1979">
        <f>Input2022!O1979*0.000001</f>
        <v>3.270921</v>
      </c>
      <c r="P1979">
        <f>Input2022!P1979*0.000001</f>
        <v>4.8694999999999995E-2</v>
      </c>
      <c r="Q1979">
        <f>Input2022!Q1979*0.000001</f>
        <v>-7.9413729999999996</v>
      </c>
      <c r="R1979">
        <f>Input2022!R1979*0.000001</f>
        <v>24.540091704083732</v>
      </c>
      <c r="S1979">
        <f>Input2022!S1979*0.000001</f>
        <v>16.598718704083733</v>
      </c>
      <c r="T1979">
        <f>Input2022!T1979*0.000001</f>
        <v>0.82406399999999991</v>
      </c>
      <c r="U1979">
        <f>Input2022!U1979*0.000001</f>
        <v>0</v>
      </c>
      <c r="V1979">
        <f>Input2022!V1979*0.000001</f>
        <v>1.4571589999999999</v>
      </c>
      <c r="W1979">
        <f>Input2022!W1979*0.000001</f>
        <v>-2.8471229999999998</v>
      </c>
    </row>
    <row r="1980" spans="1:23">
      <c r="A1980">
        <f>Input2022!A1980</f>
        <v>2023</v>
      </c>
      <c r="B1980" t="str">
        <f>Input2022!B1980</f>
        <v>Jamestown Elementary School District</v>
      </c>
      <c r="C1980" t="str">
        <f>Input2022!C1980</f>
        <v>School District</v>
      </c>
      <c r="D1980" t="str">
        <f>Input2022!D1980</f>
        <v>06</v>
      </c>
      <c r="E1980" t="str">
        <f>Input2022!E1980</f>
        <v>109</v>
      </c>
      <c r="F1980" t="str">
        <f>Input2022!F1980</f>
        <v>18690</v>
      </c>
      <c r="G1980" t="str">
        <f>Input2022!G1980</f>
        <v>CA</v>
      </c>
      <c r="H1980">
        <f>Input2022!H1980*0.000001</f>
        <v>2.4801169999999999</v>
      </c>
      <c r="I1980">
        <f>Input2022!I1980*0.000001</f>
        <v>-9.9999999999999992E-2</v>
      </c>
      <c r="J1980">
        <f>Input2022!J1980*0.000001</f>
        <v>6.5750719999999996</v>
      </c>
      <c r="K1980">
        <f>Input2022!K1980*0.000001</f>
        <v>0</v>
      </c>
      <c r="L1980">
        <f>Input2022!L1980*0.000001</f>
        <v>8.7182579999999987</v>
      </c>
      <c r="M1980">
        <f>Input2022!M1980*0.000001</f>
        <v>8.1599029999999999</v>
      </c>
      <c r="N1980">
        <f>Input2022!N1980*0.000001</f>
        <v>0</v>
      </c>
      <c r="O1980">
        <f>Input2022!O1980*0.000001</f>
        <v>4.1928450000000002</v>
      </c>
      <c r="P1980">
        <f>Input2022!P1980*0.000001</f>
        <v>0.38087199999999999</v>
      </c>
      <c r="Q1980">
        <f>Input2022!Q1980*0.000001</f>
        <v>-4.7288629999999996</v>
      </c>
      <c r="R1980">
        <f>Input2022!R1980*0.000001</f>
        <v>20.453855999999998</v>
      </c>
      <c r="S1980">
        <f>Input2022!S1980*0.000001</f>
        <v>15.724993</v>
      </c>
      <c r="T1980">
        <f>Input2022!T1980*0.000001</f>
        <v>0.72563800000000001</v>
      </c>
      <c r="U1980">
        <f>Input2022!U1980*0.000001</f>
        <v>0</v>
      </c>
      <c r="V1980">
        <f>Input2022!V1980*0.000001</f>
        <v>0</v>
      </c>
      <c r="W1980">
        <f>Input2022!W1980*0.000001</f>
        <v>-0.55101</v>
      </c>
    </row>
    <row r="1981" spans="1:23">
      <c r="A1981">
        <f>Input2022!A1981</f>
        <v>2023</v>
      </c>
      <c r="B1981" t="str">
        <f>Input2022!B1981</f>
        <v>Jamul-Dulzura Union School District</v>
      </c>
      <c r="C1981" t="str">
        <f>Input2022!C1981</f>
        <v>School District</v>
      </c>
      <c r="D1981" t="str">
        <f>Input2022!D1981</f>
        <v>06</v>
      </c>
      <c r="E1981" t="str">
        <f>Input2022!E1981</f>
        <v>073</v>
      </c>
      <c r="F1981" t="str">
        <f>Input2022!F1981</f>
        <v>18730</v>
      </c>
      <c r="G1981" t="str">
        <f>Input2022!G1981</f>
        <v>CA</v>
      </c>
      <c r="H1981">
        <f>Input2022!H1981*0.000001</f>
        <v>2.2506170000000001</v>
      </c>
      <c r="I1981">
        <f>Input2022!I1981*0.000001</f>
        <v>-6.0000000000000001E-3</v>
      </c>
      <c r="J1981">
        <f>Input2022!J1981*0.000001</f>
        <v>9.0087759999999992</v>
      </c>
      <c r="K1981">
        <f>Input2022!K1981*0.000001</f>
        <v>8.5067399999999989</v>
      </c>
      <c r="L1981">
        <f>Input2022!L1981*0.000001</f>
        <v>15.102316999999999</v>
      </c>
      <c r="M1981">
        <f>Input2022!M1981*0.000001</f>
        <v>10.093574</v>
      </c>
      <c r="N1981">
        <f>Input2022!N1981*0.000001</f>
        <v>4.174798</v>
      </c>
      <c r="O1981">
        <f>Input2022!O1981*0.000001</f>
        <v>0</v>
      </c>
      <c r="P1981">
        <f>Input2022!P1981*0.000001</f>
        <v>1.037625</v>
      </c>
      <c r="Q1981">
        <f>Input2022!Q1981*0.000001</f>
        <v>-7.3008519999999999</v>
      </c>
      <c r="R1981">
        <f>Input2022!R1981*0.000001</f>
        <v>32.057847978723409</v>
      </c>
      <c r="S1981">
        <f>Input2022!S1981*0.000001</f>
        <v>24.75699597872341</v>
      </c>
      <c r="T1981">
        <f>Input2022!T1981*0.000001</f>
        <v>1.093928</v>
      </c>
      <c r="U1981">
        <f>Input2022!U1981*0.000001</f>
        <v>0</v>
      </c>
      <c r="V1981">
        <f>Input2022!V1981*0.000001</f>
        <v>0.13822799999999999</v>
      </c>
      <c r="W1981">
        <f>Input2022!W1981*0.000001</f>
        <v>-2.9639859999999998</v>
      </c>
    </row>
    <row r="1982" spans="1:23">
      <c r="A1982">
        <f>Input2022!A1982</f>
        <v>2022</v>
      </c>
      <c r="B1982" t="str">
        <f>Input2022!B1982</f>
        <v>Sequoia Union High School District</v>
      </c>
      <c r="C1982" t="str">
        <f>Input2022!C1982</f>
        <v>School District</v>
      </c>
      <c r="D1982" t="str">
        <f>Input2022!D1982</f>
        <v>06</v>
      </c>
      <c r="E1982" t="str">
        <f>Input2022!E1982</f>
        <v>081</v>
      </c>
      <c r="F1982" t="str">
        <f>Input2022!F1982</f>
        <v>36390</v>
      </c>
      <c r="G1982" t="str">
        <f>Input2022!G1982</f>
        <v>CA</v>
      </c>
      <c r="H1982">
        <f>Input2022!H1982*0.000001</f>
        <v>32.919938000000002</v>
      </c>
      <c r="I1982">
        <f>Input2022!I1982*0.000001</f>
        <v>-1.1081909999999999</v>
      </c>
      <c r="J1982">
        <f>Input2022!J1982*0.000001</f>
        <v>201.43532199999999</v>
      </c>
      <c r="K1982">
        <f>Input2022!K1982*0.000001</f>
        <v>465.10401199999995</v>
      </c>
      <c r="L1982">
        <f>Input2022!L1982*0.000001</f>
        <v>264.19566800000001</v>
      </c>
      <c r="M1982">
        <f>Input2022!M1982*0.000001</f>
        <v>211.60477699999998</v>
      </c>
      <c r="N1982">
        <f>Input2022!N1982*0.000001</f>
        <v>44.377831</v>
      </c>
      <c r="O1982">
        <f>Input2022!O1982*0.000001</f>
        <v>0</v>
      </c>
      <c r="P1982">
        <f>Input2022!P1982*0.000001</f>
        <v>8.3801100000000002</v>
      </c>
      <c r="Q1982">
        <f>Input2022!Q1982*0.000001</f>
        <v>-109.54463</v>
      </c>
      <c r="R1982">
        <f>Input2022!R1982*0.000001</f>
        <v>746.32151255352949</v>
      </c>
      <c r="S1982">
        <f>Input2022!S1982*0.000001</f>
        <v>636.7768825535295</v>
      </c>
      <c r="T1982">
        <f>Input2022!T1982*0.000001</f>
        <v>21.494757999999997</v>
      </c>
      <c r="U1982">
        <f>Input2022!U1982*0.000001</f>
        <v>9.6749340000000004</v>
      </c>
      <c r="V1982">
        <f>Input2022!V1982*0.000001</f>
        <v>61.229147999999995</v>
      </c>
      <c r="W1982">
        <f>Input2022!W1982*0.000001</f>
        <v>-137.769071</v>
      </c>
    </row>
    <row r="1983" spans="1:23">
      <c r="A1983">
        <f>Input2022!A1983</f>
        <v>2023</v>
      </c>
      <c r="B1983" t="str">
        <f>Input2022!B1983</f>
        <v>Jefferson Union High School District</v>
      </c>
      <c r="C1983" t="str">
        <f>Input2022!C1983</f>
        <v>School District</v>
      </c>
      <c r="D1983" t="str">
        <f>Input2022!D1983</f>
        <v>06</v>
      </c>
      <c r="E1983" t="str">
        <f>Input2022!E1983</f>
        <v>081</v>
      </c>
      <c r="F1983" t="str">
        <f>Input2022!F1983</f>
        <v>18930</v>
      </c>
      <c r="G1983" t="str">
        <f>Input2022!G1983</f>
        <v>CA</v>
      </c>
      <c r="H1983">
        <f>Input2022!H1983*0.000001</f>
        <v>16.887975000000001</v>
      </c>
      <c r="I1983">
        <f>Input2022!I1983*0.000001</f>
        <v>-9.9999999999999992E-2</v>
      </c>
      <c r="J1983">
        <f>Input2022!J1983*0.000001</f>
        <v>83.990056999999993</v>
      </c>
      <c r="K1983">
        <f>Input2022!K1983*0.000001</f>
        <v>371.85886799999997</v>
      </c>
      <c r="L1983">
        <f>Input2022!L1983*0.000001</f>
        <v>114.22429</v>
      </c>
      <c r="M1983">
        <f>Input2022!M1983*0.000001</f>
        <v>90.524688999999995</v>
      </c>
      <c r="N1983">
        <f>Input2022!N1983*0.000001</f>
        <v>26.735999999999997</v>
      </c>
      <c r="O1983">
        <f>Input2022!O1983*0.000001</f>
        <v>0</v>
      </c>
      <c r="P1983">
        <f>Input2022!P1983*0.000001</f>
        <v>5.74979</v>
      </c>
      <c r="Q1983">
        <f>Input2022!Q1983*0.000001</f>
        <v>-52.594811999999997</v>
      </c>
      <c r="R1983">
        <f>Input2022!R1983*0.000001</f>
        <v>232.41375171676239</v>
      </c>
      <c r="S1983">
        <f>Input2022!S1983*0.000001</f>
        <v>179.81893971676237</v>
      </c>
      <c r="T1983">
        <f>Input2022!T1983*0.000001</f>
        <v>8.1035249999999994</v>
      </c>
      <c r="U1983">
        <f>Input2022!U1983*0.000001</f>
        <v>0</v>
      </c>
      <c r="V1983">
        <f>Input2022!V1983*0.000001</f>
        <v>20.380205</v>
      </c>
      <c r="W1983">
        <f>Input2022!W1983*0.000001</f>
        <v>-62.020097999999997</v>
      </c>
    </row>
    <row r="1984" spans="1:23">
      <c r="A1984">
        <f>Input2022!A1984</f>
        <v>2023</v>
      </c>
      <c r="B1984" t="str">
        <f>Input2022!B1984</f>
        <v>John Swett Unified School District</v>
      </c>
      <c r="C1984" t="str">
        <f>Input2022!C1984</f>
        <v>School District</v>
      </c>
      <c r="D1984" t="str">
        <f>Input2022!D1984</f>
        <v>06</v>
      </c>
      <c r="E1984" t="str">
        <f>Input2022!E1984</f>
        <v>013</v>
      </c>
      <c r="F1984" t="str">
        <f>Input2022!F1984</f>
        <v>18990</v>
      </c>
      <c r="G1984" t="str">
        <f>Input2022!G1984</f>
        <v>CA</v>
      </c>
      <c r="H1984">
        <f>Input2022!H1984*0.000001</f>
        <v>5.08718</v>
      </c>
      <c r="I1984">
        <f>Input2022!I1984*0.000001</f>
        <v>0</v>
      </c>
      <c r="J1984">
        <f>Input2022!J1984*0.000001</f>
        <v>23.090973999999999</v>
      </c>
      <c r="K1984">
        <f>Input2022!K1984*0.000001</f>
        <v>74.957548000000003</v>
      </c>
      <c r="L1984">
        <f>Input2022!L1984*0.000001</f>
        <v>35.482678999999997</v>
      </c>
      <c r="M1984">
        <f>Input2022!M1984*0.000001</f>
        <v>25.971988999999997</v>
      </c>
      <c r="N1984">
        <f>Input2022!N1984*0.000001</f>
        <v>0</v>
      </c>
      <c r="O1984">
        <f>Input2022!O1984*0.000001</f>
        <v>7.5957619999999997</v>
      </c>
      <c r="P1984">
        <f>Input2022!P1984*0.000001</f>
        <v>0.51906399999999997</v>
      </c>
      <c r="Q1984">
        <f>Input2022!Q1984*0.000001</f>
        <v>-15.398097999999999</v>
      </c>
      <c r="R1984">
        <f>Input2022!R1984*0.000001</f>
        <v>69.942862631578947</v>
      </c>
      <c r="S1984">
        <f>Input2022!S1984*0.000001</f>
        <v>54.54476463157895</v>
      </c>
      <c r="T1984">
        <f>Input2022!T1984*0.000001</f>
        <v>2.179935</v>
      </c>
      <c r="U1984">
        <f>Input2022!U1984*0.000001</f>
        <v>-6.4453493715907039E-5</v>
      </c>
      <c r="V1984">
        <f>Input2022!V1984*0.000001</f>
        <v>6.0011865465062835</v>
      </c>
      <c r="W1984">
        <f>Input2022!W1984*0.000001</f>
        <v>-16.049858</v>
      </c>
    </row>
    <row r="1985" spans="1:23">
      <c r="A1985">
        <f>Input2022!A1985</f>
        <v>2023</v>
      </c>
      <c r="B1985" t="str">
        <f>Input2022!B1985</f>
        <v>Julian Union High School District</v>
      </c>
      <c r="C1985" t="str">
        <f>Input2022!C1985</f>
        <v>School District</v>
      </c>
      <c r="D1985" t="str">
        <f>Input2022!D1985</f>
        <v>06</v>
      </c>
      <c r="E1985" t="str">
        <f>Input2022!E1985</f>
        <v>073</v>
      </c>
      <c r="F1985" t="str">
        <f>Input2022!F1985</f>
        <v>19110</v>
      </c>
      <c r="G1985" t="str">
        <f>Input2022!G1985</f>
        <v>CA</v>
      </c>
      <c r="H1985">
        <f>Input2022!H1985*0.000001</f>
        <v>1.1194629999999999</v>
      </c>
      <c r="I1985">
        <f>Input2022!I1985*0.000001</f>
        <v>0</v>
      </c>
      <c r="J1985">
        <f>Input2022!J1985*0.000001</f>
        <v>4.0780500000000002</v>
      </c>
      <c r="K1985">
        <f>Input2022!K1985*0.000001</f>
        <v>2.5316350000000001</v>
      </c>
      <c r="L1985">
        <f>Input2022!L1985*0.000001</f>
        <v>4.2605969999999997</v>
      </c>
      <c r="M1985">
        <f>Input2022!M1985*0.000001</f>
        <v>3.7789579999999998</v>
      </c>
      <c r="N1985">
        <f>Input2022!N1985*0.000001</f>
        <v>1.0611660000000001</v>
      </c>
      <c r="O1985">
        <f>Input2022!O1985*0.000001</f>
        <v>0</v>
      </c>
      <c r="P1985">
        <f>Input2022!P1985*0.000001</f>
        <v>0.25073299999999998</v>
      </c>
      <c r="Q1985">
        <f>Input2022!Q1985*0.000001</f>
        <v>-1.862209</v>
      </c>
      <c r="R1985">
        <f>Input2022!R1985*0.000001</f>
        <v>7.9578558297872357</v>
      </c>
      <c r="S1985">
        <f>Input2022!S1985*0.000001</f>
        <v>6.0956468297872357</v>
      </c>
      <c r="T1985">
        <f>Input2022!T1985*0.000001</f>
        <v>0.30509799999999998</v>
      </c>
      <c r="U1985">
        <f>Input2022!U1985*0.000001</f>
        <v>0</v>
      </c>
      <c r="V1985">
        <f>Input2022!V1985*0.000001</f>
        <v>9.9589999999999998E-2</v>
      </c>
      <c r="W1985">
        <f>Input2022!W1985*0.000001</f>
        <v>-3.5130979999999998</v>
      </c>
    </row>
    <row r="1986" spans="1:23">
      <c r="A1986">
        <f>Input2022!A1986</f>
        <v>2023</v>
      </c>
      <c r="B1986" t="str">
        <f>Input2022!B1986</f>
        <v>Julian Union School District</v>
      </c>
      <c r="C1986" t="str">
        <f>Input2022!C1986</f>
        <v>School District</v>
      </c>
      <c r="D1986" t="str">
        <f>Input2022!D1986</f>
        <v>06</v>
      </c>
      <c r="E1986" t="str">
        <f>Input2022!E1986</f>
        <v>073</v>
      </c>
      <c r="F1986" t="str">
        <f>Input2022!F1986</f>
        <v>19140</v>
      </c>
      <c r="G1986" t="str">
        <f>Input2022!G1986</f>
        <v>CA</v>
      </c>
      <c r="H1986">
        <f>Input2022!H1986*0.000001</f>
        <v>2.0815649999999999</v>
      </c>
      <c r="I1986">
        <f>Input2022!I1986*0.000001</f>
        <v>-0.06</v>
      </c>
      <c r="J1986">
        <f>Input2022!J1986*0.000001</f>
        <v>5.620425</v>
      </c>
      <c r="K1986">
        <f>Input2022!K1986*0.000001</f>
        <v>3.7919999999999998E-3</v>
      </c>
      <c r="L1986">
        <f>Input2022!L1986*0.000001</f>
        <v>6.8574999999999999</v>
      </c>
      <c r="M1986">
        <f>Input2022!M1986*0.000001</f>
        <v>6.1644819999999996</v>
      </c>
      <c r="N1986">
        <f>Input2022!N1986*0.000001</f>
        <v>3.7588029999999999</v>
      </c>
      <c r="O1986">
        <f>Input2022!O1986*0.000001</f>
        <v>0</v>
      </c>
      <c r="P1986">
        <f>Input2022!P1986*0.000001</f>
        <v>1.7819689999999999</v>
      </c>
      <c r="Q1986">
        <f>Input2022!Q1986*0.000001</f>
        <v>-3.0751109999999997</v>
      </c>
      <c r="R1986">
        <f>Input2022!R1986*0.000001</f>
        <v>13.118279085106384</v>
      </c>
      <c r="S1986">
        <f>Input2022!S1986*0.000001</f>
        <v>10.043168085106384</v>
      </c>
      <c r="T1986">
        <f>Input2022!T1986*0.000001</f>
        <v>0.50586999999999993</v>
      </c>
      <c r="U1986">
        <f>Input2022!U1986*0.000001</f>
        <v>0</v>
      </c>
      <c r="V1986">
        <f>Input2022!V1986*0.000001</f>
        <v>0.80788399999999994</v>
      </c>
      <c r="W1986">
        <f>Input2022!W1986*0.000001</f>
        <v>-1.2226379999999999</v>
      </c>
    </row>
    <row r="1987" spans="1:23">
      <c r="A1987">
        <f>Input2022!A1987</f>
        <v>2023</v>
      </c>
      <c r="B1987" t="str">
        <f>Input2022!B1987</f>
        <v>Junction City Elementary School District</v>
      </c>
      <c r="C1987" t="str">
        <f>Input2022!C1987</f>
        <v>School District</v>
      </c>
      <c r="D1987" t="str">
        <f>Input2022!D1987</f>
        <v>06</v>
      </c>
      <c r="E1987" t="str">
        <f>Input2022!E1987</f>
        <v>105</v>
      </c>
      <c r="F1987" t="str">
        <f>Input2022!F1987</f>
        <v>19170</v>
      </c>
      <c r="G1987" t="str">
        <f>Input2022!G1987</f>
        <v>CA</v>
      </c>
      <c r="H1987">
        <f>Input2022!H1987*0.000001</f>
        <v>1.2538799999999999</v>
      </c>
      <c r="I1987">
        <f>Input2022!I1987*0.000001</f>
        <v>-4.5500000000000002E-3</v>
      </c>
      <c r="J1987">
        <f>Input2022!J1987*0.000001</f>
        <v>1.301982</v>
      </c>
      <c r="K1987">
        <f>Input2022!K1987*0.000001</f>
        <v>0</v>
      </c>
      <c r="L1987">
        <f>Input2022!L1987*0.000001</f>
        <v>1.7579429999999998</v>
      </c>
      <c r="M1987">
        <f>Input2022!M1987*0.000001</f>
        <v>1.6190089999999999</v>
      </c>
      <c r="N1987">
        <f>Input2022!N1987*0.000001</f>
        <v>0</v>
      </c>
      <c r="O1987">
        <f>Input2022!O1987*0.000001</f>
        <v>1.6717569999999999</v>
      </c>
      <c r="P1987">
        <f>Input2022!P1987*0.000001</f>
        <v>0.14491399999999999</v>
      </c>
      <c r="Q1987">
        <f>Input2022!Q1987*0.000001</f>
        <v>-1.1623479999999999</v>
      </c>
      <c r="R1987">
        <f>Input2022!R1987*0.000001</f>
        <v>4.2517894736842106</v>
      </c>
      <c r="S1987">
        <f>Input2022!S1987*0.000001</f>
        <v>3.0894414736842104</v>
      </c>
      <c r="T1987">
        <f>Input2022!T1987*0.000001</f>
        <v>0.15635099999999999</v>
      </c>
      <c r="U1987">
        <f>Input2022!U1987*0.000001</f>
        <v>-1.2953635823261342E-5</v>
      </c>
      <c r="V1987">
        <f>Input2022!V1987*0.000001</f>
        <v>1.3780463641767384E-3</v>
      </c>
      <c r="W1987">
        <f>Input2022!W1987*0.000001</f>
        <v>0.361234</v>
      </c>
    </row>
    <row r="1988" spans="1:23">
      <c r="A1988">
        <f>Input2022!A1988</f>
        <v>2023</v>
      </c>
      <c r="B1988" t="str">
        <f>Input2022!B1988</f>
        <v>Junction Elementary School District</v>
      </c>
      <c r="C1988" t="str">
        <f>Input2022!C1988</f>
        <v>School District</v>
      </c>
      <c r="D1988" t="str">
        <f>Input2022!D1988</f>
        <v>06</v>
      </c>
      <c r="E1988" t="str">
        <f>Input2022!E1988</f>
        <v>089</v>
      </c>
      <c r="F1988" t="str">
        <f>Input2022!F1988</f>
        <v>19230</v>
      </c>
      <c r="G1988" t="str">
        <f>Input2022!G1988</f>
        <v>CA</v>
      </c>
      <c r="H1988">
        <f>Input2022!H1988*0.000001</f>
        <v>0.59751199999999993</v>
      </c>
      <c r="I1988">
        <f>Input2022!I1988*0.000001</f>
        <v>0</v>
      </c>
      <c r="J1988">
        <f>Input2022!J1988*0.000001</f>
        <v>5.7763949999999999</v>
      </c>
      <c r="K1988">
        <f>Input2022!K1988*0.000001</f>
        <v>3.3493179999999998</v>
      </c>
      <c r="L1988">
        <f>Input2022!L1988*0.000001</f>
        <v>7.100098</v>
      </c>
      <c r="M1988">
        <f>Input2022!M1988*0.000001</f>
        <v>6.0531099999999993</v>
      </c>
      <c r="N1988">
        <f>Input2022!N1988*0.000001</f>
        <v>0</v>
      </c>
      <c r="O1988">
        <f>Input2022!O1988*0.000001</f>
        <v>1.6362559999999999</v>
      </c>
      <c r="P1988">
        <f>Input2022!P1988*0.000001</f>
        <v>0.48490699999999998</v>
      </c>
      <c r="Q1988">
        <f>Input2022!Q1988*0.000001</f>
        <v>-3.2654139999999998</v>
      </c>
      <c r="R1988">
        <f>Input2022!R1988*0.000001</f>
        <v>14.226243157894737</v>
      </c>
      <c r="S1988">
        <f>Input2022!S1988*0.000001</f>
        <v>10.960829157894738</v>
      </c>
      <c r="T1988">
        <f>Input2022!T1988*0.000001</f>
        <v>0.50973899999999994</v>
      </c>
      <c r="U1988">
        <f>Input2022!U1988*0.000001</f>
        <v>-1.1871527640182285E-4</v>
      </c>
      <c r="V1988">
        <f>Input2022!V1988*0.000001</f>
        <v>7.7873284723598168E-2</v>
      </c>
      <c r="W1988">
        <f>Input2022!W1988*0.000001</f>
        <v>-1.670434</v>
      </c>
    </row>
    <row r="1989" spans="1:23">
      <c r="A1989">
        <f>Input2022!A1989</f>
        <v>2023</v>
      </c>
      <c r="B1989" t="str">
        <f>Input2022!B1989</f>
        <v>Jurupa Unified School District</v>
      </c>
      <c r="C1989" t="str">
        <f>Input2022!C1989</f>
        <v>School District</v>
      </c>
      <c r="D1989" t="str">
        <f>Input2022!D1989</f>
        <v>06</v>
      </c>
      <c r="E1989" t="str">
        <f>Input2022!E1989</f>
        <v>065</v>
      </c>
      <c r="F1989" t="str">
        <f>Input2022!F1989</f>
        <v>19260</v>
      </c>
      <c r="G1989" t="str">
        <f>Input2022!G1989</f>
        <v>CA</v>
      </c>
      <c r="H1989">
        <f>Input2022!H1989*0.000001</f>
        <v>70.32062599999999</v>
      </c>
      <c r="I1989">
        <f>Input2022!I1989*0.000001</f>
        <v>-2.5137619999999998</v>
      </c>
      <c r="J1989">
        <f>Input2022!J1989*0.000001</f>
        <v>359.85742099999999</v>
      </c>
      <c r="K1989">
        <f>Input2022!K1989*0.000001</f>
        <v>213.70759699999999</v>
      </c>
      <c r="L1989">
        <f>Input2022!L1989*0.000001</f>
        <v>428.06741</v>
      </c>
      <c r="M1989">
        <f>Input2022!M1989*0.000001</f>
        <v>381.396252</v>
      </c>
      <c r="N1989">
        <f>Input2022!N1989*0.000001</f>
        <v>0</v>
      </c>
      <c r="O1989">
        <f>Input2022!O1989*0.000001</f>
        <v>131.684405</v>
      </c>
      <c r="P1989">
        <f>Input2022!P1989*0.000001</f>
        <v>36.699531999999998</v>
      </c>
      <c r="Q1989">
        <f>Input2022!Q1989*0.000001</f>
        <v>-229.05340899999999</v>
      </c>
      <c r="R1989">
        <f>Input2022!R1989*0.000001</f>
        <v>1034.2149466666667</v>
      </c>
      <c r="S1989">
        <f>Input2022!S1989*0.000001</f>
        <v>805.16153766666685</v>
      </c>
      <c r="T1989">
        <f>Input2022!T1989*0.000001</f>
        <v>37.598497999999999</v>
      </c>
      <c r="U1989">
        <f>Input2022!U1989*0.000001</f>
        <v>-9.2940148603130567E-3</v>
      </c>
      <c r="V1989">
        <f>Input2022!V1989*0.000001</f>
        <v>52.59156798513969</v>
      </c>
      <c r="W1989">
        <f>Input2022!W1989*0.000001</f>
        <v>-179.79643999999999</v>
      </c>
    </row>
    <row r="1990" spans="1:23">
      <c r="A1990">
        <f>Input2022!A1990</f>
        <v>2023</v>
      </c>
      <c r="B1990" t="str">
        <f>Input2022!B1990</f>
        <v>Jurupa Valley</v>
      </c>
      <c r="C1990" t="str">
        <f>Input2022!C1990</f>
        <v>City</v>
      </c>
      <c r="D1990" t="str">
        <f>Input2022!D1990</f>
        <v>06</v>
      </c>
      <c r="E1990" t="str">
        <f>Input2022!E1990</f>
        <v>065</v>
      </c>
      <c r="F1990">
        <f>Input2022!F1990</f>
        <v>37692</v>
      </c>
      <c r="G1990" t="str">
        <f>Input2022!G1990</f>
        <v>CA</v>
      </c>
      <c r="H1990">
        <f>Input2022!H1990*0.000001</f>
        <v>46.010399999999997</v>
      </c>
      <c r="I1990">
        <f>Input2022!I1990*0.000001</f>
        <v>-1.695476</v>
      </c>
      <c r="J1990">
        <f>Input2022!J1990*0.000001</f>
        <v>51.028912999999996</v>
      </c>
      <c r="K1990">
        <f>Input2022!K1990*0.000001</f>
        <v>10.007529</v>
      </c>
      <c r="L1990">
        <f>Input2022!L1990*0.000001</f>
        <v>80.830730000000003</v>
      </c>
      <c r="M1990">
        <f>Input2022!M1990*0.000001</f>
        <v>63.416570999999998</v>
      </c>
      <c r="N1990">
        <f>Input2022!N1990*0.000001</f>
        <v>0</v>
      </c>
      <c r="O1990">
        <f>Input2022!O1990*0.000001</f>
        <v>61.751546999999995</v>
      </c>
      <c r="P1990">
        <f>Input2022!P1990*0.000001</f>
        <v>24.488170999999998</v>
      </c>
      <c r="Q1990">
        <f>Input2022!Q1990*0.000001</f>
        <v>0</v>
      </c>
      <c r="R1990">
        <f>Input2022!R1990*0.000001</f>
        <v>0</v>
      </c>
      <c r="S1990">
        <f>Input2022!S1990*0.000001</f>
        <v>0</v>
      </c>
      <c r="T1990">
        <f>Input2022!T1990*0.000001</f>
        <v>0</v>
      </c>
      <c r="U1990">
        <f>Input2022!U1990*0.000001</f>
        <v>0</v>
      </c>
      <c r="V1990">
        <f>Input2022!V1990*0.000001</f>
        <v>0</v>
      </c>
      <c r="W1990">
        <f>Input2022!W1990*0.000001</f>
        <v>45.749500999999995</v>
      </c>
    </row>
    <row r="1991" spans="1:23">
      <c r="A1991">
        <f>Input2022!A1991</f>
        <v>2023</v>
      </c>
      <c r="B1991" t="str">
        <f>Input2022!B1991</f>
        <v>Kashia Elementary School District</v>
      </c>
      <c r="C1991" t="str">
        <f>Input2022!C1991</f>
        <v>School District</v>
      </c>
      <c r="D1991" t="str">
        <f>Input2022!D1991</f>
        <v>06</v>
      </c>
      <c r="E1991" t="str">
        <f>Input2022!E1991</f>
        <v>097</v>
      </c>
      <c r="F1991" t="str">
        <f>Input2022!F1991</f>
        <v>32340</v>
      </c>
      <c r="G1991" t="str">
        <f>Input2022!G1991</f>
        <v>CA</v>
      </c>
      <c r="H1991">
        <f>Input2022!H1991*0.000001</f>
        <v>0.62492300000000001</v>
      </c>
      <c r="I1991">
        <f>Input2022!I1991*0.000001</f>
        <v>0</v>
      </c>
      <c r="J1991">
        <f>Input2022!J1991*0.000001</f>
        <v>0.54336600000000002</v>
      </c>
      <c r="K1991">
        <f>Input2022!K1991*0.000001</f>
        <v>0</v>
      </c>
      <c r="L1991">
        <f>Input2022!L1991*0.000001</f>
        <v>1.1085039999999999</v>
      </c>
      <c r="M1991">
        <f>Input2022!M1991*0.000001</f>
        <v>1.1084879999999999</v>
      </c>
      <c r="N1991">
        <f>Input2022!N1991*0.000001</f>
        <v>0</v>
      </c>
      <c r="O1991">
        <f>Input2022!O1991*0.000001</f>
        <v>1.2073700000000001</v>
      </c>
      <c r="P1991">
        <f>Input2022!P1991*0.000001</f>
        <v>0.11499999999999999</v>
      </c>
      <c r="Q1991">
        <f>Input2022!Q1991*0.000001</f>
        <v>-4.9769000000000001E-2</v>
      </c>
      <c r="R1991">
        <f>Input2022!R1991*0.000001</f>
        <v>0.24270240909602614</v>
      </c>
      <c r="S1991">
        <f>Input2022!S1991*0.000001</f>
        <v>0.19293340909602613</v>
      </c>
      <c r="T1991">
        <f>Input2022!T1991*0.000001</f>
        <v>1.7724999999999998E-2</v>
      </c>
      <c r="U1991">
        <f>Input2022!U1991*0.000001</f>
        <v>0</v>
      </c>
      <c r="V1991">
        <f>Input2022!V1991*0.000001</f>
        <v>0</v>
      </c>
      <c r="W1991">
        <f>Input2022!W1991*0.000001</f>
        <v>0.597854</v>
      </c>
    </row>
    <row r="1992" spans="1:23">
      <c r="A1992">
        <f>Input2022!A1992</f>
        <v>2023</v>
      </c>
      <c r="B1992" t="str">
        <f>Input2022!B1992</f>
        <v>Kelseyville Unified School District</v>
      </c>
      <c r="C1992" t="str">
        <f>Input2022!C1992</f>
        <v>School District</v>
      </c>
      <c r="D1992" t="str">
        <f>Input2022!D1992</f>
        <v>06</v>
      </c>
      <c r="E1992" t="str">
        <f>Input2022!E1992</f>
        <v>033</v>
      </c>
      <c r="F1992" t="str">
        <f>Input2022!F1992</f>
        <v>19320</v>
      </c>
      <c r="G1992" t="str">
        <f>Input2022!G1992</f>
        <v>CA</v>
      </c>
      <c r="H1992">
        <f>Input2022!H1992*0.000001</f>
        <v>5.1288520000000002</v>
      </c>
      <c r="I1992">
        <f>Input2022!I1992*0.000001</f>
        <v>0</v>
      </c>
      <c r="J1992">
        <f>Input2022!J1992*0.000001</f>
        <v>32.483105000000002</v>
      </c>
      <c r="K1992">
        <f>Input2022!K1992*0.000001</f>
        <v>24.500588</v>
      </c>
      <c r="L1992">
        <f>Input2022!L1992*0.000001</f>
        <v>38.186095999999999</v>
      </c>
      <c r="M1992">
        <f>Input2022!M1992*0.000001</f>
        <v>36.196933000000001</v>
      </c>
      <c r="N1992">
        <f>Input2022!N1992*0.000001</f>
        <v>0</v>
      </c>
      <c r="O1992">
        <f>Input2022!O1992*0.000001</f>
        <v>11.856435999999999</v>
      </c>
      <c r="P1992">
        <f>Input2022!P1992*0.000001</f>
        <v>3.3336759999999996</v>
      </c>
      <c r="Q1992">
        <f>Input2022!Q1992*0.000001</f>
        <v>-20.243272999999999</v>
      </c>
      <c r="R1992">
        <f>Input2022!R1992*0.000001</f>
        <v>88.257745999999997</v>
      </c>
      <c r="S1992">
        <f>Input2022!S1992*0.000001</f>
        <v>68.014472999999995</v>
      </c>
      <c r="T1992">
        <f>Input2022!T1992*0.000001</f>
        <v>3.272567</v>
      </c>
      <c r="U1992">
        <f>Input2022!U1992*0.000001</f>
        <v>3.406812</v>
      </c>
      <c r="V1992">
        <f>Input2022!V1992*0.000001</f>
        <v>3.0762329999999998</v>
      </c>
      <c r="W1992">
        <f>Input2022!W1992*0.000001</f>
        <v>-9.8972689999999997</v>
      </c>
    </row>
    <row r="1993" spans="1:23">
      <c r="A1993">
        <f>Input2022!A1993</f>
        <v>2023</v>
      </c>
      <c r="B1993" t="str">
        <f>Input2022!B1993</f>
        <v>Kentfield School District</v>
      </c>
      <c r="C1993" t="str">
        <f>Input2022!C1993</f>
        <v>School District</v>
      </c>
      <c r="D1993" t="str">
        <f>Input2022!D1993</f>
        <v>06</v>
      </c>
      <c r="E1993" t="str">
        <f>Input2022!E1993</f>
        <v>041</v>
      </c>
      <c r="F1993" t="str">
        <f>Input2022!F1993</f>
        <v>19380</v>
      </c>
      <c r="G1993" t="str">
        <f>Input2022!G1993</f>
        <v>CA</v>
      </c>
      <c r="H1993">
        <f>Input2022!H1993*0.000001</f>
        <v>2.710547</v>
      </c>
      <c r="I1993">
        <f>Input2022!I1993*0.000001</f>
        <v>0</v>
      </c>
      <c r="J1993">
        <f>Input2022!J1993*0.000001</f>
        <v>21.330212</v>
      </c>
      <c r="K1993">
        <f>Input2022!K1993*0.000001</f>
        <v>32.339722000000002</v>
      </c>
      <c r="L1993">
        <f>Input2022!L1993*0.000001</f>
        <v>27.576122999999999</v>
      </c>
      <c r="M1993">
        <f>Input2022!M1993*0.000001</f>
        <v>22.532512999999998</v>
      </c>
      <c r="N1993">
        <f>Input2022!N1993*0.000001</f>
        <v>0</v>
      </c>
      <c r="O1993">
        <f>Input2022!O1993*0.000001</f>
        <v>3.5573219999999997</v>
      </c>
      <c r="P1993">
        <f>Input2022!P1993*0.000001</f>
        <v>0.89581</v>
      </c>
      <c r="Q1993">
        <f>Input2022!Q1993*0.000001</f>
        <v>-15.035938</v>
      </c>
      <c r="R1993">
        <f>Input2022!R1993*0.000001</f>
        <v>70.918300053472933</v>
      </c>
      <c r="S1993">
        <f>Input2022!S1993*0.000001</f>
        <v>55.882362053472939</v>
      </c>
      <c r="T1993">
        <f>Input2022!T1993*0.000001</f>
        <v>2.241285</v>
      </c>
      <c r="U1993">
        <f>Input2022!U1993*0.000001</f>
        <v>0</v>
      </c>
      <c r="V1993">
        <f>Input2022!V1993*0.000001</f>
        <v>2.0303770000000001</v>
      </c>
      <c r="W1993">
        <f>Input2022!W1993*0.000001</f>
        <v>-12.584847999999999</v>
      </c>
    </row>
    <row r="1994" spans="1:23">
      <c r="A1994">
        <f>Input2022!A1994</f>
        <v>2023</v>
      </c>
      <c r="B1994" t="str">
        <f>Input2022!B1994</f>
        <v>Kenwood Elementary School District</v>
      </c>
      <c r="C1994" t="str">
        <f>Input2022!C1994</f>
        <v>School District</v>
      </c>
      <c r="D1994" t="str">
        <f>Input2022!D1994</f>
        <v>06</v>
      </c>
      <c r="E1994" t="str">
        <f>Input2022!E1994</f>
        <v>097</v>
      </c>
      <c r="F1994" t="str">
        <f>Input2022!F1994</f>
        <v>19410</v>
      </c>
      <c r="G1994" t="str">
        <f>Input2022!G1994</f>
        <v>CA</v>
      </c>
      <c r="H1994">
        <f>Input2022!H1994*0.000001</f>
        <v>2.6089039999999999</v>
      </c>
      <c r="I1994">
        <f>Input2022!I1994*0.000001</f>
        <v>-6.096E-2</v>
      </c>
      <c r="J1994">
        <f>Input2022!J1994*0.000001</f>
        <v>3.4722569999999999</v>
      </c>
      <c r="K1994">
        <f>Input2022!K1994*0.000001</f>
        <v>6.4930479999999999</v>
      </c>
      <c r="L1994">
        <f>Input2022!L1994*0.000001</f>
        <v>3.679224</v>
      </c>
      <c r="M1994">
        <f>Input2022!M1994*0.000001</f>
        <v>3.5833499999999998</v>
      </c>
      <c r="N1994">
        <f>Input2022!N1994*0.000001</f>
        <v>0</v>
      </c>
      <c r="O1994">
        <f>Input2022!O1994*0.000001</f>
        <v>2.9904820000000001</v>
      </c>
      <c r="P1994">
        <f>Input2022!P1994*0.000001</f>
        <v>0.14174999999999999</v>
      </c>
      <c r="Q1994">
        <f>Input2022!Q1994*0.000001</f>
        <v>-2.71855</v>
      </c>
      <c r="R1994">
        <f>Input2022!R1994*0.000001</f>
        <v>11.777017505347294</v>
      </c>
      <c r="S1994">
        <f>Input2022!S1994*0.000001</f>
        <v>9.0584675053472949</v>
      </c>
      <c r="T1994">
        <f>Input2022!T1994*0.000001</f>
        <v>0.43520899999999996</v>
      </c>
      <c r="U1994">
        <f>Input2022!U1994*0.000001</f>
        <v>0</v>
      </c>
      <c r="V1994">
        <f>Input2022!V1994*0.000001</f>
        <v>0</v>
      </c>
      <c r="W1994">
        <f>Input2022!W1994*0.000001</f>
        <v>0.55845699999999998</v>
      </c>
    </row>
    <row r="1995" spans="1:23">
      <c r="A1995">
        <f>Input2022!A1995</f>
        <v>2023</v>
      </c>
      <c r="B1995" t="str">
        <f>Input2022!B1995</f>
        <v>Keppel Union School District</v>
      </c>
      <c r="C1995" t="str">
        <f>Input2022!C1995</f>
        <v>School District</v>
      </c>
      <c r="D1995" t="str">
        <f>Input2022!D1995</f>
        <v>06</v>
      </c>
      <c r="E1995" t="str">
        <f>Input2022!E1995</f>
        <v>037</v>
      </c>
      <c r="F1995" t="str">
        <f>Input2022!F1995</f>
        <v>19440</v>
      </c>
      <c r="G1995" t="str">
        <f>Input2022!G1995</f>
        <v>CA</v>
      </c>
      <c r="H1995">
        <f>Input2022!H1995*0.000001</f>
        <v>14.834534999999999</v>
      </c>
      <c r="I1995">
        <f>Input2022!I1995*0.000001</f>
        <v>0</v>
      </c>
      <c r="J1995">
        <f>Input2022!J1995*0.000001</f>
        <v>48.004511000000001</v>
      </c>
      <c r="K1995">
        <f>Input2022!K1995*0.000001</f>
        <v>1.2904139999999999</v>
      </c>
      <c r="L1995">
        <f>Input2022!L1995*0.000001</f>
        <v>59.999276999999999</v>
      </c>
      <c r="M1995">
        <f>Input2022!M1995*0.000001</f>
        <v>57.358176</v>
      </c>
      <c r="N1995">
        <f>Input2022!N1995*0.000001</f>
        <v>0</v>
      </c>
      <c r="O1995">
        <f>Input2022!O1995*0.000001</f>
        <v>30.706705999999997</v>
      </c>
      <c r="P1995">
        <f>Input2022!P1995*0.000001</f>
        <v>5.0024889999999997</v>
      </c>
      <c r="Q1995">
        <f>Input2022!Q1995*0.000001</f>
        <v>-28.395557</v>
      </c>
      <c r="R1995">
        <f>Input2022!R1995*0.000001</f>
        <v>127.74319299999999</v>
      </c>
      <c r="S1995">
        <f>Input2022!S1995*0.000001</f>
        <v>99.347635999999994</v>
      </c>
      <c r="T1995">
        <f>Input2022!T1995*0.000001</f>
        <v>4.3335840000000001</v>
      </c>
      <c r="U1995">
        <f>Input2022!U1995*0.000001</f>
        <v>-1.1359999999999999E-3</v>
      </c>
      <c r="V1995">
        <f>Input2022!V1995*0.000001</f>
        <v>6.9082359999999996</v>
      </c>
      <c r="W1995">
        <f>Input2022!W1995*0.000001</f>
        <v>-10.767064</v>
      </c>
    </row>
    <row r="1996" spans="1:23">
      <c r="A1996">
        <f>Input2022!A1996</f>
        <v>2023</v>
      </c>
      <c r="B1996" t="str">
        <f>Input2022!B1996</f>
        <v>Kerman</v>
      </c>
      <c r="C1996" t="str">
        <f>Input2022!C1996</f>
        <v>City</v>
      </c>
      <c r="D1996" t="str">
        <f>Input2022!D1996</f>
        <v>06</v>
      </c>
      <c r="E1996" t="str">
        <f>Input2022!E1996</f>
        <v>019</v>
      </c>
      <c r="F1996" t="str">
        <f>Input2022!F1996</f>
        <v>38226</v>
      </c>
      <c r="G1996" t="str">
        <f>Input2022!G1996</f>
        <v>CA</v>
      </c>
      <c r="H1996">
        <f>Input2022!H1996*0.000001</f>
        <v>13.901778999999999</v>
      </c>
      <c r="I1996">
        <f>Input2022!I1996*0.000001</f>
        <v>-9.4688999999999995E-2</v>
      </c>
      <c r="J1996">
        <f>Input2022!J1996*0.000001</f>
        <v>7.6906079999999992</v>
      </c>
      <c r="K1996">
        <f>Input2022!K1996*0.000001</f>
        <v>6.2272109999999996</v>
      </c>
      <c r="L1996">
        <f>Input2022!L1996*0.000001</f>
        <v>28.940035999999999</v>
      </c>
      <c r="M1996">
        <f>Input2022!M1996*0.000001</f>
        <v>11.342891999999999</v>
      </c>
      <c r="N1996">
        <f>Input2022!N1996*0.000001</f>
        <v>0</v>
      </c>
      <c r="O1996">
        <f>Input2022!O1996*0.000001</f>
        <v>11.168887</v>
      </c>
      <c r="P1996">
        <f>Input2022!P1996*0.000001</f>
        <v>0.52224199999999998</v>
      </c>
      <c r="Q1996">
        <f>Input2022!Q1996*0.000001</f>
        <v>-5.1026109999999996</v>
      </c>
      <c r="R1996">
        <f>Input2022!R1996*0.000001</f>
        <v>-66.608795999999998</v>
      </c>
      <c r="S1996">
        <f>Input2022!S1996*0.000001</f>
        <v>-71.711406999999994</v>
      </c>
      <c r="T1996">
        <f>Input2022!T1996*0.000001</f>
        <v>0.73234899999999992</v>
      </c>
      <c r="U1996">
        <f>Input2022!U1996*0.000001</f>
        <v>0</v>
      </c>
      <c r="V1996">
        <f>Input2022!V1996*0.000001</f>
        <v>0</v>
      </c>
      <c r="W1996">
        <f>Input2022!W1996*0.000001</f>
        <v>10.557663</v>
      </c>
    </row>
    <row r="1997" spans="1:23">
      <c r="A1997">
        <f>Input2022!A1997</f>
        <v>2023</v>
      </c>
      <c r="B1997" t="str">
        <f>Input2022!B1997</f>
        <v>Kerman Unified School District</v>
      </c>
      <c r="C1997" t="str">
        <f>Input2022!C1997</f>
        <v>School District</v>
      </c>
      <c r="D1997" t="str">
        <f>Input2022!D1997</f>
        <v>06</v>
      </c>
      <c r="E1997" t="str">
        <f>Input2022!E1997</f>
        <v>019</v>
      </c>
      <c r="F1997" t="str">
        <f>Input2022!F1997</f>
        <v>19490</v>
      </c>
      <c r="G1997" t="str">
        <f>Input2022!G1997</f>
        <v>CA</v>
      </c>
      <c r="H1997">
        <f>Input2022!H1997*0.000001</f>
        <v>22.747565999999999</v>
      </c>
      <c r="I1997">
        <f>Input2022!I1997*0.000001</f>
        <v>-8</v>
      </c>
      <c r="J1997">
        <f>Input2022!J1997*0.000001</f>
        <v>105.603966</v>
      </c>
      <c r="K1997">
        <f>Input2022!K1997*0.000001</f>
        <v>56.532891999999997</v>
      </c>
      <c r="L1997">
        <f>Input2022!L1997*0.000001</f>
        <v>127.88017099999999</v>
      </c>
      <c r="M1997">
        <f>Input2022!M1997*0.000001</f>
        <v>117.112827</v>
      </c>
      <c r="N1997">
        <f>Input2022!N1997*0.000001</f>
        <v>0</v>
      </c>
      <c r="O1997">
        <f>Input2022!O1997*0.000001</f>
        <v>60.001261999999997</v>
      </c>
      <c r="P1997">
        <f>Input2022!P1997*0.000001</f>
        <v>21.800951999999999</v>
      </c>
      <c r="Q1997">
        <f>Input2022!Q1997*0.000001</f>
        <v>-53.176195999999997</v>
      </c>
      <c r="R1997">
        <f>Input2022!R1997*0.000001</f>
        <v>238.04546543859652</v>
      </c>
      <c r="S1997">
        <f>Input2022!S1997*0.000001</f>
        <v>184.86926943859655</v>
      </c>
      <c r="T1997">
        <f>Input2022!T1997*0.000001</f>
        <v>8.704248999999999</v>
      </c>
      <c r="U1997">
        <f>Input2022!U1997*0.000001</f>
        <v>-2.0871464236179899E-3</v>
      </c>
      <c r="V1997">
        <f>Input2022!V1997*0.000001</f>
        <v>12.437750853576382</v>
      </c>
      <c r="W1997">
        <f>Input2022!W1997*0.000001</f>
        <v>-11.185006</v>
      </c>
    </row>
    <row r="1998" spans="1:23">
      <c r="A1998">
        <f>Input2022!A1998</f>
        <v>2023</v>
      </c>
      <c r="B1998" t="str">
        <f>Input2022!B1998</f>
        <v>Kern Council of Governments</v>
      </c>
      <c r="C1998" t="str">
        <f>Input2022!C1998</f>
        <v>Special District</v>
      </c>
      <c r="D1998" t="str">
        <f>Input2022!D1998</f>
        <v>06</v>
      </c>
      <c r="E1998" t="str">
        <f>Input2022!E1998</f>
        <v>029</v>
      </c>
      <c r="F1998">
        <f>Input2022!F1998</f>
        <v>99034</v>
      </c>
      <c r="G1998" t="str">
        <f>Input2022!G1998</f>
        <v>CA</v>
      </c>
      <c r="H1998">
        <f>Input2022!H1998*0.000001</f>
        <v>-1.948801</v>
      </c>
      <c r="I1998">
        <f>Input2022!I1998*0.000001</f>
        <v>0</v>
      </c>
      <c r="J1998">
        <f>Input2022!J1998*0.000001</f>
        <v>5.3371740000000001</v>
      </c>
      <c r="K1998">
        <f>Input2022!K1998*0.000001</f>
        <v>0.43210399999999999</v>
      </c>
      <c r="L1998">
        <f>Input2022!L1998*0.000001</f>
        <v>6.4953050000000001</v>
      </c>
      <c r="M1998">
        <f>Input2022!M1998*0.000001</f>
        <v>4.092587</v>
      </c>
      <c r="N1998">
        <f>Input2022!N1998*0.000001</f>
        <v>0.55556699999999992</v>
      </c>
      <c r="O1998">
        <f>Input2022!O1998*0.000001</f>
        <v>0</v>
      </c>
      <c r="P1998">
        <f>Input2022!P1998*0.000001</f>
        <v>5.6051149999999996</v>
      </c>
      <c r="Q1998">
        <f>Input2022!Q1998*0.000001</f>
        <v>-2.9659969999999998</v>
      </c>
      <c r="R1998">
        <f>Input2022!R1998*0.000001</f>
        <v>13.599252999999999</v>
      </c>
      <c r="S1998">
        <f>Input2022!S1998*0.000001</f>
        <v>10.633255999999999</v>
      </c>
      <c r="T1998">
        <f>Input2022!T1998*0.000001</f>
        <v>0.48189699999999996</v>
      </c>
      <c r="U1998">
        <f>Input2022!U1998*0.000001</f>
        <v>0</v>
      </c>
      <c r="V1998">
        <f>Input2022!V1998*0.000001</f>
        <v>1.4673019999999999</v>
      </c>
      <c r="W1998">
        <f>Input2022!W1998*0.000001</f>
        <v>-5.4119229999999998</v>
      </c>
    </row>
    <row r="1999" spans="1:23">
      <c r="A1999">
        <f>Input2022!A1999</f>
        <v>2023</v>
      </c>
      <c r="B1999" t="str">
        <f>Input2022!B1999</f>
        <v>Kern County</v>
      </c>
      <c r="C1999" t="str">
        <f>Input2022!C1999</f>
        <v>County</v>
      </c>
      <c r="D1999" t="str">
        <f>Input2022!D1999</f>
        <v>06</v>
      </c>
      <c r="E1999" t="str">
        <f>Input2022!E1999</f>
        <v>029</v>
      </c>
      <c r="F1999" t="str">
        <f>Input2022!F1999</f>
        <v>00000</v>
      </c>
      <c r="G1999" t="str">
        <f>Input2022!G1999</f>
        <v>CA</v>
      </c>
      <c r="H1999">
        <f>Input2022!H1999*0.000001</f>
        <v>404.63099999999997</v>
      </c>
      <c r="I1999">
        <f>Input2022!I1999*0.000001</f>
        <v>-308.04199999999997</v>
      </c>
      <c r="J1999">
        <f>Input2022!J1999*0.000001</f>
        <v>772.51299999999992</v>
      </c>
      <c r="K1999">
        <f>Input2022!K1999*0.000001</f>
        <v>595.63199999999995</v>
      </c>
      <c r="L1999">
        <f>Input2022!L1999*0.000001</f>
        <v>2423.5439999999999</v>
      </c>
      <c r="M1999">
        <f>Input2022!M1999*0.000001</f>
        <v>831.42399999999998</v>
      </c>
      <c r="N1999">
        <f>Input2022!N1999*0.000001</f>
        <v>0.33599999999999997</v>
      </c>
      <c r="O1999">
        <f>Input2022!O1999*0.000001</f>
        <v>420.16800000000001</v>
      </c>
      <c r="P1999">
        <f>Input2022!P1999*0.000001</f>
        <v>63.370999999999995</v>
      </c>
      <c r="Q1999">
        <f>Input2022!Q1999*0.000001</f>
        <v>-1772.701</v>
      </c>
      <c r="R1999">
        <f>Input2022!R1999*0.000001</f>
        <v>5689.0275994865215</v>
      </c>
      <c r="S1999">
        <f>Input2022!S1999*0.000001</f>
        <v>3916.3265994865214</v>
      </c>
      <c r="T1999">
        <f>Input2022!T1999*0.000001</f>
        <v>256.279</v>
      </c>
      <c r="U1999">
        <f>Input2022!U1999*0.000001</f>
        <v>97.282839999999993</v>
      </c>
      <c r="V1999">
        <f>Input2022!V1999*0.000001</f>
        <v>160.69183999999998</v>
      </c>
      <c r="W1999">
        <f>Input2022!W1999*0.000001</f>
        <v>-994.26599999999996</v>
      </c>
    </row>
    <row r="2000" spans="1:23">
      <c r="A2000">
        <f>Input2022!A2000</f>
        <v>2023</v>
      </c>
      <c r="B2000" t="str">
        <f>Input2022!B2000</f>
        <v>Kern County Superintendent of Schools</v>
      </c>
      <c r="C2000" t="str">
        <f>Input2022!C2000</f>
        <v>School District</v>
      </c>
      <c r="D2000" t="str">
        <f>Input2022!D2000</f>
        <v>06</v>
      </c>
      <c r="E2000" t="str">
        <f>Input2022!E2000</f>
        <v>029</v>
      </c>
      <c r="F2000" t="str">
        <f>Input2022!F2000</f>
        <v>91012</v>
      </c>
      <c r="G2000" t="str">
        <f>Input2022!G2000</f>
        <v>CA</v>
      </c>
      <c r="H2000">
        <f>Input2022!H2000*0.000001</f>
        <v>73.608640999999992</v>
      </c>
      <c r="I2000">
        <f>Input2022!I2000*0.000001</f>
        <v>-15.149338999999999</v>
      </c>
      <c r="J2000">
        <f>Input2022!J2000*0.000001</f>
        <v>232.289716</v>
      </c>
      <c r="K2000">
        <f>Input2022!K2000*0.000001</f>
        <v>2.701778</v>
      </c>
      <c r="L2000">
        <f>Input2022!L2000*0.000001</f>
        <v>445.827789</v>
      </c>
      <c r="M2000">
        <f>Input2022!M2000*0.000001</f>
        <v>245.57496599999999</v>
      </c>
      <c r="N2000">
        <f>Input2022!N2000*0.000001</f>
        <v>0</v>
      </c>
      <c r="O2000">
        <f>Input2022!O2000*0.000001</f>
        <v>165.646128</v>
      </c>
      <c r="P2000">
        <f>Input2022!P2000*0.000001</f>
        <v>101.477378</v>
      </c>
      <c r="Q2000">
        <f>Input2022!Q2000*0.000001</f>
        <v>-195.904563</v>
      </c>
      <c r="R2000">
        <f>Input2022!R2000*0.000001</f>
        <v>733.42501315789468</v>
      </c>
      <c r="S2000">
        <f>Input2022!S2000*0.000001</f>
        <v>537.52045015789474</v>
      </c>
      <c r="T2000">
        <f>Input2022!T2000*0.000001</f>
        <v>27.035346999999998</v>
      </c>
      <c r="U2000">
        <f>Input2022!U2000*0.000001</f>
        <v>32.345371301763421</v>
      </c>
      <c r="V2000">
        <f>Input2022!V2000*0.000001</f>
        <v>89.08324230176342</v>
      </c>
      <c r="W2000">
        <f>Input2022!W2000*0.000001</f>
        <v>-68.501070999999996</v>
      </c>
    </row>
    <row r="2001" spans="1:23">
      <c r="A2001">
        <f>Input2022!A2001</f>
        <v>2023</v>
      </c>
      <c r="B2001" t="str">
        <f>Input2022!B2001</f>
        <v>Kern High School District</v>
      </c>
      <c r="C2001" t="str">
        <f>Input2022!C2001</f>
        <v>School District</v>
      </c>
      <c r="D2001" t="str">
        <f>Input2022!D2001</f>
        <v>06</v>
      </c>
      <c r="E2001" t="str">
        <f>Input2022!E2001</f>
        <v>029</v>
      </c>
      <c r="F2001" t="str">
        <f>Input2022!F2001</f>
        <v>19540</v>
      </c>
      <c r="G2001" t="str">
        <f>Input2022!G2001</f>
        <v>CA</v>
      </c>
      <c r="H2001">
        <f>Input2022!H2001*0.000001</f>
        <v>182.76632899999998</v>
      </c>
      <c r="I2001">
        <f>Input2022!I2001*0.000001</f>
        <v>-8.4851130000000001</v>
      </c>
      <c r="J2001">
        <f>Input2022!J2001*0.000001</f>
        <v>732.01563899999996</v>
      </c>
      <c r="K2001">
        <f>Input2022!K2001*0.000001</f>
        <v>331.68492399999997</v>
      </c>
      <c r="L2001">
        <f>Input2022!L2001*0.000001</f>
        <v>967.27906599999994</v>
      </c>
      <c r="M2001">
        <f>Input2022!M2001*0.000001</f>
        <v>859.61843299999998</v>
      </c>
      <c r="N2001">
        <f>Input2022!N2001*0.000001</f>
        <v>0</v>
      </c>
      <c r="O2001">
        <f>Input2022!O2001*0.000001</f>
        <v>323.115903</v>
      </c>
      <c r="P2001">
        <f>Input2022!P2001*0.000001</f>
        <v>159.66781899999998</v>
      </c>
      <c r="Q2001">
        <f>Input2022!Q2001*0.000001</f>
        <v>-506.261258</v>
      </c>
      <c r="R2001">
        <f>Input2022!R2001*0.000001</f>
        <v>2226.1358069254616</v>
      </c>
      <c r="S2001">
        <f>Input2022!S2001*0.000001</f>
        <v>1719.8745489254618</v>
      </c>
      <c r="T2001">
        <f>Input2022!T2001*0.000001</f>
        <v>78.56968599999999</v>
      </c>
      <c r="U2001">
        <f>Input2022!U2001*0.000001</f>
        <v>114.30302599999999</v>
      </c>
      <c r="V2001">
        <f>Input2022!V2001*0.000001</f>
        <v>86.114099999999993</v>
      </c>
      <c r="W2001">
        <f>Input2022!W2001*0.000001</f>
        <v>-105.714918</v>
      </c>
    </row>
    <row r="2002" spans="1:23">
      <c r="A2002">
        <f>Input2022!A2002</f>
        <v>2023</v>
      </c>
      <c r="B2002" t="str">
        <f>Input2022!B2002</f>
        <v>Kernville Union School District</v>
      </c>
      <c r="C2002" t="str">
        <f>Input2022!C2002</f>
        <v>School District</v>
      </c>
      <c r="D2002" t="str">
        <f>Input2022!D2002</f>
        <v>06</v>
      </c>
      <c r="E2002" t="str">
        <f>Input2022!E2002</f>
        <v>029</v>
      </c>
      <c r="F2002" t="str">
        <f>Input2022!F2002</f>
        <v>19590</v>
      </c>
      <c r="G2002" t="str">
        <f>Input2022!G2002</f>
        <v>CA</v>
      </c>
      <c r="H2002">
        <f>Input2022!H2002*0.000001</f>
        <v>3.5751119999999998</v>
      </c>
      <c r="I2002">
        <f>Input2022!I2002*0.000001</f>
        <v>0</v>
      </c>
      <c r="J2002">
        <f>Input2022!J2002*0.000001</f>
        <v>17.342568999999997</v>
      </c>
      <c r="K2002">
        <f>Input2022!K2002*0.000001</f>
        <v>12.674154</v>
      </c>
      <c r="L2002">
        <f>Input2022!L2002*0.000001</f>
        <v>22.023123999999999</v>
      </c>
      <c r="M2002">
        <f>Input2022!M2002*0.000001</f>
        <v>20.1616</v>
      </c>
      <c r="N2002">
        <f>Input2022!N2002*0.000001</f>
        <v>0</v>
      </c>
      <c r="O2002">
        <f>Input2022!O2002*0.000001</f>
        <v>7.5362869999999997</v>
      </c>
      <c r="P2002">
        <f>Input2022!P2002*0.000001</f>
        <v>1.6076279999999998</v>
      </c>
      <c r="Q2002">
        <f>Input2022!Q2002*0.000001</f>
        <v>-11.846765</v>
      </c>
      <c r="R2002">
        <f>Input2022!R2002*0.000001</f>
        <v>50.582693999999996</v>
      </c>
      <c r="S2002">
        <f>Input2022!S2002*0.000001</f>
        <v>38.735928999999999</v>
      </c>
      <c r="T2002">
        <f>Input2022!T2002*0.000001</f>
        <v>1.8027659999999999</v>
      </c>
      <c r="U2002">
        <f>Input2022!U2002*0.000001</f>
        <v>0</v>
      </c>
      <c r="V2002">
        <f>Input2022!V2002*0.000001</f>
        <v>2.6564519999999998</v>
      </c>
      <c r="W2002">
        <f>Input2022!W2002*0.000001</f>
        <v>-13.017852999999999</v>
      </c>
    </row>
    <row r="2003" spans="1:23">
      <c r="A2003">
        <f>Input2022!A2003</f>
        <v>2023</v>
      </c>
      <c r="B2003" t="str">
        <f>Input2022!B2003</f>
        <v>Keyes Union Elementary School District</v>
      </c>
      <c r="C2003" t="str">
        <f>Input2022!C2003</f>
        <v>School District</v>
      </c>
      <c r="D2003" t="str">
        <f>Input2022!D2003</f>
        <v>06</v>
      </c>
      <c r="E2003" t="str">
        <f>Input2022!E2003</f>
        <v>099</v>
      </c>
      <c r="F2003" t="str">
        <f>Input2022!F2003</f>
        <v>19620</v>
      </c>
      <c r="G2003" t="str">
        <f>Input2022!G2003</f>
        <v>CA</v>
      </c>
      <c r="H2003">
        <f>Input2022!H2003*0.000001</f>
        <v>5.4369499999999995</v>
      </c>
      <c r="I2003">
        <f>Input2022!I2003*0.000001</f>
        <v>0</v>
      </c>
      <c r="J2003">
        <f>Input2022!J2003*0.000001</f>
        <v>13.969821999999999</v>
      </c>
      <c r="K2003">
        <f>Input2022!K2003*0.000001</f>
        <v>5.5592489999999994</v>
      </c>
      <c r="L2003">
        <f>Input2022!L2003*0.000001</f>
        <v>23.585281999999999</v>
      </c>
      <c r="M2003">
        <f>Input2022!M2003*0.000001</f>
        <v>16.636364999999998</v>
      </c>
      <c r="N2003">
        <f>Input2022!N2003*0.000001</f>
        <v>0</v>
      </c>
      <c r="O2003">
        <f>Input2022!O2003*0.000001</f>
        <v>8.0690449999999991</v>
      </c>
      <c r="P2003">
        <f>Input2022!P2003*0.000001</f>
        <v>1.4766379999999999</v>
      </c>
      <c r="Q2003">
        <f>Input2022!Q2003*0.000001</f>
        <v>-12.78243</v>
      </c>
      <c r="R2003">
        <f>Input2022!R2003*0.000001</f>
        <v>57.060928999999994</v>
      </c>
      <c r="S2003">
        <f>Input2022!S2003*0.000001</f>
        <v>44.278498999999996</v>
      </c>
      <c r="T2003">
        <f>Input2022!T2003*0.000001</f>
        <v>1.8794519999999999</v>
      </c>
      <c r="U2003">
        <f>Input2022!U2003*0.000001</f>
        <v>0</v>
      </c>
      <c r="V2003">
        <f>Input2022!V2003*0.000001</f>
        <v>0</v>
      </c>
      <c r="W2003">
        <f>Input2022!W2003*0.000001</f>
        <v>-4.0484970000000002</v>
      </c>
    </row>
    <row r="2004" spans="1:23">
      <c r="A2004">
        <f>Input2022!A2004</f>
        <v>2023</v>
      </c>
      <c r="B2004" t="str">
        <f>Input2022!B2004</f>
        <v>King City Union School District</v>
      </c>
      <c r="C2004" t="str">
        <f>Input2022!C2004</f>
        <v>School District</v>
      </c>
      <c r="D2004" t="str">
        <f>Input2022!D2004</f>
        <v>06</v>
      </c>
      <c r="E2004" t="str">
        <f>Input2022!E2004</f>
        <v>053</v>
      </c>
      <c r="F2004" t="str">
        <f>Input2022!F2004</f>
        <v>19680</v>
      </c>
      <c r="G2004" t="str">
        <f>Input2022!G2004</f>
        <v>CA</v>
      </c>
      <c r="H2004">
        <f>Input2022!H2004*0.000001</f>
        <v>7.6477089999999999</v>
      </c>
      <c r="I2004">
        <f>Input2022!I2004*0.000001</f>
        <v>-3.0255999999999998E-2</v>
      </c>
      <c r="J2004">
        <f>Input2022!J2004*0.000001</f>
        <v>44.472307999999998</v>
      </c>
      <c r="K2004">
        <f>Input2022!K2004*0.000001</f>
        <v>14.591139999999999</v>
      </c>
      <c r="L2004">
        <f>Input2022!L2004*0.000001</f>
        <v>61.115551999999994</v>
      </c>
      <c r="M2004">
        <f>Input2022!M2004*0.000001</f>
        <v>58.193767999999999</v>
      </c>
      <c r="N2004">
        <f>Input2022!N2004*0.000001</f>
        <v>27.164133</v>
      </c>
      <c r="O2004">
        <f>Input2022!O2004*0.000001</f>
        <v>0</v>
      </c>
      <c r="P2004">
        <f>Input2022!P2004*0.000001</f>
        <v>4.6075689999999998</v>
      </c>
      <c r="Q2004">
        <f>Input2022!Q2004*0.000001</f>
        <v>-28.243634</v>
      </c>
      <c r="R2004">
        <f>Input2022!R2004*0.000001</f>
        <v>128.55036668355288</v>
      </c>
      <c r="S2004">
        <f>Input2022!S2004*0.000001</f>
        <v>100.30673268355287</v>
      </c>
      <c r="T2004">
        <f>Input2022!T2004*0.000001</f>
        <v>4.2460309999999994</v>
      </c>
      <c r="U2004">
        <f>Input2022!U2004*0.000001</f>
        <v>0</v>
      </c>
      <c r="V2004">
        <f>Input2022!V2004*0.000001</f>
        <v>0</v>
      </c>
      <c r="W2004">
        <f>Input2022!W2004*0.000001</f>
        <v>-20.326730999999999</v>
      </c>
    </row>
    <row r="2005" spans="1:23">
      <c r="A2005">
        <f>Input2022!A2005</f>
        <v>2023</v>
      </c>
      <c r="B2005" t="str">
        <f>Input2022!B2005</f>
        <v>Kings Canyon Unified School District</v>
      </c>
      <c r="C2005" t="str">
        <f>Input2022!C2005</f>
        <v>School District</v>
      </c>
      <c r="D2005" t="str">
        <f>Input2022!D2005</f>
        <v>06</v>
      </c>
      <c r="E2005" t="str">
        <f>Input2022!E2005</f>
        <v>019</v>
      </c>
      <c r="F2005" t="str">
        <f>Input2022!F2005</f>
        <v>19700</v>
      </c>
      <c r="G2005" t="str">
        <f>Input2022!G2005</f>
        <v>CA</v>
      </c>
      <c r="H2005">
        <f>Input2022!H2005*0.000001</f>
        <v>39.395497999999996</v>
      </c>
      <c r="I2005">
        <f>Input2022!I2005*0.000001</f>
        <v>-4.5350000000000001</v>
      </c>
      <c r="J2005">
        <f>Input2022!J2005*0.000001</f>
        <v>198.934754</v>
      </c>
      <c r="K2005">
        <f>Input2022!K2005*0.000001</f>
        <v>84.358076999999994</v>
      </c>
      <c r="L2005">
        <f>Input2022!L2005*0.000001</f>
        <v>256.03201100000001</v>
      </c>
      <c r="M2005">
        <f>Input2022!M2005*0.000001</f>
        <v>223.64932099999999</v>
      </c>
      <c r="N2005">
        <f>Input2022!N2005*0.000001</f>
        <v>0</v>
      </c>
      <c r="O2005">
        <f>Input2022!O2005*0.000001</f>
        <v>72.256852999999992</v>
      </c>
      <c r="P2005">
        <f>Input2022!P2005*0.000001</f>
        <v>20.384688000000001</v>
      </c>
      <c r="Q2005">
        <f>Input2022!Q2005*0.000001</f>
        <v>-119.23652799999999</v>
      </c>
      <c r="R2005">
        <f>Input2022!R2005*0.000001</f>
        <v>529.85238400000003</v>
      </c>
      <c r="S2005">
        <f>Input2022!S2005*0.000001</f>
        <v>410.61585600000001</v>
      </c>
      <c r="T2005">
        <f>Input2022!T2005*0.000001</f>
        <v>18.669753</v>
      </c>
      <c r="U2005">
        <f>Input2022!U2005*0.000001</f>
        <v>-4.5459999999999997E-3</v>
      </c>
      <c r="V2005">
        <f>Input2022!V2005*0.000001</f>
        <v>26.004576999999998</v>
      </c>
      <c r="W2005">
        <f>Input2022!W2005*0.000001</f>
        <v>-78.813496999999998</v>
      </c>
    </row>
    <row r="2006" spans="1:23">
      <c r="A2006">
        <f>Input2022!A2006</f>
        <v>2023</v>
      </c>
      <c r="B2006" t="str">
        <f>Input2022!B2006</f>
        <v>Kings County Office of Education</v>
      </c>
      <c r="C2006" t="str">
        <f>Input2022!C2006</f>
        <v>School District</v>
      </c>
      <c r="D2006" t="str">
        <f>Input2022!D2006</f>
        <v>06</v>
      </c>
      <c r="E2006" t="str">
        <f>Input2022!E2006</f>
        <v>031</v>
      </c>
      <c r="F2006" t="str">
        <f>Input2022!F2006</f>
        <v>91013</v>
      </c>
      <c r="G2006" t="str">
        <f>Input2022!G2006</f>
        <v>CA</v>
      </c>
      <c r="H2006">
        <f>Input2022!H2006*0.000001</f>
        <v>17.934148999999998</v>
      </c>
      <c r="I2006">
        <f>Input2022!I2006*0.000001</f>
        <v>-0.26414100000000001</v>
      </c>
      <c r="J2006">
        <f>Input2022!J2006*0.000001</f>
        <v>46.970008</v>
      </c>
      <c r="K2006">
        <f>Input2022!K2006*0.000001</f>
        <v>1.04911</v>
      </c>
      <c r="L2006">
        <f>Input2022!L2006*0.000001</f>
        <v>85.673974999999999</v>
      </c>
      <c r="M2006">
        <f>Input2022!M2006*0.000001</f>
        <v>53.635054999999994</v>
      </c>
      <c r="N2006">
        <f>Input2022!N2006*0.000001</f>
        <v>25.254287999999999</v>
      </c>
      <c r="O2006">
        <f>Input2022!O2006*0.000001</f>
        <v>0</v>
      </c>
      <c r="P2006">
        <f>Input2022!P2006*0.000001</f>
        <v>4.6903459999999999</v>
      </c>
      <c r="Q2006">
        <f>Input2022!Q2006*0.000001</f>
        <v>-36.846271000000002</v>
      </c>
      <c r="R2006">
        <f>Input2022!R2006*0.000001</f>
        <v>141.77746154170887</v>
      </c>
      <c r="S2006">
        <f>Input2022!S2006*0.000001</f>
        <v>104.9311905417089</v>
      </c>
      <c r="T2006">
        <f>Input2022!T2006*0.000001</f>
        <v>5.6337679999999999</v>
      </c>
      <c r="U2006">
        <f>Input2022!U2006*0.000001</f>
        <v>0</v>
      </c>
      <c r="V2006">
        <f>Input2022!V2006*0.000001</f>
        <v>10.303685999999999</v>
      </c>
      <c r="W2006">
        <f>Input2022!W2006*0.000001</f>
        <v>-20.241619999999998</v>
      </c>
    </row>
    <row r="2007" spans="1:23">
      <c r="A2007">
        <f>Input2022!A2007</f>
        <v>2023</v>
      </c>
      <c r="B2007" t="str">
        <f>Input2022!B2007</f>
        <v>Kings River Union Elementary School District</v>
      </c>
      <c r="C2007" t="str">
        <f>Input2022!C2007</f>
        <v>School District</v>
      </c>
      <c r="D2007" t="str">
        <f>Input2022!D2007</f>
        <v>06</v>
      </c>
      <c r="E2007" t="str">
        <f>Input2022!E2007</f>
        <v>107</v>
      </c>
      <c r="F2007" t="str">
        <f>Input2022!F2007</f>
        <v>19740</v>
      </c>
      <c r="G2007" t="str">
        <f>Input2022!G2007</f>
        <v>CA</v>
      </c>
      <c r="H2007">
        <f>Input2022!H2007*0.000001</f>
        <v>4.8078609999999999</v>
      </c>
      <c r="I2007">
        <f>Input2022!I2007*0.000001</f>
        <v>0</v>
      </c>
      <c r="J2007">
        <f>Input2022!J2007*0.000001</f>
        <v>7.9622409999999997</v>
      </c>
      <c r="K2007">
        <f>Input2022!K2007*0.000001</f>
        <v>1.1251</v>
      </c>
      <c r="L2007">
        <f>Input2022!L2007*0.000001</f>
        <v>10.788803999999999</v>
      </c>
      <c r="M2007">
        <f>Input2022!M2007*0.000001</f>
        <v>9.8913440000000001</v>
      </c>
      <c r="N2007">
        <f>Input2022!N2007*0.000001</f>
        <v>7.4728539999999999</v>
      </c>
      <c r="O2007">
        <f>Input2022!O2007*0.000001</f>
        <v>0</v>
      </c>
      <c r="P2007">
        <f>Input2022!P2007*0.000001</f>
        <v>0.809504</v>
      </c>
      <c r="Q2007">
        <f>Input2022!Q2007*0.000001</f>
        <v>-4.9180000000000001</v>
      </c>
      <c r="R2007">
        <f>Input2022!R2007*0.000001</f>
        <v>26.016404668999677</v>
      </c>
      <c r="S2007">
        <f>Input2022!S2007*0.000001</f>
        <v>21.098404668999677</v>
      </c>
      <c r="T2007">
        <f>Input2022!T2007*0.000001</f>
        <v>0.65624300000000002</v>
      </c>
      <c r="U2007">
        <f>Input2022!U2007*0.000001</f>
        <v>0</v>
      </c>
      <c r="V2007">
        <f>Input2022!V2007*0.000001</f>
        <v>0.78212899999999996</v>
      </c>
      <c r="W2007">
        <f>Input2022!W2007*0.000001</f>
        <v>2.5347819999999999</v>
      </c>
    </row>
    <row r="2008" spans="1:23">
      <c r="A2008">
        <f>Input2022!A2008</f>
        <v>2023</v>
      </c>
      <c r="B2008" t="str">
        <f>Input2022!B2008</f>
        <v>Kings/Tulare Area Agency on Aging</v>
      </c>
      <c r="C2008" t="str">
        <f>Input2022!C2008</f>
        <v>Special District</v>
      </c>
      <c r="D2008" t="str">
        <f>Input2022!D2008</f>
        <v>06</v>
      </c>
      <c r="E2008" t="str">
        <f>Input2022!E2008</f>
        <v>107</v>
      </c>
      <c r="F2008">
        <f>Input2022!F2008</f>
        <v>99035</v>
      </c>
      <c r="G2008" t="str">
        <f>Input2022!G2008</f>
        <v>CA</v>
      </c>
      <c r="H2008">
        <f>Input2022!H2008*0.000001</f>
        <v>0</v>
      </c>
      <c r="I2008">
        <f>Input2022!I2008*0.000001</f>
        <v>-2.4159999999999997E-3</v>
      </c>
      <c r="J2008">
        <f>Input2022!J2008*0.000001</f>
        <v>6.3671600000000002</v>
      </c>
      <c r="K2008">
        <f>Input2022!K2008*0.000001</f>
        <v>0</v>
      </c>
      <c r="L2008">
        <f>Input2022!L2008*0.000001</f>
        <v>6.3793829999999998</v>
      </c>
      <c r="M2008">
        <f>Input2022!M2008*0.000001</f>
        <v>6.3695759999999995</v>
      </c>
      <c r="N2008">
        <f>Input2022!N2008*0.000001</f>
        <v>0</v>
      </c>
      <c r="O2008">
        <f>Input2022!O2008*0.000001</f>
        <v>1.360133</v>
      </c>
      <c r="P2008">
        <f>Input2022!P2008*0.000001</f>
        <v>2.4778880000000001</v>
      </c>
      <c r="Q2008">
        <f>Input2022!Q2008*0.000001</f>
        <v>0</v>
      </c>
      <c r="R2008">
        <f>Input2022!R2008*0.000001</f>
        <v>0</v>
      </c>
      <c r="S2008">
        <f>Input2022!S2008*0.000001</f>
        <v>0</v>
      </c>
      <c r="T2008">
        <f>Input2022!T2008*0.000001</f>
        <v>0</v>
      </c>
      <c r="U2008">
        <f>Input2022!U2008*0.000001</f>
        <v>0</v>
      </c>
      <c r="V2008">
        <f>Input2022!V2008*0.000001</f>
        <v>0</v>
      </c>
      <c r="W2008">
        <f>Input2022!W2008*0.000001</f>
        <v>0.75853499999999996</v>
      </c>
    </row>
    <row r="2009" spans="1:23">
      <c r="A2009">
        <f>Input2022!A2009</f>
        <v>2023</v>
      </c>
      <c r="B2009" t="str">
        <f>Input2022!B2009</f>
        <v>Kingsburg</v>
      </c>
      <c r="C2009" t="str">
        <f>Input2022!C2009</f>
        <v>City</v>
      </c>
      <c r="D2009" t="str">
        <f>Input2022!D2009</f>
        <v>06</v>
      </c>
      <c r="E2009" t="str">
        <f>Input2022!E2009</f>
        <v>019</v>
      </c>
      <c r="F2009">
        <f>Input2022!F2009</f>
        <v>38562</v>
      </c>
      <c r="G2009" t="str">
        <f>Input2022!G2009</f>
        <v>CA</v>
      </c>
      <c r="H2009">
        <f>Input2022!H2009*0.000001</f>
        <v>9.2149529999999995</v>
      </c>
      <c r="I2009">
        <f>Input2022!I2009*0.000001</f>
        <v>-0.66808499999999993</v>
      </c>
      <c r="J2009">
        <f>Input2022!J2009*0.000001</f>
        <v>7.4818089999999993</v>
      </c>
      <c r="K2009">
        <f>Input2022!K2009*0.000001</f>
        <v>3.577922</v>
      </c>
      <c r="L2009">
        <f>Input2022!L2009*0.000001</f>
        <v>27.685381</v>
      </c>
      <c r="M2009">
        <f>Input2022!M2009*0.000001</f>
        <v>7.368449</v>
      </c>
      <c r="N2009">
        <f>Input2022!N2009*0.000001</f>
        <v>0</v>
      </c>
      <c r="O2009">
        <f>Input2022!O2009*0.000001</f>
        <v>4.4698890000000002</v>
      </c>
      <c r="P2009">
        <f>Input2022!P2009*0.000001</f>
        <v>0.724638</v>
      </c>
      <c r="Q2009">
        <f>Input2022!Q2009*0.000001</f>
        <v>-7.6729229999999999</v>
      </c>
      <c r="R2009">
        <f>Input2022!R2009*0.000001</f>
        <v>35.148524965643595</v>
      </c>
      <c r="S2009">
        <f>Input2022!S2009*0.000001</f>
        <v>27.475601965643598</v>
      </c>
      <c r="T2009">
        <f>Input2022!T2009*0.000001</f>
        <v>1.3377409999999998</v>
      </c>
      <c r="U2009">
        <f>Input2022!U2009*0.000001</f>
        <v>0</v>
      </c>
      <c r="V2009">
        <f>Input2022!V2009*0.000001</f>
        <v>0</v>
      </c>
      <c r="W2009">
        <f>Input2022!W2009*0.000001</f>
        <v>7.0189619999999993</v>
      </c>
    </row>
    <row r="2010" spans="1:23">
      <c r="A2010">
        <f>Input2022!A2010</f>
        <v>2023</v>
      </c>
      <c r="B2010" t="str">
        <f>Input2022!B2010</f>
        <v>Kingsburg Charter Elementary School District</v>
      </c>
      <c r="C2010" t="str">
        <f>Input2022!C2010</f>
        <v>School District</v>
      </c>
      <c r="D2010" t="str">
        <f>Input2022!D2010</f>
        <v>06</v>
      </c>
      <c r="E2010" t="str">
        <f>Input2022!E2010</f>
        <v>019</v>
      </c>
      <c r="F2010" t="str">
        <f>Input2022!F2010</f>
        <v>19800</v>
      </c>
      <c r="G2010" t="str">
        <f>Input2022!G2010</f>
        <v>CA</v>
      </c>
      <c r="H2010">
        <f>Input2022!H2010*0.000001</f>
        <v>18.37555</v>
      </c>
      <c r="I2010">
        <f>Input2022!I2010*0.000001</f>
        <v>0</v>
      </c>
      <c r="J2010">
        <f>Input2022!J2010*0.000001</f>
        <v>33.217798999999999</v>
      </c>
      <c r="K2010">
        <f>Input2022!K2010*0.000001</f>
        <v>21.698143999999999</v>
      </c>
      <c r="L2010">
        <f>Input2022!L2010*0.000001</f>
        <v>44.722485999999996</v>
      </c>
      <c r="M2010">
        <f>Input2022!M2010*0.000001</f>
        <v>41.882010999999999</v>
      </c>
      <c r="N2010">
        <f>Input2022!N2010*0.000001</f>
        <v>25.229868</v>
      </c>
      <c r="O2010">
        <f>Input2022!O2010*0.000001</f>
        <v>0.19649999999999998</v>
      </c>
      <c r="P2010">
        <f>Input2022!P2010*0.000001</f>
        <v>4.0287139999999999</v>
      </c>
      <c r="Q2010">
        <f>Input2022!Q2010*0.000001</f>
        <v>-20.634902999999998</v>
      </c>
      <c r="R2010">
        <f>Input2022!R2010*0.000001</f>
        <v>91.861851999999999</v>
      </c>
      <c r="S2010">
        <f>Input2022!S2010*0.000001</f>
        <v>71.226948999999991</v>
      </c>
      <c r="T2010">
        <f>Input2022!T2010*0.000001</f>
        <v>3.269695</v>
      </c>
      <c r="U2010">
        <f>Input2022!U2010*0.000001</f>
        <v>0</v>
      </c>
      <c r="V2010">
        <f>Input2022!V2010*0.000001</f>
        <v>22.552633</v>
      </c>
      <c r="W2010">
        <f>Input2022!W2010*0.000001</f>
        <v>-20.371976</v>
      </c>
    </row>
    <row r="2011" spans="1:23">
      <c r="A2011">
        <f>Input2022!A2011</f>
        <v>2023</v>
      </c>
      <c r="B2011" t="str">
        <f>Input2022!B2011</f>
        <v>Kingsburg Joint Union High School District</v>
      </c>
      <c r="C2011" t="str">
        <f>Input2022!C2011</f>
        <v>School District</v>
      </c>
      <c r="D2011" t="str">
        <f>Input2022!D2011</f>
        <v>06</v>
      </c>
      <c r="E2011" t="str">
        <f>Input2022!E2011</f>
        <v>019</v>
      </c>
      <c r="F2011" t="str">
        <f>Input2022!F2011</f>
        <v>19830</v>
      </c>
      <c r="G2011" t="str">
        <f>Input2022!G2011</f>
        <v>CA</v>
      </c>
      <c r="H2011">
        <f>Input2022!H2011*0.000001</f>
        <v>4.3839699999999997</v>
      </c>
      <c r="I2011">
        <f>Input2022!I2011*0.000001</f>
        <v>-5.3999999999999999E-2</v>
      </c>
      <c r="J2011">
        <f>Input2022!J2011*0.000001</f>
        <v>20.771951999999999</v>
      </c>
      <c r="K2011">
        <f>Input2022!K2011*0.000001</f>
        <v>18.814985999999998</v>
      </c>
      <c r="L2011">
        <f>Input2022!L2011*0.000001</f>
        <v>28.492652999999997</v>
      </c>
      <c r="M2011">
        <f>Input2022!M2011*0.000001</f>
        <v>23.816886999999998</v>
      </c>
      <c r="N2011">
        <f>Input2022!N2011*0.000001</f>
        <v>7.6926349999999992</v>
      </c>
      <c r="O2011">
        <f>Input2022!O2011*0.000001</f>
        <v>0</v>
      </c>
      <c r="P2011">
        <f>Input2022!P2011*0.000001</f>
        <v>1.5363259999999999</v>
      </c>
      <c r="Q2011">
        <f>Input2022!Q2011*0.000001</f>
        <v>-12.575999999999999</v>
      </c>
      <c r="R2011">
        <f>Input2022!R2011*0.000001</f>
        <v>66.643278999999993</v>
      </c>
      <c r="S2011">
        <f>Input2022!S2011*0.000001</f>
        <v>54.067278999999999</v>
      </c>
      <c r="T2011">
        <f>Input2022!T2011*0.000001</f>
        <v>1.7813539999999999</v>
      </c>
      <c r="U2011">
        <f>Input2022!U2011*0.000001</f>
        <v>0</v>
      </c>
      <c r="V2011">
        <f>Input2022!V2011*0.000001</f>
        <v>2.8420769999999997</v>
      </c>
      <c r="W2011">
        <f>Input2022!W2011*0.000001</f>
        <v>-10.323803999999999</v>
      </c>
    </row>
    <row r="2012" spans="1:23">
      <c r="A2012">
        <f>Input2022!A2012</f>
        <v>2023</v>
      </c>
      <c r="B2012" t="str">
        <f>Input2022!B2012</f>
        <v>Kirkwood Elementary School District</v>
      </c>
      <c r="C2012" t="str">
        <f>Input2022!C2012</f>
        <v>School District</v>
      </c>
      <c r="D2012" t="str">
        <f>Input2022!D2012</f>
        <v>06</v>
      </c>
      <c r="E2012" t="str">
        <f>Input2022!E2012</f>
        <v>103</v>
      </c>
      <c r="F2012" t="str">
        <f>Input2022!F2012</f>
        <v>19860</v>
      </c>
      <c r="G2012" t="str">
        <f>Input2022!G2012</f>
        <v>CA</v>
      </c>
      <c r="H2012">
        <f>Input2022!H2012*0.000001</f>
        <v>0.99118899999999999</v>
      </c>
      <c r="I2012">
        <f>Input2022!I2012*0.000001</f>
        <v>0</v>
      </c>
      <c r="J2012">
        <f>Input2022!J2012*0.000001</f>
        <v>1.5131289999999999</v>
      </c>
      <c r="K2012">
        <f>Input2022!K2012*0.000001</f>
        <v>0</v>
      </c>
      <c r="L2012">
        <f>Input2022!L2012*0.000001</f>
        <v>1.937824</v>
      </c>
      <c r="M2012">
        <f>Input2022!M2012*0.000001</f>
        <v>1.8119759999999998</v>
      </c>
      <c r="N2012">
        <f>Input2022!N2012*0.000001</f>
        <v>1.399872</v>
      </c>
      <c r="O2012">
        <f>Input2022!O2012*0.000001</f>
        <v>0</v>
      </c>
      <c r="P2012">
        <f>Input2022!P2012*0.000001</f>
        <v>0.37518299999999999</v>
      </c>
      <c r="Q2012">
        <f>Input2022!Q2012*0.000001</f>
        <v>-1.080106</v>
      </c>
      <c r="R2012">
        <f>Input2022!R2012*0.000001</f>
        <v>4.3235169999999998</v>
      </c>
      <c r="S2012">
        <f>Input2022!S2012*0.000001</f>
        <v>3.243411</v>
      </c>
      <c r="T2012">
        <f>Input2022!T2012*0.000001</f>
        <v>0.13165299999999999</v>
      </c>
      <c r="U2012">
        <f>Input2022!U2012*0.000001</f>
        <v>0</v>
      </c>
      <c r="V2012">
        <f>Input2022!V2012*0.000001</f>
        <v>0</v>
      </c>
      <c r="W2012">
        <f>Input2022!W2012*0.000001</f>
        <v>-3.3659999999999996E-3</v>
      </c>
    </row>
    <row r="2013" spans="1:23">
      <c r="A2013">
        <f>Input2022!A2013</f>
        <v>2023</v>
      </c>
      <c r="B2013" t="str">
        <f>Input2022!B2013</f>
        <v>Kit Carson Union Elementary School District</v>
      </c>
      <c r="C2013" t="str">
        <f>Input2022!C2013</f>
        <v>School District</v>
      </c>
      <c r="D2013" t="str">
        <f>Input2022!D2013</f>
        <v>06</v>
      </c>
      <c r="E2013" t="str">
        <f>Input2022!E2013</f>
        <v>031</v>
      </c>
      <c r="F2013" t="str">
        <f>Input2022!F2013</f>
        <v>19890</v>
      </c>
      <c r="G2013" t="str">
        <f>Input2022!G2013</f>
        <v>CA</v>
      </c>
      <c r="H2013">
        <f>Input2022!H2013*0.000001</f>
        <v>5.3689169999999997</v>
      </c>
      <c r="I2013">
        <f>Input2022!I2013*0.000001</f>
        <v>-2.2499999999999999E-2</v>
      </c>
      <c r="J2013">
        <f>Input2022!J2013*0.000001</f>
        <v>6.6761689999999998</v>
      </c>
      <c r="K2013">
        <f>Input2022!K2013*0.000001</f>
        <v>2.3212E-2</v>
      </c>
      <c r="L2013">
        <f>Input2022!L2013*0.000001</f>
        <v>9.8836149999999989</v>
      </c>
      <c r="M2013">
        <f>Input2022!M2013*0.000001</f>
        <v>8.3477589999999999</v>
      </c>
      <c r="N2013">
        <f>Input2022!N2013*0.000001</f>
        <v>0</v>
      </c>
      <c r="O2013">
        <f>Input2022!O2013*0.000001</f>
        <v>6.8310870000000001</v>
      </c>
      <c r="P2013">
        <f>Input2022!P2013*0.000001</f>
        <v>0.59674199999999999</v>
      </c>
      <c r="Q2013">
        <f>Input2022!Q2013*0.000001</f>
        <v>-4.6408069999999997</v>
      </c>
      <c r="R2013">
        <f>Input2022!R2013*0.000001</f>
        <v>20.864970526315794</v>
      </c>
      <c r="S2013">
        <f>Input2022!S2013*0.000001</f>
        <v>16.224163526315792</v>
      </c>
      <c r="T2013">
        <f>Input2022!T2013*0.000001</f>
        <v>0.72204400000000002</v>
      </c>
      <c r="U2013">
        <f>Input2022!U2013*0.000001</f>
        <v>-1.8524351099663167E-4</v>
      </c>
      <c r="V2013">
        <f>Input2022!V2013*0.000001</f>
        <v>0.71888675648900324</v>
      </c>
      <c r="W2013">
        <f>Input2022!W2013*0.000001</f>
        <v>1.240712</v>
      </c>
    </row>
    <row r="2014" spans="1:23">
      <c r="A2014">
        <f>Input2022!A2014</f>
        <v>2023</v>
      </c>
      <c r="B2014" t="str">
        <f>Input2022!B2014</f>
        <v>Klamath Trinity Joint Unified School District</v>
      </c>
      <c r="C2014" t="str">
        <f>Input2022!C2014</f>
        <v>School District</v>
      </c>
      <c r="D2014" t="str">
        <f>Input2022!D2014</f>
        <v>06</v>
      </c>
      <c r="E2014" t="str">
        <f>Input2022!E2014</f>
        <v>023</v>
      </c>
      <c r="F2014" t="str">
        <f>Input2022!F2014</f>
        <v>19950</v>
      </c>
      <c r="G2014" t="str">
        <f>Input2022!G2014</f>
        <v>CA</v>
      </c>
      <c r="H2014">
        <f>Input2022!H2014*0.000001</f>
        <v>8.5292569999999994</v>
      </c>
      <c r="I2014">
        <f>Input2022!I2014*0.000001</f>
        <v>-0.514679</v>
      </c>
      <c r="J2014">
        <f>Input2022!J2014*0.000001</f>
        <v>23.240983</v>
      </c>
      <c r="K2014">
        <f>Input2022!K2014*0.000001</f>
        <v>23.234029</v>
      </c>
      <c r="L2014">
        <f>Input2022!L2014*0.000001</f>
        <v>31.188302</v>
      </c>
      <c r="M2014">
        <f>Input2022!M2014*0.000001</f>
        <v>29.565351999999997</v>
      </c>
      <c r="N2014">
        <f>Input2022!N2014*0.000001</f>
        <v>0</v>
      </c>
      <c r="O2014">
        <f>Input2022!O2014*0.000001</f>
        <v>13.838401999999999</v>
      </c>
      <c r="P2014">
        <f>Input2022!P2014*0.000001</f>
        <v>3.132673</v>
      </c>
      <c r="Q2014">
        <f>Input2022!Q2014*0.000001</f>
        <v>-15.118233999999999</v>
      </c>
      <c r="R2014">
        <f>Input2022!R2014*0.000001</f>
        <v>64.648760999999993</v>
      </c>
      <c r="S2014">
        <f>Input2022!S2014*0.000001</f>
        <v>49.530526999999999</v>
      </c>
      <c r="T2014">
        <f>Input2022!T2014*0.000001</f>
        <v>2.1146199999999999</v>
      </c>
      <c r="U2014">
        <f>Input2022!U2014*0.000001</f>
        <v>-4.8899999999999996E-4</v>
      </c>
      <c r="V2014">
        <f>Input2022!V2014*0.000001</f>
        <v>5.2063999999999999E-2</v>
      </c>
      <c r="W2014">
        <f>Input2022!W2014*0.000001</f>
        <v>-4.9704540000000001</v>
      </c>
    </row>
    <row r="2015" spans="1:23">
      <c r="A2015">
        <f>Input2022!A2015</f>
        <v>2023</v>
      </c>
      <c r="B2015" t="str">
        <f>Input2022!B2015</f>
        <v>Kneeland Elementary School District</v>
      </c>
      <c r="C2015" t="str">
        <f>Input2022!C2015</f>
        <v>School District</v>
      </c>
      <c r="D2015" t="str">
        <f>Input2022!D2015</f>
        <v>06</v>
      </c>
      <c r="E2015" t="str">
        <f>Input2022!E2015</f>
        <v>023</v>
      </c>
      <c r="F2015" t="str">
        <f>Input2022!F2015</f>
        <v>19980</v>
      </c>
      <c r="G2015" t="str">
        <f>Input2022!G2015</f>
        <v>CA</v>
      </c>
      <c r="H2015">
        <f>Input2022!H2015*0.000001</f>
        <v>0.28792899999999999</v>
      </c>
      <c r="I2015">
        <f>Input2022!I2015*0.000001</f>
        <v>0</v>
      </c>
      <c r="J2015">
        <f>Input2022!J2015*0.000001</f>
        <v>0.72231800000000002</v>
      </c>
      <c r="K2015">
        <f>Input2022!K2015*0.000001</f>
        <v>0</v>
      </c>
      <c r="L2015">
        <f>Input2022!L2015*0.000001</f>
        <v>0.73192899999999994</v>
      </c>
      <c r="M2015">
        <f>Input2022!M2015*0.000001</f>
        <v>0.74065300000000001</v>
      </c>
      <c r="N2015">
        <f>Input2022!N2015*0.000001</f>
        <v>0</v>
      </c>
      <c r="O2015">
        <f>Input2022!O2015*0.000001</f>
        <v>0.460947</v>
      </c>
      <c r="P2015">
        <f>Input2022!P2015*0.000001</f>
        <v>0.10643899999999999</v>
      </c>
      <c r="Q2015">
        <f>Input2022!Q2015*0.000001</f>
        <v>-0.45645199999999997</v>
      </c>
      <c r="R2015">
        <f>Input2022!R2015*0.000001</f>
        <v>1.6600545300831338</v>
      </c>
      <c r="S2015">
        <f>Input2022!S2015*0.000001</f>
        <v>1.2036025300831339</v>
      </c>
      <c r="T2015">
        <f>Input2022!T2015*0.000001</f>
        <v>7.9697999999999991E-2</v>
      </c>
      <c r="U2015">
        <f>Input2022!U2015*0.000001</f>
        <v>0</v>
      </c>
      <c r="V2015">
        <f>Input2022!V2015*0.000001</f>
        <v>0</v>
      </c>
      <c r="W2015">
        <f>Input2022!W2015*0.000001</f>
        <v>-4.4332999999999997E-2</v>
      </c>
    </row>
    <row r="2016" spans="1:23">
      <c r="A2016">
        <f>Input2022!A2016</f>
        <v>2023</v>
      </c>
      <c r="B2016" t="str">
        <f>Input2022!B2016</f>
        <v>Knights Ferry Elementary School District</v>
      </c>
      <c r="C2016" t="str">
        <f>Input2022!C2016</f>
        <v>School District</v>
      </c>
      <c r="D2016" t="str">
        <f>Input2022!D2016</f>
        <v>06</v>
      </c>
      <c r="E2016" t="str">
        <f>Input2022!E2016</f>
        <v>099</v>
      </c>
      <c r="F2016" t="str">
        <f>Input2022!F2016</f>
        <v>20010</v>
      </c>
      <c r="G2016" t="str">
        <f>Input2022!G2016</f>
        <v>CA</v>
      </c>
      <c r="H2016">
        <f>Input2022!H2016*0.000001</f>
        <v>2.5522609999999997</v>
      </c>
      <c r="I2016">
        <f>Input2022!I2016*0.000001</f>
        <v>0</v>
      </c>
      <c r="J2016">
        <f>Input2022!J2016*0.000001</f>
        <v>1.8230659999999999</v>
      </c>
      <c r="K2016">
        <f>Input2022!K2016*0.000001</f>
        <v>0</v>
      </c>
      <c r="L2016">
        <f>Input2022!L2016*0.000001</f>
        <v>2.4358930000000001</v>
      </c>
      <c r="M2016">
        <f>Input2022!M2016*0.000001</f>
        <v>2.367788</v>
      </c>
      <c r="N2016">
        <f>Input2022!N2016*0.000001</f>
        <v>0</v>
      </c>
      <c r="O2016">
        <f>Input2022!O2016*0.000001</f>
        <v>3.0904889999999998</v>
      </c>
      <c r="P2016">
        <f>Input2022!P2016*0.000001</f>
        <v>0.26550999999999997</v>
      </c>
      <c r="Q2016">
        <f>Input2022!Q2016*0.000001</f>
        <v>-1.0012479999999999</v>
      </c>
      <c r="R2016">
        <f>Input2022!R2016*0.000001</f>
        <v>4.7231449556150489</v>
      </c>
      <c r="S2016">
        <f>Input2022!S2016*0.000001</f>
        <v>3.7218969556150494</v>
      </c>
      <c r="T2016">
        <f>Input2022!T2016*0.000001</f>
        <v>0.171261</v>
      </c>
      <c r="U2016">
        <f>Input2022!U2016*0.000001</f>
        <v>0</v>
      </c>
      <c r="V2016">
        <f>Input2022!V2016*0.000001</f>
        <v>0.33634199999999997</v>
      </c>
      <c r="W2016">
        <f>Input2022!W2016*0.000001</f>
        <v>1.657454</v>
      </c>
    </row>
    <row r="2017" spans="1:23">
      <c r="A2017">
        <f>Input2022!A2017</f>
        <v>2023</v>
      </c>
      <c r="B2017" t="str">
        <f>Input2022!B2017</f>
        <v>Knightsen Elementary School District</v>
      </c>
      <c r="C2017" t="str">
        <f>Input2022!C2017</f>
        <v>School District</v>
      </c>
      <c r="D2017" t="str">
        <f>Input2022!D2017</f>
        <v>06</v>
      </c>
      <c r="E2017" t="str">
        <f>Input2022!E2017</f>
        <v>013</v>
      </c>
      <c r="F2017" t="str">
        <f>Input2022!F2017</f>
        <v>20040</v>
      </c>
      <c r="G2017" t="str">
        <f>Input2022!G2017</f>
        <v>CA</v>
      </c>
      <c r="H2017">
        <f>Input2022!H2017*0.000001</f>
        <v>2.6541639999999997</v>
      </c>
      <c r="I2017">
        <f>Input2022!I2017*0.000001</f>
        <v>0</v>
      </c>
      <c r="J2017">
        <f>Input2022!J2017*0.000001</f>
        <v>7.2786779999999993</v>
      </c>
      <c r="K2017">
        <f>Input2022!K2017*0.000001</f>
        <v>1.3746999999999999E-2</v>
      </c>
      <c r="L2017">
        <f>Input2022!L2017*0.000001</f>
        <v>9.2686879999999991</v>
      </c>
      <c r="M2017">
        <f>Input2022!M2017*0.000001</f>
        <v>8.8975670000000004</v>
      </c>
      <c r="N2017">
        <f>Input2022!N2017*0.000001</f>
        <v>0</v>
      </c>
      <c r="O2017">
        <f>Input2022!O2017*0.000001</f>
        <v>4.3188170000000001</v>
      </c>
      <c r="P2017">
        <f>Input2022!P2017*0.000001</f>
        <v>0.76045299999999993</v>
      </c>
      <c r="Q2017">
        <f>Input2022!Q2017*0.000001</f>
        <v>-5.7537149999999997</v>
      </c>
      <c r="R2017">
        <f>Input2022!R2017*0.000001</f>
        <v>26.193665774270823</v>
      </c>
      <c r="S2017">
        <f>Input2022!S2017*0.000001</f>
        <v>20.439950774270823</v>
      </c>
      <c r="T2017">
        <f>Input2022!T2017*0.000001</f>
        <v>0.85272099999999995</v>
      </c>
      <c r="U2017">
        <f>Input2022!U2017*0.000001</f>
        <v>0</v>
      </c>
      <c r="V2017">
        <f>Input2022!V2017*0.000001</f>
        <v>0.37931599999999999</v>
      </c>
      <c r="W2017">
        <f>Input2022!W2017*0.000001</f>
        <v>-1.862657</v>
      </c>
    </row>
    <row r="2018" spans="1:23">
      <c r="A2018">
        <f>Input2022!A2018</f>
        <v>2023</v>
      </c>
      <c r="B2018" t="str">
        <f>Input2022!B2018</f>
        <v>Konocti Unified School District</v>
      </c>
      <c r="C2018" t="str">
        <f>Input2022!C2018</f>
        <v>School District</v>
      </c>
      <c r="D2018" t="str">
        <f>Input2022!D2018</f>
        <v>06</v>
      </c>
      <c r="E2018" t="str">
        <f>Input2022!E2018</f>
        <v>033</v>
      </c>
      <c r="F2018" t="str">
        <f>Input2022!F2018</f>
        <v>20070</v>
      </c>
      <c r="G2018" t="str">
        <f>Input2022!G2018</f>
        <v>CA</v>
      </c>
      <c r="H2018">
        <f>Input2022!H2018*0.000001</f>
        <v>17.460992999999998</v>
      </c>
      <c r="I2018">
        <f>Input2022!I2018*0.000001</f>
        <v>0</v>
      </c>
      <c r="J2018">
        <f>Input2022!J2018*0.000001</f>
        <v>62.985853999999996</v>
      </c>
      <c r="K2018">
        <f>Input2022!K2018*0.000001</f>
        <v>47.387819999999998</v>
      </c>
      <c r="L2018">
        <f>Input2022!L2018*0.000001</f>
        <v>80.954691999999994</v>
      </c>
      <c r="M2018">
        <f>Input2022!M2018*0.000001</f>
        <v>77.255106999999995</v>
      </c>
      <c r="N2018">
        <f>Input2022!N2018*0.000001</f>
        <v>0</v>
      </c>
      <c r="O2018">
        <f>Input2022!O2018*0.000001</f>
        <v>40.907516999999999</v>
      </c>
      <c r="P2018">
        <f>Input2022!P2018*0.000001</f>
        <v>7.8382009999999998</v>
      </c>
      <c r="Q2018">
        <f>Input2022!Q2018*0.000001</f>
        <v>-39.557561</v>
      </c>
      <c r="R2018">
        <f>Input2022!R2018*0.000001</f>
        <v>171.72401299999999</v>
      </c>
      <c r="S2018">
        <f>Input2022!S2018*0.000001</f>
        <v>132.16645199999999</v>
      </c>
      <c r="T2018">
        <f>Input2022!T2018*0.000001</f>
        <v>6.1685409999999994</v>
      </c>
      <c r="U2018">
        <f>Input2022!U2018*0.000001</f>
        <v>0.58899199999999996</v>
      </c>
      <c r="V2018">
        <f>Input2022!V2018*0.000001</f>
        <v>6.4523570000000001</v>
      </c>
      <c r="W2018">
        <f>Input2022!W2018*0.000001</f>
        <v>-16.912860999999999</v>
      </c>
    </row>
    <row r="2019" spans="1:23">
      <c r="A2019">
        <f>Input2022!A2019</f>
        <v>2023</v>
      </c>
      <c r="B2019" t="str">
        <f>Input2022!B2019</f>
        <v>La Canada Unified School District</v>
      </c>
      <c r="C2019" t="str">
        <f>Input2022!C2019</f>
        <v>School District</v>
      </c>
      <c r="D2019" t="str">
        <f>Input2022!D2019</f>
        <v>06</v>
      </c>
      <c r="E2019" t="str">
        <f>Input2022!E2019</f>
        <v>037</v>
      </c>
      <c r="F2019" t="str">
        <f>Input2022!F2019</f>
        <v>20130</v>
      </c>
      <c r="G2019" t="str">
        <f>Input2022!G2019</f>
        <v>CA</v>
      </c>
      <c r="H2019">
        <f>Input2022!H2019*0.000001</f>
        <v>10.896417</v>
      </c>
      <c r="I2019">
        <f>Input2022!I2019*0.000001</f>
        <v>-0.25</v>
      </c>
      <c r="J2019">
        <f>Input2022!J2019*0.000001</f>
        <v>63.746976999999994</v>
      </c>
      <c r="K2019">
        <f>Input2022!K2019*0.000001</f>
        <v>106.61466799999999</v>
      </c>
      <c r="L2019">
        <f>Input2022!L2019*0.000001</f>
        <v>79.506772999999995</v>
      </c>
      <c r="M2019">
        <f>Input2022!M2019*0.000001</f>
        <v>66.201163999999991</v>
      </c>
      <c r="N2019">
        <f>Input2022!N2019*0.000001</f>
        <v>0</v>
      </c>
      <c r="O2019">
        <f>Input2022!O2019*0.000001</f>
        <v>15.418481999999999</v>
      </c>
      <c r="P2019">
        <f>Input2022!P2019*0.000001</f>
        <v>4.8317739999999993</v>
      </c>
      <c r="Q2019">
        <f>Input2022!Q2019*0.000001</f>
        <v>-43.832442</v>
      </c>
      <c r="R2019">
        <f>Input2022!R2019*0.000001</f>
        <v>200.78039017543864</v>
      </c>
      <c r="S2019">
        <f>Input2022!S2019*0.000001</f>
        <v>156.94794817543863</v>
      </c>
      <c r="T2019">
        <f>Input2022!T2019*0.000001</f>
        <v>6.9452889999999998</v>
      </c>
      <c r="U2019">
        <f>Input2022!U2019*0.000001</f>
        <v>-1.877047949276798E-3</v>
      </c>
      <c r="V2019">
        <f>Input2022!V2019*0.000001</f>
        <v>7.2305739520507224</v>
      </c>
      <c r="W2019">
        <f>Input2022!W2019*0.000001</f>
        <v>-30.717639999999999</v>
      </c>
    </row>
    <row r="2020" spans="1:23">
      <c r="A2020">
        <f>Input2022!A2020</f>
        <v>2023</v>
      </c>
      <c r="B2020" t="str">
        <f>Input2022!B2020</f>
        <v>La Habra</v>
      </c>
      <c r="C2020" t="str">
        <f>Input2022!C2020</f>
        <v>City</v>
      </c>
      <c r="D2020" t="str">
        <f>Input2022!D2020</f>
        <v>06</v>
      </c>
      <c r="E2020" t="str">
        <f>Input2022!E2020</f>
        <v>059</v>
      </c>
      <c r="F2020">
        <f>Input2022!F2020</f>
        <v>39290</v>
      </c>
      <c r="G2020" t="str">
        <f>Input2022!G2020</f>
        <v>CA</v>
      </c>
      <c r="H2020">
        <f>Input2022!H2020*0.000001</f>
        <v>17.986806999999999</v>
      </c>
      <c r="I2020">
        <f>Input2022!I2020*0.000001</f>
        <v>-14.102884999999999</v>
      </c>
      <c r="J2020">
        <f>Input2022!J2020*0.000001</f>
        <v>42.883278999999995</v>
      </c>
      <c r="K2020">
        <f>Input2022!K2020*0.000001</f>
        <v>120.392375</v>
      </c>
      <c r="L2020">
        <f>Input2022!L2020*0.000001</f>
        <v>115.919669</v>
      </c>
      <c r="M2020">
        <f>Input2022!M2020*0.000001</f>
        <v>60.264097999999997</v>
      </c>
      <c r="N2020">
        <f>Input2022!N2020*0.000001</f>
        <v>0</v>
      </c>
      <c r="O2020">
        <f>Input2022!O2020*0.000001</f>
        <v>18.575761999999997</v>
      </c>
      <c r="P2020">
        <f>Input2022!P2020*0.000001</f>
        <v>4.2385120000000001</v>
      </c>
      <c r="Q2020">
        <f>Input2022!Q2020*0.000001</f>
        <v>-35.495708999999998</v>
      </c>
      <c r="R2020">
        <f>Input2022!R2020*0.000001</f>
        <v>234.90707999999998</v>
      </c>
      <c r="S2020">
        <f>Input2022!S2020*0.000001</f>
        <v>199.411371</v>
      </c>
      <c r="T2020">
        <f>Input2022!T2020*0.000001</f>
        <v>3.433935</v>
      </c>
      <c r="U2020">
        <f>Input2022!U2020*0.000001</f>
        <v>4.2854380000000001</v>
      </c>
      <c r="V2020">
        <f>Input2022!V2020*0.000001</f>
        <v>8.5680209999999999</v>
      </c>
      <c r="W2020">
        <f>Input2022!W2020*0.000001</f>
        <v>-61.304856999999998</v>
      </c>
    </row>
    <row r="2021" spans="1:23">
      <c r="A2021">
        <f>Input2022!A2021</f>
        <v>2023</v>
      </c>
      <c r="B2021" t="str">
        <f>Input2022!B2021</f>
        <v>La Habra City School District</v>
      </c>
      <c r="C2021" t="str">
        <f>Input2022!C2021</f>
        <v>School District</v>
      </c>
      <c r="D2021" t="str">
        <f>Input2022!D2021</f>
        <v>06</v>
      </c>
      <c r="E2021" t="str">
        <f>Input2022!E2021</f>
        <v>059</v>
      </c>
      <c r="F2021" t="str">
        <f>Input2022!F2021</f>
        <v>20190</v>
      </c>
      <c r="G2021" t="str">
        <f>Input2022!G2021</f>
        <v>CA</v>
      </c>
      <c r="H2021">
        <f>Input2022!H2021*0.000001</f>
        <v>22.463425999999998</v>
      </c>
      <c r="I2021">
        <f>Input2022!I2021*0.000001</f>
        <v>0</v>
      </c>
      <c r="J2021">
        <f>Input2022!J2021*0.000001</f>
        <v>79.820876999999996</v>
      </c>
      <c r="K2021">
        <f>Input2022!K2021*0.000001</f>
        <v>40.332602999999999</v>
      </c>
      <c r="L2021">
        <f>Input2022!L2021*0.000001</f>
        <v>99.485919999999993</v>
      </c>
      <c r="M2021">
        <f>Input2022!M2021*0.000001</f>
        <v>91.126453999999995</v>
      </c>
      <c r="N2021">
        <f>Input2022!N2021*0.000001</f>
        <v>0</v>
      </c>
      <c r="O2021">
        <f>Input2022!O2021*0.000001</f>
        <v>30.985844</v>
      </c>
      <c r="P2021">
        <f>Input2022!P2021*0.000001</f>
        <v>5.2802879999999996</v>
      </c>
      <c r="Q2021">
        <f>Input2022!Q2021*0.000001</f>
        <v>-58.039664999999999</v>
      </c>
      <c r="R2021">
        <f>Input2022!R2021*0.000001</f>
        <v>260.11070578947368</v>
      </c>
      <c r="S2021">
        <f>Input2022!S2021*0.000001</f>
        <v>202.0710407894737</v>
      </c>
      <c r="T2021">
        <f>Input2022!T2021*0.000001</f>
        <v>9.3168299999999995</v>
      </c>
      <c r="U2021">
        <f>Input2022!U2021*0.000001</f>
        <v>-2.2881186843669507E-3</v>
      </c>
      <c r="V2021">
        <f>Input2022!V2021*0.000001</f>
        <v>12.605063881315633</v>
      </c>
      <c r="W2021">
        <f>Input2022!W2021*0.000001</f>
        <v>-44.405484999999999</v>
      </c>
    </row>
    <row r="2022" spans="1:23">
      <c r="A2022">
        <f>Input2022!A2022</f>
        <v>2023</v>
      </c>
      <c r="B2022" t="str">
        <f>Input2022!B2022</f>
        <v>La Habra Heights</v>
      </c>
      <c r="C2022" t="str">
        <f>Input2022!C2022</f>
        <v>City</v>
      </c>
      <c r="D2022" t="str">
        <f>Input2022!D2022</f>
        <v>06</v>
      </c>
      <c r="E2022" t="str">
        <f>Input2022!E2022</f>
        <v>037</v>
      </c>
      <c r="F2022" t="str">
        <f>Input2022!F2022</f>
        <v>39304</v>
      </c>
      <c r="G2022" t="str">
        <f>Input2022!G2022</f>
        <v>CA</v>
      </c>
      <c r="H2022">
        <f>Input2022!H2022*0.000001</f>
        <v>8.1634999999999991</v>
      </c>
      <c r="I2022">
        <f>Input2022!I2022*0.000001</f>
        <v>-0.17959699999999998</v>
      </c>
      <c r="J2022">
        <f>Input2022!J2022*0.000001</f>
        <v>4.2162410000000001</v>
      </c>
      <c r="K2022">
        <f>Input2022!K2022*0.000001</f>
        <v>8.4406999999999996E-2</v>
      </c>
      <c r="L2022">
        <f>Input2022!L2022*0.000001</f>
        <v>8.0662880000000001</v>
      </c>
      <c r="M2022">
        <f>Input2022!M2022*0.000001</f>
        <v>4.6337429999999999</v>
      </c>
      <c r="N2022">
        <f>Input2022!N2022*0.000001</f>
        <v>0</v>
      </c>
      <c r="O2022">
        <f>Input2022!O2022*0.000001</f>
        <v>8.5653069999999989</v>
      </c>
      <c r="P2022">
        <f>Input2022!P2022*0.000001</f>
        <v>0.84015600000000001</v>
      </c>
      <c r="Q2022">
        <f>Input2022!Q2022*0.000001</f>
        <v>-1.8354219999999999</v>
      </c>
      <c r="R2022">
        <f>Input2022!R2022*0.000001</f>
        <v>7.8705919999999994</v>
      </c>
      <c r="S2022">
        <f>Input2022!S2022*0.000001</f>
        <v>6.0351699999999999</v>
      </c>
      <c r="T2022">
        <f>Input2022!T2022*0.000001</f>
        <v>0.22123499999999999</v>
      </c>
      <c r="U2022">
        <f>Input2022!U2022*0.000001</f>
        <v>0</v>
      </c>
      <c r="V2022">
        <f>Input2022!V2022*0.000001</f>
        <v>0.37309500000000001</v>
      </c>
      <c r="W2022">
        <f>Input2022!W2022*0.000001</f>
        <v>6.5885959999999999</v>
      </c>
    </row>
    <row r="2023" spans="1:23">
      <c r="A2023">
        <f>Input2022!A2023</f>
        <v>2023</v>
      </c>
      <c r="B2023" t="str">
        <f>Input2022!B2023</f>
        <v>La Honda Pescadero Unified School District</v>
      </c>
      <c r="C2023" t="str">
        <f>Input2022!C2023</f>
        <v>School District</v>
      </c>
      <c r="D2023" t="str">
        <f>Input2022!D2023</f>
        <v>06</v>
      </c>
      <c r="E2023" t="str">
        <f>Input2022!E2023</f>
        <v>081</v>
      </c>
      <c r="F2023" t="str">
        <f>Input2022!F2023</f>
        <v>20220</v>
      </c>
      <c r="G2023" t="str">
        <f>Input2022!G2023</f>
        <v>CA</v>
      </c>
      <c r="H2023">
        <f>Input2022!H2023*0.000001</f>
        <v>1.6317929999999998</v>
      </c>
      <c r="I2023">
        <f>Input2022!I2023*0.000001</f>
        <v>-4.7285999999999995E-2</v>
      </c>
      <c r="J2023">
        <f>Input2022!J2023*0.000001</f>
        <v>7.6340459999999997</v>
      </c>
      <c r="K2023">
        <f>Input2022!K2023*0.000001</f>
        <v>14.461857999999999</v>
      </c>
      <c r="L2023">
        <f>Input2022!L2023*0.000001</f>
        <v>11.091229</v>
      </c>
      <c r="M2023">
        <f>Input2022!M2023*0.000001</f>
        <v>8.2557799999999997</v>
      </c>
      <c r="N2023">
        <f>Input2022!N2023*0.000001</f>
        <v>0</v>
      </c>
      <c r="O2023">
        <f>Input2022!O2023*0.000001</f>
        <v>3.1666249999999998</v>
      </c>
      <c r="P2023">
        <f>Input2022!P2023*0.000001</f>
        <v>0.63240200000000002</v>
      </c>
      <c r="Q2023">
        <f>Input2022!Q2023*0.000001</f>
        <v>-7.2328399999999995</v>
      </c>
      <c r="R2023">
        <f>Input2022!R2023*0.000001</f>
        <v>30.601305</v>
      </c>
      <c r="S2023">
        <f>Input2022!S2023*0.000001</f>
        <v>23.368465</v>
      </c>
      <c r="T2023">
        <f>Input2022!T2023*0.000001</f>
        <v>1.038985</v>
      </c>
      <c r="U2023">
        <f>Input2022!U2023*0.000001</f>
        <v>0</v>
      </c>
      <c r="V2023">
        <f>Input2022!V2023*0.000001</f>
        <v>0.62137500000000001</v>
      </c>
      <c r="W2023">
        <f>Input2022!W2023*0.000001</f>
        <v>-4.5275299999999996</v>
      </c>
    </row>
    <row r="2024" spans="1:23">
      <c r="A2024">
        <f>Input2022!A2024</f>
        <v>2023</v>
      </c>
      <c r="B2024" t="str">
        <f>Input2022!B2024</f>
        <v>La Mesa-Spring Valley School District</v>
      </c>
      <c r="C2024" t="str">
        <f>Input2022!C2024</f>
        <v>School District</v>
      </c>
      <c r="D2024" t="str">
        <f>Input2022!D2024</f>
        <v>06</v>
      </c>
      <c r="E2024" t="str">
        <f>Input2022!E2024</f>
        <v>073</v>
      </c>
      <c r="F2024" t="str">
        <f>Input2022!F2024</f>
        <v>20250</v>
      </c>
      <c r="G2024" t="str">
        <f>Input2022!G2024</f>
        <v>CA</v>
      </c>
      <c r="H2024">
        <f>Input2022!H2024*0.000001</f>
        <v>50.917106999999994</v>
      </c>
      <c r="I2024">
        <f>Input2022!I2024*0.000001</f>
        <v>0</v>
      </c>
      <c r="J2024">
        <f>Input2022!J2024*0.000001</f>
        <v>179.571698</v>
      </c>
      <c r="K2024">
        <f>Input2022!K2024*0.000001</f>
        <v>67.071181999999993</v>
      </c>
      <c r="L2024">
        <f>Input2022!L2024*0.000001</f>
        <v>215.809472</v>
      </c>
      <c r="M2024">
        <f>Input2022!M2024*0.000001</f>
        <v>198.76183799999998</v>
      </c>
      <c r="N2024">
        <f>Input2022!N2024*0.000001</f>
        <v>0</v>
      </c>
      <c r="O2024">
        <f>Input2022!O2024*0.000001</f>
        <v>67.491095000000001</v>
      </c>
      <c r="P2024">
        <f>Input2022!P2024*0.000001</f>
        <v>11.007119999999999</v>
      </c>
      <c r="Q2024">
        <f>Input2022!Q2024*0.000001</f>
        <v>-138.843693</v>
      </c>
      <c r="R2024">
        <f>Input2022!R2024*0.000001</f>
        <v>616.47699390587582</v>
      </c>
      <c r="S2024">
        <f>Input2022!S2024*0.000001</f>
        <v>477.63330090587579</v>
      </c>
      <c r="T2024">
        <f>Input2022!T2024*0.000001</f>
        <v>21.661877999999998</v>
      </c>
      <c r="U2024">
        <f>Input2022!U2024*0.000001</f>
        <v>0</v>
      </c>
      <c r="V2024">
        <f>Input2022!V2024*0.000001</f>
        <v>42.317262999999997</v>
      </c>
      <c r="W2024">
        <f>Input2022!W2024*0.000001</f>
        <v>-113.40979999999999</v>
      </c>
    </row>
    <row r="2025" spans="1:23">
      <c r="A2025">
        <f>Input2022!A2025</f>
        <v>2023</v>
      </c>
      <c r="B2025" t="str">
        <f>Input2022!B2025</f>
        <v>La Mirada</v>
      </c>
      <c r="C2025" t="str">
        <f>Input2022!C2025</f>
        <v>City</v>
      </c>
      <c r="D2025" t="str">
        <f>Input2022!D2025</f>
        <v>06</v>
      </c>
      <c r="E2025" t="str">
        <f>Input2022!E2025</f>
        <v>037</v>
      </c>
      <c r="F2025">
        <f>Input2022!F2025</f>
        <v>40032</v>
      </c>
      <c r="G2025" t="str">
        <f>Input2022!G2025</f>
        <v>CA</v>
      </c>
      <c r="H2025">
        <f>Input2022!H2025*0.000001</f>
        <v>52.756591999999998</v>
      </c>
      <c r="I2025">
        <f>Input2022!I2025*0.000001</f>
        <v>-12.858893999999999</v>
      </c>
      <c r="J2025">
        <f>Input2022!J2025*0.000001</f>
        <v>43.062830999999996</v>
      </c>
      <c r="K2025">
        <f>Input2022!K2025*0.000001</f>
        <v>6.0852040000000001</v>
      </c>
      <c r="L2025">
        <f>Input2022!L2025*0.000001</f>
        <v>66.940114999999992</v>
      </c>
      <c r="M2025">
        <f>Input2022!M2025*0.000001</f>
        <v>48.766901999999995</v>
      </c>
      <c r="N2025">
        <f>Input2022!N2025*0.000001</f>
        <v>0</v>
      </c>
      <c r="O2025">
        <f>Input2022!O2025*0.000001</f>
        <v>54.942974999999997</v>
      </c>
      <c r="P2025">
        <f>Input2022!P2025*0.000001</f>
        <v>6.5677219999999998</v>
      </c>
      <c r="Q2025">
        <f>Input2022!Q2025*0.000001</f>
        <v>-12.996983999999999</v>
      </c>
      <c r="R2025">
        <f>Input2022!R2025*0.000001</f>
        <v>80.596777355728861</v>
      </c>
      <c r="S2025">
        <f>Input2022!S2025*0.000001</f>
        <v>67.599793355728863</v>
      </c>
      <c r="T2025">
        <f>Input2022!T2025*0.000001</f>
        <v>1.73515</v>
      </c>
      <c r="U2025">
        <f>Input2022!U2025*0.000001</f>
        <v>23.473786999999998</v>
      </c>
      <c r="V2025">
        <f>Input2022!V2025*0.000001</f>
        <v>23.122149999999998</v>
      </c>
      <c r="W2025">
        <f>Input2022!W2025*0.000001</f>
        <v>66.886068999999992</v>
      </c>
    </row>
    <row r="2026" spans="1:23">
      <c r="A2026">
        <f>Input2022!A2026</f>
        <v>2023</v>
      </c>
      <c r="B2026" t="str">
        <f>Input2022!B2026</f>
        <v>La Palma</v>
      </c>
      <c r="C2026" t="str">
        <f>Input2022!C2026</f>
        <v>City</v>
      </c>
      <c r="D2026" t="str">
        <f>Input2022!D2026</f>
        <v>06</v>
      </c>
      <c r="E2026" t="str">
        <f>Input2022!E2026</f>
        <v>059</v>
      </c>
      <c r="F2026">
        <f>Input2022!F2026</f>
        <v>40256</v>
      </c>
      <c r="G2026" t="str">
        <f>Input2022!G2026</f>
        <v>CA</v>
      </c>
      <c r="H2026">
        <f>Input2022!H2026*0.000001</f>
        <v>15.538005999999999</v>
      </c>
      <c r="I2026">
        <f>Input2022!I2026*0.000001</f>
        <v>-0.419935</v>
      </c>
      <c r="J2026">
        <f>Input2022!J2026*0.000001</f>
        <v>12.466581999999999</v>
      </c>
      <c r="K2026">
        <f>Input2022!K2026*0.000001</f>
        <v>0.337368</v>
      </c>
      <c r="L2026">
        <f>Input2022!L2026*0.000001</f>
        <v>20.251307999999998</v>
      </c>
      <c r="M2026">
        <f>Input2022!M2026*0.000001</f>
        <v>13.670475</v>
      </c>
      <c r="N2026">
        <f>Input2022!N2026*0.000001</f>
        <v>0</v>
      </c>
      <c r="O2026">
        <f>Input2022!O2026*0.000001</f>
        <v>21.136399999999998</v>
      </c>
      <c r="P2026">
        <f>Input2022!P2026*0.000001</f>
        <v>6.9959499999999997</v>
      </c>
      <c r="Q2026">
        <f>Input2022!Q2026*0.000001</f>
        <v>-22.032239999999998</v>
      </c>
      <c r="R2026">
        <f>Input2022!R2026*0.000001</f>
        <v>94.183498835561494</v>
      </c>
      <c r="S2026">
        <f>Input2022!S2026*0.000001</f>
        <v>72.151258835561492</v>
      </c>
      <c r="T2026">
        <f>Input2022!T2026*0.000001</f>
        <v>2.246861</v>
      </c>
      <c r="U2026">
        <f>Input2022!U2026*0.000001</f>
        <v>2.8251869999999997</v>
      </c>
      <c r="V2026">
        <f>Input2022!V2026*0.000001</f>
        <v>2.8312209999999998</v>
      </c>
      <c r="W2026">
        <f>Input2022!W2026*0.000001</f>
        <v>17.188371999999998</v>
      </c>
    </row>
    <row r="2027" spans="1:23">
      <c r="A2027">
        <f>Input2022!A2027</f>
        <v>2023</v>
      </c>
      <c r="B2027" t="str">
        <f>Input2022!B2027</f>
        <v>La Puente</v>
      </c>
      <c r="C2027" t="str">
        <f>Input2022!C2027</f>
        <v>City</v>
      </c>
      <c r="D2027" t="str">
        <f>Input2022!D2027</f>
        <v>06</v>
      </c>
      <c r="E2027" t="str">
        <f>Input2022!E2027</f>
        <v>037</v>
      </c>
      <c r="F2027">
        <f>Input2022!F2027</f>
        <v>40340</v>
      </c>
      <c r="G2027" t="str">
        <f>Input2022!G2027</f>
        <v>CA</v>
      </c>
      <c r="H2027">
        <f>Input2022!H2027*0.000001</f>
        <v>20.796132</v>
      </c>
      <c r="I2027">
        <f>Input2022!I2027*0.000001</f>
        <v>-1.353065</v>
      </c>
      <c r="J2027">
        <f>Input2022!J2027*0.000001</f>
        <v>17.612496</v>
      </c>
      <c r="K2027">
        <f>Input2022!K2027*0.000001</f>
        <v>25.783497999999998</v>
      </c>
      <c r="L2027">
        <f>Input2022!L2027*0.000001</f>
        <v>39.455010000000001</v>
      </c>
      <c r="M2027">
        <f>Input2022!M2027*0.000001</f>
        <v>18.685838999999998</v>
      </c>
      <c r="N2027">
        <f>Input2022!N2027*0.000001</f>
        <v>0.52310199999999996</v>
      </c>
      <c r="O2027">
        <f>Input2022!O2027*0.000001</f>
        <v>18.832424</v>
      </c>
      <c r="P2027">
        <f>Input2022!P2027*0.000001</f>
        <v>3.2456179999999999</v>
      </c>
      <c r="Q2027">
        <f>Input2022!Q2027*0.000001</f>
        <v>-2.7089219999999998</v>
      </c>
      <c r="R2027">
        <f>Input2022!R2027*0.000001</f>
        <v>25.459793233082692</v>
      </c>
      <c r="S2027">
        <f>Input2022!S2027*0.000001</f>
        <v>22.750871233082691</v>
      </c>
      <c r="T2027">
        <f>Input2022!T2027*0.000001</f>
        <v>0.53453499999999998</v>
      </c>
      <c r="U2027">
        <f>Input2022!U2027*0.000001</f>
        <v>4.1343309999999995</v>
      </c>
      <c r="V2027">
        <f>Input2022!V2027*0.000001</f>
        <v>4.2929810000000002</v>
      </c>
      <c r="W2027">
        <f>Input2022!W2027*0.000001</f>
        <v>29.962885999999997</v>
      </c>
    </row>
    <row r="2028" spans="1:23">
      <c r="A2028">
        <f>Input2022!A2028</f>
        <v>2023</v>
      </c>
      <c r="B2028" t="str">
        <f>Input2022!B2028</f>
        <v>La Quinta</v>
      </c>
      <c r="C2028" t="str">
        <f>Input2022!C2028</f>
        <v>City</v>
      </c>
      <c r="D2028" t="str">
        <f>Input2022!D2028</f>
        <v>06</v>
      </c>
      <c r="E2028" t="str">
        <f>Input2022!E2028</f>
        <v>065</v>
      </c>
      <c r="F2028" t="str">
        <f>Input2022!F2028</f>
        <v>40354</v>
      </c>
      <c r="G2028" t="str">
        <f>Input2022!G2028</f>
        <v>CA</v>
      </c>
      <c r="H2028">
        <f>Input2022!H2028*0.000001</f>
        <v>155.529583</v>
      </c>
      <c r="I2028">
        <f>Input2022!I2028*0.000001</f>
        <v>-6.9396420000000001</v>
      </c>
      <c r="J2028">
        <f>Input2022!J2028*0.000001</f>
        <v>59.110913999999994</v>
      </c>
      <c r="K2028">
        <f>Input2022!K2028*0.000001</f>
        <v>1.1327119999999999</v>
      </c>
      <c r="L2028">
        <f>Input2022!L2028*0.000001</f>
        <v>109.97209799999999</v>
      </c>
      <c r="M2028">
        <f>Input2022!M2028*0.000001</f>
        <v>86.121050999999994</v>
      </c>
      <c r="N2028">
        <f>Input2022!N2028*0.000001</f>
        <v>0</v>
      </c>
      <c r="O2028">
        <f>Input2022!O2028*0.000001</f>
        <v>158.79656299999999</v>
      </c>
      <c r="P2028">
        <f>Input2022!P2028*0.000001</f>
        <v>9.3856020000000004</v>
      </c>
      <c r="Q2028">
        <f>Input2022!Q2028*0.000001</f>
        <v>-13.550552999999999</v>
      </c>
      <c r="R2028">
        <f>Input2022!R2028*0.000001</f>
        <v>144.154819</v>
      </c>
      <c r="S2028">
        <f>Input2022!S2028*0.000001</f>
        <v>130.604266</v>
      </c>
      <c r="T2028">
        <f>Input2022!T2028*0.000001</f>
        <v>1.9200919999999999</v>
      </c>
      <c r="U2028">
        <f>Input2022!U2028*0.000001</f>
        <v>1.792999</v>
      </c>
      <c r="V2028">
        <f>Input2022!V2028*0.000001</f>
        <v>1.415511</v>
      </c>
      <c r="W2028">
        <f>Input2022!W2028*0.000001</f>
        <v>220.27710999999999</v>
      </c>
    </row>
    <row r="2029" spans="1:23">
      <c r="A2029">
        <f>Input2022!A2029</f>
        <v>2023</v>
      </c>
      <c r="B2029" t="str">
        <f>Input2022!B2029</f>
        <v>La Verne</v>
      </c>
      <c r="C2029" t="str">
        <f>Input2022!C2029</f>
        <v>City</v>
      </c>
      <c r="D2029" t="str">
        <f>Input2022!D2029</f>
        <v>06</v>
      </c>
      <c r="E2029" t="str">
        <f>Input2022!E2029</f>
        <v>037</v>
      </c>
      <c r="F2029">
        <f>Input2022!F2029</f>
        <v>40830</v>
      </c>
      <c r="G2029" t="str">
        <f>Input2022!G2029</f>
        <v>CA</v>
      </c>
      <c r="H2029">
        <f>Input2022!H2029*0.000001</f>
        <v>13.18886</v>
      </c>
      <c r="I2029">
        <f>Input2022!I2029*0.000001</f>
        <v>-0.497</v>
      </c>
      <c r="J2029">
        <f>Input2022!J2029*0.000001</f>
        <v>45.021650999999999</v>
      </c>
      <c r="K2029">
        <f>Input2022!K2029*0.000001</f>
        <v>53.663733000000001</v>
      </c>
      <c r="L2029">
        <f>Input2022!L2029*0.000001</f>
        <v>77.933239999999998</v>
      </c>
      <c r="M2029">
        <f>Input2022!M2029*0.000001</f>
        <v>37.893228999999998</v>
      </c>
      <c r="N2029">
        <f>Input2022!N2029*0.000001</f>
        <v>4.3223739999999999</v>
      </c>
      <c r="O2029">
        <f>Input2022!O2029*0.000001</f>
        <v>11.915697</v>
      </c>
      <c r="P2029">
        <f>Input2022!P2029*0.000001</f>
        <v>3.5493779999999999</v>
      </c>
      <c r="Q2029">
        <f>Input2022!Q2029*0.000001</f>
        <v>-16.620711</v>
      </c>
      <c r="R2029">
        <f>Input2022!R2029*0.000001</f>
        <v>71.272345626072052</v>
      </c>
      <c r="S2029">
        <f>Input2022!S2029*0.000001</f>
        <v>54.651634626072045</v>
      </c>
      <c r="T2029">
        <f>Input2022!T2029*0.000001</f>
        <v>3.4495329999999997</v>
      </c>
      <c r="U2029">
        <f>Input2022!U2029*0.000001</f>
        <v>4.5875439999999994</v>
      </c>
      <c r="V2029">
        <f>Input2022!V2029*0.000001</f>
        <v>10.864875</v>
      </c>
      <c r="W2029">
        <f>Input2022!W2029*0.000001</f>
        <v>-22.113181999999998</v>
      </c>
    </row>
    <row r="2030" spans="1:23">
      <c r="A2030">
        <f>Input2022!A2030</f>
        <v>2023</v>
      </c>
      <c r="B2030" t="str">
        <f>Input2022!B2030</f>
        <v>Lafayette</v>
      </c>
      <c r="C2030" t="str">
        <f>Input2022!C2030</f>
        <v>City</v>
      </c>
      <c r="D2030" t="str">
        <f>Input2022!D2030</f>
        <v>06</v>
      </c>
      <c r="E2030" t="str">
        <f>Input2022!E2030</f>
        <v>013</v>
      </c>
      <c r="F2030">
        <f>Input2022!F2030</f>
        <v>39122</v>
      </c>
      <c r="G2030" t="str">
        <f>Input2022!G2030</f>
        <v>CA</v>
      </c>
      <c r="H2030">
        <f>Input2022!H2030*0.000001</f>
        <v>16.607516999999998</v>
      </c>
      <c r="I2030">
        <f>Input2022!I2030*0.000001</f>
        <v>-4.1703529999999995</v>
      </c>
      <c r="J2030">
        <f>Input2022!J2030*0.000001</f>
        <v>20.657679999999999</v>
      </c>
      <c r="K2030">
        <f>Input2022!K2030*0.000001</f>
        <v>4.1094569999999999</v>
      </c>
      <c r="L2030">
        <f>Input2022!L2030*0.000001</f>
        <v>31.175826999999998</v>
      </c>
      <c r="M2030">
        <f>Input2022!M2030*0.000001</f>
        <v>21.821099</v>
      </c>
      <c r="N2030">
        <f>Input2022!N2030*0.000001</f>
        <v>0</v>
      </c>
      <c r="O2030">
        <f>Input2022!O2030*0.000001</f>
        <v>18.730796999999999</v>
      </c>
      <c r="P2030">
        <f>Input2022!P2030*0.000001</f>
        <v>6.359985</v>
      </c>
      <c r="Q2030">
        <f>Input2022!Q2030*0.000001</f>
        <v>0</v>
      </c>
      <c r="R2030">
        <f>Input2022!R2030*0.000001</f>
        <v>0</v>
      </c>
      <c r="S2030">
        <f>Input2022!S2030*0.000001</f>
        <v>0</v>
      </c>
      <c r="T2030">
        <f>Input2022!T2030*0.000001</f>
        <v>0</v>
      </c>
      <c r="U2030">
        <f>Input2022!U2030*0.000001</f>
        <v>0</v>
      </c>
      <c r="V2030">
        <f>Input2022!V2030*0.000001</f>
        <v>0.74063999999999997</v>
      </c>
      <c r="W2030">
        <f>Input2022!W2030*0.000001</f>
        <v>29.731966</v>
      </c>
    </row>
    <row r="2031" spans="1:23">
      <c r="A2031">
        <f>Input2022!A2031</f>
        <v>2023</v>
      </c>
      <c r="B2031" t="str">
        <f>Input2022!B2031</f>
        <v>Lafayette School District</v>
      </c>
      <c r="C2031" t="str">
        <f>Input2022!C2031</f>
        <v>School District</v>
      </c>
      <c r="D2031" t="str">
        <f>Input2022!D2031</f>
        <v>06</v>
      </c>
      <c r="E2031" t="str">
        <f>Input2022!E2031</f>
        <v>013</v>
      </c>
      <c r="F2031" t="str">
        <f>Input2022!F2031</f>
        <v>20310</v>
      </c>
      <c r="G2031" t="str">
        <f>Input2022!G2031</f>
        <v>CA</v>
      </c>
      <c r="H2031">
        <f>Input2022!H2031*0.000001</f>
        <v>18.613482999999999</v>
      </c>
      <c r="I2031">
        <f>Input2022!I2031*0.000001</f>
        <v>0</v>
      </c>
      <c r="J2031">
        <f>Input2022!J2031*0.000001</f>
        <v>50.148446</v>
      </c>
      <c r="K2031">
        <f>Input2022!K2031*0.000001</f>
        <v>66.620907000000003</v>
      </c>
      <c r="L2031">
        <f>Input2022!L2031*0.000001</f>
        <v>66.101310999999995</v>
      </c>
      <c r="M2031">
        <f>Input2022!M2031*0.000001</f>
        <v>56.979754999999997</v>
      </c>
      <c r="N2031">
        <f>Input2022!N2031*0.000001</f>
        <v>0</v>
      </c>
      <c r="O2031">
        <f>Input2022!O2031*0.000001</f>
        <v>21.468907999999999</v>
      </c>
      <c r="P2031">
        <f>Input2022!P2031*0.000001</f>
        <v>2.6722779999999999</v>
      </c>
      <c r="Q2031">
        <f>Input2022!Q2031*0.000001</f>
        <v>-32.316960999999999</v>
      </c>
      <c r="R2031">
        <f>Input2022!R2031*0.000001</f>
        <v>151.7984581865577</v>
      </c>
      <c r="S2031">
        <f>Input2022!S2031*0.000001</f>
        <v>119.48149718655772</v>
      </c>
      <c r="T2031">
        <f>Input2022!T2031*0.000001</f>
        <v>4.8733089999999999</v>
      </c>
      <c r="U2031">
        <f>Input2022!U2031*0.000001</f>
        <v>1.7971809999999999</v>
      </c>
      <c r="V2031">
        <f>Input2022!V2031*0.000001</f>
        <v>5.6229149999999999</v>
      </c>
      <c r="W2031">
        <f>Input2022!W2031*0.000001</f>
        <v>-11.27718</v>
      </c>
    </row>
    <row r="2032" spans="1:23">
      <c r="A2032">
        <f>Input2022!A2032</f>
        <v>2023</v>
      </c>
      <c r="B2032" t="str">
        <f>Input2022!B2032</f>
        <v>Laguna Beach</v>
      </c>
      <c r="C2032" t="str">
        <f>Input2022!C2032</f>
        <v>City</v>
      </c>
      <c r="D2032" t="str">
        <f>Input2022!D2032</f>
        <v>06</v>
      </c>
      <c r="E2032" t="str">
        <f>Input2022!E2032</f>
        <v>059</v>
      </c>
      <c r="F2032">
        <f>Input2022!F2032</f>
        <v>39178</v>
      </c>
      <c r="G2032" t="str">
        <f>Input2022!G2032</f>
        <v>CA</v>
      </c>
      <c r="H2032">
        <f>Input2022!H2032*0.000001</f>
        <v>108.42146299999999</v>
      </c>
      <c r="I2032">
        <f>Input2022!I2032*0.000001</f>
        <v>-3.8273199999999998</v>
      </c>
      <c r="J2032">
        <f>Input2022!J2032*0.000001</f>
        <v>129.48052099999998</v>
      </c>
      <c r="K2032">
        <f>Input2022!K2032*0.000001</f>
        <v>37.568523999999996</v>
      </c>
      <c r="L2032">
        <f>Input2022!L2032*0.000001</f>
        <v>168.06144799999998</v>
      </c>
      <c r="M2032">
        <f>Input2022!M2032*0.000001</f>
        <v>129.694309</v>
      </c>
      <c r="N2032">
        <f>Input2022!N2032*0.000001</f>
        <v>0</v>
      </c>
      <c r="O2032">
        <f>Input2022!O2032*0.000001</f>
        <v>114.47915599999999</v>
      </c>
      <c r="P2032">
        <f>Input2022!P2032*0.000001</f>
        <v>12.378551999999999</v>
      </c>
      <c r="Q2032">
        <f>Input2022!Q2032*0.000001</f>
        <v>-83.510562999999991</v>
      </c>
      <c r="R2032">
        <f>Input2022!R2032*0.000001</f>
        <v>327.87342965948324</v>
      </c>
      <c r="S2032">
        <f>Input2022!S2032*0.000001</f>
        <v>244.36286665948325</v>
      </c>
      <c r="T2032">
        <f>Input2022!T2032*0.000001</f>
        <v>10.839722</v>
      </c>
      <c r="U2032">
        <f>Input2022!U2032*0.000001</f>
        <v>0</v>
      </c>
      <c r="V2032">
        <f>Input2022!V2032*0.000001</f>
        <v>4.0221330000000002</v>
      </c>
      <c r="W2032">
        <f>Input2022!W2032*0.000001</f>
        <v>71.135526999999996</v>
      </c>
    </row>
    <row r="2033" spans="1:23">
      <c r="A2033">
        <f>Input2022!A2033</f>
        <v>2023</v>
      </c>
      <c r="B2033" t="str">
        <f>Input2022!B2033</f>
        <v>Laguna Beach Unified School District</v>
      </c>
      <c r="C2033" t="str">
        <f>Input2022!C2033</f>
        <v>School District</v>
      </c>
      <c r="D2033" t="str">
        <f>Input2022!D2033</f>
        <v>06</v>
      </c>
      <c r="E2033" t="str">
        <f>Input2022!E2033</f>
        <v>059</v>
      </c>
      <c r="F2033" t="str">
        <f>Input2022!F2033</f>
        <v>20370</v>
      </c>
      <c r="G2033" t="str">
        <f>Input2022!G2033</f>
        <v>CA</v>
      </c>
      <c r="H2033">
        <f>Input2022!H2033*0.000001</f>
        <v>38.446973999999997</v>
      </c>
      <c r="I2033">
        <f>Input2022!I2033*0.000001</f>
        <v>-2.1</v>
      </c>
      <c r="J2033">
        <f>Input2022!J2033*0.000001</f>
        <v>75.950490000000002</v>
      </c>
      <c r="K2033">
        <f>Input2022!K2033*0.000001</f>
        <v>12.814658</v>
      </c>
      <c r="L2033">
        <f>Input2022!L2033*0.000001</f>
        <v>85.520271999999991</v>
      </c>
      <c r="M2033">
        <f>Input2022!M2033*0.000001</f>
        <v>82.063071999999991</v>
      </c>
      <c r="N2033">
        <f>Input2022!N2033*0.000001</f>
        <v>0</v>
      </c>
      <c r="O2033">
        <f>Input2022!O2033*0.000001</f>
        <v>45.048851999999997</v>
      </c>
      <c r="P2033">
        <f>Input2022!P2033*0.000001</f>
        <v>3.4859929999999997</v>
      </c>
      <c r="Q2033">
        <f>Input2022!Q2033*0.000001</f>
        <v>-51.014882</v>
      </c>
      <c r="R2033">
        <f>Input2022!R2033*0.000001</f>
        <v>232.2764001754386</v>
      </c>
      <c r="S2033">
        <f>Input2022!S2033*0.000001</f>
        <v>181.2615181754386</v>
      </c>
      <c r="T2033">
        <f>Input2022!T2033*0.000001</f>
        <v>7.9087939999999994</v>
      </c>
      <c r="U2033">
        <f>Input2022!U2033*0.000001</f>
        <v>3.8623305813354465</v>
      </c>
      <c r="V2033">
        <f>Input2022!V2033*0.000001</f>
        <v>5.0034885813354464</v>
      </c>
      <c r="W2033">
        <f>Input2022!W2033*0.000001</f>
        <v>3.9617239999999998</v>
      </c>
    </row>
    <row r="2034" spans="1:23">
      <c r="A2034">
        <f>Input2022!A2034</f>
        <v>2023</v>
      </c>
      <c r="B2034" t="str">
        <f>Input2022!B2034</f>
        <v>Laguna Hills</v>
      </c>
      <c r="C2034" t="str">
        <f>Input2022!C2034</f>
        <v>City</v>
      </c>
      <c r="D2034" t="str">
        <f>Input2022!D2034</f>
        <v>06</v>
      </c>
      <c r="E2034" t="str">
        <f>Input2022!E2034</f>
        <v>059</v>
      </c>
      <c r="F2034">
        <f>Input2022!F2034</f>
        <v>39220</v>
      </c>
      <c r="G2034" t="str">
        <f>Input2022!G2034</f>
        <v>CA</v>
      </c>
      <c r="H2034">
        <f>Input2022!H2034*0.000001</f>
        <v>21.559757999999999</v>
      </c>
      <c r="I2034">
        <f>Input2022!I2034*0.000001</f>
        <v>-1.1666179999999999</v>
      </c>
      <c r="J2034">
        <f>Input2022!J2034*0.000001</f>
        <v>22.730402999999999</v>
      </c>
      <c r="K2034">
        <f>Input2022!K2034*0.000001</f>
        <v>0.79485899999999998</v>
      </c>
      <c r="L2034">
        <f>Input2022!L2034*0.000001</f>
        <v>37.584150999999999</v>
      </c>
      <c r="M2034">
        <f>Input2022!M2034*0.000001</f>
        <v>27.376100999999998</v>
      </c>
      <c r="N2034">
        <f>Input2022!N2034*0.000001</f>
        <v>0</v>
      </c>
      <c r="O2034">
        <f>Input2022!O2034*0.000001</f>
        <v>21.111445</v>
      </c>
      <c r="P2034">
        <f>Input2022!P2034*0.000001</f>
        <v>2.0942129999999999</v>
      </c>
      <c r="Q2034">
        <f>Input2022!Q2034*0.000001</f>
        <v>-5.5997259999999995</v>
      </c>
      <c r="R2034">
        <f>Input2022!R2034*0.000001</f>
        <v>47.820034158838602</v>
      </c>
      <c r="S2034">
        <f>Input2022!S2034*0.000001</f>
        <v>42.220308158838606</v>
      </c>
      <c r="T2034">
        <f>Input2022!T2034*0.000001</f>
        <v>0.67479999999999996</v>
      </c>
      <c r="U2034">
        <f>Input2022!U2034*0.000001</f>
        <v>0</v>
      </c>
      <c r="V2034">
        <f>Input2022!V2034*0.000001</f>
        <v>0</v>
      </c>
      <c r="W2034">
        <f>Input2022!W2034*0.000001</f>
        <v>17.861467999999999</v>
      </c>
    </row>
    <row r="2035" spans="1:23">
      <c r="A2035">
        <f>Input2022!A2035</f>
        <v>2023</v>
      </c>
      <c r="B2035" t="str">
        <f>Input2022!B2035</f>
        <v>Laguna Joint Elementary School District</v>
      </c>
      <c r="C2035" t="str">
        <f>Input2022!C2035</f>
        <v>School District</v>
      </c>
      <c r="D2035" t="str">
        <f>Input2022!D2035</f>
        <v>06</v>
      </c>
      <c r="E2035" t="str">
        <f>Input2022!E2035</f>
        <v>041</v>
      </c>
      <c r="F2035" t="str">
        <f>Input2022!F2035</f>
        <v>20430</v>
      </c>
      <c r="G2035" t="str">
        <f>Input2022!G2035</f>
        <v>CA</v>
      </c>
      <c r="H2035">
        <f>Input2022!H2035*0.000001</f>
        <v>0.61006499999999997</v>
      </c>
      <c r="I2035">
        <f>Input2022!I2035*0.000001</f>
        <v>0</v>
      </c>
      <c r="J2035">
        <f>Input2022!J2035*0.000001</f>
        <v>0.63004599999999999</v>
      </c>
      <c r="K2035">
        <f>Input2022!K2035*0.000001</f>
        <v>0</v>
      </c>
      <c r="L2035">
        <f>Input2022!L2035*0.000001</f>
        <v>0.644459</v>
      </c>
      <c r="M2035">
        <f>Input2022!M2035*0.000001</f>
        <v>0.644459</v>
      </c>
      <c r="N2035">
        <f>Input2022!N2035*0.000001</f>
        <v>0</v>
      </c>
      <c r="O2035">
        <f>Input2022!O2035*0.000001</f>
        <v>1.0142959999999999</v>
      </c>
      <c r="P2035">
        <f>Input2022!P2035*0.000001</f>
        <v>0.26933799999999997</v>
      </c>
      <c r="Q2035">
        <f>Input2022!Q2035*0.000001</f>
        <v>-0.33846699999999996</v>
      </c>
      <c r="R2035">
        <f>Input2022!R2035*0.000001</f>
        <v>1.4875529381965553</v>
      </c>
      <c r="S2035">
        <f>Input2022!S2035*0.000001</f>
        <v>1.1490859381965555</v>
      </c>
      <c r="T2035">
        <f>Input2022!T2035*0.000001</f>
        <v>4.9875999999999997E-2</v>
      </c>
      <c r="U2035">
        <f>Input2022!U2035*0.000001</f>
        <v>0</v>
      </c>
      <c r="V2035">
        <f>Input2022!V2035*0.000001</f>
        <v>0</v>
      </c>
      <c r="W2035">
        <f>Input2022!W2035*0.000001</f>
        <v>0.44178299999999998</v>
      </c>
    </row>
    <row r="2036" spans="1:23">
      <c r="A2036">
        <f>Input2022!A2036</f>
        <v>2023</v>
      </c>
      <c r="B2036" t="str">
        <f>Input2022!B2036</f>
        <v>Laguna Niguel</v>
      </c>
      <c r="C2036" t="str">
        <f>Input2022!C2036</f>
        <v>City</v>
      </c>
      <c r="D2036" t="str">
        <f>Input2022!D2036</f>
        <v>06</v>
      </c>
      <c r="E2036" t="str">
        <f>Input2022!E2036</f>
        <v>059</v>
      </c>
      <c r="F2036">
        <f>Input2022!F2036</f>
        <v>39248</v>
      </c>
      <c r="G2036" t="str">
        <f>Input2022!G2036</f>
        <v>CA</v>
      </c>
      <c r="H2036">
        <f>Input2022!H2036*0.000001</f>
        <v>48.123353999999999</v>
      </c>
      <c r="I2036">
        <f>Input2022!I2036*0.000001</f>
        <v>-3.3409999999999998E-3</v>
      </c>
      <c r="J2036">
        <f>Input2022!J2036*0.000001</f>
        <v>51.604883000000001</v>
      </c>
      <c r="K2036">
        <f>Input2022!K2036*0.000001</f>
        <v>0.55877699999999997</v>
      </c>
      <c r="L2036">
        <f>Input2022!L2036*0.000001</f>
        <v>63.292380999999999</v>
      </c>
      <c r="M2036">
        <f>Input2022!M2036*0.000001</f>
        <v>53.437324999999994</v>
      </c>
      <c r="N2036">
        <f>Input2022!N2036*0.000001</f>
        <v>0</v>
      </c>
      <c r="O2036">
        <f>Input2022!O2036*0.000001</f>
        <v>53.465142999999998</v>
      </c>
      <c r="P2036">
        <f>Input2022!P2036*0.000001</f>
        <v>7.2686279999999996</v>
      </c>
      <c r="Q2036">
        <f>Input2022!Q2036*0.000001</f>
        <v>-11.371523</v>
      </c>
      <c r="R2036">
        <f>Input2022!R2036*0.000001</f>
        <v>45.439464999999998</v>
      </c>
      <c r="S2036">
        <f>Input2022!S2036*0.000001</f>
        <v>34.067941999999995</v>
      </c>
      <c r="T2036">
        <f>Input2022!T2036*0.000001</f>
        <v>1.428531</v>
      </c>
      <c r="U2036">
        <f>Input2022!U2036*0.000001</f>
        <v>0</v>
      </c>
      <c r="V2036">
        <f>Input2022!V2036*0.000001</f>
        <v>1.8565469999999999</v>
      </c>
      <c r="W2036">
        <f>Input2022!W2036*0.000001</f>
        <v>45.831378999999998</v>
      </c>
    </row>
    <row r="2037" spans="1:23">
      <c r="A2037">
        <f>Input2022!A2037</f>
        <v>2023</v>
      </c>
      <c r="B2037" t="str">
        <f>Input2022!B2037</f>
        <v>Laguna Woods</v>
      </c>
      <c r="C2037" t="str">
        <f>Input2022!C2037</f>
        <v>City</v>
      </c>
      <c r="D2037" t="str">
        <f>Input2022!D2037</f>
        <v>06</v>
      </c>
      <c r="E2037" t="str">
        <f>Input2022!E2037</f>
        <v>059</v>
      </c>
      <c r="F2037" t="str">
        <f>Input2022!F2037</f>
        <v>39259</v>
      </c>
      <c r="G2037" t="str">
        <f>Input2022!G2037</f>
        <v>CA</v>
      </c>
      <c r="H2037">
        <f>Input2022!H2037*0.000001</f>
        <v>10.87984</v>
      </c>
      <c r="I2037">
        <f>Input2022!I2037*0.000001</f>
        <v>0</v>
      </c>
      <c r="J2037">
        <f>Input2022!J2037*0.000001</f>
        <v>6.653969</v>
      </c>
      <c r="K2037">
        <f>Input2022!K2037*0.000001</f>
        <v>4.4573999999999996E-2</v>
      </c>
      <c r="L2037">
        <f>Input2022!L2037*0.000001</f>
        <v>10.258685</v>
      </c>
      <c r="M2037">
        <f>Input2022!M2037*0.000001</f>
        <v>7.2409539999999994</v>
      </c>
      <c r="N2037">
        <f>Input2022!N2037*0.000001</f>
        <v>0</v>
      </c>
      <c r="O2037">
        <f>Input2022!O2037*0.000001</f>
        <v>10.764357</v>
      </c>
      <c r="P2037">
        <f>Input2022!P2037*0.000001</f>
        <v>0.45638399999999996</v>
      </c>
      <c r="Q2037">
        <f>Input2022!Q2037*0.000001</f>
        <v>-0.11376</v>
      </c>
      <c r="R2037">
        <f>Input2022!R2037*0.000001</f>
        <v>0.48782199999999998</v>
      </c>
      <c r="S2037">
        <f>Input2022!S2037*0.000001</f>
        <v>0.37406200000000001</v>
      </c>
      <c r="T2037">
        <f>Input2022!T2037*0.000001</f>
        <v>8.0088999999999994E-2</v>
      </c>
      <c r="U2037">
        <f>Input2022!U2037*0.000001</f>
        <v>0.12839799999999998</v>
      </c>
      <c r="V2037">
        <f>Input2022!V2037*0.000001</f>
        <v>0.14504699999999998</v>
      </c>
      <c r="W2037">
        <f>Input2022!W2037*0.000001</f>
        <v>11.159858</v>
      </c>
    </row>
    <row r="2038" spans="1:23">
      <c r="A2038">
        <f>Input2022!A2038</f>
        <v>2023</v>
      </c>
      <c r="B2038" t="str">
        <f>Input2022!B2038</f>
        <v>Lagunita Elementary School District</v>
      </c>
      <c r="C2038" t="str">
        <f>Input2022!C2038</f>
        <v>School District</v>
      </c>
      <c r="D2038" t="str">
        <f>Input2022!D2038</f>
        <v>06</v>
      </c>
      <c r="E2038" t="str">
        <f>Input2022!E2038</f>
        <v>053</v>
      </c>
      <c r="F2038" t="str">
        <f>Input2022!F2038</f>
        <v>20490</v>
      </c>
      <c r="G2038" t="str">
        <f>Input2022!G2038</f>
        <v>CA</v>
      </c>
      <c r="H2038">
        <f>Input2022!H2038*0.000001</f>
        <v>0.812025</v>
      </c>
      <c r="I2038">
        <f>Input2022!I2038*0.000001</f>
        <v>-1.4407999999999999E-2</v>
      </c>
      <c r="J2038">
        <f>Input2022!J2038*0.000001</f>
        <v>1.1602599999999998</v>
      </c>
      <c r="K2038">
        <f>Input2022!K2038*0.000001</f>
        <v>0</v>
      </c>
      <c r="L2038">
        <f>Input2022!L2038*0.000001</f>
        <v>1.6722949999999999</v>
      </c>
      <c r="M2038">
        <f>Input2022!M2038*0.000001</f>
        <v>1.296891</v>
      </c>
      <c r="N2038">
        <f>Input2022!N2038*0.000001</f>
        <v>1.229149</v>
      </c>
      <c r="O2038">
        <f>Input2022!O2038*0.000001</f>
        <v>0</v>
      </c>
      <c r="P2038">
        <f>Input2022!P2038*0.000001</f>
        <v>0.17910599999999999</v>
      </c>
      <c r="Q2038">
        <f>Input2022!Q2038*0.000001</f>
        <v>-0.82753999999999994</v>
      </c>
      <c r="R2038">
        <f>Input2022!R2038*0.000001</f>
        <v>3.5144716171338515</v>
      </c>
      <c r="S2038">
        <f>Input2022!S2038*0.000001</f>
        <v>2.6869316171338515</v>
      </c>
      <c r="T2038">
        <f>Input2022!T2038*0.000001</f>
        <v>0.10785499999999999</v>
      </c>
      <c r="U2038">
        <f>Input2022!U2038*0.000001</f>
        <v>0</v>
      </c>
      <c r="V2038">
        <f>Input2022!V2038*0.000001</f>
        <v>0</v>
      </c>
      <c r="W2038">
        <f>Input2022!W2038*0.000001</f>
        <v>8.4374999999999992E-2</v>
      </c>
    </row>
    <row r="2039" spans="1:23">
      <c r="A2039">
        <f>Input2022!A2039</f>
        <v>2023</v>
      </c>
      <c r="B2039" t="str">
        <f>Input2022!B2039</f>
        <v>Lagunitas Elementary School District</v>
      </c>
      <c r="C2039" t="str">
        <f>Input2022!C2039</f>
        <v>School District</v>
      </c>
      <c r="D2039" t="str">
        <f>Input2022!D2039</f>
        <v>06</v>
      </c>
      <c r="E2039" t="str">
        <f>Input2022!E2039</f>
        <v>041</v>
      </c>
      <c r="F2039" t="str">
        <f>Input2022!F2039</f>
        <v>20520</v>
      </c>
      <c r="G2039" t="str">
        <f>Input2022!G2039</f>
        <v>CA</v>
      </c>
      <c r="H2039">
        <f>Input2022!H2039*0.000001</f>
        <v>1.4637149999999999</v>
      </c>
      <c r="I2039">
        <f>Input2022!I2039*0.000001</f>
        <v>-9.3350000000000002E-2</v>
      </c>
      <c r="J2039">
        <f>Input2022!J2039*0.000001</f>
        <v>4.0241280000000001</v>
      </c>
      <c r="K2039">
        <f>Input2022!K2039*0.000001</f>
        <v>5.497897</v>
      </c>
      <c r="L2039">
        <f>Input2022!L2039*0.000001</f>
        <v>5.2393830000000001</v>
      </c>
      <c r="M2039">
        <f>Input2022!M2039*0.000001</f>
        <v>4.9369069999999997</v>
      </c>
      <c r="N2039">
        <f>Input2022!N2039*0.000001</f>
        <v>0</v>
      </c>
      <c r="O2039">
        <f>Input2022!O2039*0.000001</f>
        <v>2.2845369999999998</v>
      </c>
      <c r="P2039">
        <f>Input2022!P2039*0.000001</f>
        <v>0.64560799999999996</v>
      </c>
      <c r="Q2039">
        <f>Input2022!Q2039*0.000001</f>
        <v>-3.4954579999999997</v>
      </c>
      <c r="R2039">
        <f>Input2022!R2039*0.000001</f>
        <v>14.668229999999999</v>
      </c>
      <c r="S2039">
        <f>Input2022!S2039*0.000001</f>
        <v>11.172772</v>
      </c>
      <c r="T2039">
        <f>Input2022!T2039*0.000001</f>
        <v>0.39346100000000001</v>
      </c>
      <c r="U2039">
        <f>Input2022!U2039*0.000001</f>
        <v>0</v>
      </c>
      <c r="V2039">
        <f>Input2022!V2039*0.000001</f>
        <v>0.14024300000000001</v>
      </c>
      <c r="W2039">
        <f>Input2022!W2039*0.000001</f>
        <v>-1.6911049999999999</v>
      </c>
    </row>
    <row r="2040" spans="1:23">
      <c r="A2040">
        <f>Input2022!A2040</f>
        <v>2023</v>
      </c>
      <c r="B2040" t="str">
        <f>Input2022!B2040</f>
        <v>Lake County</v>
      </c>
      <c r="C2040" t="str">
        <f>Input2022!C2040</f>
        <v>County</v>
      </c>
      <c r="D2040" t="str">
        <f>Input2022!D2040</f>
        <v>06</v>
      </c>
      <c r="E2040" t="str">
        <f>Input2022!E2040</f>
        <v>033</v>
      </c>
      <c r="F2040" t="str">
        <f>Input2022!F2040</f>
        <v>00000</v>
      </c>
      <c r="G2040" t="str">
        <f>Input2022!G2040</f>
        <v>CA</v>
      </c>
      <c r="H2040">
        <f>Input2022!H2040*0.000001</f>
        <v>67.114401000000001</v>
      </c>
      <c r="I2040">
        <f>Input2022!I2040*0.000001</f>
        <v>-11.136277999999999</v>
      </c>
      <c r="J2040">
        <f>Input2022!J2040*0.000001</f>
        <v>58.937528</v>
      </c>
      <c r="K2040">
        <f>Input2022!K2040*0.000001</f>
        <v>30.501842999999997</v>
      </c>
      <c r="L2040">
        <f>Input2022!L2040*0.000001</f>
        <v>228.18053899999998</v>
      </c>
      <c r="M2040">
        <f>Input2022!M2040*0.000001</f>
        <v>68.554576999999995</v>
      </c>
      <c r="N2040">
        <f>Input2022!N2040*0.000001</f>
        <v>11.932907999999999</v>
      </c>
      <c r="O2040">
        <f>Input2022!O2040*0.000001</f>
        <v>67.025168999999991</v>
      </c>
      <c r="P2040">
        <f>Input2022!P2040*0.000001</f>
        <v>21.57564</v>
      </c>
      <c r="Q2040">
        <f>Input2022!Q2040*0.000001</f>
        <v>-112.29014599999999</v>
      </c>
      <c r="R2040">
        <f>Input2022!R2040*0.000001</f>
        <v>416.623741</v>
      </c>
      <c r="S2040">
        <f>Input2022!S2040*0.000001</f>
        <v>304.333595</v>
      </c>
      <c r="T2040">
        <f>Input2022!T2040*0.000001</f>
        <v>15.056365999999999</v>
      </c>
      <c r="U2040">
        <f>Input2022!U2040*0.000001</f>
        <v>1.888555</v>
      </c>
      <c r="V2040">
        <f>Input2022!V2040*0.000001</f>
        <v>14.139885999999999</v>
      </c>
      <c r="W2040">
        <f>Input2022!W2040*0.000001</f>
        <v>-14.414954999999999</v>
      </c>
    </row>
    <row r="2041" spans="1:23">
      <c r="A2041">
        <f>Input2022!A2041</f>
        <v>2023</v>
      </c>
      <c r="B2041" t="str">
        <f>Input2022!B2041</f>
        <v>Lake County Housing Commission</v>
      </c>
      <c r="C2041" t="str">
        <f>Input2022!C2041</f>
        <v>Special District</v>
      </c>
      <c r="D2041" t="str">
        <f>Input2022!D2041</f>
        <v>06</v>
      </c>
      <c r="E2041" t="str">
        <f>Input2022!E2041</f>
        <v>033</v>
      </c>
      <c r="F2041">
        <f>Input2022!F2041</f>
        <v>99036</v>
      </c>
      <c r="G2041" t="str">
        <f>Input2022!G2041</f>
        <v>CA</v>
      </c>
      <c r="H2041">
        <f>Input2022!H2041*0.000001</f>
        <v>0</v>
      </c>
      <c r="I2041">
        <f>Input2022!I2041*0.000001</f>
        <v>0</v>
      </c>
      <c r="J2041">
        <f>Input2022!J2041*0.000001</f>
        <v>2.1192090000000001</v>
      </c>
      <c r="K2041">
        <f>Input2022!K2041*0.000001</f>
        <v>2.5366E-2</v>
      </c>
      <c r="L2041">
        <f>Input2022!L2041*0.000001</f>
        <v>2.1001789999999998</v>
      </c>
      <c r="M2041">
        <f>Input2022!M2041*0.000001</f>
        <v>2.1001789999999998</v>
      </c>
      <c r="N2041">
        <f>Input2022!N2041*0.000001</f>
        <v>3.1095999999999999E-2</v>
      </c>
      <c r="O2041">
        <f>Input2022!O2041*0.000001</f>
        <v>0.99078699999999997</v>
      </c>
      <c r="P2041">
        <f>Input2022!P2041*0.000001</f>
        <v>0.12456399999999999</v>
      </c>
      <c r="Q2041">
        <f>Input2022!Q2041*0.000001</f>
        <v>0</v>
      </c>
      <c r="R2041">
        <f>Input2022!R2041*0.000001</f>
        <v>0</v>
      </c>
      <c r="S2041">
        <f>Input2022!S2041*0.000001</f>
        <v>0</v>
      </c>
      <c r="T2041">
        <f>Input2022!T2041*0.000001</f>
        <v>0</v>
      </c>
      <c r="U2041">
        <f>Input2022!U2041*0.000001</f>
        <v>0</v>
      </c>
      <c r="V2041">
        <f>Input2022!V2041*0.000001</f>
        <v>0</v>
      </c>
      <c r="W2041">
        <f>Input2022!W2041*0.000001</f>
        <v>0</v>
      </c>
    </row>
    <row r="2042" spans="1:23">
      <c r="A2042">
        <f>Input2022!A2042</f>
        <v>2023</v>
      </c>
      <c r="B2042" t="str">
        <f>Input2022!B2042</f>
        <v>Lake County Office of Education</v>
      </c>
      <c r="C2042" t="str">
        <f>Input2022!C2042</f>
        <v>School District</v>
      </c>
      <c r="D2042" t="str">
        <f>Input2022!D2042</f>
        <v>06</v>
      </c>
      <c r="E2042" t="str">
        <f>Input2022!E2042</f>
        <v>033</v>
      </c>
      <c r="F2042" t="str">
        <f>Input2022!F2042</f>
        <v>91014</v>
      </c>
      <c r="G2042" t="str">
        <f>Input2022!G2042</f>
        <v>CA</v>
      </c>
      <c r="H2042">
        <f>Input2022!H2042*0.000001</f>
        <v>7.2980089999999995</v>
      </c>
      <c r="I2042">
        <f>Input2022!I2042*0.000001</f>
        <v>-0.20513599999999999</v>
      </c>
      <c r="J2042">
        <f>Input2022!J2042*0.000001</f>
        <v>15.212703999999999</v>
      </c>
      <c r="K2042">
        <f>Input2022!K2042*0.000001</f>
        <v>0.170241</v>
      </c>
      <c r="L2042">
        <f>Input2022!L2042*0.000001</f>
        <v>30.055230999999999</v>
      </c>
      <c r="M2042">
        <f>Input2022!M2042*0.000001</f>
        <v>16.418613000000001</v>
      </c>
      <c r="N2042">
        <f>Input2022!N2042*0.000001</f>
        <v>0</v>
      </c>
      <c r="O2042">
        <f>Input2022!O2042*0.000001</f>
        <v>10.391411999999999</v>
      </c>
      <c r="P2042">
        <f>Input2022!P2042*0.000001</f>
        <v>2.0817969999999999</v>
      </c>
      <c r="Q2042">
        <f>Input2022!Q2042*0.000001</f>
        <v>-14.903932999999999</v>
      </c>
      <c r="R2042">
        <f>Input2022!R2042*0.000001</f>
        <v>55.198961885303646</v>
      </c>
      <c r="S2042">
        <f>Input2022!S2042*0.000001</f>
        <v>40.295028885303644</v>
      </c>
      <c r="T2042">
        <f>Input2022!T2042*0.000001</f>
        <v>1.833429</v>
      </c>
      <c r="U2042">
        <f>Input2022!U2042*0.000001</f>
        <v>0</v>
      </c>
      <c r="V2042">
        <f>Input2022!V2042*0.000001</f>
        <v>0</v>
      </c>
      <c r="W2042">
        <f>Input2022!W2042*0.000001</f>
        <v>-2.404674</v>
      </c>
    </row>
    <row r="2043" spans="1:23">
      <c r="A2043">
        <f>Input2022!A2043</f>
        <v>2023</v>
      </c>
      <c r="B2043" t="str">
        <f>Input2022!B2043</f>
        <v>Lake Elementary School District</v>
      </c>
      <c r="C2043" t="str">
        <f>Input2022!C2043</f>
        <v>School District</v>
      </c>
      <c r="D2043" t="str">
        <f>Input2022!D2043</f>
        <v>06</v>
      </c>
      <c r="E2043" t="str">
        <f>Input2022!E2043</f>
        <v>021</v>
      </c>
      <c r="F2043" t="str">
        <f>Input2022!F2043</f>
        <v>20610</v>
      </c>
      <c r="G2043" t="str">
        <f>Input2022!G2043</f>
        <v>CA</v>
      </c>
      <c r="H2043">
        <f>Input2022!H2043*0.000001</f>
        <v>1.4906119999999998</v>
      </c>
      <c r="I2043">
        <f>Input2022!I2043*0.000001</f>
        <v>-2.6789999999999998E-2</v>
      </c>
      <c r="J2043">
        <f>Input2022!J2043*0.000001</f>
        <v>2.5775259999999998</v>
      </c>
      <c r="K2043">
        <f>Input2022!K2043*0.000001</f>
        <v>0</v>
      </c>
      <c r="L2043">
        <f>Input2022!L2043*0.000001</f>
        <v>3.2950839999999997</v>
      </c>
      <c r="M2043">
        <f>Input2022!M2043*0.000001</f>
        <v>3.1496209999999998</v>
      </c>
      <c r="N2043">
        <f>Input2022!N2043*0.000001</f>
        <v>0</v>
      </c>
      <c r="O2043">
        <f>Input2022!O2043*0.000001</f>
        <v>2.4635059999999998</v>
      </c>
      <c r="P2043">
        <f>Input2022!P2043*0.000001</f>
        <v>0.644119</v>
      </c>
      <c r="Q2043">
        <f>Input2022!Q2043*0.000001</f>
        <v>-1.4590989999999999</v>
      </c>
      <c r="R2043">
        <f>Input2022!R2043*0.000001</f>
        <v>6.423755107792025</v>
      </c>
      <c r="S2043">
        <f>Input2022!S2043*0.000001</f>
        <v>4.9646561077920248</v>
      </c>
      <c r="T2043">
        <f>Input2022!T2043*0.000001</f>
        <v>0.24838299999999999</v>
      </c>
      <c r="U2043">
        <f>Input2022!U2043*0.000001</f>
        <v>0</v>
      </c>
      <c r="V2043">
        <f>Input2022!V2043*0.000001</f>
        <v>0.14304899999999998</v>
      </c>
      <c r="W2043">
        <f>Input2022!W2043*0.000001</f>
        <v>0.26234199999999996</v>
      </c>
    </row>
    <row r="2044" spans="1:23">
      <c r="A2044">
        <f>Input2022!A2044</f>
        <v>2023</v>
      </c>
      <c r="B2044" t="str">
        <f>Input2022!B2044</f>
        <v>Lake Elsinore</v>
      </c>
      <c r="C2044" t="str">
        <f>Input2022!C2044</f>
        <v>City</v>
      </c>
      <c r="D2044" t="str">
        <f>Input2022!D2044</f>
        <v>06</v>
      </c>
      <c r="E2044" t="str">
        <f>Input2022!E2044</f>
        <v>065</v>
      </c>
      <c r="F2044">
        <f>Input2022!F2044</f>
        <v>39486</v>
      </c>
      <c r="G2044" t="str">
        <f>Input2022!G2044</f>
        <v>CA</v>
      </c>
      <c r="H2044">
        <f>Input2022!H2044*0.000001</f>
        <v>18.235538999999999</v>
      </c>
      <c r="I2044">
        <f>Input2022!I2044*0.000001</f>
        <v>-0.492035</v>
      </c>
      <c r="J2044">
        <f>Input2022!J2044*0.000001</f>
        <v>57.552726</v>
      </c>
      <c r="K2044">
        <f>Input2022!K2044*0.000001</f>
        <v>209.81073999999998</v>
      </c>
      <c r="L2044">
        <f>Input2022!L2044*0.000001</f>
        <v>117.12041499999999</v>
      </c>
      <c r="M2044">
        <f>Input2022!M2044*0.000001</f>
        <v>58.648834000000001</v>
      </c>
      <c r="N2044">
        <f>Input2022!N2044*0.000001</f>
        <v>0</v>
      </c>
      <c r="O2044">
        <f>Input2022!O2044*0.000001</f>
        <v>20.606549999999999</v>
      </c>
      <c r="P2044">
        <f>Input2022!P2044*0.000001</f>
        <v>7.0152229999999998</v>
      </c>
      <c r="Q2044">
        <f>Input2022!Q2044*0.000001</f>
        <v>-14.625482999999999</v>
      </c>
      <c r="R2044">
        <f>Input2022!R2044*0.000001</f>
        <v>56.930645999999996</v>
      </c>
      <c r="S2044">
        <f>Input2022!S2044*0.000001</f>
        <v>42.305163</v>
      </c>
      <c r="T2044">
        <f>Input2022!T2044*0.000001</f>
        <v>2.0149409999999999</v>
      </c>
      <c r="U2044">
        <f>Input2022!U2044*0.000001</f>
        <v>0</v>
      </c>
      <c r="V2044">
        <f>Input2022!V2044*0.000001</f>
        <v>21.852598999999998</v>
      </c>
      <c r="W2044">
        <f>Input2022!W2044*0.000001</f>
        <v>-180.30433599999998</v>
      </c>
    </row>
    <row r="2045" spans="1:23">
      <c r="A2045">
        <f>Input2022!A2045</f>
        <v>2023</v>
      </c>
      <c r="B2045" t="str">
        <f>Input2022!B2045</f>
        <v>Lake Elsinore Unified School District</v>
      </c>
      <c r="C2045" t="str">
        <f>Input2022!C2045</f>
        <v>School District</v>
      </c>
      <c r="D2045" t="str">
        <f>Input2022!D2045</f>
        <v>06</v>
      </c>
      <c r="E2045" t="str">
        <f>Input2022!E2045</f>
        <v>065</v>
      </c>
      <c r="F2045" t="str">
        <f>Input2022!F2045</f>
        <v>00027</v>
      </c>
      <c r="G2045" t="str">
        <f>Input2022!G2045</f>
        <v>CA</v>
      </c>
      <c r="H2045">
        <f>Input2022!H2045*0.000001</f>
        <v>88.561881</v>
      </c>
      <c r="I2045">
        <f>Input2022!I2045*0.000001</f>
        <v>-2.14E-3</v>
      </c>
      <c r="J2045">
        <f>Input2022!J2045*0.000001</f>
        <v>319.392044</v>
      </c>
      <c r="K2045">
        <f>Input2022!K2045*0.000001</f>
        <v>107.27442699999999</v>
      </c>
      <c r="L2045">
        <f>Input2022!L2045*0.000001</f>
        <v>412.25312499999995</v>
      </c>
      <c r="M2045">
        <f>Input2022!M2045*0.000001</f>
        <v>378.43580800000001</v>
      </c>
      <c r="N2045">
        <f>Input2022!N2045*0.000001</f>
        <v>0</v>
      </c>
      <c r="O2045">
        <f>Input2022!O2045*0.000001</f>
        <v>159.73351299999999</v>
      </c>
      <c r="P2045">
        <f>Input2022!P2045*0.000001</f>
        <v>25.886592</v>
      </c>
      <c r="Q2045">
        <f>Input2022!Q2045*0.000001</f>
        <v>-235.251859</v>
      </c>
      <c r="R2045">
        <f>Input2022!R2045*0.000001</f>
        <v>1074.404573</v>
      </c>
      <c r="S2045">
        <f>Input2022!S2045*0.000001</f>
        <v>839.15271399999995</v>
      </c>
      <c r="T2045">
        <f>Input2022!T2045*0.000001</f>
        <v>40.214134999999999</v>
      </c>
      <c r="U2045">
        <f>Input2022!U2045*0.000001</f>
        <v>-9.9644749356053077E-3</v>
      </c>
      <c r="V2045">
        <f>Input2022!V2045*0.000001</f>
        <v>34.706201525064394</v>
      </c>
      <c r="W2045">
        <f>Input2022!W2045*0.000001</f>
        <v>-101.22956099999999</v>
      </c>
    </row>
    <row r="2046" spans="1:23">
      <c r="A2046">
        <f>Input2022!A2046</f>
        <v>2023</v>
      </c>
      <c r="B2046" t="str">
        <f>Input2022!B2046</f>
        <v>Lake Forest</v>
      </c>
      <c r="C2046" t="str">
        <f>Input2022!C2046</f>
        <v>City</v>
      </c>
      <c r="D2046" t="str">
        <f>Input2022!D2046</f>
        <v>06</v>
      </c>
      <c r="E2046" t="str">
        <f>Input2022!E2046</f>
        <v>059</v>
      </c>
      <c r="F2046">
        <f>Input2022!F2046</f>
        <v>39496</v>
      </c>
      <c r="G2046" t="str">
        <f>Input2022!G2046</f>
        <v>CA</v>
      </c>
      <c r="H2046">
        <f>Input2022!H2046*0.000001</f>
        <v>107.82180299999999</v>
      </c>
      <c r="I2046">
        <f>Input2022!I2046*0.000001</f>
        <v>0</v>
      </c>
      <c r="J2046">
        <f>Input2022!J2046*0.000001</f>
        <v>54.960564999999995</v>
      </c>
      <c r="K2046">
        <f>Input2022!K2046*0.000001</f>
        <v>1.07653</v>
      </c>
      <c r="L2046">
        <f>Input2022!L2046*0.000001</f>
        <v>94.178916999999998</v>
      </c>
      <c r="M2046">
        <f>Input2022!M2046*0.000001</f>
        <v>72.778897000000001</v>
      </c>
      <c r="N2046">
        <f>Input2022!N2046*0.000001</f>
        <v>0</v>
      </c>
      <c r="O2046">
        <f>Input2022!O2046*0.000001</f>
        <v>111.707421</v>
      </c>
      <c r="P2046">
        <f>Input2022!P2046*0.000001</f>
        <v>6.4925859999999993</v>
      </c>
      <c r="Q2046">
        <f>Input2022!Q2046*0.000001</f>
        <v>-2.2083140000000001</v>
      </c>
      <c r="R2046">
        <f>Input2022!R2046*0.000001</f>
        <v>40.819112754158937</v>
      </c>
      <c r="S2046">
        <f>Input2022!S2046*0.000001</f>
        <v>38.610798754158935</v>
      </c>
      <c r="T2046">
        <f>Input2022!T2046*0.000001</f>
        <v>0.791987</v>
      </c>
      <c r="U2046">
        <f>Input2022!U2046*0.000001</f>
        <v>0.51809899999999998</v>
      </c>
      <c r="V2046">
        <f>Input2022!V2046*0.000001</f>
        <v>0.78869800000000001</v>
      </c>
      <c r="W2046">
        <f>Input2022!W2046*0.000001</f>
        <v>111.33396499999999</v>
      </c>
    </row>
    <row r="2047" spans="1:23">
      <c r="A2047">
        <f>Input2022!A2047</f>
        <v>2023</v>
      </c>
      <c r="B2047" t="str">
        <f>Input2022!B2047</f>
        <v>Lake Tahoe Unified School District</v>
      </c>
      <c r="C2047" t="str">
        <f>Input2022!C2047</f>
        <v>School District</v>
      </c>
      <c r="D2047" t="str">
        <f>Input2022!D2047</f>
        <v>06</v>
      </c>
      <c r="E2047" t="str">
        <f>Input2022!E2047</f>
        <v>017</v>
      </c>
      <c r="F2047" t="str">
        <f>Input2022!F2047</f>
        <v>20640</v>
      </c>
      <c r="G2047" t="str">
        <f>Input2022!G2047</f>
        <v>CA</v>
      </c>
      <c r="H2047">
        <f>Input2022!H2047*0.000001</f>
        <v>4.9604679999999997</v>
      </c>
      <c r="I2047">
        <f>Input2022!I2047*0.000001</f>
        <v>0</v>
      </c>
      <c r="J2047">
        <f>Input2022!J2047*0.000001</f>
        <v>61.551759999999994</v>
      </c>
      <c r="K2047">
        <f>Input2022!K2047*0.000001</f>
        <v>99.5642</v>
      </c>
      <c r="L2047">
        <f>Input2022!L2047*0.000001</f>
        <v>71.952461</v>
      </c>
      <c r="M2047">
        <f>Input2022!M2047*0.000001</f>
        <v>63.830342999999999</v>
      </c>
      <c r="N2047">
        <f>Input2022!N2047*0.000001</f>
        <v>9.2983259999999994</v>
      </c>
      <c r="O2047">
        <f>Input2022!O2047*0.000001</f>
        <v>0</v>
      </c>
      <c r="P2047">
        <f>Input2022!P2047*0.000001</f>
        <v>3.6201479999999999</v>
      </c>
      <c r="Q2047">
        <f>Input2022!Q2047*0.000001</f>
        <v>-44.421254999999995</v>
      </c>
      <c r="R2047">
        <f>Input2022!R2047*0.000001</f>
        <v>199.52900599999998</v>
      </c>
      <c r="S2047">
        <f>Input2022!S2047*0.000001</f>
        <v>155.10775099999998</v>
      </c>
      <c r="T2047">
        <f>Input2022!T2047*0.000001</f>
        <v>6.7945469999999997</v>
      </c>
      <c r="U2047">
        <f>Input2022!U2047*0.000001</f>
        <v>0</v>
      </c>
      <c r="V2047">
        <f>Input2022!V2047*0.000001</f>
        <v>0</v>
      </c>
      <c r="W2047">
        <f>Input2022!W2047*0.000001</f>
        <v>-33.822989999999997</v>
      </c>
    </row>
    <row r="2048" spans="1:23">
      <c r="A2048">
        <f>Input2022!A2048</f>
        <v>2023</v>
      </c>
      <c r="B2048" t="str">
        <f>Input2022!B2048</f>
        <v>Lakeport</v>
      </c>
      <c r="C2048" t="str">
        <f>Input2022!C2048</f>
        <v>City</v>
      </c>
      <c r="D2048" t="str">
        <f>Input2022!D2048</f>
        <v>06</v>
      </c>
      <c r="E2048" t="str">
        <f>Input2022!E2048</f>
        <v>033</v>
      </c>
      <c r="F2048">
        <f>Input2022!F2048</f>
        <v>39710</v>
      </c>
      <c r="G2048" t="str">
        <f>Input2022!G2048</f>
        <v>CA</v>
      </c>
      <c r="H2048">
        <f>Input2022!H2048*0.000001</f>
        <v>6.4186069999999997</v>
      </c>
      <c r="I2048">
        <f>Input2022!I2048*0.000001</f>
        <v>-2.4258999999999999E-2</v>
      </c>
      <c r="J2048">
        <f>Input2022!J2048*0.000001</f>
        <v>6.4348879999999999</v>
      </c>
      <c r="K2048">
        <f>Input2022!K2048*0.000001</f>
        <v>29.408182</v>
      </c>
      <c r="L2048">
        <f>Input2022!L2048*0.000001</f>
        <v>17.531794999999999</v>
      </c>
      <c r="M2048">
        <f>Input2022!M2048*0.000001</f>
        <v>6.6183540000000001</v>
      </c>
      <c r="N2048">
        <f>Input2022!N2048*0.000001</f>
        <v>0</v>
      </c>
      <c r="O2048">
        <f>Input2022!O2048*0.000001</f>
        <v>4.3397610000000002</v>
      </c>
      <c r="P2048">
        <f>Input2022!P2048*0.000001</f>
        <v>0.99410499999999991</v>
      </c>
      <c r="Q2048">
        <f>Input2022!Q2048*0.000001</f>
        <v>-4.5761199999999995</v>
      </c>
      <c r="R2048">
        <f>Input2022!R2048*0.000001</f>
        <v>38.56174228171426</v>
      </c>
      <c r="S2048">
        <f>Input2022!S2048*0.000001</f>
        <v>33.985622281714257</v>
      </c>
      <c r="T2048">
        <f>Input2022!T2048*0.000001</f>
        <v>0.61257099999999998</v>
      </c>
      <c r="U2048">
        <f>Input2022!U2048*0.000001</f>
        <v>0</v>
      </c>
      <c r="V2048">
        <f>Input2022!V2048*0.000001</f>
        <v>4.6094869999999997</v>
      </c>
      <c r="W2048">
        <f>Input2022!W2048*0.000001</f>
        <v>0.460318</v>
      </c>
    </row>
    <row r="2049" spans="1:23">
      <c r="A2049">
        <f>Input2022!A2049</f>
        <v>2023</v>
      </c>
      <c r="B2049" t="str">
        <f>Input2022!B2049</f>
        <v>Lakeport Unified School District</v>
      </c>
      <c r="C2049" t="str">
        <f>Input2022!C2049</f>
        <v>School District</v>
      </c>
      <c r="D2049" t="str">
        <f>Input2022!D2049</f>
        <v>06</v>
      </c>
      <c r="E2049" t="str">
        <f>Input2022!E2049</f>
        <v>033</v>
      </c>
      <c r="F2049" t="str">
        <f>Input2022!F2049</f>
        <v>20670</v>
      </c>
      <c r="G2049" t="str">
        <f>Input2022!G2049</f>
        <v>CA</v>
      </c>
      <c r="H2049">
        <f>Input2022!H2049*0.000001</f>
        <v>3.8703059999999998</v>
      </c>
      <c r="I2049">
        <f>Input2022!I2049*0.000001</f>
        <v>0</v>
      </c>
      <c r="J2049">
        <f>Input2022!J2049*0.000001</f>
        <v>24.845012000000001</v>
      </c>
      <c r="K2049">
        <f>Input2022!K2049*0.000001</f>
        <v>18.262346000000001</v>
      </c>
      <c r="L2049">
        <f>Input2022!L2049*0.000001</f>
        <v>31.572865</v>
      </c>
      <c r="M2049">
        <f>Input2022!M2049*0.000001</f>
        <v>28.933876999999999</v>
      </c>
      <c r="N2049">
        <f>Input2022!N2049*0.000001</f>
        <v>0</v>
      </c>
      <c r="O2049">
        <f>Input2022!O2049*0.000001</f>
        <v>12.067022999999999</v>
      </c>
      <c r="P2049">
        <f>Input2022!P2049*0.000001</f>
        <v>2.2696000000000001</v>
      </c>
      <c r="Q2049">
        <f>Input2022!Q2049*0.000001</f>
        <v>-15.580983999999999</v>
      </c>
      <c r="R2049">
        <f>Input2022!R2049*0.000001</f>
        <v>68.199092999999991</v>
      </c>
      <c r="S2049">
        <f>Input2022!S2049*0.000001</f>
        <v>52.618108999999997</v>
      </c>
      <c r="T2049">
        <f>Input2022!T2049*0.000001</f>
        <v>2.5269879999999998</v>
      </c>
      <c r="U2049">
        <f>Input2022!U2049*0.000001</f>
        <v>0</v>
      </c>
      <c r="V2049">
        <f>Input2022!V2049*0.000001</f>
        <v>0.771285</v>
      </c>
      <c r="W2049">
        <f>Input2022!W2049*0.000001</f>
        <v>-10.385232</v>
      </c>
    </row>
    <row r="2050" spans="1:23">
      <c r="A2050">
        <f>Input2022!A2050</f>
        <v>2023</v>
      </c>
      <c r="B2050" t="str">
        <f>Input2022!B2050</f>
        <v>Lakeside Joint Elementary School District</v>
      </c>
      <c r="C2050" t="str">
        <f>Input2022!C2050</f>
        <v>School District</v>
      </c>
      <c r="D2050" t="str">
        <f>Input2022!D2050</f>
        <v>06</v>
      </c>
      <c r="E2050" t="str">
        <f>Input2022!E2050</f>
        <v>085</v>
      </c>
      <c r="F2050" t="str">
        <f>Input2022!F2050</f>
        <v>20700</v>
      </c>
      <c r="G2050" t="str">
        <f>Input2022!G2050</f>
        <v>CA</v>
      </c>
      <c r="H2050">
        <f>Input2022!H2050*0.000001</f>
        <v>0.45932199999999995</v>
      </c>
      <c r="I2050">
        <f>Input2022!I2050*0.000001</f>
        <v>0</v>
      </c>
      <c r="J2050">
        <f>Input2022!J2050*0.000001</f>
        <v>2.9549369999999997</v>
      </c>
      <c r="K2050">
        <f>Input2022!K2050*0.000001</f>
        <v>0</v>
      </c>
      <c r="L2050">
        <f>Input2022!L2050*0.000001</f>
        <v>3.0095169999999998</v>
      </c>
      <c r="M2050">
        <f>Input2022!M2050*0.000001</f>
        <v>2.922993</v>
      </c>
      <c r="N2050">
        <f>Input2022!N2050*0.000001</f>
        <v>0.41569599999999995</v>
      </c>
      <c r="O2050">
        <f>Input2022!O2050*0.000001</f>
        <v>0</v>
      </c>
      <c r="P2050">
        <f>Input2022!P2050*0.000001</f>
        <v>0.101185</v>
      </c>
      <c r="Q2050">
        <f>Input2022!Q2050*0.000001</f>
        <v>-1.462998</v>
      </c>
      <c r="R2050">
        <f>Input2022!R2050*0.000001</f>
        <v>6.3672739783856809</v>
      </c>
      <c r="S2050">
        <f>Input2022!S2050*0.000001</f>
        <v>4.9042759783856811</v>
      </c>
      <c r="T2050">
        <f>Input2022!T2050*0.000001</f>
        <v>0.22691399999999998</v>
      </c>
      <c r="U2050">
        <f>Input2022!U2050*0.000001</f>
        <v>0</v>
      </c>
      <c r="V2050">
        <f>Input2022!V2050*0.000001</f>
        <v>0</v>
      </c>
      <c r="W2050">
        <f>Input2022!W2050*0.000001</f>
        <v>-0.697496</v>
      </c>
    </row>
    <row r="2051" spans="1:23">
      <c r="A2051">
        <f>Input2022!A2051</f>
        <v>2023</v>
      </c>
      <c r="B2051" t="str">
        <f>Input2022!B2051</f>
        <v>Lakeside Union Elementary School District Hanford</v>
      </c>
      <c r="C2051" t="str">
        <f>Input2022!C2051</f>
        <v>School District</v>
      </c>
      <c r="D2051" t="str">
        <f>Input2022!D2051</f>
        <v>06</v>
      </c>
      <c r="E2051" t="str">
        <f>Input2022!E2051</f>
        <v>031</v>
      </c>
      <c r="F2051" t="str">
        <f>Input2022!F2051</f>
        <v>20760</v>
      </c>
      <c r="G2051" t="str">
        <f>Input2022!G2051</f>
        <v>CA</v>
      </c>
      <c r="H2051">
        <f>Input2022!H2051*0.000001</f>
        <v>6.3348659999999999</v>
      </c>
      <c r="I2051">
        <f>Input2022!I2051*0.000001</f>
        <v>-0.108724</v>
      </c>
      <c r="J2051">
        <f>Input2022!J2051*0.000001</f>
        <v>5.2990559999999993</v>
      </c>
      <c r="K2051">
        <f>Input2022!K2051*0.000001</f>
        <v>8.5291999999999993E-2</v>
      </c>
      <c r="L2051">
        <f>Input2022!L2051*0.000001</f>
        <v>7.1931050000000001</v>
      </c>
      <c r="M2051">
        <f>Input2022!M2051*0.000001</f>
        <v>6.8695939999999993</v>
      </c>
      <c r="N2051">
        <f>Input2022!N2051*0.000001</f>
        <v>0</v>
      </c>
      <c r="O2051">
        <f>Input2022!O2051*0.000001</f>
        <v>8.1011089999999992</v>
      </c>
      <c r="P2051">
        <f>Input2022!P2051*0.000001</f>
        <v>0.56819699999999995</v>
      </c>
      <c r="Q2051">
        <f>Input2022!Q2051*0.000001</f>
        <v>-3.3301919999999998</v>
      </c>
      <c r="R2051">
        <f>Input2022!R2051*0.000001</f>
        <v>14.321524999999999</v>
      </c>
      <c r="S2051">
        <f>Input2022!S2051*0.000001</f>
        <v>10.991332999999999</v>
      </c>
      <c r="T2051">
        <f>Input2022!T2051*0.000001</f>
        <v>0.48529799999999995</v>
      </c>
      <c r="U2051">
        <f>Input2022!U2051*0.000001</f>
        <v>-1.11E-4</v>
      </c>
      <c r="V2051">
        <f>Input2022!V2051*0.000001</f>
        <v>0.194998</v>
      </c>
      <c r="W2051">
        <f>Input2022!W2051*0.000001</f>
        <v>4.4377490000000002</v>
      </c>
    </row>
    <row r="2052" spans="1:23">
      <c r="A2052">
        <f>Input2022!A2052</f>
        <v>2023</v>
      </c>
      <c r="B2052" t="str">
        <f>Input2022!B2052</f>
        <v>Lakeside Union School District (Kern County)</v>
      </c>
      <c r="C2052" t="str">
        <f>Input2022!C2052</f>
        <v>School District</v>
      </c>
      <c r="D2052" t="str">
        <f>Input2022!D2052</f>
        <v>06</v>
      </c>
      <c r="E2052" t="str">
        <f>Input2022!E2052</f>
        <v>029</v>
      </c>
      <c r="F2052" t="str">
        <f>Input2022!F2052</f>
        <v>20730</v>
      </c>
      <c r="G2052" t="str">
        <f>Input2022!G2052</f>
        <v>CA</v>
      </c>
      <c r="H2052">
        <f>Input2022!H2052*0.000001</f>
        <v>4.8200229999999999</v>
      </c>
      <c r="I2052">
        <f>Input2022!I2052*0.000001</f>
        <v>0</v>
      </c>
      <c r="J2052">
        <f>Input2022!J2052*0.000001</f>
        <v>22.205776</v>
      </c>
      <c r="K2052">
        <f>Input2022!K2052*0.000001</f>
        <v>19.568839999999998</v>
      </c>
      <c r="L2052">
        <f>Input2022!L2052*0.000001</f>
        <v>34.314692999999998</v>
      </c>
      <c r="M2052">
        <f>Input2022!M2052*0.000001</f>
        <v>29.438261999999998</v>
      </c>
      <c r="N2052">
        <f>Input2022!N2052*0.000001</f>
        <v>6.1165389999999995</v>
      </c>
      <c r="O2052">
        <f>Input2022!O2052*0.000001</f>
        <v>0</v>
      </c>
      <c r="P2052">
        <f>Input2022!P2052*0.000001</f>
        <v>5.5374699999999999</v>
      </c>
      <c r="Q2052">
        <f>Input2022!Q2052*0.000001</f>
        <v>-11.245999999999999</v>
      </c>
      <c r="R2052">
        <f>Input2022!R2052*0.000001</f>
        <v>59.574725000000001</v>
      </c>
      <c r="S2052">
        <f>Input2022!S2052*0.000001</f>
        <v>48.328724999999999</v>
      </c>
      <c r="T2052">
        <f>Input2022!T2052*0.000001</f>
        <v>1.5746069999999999</v>
      </c>
      <c r="U2052">
        <f>Input2022!U2052*0.000001</f>
        <v>0</v>
      </c>
      <c r="V2052">
        <f>Input2022!V2052*0.000001</f>
        <v>3.114779</v>
      </c>
      <c r="W2052">
        <f>Input2022!W2052*0.000001</f>
        <v>-7.301361</v>
      </c>
    </row>
    <row r="2053" spans="1:23">
      <c r="A2053">
        <f>Input2022!A2053</f>
        <v>2023</v>
      </c>
      <c r="B2053" t="str">
        <f>Input2022!B2053</f>
        <v>Lakeside Union School District (San Diego County)</v>
      </c>
      <c r="C2053" t="str">
        <f>Input2022!C2053</f>
        <v>School District</v>
      </c>
      <c r="D2053" t="str">
        <f>Input2022!D2053</f>
        <v>06</v>
      </c>
      <c r="E2053" t="str">
        <f>Input2022!E2053</f>
        <v>073</v>
      </c>
      <c r="F2053" t="str">
        <f>Input2022!F2053</f>
        <v>20790</v>
      </c>
      <c r="G2053" t="str">
        <f>Input2022!G2053</f>
        <v>CA</v>
      </c>
      <c r="H2053">
        <f>Input2022!H2053*0.000001</f>
        <v>8.5958269999999999</v>
      </c>
      <c r="I2053">
        <f>Input2022!I2053*0.000001</f>
        <v>-1.7777559999999999</v>
      </c>
      <c r="J2053">
        <f>Input2022!J2053*0.000001</f>
        <v>75.135583999999994</v>
      </c>
      <c r="K2053">
        <f>Input2022!K2053*0.000001</f>
        <v>84.864362999999997</v>
      </c>
      <c r="L2053">
        <f>Input2022!L2053*0.000001</f>
        <v>96.183222000000001</v>
      </c>
      <c r="M2053">
        <f>Input2022!M2053*0.000001</f>
        <v>81.704845999999989</v>
      </c>
      <c r="N2053">
        <f>Input2022!N2053*0.000001</f>
        <v>0</v>
      </c>
      <c r="O2053">
        <f>Input2022!O2053*0.000001</f>
        <v>19.333679</v>
      </c>
      <c r="P2053">
        <f>Input2022!P2053*0.000001</f>
        <v>8.5776769999999996</v>
      </c>
      <c r="Q2053">
        <f>Input2022!Q2053*0.000001</f>
        <v>-45.019441</v>
      </c>
      <c r="R2053">
        <f>Input2022!R2053*0.000001</f>
        <v>200.54439499999998</v>
      </c>
      <c r="S2053">
        <f>Input2022!S2053*0.000001</f>
        <v>155.52495399999998</v>
      </c>
      <c r="T2053">
        <f>Input2022!T2053*0.000001</f>
        <v>7.8078569999999994</v>
      </c>
      <c r="U2053">
        <f>Input2022!U2053*0.000001</f>
        <v>0.82852999999999999</v>
      </c>
      <c r="V2053">
        <f>Input2022!V2053*0.000001</f>
        <v>12.147995</v>
      </c>
      <c r="W2053">
        <f>Input2022!W2053*0.000001</f>
        <v>-51.916000999999994</v>
      </c>
    </row>
    <row r="2054" spans="1:23">
      <c r="A2054">
        <f>Input2022!A2054</f>
        <v>2023</v>
      </c>
      <c r="B2054" t="str">
        <f>Input2022!B2054</f>
        <v>Lakewood</v>
      </c>
      <c r="C2054" t="str">
        <f>Input2022!C2054</f>
        <v>City</v>
      </c>
      <c r="D2054" t="str">
        <f>Input2022!D2054</f>
        <v>06</v>
      </c>
      <c r="E2054" t="str">
        <f>Input2022!E2054</f>
        <v>037</v>
      </c>
      <c r="F2054">
        <f>Input2022!F2054</f>
        <v>39892</v>
      </c>
      <c r="G2054" t="str">
        <f>Input2022!G2054</f>
        <v>CA</v>
      </c>
      <c r="H2054">
        <f>Input2022!H2054*0.000001</f>
        <v>70.543413000000001</v>
      </c>
      <c r="I2054">
        <f>Input2022!I2054*0.000001</f>
        <v>-1.1882679999999999</v>
      </c>
      <c r="J2054">
        <f>Input2022!J2054*0.000001</f>
        <v>61.625766999999996</v>
      </c>
      <c r="K2054">
        <f>Input2022!K2054*0.000001</f>
        <v>6.9560879999999994</v>
      </c>
      <c r="L2054">
        <f>Input2022!L2054*0.000001</f>
        <v>106.77417699999999</v>
      </c>
      <c r="M2054">
        <f>Input2022!M2054*0.000001</f>
        <v>75.415790999999999</v>
      </c>
      <c r="N2054">
        <f>Input2022!N2054*0.000001</f>
        <v>0</v>
      </c>
      <c r="O2054">
        <f>Input2022!O2054*0.000001</f>
        <v>68.501458999999997</v>
      </c>
      <c r="P2054">
        <f>Input2022!P2054*0.000001</f>
        <v>6.1329050000000001</v>
      </c>
      <c r="Q2054">
        <f>Input2022!Q2054*0.000001</f>
        <v>-42.154644999999995</v>
      </c>
      <c r="R2054">
        <f>Input2022!R2054*0.000001</f>
        <v>184.772819</v>
      </c>
      <c r="S2054">
        <f>Input2022!S2054*0.000001</f>
        <v>142.61817399999998</v>
      </c>
      <c r="T2054">
        <f>Input2022!T2054*0.000001</f>
        <v>5.060486</v>
      </c>
      <c r="U2054">
        <f>Input2022!U2054*0.000001</f>
        <v>11.565061999999999</v>
      </c>
      <c r="V2054">
        <f>Input2022!V2054*0.000001</f>
        <v>12.415718</v>
      </c>
      <c r="W2054">
        <f>Input2022!W2054*0.000001</f>
        <v>55.003026999999996</v>
      </c>
    </row>
    <row r="2055" spans="1:23">
      <c r="A2055">
        <f>Input2022!A2055</f>
        <v>2023</v>
      </c>
      <c r="B2055" t="str">
        <f>Input2022!B2055</f>
        <v>Lammersville Unified School District</v>
      </c>
      <c r="C2055" t="str">
        <f>Input2022!C2055</f>
        <v>School District</v>
      </c>
      <c r="D2055" t="str">
        <f>Input2022!D2055</f>
        <v>06</v>
      </c>
      <c r="E2055" t="str">
        <f>Input2022!E2055</f>
        <v>077</v>
      </c>
      <c r="F2055" t="str">
        <f>Input2022!F2055</f>
        <v>01410</v>
      </c>
      <c r="G2055" t="str">
        <f>Input2022!G2055</f>
        <v>CA</v>
      </c>
      <c r="H2055">
        <f>Input2022!H2055*0.000001</f>
        <v>15.491873</v>
      </c>
      <c r="I2055">
        <f>Input2022!I2055*0.000001</f>
        <v>-4.9999999999999996E-2</v>
      </c>
      <c r="J2055">
        <f>Input2022!J2055*0.000001</f>
        <v>83.513756999999998</v>
      </c>
      <c r="K2055">
        <f>Input2022!K2055*0.000001</f>
        <v>269.56298699999996</v>
      </c>
      <c r="L2055">
        <f>Input2022!L2055*0.000001</f>
        <v>144.258332</v>
      </c>
      <c r="M2055">
        <f>Input2022!M2055*0.000001</f>
        <v>102.124178</v>
      </c>
      <c r="N2055">
        <f>Input2022!N2055*0.000001</f>
        <v>0</v>
      </c>
      <c r="O2055">
        <f>Input2022!O2055*0.000001</f>
        <v>35.963386</v>
      </c>
      <c r="P2055">
        <f>Input2022!P2055*0.000001</f>
        <v>4.5792269999999995</v>
      </c>
      <c r="Q2055">
        <f>Input2022!Q2055*0.000001</f>
        <v>-56.632155999999995</v>
      </c>
      <c r="R2055">
        <f>Input2022!R2055*0.000001</f>
        <v>266.40750088065386</v>
      </c>
      <c r="S2055">
        <f>Input2022!S2055*0.000001</f>
        <v>209.77534488065385</v>
      </c>
      <c r="T2055">
        <f>Input2022!T2055*0.000001</f>
        <v>9.1858690000000003</v>
      </c>
      <c r="U2055">
        <f>Input2022!U2055*0.000001</f>
        <v>0</v>
      </c>
      <c r="V2055">
        <f>Input2022!V2055*0.000001</f>
        <v>2.65666</v>
      </c>
      <c r="W2055">
        <f>Input2022!W2055*0.000001</f>
        <v>-34.120027</v>
      </c>
    </row>
    <row r="2056" spans="1:23">
      <c r="A2056">
        <f>Input2022!A2056</f>
        <v>2023</v>
      </c>
      <c r="B2056" t="str">
        <f>Input2022!B2056</f>
        <v>Lamont Elementary School District</v>
      </c>
      <c r="C2056" t="str">
        <f>Input2022!C2056</f>
        <v>School District</v>
      </c>
      <c r="D2056" t="str">
        <f>Input2022!D2056</f>
        <v>06</v>
      </c>
      <c r="E2056" t="str">
        <f>Input2022!E2056</f>
        <v>029</v>
      </c>
      <c r="F2056" t="str">
        <f>Input2022!F2056</f>
        <v>20850</v>
      </c>
      <c r="G2056" t="str">
        <f>Input2022!G2056</f>
        <v>CA</v>
      </c>
      <c r="H2056">
        <f>Input2022!H2056*0.000001</f>
        <v>42.181027</v>
      </c>
      <c r="I2056">
        <f>Input2022!I2056*0.000001</f>
        <v>0</v>
      </c>
      <c r="J2056">
        <f>Input2022!J2056*0.000001</f>
        <v>51.784503999999998</v>
      </c>
      <c r="K2056">
        <f>Input2022!K2056*0.000001</f>
        <v>8.7336619999999989</v>
      </c>
      <c r="L2056">
        <f>Input2022!L2056*0.000001</f>
        <v>74.178837999999999</v>
      </c>
      <c r="M2056">
        <f>Input2022!M2056*0.000001</f>
        <v>67.585234999999997</v>
      </c>
      <c r="N2056">
        <f>Input2022!N2056*0.000001</f>
        <v>58.311516999999995</v>
      </c>
      <c r="O2056">
        <f>Input2022!O2056*0.000001</f>
        <v>0</v>
      </c>
      <c r="P2056">
        <f>Input2022!P2056*0.000001</f>
        <v>10.677185</v>
      </c>
      <c r="Q2056">
        <f>Input2022!Q2056*0.000001</f>
        <v>-35.323234999999997</v>
      </c>
      <c r="R2056">
        <f>Input2022!R2056*0.000001</f>
        <v>150.87827300000001</v>
      </c>
      <c r="S2056">
        <f>Input2022!S2056*0.000001</f>
        <v>115.555038</v>
      </c>
      <c r="T2056">
        <f>Input2022!T2056*0.000001</f>
        <v>6.7108739999999996</v>
      </c>
      <c r="U2056">
        <f>Input2022!U2056*0.000001</f>
        <v>1.1429999999999999E-3</v>
      </c>
      <c r="V2056">
        <f>Input2022!V2056*0.000001</f>
        <v>29.230449999999998</v>
      </c>
      <c r="W2056">
        <f>Input2022!W2056*0.000001</f>
        <v>-3.6747489999999998</v>
      </c>
    </row>
    <row r="2057" spans="1:23">
      <c r="A2057">
        <f>Input2022!A2057</f>
        <v>2023</v>
      </c>
      <c r="B2057" t="str">
        <f>Input2022!B2057</f>
        <v>Lancaster</v>
      </c>
      <c r="C2057" t="str">
        <f>Input2022!C2057</f>
        <v>City</v>
      </c>
      <c r="D2057" t="str">
        <f>Input2022!D2057</f>
        <v>06</v>
      </c>
      <c r="E2057" t="str">
        <f>Input2022!E2057</f>
        <v>037</v>
      </c>
      <c r="F2057">
        <f>Input2022!F2057</f>
        <v>40130</v>
      </c>
      <c r="G2057" t="str">
        <f>Input2022!G2057</f>
        <v>CA</v>
      </c>
      <c r="H2057">
        <f>Input2022!H2057*0.000001</f>
        <v>91.578931999999995</v>
      </c>
      <c r="I2057">
        <f>Input2022!I2057*0.000001</f>
        <v>-5.1648670000000001</v>
      </c>
      <c r="J2057">
        <f>Input2022!J2057*0.000001</f>
        <v>125.80412699999999</v>
      </c>
      <c r="K2057">
        <f>Input2022!K2057*0.000001</f>
        <v>102.056343</v>
      </c>
      <c r="L2057">
        <f>Input2022!L2057*0.000001</f>
        <v>266.39948599999997</v>
      </c>
      <c r="M2057">
        <f>Input2022!M2057*0.000001</f>
        <v>112.402737</v>
      </c>
      <c r="N2057">
        <f>Input2022!N2057*0.000001</f>
        <v>0</v>
      </c>
      <c r="O2057">
        <f>Input2022!O2057*0.000001</f>
        <v>61.567028000000001</v>
      </c>
      <c r="P2057">
        <f>Input2022!P2057*0.000001</f>
        <v>25.658640999999999</v>
      </c>
      <c r="Q2057">
        <f>Input2022!Q2057*0.000001</f>
        <v>-73.211154999999991</v>
      </c>
      <c r="R2057">
        <f>Input2022!R2057*0.000001</f>
        <v>230.65589799999998</v>
      </c>
      <c r="S2057">
        <f>Input2022!S2057*0.000001</f>
        <v>157.44474299999999</v>
      </c>
      <c r="T2057">
        <f>Input2022!T2057*0.000001</f>
        <v>8.8665950000000002</v>
      </c>
      <c r="U2057">
        <f>Input2022!U2057*0.000001</f>
        <v>14.200194999999999</v>
      </c>
      <c r="V2057">
        <f>Input2022!V2057*0.000001</f>
        <v>22.983927999999999</v>
      </c>
      <c r="W2057">
        <f>Input2022!W2057*0.000001</f>
        <v>52.069444999999995</v>
      </c>
    </row>
    <row r="2058" spans="1:23">
      <c r="A2058">
        <f>Input2022!A2058</f>
        <v>2023</v>
      </c>
      <c r="B2058" t="str">
        <f>Input2022!B2058</f>
        <v>Lancaster School District</v>
      </c>
      <c r="C2058" t="str">
        <f>Input2022!C2058</f>
        <v>School District</v>
      </c>
      <c r="D2058" t="str">
        <f>Input2022!D2058</f>
        <v>06</v>
      </c>
      <c r="E2058" t="str">
        <f>Input2022!E2058</f>
        <v>037</v>
      </c>
      <c r="F2058" t="str">
        <f>Input2022!F2058</f>
        <v>20880</v>
      </c>
      <c r="G2058" t="str">
        <f>Input2022!G2058</f>
        <v>CA</v>
      </c>
      <c r="H2058">
        <f>Input2022!H2058*0.000001</f>
        <v>64.593673999999993</v>
      </c>
      <c r="I2058">
        <f>Input2022!I2058*0.000001</f>
        <v>-2.3036019999999997</v>
      </c>
      <c r="J2058">
        <f>Input2022!J2058*0.000001</f>
        <v>249.91260399999999</v>
      </c>
      <c r="K2058">
        <f>Input2022!K2058*0.000001</f>
        <v>96.627944999999997</v>
      </c>
      <c r="L2058">
        <f>Input2022!L2058*0.000001</f>
        <v>342.62439599999999</v>
      </c>
      <c r="M2058">
        <f>Input2022!M2058*0.000001</f>
        <v>322.78725499999996</v>
      </c>
      <c r="N2058">
        <f>Input2022!N2058*0.000001</f>
        <v>0</v>
      </c>
      <c r="O2058">
        <f>Input2022!O2058*0.000001</f>
        <v>137.79089299999998</v>
      </c>
      <c r="P2058">
        <f>Input2022!P2058*0.000001</f>
        <v>21.040205999999998</v>
      </c>
      <c r="Q2058">
        <f>Input2022!Q2058*0.000001</f>
        <v>-168.52190299999998</v>
      </c>
      <c r="R2058">
        <f>Input2022!R2058*0.000001</f>
        <v>742.41872879385653</v>
      </c>
      <c r="S2058">
        <f>Input2022!S2058*0.000001</f>
        <v>573.89682579385658</v>
      </c>
      <c r="T2058">
        <f>Input2022!T2058*0.000001</f>
        <v>26.409692</v>
      </c>
      <c r="U2058">
        <f>Input2022!U2058*0.000001</f>
        <v>0</v>
      </c>
      <c r="V2058">
        <f>Input2022!V2058*0.000001</f>
        <v>50.743434999999998</v>
      </c>
      <c r="W2058">
        <f>Input2022!W2058*0.000001</f>
        <v>-123.85459899999999</v>
      </c>
    </row>
    <row r="2059" spans="1:23">
      <c r="A2059">
        <f>Input2022!A2059</f>
        <v>2023</v>
      </c>
      <c r="B2059" t="str">
        <f>Input2022!B2059</f>
        <v>Larkspur</v>
      </c>
      <c r="C2059" t="str">
        <f>Input2022!C2059</f>
        <v>City</v>
      </c>
      <c r="D2059" t="str">
        <f>Input2022!D2059</f>
        <v>06</v>
      </c>
      <c r="E2059" t="str">
        <f>Input2022!E2059</f>
        <v>041</v>
      </c>
      <c r="F2059">
        <f>Input2022!F2059</f>
        <v>40438</v>
      </c>
      <c r="G2059" t="str">
        <f>Input2022!G2059</f>
        <v>CA</v>
      </c>
      <c r="H2059">
        <f>Input2022!H2059*0.000001</f>
        <v>20.180579999999999</v>
      </c>
      <c r="I2059">
        <f>Input2022!I2059*0.000001</f>
        <v>-2.594125</v>
      </c>
      <c r="J2059">
        <f>Input2022!J2059*0.000001</f>
        <v>19.723834999999998</v>
      </c>
      <c r="K2059">
        <f>Input2022!K2059*0.000001</f>
        <v>41.352536999999998</v>
      </c>
      <c r="L2059">
        <f>Input2022!L2059*0.000001</f>
        <v>32.671405999999998</v>
      </c>
      <c r="M2059">
        <f>Input2022!M2059*0.000001</f>
        <v>22.817468999999999</v>
      </c>
      <c r="N2059">
        <f>Input2022!N2059*0.000001</f>
        <v>0</v>
      </c>
      <c r="O2059">
        <f>Input2022!O2059*0.000001</f>
        <v>22.902825999999997</v>
      </c>
      <c r="P2059">
        <f>Input2022!P2059*0.000001</f>
        <v>5.0584009999999999</v>
      </c>
      <c r="Q2059">
        <f>Input2022!Q2059*0.000001</f>
        <v>-3.2150209999999997</v>
      </c>
      <c r="R2059">
        <f>Input2022!R2059*0.000001</f>
        <v>13.786539451114924</v>
      </c>
      <c r="S2059">
        <f>Input2022!S2059*0.000001</f>
        <v>10.571518451114924</v>
      </c>
      <c r="T2059">
        <f>Input2022!T2059*0.000001</f>
        <v>0.421265</v>
      </c>
      <c r="U2059">
        <f>Input2022!U2059*0.000001</f>
        <v>0.70335199999999998</v>
      </c>
      <c r="V2059">
        <f>Input2022!V2059*0.000001</f>
        <v>8.5494450000000004</v>
      </c>
      <c r="W2059">
        <f>Input2022!W2059*0.000001</f>
        <v>-6.8944769999999993</v>
      </c>
    </row>
    <row r="2060" spans="1:23">
      <c r="A2060">
        <f>Input2022!A2060</f>
        <v>2023</v>
      </c>
      <c r="B2060" t="str">
        <f>Input2022!B2060</f>
        <v>Larkspur-Corte Madera School District</v>
      </c>
      <c r="C2060" t="str">
        <f>Input2022!C2060</f>
        <v>School District</v>
      </c>
      <c r="D2060" t="str">
        <f>Input2022!D2060</f>
        <v>06</v>
      </c>
      <c r="E2060" t="str">
        <f>Input2022!E2060</f>
        <v>041</v>
      </c>
      <c r="F2060" t="str">
        <f>Input2022!F2060</f>
        <v>20910</v>
      </c>
      <c r="G2060" t="str">
        <f>Input2022!G2060</f>
        <v>CA</v>
      </c>
      <c r="H2060">
        <f>Input2022!H2060*0.000001</f>
        <v>11.486556</v>
      </c>
      <c r="I2060">
        <f>Input2022!I2060*0.000001</f>
        <v>0</v>
      </c>
      <c r="J2060">
        <f>Input2022!J2060*0.000001</f>
        <v>21.591374999999999</v>
      </c>
      <c r="K2060">
        <f>Input2022!K2060*0.000001</f>
        <v>55.105424999999997</v>
      </c>
      <c r="L2060">
        <f>Input2022!L2060*0.000001</f>
        <v>29.392139</v>
      </c>
      <c r="M2060">
        <f>Input2022!M2060*0.000001</f>
        <v>25.795997</v>
      </c>
      <c r="N2060">
        <f>Input2022!N2060*0.000001</f>
        <v>0</v>
      </c>
      <c r="O2060">
        <f>Input2022!O2060*0.000001</f>
        <v>10.960880999999999</v>
      </c>
      <c r="P2060">
        <f>Input2022!P2060*0.000001</f>
        <v>1.675065</v>
      </c>
      <c r="Q2060">
        <f>Input2022!Q2060*0.000001</f>
        <v>-16.793355999999999</v>
      </c>
      <c r="R2060">
        <f>Input2022!R2060*0.000001</f>
        <v>76.619045</v>
      </c>
      <c r="S2060">
        <f>Input2022!S2060*0.000001</f>
        <v>59.825688999999997</v>
      </c>
      <c r="T2060">
        <f>Input2022!T2060*0.000001</f>
        <v>2.5123189999999997</v>
      </c>
      <c r="U2060">
        <f>Input2022!U2060*0.000001</f>
        <v>-7.0899999999999999E-4</v>
      </c>
      <c r="V2060">
        <f>Input2022!V2060*0.000001</f>
        <v>0.12207999999999999</v>
      </c>
      <c r="W2060">
        <f>Input2022!W2060*0.000001</f>
        <v>-11.765248</v>
      </c>
    </row>
    <row r="2061" spans="1:23">
      <c r="A2061">
        <f>Input2022!A2061</f>
        <v>2023</v>
      </c>
      <c r="B2061" t="str">
        <f>Input2022!B2061</f>
        <v>Las Virgenes Unified School District</v>
      </c>
      <c r="C2061" t="str">
        <f>Input2022!C2061</f>
        <v>School District</v>
      </c>
      <c r="D2061" t="str">
        <f>Input2022!D2061</f>
        <v>06</v>
      </c>
      <c r="E2061" t="str">
        <f>Input2022!E2061</f>
        <v>037</v>
      </c>
      <c r="F2061" t="str">
        <f>Input2022!F2061</f>
        <v>21000</v>
      </c>
      <c r="G2061" t="str">
        <f>Input2022!G2061</f>
        <v>CA</v>
      </c>
      <c r="H2061">
        <f>Input2022!H2061*0.000001</f>
        <v>36.056913999999999</v>
      </c>
      <c r="I2061">
        <f>Input2022!I2061*0.000001</f>
        <v>-1.25</v>
      </c>
      <c r="J2061">
        <f>Input2022!J2061*0.000001</f>
        <v>151.01465999999999</v>
      </c>
      <c r="K2061">
        <f>Input2022!K2061*0.000001</f>
        <v>138.18153599999999</v>
      </c>
      <c r="L2061">
        <f>Input2022!L2061*0.000001</f>
        <v>189.477238</v>
      </c>
      <c r="M2061">
        <f>Input2022!M2061*0.000001</f>
        <v>165.615926</v>
      </c>
      <c r="N2061">
        <f>Input2022!N2061*0.000001</f>
        <v>0</v>
      </c>
      <c r="O2061">
        <f>Input2022!O2061*0.000001</f>
        <v>55.527100999999995</v>
      </c>
      <c r="P2061">
        <f>Input2022!P2061*0.000001</f>
        <v>13.340852</v>
      </c>
      <c r="Q2061">
        <f>Input2022!Q2061*0.000001</f>
        <v>-109.472371</v>
      </c>
      <c r="R2061">
        <f>Input2022!R2061*0.000001</f>
        <v>493.39961385964915</v>
      </c>
      <c r="S2061">
        <f>Input2022!S2061*0.000001</f>
        <v>383.92724285964914</v>
      </c>
      <c r="T2061">
        <f>Input2022!T2061*0.000001</f>
        <v>16.996869</v>
      </c>
      <c r="U2061">
        <f>Input2022!U2061*0.000001</f>
        <v>-4.4450000000000002E-3</v>
      </c>
      <c r="V2061">
        <f>Input2022!V2061*0.000001</f>
        <v>33.415149999999997</v>
      </c>
      <c r="W2061">
        <f>Input2022!W2061*0.000001</f>
        <v>-135.45871399999999</v>
      </c>
    </row>
    <row r="2062" spans="1:23">
      <c r="A2062">
        <f>Input2022!A2062</f>
        <v>2023</v>
      </c>
      <c r="B2062" t="str">
        <f>Input2022!B2062</f>
        <v>Lassen County Office of Education</v>
      </c>
      <c r="C2062" t="str">
        <f>Input2022!C2062</f>
        <v>School District</v>
      </c>
      <c r="D2062" t="str">
        <f>Input2022!D2062</f>
        <v>06</v>
      </c>
      <c r="E2062" t="str">
        <f>Input2022!E2062</f>
        <v>035</v>
      </c>
      <c r="F2062" t="str">
        <f>Input2022!F2062</f>
        <v>91015</v>
      </c>
      <c r="G2062" t="str">
        <f>Input2022!G2062</f>
        <v>CA</v>
      </c>
      <c r="H2062">
        <f>Input2022!H2062*0.000001</f>
        <v>11.797951999999999</v>
      </c>
      <c r="I2062">
        <f>Input2022!I2062*0.000001</f>
        <v>-0.93577199999999994</v>
      </c>
      <c r="J2062">
        <f>Input2022!J2062*0.000001</f>
        <v>12.946952999999999</v>
      </c>
      <c r="K2062">
        <f>Input2022!K2062*0.000001</f>
        <v>0.13832</v>
      </c>
      <c r="L2062">
        <f>Input2022!L2062*0.000001</f>
        <v>20.491838999999999</v>
      </c>
      <c r="M2062">
        <f>Input2022!M2062*0.000001</f>
        <v>15.758889999999999</v>
      </c>
      <c r="N2062">
        <f>Input2022!N2062*0.000001</f>
        <v>13.611257</v>
      </c>
      <c r="O2062">
        <f>Input2022!O2062*0.000001</f>
        <v>0</v>
      </c>
      <c r="P2062">
        <f>Input2022!P2062*0.000001</f>
        <v>3.1331370000000001</v>
      </c>
      <c r="Q2062">
        <f>Input2022!Q2062*0.000001</f>
        <v>-7.2973710000000001</v>
      </c>
      <c r="R2062">
        <f>Input2022!R2062*0.000001</f>
        <v>-0.77195099999999994</v>
      </c>
      <c r="S2062">
        <f>Input2022!S2062*0.000001</f>
        <v>-8.0693219999999997</v>
      </c>
      <c r="T2062">
        <f>Input2022!T2062*0.000001</f>
        <v>1.060351</v>
      </c>
      <c r="U2062">
        <f>Input2022!U2062*0.000001</f>
        <v>0</v>
      </c>
      <c r="V2062">
        <f>Input2022!V2062*0.000001</f>
        <v>0.42729999999999996</v>
      </c>
      <c r="W2062">
        <f>Input2022!W2062*0.000001</f>
        <v>5.0890610000000001</v>
      </c>
    </row>
    <row r="2063" spans="1:23">
      <c r="A2063">
        <f>Input2022!A2063</f>
        <v>2023</v>
      </c>
      <c r="B2063" t="str">
        <f>Input2022!B2063</f>
        <v>Lassen Union High School District</v>
      </c>
      <c r="C2063" t="str">
        <f>Input2022!C2063</f>
        <v>School District</v>
      </c>
      <c r="D2063" t="str">
        <f>Input2022!D2063</f>
        <v>06</v>
      </c>
      <c r="E2063" t="str">
        <f>Input2022!E2063</f>
        <v>035</v>
      </c>
      <c r="F2063" t="str">
        <f>Input2022!F2063</f>
        <v>21060</v>
      </c>
      <c r="G2063" t="str">
        <f>Input2022!G2063</f>
        <v>CA</v>
      </c>
      <c r="H2063">
        <f>Input2022!H2063*0.000001</f>
        <v>3.1130789999999999</v>
      </c>
      <c r="I2063">
        <f>Input2022!I2063*0.000001</f>
        <v>-1.031426</v>
      </c>
      <c r="J2063">
        <f>Input2022!J2063*0.000001</f>
        <v>12.580720999999999</v>
      </c>
      <c r="K2063">
        <f>Input2022!K2063*0.000001</f>
        <v>3.4741999999999995E-2</v>
      </c>
      <c r="L2063">
        <f>Input2022!L2063*0.000001</f>
        <v>15.561672999999999</v>
      </c>
      <c r="M2063">
        <f>Input2022!M2063*0.000001</f>
        <v>14.739322999999999</v>
      </c>
      <c r="N2063">
        <f>Input2022!N2063*0.000001</f>
        <v>0</v>
      </c>
      <c r="O2063">
        <f>Input2022!O2063*0.000001</f>
        <v>5.6255619999999995</v>
      </c>
      <c r="P2063">
        <f>Input2022!P2063*0.000001</f>
        <v>2.0886389999999997</v>
      </c>
      <c r="Q2063">
        <f>Input2022!Q2063*0.000001</f>
        <v>-8.8818850000000005</v>
      </c>
      <c r="R2063">
        <f>Input2022!R2063*0.000001</f>
        <v>38.600541999999997</v>
      </c>
      <c r="S2063">
        <f>Input2022!S2063*0.000001</f>
        <v>29.718657</v>
      </c>
      <c r="T2063">
        <f>Input2022!T2063*0.000001</f>
        <v>1.30626</v>
      </c>
      <c r="U2063">
        <f>Input2022!U2063*0.000001</f>
        <v>1.506567</v>
      </c>
      <c r="V2063">
        <f>Input2022!V2063*0.000001</f>
        <v>0.87872799999999995</v>
      </c>
      <c r="W2063">
        <f>Input2022!W2063*0.000001</f>
        <v>-1.9283859999999999</v>
      </c>
    </row>
    <row r="2064" spans="1:23">
      <c r="A2064">
        <f>Input2022!A2064</f>
        <v>2023</v>
      </c>
      <c r="B2064" t="str">
        <f>Input2022!B2064</f>
        <v>Lassen View Union Elementary School District</v>
      </c>
      <c r="C2064" t="str">
        <f>Input2022!C2064</f>
        <v>School District</v>
      </c>
      <c r="D2064" t="str">
        <f>Input2022!D2064</f>
        <v>06</v>
      </c>
      <c r="E2064" t="str">
        <f>Input2022!E2064</f>
        <v>103</v>
      </c>
      <c r="F2064" t="str">
        <f>Input2022!F2064</f>
        <v>21090</v>
      </c>
      <c r="G2064" t="str">
        <f>Input2022!G2064</f>
        <v>CA</v>
      </c>
      <c r="H2064">
        <f>Input2022!H2064*0.000001</f>
        <v>2.2172959999999997</v>
      </c>
      <c r="I2064">
        <f>Input2022!I2064*0.000001</f>
        <v>-2.4999999999999998E-2</v>
      </c>
      <c r="J2064">
        <f>Input2022!J2064*0.000001</f>
        <v>5.3317860000000001</v>
      </c>
      <c r="K2064">
        <f>Input2022!K2064*0.000001</f>
        <v>0</v>
      </c>
      <c r="L2064">
        <f>Input2022!L2064*0.000001</f>
        <v>6.8876909999999993</v>
      </c>
      <c r="M2064">
        <f>Input2022!M2064*0.000001</f>
        <v>5.9303650000000001</v>
      </c>
      <c r="N2064">
        <f>Input2022!N2064*0.000001</f>
        <v>0</v>
      </c>
      <c r="O2064">
        <f>Input2022!O2064*0.000001</f>
        <v>3.7991409999999997</v>
      </c>
      <c r="P2064">
        <f>Input2022!P2064*0.000001</f>
        <v>0.76683499999999993</v>
      </c>
      <c r="Q2064">
        <f>Input2022!Q2064*0.000001</f>
        <v>-3.7045749999999997</v>
      </c>
      <c r="R2064">
        <f>Input2022!R2064*0.000001</f>
        <v>16.146229999999999</v>
      </c>
      <c r="S2064">
        <f>Input2022!S2064*0.000001</f>
        <v>12.441654999999999</v>
      </c>
      <c r="T2064">
        <f>Input2022!T2064*0.000001</f>
        <v>0.54170499999999999</v>
      </c>
      <c r="U2064">
        <f>Input2022!U2064*0.000001</f>
        <v>0</v>
      </c>
      <c r="V2064">
        <f>Input2022!V2064*0.000001</f>
        <v>2.8E-3</v>
      </c>
      <c r="W2064">
        <f>Input2022!W2064*0.000001</f>
        <v>-0.42605199999999999</v>
      </c>
    </row>
    <row r="2065" spans="1:23">
      <c r="A2065">
        <f>Input2022!A2065</f>
        <v>2023</v>
      </c>
      <c r="B2065" t="str">
        <f>Input2022!B2065</f>
        <v>Lathrop</v>
      </c>
      <c r="C2065" t="str">
        <f>Input2022!C2065</f>
        <v>City</v>
      </c>
      <c r="D2065" t="str">
        <f>Input2022!D2065</f>
        <v>06</v>
      </c>
      <c r="E2065" t="str">
        <f>Input2022!E2065</f>
        <v>077</v>
      </c>
      <c r="F2065">
        <f>Input2022!F2065</f>
        <v>40704</v>
      </c>
      <c r="G2065" t="str">
        <f>Input2022!G2065</f>
        <v>CA</v>
      </c>
      <c r="H2065">
        <f>Input2022!H2065*0.000001</f>
        <v>46.593188999999995</v>
      </c>
      <c r="I2065">
        <f>Input2022!I2065*0.000001</f>
        <v>-18.755731000000001</v>
      </c>
      <c r="J2065">
        <f>Input2022!J2065*0.000001</f>
        <v>28.277421999999998</v>
      </c>
      <c r="K2065">
        <f>Input2022!K2065*0.000001</f>
        <v>19.121002999999998</v>
      </c>
      <c r="L2065">
        <f>Input2022!L2065*0.000001</f>
        <v>207.579971</v>
      </c>
      <c r="M2065">
        <f>Input2022!M2065*0.000001</f>
        <v>44.655100999999995</v>
      </c>
      <c r="N2065">
        <f>Input2022!N2065*0.000001</f>
        <v>0</v>
      </c>
      <c r="O2065">
        <f>Input2022!O2065*0.000001</f>
        <v>45.283862999999997</v>
      </c>
      <c r="P2065">
        <f>Input2022!P2065*0.000001</f>
        <v>3.14357</v>
      </c>
      <c r="Q2065">
        <f>Input2022!Q2065*0.000001</f>
        <v>-7.9663829999999995</v>
      </c>
      <c r="R2065">
        <f>Input2022!R2065*0.000001</f>
        <v>34.161162092624359</v>
      </c>
      <c r="S2065">
        <f>Input2022!S2065*0.000001</f>
        <v>26.194779092624358</v>
      </c>
      <c r="T2065">
        <f>Input2022!T2065*0.000001</f>
        <v>2.0132949999999998</v>
      </c>
      <c r="U2065">
        <f>Input2022!U2065*0.000001</f>
        <v>4.9013679999999997</v>
      </c>
      <c r="V2065">
        <f>Input2022!V2065*0.000001</f>
        <v>6.3405339999999999</v>
      </c>
      <c r="W2065">
        <f>Input2022!W2065*0.000001</f>
        <v>59.792853999999998</v>
      </c>
    </row>
    <row r="2066" spans="1:23">
      <c r="A2066">
        <f>Input2022!A2066</f>
        <v>2023</v>
      </c>
      <c r="B2066" t="str">
        <f>Input2022!B2066</f>
        <v>Laton Joint Unified School District</v>
      </c>
      <c r="C2066" t="str">
        <f>Input2022!C2066</f>
        <v>School District</v>
      </c>
      <c r="D2066" t="str">
        <f>Input2022!D2066</f>
        <v>06</v>
      </c>
      <c r="E2066" t="str">
        <f>Input2022!E2066</f>
        <v>019</v>
      </c>
      <c r="F2066" t="str">
        <f>Input2022!F2066</f>
        <v>21150</v>
      </c>
      <c r="G2066" t="str">
        <f>Input2022!G2066</f>
        <v>CA</v>
      </c>
      <c r="H2066">
        <f>Input2022!H2066*0.000001</f>
        <v>3.5188120000000001</v>
      </c>
      <c r="I2066">
        <f>Input2022!I2066*0.000001</f>
        <v>0</v>
      </c>
      <c r="J2066">
        <f>Input2022!J2066*0.000001</f>
        <v>13.553087999999999</v>
      </c>
      <c r="K2066">
        <f>Input2022!K2066*0.000001</f>
        <v>7.4593689999999997</v>
      </c>
      <c r="L2066">
        <f>Input2022!L2066*0.000001</f>
        <v>15.798969999999999</v>
      </c>
      <c r="M2066">
        <f>Input2022!M2066*0.000001</f>
        <v>14.086459</v>
      </c>
      <c r="N2066">
        <f>Input2022!N2066*0.000001</f>
        <v>9.4646600000000003</v>
      </c>
      <c r="O2066">
        <f>Input2022!O2066*0.000001</f>
        <v>0</v>
      </c>
      <c r="P2066">
        <f>Input2022!P2066*0.000001</f>
        <v>2.3170329999999999</v>
      </c>
      <c r="Q2066">
        <f>Input2022!Q2066*0.000001</f>
        <v>-7.5984229999999995</v>
      </c>
      <c r="R2066">
        <f>Input2022!R2066*0.000001</f>
        <v>33.448042999999998</v>
      </c>
      <c r="S2066">
        <f>Input2022!S2066*0.000001</f>
        <v>25.849619999999998</v>
      </c>
      <c r="T2066">
        <f>Input2022!T2066*0.000001</f>
        <v>1.215598</v>
      </c>
      <c r="U2066">
        <f>Input2022!U2066*0.000001</f>
        <v>0</v>
      </c>
      <c r="V2066">
        <f>Input2022!V2066*0.000001</f>
        <v>0.167986</v>
      </c>
      <c r="W2066">
        <f>Input2022!W2066*0.000001</f>
        <v>-1.9859629999999999</v>
      </c>
    </row>
    <row r="2067" spans="1:23">
      <c r="A2067">
        <f>Input2022!A2067</f>
        <v>2023</v>
      </c>
      <c r="B2067" t="str">
        <f>Input2022!B2067</f>
        <v>Latrobe Elementary School District</v>
      </c>
      <c r="C2067" t="str">
        <f>Input2022!C2067</f>
        <v>School District</v>
      </c>
      <c r="D2067" t="str">
        <f>Input2022!D2067</f>
        <v>06</v>
      </c>
      <c r="E2067" t="str">
        <f>Input2022!E2067</f>
        <v>017</v>
      </c>
      <c r="F2067" t="str">
        <f>Input2022!F2067</f>
        <v>21180</v>
      </c>
      <c r="G2067" t="str">
        <f>Input2022!G2067</f>
        <v>CA</v>
      </c>
      <c r="H2067">
        <f>Input2022!H2067*0.000001</f>
        <v>1.8894119999999999</v>
      </c>
      <c r="I2067">
        <f>Input2022!I2067*0.000001</f>
        <v>-2.0999999999999998E-4</v>
      </c>
      <c r="J2067">
        <f>Input2022!J2067*0.000001</f>
        <v>2.992124</v>
      </c>
      <c r="K2067">
        <f>Input2022!K2067*0.000001</f>
        <v>4.4399999999999995E-3</v>
      </c>
      <c r="L2067">
        <f>Input2022!L2067*0.000001</f>
        <v>3.3947159999999998</v>
      </c>
      <c r="M2067">
        <f>Input2022!M2067*0.000001</f>
        <v>3.4300819999999996</v>
      </c>
      <c r="N2067">
        <f>Input2022!N2067*0.000001</f>
        <v>0</v>
      </c>
      <c r="O2067">
        <f>Input2022!O2067*0.000001</f>
        <v>2.3725559999999999</v>
      </c>
      <c r="P2067">
        <f>Input2022!P2067*0.000001</f>
        <v>7.5142E-2</v>
      </c>
      <c r="Q2067">
        <f>Input2022!Q2067*0.000001</f>
        <v>-2.0200999999999998</v>
      </c>
      <c r="R2067">
        <f>Input2022!R2067*0.000001</f>
        <v>9.2351063125264208</v>
      </c>
      <c r="S2067">
        <f>Input2022!S2067*0.000001</f>
        <v>7.2150063125264214</v>
      </c>
      <c r="T2067">
        <f>Input2022!T2067*0.000001</f>
        <v>0.32151599999999997</v>
      </c>
      <c r="U2067">
        <f>Input2022!U2067*0.000001</f>
        <v>0</v>
      </c>
      <c r="V2067">
        <f>Input2022!V2067*0.000001</f>
        <v>0</v>
      </c>
      <c r="W2067">
        <f>Input2022!W2067*0.000001</f>
        <v>1.6725459999999999</v>
      </c>
    </row>
    <row r="2068" spans="1:23">
      <c r="A2068">
        <f>Input2022!A2068</f>
        <v>2023</v>
      </c>
      <c r="B2068" t="str">
        <f>Input2022!B2068</f>
        <v>Lawndale</v>
      </c>
      <c r="C2068" t="str">
        <f>Input2022!C2068</f>
        <v>City</v>
      </c>
      <c r="D2068" t="str">
        <f>Input2022!D2068</f>
        <v>06</v>
      </c>
      <c r="E2068" t="str">
        <f>Input2022!E2068</f>
        <v>037</v>
      </c>
      <c r="F2068" t="str">
        <f>Input2022!F2068</f>
        <v>40886</v>
      </c>
      <c r="G2068" t="str">
        <f>Input2022!G2068</f>
        <v>CA</v>
      </c>
      <c r="H2068">
        <f>Input2022!H2068*0.000001</f>
        <v>27.843162999999997</v>
      </c>
      <c r="I2068">
        <f>Input2022!I2068*0.000001</f>
        <v>-0.15572900000000001</v>
      </c>
      <c r="J2068">
        <f>Input2022!J2068*0.000001</f>
        <v>16.377261000000001</v>
      </c>
      <c r="K2068">
        <f>Input2022!K2068*0.000001</f>
        <v>0.66234099999999996</v>
      </c>
      <c r="L2068">
        <f>Input2022!L2068*0.000001</f>
        <v>30.434697999999997</v>
      </c>
      <c r="M2068">
        <f>Input2022!M2068*0.000001</f>
        <v>21.334464000000001</v>
      </c>
      <c r="N2068">
        <f>Input2022!N2068*0.000001</f>
        <v>0</v>
      </c>
      <c r="O2068">
        <f>Input2022!O2068*0.000001</f>
        <v>28.008067</v>
      </c>
      <c r="P2068">
        <f>Input2022!P2068*0.000001</f>
        <v>3.631955</v>
      </c>
      <c r="Q2068">
        <f>Input2022!Q2068*0.000001</f>
        <v>-10.184339999999999</v>
      </c>
      <c r="R2068">
        <f>Input2022!R2068*0.000001</f>
        <v>38.985534999999999</v>
      </c>
      <c r="S2068">
        <f>Input2022!S2068*0.000001</f>
        <v>28.801195</v>
      </c>
      <c r="T2068">
        <f>Input2022!T2068*0.000001</f>
        <v>1.0591200000000001</v>
      </c>
      <c r="U2068">
        <f>Input2022!U2068*0.000001</f>
        <v>0</v>
      </c>
      <c r="V2068">
        <f>Input2022!V2068*0.000001</f>
        <v>5.3865660000000002</v>
      </c>
      <c r="W2068">
        <f>Input2022!W2068*0.000001</f>
        <v>31.922478999999999</v>
      </c>
    </row>
    <row r="2069" spans="1:23">
      <c r="A2069">
        <f>Input2022!A2069</f>
        <v>2023</v>
      </c>
      <c r="B2069" t="str">
        <f>Input2022!B2069</f>
        <v>Lawndale Elementary School District</v>
      </c>
      <c r="C2069" t="str">
        <f>Input2022!C2069</f>
        <v>School District</v>
      </c>
      <c r="D2069" t="str">
        <f>Input2022!D2069</f>
        <v>06</v>
      </c>
      <c r="E2069" t="str">
        <f>Input2022!E2069</f>
        <v>037</v>
      </c>
      <c r="F2069" t="str">
        <f>Input2022!F2069</f>
        <v>21210</v>
      </c>
      <c r="G2069" t="str">
        <f>Input2022!G2069</f>
        <v>CA</v>
      </c>
      <c r="H2069">
        <f>Input2022!H2069*0.000001</f>
        <v>45.132548999999997</v>
      </c>
      <c r="I2069">
        <f>Input2022!I2069*0.000001</f>
        <v>-0.214444</v>
      </c>
      <c r="J2069">
        <f>Input2022!J2069*0.000001</f>
        <v>106.12220499999999</v>
      </c>
      <c r="K2069">
        <f>Input2022!K2069*0.000001</f>
        <v>36.823968000000001</v>
      </c>
      <c r="L2069">
        <f>Input2022!L2069*0.000001</f>
        <v>227.94298699999999</v>
      </c>
      <c r="M2069">
        <f>Input2022!M2069*0.000001</f>
        <v>121.45008899999999</v>
      </c>
      <c r="N2069">
        <f>Input2022!N2069*0.000001</f>
        <v>0</v>
      </c>
      <c r="O2069">
        <f>Input2022!O2069*0.000001</f>
        <v>89.219858000000002</v>
      </c>
      <c r="P2069">
        <f>Input2022!P2069*0.000001</f>
        <v>18.62341</v>
      </c>
      <c r="Q2069">
        <f>Input2022!Q2069*0.000001</f>
        <v>-71.980232000000001</v>
      </c>
      <c r="R2069">
        <f>Input2022!R2069*0.000001</f>
        <v>324.30906099999999</v>
      </c>
      <c r="S2069">
        <f>Input2022!S2069*0.000001</f>
        <v>252.32882899999998</v>
      </c>
      <c r="T2069">
        <f>Input2022!T2069*0.000001</f>
        <v>11.089888</v>
      </c>
      <c r="U2069">
        <f>Input2022!U2069*0.000001</f>
        <v>-2.8969999999999998E-3</v>
      </c>
      <c r="V2069">
        <f>Input2022!V2069*0.000001</f>
        <v>14.680688999999999</v>
      </c>
      <c r="W2069">
        <f>Input2022!W2069*0.000001</f>
        <v>-29.973296999999999</v>
      </c>
    </row>
    <row r="2070" spans="1:23">
      <c r="A2070">
        <f>Input2022!A2070</f>
        <v>2023</v>
      </c>
      <c r="B2070" t="str">
        <f>Input2022!B2070</f>
        <v>Laytonville Unified School District</v>
      </c>
      <c r="C2070" t="str">
        <f>Input2022!C2070</f>
        <v>School District</v>
      </c>
      <c r="D2070" t="str">
        <f>Input2022!D2070</f>
        <v>06</v>
      </c>
      <c r="E2070" t="str">
        <f>Input2022!E2070</f>
        <v>045</v>
      </c>
      <c r="F2070" t="str">
        <f>Input2022!F2070</f>
        <v>42580</v>
      </c>
      <c r="G2070" t="str">
        <f>Input2022!G2070</f>
        <v>CA</v>
      </c>
      <c r="H2070">
        <f>Input2022!H2070*0.000001</f>
        <v>3.8972329999999999</v>
      </c>
      <c r="I2070">
        <f>Input2022!I2070*0.000001</f>
        <v>-0.41658499999999998</v>
      </c>
      <c r="J2070">
        <f>Input2022!J2070*0.000001</f>
        <v>6.0500720000000001</v>
      </c>
      <c r="K2070">
        <f>Input2022!K2070*0.000001</f>
        <v>6.1942939999999993</v>
      </c>
      <c r="L2070">
        <f>Input2022!L2070*0.000001</f>
        <v>8.8315219999999997</v>
      </c>
      <c r="M2070">
        <f>Input2022!M2070*0.000001</f>
        <v>7.7958429999999996</v>
      </c>
      <c r="N2070">
        <f>Input2022!N2070*0.000001</f>
        <v>0</v>
      </c>
      <c r="O2070">
        <f>Input2022!O2070*0.000001</f>
        <v>5.1824110000000001</v>
      </c>
      <c r="P2070">
        <f>Input2022!P2070*0.000001</f>
        <v>0.57043100000000002</v>
      </c>
      <c r="Q2070">
        <f>Input2022!Q2070*0.000001</f>
        <v>-5.1504519999999996</v>
      </c>
      <c r="R2070">
        <f>Input2022!R2070*0.000001</f>
        <v>21.70223</v>
      </c>
      <c r="S2070">
        <f>Input2022!S2070*0.000001</f>
        <v>16.551777999999999</v>
      </c>
      <c r="T2070">
        <f>Input2022!T2070*0.000001</f>
        <v>0.64587499999999998</v>
      </c>
      <c r="U2070">
        <f>Input2022!U2070*0.000001</f>
        <v>0</v>
      </c>
      <c r="V2070">
        <f>Input2022!V2070*0.000001</f>
        <v>0.185423</v>
      </c>
      <c r="W2070">
        <f>Input2022!W2070*0.000001</f>
        <v>-0.74029699999999998</v>
      </c>
    </row>
    <row r="2071" spans="1:23">
      <c r="A2071">
        <f>Input2022!A2071</f>
        <v>2023</v>
      </c>
      <c r="B2071" t="str">
        <f>Input2022!B2071</f>
        <v>Le Grand Union Elementary School District</v>
      </c>
      <c r="C2071" t="str">
        <f>Input2022!C2071</f>
        <v>School District</v>
      </c>
      <c r="D2071" t="str">
        <f>Input2022!D2071</f>
        <v>06</v>
      </c>
      <c r="E2071" t="str">
        <f>Input2022!E2071</f>
        <v>047</v>
      </c>
      <c r="F2071" t="str">
        <f>Input2022!F2071</f>
        <v>21240</v>
      </c>
      <c r="G2071" t="str">
        <f>Input2022!G2071</f>
        <v>CA</v>
      </c>
      <c r="H2071">
        <f>Input2022!H2071*0.000001</f>
        <v>1.044338</v>
      </c>
      <c r="I2071">
        <f>Input2022!I2071*0.000001</f>
        <v>-1.6781000000000001E-2</v>
      </c>
      <c r="J2071">
        <f>Input2022!J2071*0.000001</f>
        <v>7.3371189999999995</v>
      </c>
      <c r="K2071">
        <f>Input2022!K2071*0.000001</f>
        <v>0</v>
      </c>
      <c r="L2071">
        <f>Input2022!L2071*0.000001</f>
        <v>9.397079999999999</v>
      </c>
      <c r="M2071">
        <f>Input2022!M2071*0.000001</f>
        <v>8.5811109999999999</v>
      </c>
      <c r="N2071">
        <f>Input2022!N2071*0.000001</f>
        <v>2.6170939999999998</v>
      </c>
      <c r="O2071">
        <f>Input2022!O2071*0.000001</f>
        <v>0</v>
      </c>
      <c r="P2071">
        <f>Input2022!P2071*0.000001</f>
        <v>0.65380399999999994</v>
      </c>
      <c r="Q2071">
        <f>Input2022!Q2071*0.000001</f>
        <v>-4.9589999999999996</v>
      </c>
      <c r="R2071">
        <f>Input2022!R2071*0.000001</f>
        <v>26.194823962165003</v>
      </c>
      <c r="S2071">
        <f>Input2022!S2071*0.000001</f>
        <v>21.235823962165004</v>
      </c>
      <c r="T2071">
        <f>Input2022!T2071*0.000001</f>
        <v>0.62741000000000002</v>
      </c>
      <c r="U2071">
        <f>Input2022!U2071*0.000001</f>
        <v>0</v>
      </c>
      <c r="V2071">
        <f>Input2022!V2071*0.000001</f>
        <v>3.4780530000000001</v>
      </c>
      <c r="W2071">
        <f>Input2022!W2071*0.000001</f>
        <v>-6.5124259999999996</v>
      </c>
    </row>
    <row r="2072" spans="1:23">
      <c r="A2072">
        <f>Input2022!A2072</f>
        <v>2023</v>
      </c>
      <c r="B2072" t="str">
        <f>Input2022!B2072</f>
        <v>Le Grand Union High School District</v>
      </c>
      <c r="C2072" t="str">
        <f>Input2022!C2072</f>
        <v>School District</v>
      </c>
      <c r="D2072" t="str">
        <f>Input2022!D2072</f>
        <v>06</v>
      </c>
      <c r="E2072" t="str">
        <f>Input2022!E2072</f>
        <v>047</v>
      </c>
      <c r="F2072" t="str">
        <f>Input2022!F2072</f>
        <v>21270</v>
      </c>
      <c r="G2072" t="str">
        <f>Input2022!G2072</f>
        <v>CA</v>
      </c>
      <c r="H2072">
        <f>Input2022!H2072*0.000001</f>
        <v>2.0524469999999999</v>
      </c>
      <c r="I2072">
        <f>Input2022!I2072*0.000001</f>
        <v>-0.51477799999999996</v>
      </c>
      <c r="J2072">
        <f>Input2022!J2072*0.000001</f>
        <v>12.374068999999999</v>
      </c>
      <c r="K2072">
        <f>Input2022!K2072*0.000001</f>
        <v>10.553568</v>
      </c>
      <c r="L2072">
        <f>Input2022!L2072*0.000001</f>
        <v>18.631959999999999</v>
      </c>
      <c r="M2072">
        <f>Input2022!M2072*0.000001</f>
        <v>13.515039</v>
      </c>
      <c r="N2072">
        <f>Input2022!N2072*0.000001</f>
        <v>4.5913059999999994</v>
      </c>
      <c r="O2072">
        <f>Input2022!O2072*0.000001</f>
        <v>0</v>
      </c>
      <c r="P2072">
        <f>Input2022!P2072*0.000001</f>
        <v>1.5469229999999998</v>
      </c>
      <c r="Q2072">
        <f>Input2022!Q2072*0.000001</f>
        <v>-7.1129999999999995</v>
      </c>
      <c r="R2072">
        <f>Input2022!R2072*0.000001</f>
        <v>37.606240426649968</v>
      </c>
      <c r="S2072">
        <f>Input2022!S2072*0.000001</f>
        <v>30.493240426649972</v>
      </c>
      <c r="T2072">
        <f>Input2022!T2072*0.000001</f>
        <v>0.92959199999999997</v>
      </c>
      <c r="U2072">
        <f>Input2022!U2072*0.000001</f>
        <v>0.72457799999999994</v>
      </c>
      <c r="V2072">
        <f>Input2022!V2072*0.000001</f>
        <v>4.3782209999999999</v>
      </c>
      <c r="W2072">
        <f>Input2022!W2072*0.000001</f>
        <v>-6.7981059999999998</v>
      </c>
    </row>
    <row r="2073" spans="1:23">
      <c r="A2073">
        <f>Input2022!A2073</f>
        <v>2023</v>
      </c>
      <c r="B2073" t="str">
        <f>Input2022!B2073</f>
        <v>Lemon Grove School District</v>
      </c>
      <c r="C2073" t="str">
        <f>Input2022!C2073</f>
        <v>School District</v>
      </c>
      <c r="D2073" t="str">
        <f>Input2022!D2073</f>
        <v>06</v>
      </c>
      <c r="E2073" t="str">
        <f>Input2022!E2073</f>
        <v>073</v>
      </c>
      <c r="F2073" t="str">
        <f>Input2022!F2073</f>
        <v>21330</v>
      </c>
      <c r="G2073" t="str">
        <f>Input2022!G2073</f>
        <v>CA</v>
      </c>
      <c r="H2073">
        <f>Input2022!H2073*0.000001</f>
        <v>16.228410999999998</v>
      </c>
      <c r="I2073">
        <f>Input2022!I2073*0.000001</f>
        <v>-2.911E-3</v>
      </c>
      <c r="J2073">
        <f>Input2022!J2073*0.000001</f>
        <v>59.138577999999995</v>
      </c>
      <c r="K2073">
        <f>Input2022!K2073*0.000001</f>
        <v>61.077520999999997</v>
      </c>
      <c r="L2073">
        <f>Input2022!L2073*0.000001</f>
        <v>71.540342999999993</v>
      </c>
      <c r="M2073">
        <f>Input2022!M2073*0.000001</f>
        <v>64.865561999999997</v>
      </c>
      <c r="N2073">
        <f>Input2022!N2073*0.000001</f>
        <v>0</v>
      </c>
      <c r="O2073">
        <f>Input2022!O2073*0.000001</f>
        <v>28.504066999999999</v>
      </c>
      <c r="P2073">
        <f>Input2022!P2073*0.000001</f>
        <v>6.0589579999999996</v>
      </c>
      <c r="Q2073">
        <f>Input2022!Q2073*0.000001</f>
        <v>-42.554786999999997</v>
      </c>
      <c r="R2073">
        <f>Input2022!R2073*0.000001</f>
        <v>195.17597899999998</v>
      </c>
      <c r="S2073">
        <f>Input2022!S2073*0.000001</f>
        <v>152.62119199999998</v>
      </c>
      <c r="T2073">
        <f>Input2022!T2073*0.000001</f>
        <v>7.1619799999999998</v>
      </c>
      <c r="U2073">
        <f>Input2022!U2073*0.000001</f>
        <v>5.0110149999999996</v>
      </c>
      <c r="V2073">
        <f>Input2022!V2073*0.000001</f>
        <v>7.5609899999999994</v>
      </c>
      <c r="W2073">
        <f>Input2022!W2073*0.000001</f>
        <v>-25.658196</v>
      </c>
    </row>
    <row r="2074" spans="1:23">
      <c r="A2074">
        <f>Input2022!A2074</f>
        <v>2023</v>
      </c>
      <c r="B2074" t="str">
        <f>Input2022!B2074</f>
        <v>Lemoore</v>
      </c>
      <c r="C2074" t="str">
        <f>Input2022!C2074</f>
        <v>City</v>
      </c>
      <c r="D2074" t="str">
        <f>Input2022!D2074</f>
        <v>06</v>
      </c>
      <c r="E2074" t="str">
        <f>Input2022!E2074</f>
        <v>031</v>
      </c>
      <c r="F2074">
        <f>Input2022!F2074</f>
        <v>41152</v>
      </c>
      <c r="G2074" t="str">
        <f>Input2022!G2074</f>
        <v>CA</v>
      </c>
      <c r="H2074">
        <f>Input2022!H2074*0.000001</f>
        <v>16.626245000000001</v>
      </c>
      <c r="I2074">
        <f>Input2022!I2074*0.000001</f>
        <v>-0.139291</v>
      </c>
      <c r="J2074">
        <f>Input2022!J2074*0.000001</f>
        <v>14.393025999999999</v>
      </c>
      <c r="K2074">
        <f>Input2022!K2074*0.000001</f>
        <v>34.827421000000001</v>
      </c>
      <c r="L2074">
        <f>Input2022!L2074*0.000001</f>
        <v>41.946683999999998</v>
      </c>
      <c r="M2074">
        <f>Input2022!M2074*0.000001</f>
        <v>16.564318</v>
      </c>
      <c r="N2074">
        <f>Input2022!N2074*0.000001</f>
        <v>0</v>
      </c>
      <c r="O2074">
        <f>Input2022!O2074*0.000001</f>
        <v>15.450087</v>
      </c>
      <c r="P2074">
        <f>Input2022!P2074*0.000001</f>
        <v>1.1347799999999999</v>
      </c>
      <c r="Q2074">
        <f>Input2022!Q2074*0.000001</f>
        <v>-17.415984999999999</v>
      </c>
      <c r="R2074">
        <f>Input2022!R2074*0.000001</f>
        <v>61.846537999999995</v>
      </c>
      <c r="S2074">
        <f>Input2022!S2074*0.000001</f>
        <v>44.430552999999996</v>
      </c>
      <c r="T2074">
        <f>Input2022!T2074*0.000001</f>
        <v>2.0868629999999997</v>
      </c>
      <c r="U2074">
        <f>Input2022!U2074*0.000001</f>
        <v>0</v>
      </c>
      <c r="V2074">
        <f>Input2022!V2074*0.000001</f>
        <v>0</v>
      </c>
      <c r="W2074">
        <f>Input2022!W2074*0.000001</f>
        <v>8.4952379999999987</v>
      </c>
    </row>
    <row r="2075" spans="1:23">
      <c r="A2075">
        <f>Input2022!A2075</f>
        <v>2023</v>
      </c>
      <c r="B2075" t="str">
        <f>Input2022!B2075</f>
        <v>Lemoore Union Elementary School District</v>
      </c>
      <c r="C2075" t="str">
        <f>Input2022!C2075</f>
        <v>School District</v>
      </c>
      <c r="D2075" t="str">
        <f>Input2022!D2075</f>
        <v>06</v>
      </c>
      <c r="E2075" t="str">
        <f>Input2022!E2075</f>
        <v>031</v>
      </c>
      <c r="F2075" t="str">
        <f>Input2022!F2075</f>
        <v>21360</v>
      </c>
      <c r="G2075" t="str">
        <f>Input2022!G2075</f>
        <v>CA</v>
      </c>
      <c r="H2075">
        <f>Input2022!H2075*0.000001</f>
        <v>20.797408999999998</v>
      </c>
      <c r="I2075">
        <f>Input2022!I2075*0.000001</f>
        <v>-7.4999999999999997E-2</v>
      </c>
      <c r="J2075">
        <f>Input2022!J2075*0.000001</f>
        <v>47.745874000000001</v>
      </c>
      <c r="K2075">
        <f>Input2022!K2075*0.000001</f>
        <v>29.156050999999998</v>
      </c>
      <c r="L2075">
        <f>Input2022!L2075*0.000001</f>
        <v>64.246560000000002</v>
      </c>
      <c r="M2075">
        <f>Input2022!M2075*0.000001</f>
        <v>58.376525000000001</v>
      </c>
      <c r="N2075">
        <f>Input2022!N2075*0.000001</f>
        <v>34.995968999999995</v>
      </c>
      <c r="O2075">
        <f>Input2022!O2075*0.000001</f>
        <v>1.109966</v>
      </c>
      <c r="P2075">
        <f>Input2022!P2075*0.000001</f>
        <v>5.1797699999999995</v>
      </c>
      <c r="Q2075">
        <f>Input2022!Q2075*0.000001</f>
        <v>-37.870407999999998</v>
      </c>
      <c r="R2075">
        <f>Input2022!R2075*0.000001</f>
        <v>168.28512699999999</v>
      </c>
      <c r="S2075">
        <f>Input2022!S2075*0.000001</f>
        <v>130.41471899999999</v>
      </c>
      <c r="T2075">
        <f>Input2022!T2075*0.000001</f>
        <v>5.5675720000000002</v>
      </c>
      <c r="U2075">
        <f>Input2022!U2075*0.000001</f>
        <v>0</v>
      </c>
      <c r="V2075">
        <f>Input2022!V2075*0.000001</f>
        <v>9.0459479999999992</v>
      </c>
      <c r="W2075">
        <f>Input2022!W2075*0.000001</f>
        <v>-15.874711</v>
      </c>
    </row>
    <row r="2076" spans="1:23">
      <c r="A2076">
        <f>Input2022!A2076</f>
        <v>2023</v>
      </c>
      <c r="B2076" t="str">
        <f>Input2022!B2076</f>
        <v>Lemoore Union High School District</v>
      </c>
      <c r="C2076" t="str">
        <f>Input2022!C2076</f>
        <v>School District</v>
      </c>
      <c r="D2076" t="str">
        <f>Input2022!D2076</f>
        <v>06</v>
      </c>
      <c r="E2076" t="str">
        <f>Input2022!E2076</f>
        <v>031</v>
      </c>
      <c r="F2076" t="str">
        <f>Input2022!F2076</f>
        <v>21400</v>
      </c>
      <c r="G2076" t="str">
        <f>Input2022!G2076</f>
        <v>CA</v>
      </c>
      <c r="H2076">
        <f>Input2022!H2076*0.000001</f>
        <v>15.623310999999999</v>
      </c>
      <c r="I2076">
        <f>Input2022!I2076*0.000001</f>
        <v>-1.1594169999999999</v>
      </c>
      <c r="J2076">
        <f>Input2022!J2076*0.000001</f>
        <v>30.993383999999999</v>
      </c>
      <c r="K2076">
        <f>Input2022!K2076*0.000001</f>
        <v>24.444658999999998</v>
      </c>
      <c r="L2076">
        <f>Input2022!L2076*0.000001</f>
        <v>56.032937999999994</v>
      </c>
      <c r="M2076">
        <f>Input2022!M2076*0.000001</f>
        <v>37.58681</v>
      </c>
      <c r="N2076">
        <f>Input2022!N2076*0.000001</f>
        <v>22.721057999999999</v>
      </c>
      <c r="O2076">
        <f>Input2022!O2076*0.000001</f>
        <v>0</v>
      </c>
      <c r="P2076">
        <f>Input2022!P2076*0.000001</f>
        <v>4.8905249999999993</v>
      </c>
      <c r="Q2076">
        <f>Input2022!Q2076*0.000001</f>
        <v>-24.676607999999998</v>
      </c>
      <c r="R2076">
        <f>Input2022!R2076*0.000001</f>
        <v>110.15315051221435</v>
      </c>
      <c r="S2076">
        <f>Input2022!S2076*0.000001</f>
        <v>85.476542512214365</v>
      </c>
      <c r="T2076">
        <f>Input2022!T2076*0.000001</f>
        <v>3.7527689999999998</v>
      </c>
      <c r="U2076">
        <f>Input2022!U2076*0.000001</f>
        <v>0</v>
      </c>
      <c r="V2076">
        <f>Input2022!V2076*0.000001</f>
        <v>6.2164349999999997</v>
      </c>
      <c r="W2076">
        <f>Input2022!W2076*0.000001</f>
        <v>-6.841761</v>
      </c>
    </row>
    <row r="2077" spans="1:23">
      <c r="A2077">
        <f>Input2022!A2077</f>
        <v>2023</v>
      </c>
      <c r="B2077" t="str">
        <f>Input2022!B2077</f>
        <v>Lennox School District</v>
      </c>
      <c r="C2077" t="str">
        <f>Input2022!C2077</f>
        <v>School District</v>
      </c>
      <c r="D2077" t="str">
        <f>Input2022!D2077</f>
        <v>06</v>
      </c>
      <c r="E2077" t="str">
        <f>Input2022!E2077</f>
        <v>037</v>
      </c>
      <c r="F2077" t="str">
        <f>Input2022!F2077</f>
        <v>21420</v>
      </c>
      <c r="G2077" t="str">
        <f>Input2022!G2077</f>
        <v>CA</v>
      </c>
      <c r="H2077">
        <f>Input2022!H2077*0.000001</f>
        <v>31.173358</v>
      </c>
      <c r="I2077">
        <f>Input2022!I2077*0.000001</f>
        <v>0</v>
      </c>
      <c r="J2077">
        <f>Input2022!J2077*0.000001</f>
        <v>89.964185000000001</v>
      </c>
      <c r="K2077">
        <f>Input2022!K2077*0.000001</f>
        <v>46.415105999999994</v>
      </c>
      <c r="L2077">
        <f>Input2022!L2077*0.000001</f>
        <v>122.199316</v>
      </c>
      <c r="M2077">
        <f>Input2022!M2077*0.000001</f>
        <v>112.199078</v>
      </c>
      <c r="N2077">
        <f>Input2022!N2077*0.000001</f>
        <v>0</v>
      </c>
      <c r="O2077">
        <f>Input2022!O2077*0.000001</f>
        <v>64.67724299999999</v>
      </c>
      <c r="P2077">
        <f>Input2022!P2077*0.000001</f>
        <v>16.911175999999998</v>
      </c>
      <c r="Q2077">
        <f>Input2022!Q2077*0.000001</f>
        <v>-61.276573999999997</v>
      </c>
      <c r="R2077">
        <f>Input2022!R2077*0.000001</f>
        <v>277.20215771929827</v>
      </c>
      <c r="S2077">
        <f>Input2022!S2077*0.000001</f>
        <v>215.92558371929829</v>
      </c>
      <c r="T2077">
        <f>Input2022!T2077*0.000001</f>
        <v>9.2293249999999993</v>
      </c>
      <c r="U2077">
        <f>Input2022!U2077*0.000001</f>
        <v>-2.5044751337428175E-3</v>
      </c>
      <c r="V2077">
        <f>Input2022!V2077*0.000001</f>
        <v>31.292214524866257</v>
      </c>
      <c r="W2077">
        <f>Input2022!W2077*0.000001</f>
        <v>-66.450040999999999</v>
      </c>
    </row>
    <row r="2078" spans="1:23">
      <c r="A2078">
        <f>Input2022!A2078</f>
        <v>2023</v>
      </c>
      <c r="B2078" t="str">
        <f>Input2022!B2078</f>
        <v>Lewiston Elementary School District</v>
      </c>
      <c r="C2078" t="str">
        <f>Input2022!C2078</f>
        <v>School District</v>
      </c>
      <c r="D2078" t="str">
        <f>Input2022!D2078</f>
        <v>06</v>
      </c>
      <c r="E2078" t="str">
        <f>Input2022!E2078</f>
        <v>105</v>
      </c>
      <c r="F2078" t="str">
        <f>Input2022!F2078</f>
        <v>21480</v>
      </c>
      <c r="G2078" t="str">
        <f>Input2022!G2078</f>
        <v>CA</v>
      </c>
      <c r="H2078">
        <f>Input2022!H2078*0.000001</f>
        <v>0.69596599999999997</v>
      </c>
      <c r="I2078">
        <f>Input2022!I2078*0.000001</f>
        <v>-8.3999999999999991E-2</v>
      </c>
      <c r="J2078">
        <f>Input2022!J2078*0.000001</f>
        <v>1.455711</v>
      </c>
      <c r="K2078">
        <f>Input2022!K2078*0.000001</f>
        <v>1.8658999999999999E-2</v>
      </c>
      <c r="L2078">
        <f>Input2022!L2078*0.000001</f>
        <v>1.8278519999999998</v>
      </c>
      <c r="M2078">
        <f>Input2022!M2078*0.000001</f>
        <v>1.745198</v>
      </c>
      <c r="N2078">
        <f>Input2022!N2078*0.000001</f>
        <v>0</v>
      </c>
      <c r="O2078">
        <f>Input2022!O2078*0.000001</f>
        <v>1.027555</v>
      </c>
      <c r="P2078">
        <f>Input2022!P2078*0.000001</f>
        <v>0.212613</v>
      </c>
      <c r="Q2078">
        <f>Input2022!Q2078*0.000001</f>
        <v>-1.0471679999999999</v>
      </c>
      <c r="R2078">
        <f>Input2022!R2078*0.000001</f>
        <v>4.2697035087719293</v>
      </c>
      <c r="S2078">
        <f>Input2022!S2078*0.000001</f>
        <v>3.2225355087719301</v>
      </c>
      <c r="T2078">
        <f>Input2022!T2078*0.000001</f>
        <v>0.157106</v>
      </c>
      <c r="U2078">
        <f>Input2022!U2078*0.000001</f>
        <v>-2.6754705765801465E-5</v>
      </c>
      <c r="V2078">
        <f>Input2022!V2078*0.000001</f>
        <v>8.5929245294234194E-2</v>
      </c>
      <c r="W2078">
        <f>Input2022!W2078*0.000001</f>
        <v>-0.138511</v>
      </c>
    </row>
    <row r="2079" spans="1:23">
      <c r="A2079">
        <f>Input2022!A2079</f>
        <v>2023</v>
      </c>
      <c r="B2079" t="str">
        <f>Input2022!B2079</f>
        <v>Liberty Elementary School District</v>
      </c>
      <c r="C2079" t="str">
        <f>Input2022!C2079</f>
        <v>School District</v>
      </c>
      <c r="D2079" t="str">
        <f>Input2022!D2079</f>
        <v>06</v>
      </c>
      <c r="E2079" t="str">
        <f>Input2022!E2079</f>
        <v>097</v>
      </c>
      <c r="F2079" t="str">
        <f>Input2022!F2079</f>
        <v>21540</v>
      </c>
      <c r="G2079" t="str">
        <f>Input2022!G2079</f>
        <v>CA</v>
      </c>
      <c r="H2079">
        <f>Input2022!H2079*0.000001</f>
        <v>2.8845679999999998</v>
      </c>
      <c r="I2079">
        <f>Input2022!I2079*0.000001</f>
        <v>-6.8230709999999997</v>
      </c>
      <c r="J2079">
        <f>Input2022!J2079*0.000001</f>
        <v>3.9920009999999997</v>
      </c>
      <c r="K2079">
        <f>Input2022!K2079*0.000001</f>
        <v>0.97409799999999991</v>
      </c>
      <c r="L2079">
        <f>Input2022!L2079*0.000001</f>
        <v>13.175611</v>
      </c>
      <c r="M2079">
        <f>Input2022!M2079*0.000001</f>
        <v>12.522444999999999</v>
      </c>
      <c r="N2079">
        <f>Input2022!N2079*0.000001</f>
        <v>0</v>
      </c>
      <c r="O2079">
        <f>Input2022!O2079*0.000001</f>
        <v>11.151900999999999</v>
      </c>
      <c r="P2079">
        <f>Input2022!P2079*0.000001</f>
        <v>10.614865999999999</v>
      </c>
      <c r="Q2079">
        <f>Input2022!Q2079*0.000001</f>
        <v>-3.0671200000000001</v>
      </c>
      <c r="R2079">
        <f>Input2022!R2079*0.000001</f>
        <v>13.180329470198677</v>
      </c>
      <c r="S2079">
        <f>Input2022!S2079*0.000001</f>
        <v>10.113209470198678</v>
      </c>
      <c r="T2079">
        <f>Input2022!T2079*0.000001</f>
        <v>0.48060399999999998</v>
      </c>
      <c r="U2079">
        <f>Input2022!U2079*0.000001</f>
        <v>0</v>
      </c>
      <c r="V2079">
        <f>Input2022!V2079*0.000001</f>
        <v>0</v>
      </c>
      <c r="W2079">
        <f>Input2022!W2079*0.000001</f>
        <v>0.90482399999999996</v>
      </c>
    </row>
    <row r="2080" spans="1:23">
      <c r="A2080">
        <f>Input2022!A2080</f>
        <v>2023</v>
      </c>
      <c r="B2080" t="str">
        <f>Input2022!B2080</f>
        <v>Liberty Union High School District</v>
      </c>
      <c r="C2080" t="str">
        <f>Input2022!C2080</f>
        <v>School District</v>
      </c>
      <c r="D2080" t="str">
        <f>Input2022!D2080</f>
        <v>06</v>
      </c>
      <c r="E2080" t="str">
        <f>Input2022!E2080</f>
        <v>013</v>
      </c>
      <c r="F2080" t="str">
        <f>Input2022!F2080</f>
        <v>21600</v>
      </c>
      <c r="G2080" t="str">
        <f>Input2022!G2080</f>
        <v>CA</v>
      </c>
      <c r="H2080">
        <f>Input2022!H2080*0.000001</f>
        <v>17.242614</v>
      </c>
      <c r="I2080">
        <f>Input2022!I2080*0.000001</f>
        <v>0</v>
      </c>
      <c r="J2080">
        <f>Input2022!J2080*0.000001</f>
        <v>126.299049</v>
      </c>
      <c r="K2080">
        <f>Input2022!K2080*0.000001</f>
        <v>139.66033400000001</v>
      </c>
      <c r="L2080">
        <f>Input2022!L2080*0.000001</f>
        <v>164.47717299999999</v>
      </c>
      <c r="M2080">
        <f>Input2022!M2080*0.000001</f>
        <v>134.074996</v>
      </c>
      <c r="N2080">
        <f>Input2022!N2080*0.000001</f>
        <v>0</v>
      </c>
      <c r="O2080">
        <f>Input2022!O2080*0.000001</f>
        <v>20.529101999999998</v>
      </c>
      <c r="P2080">
        <f>Input2022!P2080*0.000001</f>
        <v>7.3770449999999999</v>
      </c>
      <c r="Q2080">
        <f>Input2022!Q2080*0.000001</f>
        <v>-84.039519999999996</v>
      </c>
      <c r="R2080">
        <f>Input2022!R2080*0.000001</f>
        <v>379.217311</v>
      </c>
      <c r="S2080">
        <f>Input2022!S2080*0.000001</f>
        <v>295.17779100000001</v>
      </c>
      <c r="T2080">
        <f>Input2022!T2080*0.000001</f>
        <v>12.442143</v>
      </c>
      <c r="U2080">
        <f>Input2022!U2080*0.000001</f>
        <v>0.45532299999999998</v>
      </c>
      <c r="V2080">
        <f>Input2022!V2080*0.000001</f>
        <v>15.819720999999999</v>
      </c>
      <c r="W2080">
        <f>Input2022!W2080*0.000001</f>
        <v>-58.443674999999999</v>
      </c>
    </row>
    <row r="2081" spans="1:23">
      <c r="A2081">
        <f>Input2022!A2081</f>
        <v>2023</v>
      </c>
      <c r="B2081" t="str">
        <f>Input2022!B2081</f>
        <v>Lincoln</v>
      </c>
      <c r="C2081" t="str">
        <f>Input2022!C2081</f>
        <v>City</v>
      </c>
      <c r="D2081" t="str">
        <f>Input2022!D2081</f>
        <v>06</v>
      </c>
      <c r="E2081" t="str">
        <f>Input2022!E2081</f>
        <v>061</v>
      </c>
      <c r="F2081" t="str">
        <f>Input2022!F2081</f>
        <v>41474</v>
      </c>
      <c r="G2081" t="str">
        <f>Input2022!G2081</f>
        <v>CA</v>
      </c>
      <c r="H2081">
        <f>Input2022!H2081*0.000001</f>
        <v>24.996475</v>
      </c>
      <c r="I2081">
        <f>Input2022!I2081*0.000001</f>
        <v>-1.1568829999999999</v>
      </c>
      <c r="J2081">
        <f>Input2022!J2081*0.000001</f>
        <v>27.453564</v>
      </c>
      <c r="K2081">
        <f>Input2022!K2081*0.000001</f>
        <v>13.649431999999999</v>
      </c>
      <c r="L2081">
        <f>Input2022!L2081*0.000001</f>
        <v>84.743180999999993</v>
      </c>
      <c r="M2081">
        <f>Input2022!M2081*0.000001</f>
        <v>30.700388999999998</v>
      </c>
      <c r="N2081">
        <f>Input2022!N2081*0.000001</f>
        <v>0</v>
      </c>
      <c r="O2081">
        <f>Input2022!O2081*0.000001</f>
        <v>27.678594999999998</v>
      </c>
      <c r="P2081">
        <f>Input2022!P2081*0.000001</f>
        <v>9.4544069999999998</v>
      </c>
      <c r="Q2081">
        <f>Input2022!Q2081*0.000001</f>
        <v>-28.929617999999998</v>
      </c>
      <c r="R2081">
        <f>Input2022!R2081*0.000001</f>
        <v>124.05496569468269</v>
      </c>
      <c r="S2081">
        <f>Input2022!S2081*0.000001</f>
        <v>95.125347694682702</v>
      </c>
      <c r="T2081">
        <f>Input2022!T2081*0.000001</f>
        <v>4.1155140000000001</v>
      </c>
      <c r="U2081">
        <f>Input2022!U2081*0.000001</f>
        <v>9.1314449999999994</v>
      </c>
      <c r="V2081">
        <f>Input2022!V2081*0.000001</f>
        <v>32.211196999999999</v>
      </c>
      <c r="W2081">
        <f>Input2022!W2081*0.000001</f>
        <v>65.261932999999999</v>
      </c>
    </row>
    <row r="2082" spans="1:23">
      <c r="A2082">
        <f>Input2022!A2082</f>
        <v>2023</v>
      </c>
      <c r="B2082" t="str">
        <f>Input2022!B2082</f>
        <v>Lincoln Unified School District</v>
      </c>
      <c r="C2082" t="str">
        <f>Input2022!C2082</f>
        <v>School District</v>
      </c>
      <c r="D2082" t="str">
        <f>Input2022!D2082</f>
        <v>06</v>
      </c>
      <c r="E2082" t="str">
        <f>Input2022!E2082</f>
        <v>077</v>
      </c>
      <c r="F2082" t="str">
        <f>Input2022!F2082</f>
        <v>21690</v>
      </c>
      <c r="G2082" t="str">
        <f>Input2022!G2082</f>
        <v>CA</v>
      </c>
      <c r="H2082">
        <f>Input2022!H2082*0.000001</f>
        <v>53.865510999999998</v>
      </c>
      <c r="I2082">
        <f>Input2022!I2082*0.000001</f>
        <v>-4.5134569999999998</v>
      </c>
      <c r="J2082">
        <f>Input2022!J2082*0.000001</f>
        <v>123.967322</v>
      </c>
      <c r="K2082">
        <f>Input2022!K2082*0.000001</f>
        <v>111.052379</v>
      </c>
      <c r="L2082">
        <f>Input2022!L2082*0.000001</f>
        <v>183.00505099999998</v>
      </c>
      <c r="M2082">
        <f>Input2022!M2082*0.000001</f>
        <v>158.60385599999998</v>
      </c>
      <c r="N2082">
        <f>Input2022!N2082*0.000001</f>
        <v>82.702889999999996</v>
      </c>
      <c r="O2082">
        <f>Input2022!O2082*0.000001</f>
        <v>0</v>
      </c>
      <c r="P2082">
        <f>Input2022!P2082*0.000001</f>
        <v>13.647680999999999</v>
      </c>
      <c r="Q2082">
        <f>Input2022!Q2082*0.000001</f>
        <v>-91.146856</v>
      </c>
      <c r="R2082">
        <f>Input2022!R2082*0.000001</f>
        <v>403.24030140350874</v>
      </c>
      <c r="S2082">
        <f>Input2022!S2082*0.000001</f>
        <v>312.09344540350878</v>
      </c>
      <c r="T2082">
        <f>Input2022!T2082*0.000001</f>
        <v>14.25475</v>
      </c>
      <c r="U2082">
        <f>Input2022!U2082*0.000001</f>
        <v>-3.412803447592629E-3</v>
      </c>
      <c r="V2082">
        <f>Input2022!V2082*0.000001</f>
        <v>12.737341196552407</v>
      </c>
      <c r="W2082">
        <f>Input2022!W2082*0.000001</f>
        <v>-24.929926999999999</v>
      </c>
    </row>
    <row r="2083" spans="1:23">
      <c r="A2083">
        <f>Input2022!A2083</f>
        <v>2023</v>
      </c>
      <c r="B2083" t="str">
        <f>Input2022!B2083</f>
        <v>Linden Unified School District</v>
      </c>
      <c r="C2083" t="str">
        <f>Input2022!C2083</f>
        <v>School District</v>
      </c>
      <c r="D2083" t="str">
        <f>Input2022!D2083</f>
        <v>06</v>
      </c>
      <c r="E2083" t="str">
        <f>Input2022!E2083</f>
        <v>077</v>
      </c>
      <c r="F2083" t="str">
        <f>Input2022!F2083</f>
        <v>21810</v>
      </c>
      <c r="G2083" t="str">
        <f>Input2022!G2083</f>
        <v>CA</v>
      </c>
      <c r="H2083">
        <f>Input2022!H2083*0.000001</f>
        <v>8.0153119999999998</v>
      </c>
      <c r="I2083">
        <f>Input2022!I2083*0.000001</f>
        <v>-0.51999600000000001</v>
      </c>
      <c r="J2083">
        <f>Input2022!J2083*0.000001</f>
        <v>38.716882999999996</v>
      </c>
      <c r="K2083">
        <f>Input2022!K2083*0.000001</f>
        <v>7.5154669999999992</v>
      </c>
      <c r="L2083">
        <f>Input2022!L2083*0.000001</f>
        <v>44.667215999999996</v>
      </c>
      <c r="M2083">
        <f>Input2022!M2083*0.000001</f>
        <v>42.189091999999995</v>
      </c>
      <c r="N2083">
        <f>Input2022!N2083*0.000001</f>
        <v>0</v>
      </c>
      <c r="O2083">
        <f>Input2022!O2083*0.000001</f>
        <v>16.600041000000001</v>
      </c>
      <c r="P2083">
        <f>Input2022!P2083*0.000001</f>
        <v>3.8630659999999999</v>
      </c>
      <c r="Q2083">
        <f>Input2022!Q2083*0.000001</f>
        <v>-25.431618</v>
      </c>
      <c r="R2083">
        <f>Input2022!R2083*0.000001</f>
        <v>111.42202955474146</v>
      </c>
      <c r="S2083">
        <f>Input2022!S2083*0.000001</f>
        <v>85.990411554741456</v>
      </c>
      <c r="T2083">
        <f>Input2022!T2083*0.000001</f>
        <v>4.0960939999999999</v>
      </c>
      <c r="U2083">
        <f>Input2022!U2083*0.000001</f>
        <v>0</v>
      </c>
      <c r="V2083">
        <f>Input2022!V2083*0.000001</f>
        <v>3.3316979999999998</v>
      </c>
      <c r="W2083">
        <f>Input2022!W2083*0.000001</f>
        <v>-13.639177999999999</v>
      </c>
    </row>
    <row r="2084" spans="1:23">
      <c r="A2084">
        <f>Input2022!A2084</f>
        <v>2023</v>
      </c>
      <c r="B2084" t="str">
        <f>Input2022!B2084</f>
        <v>Lindsay</v>
      </c>
      <c r="C2084" t="str">
        <f>Input2022!C2084</f>
        <v>City</v>
      </c>
      <c r="D2084" t="str">
        <f>Input2022!D2084</f>
        <v>06</v>
      </c>
      <c r="E2084" t="str">
        <f>Input2022!E2084</f>
        <v>107</v>
      </c>
      <c r="F2084" t="str">
        <f>Input2022!F2084</f>
        <v>41712</v>
      </c>
      <c r="G2084" t="str">
        <f>Input2022!G2084</f>
        <v>CA</v>
      </c>
      <c r="H2084">
        <f>Input2022!H2084*0.000001</f>
        <v>-1.355375</v>
      </c>
      <c r="I2084">
        <f>Input2022!I2084*0.000001</f>
        <v>-1.2961039999999999</v>
      </c>
      <c r="J2084">
        <f>Input2022!J2084*0.000001</f>
        <v>12.383687</v>
      </c>
      <c r="K2084">
        <f>Input2022!K2084*0.000001</f>
        <v>16.602626000000001</v>
      </c>
      <c r="L2084">
        <f>Input2022!L2084*0.000001</f>
        <v>22.483124</v>
      </c>
      <c r="M2084">
        <f>Input2022!M2084*0.000001</f>
        <v>9.7671499999999991</v>
      </c>
      <c r="N2084">
        <f>Input2022!N2084*0.000001</f>
        <v>0</v>
      </c>
      <c r="O2084">
        <f>Input2022!O2084*0.000001</f>
        <v>8.8647429999999989</v>
      </c>
      <c r="P2084">
        <f>Input2022!P2084*0.000001</f>
        <v>7.5218689999999997</v>
      </c>
      <c r="Q2084">
        <f>Input2022!Q2084*0.000001</f>
        <v>-11.402986</v>
      </c>
      <c r="R2084">
        <f>Input2022!R2084*0.000001</f>
        <v>48.897881646655236</v>
      </c>
      <c r="S2084">
        <f>Input2022!S2084*0.000001</f>
        <v>37.494895646655237</v>
      </c>
      <c r="T2084">
        <f>Input2022!T2084*0.000001</f>
        <v>1.308846</v>
      </c>
      <c r="U2084">
        <f>Input2022!U2084*0.000001</f>
        <v>0</v>
      </c>
      <c r="V2084">
        <f>Input2022!V2084*0.000001</f>
        <v>1.3864179999999999</v>
      </c>
      <c r="W2084">
        <f>Input2022!W2084*0.000001</f>
        <v>-9.0552469999999996</v>
      </c>
    </row>
    <row r="2085" spans="1:23">
      <c r="A2085">
        <f>Input2022!A2085</f>
        <v>2023</v>
      </c>
      <c r="B2085" t="str">
        <f>Input2022!B2085</f>
        <v>Lindsay Unified School District</v>
      </c>
      <c r="C2085" t="str">
        <f>Input2022!C2085</f>
        <v>School District</v>
      </c>
      <c r="D2085" t="str">
        <f>Input2022!D2085</f>
        <v>06</v>
      </c>
      <c r="E2085" t="str">
        <f>Input2022!E2085</f>
        <v>107</v>
      </c>
      <c r="F2085" t="str">
        <f>Input2022!F2085</f>
        <v>21870</v>
      </c>
      <c r="G2085" t="str">
        <f>Input2022!G2085</f>
        <v>CA</v>
      </c>
      <c r="H2085">
        <f>Input2022!H2085*0.000001</f>
        <v>33.802296999999996</v>
      </c>
      <c r="I2085">
        <f>Input2022!I2085*0.000001</f>
        <v>-4.9999999999999996E-2</v>
      </c>
      <c r="J2085">
        <f>Input2022!J2085*0.000001</f>
        <v>86.432695999999993</v>
      </c>
      <c r="K2085">
        <f>Input2022!K2085*0.000001</f>
        <v>40.849232999999998</v>
      </c>
      <c r="L2085">
        <f>Input2022!L2085*0.000001</f>
        <v>91.563034000000002</v>
      </c>
      <c r="M2085">
        <f>Input2022!M2085*0.000001</f>
        <v>85.651015999999998</v>
      </c>
      <c r="N2085">
        <f>Input2022!N2085*0.000001</f>
        <v>0</v>
      </c>
      <c r="O2085">
        <f>Input2022!O2085*0.000001</f>
        <v>54.813848</v>
      </c>
      <c r="P2085">
        <f>Input2022!P2085*0.000001</f>
        <v>10.091721</v>
      </c>
      <c r="Q2085">
        <f>Input2022!Q2085*0.000001</f>
        <v>-37.900124999999996</v>
      </c>
      <c r="R2085">
        <f>Input2022!R2085*0.000001</f>
        <v>247.0514052631579</v>
      </c>
      <c r="S2085">
        <f>Input2022!S2085*0.000001</f>
        <v>209.1512802631579</v>
      </c>
      <c r="T2085">
        <f>Input2022!T2085*0.000001</f>
        <v>8.4312909999999999</v>
      </c>
      <c r="U2085">
        <f>Input2022!U2085*0.000001</f>
        <v>5.2276390634920631</v>
      </c>
      <c r="V2085">
        <f>Input2022!V2085*0.000001</f>
        <v>10.332913063492063</v>
      </c>
      <c r="W2085">
        <f>Input2022!W2085*0.000001</f>
        <v>-28.759169999999997</v>
      </c>
    </row>
    <row r="2086" spans="1:23">
      <c r="A2086">
        <f>Input2022!A2086</f>
        <v>2023</v>
      </c>
      <c r="B2086" t="str">
        <f>Input2022!B2086</f>
        <v>Linns Valley-Poso Flat Union Elementary School District</v>
      </c>
      <c r="C2086" t="str">
        <f>Input2022!C2086</f>
        <v>School District</v>
      </c>
      <c r="D2086" t="str">
        <f>Input2022!D2086</f>
        <v>06</v>
      </c>
      <c r="E2086" t="str">
        <f>Input2022!E2086</f>
        <v>029</v>
      </c>
      <c r="F2086" t="str">
        <f>Input2022!F2086</f>
        <v>21900</v>
      </c>
      <c r="G2086" t="str">
        <f>Input2022!G2086</f>
        <v>CA</v>
      </c>
      <c r="H2086">
        <f>Input2022!H2086*0.000001</f>
        <v>0.403173</v>
      </c>
      <c r="I2086">
        <f>Input2022!I2086*0.000001</f>
        <v>-9.4999999999999998E-3</v>
      </c>
      <c r="J2086">
        <f>Input2022!J2086*0.000001</f>
        <v>0.82359699999999991</v>
      </c>
      <c r="K2086">
        <f>Input2022!K2086*0.000001</f>
        <v>0.32095000000000001</v>
      </c>
      <c r="L2086">
        <f>Input2022!L2086*0.000001</f>
        <v>0.891791</v>
      </c>
      <c r="M2086">
        <f>Input2022!M2086*0.000001</f>
        <v>0.830291</v>
      </c>
      <c r="N2086">
        <f>Input2022!N2086*0.000001</f>
        <v>0.47737799999999997</v>
      </c>
      <c r="O2086">
        <f>Input2022!O2086*0.000001</f>
        <v>0</v>
      </c>
      <c r="P2086">
        <f>Input2022!P2086*0.000001</f>
        <v>8.3606E-2</v>
      </c>
      <c r="Q2086">
        <f>Input2022!Q2086*0.000001</f>
        <v>-0.36674000000000001</v>
      </c>
      <c r="R2086">
        <f>Input2022!R2086*0.000001</f>
        <v>1.6322384611054825</v>
      </c>
      <c r="S2086">
        <f>Input2022!S2086*0.000001</f>
        <v>1.2654984611054827</v>
      </c>
      <c r="T2086">
        <f>Input2022!T2086*0.000001</f>
        <v>5.6555999999999995E-2</v>
      </c>
      <c r="U2086">
        <f>Input2022!U2086*0.000001</f>
        <v>0</v>
      </c>
      <c r="V2086">
        <f>Input2022!V2086*0.000001</f>
        <v>0</v>
      </c>
      <c r="W2086">
        <f>Input2022!W2086*0.000001</f>
        <v>-0.218636</v>
      </c>
    </row>
    <row r="2087" spans="1:23">
      <c r="A2087">
        <f>Input2022!A2087</f>
        <v>2023</v>
      </c>
      <c r="B2087" t="str">
        <f>Input2022!B2087</f>
        <v>Little Lake City School District</v>
      </c>
      <c r="C2087" t="str">
        <f>Input2022!C2087</f>
        <v>School District</v>
      </c>
      <c r="D2087" t="str">
        <f>Input2022!D2087</f>
        <v>06</v>
      </c>
      <c r="E2087" t="str">
        <f>Input2022!E2087</f>
        <v>037</v>
      </c>
      <c r="F2087" t="str">
        <f>Input2022!F2087</f>
        <v>21930</v>
      </c>
      <c r="G2087" t="str">
        <f>Input2022!G2087</f>
        <v>CA</v>
      </c>
      <c r="H2087">
        <f>Input2022!H2087*0.000001</f>
        <v>12.612615999999999</v>
      </c>
      <c r="I2087">
        <f>Input2022!I2087*0.000001</f>
        <v>-1.101944</v>
      </c>
      <c r="J2087">
        <f>Input2022!J2087*0.000001</f>
        <v>66.334920999999994</v>
      </c>
      <c r="K2087">
        <f>Input2022!K2087*0.000001</f>
        <v>59.932673999999999</v>
      </c>
      <c r="L2087">
        <f>Input2022!L2087*0.000001</f>
        <v>84.505927</v>
      </c>
      <c r="M2087">
        <f>Input2022!M2087*0.000001</f>
        <v>76.540859999999995</v>
      </c>
      <c r="N2087">
        <f>Input2022!N2087*0.000001</f>
        <v>0</v>
      </c>
      <c r="O2087">
        <f>Input2022!O2087*0.000001</f>
        <v>31.267672999999998</v>
      </c>
      <c r="P2087">
        <f>Input2022!P2087*0.000001</f>
        <v>9.4270479999999992</v>
      </c>
      <c r="Q2087">
        <f>Input2022!Q2087*0.000001</f>
        <v>-41.690477000000001</v>
      </c>
      <c r="R2087">
        <f>Input2022!R2087*0.000001</f>
        <v>191.81796900000001</v>
      </c>
      <c r="S2087">
        <f>Input2022!S2087*0.000001</f>
        <v>150.12749199999999</v>
      </c>
      <c r="T2087">
        <f>Input2022!T2087*0.000001</f>
        <v>6.8372609999999998</v>
      </c>
      <c r="U2087">
        <f>Input2022!U2087*0.000001</f>
        <v>-1.8139999999999999E-3</v>
      </c>
      <c r="V2087">
        <f>Input2022!V2087*0.000001</f>
        <v>10.591775999999999</v>
      </c>
      <c r="W2087">
        <f>Input2022!W2087*0.000001</f>
        <v>-34.279308</v>
      </c>
    </row>
    <row r="2088" spans="1:23">
      <c r="A2088">
        <f>Input2022!A2088</f>
        <v>2023</v>
      </c>
      <c r="B2088" t="str">
        <f>Input2022!B2088</f>
        <v>Live Oak</v>
      </c>
      <c r="C2088" t="str">
        <f>Input2022!C2088</f>
        <v>City</v>
      </c>
      <c r="D2088" t="str">
        <f>Input2022!D2088</f>
        <v>06</v>
      </c>
      <c r="E2088" t="str">
        <f>Input2022!E2088</f>
        <v>101</v>
      </c>
      <c r="F2088">
        <f>Input2022!F2088</f>
        <v>41936</v>
      </c>
      <c r="G2088" t="str">
        <f>Input2022!G2088</f>
        <v>CA</v>
      </c>
      <c r="H2088">
        <f>Input2022!H2088*0.000001</f>
        <v>3.116187</v>
      </c>
      <c r="I2088">
        <f>Input2022!I2088*0.000001</f>
        <v>0</v>
      </c>
      <c r="J2088">
        <f>Input2022!J2088*0.000001</f>
        <v>4.6524269999999994</v>
      </c>
      <c r="K2088">
        <f>Input2022!K2088*0.000001</f>
        <v>5.5751759999999999</v>
      </c>
      <c r="L2088">
        <f>Input2022!L2088*0.000001</f>
        <v>10.666101999999999</v>
      </c>
      <c r="M2088">
        <f>Input2022!M2088*0.000001</f>
        <v>3.8148339999999998</v>
      </c>
      <c r="N2088">
        <f>Input2022!N2088*0.000001</f>
        <v>0</v>
      </c>
      <c r="O2088">
        <f>Input2022!O2088*0.000001</f>
        <v>0</v>
      </c>
      <c r="P2088">
        <f>Input2022!P2088*0.000001</f>
        <v>0.67326199999999992</v>
      </c>
      <c r="Q2088">
        <f>Input2022!Q2088*0.000001</f>
        <v>-2.1468750000000001</v>
      </c>
      <c r="R2088">
        <f>Input2022!R2088*0.000001</f>
        <v>8.8276110197368425</v>
      </c>
      <c r="S2088">
        <f>Input2022!S2088*0.000001</f>
        <v>6.6807360197368428</v>
      </c>
      <c r="T2088">
        <f>Input2022!T2088*0.000001</f>
        <v>0.333621</v>
      </c>
      <c r="U2088">
        <f>Input2022!U2088*0.000001</f>
        <v>0.48015799999999997</v>
      </c>
      <c r="V2088">
        <f>Input2022!V2088*0.000001</f>
        <v>0.38936699999999996</v>
      </c>
      <c r="W2088">
        <f>Input2022!W2088*0.000001</f>
        <v>1.2957749999999999</v>
      </c>
    </row>
    <row r="2089" spans="1:23">
      <c r="A2089">
        <f>Input2022!A2089</f>
        <v>2023</v>
      </c>
      <c r="B2089" t="str">
        <f>Input2022!B2089</f>
        <v>Live Oak School District</v>
      </c>
      <c r="C2089" t="str">
        <f>Input2022!C2089</f>
        <v>School District</v>
      </c>
      <c r="D2089" t="str">
        <f>Input2022!D2089</f>
        <v>06</v>
      </c>
      <c r="E2089" t="str">
        <f>Input2022!E2089</f>
        <v>087</v>
      </c>
      <c r="F2089" t="str">
        <f>Input2022!F2089</f>
        <v>21990</v>
      </c>
      <c r="G2089" t="str">
        <f>Input2022!G2089</f>
        <v>CA</v>
      </c>
      <c r="H2089">
        <f>Input2022!H2089*0.000001</f>
        <v>1.9528169999999998</v>
      </c>
      <c r="I2089">
        <f>Input2022!I2089*0.000001</f>
        <v>0</v>
      </c>
      <c r="J2089">
        <f>Input2022!J2089*0.000001</f>
        <v>27.93984</v>
      </c>
      <c r="K2089">
        <f>Input2022!K2089*0.000001</f>
        <v>22.009076999999998</v>
      </c>
      <c r="L2089">
        <f>Input2022!L2089*0.000001</f>
        <v>37.050660000000001</v>
      </c>
      <c r="M2089">
        <f>Input2022!M2089*0.000001</f>
        <v>28.914013999999998</v>
      </c>
      <c r="N2089">
        <f>Input2022!N2089*0.000001</f>
        <v>0</v>
      </c>
      <c r="O2089">
        <f>Input2022!O2089*0.000001</f>
        <v>8.2148779999999988</v>
      </c>
      <c r="P2089">
        <f>Input2022!P2089*0.000001</f>
        <v>4.2709630000000001</v>
      </c>
      <c r="Q2089">
        <f>Input2022!Q2089*0.000001</f>
        <v>-21.711884999999999</v>
      </c>
      <c r="R2089">
        <f>Input2022!R2089*0.000001</f>
        <v>93.3595201227063</v>
      </c>
      <c r="S2089">
        <f>Input2022!S2089*0.000001</f>
        <v>71.647635122706305</v>
      </c>
      <c r="T2089">
        <f>Input2022!T2089*0.000001</f>
        <v>3.338457</v>
      </c>
      <c r="U2089">
        <f>Input2022!U2089*0.000001</f>
        <v>0</v>
      </c>
      <c r="V2089">
        <f>Input2022!V2089*0.000001</f>
        <v>1.952213</v>
      </c>
      <c r="W2089">
        <f>Input2022!W2089*0.000001</f>
        <v>-19.706099999999999</v>
      </c>
    </row>
    <row r="2090" spans="1:23">
      <c r="A2090">
        <f>Input2022!A2090</f>
        <v>2023</v>
      </c>
      <c r="B2090" t="str">
        <f>Input2022!B2090</f>
        <v>Live Oak Unified School District</v>
      </c>
      <c r="C2090" t="str">
        <f>Input2022!C2090</f>
        <v>School District</v>
      </c>
      <c r="D2090" t="str">
        <f>Input2022!D2090</f>
        <v>06</v>
      </c>
      <c r="E2090" t="str">
        <f>Input2022!E2090</f>
        <v>101</v>
      </c>
      <c r="F2090" t="str">
        <f>Input2022!F2090</f>
        <v>22050</v>
      </c>
      <c r="G2090" t="str">
        <f>Input2022!G2090</f>
        <v>CA</v>
      </c>
      <c r="H2090">
        <f>Input2022!H2090*0.000001</f>
        <v>8.4482599999999994</v>
      </c>
      <c r="I2090">
        <f>Input2022!I2090*0.000001</f>
        <v>-1.5</v>
      </c>
      <c r="J2090">
        <f>Input2022!J2090*0.000001</f>
        <v>32.383009000000001</v>
      </c>
      <c r="K2090">
        <f>Input2022!K2090*0.000001</f>
        <v>28.179794999999999</v>
      </c>
      <c r="L2090">
        <f>Input2022!L2090*0.000001</f>
        <v>43.337540999999995</v>
      </c>
      <c r="M2090">
        <f>Input2022!M2090*0.000001</f>
        <v>38.852944999999998</v>
      </c>
      <c r="N2090">
        <f>Input2022!N2090*0.000001</f>
        <v>0</v>
      </c>
      <c r="O2090">
        <f>Input2022!O2090*0.000001</f>
        <v>13.450203</v>
      </c>
      <c r="P2090">
        <f>Input2022!P2090*0.000001</f>
        <v>2.3750649999999998</v>
      </c>
      <c r="Q2090">
        <f>Input2022!Q2090*0.000001</f>
        <v>-23.802035999999998</v>
      </c>
      <c r="R2090">
        <f>Input2022!R2090*0.000001</f>
        <v>104.644644</v>
      </c>
      <c r="S2090">
        <f>Input2022!S2090*0.000001</f>
        <v>80.842607999999998</v>
      </c>
      <c r="T2090">
        <f>Input2022!T2090*0.000001</f>
        <v>3.743595</v>
      </c>
      <c r="U2090">
        <f>Input2022!U2090*0.000001</f>
        <v>0</v>
      </c>
      <c r="V2090">
        <f>Input2022!V2090*0.000001</f>
        <v>2.0705489999999998</v>
      </c>
      <c r="W2090">
        <f>Input2022!W2090*0.000001</f>
        <v>-9.3365650000000002</v>
      </c>
    </row>
    <row r="2091" spans="1:23">
      <c r="A2091">
        <f>Input2022!A2091</f>
        <v>2023</v>
      </c>
      <c r="B2091" t="str">
        <f>Input2022!B2091</f>
        <v>Livermore</v>
      </c>
      <c r="C2091" t="str">
        <f>Input2022!C2091</f>
        <v>City</v>
      </c>
      <c r="D2091" t="str">
        <f>Input2022!D2091</f>
        <v>06</v>
      </c>
      <c r="E2091" t="str">
        <f>Input2022!E2091</f>
        <v>001</v>
      </c>
      <c r="F2091">
        <f>Input2022!F2091</f>
        <v>41992</v>
      </c>
      <c r="G2091" t="str">
        <f>Input2022!G2091</f>
        <v>CA</v>
      </c>
      <c r="H2091">
        <f>Input2022!H2091*0.000001</f>
        <v>78.216067999999993</v>
      </c>
      <c r="I2091">
        <f>Input2022!I2091*0.000001</f>
        <v>-8.2033860000000001</v>
      </c>
      <c r="J2091">
        <f>Input2022!J2091*0.000001</f>
        <v>119.28979699999999</v>
      </c>
      <c r="K2091">
        <f>Input2022!K2091*0.000001</f>
        <v>104.441896</v>
      </c>
      <c r="L2091">
        <f>Input2022!L2091*0.000001</f>
        <v>226.78753</v>
      </c>
      <c r="M2091">
        <f>Input2022!M2091*0.000001</f>
        <v>142.36357899999999</v>
      </c>
      <c r="N2091">
        <f>Input2022!N2091*0.000001</f>
        <v>0</v>
      </c>
      <c r="O2091">
        <f>Input2022!O2091*0.000001</f>
        <v>76.062296000000003</v>
      </c>
      <c r="P2091">
        <f>Input2022!P2091*0.000001</f>
        <v>10.293362999999999</v>
      </c>
      <c r="Q2091">
        <f>Input2022!Q2091*0.000001</f>
        <v>-155.21792299999998</v>
      </c>
      <c r="R2091">
        <f>Input2022!R2091*0.000001</f>
        <v>577.38284400653583</v>
      </c>
      <c r="S2091">
        <f>Input2022!S2091*0.000001</f>
        <v>422.16492100653585</v>
      </c>
      <c r="T2091">
        <f>Input2022!T2091*0.000001</f>
        <v>18.867431</v>
      </c>
      <c r="U2091">
        <f>Input2022!U2091*0.000001</f>
        <v>44.231786</v>
      </c>
      <c r="V2091">
        <f>Input2022!V2091*0.000001</f>
        <v>74.52622199999999</v>
      </c>
      <c r="W2091">
        <f>Input2022!W2091*0.000001</f>
        <v>-91.551960999999991</v>
      </c>
    </row>
    <row r="2092" spans="1:23">
      <c r="A2092">
        <f>Input2022!A2092</f>
        <v>2023</v>
      </c>
      <c r="B2092" t="str">
        <f>Input2022!B2092</f>
        <v>Livermore Valley Joint Unified School District</v>
      </c>
      <c r="C2092" t="str">
        <f>Input2022!C2092</f>
        <v>School District</v>
      </c>
      <c r="D2092" t="str">
        <f>Input2022!D2092</f>
        <v>06</v>
      </c>
      <c r="E2092" t="str">
        <f>Input2022!E2092</f>
        <v>001</v>
      </c>
      <c r="F2092" t="str">
        <f>Input2022!F2092</f>
        <v>22110</v>
      </c>
      <c r="G2092" t="str">
        <f>Input2022!G2092</f>
        <v>CA</v>
      </c>
      <c r="H2092">
        <f>Input2022!H2092*0.000001</f>
        <v>6.1676839999999995</v>
      </c>
      <c r="I2092">
        <f>Input2022!I2092*0.000001</f>
        <v>0</v>
      </c>
      <c r="J2092">
        <f>Input2022!J2092*0.000001</f>
        <v>196.711803</v>
      </c>
      <c r="K2092">
        <f>Input2022!K2092*0.000001</f>
        <v>259.58119099999999</v>
      </c>
      <c r="L2092">
        <f>Input2022!L2092*0.000001</f>
        <v>250.232</v>
      </c>
      <c r="M2092">
        <f>Input2022!M2092*0.000001</f>
        <v>204.52883499999999</v>
      </c>
      <c r="N2092">
        <f>Input2022!N2092*0.000001</f>
        <v>0</v>
      </c>
      <c r="O2092">
        <f>Input2022!O2092*0.000001</f>
        <v>26.542089999999998</v>
      </c>
      <c r="P2092">
        <f>Input2022!P2092*0.000001</f>
        <v>12.828163</v>
      </c>
      <c r="Q2092">
        <f>Input2022!Q2092*0.000001</f>
        <v>-156.16934799999999</v>
      </c>
      <c r="R2092">
        <f>Input2022!R2092*0.000001</f>
        <v>703.52379771929839</v>
      </c>
      <c r="S2092">
        <f>Input2022!S2092*0.000001</f>
        <v>547.35444971929837</v>
      </c>
      <c r="T2092">
        <f>Input2022!T2092*0.000001</f>
        <v>23.746379999999998</v>
      </c>
      <c r="U2092">
        <f>Input2022!U2092*0.000001</f>
        <v>-6.2815076282940361E-3</v>
      </c>
      <c r="V2092">
        <f>Input2022!V2092*0.000001</f>
        <v>6.5516654923717059</v>
      </c>
      <c r="W2092">
        <f>Input2022!W2092*0.000001</f>
        <v>-121.06831199999999</v>
      </c>
    </row>
    <row r="2093" spans="1:23">
      <c r="A2093">
        <f>Input2022!A2093</f>
        <v>2023</v>
      </c>
      <c r="B2093" t="str">
        <f>Input2022!B2093</f>
        <v>Livingston Union School District</v>
      </c>
      <c r="C2093" t="str">
        <f>Input2022!C2093</f>
        <v>School District</v>
      </c>
      <c r="D2093" t="str">
        <f>Input2022!D2093</f>
        <v>06</v>
      </c>
      <c r="E2093" t="str">
        <f>Input2022!E2093</f>
        <v>047</v>
      </c>
      <c r="F2093" t="str">
        <f>Input2022!F2093</f>
        <v>22170</v>
      </c>
      <c r="G2093" t="str">
        <f>Input2022!G2093</f>
        <v>CA</v>
      </c>
      <c r="H2093">
        <f>Input2022!H2093*0.000001</f>
        <v>19.343641999999999</v>
      </c>
      <c r="I2093">
        <f>Input2022!I2093*0.000001</f>
        <v>-1.440742</v>
      </c>
      <c r="J2093">
        <f>Input2022!J2093*0.000001</f>
        <v>39.925958000000001</v>
      </c>
      <c r="K2093">
        <f>Input2022!K2093*0.000001</f>
        <v>7.8177589999999997</v>
      </c>
      <c r="L2093">
        <f>Input2022!L2093*0.000001</f>
        <v>59.868327000000001</v>
      </c>
      <c r="M2093">
        <f>Input2022!M2093*0.000001</f>
        <v>53.540372999999995</v>
      </c>
      <c r="N2093">
        <f>Input2022!N2093*0.000001</f>
        <v>0</v>
      </c>
      <c r="O2093">
        <f>Input2022!O2093*0.000001</f>
        <v>32.829186</v>
      </c>
      <c r="P2093">
        <f>Input2022!P2093*0.000001</f>
        <v>4.6512709999999995</v>
      </c>
      <c r="Q2093">
        <f>Input2022!Q2093*0.000001</f>
        <v>-30.683084999999998</v>
      </c>
      <c r="R2093">
        <f>Input2022!R2093*0.000001</f>
        <v>138.808548</v>
      </c>
      <c r="S2093">
        <f>Input2022!S2093*0.000001</f>
        <v>108.125463</v>
      </c>
      <c r="T2093">
        <f>Input2022!T2093*0.000001</f>
        <v>4.7112020000000001</v>
      </c>
      <c r="U2093">
        <f>Input2022!U2093*0.000001</f>
        <v>2.5266987695660785</v>
      </c>
      <c r="V2093">
        <f>Input2022!V2093*0.000001</f>
        <v>5.0908817695660789</v>
      </c>
      <c r="W2093">
        <f>Input2022!W2093*0.000001</f>
        <v>-0.52144000000000001</v>
      </c>
    </row>
    <row r="2094" spans="1:23">
      <c r="A2094">
        <f>Input2022!A2094</f>
        <v>2023</v>
      </c>
      <c r="B2094" t="str">
        <f>Input2022!B2094</f>
        <v>Lodi</v>
      </c>
      <c r="C2094" t="str">
        <f>Input2022!C2094</f>
        <v>City</v>
      </c>
      <c r="D2094" t="str">
        <f>Input2022!D2094</f>
        <v>06</v>
      </c>
      <c r="E2094" t="str">
        <f>Input2022!E2094</f>
        <v>077</v>
      </c>
      <c r="F2094">
        <f>Input2022!F2094</f>
        <v>42202</v>
      </c>
      <c r="G2094" t="str">
        <f>Input2022!G2094</f>
        <v>CA</v>
      </c>
      <c r="H2094">
        <f>Input2022!H2094*0.000001</f>
        <v>25.489158999999997</v>
      </c>
      <c r="I2094">
        <f>Input2022!I2094*0.000001</f>
        <v>-7.8215969999999997</v>
      </c>
      <c r="J2094">
        <f>Input2022!J2094*0.000001</f>
        <v>63.589117999999999</v>
      </c>
      <c r="K2094">
        <f>Input2022!K2094*0.000001</f>
        <v>153.76981799999999</v>
      </c>
      <c r="L2094">
        <f>Input2022!L2094*0.000001</f>
        <v>252.44513099999998</v>
      </c>
      <c r="M2094">
        <f>Input2022!M2094*0.000001</f>
        <v>69.586271999999994</v>
      </c>
      <c r="N2094">
        <f>Input2022!N2094*0.000001</f>
        <v>0</v>
      </c>
      <c r="O2094">
        <f>Input2022!O2094*0.000001</f>
        <v>47.391745999999998</v>
      </c>
      <c r="P2094">
        <f>Input2022!P2094*0.000001</f>
        <v>16.493755999999998</v>
      </c>
      <c r="Q2094">
        <f>Input2022!Q2094*0.000001</f>
        <v>-164.708854</v>
      </c>
      <c r="R2094">
        <f>Input2022!R2094*0.000001</f>
        <v>467.90278599999999</v>
      </c>
      <c r="S2094">
        <f>Input2022!S2094*0.000001</f>
        <v>303.19393199999996</v>
      </c>
      <c r="T2094">
        <f>Input2022!T2094*0.000001</f>
        <v>13.232372999999999</v>
      </c>
      <c r="U2094">
        <f>Input2022!U2094*0.000001</f>
        <v>2.09423</v>
      </c>
      <c r="V2094">
        <f>Input2022!V2094*0.000001</f>
        <v>21.332488999999999</v>
      </c>
      <c r="W2094">
        <f>Input2022!W2094*0.000001</f>
        <v>-63.698656</v>
      </c>
    </row>
    <row r="2095" spans="1:23">
      <c r="A2095">
        <f>Input2022!A2095</f>
        <v>2023</v>
      </c>
      <c r="B2095" t="str">
        <f>Input2022!B2095</f>
        <v>Lodi Unified School District</v>
      </c>
      <c r="C2095" t="str">
        <f>Input2022!C2095</f>
        <v>School District</v>
      </c>
      <c r="D2095" t="str">
        <f>Input2022!D2095</f>
        <v>06</v>
      </c>
      <c r="E2095" t="str">
        <f>Input2022!E2095</f>
        <v>077</v>
      </c>
      <c r="F2095" t="str">
        <f>Input2022!F2095</f>
        <v>22230</v>
      </c>
      <c r="G2095" t="str">
        <f>Input2022!G2095</f>
        <v>CA</v>
      </c>
      <c r="H2095">
        <f>Input2022!H2095*0.000001</f>
        <v>154.49426</v>
      </c>
      <c r="I2095">
        <f>Input2022!I2095*0.000001</f>
        <v>-7.2343989999999998</v>
      </c>
      <c r="J2095">
        <f>Input2022!J2095*0.000001</f>
        <v>430.26635499999998</v>
      </c>
      <c r="K2095">
        <f>Input2022!K2095*0.000001</f>
        <v>343.63148000000001</v>
      </c>
      <c r="L2095">
        <f>Input2022!L2095*0.000001</f>
        <v>618.57720899999993</v>
      </c>
      <c r="M2095">
        <f>Input2022!M2095*0.000001</f>
        <v>532.32810199999994</v>
      </c>
      <c r="N2095">
        <f>Input2022!N2095*0.000001</f>
        <v>283.46909399999998</v>
      </c>
      <c r="O2095">
        <f>Input2022!O2095*0.000001</f>
        <v>0</v>
      </c>
      <c r="P2095">
        <f>Input2022!P2095*0.000001</f>
        <v>66.244078000000002</v>
      </c>
      <c r="Q2095">
        <f>Input2022!Q2095*0.000001</f>
        <v>-305.21943399999998</v>
      </c>
      <c r="R2095">
        <f>Input2022!R2095*0.000001</f>
        <v>1394.1009389999999</v>
      </c>
      <c r="S2095">
        <f>Input2022!S2095*0.000001</f>
        <v>1088.8815050000001</v>
      </c>
      <c r="T2095">
        <f>Input2022!T2095*0.000001</f>
        <v>49.024856</v>
      </c>
      <c r="U2095">
        <f>Input2022!U2095*0.000001</f>
        <v>0</v>
      </c>
      <c r="V2095">
        <f>Input2022!V2095*0.000001</f>
        <v>88.851928000000001</v>
      </c>
      <c r="W2095">
        <f>Input2022!W2095*0.000001</f>
        <v>-135.238494</v>
      </c>
    </row>
    <row r="2096" spans="1:23">
      <c r="A2096">
        <f>Input2022!A2096</f>
        <v>2023</v>
      </c>
      <c r="B2096" t="str">
        <f>Input2022!B2096</f>
        <v>Loleta Union School District</v>
      </c>
      <c r="C2096" t="str">
        <f>Input2022!C2096</f>
        <v>School District</v>
      </c>
      <c r="D2096" t="str">
        <f>Input2022!D2096</f>
        <v>06</v>
      </c>
      <c r="E2096" t="str">
        <f>Input2022!E2096</f>
        <v>023</v>
      </c>
      <c r="F2096" t="str">
        <f>Input2022!F2096</f>
        <v>22320</v>
      </c>
      <c r="G2096" t="str">
        <f>Input2022!G2096</f>
        <v>CA</v>
      </c>
      <c r="H2096">
        <f>Input2022!H2096*0.000001</f>
        <v>0.61847200000000002</v>
      </c>
      <c r="I2096">
        <f>Input2022!I2096*0.000001</f>
        <v>-6.5158999999999995E-2</v>
      </c>
      <c r="J2096">
        <f>Input2022!J2096*0.000001</f>
        <v>2.260284</v>
      </c>
      <c r="K2096">
        <f>Input2022!K2096*0.000001</f>
        <v>0.22120699999999999</v>
      </c>
      <c r="L2096">
        <f>Input2022!L2096*0.000001</f>
        <v>2.8923619999999999</v>
      </c>
      <c r="M2096">
        <f>Input2022!M2096*0.000001</f>
        <v>2.8627819999999997</v>
      </c>
      <c r="N2096">
        <f>Input2022!N2096*0.000001</f>
        <v>0</v>
      </c>
      <c r="O2096">
        <f>Input2022!O2096*0.000001</f>
        <v>1.222561</v>
      </c>
      <c r="P2096">
        <f>Input2022!P2096*0.000001</f>
        <v>0.23929099999999998</v>
      </c>
      <c r="Q2096">
        <f>Input2022!Q2096*0.000001</f>
        <v>-2.4049320000000001</v>
      </c>
      <c r="R2096">
        <f>Input2022!R2096*0.000001</f>
        <v>9.6461880000000004</v>
      </c>
      <c r="S2096">
        <f>Input2022!S2096*0.000001</f>
        <v>7.2412559999999999</v>
      </c>
      <c r="T2096">
        <f>Input2022!T2096*0.000001</f>
        <v>0.22467599999999999</v>
      </c>
      <c r="U2096">
        <f>Input2022!U2096*0.000001</f>
        <v>0</v>
      </c>
      <c r="V2096">
        <f>Input2022!V2096*0.000001</f>
        <v>6.7741999999999997E-2</v>
      </c>
      <c r="W2096">
        <f>Input2022!W2096*0.000001</f>
        <v>-0.93599999999999994</v>
      </c>
    </row>
    <row r="2097" spans="1:23">
      <c r="A2097">
        <f>Input2022!A2097</f>
        <v>2023</v>
      </c>
      <c r="B2097" t="str">
        <f>Input2022!B2097</f>
        <v>Loma Linda</v>
      </c>
      <c r="C2097" t="str">
        <f>Input2022!C2097</f>
        <v>City</v>
      </c>
      <c r="D2097" t="str">
        <f>Input2022!D2097</f>
        <v>06</v>
      </c>
      <c r="E2097" t="str">
        <f>Input2022!E2097</f>
        <v>071</v>
      </c>
      <c r="F2097">
        <f>Input2022!F2097</f>
        <v>42370</v>
      </c>
      <c r="G2097" t="str">
        <f>Input2022!G2097</f>
        <v>CA</v>
      </c>
      <c r="H2097">
        <f>Input2022!H2097*0.000001</f>
        <v>19.287140999999998</v>
      </c>
      <c r="I2097">
        <f>Input2022!I2097*0.000001</f>
        <v>-0.12</v>
      </c>
      <c r="J2097">
        <f>Input2022!J2097*0.000001</f>
        <v>24.900144999999998</v>
      </c>
      <c r="K2097">
        <f>Input2022!K2097*0.000001</f>
        <v>24.058641999999999</v>
      </c>
      <c r="L2097">
        <f>Input2022!L2097*0.000001</f>
        <v>59.359466999999995</v>
      </c>
      <c r="M2097">
        <f>Input2022!M2097*0.000001</f>
        <v>23.523009999999999</v>
      </c>
      <c r="N2097">
        <f>Input2022!N2097*0.000001</f>
        <v>0</v>
      </c>
      <c r="O2097">
        <f>Input2022!O2097*0.000001</f>
        <v>19.039974000000001</v>
      </c>
      <c r="P2097">
        <f>Input2022!P2097*0.000001</f>
        <v>2.4687319999999997</v>
      </c>
      <c r="Q2097">
        <f>Input2022!Q2097*0.000001</f>
        <v>-8.5253309999999995</v>
      </c>
      <c r="R2097">
        <f>Input2022!R2097*0.000001</f>
        <v>77.082559000000003</v>
      </c>
      <c r="S2097">
        <f>Input2022!S2097*0.000001</f>
        <v>68.557227999999995</v>
      </c>
      <c r="T2097">
        <f>Input2022!T2097*0.000001</f>
        <v>1.899052</v>
      </c>
      <c r="U2097">
        <f>Input2022!U2097*0.000001</f>
        <v>0.59940799999999994</v>
      </c>
      <c r="V2097">
        <f>Input2022!V2097*0.000001</f>
        <v>0.961615</v>
      </c>
      <c r="W2097">
        <f>Input2022!W2097*0.000001</f>
        <v>21.046810000000001</v>
      </c>
    </row>
    <row r="2098" spans="1:23">
      <c r="A2098">
        <f>Input2022!A2098</f>
        <v>2023</v>
      </c>
      <c r="B2098" t="str">
        <f>Input2022!B2098</f>
        <v>Loma Prieta Joint Union Elementary School District</v>
      </c>
      <c r="C2098" t="str">
        <f>Input2022!C2098</f>
        <v>School District</v>
      </c>
      <c r="D2098" t="str">
        <f>Input2022!D2098</f>
        <v>06</v>
      </c>
      <c r="E2098" t="str">
        <f>Input2022!E2098</f>
        <v>085</v>
      </c>
      <c r="F2098" t="str">
        <f>Input2022!F2098</f>
        <v>22350</v>
      </c>
      <c r="G2098" t="str">
        <f>Input2022!G2098</f>
        <v>CA</v>
      </c>
      <c r="H2098">
        <f>Input2022!H2098*0.000001</f>
        <v>1.1241379999999999</v>
      </c>
      <c r="I2098">
        <f>Input2022!I2098*0.000001</f>
        <v>0</v>
      </c>
      <c r="J2098">
        <f>Input2022!J2098*0.000001</f>
        <v>7.9437939999999996</v>
      </c>
      <c r="K2098">
        <f>Input2022!K2098*0.000001</f>
        <v>11.376372999999999</v>
      </c>
      <c r="L2098">
        <f>Input2022!L2098*0.000001</f>
        <v>8.755172</v>
      </c>
      <c r="M2098">
        <f>Input2022!M2098*0.000001</f>
        <v>8.1917770000000001</v>
      </c>
      <c r="N2098">
        <f>Input2022!N2098*0.000001</f>
        <v>0</v>
      </c>
      <c r="O2098">
        <f>Input2022!O2098*0.000001</f>
        <v>0.89922199999999997</v>
      </c>
      <c r="P2098">
        <f>Input2022!P2098*0.000001</f>
        <v>0.33501700000000001</v>
      </c>
      <c r="Q2098">
        <f>Input2022!Q2098*0.000001</f>
        <v>-6.2781019999999996</v>
      </c>
      <c r="R2098">
        <f>Input2022!R2098*0.000001</f>
        <v>26.882745</v>
      </c>
      <c r="S2098">
        <f>Input2022!S2098*0.000001</f>
        <v>20.604642999999999</v>
      </c>
      <c r="T2098">
        <f>Input2022!T2098*0.000001</f>
        <v>0.82280900000000001</v>
      </c>
      <c r="U2098">
        <f>Input2022!U2098*0.000001</f>
        <v>0</v>
      </c>
      <c r="V2098">
        <f>Input2022!V2098*0.000001</f>
        <v>0</v>
      </c>
      <c r="W2098">
        <f>Input2022!W2098*0.000001</f>
        <v>-3.7870489999999997</v>
      </c>
    </row>
    <row r="2099" spans="1:23">
      <c r="A2099">
        <f>Input2022!A2099</f>
        <v>2023</v>
      </c>
      <c r="B2099" t="str">
        <f>Input2022!B2099</f>
        <v>Lomita</v>
      </c>
      <c r="C2099" t="str">
        <f>Input2022!C2099</f>
        <v>City</v>
      </c>
      <c r="D2099" t="str">
        <f>Input2022!D2099</f>
        <v>06</v>
      </c>
      <c r="E2099" t="str">
        <f>Input2022!E2099</f>
        <v>037</v>
      </c>
      <c r="F2099">
        <f>Input2022!F2099</f>
        <v>42468</v>
      </c>
      <c r="G2099" t="str">
        <f>Input2022!G2099</f>
        <v>CA</v>
      </c>
      <c r="H2099">
        <f>Input2022!H2099*0.000001</f>
        <v>10.639244999999999</v>
      </c>
      <c r="I2099">
        <f>Input2022!I2099*0.000001</f>
        <v>-1.7584799999999998</v>
      </c>
      <c r="J2099">
        <f>Input2022!J2099*0.000001</f>
        <v>12.317283999999999</v>
      </c>
      <c r="K2099">
        <f>Input2022!K2099*0.000001</f>
        <v>6.0441659999999997</v>
      </c>
      <c r="L2099">
        <f>Input2022!L2099*0.000001</f>
        <v>29.873708999999998</v>
      </c>
      <c r="M2099">
        <f>Input2022!M2099*0.000001</f>
        <v>15.667987</v>
      </c>
      <c r="N2099">
        <f>Input2022!N2099*0.000001</f>
        <v>0</v>
      </c>
      <c r="O2099">
        <f>Input2022!O2099*0.000001</f>
        <v>10.403264999999999</v>
      </c>
      <c r="P2099">
        <f>Input2022!P2099*0.000001</f>
        <v>1.6046259999999999</v>
      </c>
      <c r="Q2099">
        <f>Input2022!Q2099*0.000001</f>
        <v>-10.033856</v>
      </c>
      <c r="R2099">
        <f>Input2022!R2099*0.000001</f>
        <v>33.932553263442678</v>
      </c>
      <c r="S2099">
        <f>Input2022!S2099*0.000001</f>
        <v>23.898697263442678</v>
      </c>
      <c r="T2099">
        <f>Input2022!T2099*0.000001</f>
        <v>0.955758</v>
      </c>
      <c r="U2099">
        <f>Input2022!U2099*0.000001</f>
        <v>0</v>
      </c>
      <c r="V2099">
        <f>Input2022!V2099*0.000001</f>
        <v>4.9103560000000002</v>
      </c>
      <c r="W2099">
        <f>Input2022!W2099*0.000001</f>
        <v>2.4726439999999998</v>
      </c>
    </row>
    <row r="2100" spans="1:23">
      <c r="A2100">
        <f>Input2022!A2100</f>
        <v>2023</v>
      </c>
      <c r="B2100" t="str">
        <f>Input2022!B2100</f>
        <v>Lompoc</v>
      </c>
      <c r="C2100" t="str">
        <f>Input2022!C2100</f>
        <v>City</v>
      </c>
      <c r="D2100" t="str">
        <f>Input2022!D2100</f>
        <v>06</v>
      </c>
      <c r="E2100" t="str">
        <f>Input2022!E2100</f>
        <v>083</v>
      </c>
      <c r="F2100">
        <f>Input2022!F2100</f>
        <v>42524</v>
      </c>
      <c r="G2100" t="str">
        <f>Input2022!G2100</f>
        <v>CA</v>
      </c>
      <c r="H2100">
        <f>Input2022!H2100*0.000001</f>
        <v>10.791929999999999</v>
      </c>
      <c r="I2100">
        <f>Input2022!I2100*0.000001</f>
        <v>-8.2093600000000002</v>
      </c>
      <c r="J2100">
        <f>Input2022!J2100*0.000001</f>
        <v>48.777166999999999</v>
      </c>
      <c r="K2100">
        <f>Input2022!K2100*0.000001</f>
        <v>63.911369000000001</v>
      </c>
      <c r="L2100">
        <f>Input2022!L2100*0.000001</f>
        <v>133.78130400000001</v>
      </c>
      <c r="M2100">
        <f>Input2022!M2100*0.000001</f>
        <v>46.850805999999999</v>
      </c>
      <c r="N2100">
        <f>Input2022!N2100*0.000001</f>
        <v>0</v>
      </c>
      <c r="O2100">
        <f>Input2022!O2100*0.000001</f>
        <v>12.533557999999999</v>
      </c>
      <c r="P2100">
        <f>Input2022!P2100*0.000001</f>
        <v>4.6460949999999999</v>
      </c>
      <c r="Q2100">
        <f>Input2022!Q2100*0.000001</f>
        <v>-103.64000299999999</v>
      </c>
      <c r="R2100">
        <f>Input2022!R2100*0.000001</f>
        <v>394.23318399999999</v>
      </c>
      <c r="S2100">
        <f>Input2022!S2100*0.000001</f>
        <v>290.59318099999996</v>
      </c>
      <c r="T2100">
        <f>Input2022!T2100*0.000001</f>
        <v>12.620436</v>
      </c>
      <c r="U2100">
        <f>Input2022!U2100*0.000001</f>
        <v>19.157675999999999</v>
      </c>
      <c r="V2100">
        <f>Input2022!V2100*0.000001</f>
        <v>18.716539999999998</v>
      </c>
      <c r="W2100">
        <f>Input2022!W2100*0.000001</f>
        <v>-22.537887999999999</v>
      </c>
    </row>
    <row r="2101" spans="1:23">
      <c r="A2101">
        <f>Input2022!A2101</f>
        <v>2023</v>
      </c>
      <c r="B2101" t="str">
        <f>Input2022!B2101</f>
        <v>Lompoc Unified School District</v>
      </c>
      <c r="C2101" t="str">
        <f>Input2022!C2101</f>
        <v>School District</v>
      </c>
      <c r="D2101" t="str">
        <f>Input2022!D2101</f>
        <v>06</v>
      </c>
      <c r="E2101" t="str">
        <f>Input2022!E2101</f>
        <v>083</v>
      </c>
      <c r="F2101" t="str">
        <f>Input2022!F2101</f>
        <v>22410</v>
      </c>
      <c r="G2101" t="str">
        <f>Input2022!G2101</f>
        <v>CA</v>
      </c>
      <c r="H2101">
        <f>Input2022!H2101*0.000001</f>
        <v>26.225989999999999</v>
      </c>
      <c r="I2101">
        <f>Input2022!I2101*0.000001</f>
        <v>0</v>
      </c>
      <c r="J2101">
        <f>Input2022!J2101*0.000001</f>
        <v>152.987852</v>
      </c>
      <c r="K2101">
        <f>Input2022!K2101*0.000001</f>
        <v>23.339624999999998</v>
      </c>
      <c r="L2101">
        <f>Input2022!L2101*0.000001</f>
        <v>181.525147</v>
      </c>
      <c r="M2101">
        <f>Input2022!M2101*0.000001</f>
        <v>173.911224</v>
      </c>
      <c r="N2101">
        <f>Input2022!N2101*0.000001</f>
        <v>0</v>
      </c>
      <c r="O2101">
        <f>Input2022!O2101*0.000001</f>
        <v>62.049088999999995</v>
      </c>
      <c r="P2101">
        <f>Input2022!P2101*0.000001</f>
        <v>17.639710000000001</v>
      </c>
      <c r="Q2101">
        <f>Input2022!Q2101*0.000001</f>
        <v>-101.09046499999999</v>
      </c>
      <c r="R2101">
        <f>Input2022!R2101*0.000001</f>
        <v>452.31005403508783</v>
      </c>
      <c r="S2101">
        <f>Input2022!S2101*0.000001</f>
        <v>351.21958903508784</v>
      </c>
      <c r="T2101">
        <f>Input2022!T2101*0.000001</f>
        <v>15.581802</v>
      </c>
      <c r="U2101">
        <f>Input2022!U2101*0.000001</f>
        <v>-3.9600130770754902E-3</v>
      </c>
      <c r="V2101">
        <f>Input2022!V2101*0.000001</f>
        <v>6.8057619869229242</v>
      </c>
      <c r="W2101">
        <f>Input2022!W2101*0.000001</f>
        <v>-68.037641999999991</v>
      </c>
    </row>
    <row r="2102" spans="1:23">
      <c r="A2102">
        <f>Input2022!A2102</f>
        <v>2023</v>
      </c>
      <c r="B2102" t="str">
        <f>Input2022!B2102</f>
        <v>Lone Pine Unified School District</v>
      </c>
      <c r="C2102" t="str">
        <f>Input2022!C2102</f>
        <v>School District</v>
      </c>
      <c r="D2102" t="str">
        <f>Input2022!D2102</f>
        <v>06</v>
      </c>
      <c r="E2102" t="str">
        <f>Input2022!E2102</f>
        <v>027</v>
      </c>
      <c r="F2102" t="str">
        <f>Input2022!F2102</f>
        <v>22440</v>
      </c>
      <c r="G2102" t="str">
        <f>Input2022!G2102</f>
        <v>CA</v>
      </c>
      <c r="H2102">
        <f>Input2022!H2102*0.000001</f>
        <v>2.5152209999999999</v>
      </c>
      <c r="I2102">
        <f>Input2022!I2102*0.000001</f>
        <v>-0.135299</v>
      </c>
      <c r="J2102">
        <f>Input2022!J2102*0.000001</f>
        <v>8.1795109999999998</v>
      </c>
      <c r="K2102">
        <f>Input2022!K2102*0.000001</f>
        <v>8.7795999999999999E-2</v>
      </c>
      <c r="L2102">
        <f>Input2022!L2102*0.000001</f>
        <v>9.4914860000000001</v>
      </c>
      <c r="M2102">
        <f>Input2022!M2102*0.000001</f>
        <v>9.1145409999999991</v>
      </c>
      <c r="N2102">
        <f>Input2022!N2102*0.000001</f>
        <v>0</v>
      </c>
      <c r="O2102">
        <f>Input2022!O2102*0.000001</f>
        <v>5.340014</v>
      </c>
      <c r="P2102">
        <f>Input2022!P2102*0.000001</f>
        <v>2.4580189999999997</v>
      </c>
      <c r="Q2102">
        <f>Input2022!Q2102*0.000001</f>
        <v>-3.7827039999999998</v>
      </c>
      <c r="R2102">
        <f>Input2022!R2102*0.000001</f>
        <v>16.354651999999998</v>
      </c>
      <c r="S2102">
        <f>Input2022!S2102*0.000001</f>
        <v>12.571947999999999</v>
      </c>
      <c r="T2102">
        <f>Input2022!T2102*0.000001</f>
        <v>0.62690400000000002</v>
      </c>
      <c r="U2102">
        <f>Input2022!U2102*0.000001</f>
        <v>-1.2899999999999999E-4</v>
      </c>
      <c r="V2102">
        <f>Input2022!V2102*0.000001</f>
        <v>3.1153239999999998</v>
      </c>
      <c r="W2102">
        <f>Input2022!W2102*0.000001</f>
        <v>-3.9385509999999999</v>
      </c>
    </row>
    <row r="2103" spans="1:23">
      <c r="A2103">
        <f>Input2022!A2103</f>
        <v>2023</v>
      </c>
      <c r="B2103" t="str">
        <f>Input2022!B2103</f>
        <v>Long Beach</v>
      </c>
      <c r="C2103" t="str">
        <f>Input2022!C2103</f>
        <v>City</v>
      </c>
      <c r="D2103" t="str">
        <f>Input2022!D2103</f>
        <v>06</v>
      </c>
      <c r="E2103" t="str">
        <f>Input2022!E2103</f>
        <v>037</v>
      </c>
      <c r="F2103">
        <f>Input2022!F2103</f>
        <v>43000</v>
      </c>
      <c r="G2103" t="str">
        <f>Input2022!G2103</f>
        <v>CA</v>
      </c>
      <c r="H2103">
        <f>Input2022!H2103*0.000001</f>
        <v>213.274</v>
      </c>
      <c r="I2103">
        <f>Input2022!I2103*0.000001</f>
        <v>-129.83099999999999</v>
      </c>
      <c r="J2103">
        <f>Input2022!J2103*0.000001</f>
        <v>631.78699999999992</v>
      </c>
      <c r="K2103">
        <f>Input2022!K2103*0.000001</f>
        <v>3000.3539999999998</v>
      </c>
      <c r="L2103">
        <f>Input2022!L2103*0.000001</f>
        <v>2577.2059999999997</v>
      </c>
      <c r="M2103">
        <f>Input2022!M2103*0.000001</f>
        <v>679.92399999999998</v>
      </c>
      <c r="N2103">
        <f>Input2022!N2103*0.000001</f>
        <v>161.577</v>
      </c>
      <c r="O2103">
        <f>Input2022!O2103*0.000001</f>
        <v>0</v>
      </c>
      <c r="P2103">
        <f>Input2022!P2103*0.000001</f>
        <v>67.772999999999996</v>
      </c>
      <c r="Q2103">
        <f>Input2022!Q2103*0.000001</f>
        <v>-1396.037</v>
      </c>
      <c r="R2103">
        <f>Input2022!R2103*0.000001</f>
        <v>6247.9470000000001</v>
      </c>
      <c r="S2103">
        <f>Input2022!S2103*0.000001</f>
        <v>4851.91</v>
      </c>
      <c r="T2103">
        <f>Input2022!T2103*0.000001</f>
        <v>165.65199999999999</v>
      </c>
      <c r="U2103">
        <f>Input2022!U2103*0.000001</f>
        <v>0</v>
      </c>
      <c r="V2103">
        <f>Input2022!V2103*0.000001</f>
        <v>47.181999999999995</v>
      </c>
      <c r="W2103">
        <f>Input2022!W2103*0.000001</f>
        <v>-686.12099999999998</v>
      </c>
    </row>
    <row r="2104" spans="1:23">
      <c r="A2104">
        <f>Input2022!A2104</f>
        <v>2023</v>
      </c>
      <c r="B2104" t="str">
        <f>Input2022!B2104</f>
        <v>Long Beach Unified School District</v>
      </c>
      <c r="C2104" t="str">
        <f>Input2022!C2104</f>
        <v>School District</v>
      </c>
      <c r="D2104" t="str">
        <f>Input2022!D2104</f>
        <v>06</v>
      </c>
      <c r="E2104" t="str">
        <f>Input2022!E2104</f>
        <v>037</v>
      </c>
      <c r="F2104" t="str">
        <f>Input2022!F2104</f>
        <v>22500</v>
      </c>
      <c r="G2104" t="str">
        <f>Input2022!G2104</f>
        <v>CA</v>
      </c>
      <c r="H2104">
        <f>Input2022!H2104*0.000001</f>
        <v>457.453328</v>
      </c>
      <c r="I2104">
        <f>Input2022!I2104*0.000001</f>
        <v>0</v>
      </c>
      <c r="J2104">
        <f>Input2022!J2104*0.000001</f>
        <v>1211.9050419999999</v>
      </c>
      <c r="K2104">
        <f>Input2022!K2104*0.000001</f>
        <v>1875.8653099999999</v>
      </c>
      <c r="L2104">
        <f>Input2022!L2104*0.000001</f>
        <v>1759.8120369999999</v>
      </c>
      <c r="M2104">
        <f>Input2022!M2104*0.000001</f>
        <v>1370.4713729999999</v>
      </c>
      <c r="N2104">
        <f>Input2022!N2104*0.000001</f>
        <v>699.48697199999992</v>
      </c>
      <c r="O2104">
        <f>Input2022!O2104*0.000001</f>
        <v>0</v>
      </c>
      <c r="P2104">
        <f>Input2022!P2104*0.000001</f>
        <v>123.216308</v>
      </c>
      <c r="Q2104">
        <f>Input2022!Q2104*0.000001</f>
        <v>-774.74561899999992</v>
      </c>
      <c r="R2104">
        <f>Input2022!R2104*0.000001</f>
        <v>3596.2495650877199</v>
      </c>
      <c r="S2104">
        <f>Input2022!S2104*0.000001</f>
        <v>2821.5039460877197</v>
      </c>
      <c r="T2104">
        <f>Input2022!T2104*0.000001</f>
        <v>127.805713</v>
      </c>
      <c r="U2104">
        <f>Input2022!U2104*0.000001</f>
        <v>0</v>
      </c>
      <c r="V2104">
        <f>Input2022!V2104*0.000001</f>
        <v>416.81401199999999</v>
      </c>
      <c r="W2104">
        <f>Input2022!W2104*0.000001</f>
        <v>-701.44973699999991</v>
      </c>
    </row>
    <row r="2105" spans="1:23">
      <c r="A2105">
        <f>Input2022!A2105</f>
        <v>2023</v>
      </c>
      <c r="B2105" t="str">
        <f>Input2022!B2105</f>
        <v>Loomis Union School District</v>
      </c>
      <c r="C2105" t="str">
        <f>Input2022!C2105</f>
        <v>School District</v>
      </c>
      <c r="D2105" t="str">
        <f>Input2022!D2105</f>
        <v>06</v>
      </c>
      <c r="E2105" t="str">
        <f>Input2022!E2105</f>
        <v>061</v>
      </c>
      <c r="F2105" t="str">
        <f>Input2022!F2105</f>
        <v>22560</v>
      </c>
      <c r="G2105" t="str">
        <f>Input2022!G2105</f>
        <v>CA</v>
      </c>
      <c r="H2105">
        <f>Input2022!H2105*0.000001</f>
        <v>13.363958</v>
      </c>
      <c r="I2105">
        <f>Input2022!I2105*0.000001</f>
        <v>0</v>
      </c>
      <c r="J2105">
        <f>Input2022!J2105*0.000001</f>
        <v>30.057741</v>
      </c>
      <c r="K2105">
        <f>Input2022!K2105*0.000001</f>
        <v>0.219277</v>
      </c>
      <c r="L2105">
        <f>Input2022!L2105*0.000001</f>
        <v>44.389372999999999</v>
      </c>
      <c r="M2105">
        <f>Input2022!M2105*0.000001</f>
        <v>35.050902999999998</v>
      </c>
      <c r="N2105">
        <f>Input2022!N2105*0.000001</f>
        <v>18.964870999999999</v>
      </c>
      <c r="O2105">
        <f>Input2022!O2105*0.000001</f>
        <v>0</v>
      </c>
      <c r="P2105">
        <f>Input2022!P2105*0.000001</f>
        <v>2.829898</v>
      </c>
      <c r="Q2105">
        <f>Input2022!Q2105*0.000001</f>
        <v>-22.515000000000001</v>
      </c>
      <c r="R2105">
        <f>Input2022!R2105*0.000001</f>
        <v>104.3848784194529</v>
      </c>
      <c r="S2105">
        <f>Input2022!S2105*0.000001</f>
        <v>81.869878419452903</v>
      </c>
      <c r="T2105">
        <f>Input2022!T2105*0.000001</f>
        <v>3.8547029999999998</v>
      </c>
      <c r="U2105">
        <f>Input2022!U2105*0.000001</f>
        <v>0</v>
      </c>
      <c r="V2105">
        <f>Input2022!V2105*0.000001</f>
        <v>0.49733899999999998</v>
      </c>
      <c r="W2105">
        <f>Input2022!W2105*0.000001</f>
        <v>-6.2929239999999993</v>
      </c>
    </row>
    <row r="2106" spans="1:23">
      <c r="A2106">
        <f>Input2022!A2106</f>
        <v>2023</v>
      </c>
      <c r="B2106" t="str">
        <f>Input2022!B2106</f>
        <v>Los Alamitos</v>
      </c>
      <c r="C2106" t="str">
        <f>Input2022!C2106</f>
        <v>City</v>
      </c>
      <c r="D2106" t="str">
        <f>Input2022!D2106</f>
        <v>06</v>
      </c>
      <c r="E2106" t="str">
        <f>Input2022!E2106</f>
        <v>059</v>
      </c>
      <c r="F2106" t="str">
        <f>Input2022!F2106</f>
        <v>43224</v>
      </c>
      <c r="G2106" t="str">
        <f>Input2022!G2106</f>
        <v>CA</v>
      </c>
      <c r="H2106">
        <f>Input2022!H2106*0.000001</f>
        <v>20.037679000000001</v>
      </c>
      <c r="I2106">
        <f>Input2022!I2106*0.000001</f>
        <v>-1.1254999999999999</v>
      </c>
      <c r="J2106">
        <f>Input2022!J2106*0.000001</f>
        <v>19.581512999999998</v>
      </c>
      <c r="K2106">
        <f>Input2022!K2106*0.000001</f>
        <v>4.0220739999999999</v>
      </c>
      <c r="L2106">
        <f>Input2022!L2106*0.000001</f>
        <v>24.719135999999999</v>
      </c>
      <c r="M2106">
        <f>Input2022!M2106*0.000001</f>
        <v>23.463791000000001</v>
      </c>
      <c r="N2106">
        <f>Input2022!N2106*0.000001</f>
        <v>0</v>
      </c>
      <c r="O2106">
        <f>Input2022!O2106*0.000001</f>
        <v>21.247738999999999</v>
      </c>
      <c r="P2106">
        <f>Input2022!P2106*0.000001</f>
        <v>3.9574789999999997</v>
      </c>
      <c r="Q2106">
        <f>Input2022!Q2106*0.000001</f>
        <v>-25.577351</v>
      </c>
      <c r="R2106">
        <f>Input2022!R2106*0.000001</f>
        <v>82.23339420302338</v>
      </c>
      <c r="S2106">
        <f>Input2022!S2106*0.000001</f>
        <v>56.656043203023387</v>
      </c>
      <c r="T2106">
        <f>Input2022!T2106*0.000001</f>
        <v>2.604174</v>
      </c>
      <c r="U2106">
        <f>Input2022!U2106*0.000001</f>
        <v>0</v>
      </c>
      <c r="V2106">
        <f>Input2022!V2106*0.000001</f>
        <v>5.633788</v>
      </c>
      <c r="W2106">
        <f>Input2022!W2106*0.000001</f>
        <v>-1.899211</v>
      </c>
    </row>
    <row r="2107" spans="1:23">
      <c r="A2107">
        <f>Input2022!A2107</f>
        <v>2023</v>
      </c>
      <c r="B2107" t="str">
        <f>Input2022!B2107</f>
        <v>Los Alamitos Unified School District</v>
      </c>
      <c r="C2107" t="str">
        <f>Input2022!C2107</f>
        <v>School District</v>
      </c>
      <c r="D2107" t="str">
        <f>Input2022!D2107</f>
        <v>06</v>
      </c>
      <c r="E2107" t="str">
        <f>Input2022!E2107</f>
        <v>059</v>
      </c>
      <c r="F2107" t="str">
        <f>Input2022!F2107</f>
        <v>22590</v>
      </c>
      <c r="G2107" t="str">
        <f>Input2022!G2107</f>
        <v>CA</v>
      </c>
      <c r="H2107">
        <f>Input2022!H2107*0.000001</f>
        <v>16.154315999999998</v>
      </c>
      <c r="I2107">
        <f>Input2022!I2107*0.000001</f>
        <v>-1.4938449999999999</v>
      </c>
      <c r="J2107">
        <f>Input2022!J2107*0.000001</f>
        <v>133.391381</v>
      </c>
      <c r="K2107">
        <f>Input2022!K2107*0.000001</f>
        <v>298.61710199999999</v>
      </c>
      <c r="L2107">
        <f>Input2022!L2107*0.000001</f>
        <v>171.22813399999998</v>
      </c>
      <c r="M2107">
        <f>Input2022!M2107*0.000001</f>
        <v>142.001667</v>
      </c>
      <c r="N2107">
        <f>Input2022!N2107*0.000001</f>
        <v>0</v>
      </c>
      <c r="O2107">
        <f>Input2022!O2107*0.000001</f>
        <v>35.100183000000001</v>
      </c>
      <c r="P2107">
        <f>Input2022!P2107*0.000001</f>
        <v>10.013162999999999</v>
      </c>
      <c r="Q2107">
        <f>Input2022!Q2107*0.000001</f>
        <v>-98.836010000000002</v>
      </c>
      <c r="R2107">
        <f>Input2022!R2107*0.000001</f>
        <v>453.2539049122808</v>
      </c>
      <c r="S2107">
        <f>Input2022!S2107*0.000001</f>
        <v>354.41789491228076</v>
      </c>
      <c r="T2107">
        <f>Input2022!T2107*0.000001</f>
        <v>15.72603</v>
      </c>
      <c r="U2107">
        <f>Input2022!U2107*0.000001</f>
        <v>-4.250422231028333E-3</v>
      </c>
      <c r="V2107">
        <f>Input2022!V2107*0.000001</f>
        <v>17.686524577768971</v>
      </c>
      <c r="W2107">
        <f>Input2022!W2107*0.000001</f>
        <v>-123.383099</v>
      </c>
    </row>
    <row r="2108" spans="1:23">
      <c r="A2108">
        <f>Input2022!A2108</f>
        <v>2023</v>
      </c>
      <c r="B2108" t="str">
        <f>Input2022!B2108</f>
        <v>Los Altos</v>
      </c>
      <c r="C2108" t="str">
        <f>Input2022!C2108</f>
        <v>City</v>
      </c>
      <c r="D2108" t="str">
        <f>Input2022!D2108</f>
        <v>06</v>
      </c>
      <c r="E2108" t="str">
        <f>Input2022!E2108</f>
        <v>085</v>
      </c>
      <c r="F2108">
        <f>Input2022!F2108</f>
        <v>43280</v>
      </c>
      <c r="G2108" t="str">
        <f>Input2022!G2108</f>
        <v>CA</v>
      </c>
      <c r="H2108">
        <f>Input2022!H2108*0.000001</f>
        <v>28.690085999999997</v>
      </c>
      <c r="I2108">
        <f>Input2022!I2108*0.000001</f>
        <v>-4.2904349999999996</v>
      </c>
      <c r="J2108">
        <f>Input2022!J2108*0.000001</f>
        <v>43.631184999999995</v>
      </c>
      <c r="K2108">
        <f>Input2022!K2108*0.000001</f>
        <v>14.552639999999998</v>
      </c>
      <c r="L2108">
        <f>Input2022!L2108*0.000001</f>
        <v>71.425403000000003</v>
      </c>
      <c r="M2108">
        <f>Input2022!M2108*0.000001</f>
        <v>57.165844</v>
      </c>
      <c r="N2108">
        <f>Input2022!N2108*0.000001</f>
        <v>0</v>
      </c>
      <c r="O2108">
        <f>Input2022!O2108*0.000001</f>
        <v>27.158445</v>
      </c>
      <c r="P2108">
        <f>Input2022!P2108*0.000001</f>
        <v>2.600095</v>
      </c>
      <c r="Q2108">
        <f>Input2022!Q2108*0.000001</f>
        <v>-44.295062000000001</v>
      </c>
      <c r="R2108">
        <f>Input2022!R2108*0.000001</f>
        <v>163.60597799999999</v>
      </c>
      <c r="S2108">
        <f>Input2022!S2108*0.000001</f>
        <v>119.31091599999999</v>
      </c>
      <c r="T2108">
        <f>Input2022!T2108*0.000001</f>
        <v>5.2820989999999997</v>
      </c>
      <c r="U2108">
        <f>Input2022!U2108*0.000001</f>
        <v>3.510138</v>
      </c>
      <c r="V2108">
        <f>Input2022!V2108*0.000001</f>
        <v>3.5854009999999996</v>
      </c>
      <c r="W2108">
        <f>Input2022!W2108*0.000001</f>
        <v>11.125174999999999</v>
      </c>
    </row>
    <row r="2109" spans="1:23">
      <c r="A2109">
        <f>Input2022!A2109</f>
        <v>2023</v>
      </c>
      <c r="B2109" t="str">
        <f>Input2022!B2109</f>
        <v>Los Altos Hills</v>
      </c>
      <c r="C2109" t="str">
        <f>Input2022!C2109</f>
        <v>Town</v>
      </c>
      <c r="D2109" t="str">
        <f>Input2022!D2109</f>
        <v>06</v>
      </c>
      <c r="E2109" t="str">
        <f>Input2022!E2109</f>
        <v>085</v>
      </c>
      <c r="F2109" t="str">
        <f>Input2022!F2109</f>
        <v>43294</v>
      </c>
      <c r="G2109" t="str">
        <f>Input2022!G2109</f>
        <v>CA</v>
      </c>
      <c r="H2109">
        <f>Input2022!H2109*0.000001</f>
        <v>15.655104999999999</v>
      </c>
      <c r="I2109">
        <f>Input2022!I2109*0.000001</f>
        <v>-2.6092999999999997</v>
      </c>
      <c r="J2109">
        <f>Input2022!J2109*0.000001</f>
        <v>13.327135999999999</v>
      </c>
      <c r="K2109">
        <f>Input2022!K2109*0.000001</f>
        <v>0.16739599999999999</v>
      </c>
      <c r="L2109">
        <f>Input2022!L2109*0.000001</f>
        <v>20.130368999999998</v>
      </c>
      <c r="M2109">
        <f>Input2022!M2109*0.000001</f>
        <v>14.611212999999999</v>
      </c>
      <c r="N2109">
        <f>Input2022!N2109*0.000001</f>
        <v>0</v>
      </c>
      <c r="O2109">
        <f>Input2022!O2109*0.000001</f>
        <v>20.479689</v>
      </c>
      <c r="P2109">
        <f>Input2022!P2109*0.000001</f>
        <v>4.6338569999999999</v>
      </c>
      <c r="Q2109">
        <f>Input2022!Q2109*0.000001</f>
        <v>-2.6704819999999998</v>
      </c>
      <c r="R2109">
        <f>Input2022!R2109*0.000001</f>
        <v>12.244301</v>
      </c>
      <c r="S2109">
        <f>Input2022!S2109*0.000001</f>
        <v>9.5738190000000003</v>
      </c>
      <c r="T2109">
        <f>Input2022!T2109*0.000001</f>
        <v>0.44633899999999999</v>
      </c>
      <c r="U2109">
        <f>Input2022!U2109*0.000001</f>
        <v>2.5612710000000001</v>
      </c>
      <c r="V2109">
        <f>Input2022!V2109*0.000001</f>
        <v>2.3282319999999999</v>
      </c>
      <c r="W2109">
        <f>Input2022!W2109*0.000001</f>
        <v>18.139599</v>
      </c>
    </row>
    <row r="2110" spans="1:23">
      <c r="A2110">
        <f>Input2022!A2110</f>
        <v>2023</v>
      </c>
      <c r="B2110" t="str">
        <f>Input2022!B2110</f>
        <v>Los Altos School District</v>
      </c>
      <c r="C2110" t="str">
        <f>Input2022!C2110</f>
        <v>School District</v>
      </c>
      <c r="D2110" t="str">
        <f>Input2022!D2110</f>
        <v>06</v>
      </c>
      <c r="E2110" t="str">
        <f>Input2022!E2110</f>
        <v>085</v>
      </c>
      <c r="F2110" t="str">
        <f>Input2022!F2110</f>
        <v>22650</v>
      </c>
      <c r="G2110" t="str">
        <f>Input2022!G2110</f>
        <v>CA</v>
      </c>
      <c r="H2110">
        <f>Input2022!H2110*0.000001</f>
        <v>19.977501</v>
      </c>
      <c r="I2110">
        <f>Input2022!I2110*0.000001</f>
        <v>-0.88408299999999995</v>
      </c>
      <c r="J2110">
        <f>Input2022!J2110*0.000001</f>
        <v>78.733548999999996</v>
      </c>
      <c r="K2110">
        <f>Input2022!K2110*0.000001</f>
        <v>138.428055</v>
      </c>
      <c r="L2110">
        <f>Input2022!L2110*0.000001</f>
        <v>105.393192</v>
      </c>
      <c r="M2110">
        <f>Input2022!M2110*0.000001</f>
        <v>82.931612999999999</v>
      </c>
      <c r="N2110">
        <f>Input2022!N2110*0.000001</f>
        <v>21.264761</v>
      </c>
      <c r="O2110">
        <f>Input2022!O2110*0.000001</f>
        <v>0</v>
      </c>
      <c r="P2110">
        <f>Input2022!P2110*0.000001</f>
        <v>2.3585180000000001</v>
      </c>
      <c r="Q2110">
        <f>Input2022!Q2110*0.000001</f>
        <v>-58.555578999999994</v>
      </c>
      <c r="R2110">
        <f>Input2022!R2110*0.000001</f>
        <v>258.61847399999999</v>
      </c>
      <c r="S2110">
        <f>Input2022!S2110*0.000001</f>
        <v>200.062895</v>
      </c>
      <c r="T2110">
        <f>Input2022!T2110*0.000001</f>
        <v>8.8277699999999992</v>
      </c>
      <c r="U2110">
        <f>Input2022!U2110*0.000001</f>
        <v>0</v>
      </c>
      <c r="V2110">
        <f>Input2022!V2110*0.000001</f>
        <v>14.166369</v>
      </c>
      <c r="W2110">
        <f>Input2022!W2110*0.000001</f>
        <v>-48.382117000000001</v>
      </c>
    </row>
    <row r="2111" spans="1:23">
      <c r="A2111">
        <f>Input2022!A2111</f>
        <v>2023</v>
      </c>
      <c r="B2111" t="str">
        <f>Input2022!B2111</f>
        <v>Los Angeles</v>
      </c>
      <c r="C2111" t="str">
        <f>Input2022!C2111</f>
        <v>City</v>
      </c>
      <c r="D2111" t="str">
        <f>Input2022!D2111</f>
        <v>06</v>
      </c>
      <c r="E2111" t="str">
        <f>Input2022!E2111</f>
        <v>037</v>
      </c>
      <c r="F2111">
        <f>Input2022!F2111</f>
        <v>44000</v>
      </c>
      <c r="G2111" t="str">
        <f>Input2022!G2111</f>
        <v>CA</v>
      </c>
      <c r="H2111">
        <f>Input2022!H2111*0.000001</f>
        <v>1783.644</v>
      </c>
      <c r="I2111">
        <f>Input2022!I2111*0.000001</f>
        <v>-864.76299999999992</v>
      </c>
      <c r="J2111">
        <f>Input2022!J2111*0.000001</f>
        <v>5999.5429999999997</v>
      </c>
      <c r="K2111">
        <f>Input2022!K2111*0.000001</f>
        <v>43424.22</v>
      </c>
      <c r="L2111">
        <f>Input2022!L2111*0.000001</f>
        <v>21633.542999999998</v>
      </c>
      <c r="M2111">
        <f>Input2022!M2111*0.000001</f>
        <v>6744.9960000000001</v>
      </c>
      <c r="N2111">
        <f>Input2022!N2111*0.000001</f>
        <v>0</v>
      </c>
      <c r="O2111">
        <f>Input2022!O2111*0.000001</f>
        <v>2160.3559999999998</v>
      </c>
      <c r="P2111">
        <f>Input2022!P2111*0.000001</f>
        <v>842.03599999999994</v>
      </c>
      <c r="Q2111">
        <f>Input2022!Q2111*0.000001</f>
        <v>-8330.601999999999</v>
      </c>
      <c r="R2111">
        <f>Input2022!R2111*0.000001</f>
        <v>66116.153999999995</v>
      </c>
      <c r="S2111">
        <f>Input2022!S2111*0.000001</f>
        <v>57785.551999999996</v>
      </c>
      <c r="T2111">
        <f>Input2022!T2111*0.000001</f>
        <v>1523.424</v>
      </c>
      <c r="U2111">
        <f>Input2022!U2111*0.000001</f>
        <v>8871.4589999999989</v>
      </c>
      <c r="V2111">
        <f>Input2022!V2111*0.000001</f>
        <v>10014.055999999999</v>
      </c>
      <c r="W2111">
        <f>Input2022!W2111*0.000001</f>
        <v>-5227.3040000000001</v>
      </c>
    </row>
    <row r="2112" spans="1:23">
      <c r="A2112">
        <f>Input2022!A2112</f>
        <v>2023</v>
      </c>
      <c r="B2112" t="str">
        <f>Input2022!B2112</f>
        <v>Los Angeles County</v>
      </c>
      <c r="C2112" t="str">
        <f>Input2022!C2112</f>
        <v>County</v>
      </c>
      <c r="D2112" t="str">
        <f>Input2022!D2112</f>
        <v>06</v>
      </c>
      <c r="E2112" t="str">
        <f>Input2022!E2112</f>
        <v>037</v>
      </c>
      <c r="F2112" t="str">
        <f>Input2022!F2112</f>
        <v>00000</v>
      </c>
      <c r="G2112" t="str">
        <f>Input2022!G2112</f>
        <v>CA</v>
      </c>
      <c r="H2112">
        <f>Input2022!H2112*0.000001</f>
        <v>6142.0609999999997</v>
      </c>
      <c r="I2112">
        <f>Input2022!I2112*0.000001</f>
        <v>-1279.057</v>
      </c>
      <c r="J2112">
        <f>Input2022!J2112*0.000001</f>
        <v>24614.36</v>
      </c>
      <c r="K2112">
        <f>Input2022!K2112*0.000001</f>
        <v>13872.466999999999</v>
      </c>
      <c r="L2112">
        <f>Input2022!L2112*0.000001</f>
        <v>35331.853999999999</v>
      </c>
      <c r="M2112">
        <f>Input2022!M2112*0.000001</f>
        <v>25221.436999999998</v>
      </c>
      <c r="N2112">
        <f>Input2022!N2112*0.000001</f>
        <v>0</v>
      </c>
      <c r="O2112">
        <f>Input2022!O2112*0.000001</f>
        <v>9936.7139999999999</v>
      </c>
      <c r="P2112">
        <f>Input2022!P2112*0.000001</f>
        <v>7919.6619999999994</v>
      </c>
      <c r="Q2112">
        <f>Input2022!Q2112*0.000001</f>
        <v>-13160.56</v>
      </c>
      <c r="R2112">
        <f>Input2022!R2112*0.000001</f>
        <v>80988.061537999994</v>
      </c>
      <c r="S2112">
        <f>Input2022!S2112*0.000001</f>
        <v>67827.501537999997</v>
      </c>
      <c r="T2112">
        <f>Input2022!T2112*0.000001</f>
        <v>2216.1109999999999</v>
      </c>
      <c r="U2112">
        <f>Input2022!U2112*0.000001</f>
        <v>2327.4349999999999</v>
      </c>
      <c r="V2112">
        <f>Input2022!V2112*0.000001</f>
        <v>27068.02</v>
      </c>
      <c r="W2112">
        <f>Input2022!W2112*0.000001</f>
        <v>-31960.080999999998</v>
      </c>
    </row>
    <row r="2113" spans="1:23">
      <c r="A2113">
        <f>Input2022!A2113</f>
        <v>2023</v>
      </c>
      <c r="B2113" t="str">
        <f>Input2022!B2113</f>
        <v>Los Angeles County Development Authority</v>
      </c>
      <c r="C2113" t="str">
        <f>Input2022!C2113</f>
        <v>Special District</v>
      </c>
      <c r="D2113" t="str">
        <f>Input2022!D2113</f>
        <v>06</v>
      </c>
      <c r="E2113" t="str">
        <f>Input2022!E2113</f>
        <v>037</v>
      </c>
      <c r="F2113">
        <f>Input2022!F2113</f>
        <v>99037</v>
      </c>
      <c r="G2113" t="str">
        <f>Input2022!G2113</f>
        <v>CA</v>
      </c>
      <c r="H2113">
        <f>Input2022!H2113*0.000001</f>
        <v>3.7346689999999998</v>
      </c>
      <c r="I2113">
        <f>Input2022!I2113*0.000001</f>
        <v>-0.82715799999999995</v>
      </c>
      <c r="J2113">
        <f>Input2022!J2113*0.000001</f>
        <v>16.767824000000001</v>
      </c>
      <c r="K2113">
        <f>Input2022!K2113*0.000001</f>
        <v>56.149563999999998</v>
      </c>
      <c r="L2113">
        <f>Input2022!L2113*0.000001</f>
        <v>934.86409800000001</v>
      </c>
      <c r="M2113">
        <f>Input2022!M2113*0.000001</f>
        <v>18.822164000000001</v>
      </c>
      <c r="N2113">
        <f>Input2022!N2113*0.000001</f>
        <v>0</v>
      </c>
      <c r="O2113">
        <f>Input2022!O2113*0.000001</f>
        <v>58.769044999999998</v>
      </c>
      <c r="P2113">
        <f>Input2022!P2113*0.000001</f>
        <v>1.7944799999999999</v>
      </c>
      <c r="Q2113">
        <f>Input2022!Q2113*0.000001</f>
        <v>-64.057191000000003</v>
      </c>
      <c r="R2113">
        <f>Input2022!R2113*0.000001</f>
        <v>338.72919999999999</v>
      </c>
      <c r="S2113">
        <f>Input2022!S2113*0.000001</f>
        <v>274.672009</v>
      </c>
      <c r="T2113">
        <f>Input2022!T2113*0.000001</f>
        <v>8.596074999999999</v>
      </c>
      <c r="U2113">
        <f>Input2022!U2113*0.000001</f>
        <v>28.189443999999998</v>
      </c>
      <c r="V2113">
        <f>Input2022!V2113*0.000001</f>
        <v>29.668571</v>
      </c>
      <c r="W2113">
        <f>Input2022!W2113*0.000001</f>
        <v>20.907831999999999</v>
      </c>
    </row>
    <row r="2114" spans="1:23">
      <c r="A2114">
        <f>Input2022!A2114</f>
        <v>2023</v>
      </c>
      <c r="B2114" t="str">
        <f>Input2022!B2114</f>
        <v>Los Angeles County Metropolitan Transportation Authority</v>
      </c>
      <c r="C2114" t="str">
        <f>Input2022!C2114</f>
        <v>Special District</v>
      </c>
      <c r="D2114" t="str">
        <f>Input2022!D2114</f>
        <v>06</v>
      </c>
      <c r="E2114" t="str">
        <f>Input2022!E2114</f>
        <v>037</v>
      </c>
      <c r="F2114">
        <f>Input2022!F2114</f>
        <v>99038</v>
      </c>
      <c r="G2114" t="str">
        <f>Input2022!G2114</f>
        <v>CA</v>
      </c>
      <c r="H2114">
        <f>Input2022!H2114*0.000001</f>
        <v>168.452</v>
      </c>
      <c r="I2114">
        <f>Input2022!I2114*0.000001</f>
        <v>-25.556999999999999</v>
      </c>
      <c r="J2114">
        <f>Input2022!J2114*0.000001</f>
        <v>143.81899999999999</v>
      </c>
      <c r="K2114">
        <f>Input2022!K2114*0.000001</f>
        <v>6423.8499999999995</v>
      </c>
      <c r="L2114">
        <f>Input2022!L2114*0.000001</f>
        <v>7285.1859999999997</v>
      </c>
      <c r="M2114">
        <f>Input2022!M2114*0.000001</f>
        <v>59.312999999999995</v>
      </c>
      <c r="N2114">
        <f>Input2022!N2114*0.000001</f>
        <v>4.9889999999999999</v>
      </c>
      <c r="O2114">
        <f>Input2022!O2114*0.000001</f>
        <v>112.88499999999999</v>
      </c>
      <c r="P2114">
        <f>Input2022!P2114*0.000001</f>
        <v>47.037999999999997</v>
      </c>
      <c r="Q2114">
        <f>Input2022!Q2114*0.000001</f>
        <v>-664.29199999999992</v>
      </c>
      <c r="R2114">
        <f>Input2022!R2114*0.000001</f>
        <v>3416.3599999999997</v>
      </c>
      <c r="S2114">
        <f>Input2022!S2114*0.000001</f>
        <v>2752.0679999999998</v>
      </c>
      <c r="T2114">
        <f>Input2022!T2114*0.000001</f>
        <v>113.267</v>
      </c>
      <c r="U2114">
        <f>Input2022!U2114*0.000001</f>
        <v>444.80599999999998</v>
      </c>
      <c r="V2114">
        <f>Input2022!V2114*0.000001</f>
        <v>1385.0129999999999</v>
      </c>
      <c r="W2114">
        <f>Input2022!W2114*0.000001</f>
        <v>185.376</v>
      </c>
    </row>
    <row r="2115" spans="1:23">
      <c r="A2115">
        <f>Input2022!A2115</f>
        <v>2023</v>
      </c>
      <c r="B2115" t="str">
        <f>Input2022!B2115</f>
        <v>Los Angeles County Office of Education</v>
      </c>
      <c r="C2115" t="str">
        <f>Input2022!C2115</f>
        <v>School District</v>
      </c>
      <c r="D2115" t="str">
        <f>Input2022!D2115</f>
        <v>06</v>
      </c>
      <c r="E2115" t="str">
        <f>Input2022!E2115</f>
        <v>037</v>
      </c>
      <c r="F2115" t="str">
        <f>Input2022!F2115</f>
        <v>91078</v>
      </c>
      <c r="G2115" t="str">
        <f>Input2022!G2115</f>
        <v>CA</v>
      </c>
      <c r="H2115">
        <f>Input2022!H2115*0.000001</f>
        <v>269.32779499999998</v>
      </c>
      <c r="I2115">
        <f>Input2022!I2115*0.000001</f>
        <v>-7.810117</v>
      </c>
      <c r="J2115">
        <f>Input2022!J2115*0.000001</f>
        <v>556.38158999999996</v>
      </c>
      <c r="K2115">
        <f>Input2022!K2115*0.000001</f>
        <v>70.583694999999992</v>
      </c>
      <c r="L2115">
        <f>Input2022!L2115*0.000001</f>
        <v>688.792688</v>
      </c>
      <c r="M2115">
        <f>Input2022!M2115*0.000001</f>
        <v>613.112661</v>
      </c>
      <c r="N2115">
        <f>Input2022!N2115*0.000001</f>
        <v>0</v>
      </c>
      <c r="O2115">
        <f>Input2022!O2115*0.000001</f>
        <v>371.30406799999997</v>
      </c>
      <c r="P2115">
        <f>Input2022!P2115*0.000001</f>
        <v>99.083183999999989</v>
      </c>
      <c r="Q2115">
        <f>Input2022!Q2115*0.000001</f>
        <v>-347.17521899999997</v>
      </c>
      <c r="R2115">
        <f>Input2022!R2115*0.000001</f>
        <v>1515.1336709999998</v>
      </c>
      <c r="S2115">
        <f>Input2022!S2115*0.000001</f>
        <v>1167.9584519999999</v>
      </c>
      <c r="T2115">
        <f>Input2022!T2115*0.000001</f>
        <v>43.875985</v>
      </c>
      <c r="U2115">
        <f>Input2022!U2115*0.000001</f>
        <v>12.666623999999999</v>
      </c>
      <c r="V2115">
        <f>Input2022!V2115*0.000001</f>
        <v>24.160316999999999</v>
      </c>
      <c r="W2115">
        <f>Input2022!W2115*0.000001</f>
        <v>-34.277809999999995</v>
      </c>
    </row>
    <row r="2116" spans="1:23">
      <c r="A2116">
        <f>Input2022!A2116</f>
        <v>2023</v>
      </c>
      <c r="B2116" t="str">
        <f>Input2022!B2116</f>
        <v>Los Angeles Homeless Services Authority</v>
      </c>
      <c r="C2116" t="str">
        <f>Input2022!C2116</f>
        <v>Special District</v>
      </c>
      <c r="D2116" t="str">
        <f>Input2022!D2116</f>
        <v>06</v>
      </c>
      <c r="E2116" t="str">
        <f>Input2022!E2116</f>
        <v>037</v>
      </c>
      <c r="F2116">
        <f>Input2022!F2116</f>
        <v>99039</v>
      </c>
      <c r="G2116" t="str">
        <f>Input2022!G2116</f>
        <v>CA</v>
      </c>
      <c r="H2116">
        <f>Input2022!H2116*0.000001</f>
        <v>0</v>
      </c>
      <c r="I2116">
        <f>Input2022!I2116*0.000001</f>
        <v>0</v>
      </c>
      <c r="J2116">
        <f>Input2022!J2116*0.000001</f>
        <v>648.565968</v>
      </c>
      <c r="K2116">
        <f>Input2022!K2116*0.000001</f>
        <v>101.577851</v>
      </c>
      <c r="L2116">
        <f>Input2022!L2116*0.000001</f>
        <v>647.81474300000002</v>
      </c>
      <c r="M2116">
        <f>Input2022!M2116*0.000001</f>
        <v>648.306512</v>
      </c>
      <c r="N2116">
        <f>Input2022!N2116*0.000001</f>
        <v>0</v>
      </c>
      <c r="O2116">
        <f>Input2022!O2116*0.000001</f>
        <v>77.083593999999991</v>
      </c>
      <c r="P2116">
        <f>Input2022!P2116*0.000001</f>
        <v>218.48883499999999</v>
      </c>
      <c r="Q2116">
        <f>Input2022!Q2116*0.000001</f>
        <v>0</v>
      </c>
      <c r="R2116">
        <f>Input2022!R2116*0.000001</f>
        <v>0</v>
      </c>
      <c r="S2116">
        <f>Input2022!S2116*0.000001</f>
        <v>0</v>
      </c>
      <c r="T2116">
        <f>Input2022!T2116*0.000001</f>
        <v>0</v>
      </c>
      <c r="U2116">
        <f>Input2022!U2116*0.000001</f>
        <v>0</v>
      </c>
      <c r="V2116">
        <f>Input2022!V2116*0.000001</f>
        <v>0</v>
      </c>
      <c r="W2116">
        <f>Input2022!W2116*0.000001</f>
        <v>0</v>
      </c>
    </row>
    <row r="2117" spans="1:23">
      <c r="A2117">
        <f>Input2022!A2117</f>
        <v>2023</v>
      </c>
      <c r="B2117" t="str">
        <f>Input2022!B2117</f>
        <v>Los Angeles Unified School District</v>
      </c>
      <c r="C2117" t="str">
        <f>Input2022!C2117</f>
        <v>School District</v>
      </c>
      <c r="D2117" t="str">
        <f>Input2022!D2117</f>
        <v>06</v>
      </c>
      <c r="E2117" t="str">
        <f>Input2022!E2117</f>
        <v>037</v>
      </c>
      <c r="F2117" t="str">
        <f>Input2022!F2117</f>
        <v>22710</v>
      </c>
      <c r="G2117" t="str">
        <f>Input2022!G2117</f>
        <v>CA</v>
      </c>
      <c r="H2117">
        <f>Input2022!H2117*0.000001</f>
        <v>3817.732</v>
      </c>
      <c r="I2117">
        <f>Input2022!I2117*0.000001</f>
        <v>-15.559999999999999</v>
      </c>
      <c r="J2117">
        <f>Input2022!J2117*0.000001</f>
        <v>9472.905999999999</v>
      </c>
      <c r="K2117">
        <f>Input2022!K2117*0.000001</f>
        <v>11428.603999999999</v>
      </c>
      <c r="L2117">
        <f>Input2022!L2117*0.000001</f>
        <v>13738.035</v>
      </c>
      <c r="M2117">
        <f>Input2022!M2117*0.000001</f>
        <v>11776.523999999999</v>
      </c>
      <c r="N2117">
        <f>Input2022!N2117*0.000001</f>
        <v>6146.4650000000001</v>
      </c>
      <c r="O2117">
        <f>Input2022!O2117*0.000001</f>
        <v>0</v>
      </c>
      <c r="P2117">
        <f>Input2022!P2117*0.000001</f>
        <v>1561.0029999999999</v>
      </c>
      <c r="Q2117">
        <f>Input2022!Q2117*0.000001</f>
        <v>-6730.4069999999992</v>
      </c>
      <c r="R2117">
        <f>Input2022!R2117*0.000001</f>
        <v>30252.974120342231</v>
      </c>
      <c r="S2117">
        <f>Input2022!S2117*0.000001</f>
        <v>23522.567120342232</v>
      </c>
      <c r="T2117">
        <f>Input2022!T2117*0.000001</f>
        <v>1034.127</v>
      </c>
      <c r="U2117">
        <f>Input2022!U2117*0.000001</f>
        <v>469.94</v>
      </c>
      <c r="V2117">
        <f>Input2022!V2117*0.000001</f>
        <v>8952.2109999999993</v>
      </c>
      <c r="W2117">
        <f>Input2022!W2117*0.000001</f>
        <v>-13.225792999999999</v>
      </c>
    </row>
    <row r="2118" spans="1:23">
      <c r="A2118">
        <f>Input2022!A2118</f>
        <v>2023</v>
      </c>
      <c r="B2118" t="str">
        <f>Input2022!B2118</f>
        <v>Los Banos</v>
      </c>
      <c r="C2118" t="str">
        <f>Input2022!C2118</f>
        <v>City</v>
      </c>
      <c r="D2118" t="str">
        <f>Input2022!D2118</f>
        <v>06</v>
      </c>
      <c r="E2118" t="str">
        <f>Input2022!E2118</f>
        <v>047</v>
      </c>
      <c r="F2118">
        <f>Input2022!F2118</f>
        <v>44028</v>
      </c>
      <c r="G2118" t="str">
        <f>Input2022!G2118</f>
        <v>CA</v>
      </c>
      <c r="H2118">
        <f>Input2022!H2118*0.000001</f>
        <v>40.766075000000001</v>
      </c>
      <c r="I2118">
        <f>Input2022!I2118*0.000001</f>
        <v>-1.0010999999999999E-2</v>
      </c>
      <c r="J2118">
        <f>Input2022!J2118*0.000001</f>
        <v>24.861028999999998</v>
      </c>
      <c r="K2118">
        <f>Input2022!K2118*0.000001</f>
        <v>21.171274999999998</v>
      </c>
      <c r="L2118">
        <f>Input2022!L2118*0.000001</f>
        <v>71.971913000000001</v>
      </c>
      <c r="M2118">
        <f>Input2022!M2118*0.000001</f>
        <v>27.394531999999998</v>
      </c>
      <c r="N2118">
        <f>Input2022!N2118*0.000001</f>
        <v>0</v>
      </c>
      <c r="O2118">
        <f>Input2022!O2118*0.000001</f>
        <v>39.569896999999997</v>
      </c>
      <c r="P2118">
        <f>Input2022!P2118*0.000001</f>
        <v>1.8891719999999999</v>
      </c>
      <c r="Q2118">
        <f>Input2022!Q2118*0.000001</f>
        <v>-29.653285</v>
      </c>
      <c r="R2118">
        <f>Input2022!R2118*0.000001</f>
        <v>114.40310599999999</v>
      </c>
      <c r="S2118">
        <f>Input2022!S2118*0.000001</f>
        <v>84.749820999999997</v>
      </c>
      <c r="T2118">
        <f>Input2022!T2118*0.000001</f>
        <v>3.7772399999999999</v>
      </c>
      <c r="U2118">
        <f>Input2022!U2118*0.000001</f>
        <v>13.740413</v>
      </c>
      <c r="V2118">
        <f>Input2022!V2118*0.000001</f>
        <v>28.158289999999997</v>
      </c>
      <c r="W2118">
        <f>Input2022!W2118*0.000001</f>
        <v>21.603396</v>
      </c>
    </row>
    <row r="2119" spans="1:23">
      <c r="A2119">
        <f>Input2022!A2119</f>
        <v>2023</v>
      </c>
      <c r="B2119" t="str">
        <f>Input2022!B2119</f>
        <v>Los Banos Unified School District</v>
      </c>
      <c r="C2119" t="str">
        <f>Input2022!C2119</f>
        <v>School District</v>
      </c>
      <c r="D2119" t="str">
        <f>Input2022!D2119</f>
        <v>06</v>
      </c>
      <c r="E2119" t="str">
        <f>Input2022!E2119</f>
        <v>047</v>
      </c>
      <c r="F2119" t="str">
        <f>Input2022!F2119</f>
        <v>22740</v>
      </c>
      <c r="G2119" t="str">
        <f>Input2022!G2119</f>
        <v>CA</v>
      </c>
      <c r="H2119">
        <f>Input2022!H2119*0.000001</f>
        <v>16.187918</v>
      </c>
      <c r="I2119">
        <f>Input2022!I2119*0.000001</f>
        <v>-5</v>
      </c>
      <c r="J2119">
        <f>Input2022!J2119*0.000001</f>
        <v>179.192215</v>
      </c>
      <c r="K2119">
        <f>Input2022!K2119*0.000001</f>
        <v>97.150062999999989</v>
      </c>
      <c r="L2119">
        <f>Input2022!L2119*0.000001</f>
        <v>242.68230199999999</v>
      </c>
      <c r="M2119">
        <f>Input2022!M2119*0.000001</f>
        <v>214.23776599999999</v>
      </c>
      <c r="N2119">
        <f>Input2022!N2119*0.000001</f>
        <v>60.156760999999996</v>
      </c>
      <c r="O2119">
        <f>Input2022!O2119*0.000001</f>
        <v>0</v>
      </c>
      <c r="P2119">
        <f>Input2022!P2119*0.000001</f>
        <v>11.219987999999999</v>
      </c>
      <c r="Q2119">
        <f>Input2022!Q2119*0.000001</f>
        <v>-129.31621899999999</v>
      </c>
      <c r="R2119">
        <f>Input2022!R2119*0.000001</f>
        <v>581.80364484126994</v>
      </c>
      <c r="S2119">
        <f>Input2022!S2119*0.000001</f>
        <v>452.48742584126995</v>
      </c>
      <c r="T2119">
        <f>Input2022!T2119*0.000001</f>
        <v>20.432707000000001</v>
      </c>
      <c r="U2119">
        <f>Input2022!U2119*0.000001</f>
        <v>9.5156340000000004</v>
      </c>
      <c r="V2119">
        <f>Input2022!V2119*0.000001</f>
        <v>19.399954999999999</v>
      </c>
      <c r="W2119">
        <f>Input2022!W2119*0.000001</f>
        <v>-117.73819599999999</v>
      </c>
    </row>
    <row r="2120" spans="1:23">
      <c r="A2120">
        <f>Input2022!A2120</f>
        <v>2023</v>
      </c>
      <c r="B2120" t="str">
        <f>Input2022!B2120</f>
        <v>Los Gatos</v>
      </c>
      <c r="C2120" t="str">
        <f>Input2022!C2120</f>
        <v>Town</v>
      </c>
      <c r="D2120" t="str">
        <f>Input2022!D2120</f>
        <v>06</v>
      </c>
      <c r="E2120" t="str">
        <f>Input2022!E2120</f>
        <v>085</v>
      </c>
      <c r="F2120" t="str">
        <f>Input2022!F2120</f>
        <v>44112</v>
      </c>
      <c r="G2120" t="str">
        <f>Input2022!G2120</f>
        <v>CA</v>
      </c>
      <c r="H2120">
        <f>Input2022!H2120*0.000001</f>
        <v>27.924802999999997</v>
      </c>
      <c r="I2120">
        <f>Input2022!I2120*0.000001</f>
        <v>-7.2429389999999998</v>
      </c>
      <c r="J2120">
        <f>Input2022!J2120*0.000001</f>
        <v>44.890847000000001</v>
      </c>
      <c r="K2120">
        <f>Input2022!K2120*0.000001</f>
        <v>4.3544559999999999</v>
      </c>
      <c r="L2120">
        <f>Input2022!L2120*0.000001</f>
        <v>64.432484000000002</v>
      </c>
      <c r="M2120">
        <f>Input2022!M2120*0.000001</f>
        <v>50.609730999999996</v>
      </c>
      <c r="N2120">
        <f>Input2022!N2120*0.000001</f>
        <v>0</v>
      </c>
      <c r="O2120">
        <f>Input2022!O2120*0.000001</f>
        <v>34.991994999999996</v>
      </c>
      <c r="P2120">
        <f>Input2022!P2120*0.000001</f>
        <v>10.740506</v>
      </c>
      <c r="Q2120">
        <f>Input2022!Q2120*0.000001</f>
        <v>-59.866664999999998</v>
      </c>
      <c r="R2120">
        <f>Input2022!R2120*0.000001</f>
        <v>234.70431099999999</v>
      </c>
      <c r="S2120">
        <f>Input2022!S2120*0.000001</f>
        <v>174.83764599999998</v>
      </c>
      <c r="T2120">
        <f>Input2022!T2120*0.000001</f>
        <v>7.0964879999999999</v>
      </c>
      <c r="U2120">
        <f>Input2022!U2120*0.000001</f>
        <v>22.860306999999999</v>
      </c>
      <c r="V2120">
        <f>Input2022!V2120*0.000001</f>
        <v>29.888939999999998</v>
      </c>
      <c r="W2120">
        <f>Input2022!W2120*0.000001</f>
        <v>11.542660999999999</v>
      </c>
    </row>
    <row r="2121" spans="1:23">
      <c r="A2121">
        <f>Input2022!A2121</f>
        <v>2023</v>
      </c>
      <c r="B2121" t="str">
        <f>Input2022!B2121</f>
        <v>Los Gatos Union School District</v>
      </c>
      <c r="C2121" t="str">
        <f>Input2022!C2121</f>
        <v>School District</v>
      </c>
      <c r="D2121" t="str">
        <f>Input2022!D2121</f>
        <v>06</v>
      </c>
      <c r="E2121" t="str">
        <f>Input2022!E2121</f>
        <v>085</v>
      </c>
      <c r="F2121" t="str">
        <f>Input2022!F2121</f>
        <v>22830</v>
      </c>
      <c r="G2121" t="str">
        <f>Input2022!G2121</f>
        <v>CA</v>
      </c>
      <c r="H2121">
        <f>Input2022!H2121*0.000001</f>
        <v>19.041698999999998</v>
      </c>
      <c r="I2121">
        <f>Input2022!I2121*0.000001</f>
        <v>0</v>
      </c>
      <c r="J2121">
        <f>Input2022!J2121*0.000001</f>
        <v>53.758479999999999</v>
      </c>
      <c r="K2121">
        <f>Input2022!K2121*0.000001</f>
        <v>58.636050999999995</v>
      </c>
      <c r="L2121">
        <f>Input2022!L2121*0.000001</f>
        <v>67.136254999999991</v>
      </c>
      <c r="M2121">
        <f>Input2022!M2121*0.000001</f>
        <v>56.831277999999998</v>
      </c>
      <c r="N2121">
        <f>Input2022!N2121*0.000001</f>
        <v>0</v>
      </c>
      <c r="O2121">
        <f>Input2022!O2121*0.000001</f>
        <v>21.505478</v>
      </c>
      <c r="P2121">
        <f>Input2022!P2121*0.000001</f>
        <v>2.1123460000000001</v>
      </c>
      <c r="Q2121">
        <f>Input2022!Q2121*0.000001</f>
        <v>-38.472504999999998</v>
      </c>
      <c r="R2121">
        <f>Input2022!R2121*0.000001</f>
        <v>178.842735</v>
      </c>
      <c r="S2121">
        <f>Input2022!S2121*0.000001</f>
        <v>140.37022999999999</v>
      </c>
      <c r="T2121">
        <f>Input2022!T2121*0.000001</f>
        <v>6.3590249999999999</v>
      </c>
      <c r="U2121">
        <f>Input2022!U2121*0.000001</f>
        <v>2.2347489999999999</v>
      </c>
      <c r="V2121">
        <f>Input2022!V2121*0.000001</f>
        <v>4.7483649999999997</v>
      </c>
      <c r="W2121">
        <f>Input2022!W2121*0.000001</f>
        <v>-11.161759</v>
      </c>
    </row>
    <row r="2122" spans="1:23">
      <c r="A2122">
        <f>Input2022!A2122</f>
        <v>2023</v>
      </c>
      <c r="B2122" t="str">
        <f>Input2022!B2122</f>
        <v>Los Gatos-Saratoga Joint Union High School District</v>
      </c>
      <c r="C2122" t="str">
        <f>Input2022!C2122</f>
        <v>School District</v>
      </c>
      <c r="D2122" t="str">
        <f>Input2022!D2122</f>
        <v>06</v>
      </c>
      <c r="E2122" t="str">
        <f>Input2022!E2122</f>
        <v>085</v>
      </c>
      <c r="F2122" t="str">
        <f>Input2022!F2122</f>
        <v>22800</v>
      </c>
      <c r="G2122" t="str">
        <f>Input2022!G2122</f>
        <v>CA</v>
      </c>
      <c r="H2122">
        <f>Input2022!H2122*0.000001</f>
        <v>10.612349999999999</v>
      </c>
      <c r="I2122">
        <f>Input2022!I2122*0.000001</f>
        <v>-3.3713579999999999</v>
      </c>
      <c r="J2122">
        <f>Input2022!J2122*0.000001</f>
        <v>69.919929999999994</v>
      </c>
      <c r="K2122">
        <f>Input2022!K2122*0.000001</f>
        <v>83.026158999999993</v>
      </c>
      <c r="L2122">
        <f>Input2022!L2122*0.000001</f>
        <v>85.866689999999991</v>
      </c>
      <c r="M2122">
        <f>Input2022!M2122*0.000001</f>
        <v>75.076948000000002</v>
      </c>
      <c r="N2122">
        <f>Input2022!N2122*0.000001</f>
        <v>0</v>
      </c>
      <c r="O2122">
        <f>Input2022!O2122*0.000001</f>
        <v>13.248954999999999</v>
      </c>
      <c r="P2122">
        <f>Input2022!P2122*0.000001</f>
        <v>2.30755</v>
      </c>
      <c r="Q2122">
        <f>Input2022!Q2122*0.000001</f>
        <v>-47.146898999999998</v>
      </c>
      <c r="R2122">
        <f>Input2022!R2122*0.000001</f>
        <v>215.42767599999999</v>
      </c>
      <c r="S2122">
        <f>Input2022!S2122*0.000001</f>
        <v>168.280777</v>
      </c>
      <c r="T2122">
        <f>Input2022!T2122*0.000001</f>
        <v>7.2339979999999997</v>
      </c>
      <c r="U2122">
        <f>Input2022!U2122*0.000001</f>
        <v>0</v>
      </c>
      <c r="V2122">
        <f>Input2022!V2122*0.000001</f>
        <v>7.8350390000000001</v>
      </c>
      <c r="W2122">
        <f>Input2022!W2122*0.000001</f>
        <v>-36.505254999999998</v>
      </c>
    </row>
    <row r="2123" spans="1:23">
      <c r="A2123">
        <f>Input2022!A2123</f>
        <v>2023</v>
      </c>
      <c r="B2123" t="str">
        <f>Input2022!B2123</f>
        <v>Los Molinos Unified School District</v>
      </c>
      <c r="C2123" t="str">
        <f>Input2022!C2123</f>
        <v>School District</v>
      </c>
      <c r="D2123" t="str">
        <f>Input2022!D2123</f>
        <v>06</v>
      </c>
      <c r="E2123" t="str">
        <f>Input2022!E2123</f>
        <v>103</v>
      </c>
      <c r="F2123" t="str">
        <f>Input2022!F2123</f>
        <v>22860</v>
      </c>
      <c r="G2123" t="str">
        <f>Input2022!G2123</f>
        <v>CA</v>
      </c>
      <c r="H2123">
        <f>Input2022!H2123*0.000001</f>
        <v>3.1682739999999998</v>
      </c>
      <c r="I2123">
        <f>Input2022!I2123*0.000001</f>
        <v>-0.08</v>
      </c>
      <c r="J2123">
        <f>Input2022!J2123*0.000001</f>
        <v>9.795795</v>
      </c>
      <c r="K2123">
        <f>Input2022!K2123*0.000001</f>
        <v>2.8153999999999998E-2</v>
      </c>
      <c r="L2123">
        <f>Input2022!L2123*0.000001</f>
        <v>12.836145999999999</v>
      </c>
      <c r="M2123">
        <f>Input2022!M2123*0.000001</f>
        <v>12.259020999999999</v>
      </c>
      <c r="N2123">
        <f>Input2022!N2123*0.000001</f>
        <v>0</v>
      </c>
      <c r="O2123">
        <f>Input2022!O2123*0.000001</f>
        <v>5.8423239999999996</v>
      </c>
      <c r="P2123">
        <f>Input2022!P2123*0.000001</f>
        <v>1.4252749999999998</v>
      </c>
      <c r="Q2123">
        <f>Input2022!Q2123*0.000001</f>
        <v>-6.2635670000000001</v>
      </c>
      <c r="R2123">
        <f>Input2022!R2123*0.000001</f>
        <v>27.452894999999998</v>
      </c>
      <c r="S2123">
        <f>Input2022!S2123*0.000001</f>
        <v>21.189328</v>
      </c>
      <c r="T2123">
        <f>Input2022!T2123*0.000001</f>
        <v>0.99647199999999991</v>
      </c>
      <c r="U2123">
        <f>Input2022!U2123*0.000001</f>
        <v>0</v>
      </c>
      <c r="V2123">
        <f>Input2022!V2123*0.000001</f>
        <v>0</v>
      </c>
      <c r="W2123">
        <f>Input2022!W2123*0.000001</f>
        <v>-1.199076</v>
      </c>
    </row>
    <row r="2124" spans="1:23">
      <c r="A2124">
        <f>Input2022!A2124</f>
        <v>2023</v>
      </c>
      <c r="B2124" t="str">
        <f>Input2022!B2124</f>
        <v>Los Nietos School District</v>
      </c>
      <c r="C2124" t="str">
        <f>Input2022!C2124</f>
        <v>School District</v>
      </c>
      <c r="D2124" t="str">
        <f>Input2022!D2124</f>
        <v>06</v>
      </c>
      <c r="E2124" t="str">
        <f>Input2022!E2124</f>
        <v>037</v>
      </c>
      <c r="F2124" t="str">
        <f>Input2022!F2124</f>
        <v>22890</v>
      </c>
      <c r="G2124" t="str">
        <f>Input2022!G2124</f>
        <v>CA</v>
      </c>
      <c r="H2124">
        <f>Input2022!H2124*0.000001</f>
        <v>5.8159939999999999</v>
      </c>
      <c r="I2124">
        <f>Input2022!I2124*0.000001</f>
        <v>0</v>
      </c>
      <c r="J2124">
        <f>Input2022!J2124*0.000001</f>
        <v>25.390121999999998</v>
      </c>
      <c r="K2124">
        <f>Input2022!K2124*0.000001</f>
        <v>47.199481999999996</v>
      </c>
      <c r="L2124">
        <f>Input2022!L2124*0.000001</f>
        <v>38.295437999999997</v>
      </c>
      <c r="M2124">
        <f>Input2022!M2124*0.000001</f>
        <v>31.200206999999999</v>
      </c>
      <c r="N2124">
        <f>Input2022!N2124*0.000001</f>
        <v>0</v>
      </c>
      <c r="O2124">
        <f>Input2022!O2124*0.000001</f>
        <v>14.515514999999999</v>
      </c>
      <c r="P2124">
        <f>Input2022!P2124*0.000001</f>
        <v>3.2575129999999999</v>
      </c>
      <c r="Q2124">
        <f>Input2022!Q2124*0.000001</f>
        <v>-18.125140999999999</v>
      </c>
      <c r="R2124">
        <f>Input2022!R2124*0.000001</f>
        <v>62.737593999999994</v>
      </c>
      <c r="S2124">
        <f>Input2022!S2124*0.000001</f>
        <v>44.612452999999995</v>
      </c>
      <c r="T2124">
        <f>Input2022!T2124*0.000001</f>
        <v>3.3737939999999997</v>
      </c>
      <c r="U2124">
        <f>Input2022!U2124*0.000001</f>
        <v>0</v>
      </c>
      <c r="V2124">
        <f>Input2022!V2124*0.000001</f>
        <v>4.8601159999999997</v>
      </c>
      <c r="W2124">
        <f>Input2022!W2124*0.000001</f>
        <v>-24.294352999999997</v>
      </c>
    </row>
    <row r="2125" spans="1:23">
      <c r="A2125">
        <f>Input2022!A2125</f>
        <v>2023</v>
      </c>
      <c r="B2125" t="str">
        <f>Input2022!B2125</f>
        <v>Los Olivos School District</v>
      </c>
      <c r="C2125" t="str">
        <f>Input2022!C2125</f>
        <v>School District</v>
      </c>
      <c r="D2125" t="str">
        <f>Input2022!D2125</f>
        <v>06</v>
      </c>
      <c r="E2125" t="str">
        <f>Input2022!E2125</f>
        <v>083</v>
      </c>
      <c r="F2125" t="str">
        <f>Input2022!F2125</f>
        <v>22920</v>
      </c>
      <c r="G2125" t="str">
        <f>Input2022!G2125</f>
        <v>CA</v>
      </c>
      <c r="H2125">
        <f>Input2022!H2125*0.000001</f>
        <v>1.2758239999999998</v>
      </c>
      <c r="I2125">
        <f>Input2022!I2125*0.000001</f>
        <v>-4.9999999999999996E-2</v>
      </c>
      <c r="J2125">
        <f>Input2022!J2125*0.000001</f>
        <v>2.5895349999999997</v>
      </c>
      <c r="K2125">
        <f>Input2022!K2125*0.000001</f>
        <v>3.18893</v>
      </c>
      <c r="L2125">
        <f>Input2022!L2125*0.000001</f>
        <v>3.459584</v>
      </c>
      <c r="M2125">
        <f>Input2022!M2125*0.000001</f>
        <v>2.96706</v>
      </c>
      <c r="N2125">
        <f>Input2022!N2125*0.000001</f>
        <v>1.638056</v>
      </c>
      <c r="O2125">
        <f>Input2022!O2125*0.000001</f>
        <v>0</v>
      </c>
      <c r="P2125">
        <f>Input2022!P2125*0.000001</f>
        <v>8.8205999999999993E-2</v>
      </c>
      <c r="Q2125">
        <f>Input2022!Q2125*0.000001</f>
        <v>-1.6112959999999998</v>
      </c>
      <c r="R2125">
        <f>Input2022!R2125*0.000001</f>
        <v>7.6593237785658017</v>
      </c>
      <c r="S2125">
        <f>Input2022!S2125*0.000001</f>
        <v>6.0480277785658014</v>
      </c>
      <c r="T2125">
        <f>Input2022!T2125*0.000001</f>
        <v>0.25363199999999997</v>
      </c>
      <c r="U2125">
        <f>Input2022!U2125*0.000001</f>
        <v>0</v>
      </c>
      <c r="V2125">
        <f>Input2022!V2125*0.000001</f>
        <v>0</v>
      </c>
      <c r="W2125">
        <f>Input2022!W2125*0.000001</f>
        <v>-4.8432999999999997E-2</v>
      </c>
    </row>
    <row r="2126" spans="1:23">
      <c r="A2126">
        <f>Input2022!A2126</f>
        <v>2023</v>
      </c>
      <c r="B2126" t="str">
        <f>Input2022!B2126</f>
        <v>Lost Hills Union Elementary School District</v>
      </c>
      <c r="C2126" t="str">
        <f>Input2022!C2126</f>
        <v>School District</v>
      </c>
      <c r="D2126" t="str">
        <f>Input2022!D2126</f>
        <v>06</v>
      </c>
      <c r="E2126" t="str">
        <f>Input2022!E2126</f>
        <v>029</v>
      </c>
      <c r="F2126" t="str">
        <f>Input2022!F2126</f>
        <v>22950</v>
      </c>
      <c r="G2126" t="str">
        <f>Input2022!G2126</f>
        <v>CA</v>
      </c>
      <c r="H2126">
        <f>Input2022!H2126*0.000001</f>
        <v>2.4682550000000001</v>
      </c>
      <c r="I2126">
        <f>Input2022!I2126*0.000001</f>
        <v>0</v>
      </c>
      <c r="J2126">
        <f>Input2022!J2126*0.000001</f>
        <v>9.6387299999999989</v>
      </c>
      <c r="K2126">
        <f>Input2022!K2126*0.000001</f>
        <v>7.8270399999999993</v>
      </c>
      <c r="L2126">
        <f>Input2022!L2126*0.000001</f>
        <v>13.872131999999999</v>
      </c>
      <c r="M2126">
        <f>Input2022!M2126*0.000001</f>
        <v>12.119702999999999</v>
      </c>
      <c r="N2126">
        <f>Input2022!N2126*0.000001</f>
        <v>5.8452909999999996</v>
      </c>
      <c r="O2126">
        <f>Input2022!O2126*0.000001</f>
        <v>0.193052</v>
      </c>
      <c r="P2126">
        <f>Input2022!P2126*0.000001</f>
        <v>1.0004459999999999</v>
      </c>
      <c r="Q2126">
        <f>Input2022!Q2126*0.000001</f>
        <v>-5.81</v>
      </c>
      <c r="R2126">
        <f>Input2022!R2126*0.000001</f>
        <v>30.646266999999998</v>
      </c>
      <c r="S2126">
        <f>Input2022!S2126*0.000001</f>
        <v>24.836266999999999</v>
      </c>
      <c r="T2126">
        <f>Input2022!T2126*0.000001</f>
        <v>0.69598300000000002</v>
      </c>
      <c r="U2126">
        <f>Input2022!U2126*0.000001</f>
        <v>1.4733289999999999</v>
      </c>
      <c r="V2126">
        <f>Input2022!V2126*0.000001</f>
        <v>1.1618629999999999</v>
      </c>
      <c r="W2126">
        <f>Input2022!W2126*0.000001</f>
        <v>0.60775699999999999</v>
      </c>
    </row>
    <row r="2127" spans="1:23">
      <c r="A2127">
        <f>Input2022!A2127</f>
        <v>2023</v>
      </c>
      <c r="B2127" t="str">
        <f>Input2022!B2127</f>
        <v>Lowell Joint School District</v>
      </c>
      <c r="C2127" t="str">
        <f>Input2022!C2127</f>
        <v>School District</v>
      </c>
      <c r="D2127" t="str">
        <f>Input2022!D2127</f>
        <v>06</v>
      </c>
      <c r="E2127" t="str">
        <f>Input2022!E2127</f>
        <v>059</v>
      </c>
      <c r="F2127" t="str">
        <f>Input2022!F2127</f>
        <v>23010</v>
      </c>
      <c r="G2127" t="str">
        <f>Input2022!G2127</f>
        <v>CA</v>
      </c>
      <c r="H2127">
        <f>Input2022!H2127*0.000001</f>
        <v>15.313842999999999</v>
      </c>
      <c r="I2127">
        <f>Input2022!I2127*0.000001</f>
        <v>0</v>
      </c>
      <c r="J2127">
        <f>Input2022!J2127*0.000001</f>
        <v>41.421982999999997</v>
      </c>
      <c r="K2127">
        <f>Input2022!K2127*0.000001</f>
        <v>47.989497</v>
      </c>
      <c r="L2127">
        <f>Input2022!L2127*0.000001</f>
        <v>53.599072999999997</v>
      </c>
      <c r="M2127">
        <f>Input2022!M2127*0.000001</f>
        <v>47.562567999999999</v>
      </c>
      <c r="N2127">
        <f>Input2022!N2127*0.000001</f>
        <v>0</v>
      </c>
      <c r="O2127">
        <f>Input2022!O2127*0.000001</f>
        <v>23.411797999999997</v>
      </c>
      <c r="P2127">
        <f>Input2022!P2127*0.000001</f>
        <v>4.8055019999999997</v>
      </c>
      <c r="Q2127">
        <f>Input2022!Q2127*0.000001</f>
        <v>-30.621654999999997</v>
      </c>
      <c r="R2127">
        <f>Input2022!R2127*0.000001</f>
        <v>140.347623</v>
      </c>
      <c r="S2127">
        <f>Input2022!S2127*0.000001</f>
        <v>109.72596799999999</v>
      </c>
      <c r="T2127">
        <f>Input2022!T2127*0.000001</f>
        <v>4.7952969999999997</v>
      </c>
      <c r="U2127">
        <f>Input2022!U2127*0.000001</f>
        <v>0.44</v>
      </c>
      <c r="V2127">
        <f>Input2022!V2127*0.000001</f>
        <v>9.9018169999999994</v>
      </c>
      <c r="W2127">
        <f>Input2022!W2127*0.000001</f>
        <v>-18.657781999999997</v>
      </c>
    </row>
    <row r="2128" spans="1:23">
      <c r="A2128">
        <f>Input2022!A2128</f>
        <v>2023</v>
      </c>
      <c r="B2128" t="str">
        <f>Input2022!B2128</f>
        <v>Lucerne Elementary School District</v>
      </c>
      <c r="C2128" t="str">
        <f>Input2022!C2128</f>
        <v>School District</v>
      </c>
      <c r="D2128" t="str">
        <f>Input2022!D2128</f>
        <v>06</v>
      </c>
      <c r="E2128" t="str">
        <f>Input2022!E2128</f>
        <v>033</v>
      </c>
      <c r="F2128" t="str">
        <f>Input2022!F2128</f>
        <v>23040</v>
      </c>
      <c r="G2128" t="str">
        <f>Input2022!G2128</f>
        <v>CA</v>
      </c>
      <c r="H2128">
        <f>Input2022!H2128*0.000001</f>
        <v>2.3519559999999999</v>
      </c>
      <c r="I2128">
        <f>Input2022!I2128*0.000001</f>
        <v>0</v>
      </c>
      <c r="J2128">
        <f>Input2022!J2128*0.000001</f>
        <v>4.608778</v>
      </c>
      <c r="K2128">
        <f>Input2022!K2128*0.000001</f>
        <v>2.8973459999999998</v>
      </c>
      <c r="L2128">
        <f>Input2022!L2128*0.000001</f>
        <v>6.6818809999999997</v>
      </c>
      <c r="M2128">
        <f>Input2022!M2128*0.000001</f>
        <v>6.1296330000000001</v>
      </c>
      <c r="N2128">
        <f>Input2022!N2128*0.000001</f>
        <v>0</v>
      </c>
      <c r="O2128">
        <f>Input2022!O2128*0.000001</f>
        <v>4.1016329999999996</v>
      </c>
      <c r="P2128">
        <f>Input2022!P2128*0.000001</f>
        <v>0.56102799999999997</v>
      </c>
      <c r="Q2128">
        <f>Input2022!Q2128*0.000001</f>
        <v>-3.0423239999999998</v>
      </c>
      <c r="R2128">
        <f>Input2022!R2128*0.000001</f>
        <v>12.833848999999999</v>
      </c>
      <c r="S2128">
        <f>Input2022!S2128*0.000001</f>
        <v>9.791525</v>
      </c>
      <c r="T2128">
        <f>Input2022!T2128*0.000001</f>
        <v>0.444079</v>
      </c>
      <c r="U2128">
        <f>Input2022!U2128*0.000001</f>
        <v>0</v>
      </c>
      <c r="V2128">
        <f>Input2022!V2128*0.000001</f>
        <v>0</v>
      </c>
      <c r="W2128">
        <f>Input2022!W2128*0.000001</f>
        <v>-0.396677</v>
      </c>
    </row>
    <row r="2129" spans="1:23">
      <c r="A2129">
        <f>Input2022!A2129</f>
        <v>2023</v>
      </c>
      <c r="B2129" t="str">
        <f>Input2022!B2129</f>
        <v>Lucerne Valley Unified School District</v>
      </c>
      <c r="C2129" t="str">
        <f>Input2022!C2129</f>
        <v>School District</v>
      </c>
      <c r="D2129" t="str">
        <f>Input2022!D2129</f>
        <v>06</v>
      </c>
      <c r="E2129" t="str">
        <f>Input2022!E2129</f>
        <v>071</v>
      </c>
      <c r="F2129" t="str">
        <f>Input2022!F2129</f>
        <v>00015</v>
      </c>
      <c r="G2129" t="str">
        <f>Input2022!G2129</f>
        <v>CA</v>
      </c>
      <c r="H2129">
        <f>Input2022!H2129*0.000001</f>
        <v>4.5873059999999999</v>
      </c>
      <c r="I2129">
        <f>Input2022!I2129*0.000001</f>
        <v>-0.100273</v>
      </c>
      <c r="J2129">
        <f>Input2022!J2129*0.000001</f>
        <v>26.203270999999997</v>
      </c>
      <c r="K2129">
        <f>Input2022!K2129*0.000001</f>
        <v>4.2129639999999995</v>
      </c>
      <c r="L2129">
        <f>Input2022!L2129*0.000001</f>
        <v>30.540171999999998</v>
      </c>
      <c r="M2129">
        <f>Input2022!M2129*0.000001</f>
        <v>28.523873999999999</v>
      </c>
      <c r="N2129">
        <f>Input2022!N2129*0.000001</f>
        <v>9.1889699999999994</v>
      </c>
      <c r="O2129">
        <f>Input2022!O2129*0.000001</f>
        <v>0</v>
      </c>
      <c r="P2129">
        <f>Input2022!P2129*0.000001</f>
        <v>9.285876</v>
      </c>
      <c r="Q2129">
        <f>Input2022!Q2129*0.000001</f>
        <v>-14.503029</v>
      </c>
      <c r="R2129">
        <f>Input2022!R2129*0.000001</f>
        <v>63.004883724530011</v>
      </c>
      <c r="S2129">
        <f>Input2022!S2129*0.000001</f>
        <v>48.501854724530013</v>
      </c>
      <c r="T2129">
        <f>Input2022!T2129*0.000001</f>
        <v>2.3331949999999999</v>
      </c>
      <c r="U2129">
        <f>Input2022!U2129*0.000001</f>
        <v>0</v>
      </c>
      <c r="V2129">
        <f>Input2022!V2129*0.000001</f>
        <v>0</v>
      </c>
      <c r="W2129">
        <f>Input2022!W2129*0.000001</f>
        <v>-10.068621</v>
      </c>
    </row>
    <row r="2130" spans="1:23">
      <c r="A2130">
        <f>Input2022!A2130</f>
        <v>2023</v>
      </c>
      <c r="B2130" t="str">
        <f>Input2022!B2130</f>
        <v>Lucia Mar Unified School District</v>
      </c>
      <c r="C2130" t="str">
        <f>Input2022!C2130</f>
        <v>School District</v>
      </c>
      <c r="D2130" t="str">
        <f>Input2022!D2130</f>
        <v>06</v>
      </c>
      <c r="E2130" t="str">
        <f>Input2022!E2130</f>
        <v>079</v>
      </c>
      <c r="F2130" t="str">
        <f>Input2022!F2130</f>
        <v>23080</v>
      </c>
      <c r="G2130" t="str">
        <f>Input2022!G2130</f>
        <v>CA</v>
      </c>
      <c r="H2130">
        <f>Input2022!H2130*0.000001</f>
        <v>35.356300999999995</v>
      </c>
      <c r="I2130">
        <f>Input2022!I2130*0.000001</f>
        <v>-1.0028239999999999</v>
      </c>
      <c r="J2130">
        <f>Input2022!J2130*0.000001</f>
        <v>149.628668</v>
      </c>
      <c r="K2130">
        <f>Input2022!K2130*0.000001</f>
        <v>178.54326</v>
      </c>
      <c r="L2130">
        <f>Input2022!L2130*0.000001</f>
        <v>205.197351</v>
      </c>
      <c r="M2130">
        <f>Input2022!M2130*0.000001</f>
        <v>175.69341599999998</v>
      </c>
      <c r="N2130">
        <f>Input2022!N2130*0.000001</f>
        <v>0</v>
      </c>
      <c r="O2130">
        <f>Input2022!O2130*0.000001</f>
        <v>72.176700999999994</v>
      </c>
      <c r="P2130">
        <f>Input2022!P2130*0.000001</f>
        <v>19.708023000000001</v>
      </c>
      <c r="Q2130">
        <f>Input2022!Q2130*0.000001</f>
        <v>-113.10021599999999</v>
      </c>
      <c r="R2130">
        <f>Input2022!R2130*0.000001</f>
        <v>502.50312807017548</v>
      </c>
      <c r="S2130">
        <f>Input2022!S2130*0.000001</f>
        <v>389.40291207017549</v>
      </c>
      <c r="T2130">
        <f>Input2022!T2130*0.000001</f>
        <v>17.567546999999998</v>
      </c>
      <c r="U2130">
        <f>Input2022!U2130*0.000001</f>
        <v>-4.3088486229443234E-3</v>
      </c>
      <c r="V2130">
        <f>Input2022!V2130*0.000001</f>
        <v>20.293584151377054</v>
      </c>
      <c r="W2130">
        <f>Input2022!W2130*0.000001</f>
        <v>-58.127276999999999</v>
      </c>
    </row>
    <row r="2131" spans="1:23">
      <c r="A2131">
        <f>Input2022!A2131</f>
        <v>2023</v>
      </c>
      <c r="B2131" t="str">
        <f>Input2022!B2131</f>
        <v>Luther Burbank School District</v>
      </c>
      <c r="C2131" t="str">
        <f>Input2022!C2131</f>
        <v>School District</v>
      </c>
      <c r="D2131" t="str">
        <f>Input2022!D2131</f>
        <v>06</v>
      </c>
      <c r="E2131" t="str">
        <f>Input2022!E2131</f>
        <v>085</v>
      </c>
      <c r="F2131" t="str">
        <f>Input2022!F2131</f>
        <v>23130</v>
      </c>
      <c r="G2131" t="str">
        <f>Input2022!G2131</f>
        <v>CA</v>
      </c>
      <c r="H2131">
        <f>Input2022!H2131*0.000001</f>
        <v>5.1391969999999993</v>
      </c>
      <c r="I2131">
        <f>Input2022!I2131*0.000001</f>
        <v>0</v>
      </c>
      <c r="J2131">
        <f>Input2022!J2131*0.000001</f>
        <v>8.0111369999999997</v>
      </c>
      <c r="K2131">
        <f>Input2022!K2131*0.000001</f>
        <v>22.398619</v>
      </c>
      <c r="L2131">
        <f>Input2022!L2131*0.000001</f>
        <v>14.007617</v>
      </c>
      <c r="M2131">
        <f>Input2022!M2131*0.000001</f>
        <v>10.285496999999999</v>
      </c>
      <c r="N2131">
        <f>Input2022!N2131*0.000001</f>
        <v>0</v>
      </c>
      <c r="O2131">
        <f>Input2022!O2131*0.000001</f>
        <v>6.8167869999999997</v>
      </c>
      <c r="P2131">
        <f>Input2022!P2131*0.000001</f>
        <v>0.57973399999999997</v>
      </c>
      <c r="Q2131">
        <f>Input2022!Q2131*0.000001</f>
        <v>-5.8355329999999999</v>
      </c>
      <c r="R2131">
        <f>Input2022!R2131*0.000001</f>
        <v>25.729330786333449</v>
      </c>
      <c r="S2131">
        <f>Input2022!S2131*0.000001</f>
        <v>19.893797786333447</v>
      </c>
      <c r="T2131">
        <f>Input2022!T2131*0.000001</f>
        <v>0.87724199999999997</v>
      </c>
      <c r="U2131">
        <f>Input2022!U2131*0.000001</f>
        <v>0</v>
      </c>
      <c r="V2131">
        <f>Input2022!V2131*0.000001</f>
        <v>0.473551</v>
      </c>
      <c r="W2131">
        <f>Input2022!W2131*0.000001</f>
        <v>-4.0398109999999994</v>
      </c>
    </row>
    <row r="2132" spans="1:23">
      <c r="A2132">
        <f>Input2022!A2132</f>
        <v>2023</v>
      </c>
      <c r="B2132" t="str">
        <f>Input2022!B2132</f>
        <v>Lynwood</v>
      </c>
      <c r="C2132" t="str">
        <f>Input2022!C2132</f>
        <v>City</v>
      </c>
      <c r="D2132" t="str">
        <f>Input2022!D2132</f>
        <v>06</v>
      </c>
      <c r="E2132" t="str">
        <f>Input2022!E2132</f>
        <v>037</v>
      </c>
      <c r="F2132">
        <f>Input2022!F2132</f>
        <v>44574</v>
      </c>
      <c r="G2132" t="str">
        <f>Input2022!G2132</f>
        <v>CA</v>
      </c>
      <c r="H2132">
        <f>Input2022!H2132*0.000001</f>
        <v>47.465516000000001</v>
      </c>
      <c r="I2132">
        <f>Input2022!I2132*0.000001</f>
        <v>-2.6529729999999998</v>
      </c>
      <c r="J2132">
        <f>Input2022!J2132*0.000001</f>
        <v>26.872805</v>
      </c>
      <c r="K2132">
        <f>Input2022!K2132*0.000001</f>
        <v>120.902062</v>
      </c>
      <c r="L2132">
        <f>Input2022!L2132*0.000001</f>
        <v>100.95259399999999</v>
      </c>
      <c r="M2132">
        <f>Input2022!M2132*0.000001</f>
        <v>44.096418</v>
      </c>
      <c r="N2132">
        <f>Input2022!N2132*0.000001</f>
        <v>0</v>
      </c>
      <c r="O2132">
        <f>Input2022!O2132*0.000001</f>
        <v>34.860023999999996</v>
      </c>
      <c r="P2132">
        <f>Input2022!P2132*0.000001</f>
        <v>5.8900259999999998</v>
      </c>
      <c r="Q2132">
        <f>Input2022!Q2132*0.000001</f>
        <v>-44.372582999999999</v>
      </c>
      <c r="R2132">
        <f>Input2022!R2132*0.000001</f>
        <v>139.68127999999999</v>
      </c>
      <c r="S2132">
        <f>Input2022!S2132*0.000001</f>
        <v>95.308696999999995</v>
      </c>
      <c r="T2132">
        <f>Input2022!T2132*0.000001</f>
        <v>4.6488209999999999</v>
      </c>
      <c r="U2132">
        <f>Input2022!U2132*0.000001</f>
        <v>4.9899569999999995</v>
      </c>
      <c r="V2132">
        <f>Input2022!V2132*0.000001</f>
        <v>24.425590999999997</v>
      </c>
      <c r="W2132">
        <f>Input2022!W2132*0.000001</f>
        <v>5.6186239999999996</v>
      </c>
    </row>
    <row r="2133" spans="1:23">
      <c r="A2133">
        <f>Input2022!A2133</f>
        <v>2023</v>
      </c>
      <c r="B2133" t="str">
        <f>Input2022!B2133</f>
        <v>Lynwood Unified School District</v>
      </c>
      <c r="C2133" t="str">
        <f>Input2022!C2133</f>
        <v>School District</v>
      </c>
      <c r="D2133" t="str">
        <f>Input2022!D2133</f>
        <v>06</v>
      </c>
      <c r="E2133" t="str">
        <f>Input2022!E2133</f>
        <v>037</v>
      </c>
      <c r="F2133" t="str">
        <f>Input2022!F2133</f>
        <v>23160</v>
      </c>
      <c r="G2133" t="str">
        <f>Input2022!G2133</f>
        <v>CA</v>
      </c>
      <c r="H2133">
        <f>Input2022!H2133*0.000001</f>
        <v>49.879511000000001</v>
      </c>
      <c r="I2133">
        <f>Input2022!I2133*0.000001</f>
        <v>-0.804365</v>
      </c>
      <c r="J2133">
        <f>Input2022!J2133*0.000001</f>
        <v>237.425994</v>
      </c>
      <c r="K2133">
        <f>Input2022!K2133*0.000001</f>
        <v>179.60784699999999</v>
      </c>
      <c r="L2133">
        <f>Input2022!L2133*0.000001</f>
        <v>306.73378500000001</v>
      </c>
      <c r="M2133">
        <f>Input2022!M2133*0.000001</f>
        <v>286.38241699999998</v>
      </c>
      <c r="N2133">
        <f>Input2022!N2133*0.000001</f>
        <v>0</v>
      </c>
      <c r="O2133">
        <f>Input2022!O2133*0.000001</f>
        <v>152.231368</v>
      </c>
      <c r="P2133">
        <f>Input2022!P2133*0.000001</f>
        <v>55.997097999999994</v>
      </c>
      <c r="Q2133">
        <f>Input2022!Q2133*0.000001</f>
        <v>-163.83805599999999</v>
      </c>
      <c r="R2133">
        <f>Input2022!R2133*0.000001</f>
        <v>722.07244600000001</v>
      </c>
      <c r="S2133">
        <f>Input2022!S2133*0.000001</f>
        <v>558.23438999999996</v>
      </c>
      <c r="T2133">
        <f>Input2022!T2133*0.000001</f>
        <v>24.224072</v>
      </c>
      <c r="U2133">
        <f>Input2022!U2133*0.000001</f>
        <v>-6.0409999999999995E-3</v>
      </c>
      <c r="V2133">
        <f>Input2022!V2133*0.000001</f>
        <v>35.918877999999999</v>
      </c>
      <c r="W2133">
        <f>Input2022!W2133*0.000001</f>
        <v>-140.26099499999998</v>
      </c>
    </row>
    <row r="2134" spans="1:23">
      <c r="A2134">
        <f>Input2022!A2134</f>
        <v>2023</v>
      </c>
      <c r="B2134" t="str">
        <f>Input2022!B2134</f>
        <v>Madera</v>
      </c>
      <c r="C2134" t="str">
        <f>Input2022!C2134</f>
        <v>City</v>
      </c>
      <c r="D2134" t="str">
        <f>Input2022!D2134</f>
        <v>06</v>
      </c>
      <c r="E2134" t="str">
        <f>Input2022!E2134</f>
        <v>039</v>
      </c>
      <c r="F2134">
        <f>Input2022!F2134</f>
        <v>45022</v>
      </c>
      <c r="G2134" t="str">
        <f>Input2022!G2134</f>
        <v>CA</v>
      </c>
      <c r="H2134">
        <f>Input2022!H2134*0.000001</f>
        <v>43.219788999999999</v>
      </c>
      <c r="I2134">
        <f>Input2022!I2134*0.000001</f>
        <v>-0.38235799999999998</v>
      </c>
      <c r="J2134">
        <f>Input2022!J2134*0.000001</f>
        <v>37.622557999999998</v>
      </c>
      <c r="K2134">
        <f>Input2022!K2134*0.000001</f>
        <v>54.649448999999997</v>
      </c>
      <c r="L2134">
        <f>Input2022!L2134*0.000001</f>
        <v>99.748176000000001</v>
      </c>
      <c r="M2134">
        <f>Input2022!M2134*0.000001</f>
        <v>41.304016999999995</v>
      </c>
      <c r="N2134">
        <f>Input2022!N2134*0.000001</f>
        <v>0</v>
      </c>
      <c r="O2134">
        <f>Input2022!O2134*0.000001</f>
        <v>36.869009999999996</v>
      </c>
      <c r="P2134">
        <f>Input2022!P2134*0.000001</f>
        <v>2.4752929999999997</v>
      </c>
      <c r="Q2134">
        <f>Input2022!Q2134*0.000001</f>
        <v>-60.176744999999997</v>
      </c>
      <c r="R2134">
        <f>Input2022!R2134*0.000001</f>
        <v>189.07007486345026</v>
      </c>
      <c r="S2134">
        <f>Input2022!S2134*0.000001</f>
        <v>128.89332986345025</v>
      </c>
      <c r="T2134">
        <f>Input2022!T2134*0.000001</f>
        <v>7.6006149999999995</v>
      </c>
      <c r="U2134">
        <f>Input2022!U2134*0.000001</f>
        <v>0</v>
      </c>
      <c r="V2134">
        <f>Input2022!V2134*0.000001</f>
        <v>4.5634699999999997</v>
      </c>
      <c r="W2134">
        <f>Input2022!W2134*0.000001</f>
        <v>16.130157999999998</v>
      </c>
    </row>
    <row r="2135" spans="1:23">
      <c r="A2135">
        <f>Input2022!A2135</f>
        <v>2023</v>
      </c>
      <c r="B2135" t="str">
        <f>Input2022!B2135</f>
        <v>Madera County</v>
      </c>
      <c r="C2135" t="str">
        <f>Input2022!C2135</f>
        <v>County</v>
      </c>
      <c r="D2135" t="str">
        <f>Input2022!D2135</f>
        <v>06</v>
      </c>
      <c r="E2135" t="str">
        <f>Input2022!E2135</f>
        <v>039</v>
      </c>
      <c r="F2135" t="str">
        <f>Input2022!F2135</f>
        <v>00000</v>
      </c>
      <c r="G2135" t="str">
        <f>Input2022!G2135</f>
        <v>CA</v>
      </c>
      <c r="H2135">
        <f>Input2022!H2135*0.000001</f>
        <v>19.405815</v>
      </c>
      <c r="I2135">
        <f>Input2022!I2135*0.000001</f>
        <v>-3.293463</v>
      </c>
      <c r="J2135">
        <f>Input2022!J2135*0.000001</f>
        <v>320.30661199999997</v>
      </c>
      <c r="K2135">
        <f>Input2022!K2135*0.000001</f>
        <v>188.70201299999999</v>
      </c>
      <c r="L2135">
        <f>Input2022!L2135*0.000001</f>
        <v>445.29506699999996</v>
      </c>
      <c r="M2135">
        <f>Input2022!M2135*0.000001</f>
        <v>294.09527099999997</v>
      </c>
      <c r="N2135">
        <f>Input2022!N2135*0.000001</f>
        <v>1.9528939999999999</v>
      </c>
      <c r="O2135">
        <f>Input2022!O2135*0.000001</f>
        <v>93.692089999999993</v>
      </c>
      <c r="P2135">
        <f>Input2022!P2135*0.000001</f>
        <v>30.498184999999999</v>
      </c>
      <c r="Q2135">
        <f>Input2022!Q2135*0.000001</f>
        <v>-243.95405499999998</v>
      </c>
      <c r="R2135">
        <f>Input2022!R2135*0.000001</f>
        <v>720.75466199999994</v>
      </c>
      <c r="S2135">
        <f>Input2022!S2135*0.000001</f>
        <v>476.80060699999996</v>
      </c>
      <c r="T2135">
        <f>Input2022!T2135*0.000001</f>
        <v>31.547134</v>
      </c>
      <c r="U2135">
        <f>Input2022!U2135*0.000001</f>
        <v>0</v>
      </c>
      <c r="V2135">
        <f>Input2022!V2135*0.000001</f>
        <v>177.960396</v>
      </c>
      <c r="W2135">
        <f>Input2022!W2135*0.000001</f>
        <v>-401.93849</v>
      </c>
    </row>
    <row r="2136" spans="1:23">
      <c r="A2136">
        <f>Input2022!A2136</f>
        <v>2023</v>
      </c>
      <c r="B2136" t="str">
        <f>Input2022!B2136</f>
        <v>Madera County Superintendent of Schools</v>
      </c>
      <c r="C2136" t="str">
        <f>Input2022!C2136</f>
        <v>School District</v>
      </c>
      <c r="D2136" t="str">
        <f>Input2022!D2136</f>
        <v>06</v>
      </c>
      <c r="E2136" t="str">
        <f>Input2022!E2136</f>
        <v>039</v>
      </c>
      <c r="F2136" t="str">
        <f>Input2022!F2136</f>
        <v>91017</v>
      </c>
      <c r="G2136" t="str">
        <f>Input2022!G2136</f>
        <v>CA</v>
      </c>
      <c r="H2136">
        <f>Input2022!H2136*0.000001</f>
        <v>20.655436999999999</v>
      </c>
      <c r="I2136">
        <f>Input2022!I2136*0.000001</f>
        <v>-2.9999999999999997E-5</v>
      </c>
      <c r="J2136">
        <f>Input2022!J2136*0.000001</f>
        <v>45.781452999999999</v>
      </c>
      <c r="K2136">
        <f>Input2022!K2136*0.000001</f>
        <v>18.617692999999999</v>
      </c>
      <c r="L2136">
        <f>Input2022!L2136*0.000001</f>
        <v>84.806305999999992</v>
      </c>
      <c r="M2136">
        <f>Input2022!M2136*0.000001</f>
        <v>56.788827999999995</v>
      </c>
      <c r="N2136">
        <f>Input2022!N2136*0.000001</f>
        <v>38.251098999999996</v>
      </c>
      <c r="O2136">
        <f>Input2022!O2136*0.000001</f>
        <v>0</v>
      </c>
      <c r="P2136">
        <f>Input2022!P2136*0.000001</f>
        <v>4.9637380000000002</v>
      </c>
      <c r="Q2136">
        <f>Input2022!Q2136*0.000001</f>
        <v>-42.362991000000001</v>
      </c>
      <c r="R2136">
        <f>Input2022!R2136*0.000001</f>
        <v>168.28526243949116</v>
      </c>
      <c r="S2136">
        <f>Input2022!S2136*0.000001</f>
        <v>125.92227143949118</v>
      </c>
      <c r="T2136">
        <f>Input2022!T2136*0.000001</f>
        <v>5.9930859999999999</v>
      </c>
      <c r="U2136">
        <f>Input2022!U2136*0.000001</f>
        <v>0</v>
      </c>
      <c r="V2136">
        <f>Input2022!V2136*0.000001</f>
        <v>16.715267999999998</v>
      </c>
      <c r="W2136">
        <f>Input2022!W2136*0.000001</f>
        <v>-21.663397</v>
      </c>
    </row>
    <row r="2137" spans="1:23">
      <c r="A2137">
        <f>Input2022!A2137</f>
        <v>2023</v>
      </c>
      <c r="B2137" t="str">
        <f>Input2022!B2137</f>
        <v>Madera County Transportation Commission</v>
      </c>
      <c r="C2137" t="str">
        <f>Input2022!C2137</f>
        <v>Special District</v>
      </c>
      <c r="D2137" t="str">
        <f>Input2022!D2137</f>
        <v>06</v>
      </c>
      <c r="E2137" t="str">
        <f>Input2022!E2137</f>
        <v>039</v>
      </c>
      <c r="F2137">
        <f>Input2022!F2137</f>
        <v>99041</v>
      </c>
      <c r="G2137" t="str">
        <f>Input2022!G2137</f>
        <v>CA</v>
      </c>
      <c r="H2137">
        <f>Input2022!H2137*0.000001</f>
        <v>0.910466</v>
      </c>
      <c r="I2137">
        <f>Input2022!I2137*0.000001</f>
        <v>0</v>
      </c>
      <c r="J2137">
        <f>Input2022!J2137*0.000001</f>
        <v>1.8656409999999999</v>
      </c>
      <c r="K2137">
        <f>Input2022!K2137*0.000001</f>
        <v>0.35480699999999998</v>
      </c>
      <c r="L2137">
        <f>Input2022!L2137*0.000001</f>
        <v>1.871243</v>
      </c>
      <c r="M2137">
        <f>Input2022!M2137*0.000001</f>
        <v>1.871243</v>
      </c>
      <c r="N2137">
        <f>Input2022!N2137*0.000001</f>
        <v>0</v>
      </c>
      <c r="O2137">
        <f>Input2022!O2137*0.000001</f>
        <v>0.22223199999999999</v>
      </c>
      <c r="P2137">
        <f>Input2022!P2137*0.000001</f>
        <v>0.13419799999999998</v>
      </c>
      <c r="Q2137">
        <f>Input2022!Q2137*0.000001</f>
        <v>0</v>
      </c>
      <c r="R2137">
        <f>Input2022!R2137*0.000001</f>
        <v>0</v>
      </c>
      <c r="S2137">
        <f>Input2022!S2137*0.000001</f>
        <v>0</v>
      </c>
      <c r="T2137">
        <f>Input2022!T2137*0.000001</f>
        <v>0</v>
      </c>
      <c r="U2137">
        <f>Input2022!U2137*0.000001</f>
        <v>0</v>
      </c>
      <c r="V2137">
        <f>Input2022!V2137*0.000001</f>
        <v>0</v>
      </c>
      <c r="W2137">
        <f>Input2022!W2137*0.000001</f>
        <v>0.84398600000000001</v>
      </c>
    </row>
    <row r="2138" spans="1:23">
      <c r="A2138">
        <f>Input2022!A2138</f>
        <v>2023</v>
      </c>
      <c r="B2138" t="str">
        <f>Input2022!B2138</f>
        <v>Madera Unified School District</v>
      </c>
      <c r="C2138" t="str">
        <f>Input2022!C2138</f>
        <v>School District</v>
      </c>
      <c r="D2138" t="str">
        <f>Input2022!D2138</f>
        <v>06</v>
      </c>
      <c r="E2138" t="str">
        <f>Input2022!E2138</f>
        <v>039</v>
      </c>
      <c r="F2138" t="str">
        <f>Input2022!F2138</f>
        <v>23340</v>
      </c>
      <c r="G2138" t="str">
        <f>Input2022!G2138</f>
        <v>CA</v>
      </c>
      <c r="H2138">
        <f>Input2022!H2138*0.000001</f>
        <v>85.38017099999999</v>
      </c>
      <c r="I2138">
        <f>Input2022!I2138*0.000001</f>
        <v>-31.046333999999998</v>
      </c>
      <c r="J2138">
        <f>Input2022!J2138*0.000001</f>
        <v>376.76468499999999</v>
      </c>
      <c r="K2138">
        <f>Input2022!K2138*0.000001</f>
        <v>283.68128100000001</v>
      </c>
      <c r="L2138">
        <f>Input2022!L2138*0.000001</f>
        <v>508.354375</v>
      </c>
      <c r="M2138">
        <f>Input2022!M2138*0.000001</f>
        <v>463.83461699999998</v>
      </c>
      <c r="N2138">
        <f>Input2022!N2138*0.000001</f>
        <v>0</v>
      </c>
      <c r="O2138">
        <f>Input2022!O2138*0.000001</f>
        <v>209.63476899999998</v>
      </c>
      <c r="P2138">
        <f>Input2022!P2138*0.000001</f>
        <v>69.459454999999991</v>
      </c>
      <c r="Q2138">
        <f>Input2022!Q2138*0.000001</f>
        <v>-222.50952599999999</v>
      </c>
      <c r="R2138">
        <f>Input2022!R2138*0.000001</f>
        <v>998.65771754385969</v>
      </c>
      <c r="S2138">
        <f>Input2022!S2138*0.000001</f>
        <v>776.14819154385964</v>
      </c>
      <c r="T2138">
        <f>Input2022!T2138*0.000001</f>
        <v>36.711365000000001</v>
      </c>
      <c r="U2138">
        <f>Input2022!U2138*0.000001</f>
        <v>10.010227866257182</v>
      </c>
      <c r="V2138">
        <f>Input2022!V2138*0.000001</f>
        <v>33.26800186625718</v>
      </c>
      <c r="W2138">
        <f>Input2022!W2138*0.000001</f>
        <v>-59.787141999999996</v>
      </c>
    </row>
    <row r="2139" spans="1:23">
      <c r="A2139">
        <f>Input2022!A2139</f>
        <v>2023</v>
      </c>
      <c r="B2139" t="str">
        <f>Input2022!B2139</f>
        <v>Malibu</v>
      </c>
      <c r="C2139" t="str">
        <f>Input2022!C2139</f>
        <v>City</v>
      </c>
      <c r="D2139" t="str">
        <f>Input2022!D2139</f>
        <v>06</v>
      </c>
      <c r="E2139" t="str">
        <f>Input2022!E2139</f>
        <v>037</v>
      </c>
      <c r="F2139">
        <f>Input2022!F2139</f>
        <v>45246</v>
      </c>
      <c r="G2139" t="str">
        <f>Input2022!G2139</f>
        <v>CA</v>
      </c>
      <c r="H2139">
        <f>Input2022!H2139*0.000001</f>
        <v>83.834824999999995</v>
      </c>
      <c r="I2139">
        <f>Input2022!I2139*0.000001</f>
        <v>-3.7260999999999996E-2</v>
      </c>
      <c r="J2139">
        <f>Input2022!J2139*0.000001</f>
        <v>42.968284999999995</v>
      </c>
      <c r="K2139">
        <f>Input2022!K2139*0.000001</f>
        <v>63.953208999999994</v>
      </c>
      <c r="L2139">
        <f>Input2022!L2139*0.000001</f>
        <v>62.608078999999996</v>
      </c>
      <c r="M2139">
        <f>Input2022!M2139*0.000001</f>
        <v>55.070084999999999</v>
      </c>
      <c r="N2139">
        <f>Input2022!N2139*0.000001</f>
        <v>5.7596999999999995E-2</v>
      </c>
      <c r="O2139">
        <f>Input2022!O2139*0.000001</f>
        <v>88.036870999999991</v>
      </c>
      <c r="P2139">
        <f>Input2022!P2139*0.000001</f>
        <v>11.620142999999999</v>
      </c>
      <c r="Q2139">
        <f>Input2022!Q2139*0.000001</f>
        <v>-8.507593</v>
      </c>
      <c r="R2139">
        <f>Input2022!R2139*0.000001</f>
        <v>36.48195969125215</v>
      </c>
      <c r="S2139">
        <f>Input2022!S2139*0.000001</f>
        <v>27.974366691252147</v>
      </c>
      <c r="T2139">
        <f>Input2022!T2139*0.000001</f>
        <v>1.372946</v>
      </c>
      <c r="U2139">
        <f>Input2022!U2139*0.000001</f>
        <v>8.1843279999999989</v>
      </c>
      <c r="V2139">
        <f>Input2022!V2139*0.000001</f>
        <v>8.722726999999999</v>
      </c>
      <c r="W2139">
        <f>Input2022!W2139*0.000001</f>
        <v>78.761089999999996</v>
      </c>
    </row>
    <row r="2140" spans="1:23">
      <c r="A2140">
        <f>Input2022!A2140</f>
        <v>2023</v>
      </c>
      <c r="B2140" t="str">
        <f>Input2022!B2140</f>
        <v>Mammoth Lakes</v>
      </c>
      <c r="C2140" t="str">
        <f>Input2022!C2140</f>
        <v>Town</v>
      </c>
      <c r="D2140" t="str">
        <f>Input2022!D2140</f>
        <v>06</v>
      </c>
      <c r="E2140" t="str">
        <f>Input2022!E2140</f>
        <v>051</v>
      </c>
      <c r="F2140" t="str">
        <f>Input2022!F2140</f>
        <v>45358</v>
      </c>
      <c r="G2140" t="str">
        <f>Input2022!G2140</f>
        <v>CA</v>
      </c>
      <c r="H2140">
        <f>Input2022!H2140*0.000001</f>
        <v>16.834146</v>
      </c>
      <c r="I2140">
        <f>Input2022!I2140*0.000001</f>
        <v>-24.921317999999999</v>
      </c>
      <c r="J2140">
        <f>Input2022!J2140*0.000001</f>
        <v>22.484337</v>
      </c>
      <c r="K2140">
        <f>Input2022!K2140*0.000001</f>
        <v>23.63918</v>
      </c>
      <c r="L2140">
        <f>Input2022!L2140*0.000001</f>
        <v>68.722881999999998</v>
      </c>
      <c r="M2140">
        <f>Input2022!M2140*0.000001</f>
        <v>45.405463999999995</v>
      </c>
      <c r="N2140">
        <f>Input2022!N2140*0.000001</f>
        <v>0</v>
      </c>
      <c r="O2140">
        <f>Input2022!O2140*0.000001</f>
        <v>16.610838999999999</v>
      </c>
      <c r="P2140">
        <f>Input2022!P2140*0.000001</f>
        <v>4.3053989999999995</v>
      </c>
      <c r="Q2140">
        <f>Input2022!Q2140*0.000001</f>
        <v>-25.516216999999997</v>
      </c>
      <c r="R2140">
        <f>Input2022!R2140*0.000001</f>
        <v>83.868702173479235</v>
      </c>
      <c r="S2140">
        <f>Input2022!S2140*0.000001</f>
        <v>58.352485173479245</v>
      </c>
      <c r="T2140">
        <f>Input2022!T2140*0.000001</f>
        <v>3.0010979999999998</v>
      </c>
      <c r="U2140">
        <f>Input2022!U2140*0.000001</f>
        <v>0.42923600000000001</v>
      </c>
      <c r="V2140">
        <f>Input2022!V2140*0.000001</f>
        <v>2.2385109999999999</v>
      </c>
      <c r="W2140">
        <f>Input2022!W2140*0.000001</f>
        <v>-0.56001199999999995</v>
      </c>
    </row>
    <row r="2141" spans="1:23">
      <c r="A2141">
        <f>Input2022!A2141</f>
        <v>2023</v>
      </c>
      <c r="B2141" t="str">
        <f>Input2022!B2141</f>
        <v>Mammoth Unified School District</v>
      </c>
      <c r="C2141" t="str">
        <f>Input2022!C2141</f>
        <v>School District</v>
      </c>
      <c r="D2141" t="str">
        <f>Input2022!D2141</f>
        <v>06</v>
      </c>
      <c r="E2141" t="str">
        <f>Input2022!E2141</f>
        <v>051</v>
      </c>
      <c r="F2141" t="str">
        <f>Input2022!F2141</f>
        <v>23530</v>
      </c>
      <c r="G2141" t="str">
        <f>Input2022!G2141</f>
        <v>CA</v>
      </c>
      <c r="H2141">
        <f>Input2022!H2141*0.000001</f>
        <v>6.8897379999999995</v>
      </c>
      <c r="I2141">
        <f>Input2022!I2141*0.000001</f>
        <v>-0.22</v>
      </c>
      <c r="J2141">
        <f>Input2022!J2141*0.000001</f>
        <v>18.593767</v>
      </c>
      <c r="K2141">
        <f>Input2022!K2141*0.000001</f>
        <v>65.353025000000002</v>
      </c>
      <c r="L2141">
        <f>Input2022!L2141*0.000001</f>
        <v>29.656229999999997</v>
      </c>
      <c r="M2141">
        <f>Input2022!M2141*0.000001</f>
        <v>21.666478999999999</v>
      </c>
      <c r="N2141">
        <f>Input2022!N2141*0.000001</f>
        <v>0</v>
      </c>
      <c r="O2141">
        <f>Input2022!O2141*0.000001</f>
        <v>9.6215609999999998</v>
      </c>
      <c r="P2141">
        <f>Input2022!P2141*0.000001</f>
        <v>1.3135869999999998</v>
      </c>
      <c r="Q2141">
        <f>Input2022!Q2141*0.000001</f>
        <v>-12.959835</v>
      </c>
      <c r="R2141">
        <f>Input2022!R2141*0.000001</f>
        <v>57.754448999999994</v>
      </c>
      <c r="S2141">
        <f>Input2022!S2141*0.000001</f>
        <v>44.794613999999996</v>
      </c>
      <c r="T2141">
        <f>Input2022!T2141*0.000001</f>
        <v>1.8775469999999999</v>
      </c>
      <c r="U2141">
        <f>Input2022!U2141*0.000001</f>
        <v>2.2053309999999997</v>
      </c>
      <c r="V2141">
        <f>Input2022!V2141*0.000001</f>
        <v>4.480181</v>
      </c>
      <c r="W2141">
        <f>Input2022!W2141*0.000001</f>
        <v>-12.395932</v>
      </c>
    </row>
    <row r="2142" spans="1:23">
      <c r="A2142">
        <f>Input2022!A2142</f>
        <v>2023</v>
      </c>
      <c r="B2142" t="str">
        <f>Input2022!B2142</f>
        <v>Manchester Union Elementary School District</v>
      </c>
      <c r="C2142" t="str">
        <f>Input2022!C2142</f>
        <v>School District</v>
      </c>
      <c r="D2142" t="str">
        <f>Input2022!D2142</f>
        <v>06</v>
      </c>
      <c r="E2142" t="str">
        <f>Input2022!E2142</f>
        <v>045</v>
      </c>
      <c r="F2142" t="str">
        <f>Input2022!F2142</f>
        <v>23550</v>
      </c>
      <c r="G2142" t="str">
        <f>Input2022!G2142</f>
        <v>CA</v>
      </c>
      <c r="H2142">
        <f>Input2022!H2142*0.000001</f>
        <v>0.40501799999999999</v>
      </c>
      <c r="I2142">
        <f>Input2022!I2142*0.000001</f>
        <v>-9.7979999999999994E-3</v>
      </c>
      <c r="J2142">
        <f>Input2022!J2142*0.000001</f>
        <v>0.93229499999999998</v>
      </c>
      <c r="K2142">
        <f>Input2022!K2142*0.000001</f>
        <v>7.9369999999999996E-3</v>
      </c>
      <c r="L2142">
        <f>Input2022!L2142*0.000001</f>
        <v>0.99791999999999992</v>
      </c>
      <c r="M2142">
        <f>Input2022!M2142*0.000001</f>
        <v>0.99485699999999999</v>
      </c>
      <c r="N2142">
        <f>Input2022!N2142*0.000001</f>
        <v>0</v>
      </c>
      <c r="O2142">
        <f>Input2022!O2142*0.000001</f>
        <v>0.68510399999999994</v>
      </c>
      <c r="P2142">
        <f>Input2022!P2142*0.000001</f>
        <v>0.220527</v>
      </c>
      <c r="Q2142">
        <f>Input2022!Q2142*0.000001</f>
        <v>-0.64498099999999992</v>
      </c>
      <c r="R2142">
        <f>Input2022!R2142*0.000001</f>
        <v>2.6730403339439199</v>
      </c>
      <c r="S2142">
        <f>Input2022!S2142*0.000001</f>
        <v>2.0280593339439199</v>
      </c>
      <c r="T2142">
        <f>Input2022!T2142*0.000001</f>
        <v>8.5370000000000001E-2</v>
      </c>
      <c r="U2142">
        <f>Input2022!U2142*0.000001</f>
        <v>0</v>
      </c>
      <c r="V2142">
        <f>Input2022!V2142*0.000001</f>
        <v>0</v>
      </c>
      <c r="W2142">
        <f>Input2022!W2142*0.000001</f>
        <v>-0.11194999999999999</v>
      </c>
    </row>
    <row r="2143" spans="1:23">
      <c r="A2143">
        <f>Input2022!A2143</f>
        <v>2023</v>
      </c>
      <c r="B2143" t="str">
        <f>Input2022!B2143</f>
        <v>Manhattan Beach</v>
      </c>
      <c r="C2143" t="str">
        <f>Input2022!C2143</f>
        <v>City</v>
      </c>
      <c r="D2143" t="str">
        <f>Input2022!D2143</f>
        <v>06</v>
      </c>
      <c r="E2143" t="str">
        <f>Input2022!E2143</f>
        <v>037</v>
      </c>
      <c r="F2143">
        <f>Input2022!F2143</f>
        <v>45400</v>
      </c>
      <c r="G2143" t="str">
        <f>Input2022!G2143</f>
        <v>CA</v>
      </c>
      <c r="H2143">
        <f>Input2022!H2143*0.000001</f>
        <v>34.733874</v>
      </c>
      <c r="I2143">
        <f>Input2022!I2143*0.000001</f>
        <v>-8.4750879999999995</v>
      </c>
      <c r="J2143">
        <f>Input2022!J2143*0.000001</f>
        <v>85.145121000000003</v>
      </c>
      <c r="K2143">
        <f>Input2022!K2143*0.000001</f>
        <v>115.76301599999999</v>
      </c>
      <c r="L2143">
        <f>Input2022!L2143*0.000001</f>
        <v>130.04993400000001</v>
      </c>
      <c r="M2143">
        <f>Input2022!M2143*0.000001</f>
        <v>91.463843999999995</v>
      </c>
      <c r="N2143">
        <f>Input2022!N2143*0.000001</f>
        <v>0</v>
      </c>
      <c r="O2143">
        <f>Input2022!O2143*0.000001</f>
        <v>43.576225000000001</v>
      </c>
      <c r="P2143">
        <f>Input2022!P2143*0.000001</f>
        <v>12.289228999999999</v>
      </c>
      <c r="Q2143">
        <f>Input2022!Q2143*0.000001</f>
        <v>-15.770230999999999</v>
      </c>
      <c r="R2143">
        <f>Input2022!R2143*0.000001</f>
        <v>374.01661999999999</v>
      </c>
      <c r="S2143">
        <f>Input2022!S2143*0.000001</f>
        <v>358.24638899999997</v>
      </c>
      <c r="T2143">
        <f>Input2022!T2143*0.000001</f>
        <v>5.0032139999999998</v>
      </c>
      <c r="U2143">
        <f>Input2022!U2143*0.000001</f>
        <v>11.185245</v>
      </c>
      <c r="V2143">
        <f>Input2022!V2143*0.000001</f>
        <v>18.380095999999998</v>
      </c>
      <c r="W2143">
        <f>Input2022!W2143*0.000001</f>
        <v>-10.357569</v>
      </c>
    </row>
    <row r="2144" spans="1:23">
      <c r="A2144">
        <f>Input2022!A2144</f>
        <v>2023</v>
      </c>
      <c r="B2144" t="str">
        <f>Input2022!B2144</f>
        <v>Manhattan Beach Unified School District</v>
      </c>
      <c r="C2144" t="str">
        <f>Input2022!C2144</f>
        <v>School District</v>
      </c>
      <c r="D2144" t="str">
        <f>Input2022!D2144</f>
        <v>06</v>
      </c>
      <c r="E2144" t="str">
        <f>Input2022!E2144</f>
        <v>037</v>
      </c>
      <c r="F2144" t="str">
        <f>Input2022!F2144</f>
        <v>00025</v>
      </c>
      <c r="G2144" t="str">
        <f>Input2022!G2144</f>
        <v>CA</v>
      </c>
      <c r="H2144">
        <f>Input2022!H2144*0.000001</f>
        <v>10.289145999999999</v>
      </c>
      <c r="I2144">
        <f>Input2022!I2144*0.000001</f>
        <v>0</v>
      </c>
      <c r="J2144">
        <f>Input2022!J2144*0.000001</f>
        <v>99.134372999999997</v>
      </c>
      <c r="K2144">
        <f>Input2022!K2144*0.000001</f>
        <v>226.97593799999999</v>
      </c>
      <c r="L2144">
        <f>Input2022!L2144*0.000001</f>
        <v>138.39928799999998</v>
      </c>
      <c r="M2144">
        <f>Input2022!M2144*0.000001</f>
        <v>102.20418699999999</v>
      </c>
      <c r="N2144">
        <f>Input2022!N2144*0.000001</f>
        <v>0</v>
      </c>
      <c r="O2144">
        <f>Input2022!O2144*0.000001</f>
        <v>18.963456000000001</v>
      </c>
      <c r="P2144">
        <f>Input2022!P2144*0.000001</f>
        <v>15.322293</v>
      </c>
      <c r="Q2144">
        <f>Input2022!Q2144*0.000001</f>
        <v>-77.891976999999997</v>
      </c>
      <c r="R2144">
        <f>Input2022!R2144*0.000001</f>
        <v>345.15632531351281</v>
      </c>
      <c r="S2144">
        <f>Input2022!S2144*0.000001</f>
        <v>267.26434831351281</v>
      </c>
      <c r="T2144">
        <f>Input2022!T2144*0.000001</f>
        <v>11.170325</v>
      </c>
      <c r="U2144">
        <f>Input2022!U2144*0.000001</f>
        <v>0</v>
      </c>
      <c r="V2144">
        <f>Input2022!V2144*0.000001</f>
        <v>2.442056</v>
      </c>
      <c r="W2144">
        <f>Input2022!W2144*0.000001</f>
        <v>-106.15003899999999</v>
      </c>
    </row>
    <row r="2145" spans="1:23">
      <c r="A2145">
        <f>Input2022!A2145</f>
        <v>2023</v>
      </c>
      <c r="B2145" t="str">
        <f>Input2022!B2145</f>
        <v>Manteca Unified School District</v>
      </c>
      <c r="C2145" t="str">
        <f>Input2022!C2145</f>
        <v>School District</v>
      </c>
      <c r="D2145" t="str">
        <f>Input2022!D2145</f>
        <v>06</v>
      </c>
      <c r="E2145" t="str">
        <f>Input2022!E2145</f>
        <v>077</v>
      </c>
      <c r="F2145" t="str">
        <f>Input2022!F2145</f>
        <v>23610</v>
      </c>
      <c r="G2145" t="str">
        <f>Input2022!G2145</f>
        <v>CA</v>
      </c>
      <c r="H2145">
        <f>Input2022!H2145*0.000001</f>
        <v>91.729123999999999</v>
      </c>
      <c r="I2145">
        <f>Input2022!I2145*0.000001</f>
        <v>-13</v>
      </c>
      <c r="J2145">
        <f>Input2022!J2145*0.000001</f>
        <v>364.59777299999996</v>
      </c>
      <c r="K2145">
        <f>Input2022!K2145*0.000001</f>
        <v>268.02654799999999</v>
      </c>
      <c r="L2145">
        <f>Input2022!L2145*0.000001</f>
        <v>512.30312100000003</v>
      </c>
      <c r="M2145">
        <f>Input2022!M2145*0.000001</f>
        <v>439.898955</v>
      </c>
      <c r="N2145">
        <f>Input2022!N2145*0.000001</f>
        <v>0</v>
      </c>
      <c r="O2145">
        <f>Input2022!O2145*0.000001</f>
        <v>181.77959999999999</v>
      </c>
      <c r="P2145">
        <f>Input2022!P2145*0.000001</f>
        <v>48.550207</v>
      </c>
      <c r="Q2145">
        <f>Input2022!Q2145*0.000001</f>
        <v>-233.37747199999998</v>
      </c>
      <c r="R2145">
        <f>Input2022!R2145*0.000001</f>
        <v>1055.2236249122807</v>
      </c>
      <c r="S2145">
        <f>Input2022!S2145*0.000001</f>
        <v>821.84615291228079</v>
      </c>
      <c r="T2145">
        <f>Input2022!T2145*0.000001</f>
        <v>38.162151999999999</v>
      </c>
      <c r="U2145">
        <f>Input2022!U2145*0.000001</f>
        <v>15.352330552605506</v>
      </c>
      <c r="V2145">
        <f>Input2022!V2145*0.000001</f>
        <v>47.88163255260551</v>
      </c>
      <c r="W2145">
        <f>Input2022!W2145*0.000001</f>
        <v>-152.38958499999998</v>
      </c>
    </row>
    <row r="2146" spans="1:23">
      <c r="A2146">
        <f>Input2022!A2146</f>
        <v>2023</v>
      </c>
      <c r="B2146" t="str">
        <f>Input2022!B2146</f>
        <v>Manzanita Elementary School District</v>
      </c>
      <c r="C2146" t="str">
        <f>Input2022!C2146</f>
        <v>School District</v>
      </c>
      <c r="D2146" t="str">
        <f>Input2022!D2146</f>
        <v>06</v>
      </c>
      <c r="E2146" t="str">
        <f>Input2022!E2146</f>
        <v>007</v>
      </c>
      <c r="F2146" t="str">
        <f>Input2022!F2146</f>
        <v>23700</v>
      </c>
      <c r="G2146" t="str">
        <f>Input2022!G2146</f>
        <v>CA</v>
      </c>
      <c r="H2146">
        <f>Input2022!H2146*0.000001</f>
        <v>1.3628819999999999</v>
      </c>
      <c r="I2146">
        <f>Input2022!I2146*0.000001</f>
        <v>0</v>
      </c>
      <c r="J2146">
        <f>Input2022!J2146*0.000001</f>
        <v>5.1635999999999997</v>
      </c>
      <c r="K2146">
        <f>Input2022!K2146*0.000001</f>
        <v>0.12</v>
      </c>
      <c r="L2146">
        <f>Input2022!L2146*0.000001</f>
        <v>5.875451</v>
      </c>
      <c r="M2146">
        <f>Input2022!M2146*0.000001</f>
        <v>5.514176</v>
      </c>
      <c r="N2146">
        <f>Input2022!N2146*0.000001</f>
        <v>0</v>
      </c>
      <c r="O2146">
        <f>Input2022!O2146*0.000001</f>
        <v>2.2737050000000001</v>
      </c>
      <c r="P2146">
        <f>Input2022!P2146*0.000001</f>
        <v>0.517405</v>
      </c>
      <c r="Q2146">
        <f>Input2022!Q2146*0.000001</f>
        <v>-2.7720509999999998</v>
      </c>
      <c r="R2146">
        <f>Input2022!R2146*0.000001</f>
        <v>12.582201888438593</v>
      </c>
      <c r="S2146">
        <f>Input2022!S2146*0.000001</f>
        <v>9.810150888438594</v>
      </c>
      <c r="T2146">
        <f>Input2022!T2146*0.000001</f>
        <v>0.46079899999999996</v>
      </c>
      <c r="U2146">
        <f>Input2022!U2146*0.000001</f>
        <v>0</v>
      </c>
      <c r="V2146">
        <f>Input2022!V2146*0.000001</f>
        <v>0.149198</v>
      </c>
      <c r="W2146">
        <f>Input2022!W2146*0.000001</f>
        <v>-0.97273399999999999</v>
      </c>
    </row>
    <row r="2147" spans="1:23">
      <c r="A2147">
        <f>Input2022!A2147</f>
        <v>2023</v>
      </c>
      <c r="B2147" t="str">
        <f>Input2022!B2147</f>
        <v>Maple Creek Elementary School District</v>
      </c>
      <c r="C2147" t="str">
        <f>Input2022!C2147</f>
        <v>School District</v>
      </c>
      <c r="D2147" t="str">
        <f>Input2022!D2147</f>
        <v>06</v>
      </c>
      <c r="E2147" t="str">
        <f>Input2022!E2147</f>
        <v>023</v>
      </c>
      <c r="F2147" t="str">
        <f>Input2022!F2147</f>
        <v>23730</v>
      </c>
      <c r="G2147" t="str">
        <f>Input2022!G2147</f>
        <v>CA</v>
      </c>
      <c r="H2147">
        <f>Input2022!H2147*0.000001</f>
        <v>0.55929499999999999</v>
      </c>
      <c r="I2147">
        <f>Input2022!I2147*0.000001</f>
        <v>0</v>
      </c>
      <c r="J2147">
        <f>Input2022!J2147*0.000001</f>
        <v>0.46312499999999995</v>
      </c>
      <c r="K2147">
        <f>Input2022!K2147*0.000001</f>
        <v>0</v>
      </c>
      <c r="L2147">
        <f>Input2022!L2147*0.000001</f>
        <v>0.56282599999999994</v>
      </c>
      <c r="M2147">
        <f>Input2022!M2147*0.000001</f>
        <v>0.56692699999999996</v>
      </c>
      <c r="N2147">
        <f>Input2022!N2147*0.000001</f>
        <v>0.74314099999999994</v>
      </c>
      <c r="O2147">
        <f>Input2022!O2147*0.000001</f>
        <v>0</v>
      </c>
      <c r="P2147">
        <f>Input2022!P2147*0.000001</f>
        <v>5.3482999999999996E-2</v>
      </c>
      <c r="Q2147">
        <f>Input2022!Q2147*0.000001</f>
        <v>-0.152</v>
      </c>
      <c r="R2147">
        <f>Input2022!R2147*0.000001</f>
        <v>0.80000000000000016</v>
      </c>
      <c r="S2147">
        <f>Input2022!S2147*0.000001</f>
        <v>0.64800000000000024</v>
      </c>
      <c r="T2147">
        <f>Input2022!T2147*0.000001</f>
        <v>2.4999999999999998E-2</v>
      </c>
      <c r="U2147">
        <f>Input2022!U2147*0.000001</f>
        <v>0</v>
      </c>
      <c r="V2147">
        <f>Input2022!V2147*0.000001</f>
        <v>0</v>
      </c>
      <c r="W2147">
        <f>Input2022!W2147*0.000001</f>
        <v>0.61772300000000002</v>
      </c>
    </row>
    <row r="2148" spans="1:23">
      <c r="A2148">
        <f>Input2022!A2148</f>
        <v>2023</v>
      </c>
      <c r="B2148" t="str">
        <f>Input2022!B2148</f>
        <v>Maple Elementary School District</v>
      </c>
      <c r="C2148" t="str">
        <f>Input2022!C2148</f>
        <v>School District</v>
      </c>
      <c r="D2148" t="str">
        <f>Input2022!D2148</f>
        <v>06</v>
      </c>
      <c r="E2148" t="str">
        <f>Input2022!E2148</f>
        <v>029</v>
      </c>
      <c r="F2148" t="str">
        <f>Input2022!F2148</f>
        <v>23760</v>
      </c>
      <c r="G2148" t="str">
        <f>Input2022!G2148</f>
        <v>CA</v>
      </c>
      <c r="H2148">
        <f>Input2022!H2148*0.000001</f>
        <v>1.7439929999999999</v>
      </c>
      <c r="I2148">
        <f>Input2022!I2148*0.000001</f>
        <v>0</v>
      </c>
      <c r="J2148">
        <f>Input2022!J2148*0.000001</f>
        <v>4.3022349999999996</v>
      </c>
      <c r="K2148">
        <f>Input2022!K2148*0.000001</f>
        <v>0</v>
      </c>
      <c r="L2148">
        <f>Input2022!L2148*0.000001</f>
        <v>5.1987839999999998</v>
      </c>
      <c r="M2148">
        <f>Input2022!M2148*0.000001</f>
        <v>4.5484979999999995</v>
      </c>
      <c r="N2148">
        <f>Input2022!N2148*0.000001</f>
        <v>2.8621650000000001</v>
      </c>
      <c r="O2148">
        <f>Input2022!O2148*0.000001</f>
        <v>0</v>
      </c>
      <c r="P2148">
        <f>Input2022!P2148*0.000001</f>
        <v>0.73918200000000001</v>
      </c>
      <c r="Q2148">
        <f>Input2022!Q2148*0.000001</f>
        <v>-2.7919999999999998</v>
      </c>
      <c r="R2148">
        <f>Input2022!R2148*0.000001</f>
        <v>14.766267707203632</v>
      </c>
      <c r="S2148">
        <f>Input2022!S2148*0.000001</f>
        <v>11.974267707203632</v>
      </c>
      <c r="T2148">
        <f>Input2022!T2148*0.000001</f>
        <v>0.36938899999999997</v>
      </c>
      <c r="U2148">
        <f>Input2022!U2148*0.000001</f>
        <v>0</v>
      </c>
      <c r="V2148">
        <f>Input2022!V2148*0.000001</f>
        <v>0</v>
      </c>
      <c r="W2148">
        <f>Input2022!W2148*0.000001</f>
        <v>-0.417045</v>
      </c>
    </row>
    <row r="2149" spans="1:23">
      <c r="A2149">
        <f>Input2022!A2149</f>
        <v>2023</v>
      </c>
      <c r="B2149" t="str">
        <f>Input2022!B2149</f>
        <v>Marcum-Illinois Union Elementary School District</v>
      </c>
      <c r="C2149" t="str">
        <f>Input2022!C2149</f>
        <v>School District</v>
      </c>
      <c r="D2149" t="str">
        <f>Input2022!D2149</f>
        <v>06</v>
      </c>
      <c r="E2149" t="str">
        <f>Input2022!E2149</f>
        <v>101</v>
      </c>
      <c r="F2149" t="str">
        <f>Input2022!F2149</f>
        <v>23800</v>
      </c>
      <c r="G2149" t="str">
        <f>Input2022!G2149</f>
        <v>CA</v>
      </c>
      <c r="H2149">
        <f>Input2022!H2149*0.000001</f>
        <v>1.837499</v>
      </c>
      <c r="I2149">
        <f>Input2022!I2149*0.000001</f>
        <v>-0.10660299999999999</v>
      </c>
      <c r="J2149">
        <f>Input2022!J2149*0.000001</f>
        <v>2.8722059999999998</v>
      </c>
      <c r="K2149">
        <f>Input2022!K2149*0.000001</f>
        <v>0.28602499999999997</v>
      </c>
      <c r="L2149">
        <f>Input2022!L2149*0.000001</f>
        <v>4.0356959999999997</v>
      </c>
      <c r="M2149">
        <f>Input2022!M2149*0.000001</f>
        <v>3.7324549999999999</v>
      </c>
      <c r="N2149">
        <f>Input2022!N2149*0.000001</f>
        <v>0</v>
      </c>
      <c r="O2149">
        <f>Input2022!O2149*0.000001</f>
        <v>2.244926</v>
      </c>
      <c r="P2149">
        <f>Input2022!P2149*0.000001</f>
        <v>0.293659</v>
      </c>
      <c r="Q2149">
        <f>Input2022!Q2149*0.000001</f>
        <v>-2.4099159999999999</v>
      </c>
      <c r="R2149">
        <f>Input2022!R2149*0.000001</f>
        <v>9.7095719999999996</v>
      </c>
      <c r="S2149">
        <f>Input2022!S2149*0.000001</f>
        <v>7.2996559999999997</v>
      </c>
      <c r="T2149">
        <f>Input2022!T2149*0.000001</f>
        <v>0.31838899999999998</v>
      </c>
      <c r="U2149">
        <f>Input2022!U2149*0.000001</f>
        <v>0</v>
      </c>
      <c r="V2149">
        <f>Input2022!V2149*0.000001</f>
        <v>0</v>
      </c>
      <c r="W2149">
        <f>Input2022!W2149*0.000001</f>
        <v>-0.14047299999999999</v>
      </c>
    </row>
    <row r="2150" spans="1:23">
      <c r="A2150">
        <f>Input2022!A2150</f>
        <v>2023</v>
      </c>
      <c r="B2150" t="str">
        <f>Input2022!B2150</f>
        <v>Maricopa Unified School District</v>
      </c>
      <c r="C2150" t="str">
        <f>Input2022!C2150</f>
        <v>School District</v>
      </c>
      <c r="D2150" t="str">
        <f>Input2022!D2150</f>
        <v>06</v>
      </c>
      <c r="E2150" t="str">
        <f>Input2022!E2150</f>
        <v>029</v>
      </c>
      <c r="F2150" t="str">
        <f>Input2022!F2150</f>
        <v>23820</v>
      </c>
      <c r="G2150" t="str">
        <f>Input2022!G2150</f>
        <v>CA</v>
      </c>
      <c r="H2150">
        <f>Input2022!H2150*0.000001</f>
        <v>5.1237959999999996</v>
      </c>
      <c r="I2150">
        <f>Input2022!I2150*0.000001</f>
        <v>-1.3028489999999999</v>
      </c>
      <c r="J2150">
        <f>Input2022!J2150*0.000001</f>
        <v>9.4611409999999996</v>
      </c>
      <c r="K2150">
        <f>Input2022!K2150*0.000001</f>
        <v>3.0617380000000001</v>
      </c>
      <c r="L2150">
        <f>Input2022!L2150*0.000001</f>
        <v>14.335778999999999</v>
      </c>
      <c r="M2150">
        <f>Input2022!M2150*0.000001</f>
        <v>12.477276</v>
      </c>
      <c r="N2150">
        <f>Input2022!N2150*0.000001</f>
        <v>8.6416880000000003</v>
      </c>
      <c r="O2150">
        <f>Input2022!O2150*0.000001</f>
        <v>0</v>
      </c>
      <c r="P2150">
        <f>Input2022!P2150*0.000001</f>
        <v>2.5544089999999997</v>
      </c>
      <c r="Q2150">
        <f>Input2022!Q2150*0.000001</f>
        <v>-9.1989999999999998</v>
      </c>
      <c r="R2150">
        <f>Input2022!R2150*0.000001</f>
        <v>48.816482000000001</v>
      </c>
      <c r="S2150">
        <f>Input2022!S2150*0.000001</f>
        <v>39.617481999999995</v>
      </c>
      <c r="T2150">
        <f>Input2022!T2150*0.000001</f>
        <v>1.364323</v>
      </c>
      <c r="U2150">
        <f>Input2022!U2150*0.000001</f>
        <v>0</v>
      </c>
      <c r="V2150">
        <f>Input2022!V2150*0.000001</f>
        <v>2.102465</v>
      </c>
      <c r="W2150">
        <f>Input2022!W2150*0.000001</f>
        <v>4.4280189999999999</v>
      </c>
    </row>
    <row r="2151" spans="1:23">
      <c r="A2151">
        <f>Input2022!A2151</f>
        <v>2023</v>
      </c>
      <c r="B2151" t="str">
        <f>Input2022!B2151</f>
        <v>Marin County</v>
      </c>
      <c r="C2151" t="str">
        <f>Input2022!C2151</f>
        <v>County</v>
      </c>
      <c r="D2151" t="str">
        <f>Input2022!D2151</f>
        <v>06</v>
      </c>
      <c r="E2151" t="str">
        <f>Input2022!E2151</f>
        <v>041</v>
      </c>
      <c r="F2151" t="str">
        <f>Input2022!F2151</f>
        <v>00000</v>
      </c>
      <c r="G2151" t="str">
        <f>Input2022!G2151</f>
        <v>CA</v>
      </c>
      <c r="H2151">
        <f>Input2022!H2151*0.000001</f>
        <v>382.67865399999999</v>
      </c>
      <c r="I2151">
        <f>Input2022!I2151*0.000001</f>
        <v>-84.968739999999997</v>
      </c>
      <c r="J2151">
        <f>Input2022!J2151*0.000001</f>
        <v>303.43599399999999</v>
      </c>
      <c r="K2151">
        <f>Input2022!K2151*0.000001</f>
        <v>184.584868</v>
      </c>
      <c r="L2151">
        <f>Input2022!L2151*0.000001</f>
        <v>946.30058799999995</v>
      </c>
      <c r="M2151">
        <f>Input2022!M2151*0.000001</f>
        <v>451.548317</v>
      </c>
      <c r="N2151">
        <f>Input2022!N2151*0.000001</f>
        <v>0</v>
      </c>
      <c r="O2151">
        <f>Input2022!O2151*0.000001</f>
        <v>465.16287</v>
      </c>
      <c r="P2151">
        <f>Input2022!P2151*0.000001</f>
        <v>26.113780999999999</v>
      </c>
      <c r="Q2151">
        <f>Input2022!Q2151*0.000001</f>
        <v>-173.863035</v>
      </c>
      <c r="R2151">
        <f>Input2022!R2151*0.000001</f>
        <v>1818.5422372913752</v>
      </c>
      <c r="S2151">
        <f>Input2022!S2151*0.000001</f>
        <v>1644.6792022913751</v>
      </c>
      <c r="T2151">
        <f>Input2022!T2151*0.000001</f>
        <v>50.782509999999995</v>
      </c>
      <c r="U2151">
        <f>Input2022!U2151*0.000001</f>
        <v>147.73399999999998</v>
      </c>
      <c r="V2151">
        <f>Input2022!V2151*0.000001</f>
        <v>278.40128399999998</v>
      </c>
      <c r="W2151">
        <f>Input2022!W2151*0.000001</f>
        <v>234.829374</v>
      </c>
    </row>
    <row r="2152" spans="1:23">
      <c r="A2152">
        <f>Input2022!A2152</f>
        <v>2023</v>
      </c>
      <c r="B2152" t="str">
        <f>Input2022!B2152</f>
        <v>Marin County Office of Education</v>
      </c>
      <c r="C2152" t="str">
        <f>Input2022!C2152</f>
        <v>School District</v>
      </c>
      <c r="D2152" t="str">
        <f>Input2022!D2152</f>
        <v>06</v>
      </c>
      <c r="E2152" t="str">
        <f>Input2022!E2152</f>
        <v>041</v>
      </c>
      <c r="F2152" t="str">
        <f>Input2022!F2152</f>
        <v>91018</v>
      </c>
      <c r="G2152" t="str">
        <f>Input2022!G2152</f>
        <v>CA</v>
      </c>
      <c r="H2152">
        <f>Input2022!H2152*0.000001</f>
        <v>42.657288999999999</v>
      </c>
      <c r="I2152">
        <f>Input2022!I2152*0.000001</f>
        <v>-0.80200499999999997</v>
      </c>
      <c r="J2152">
        <f>Input2022!J2152*0.000001</f>
        <v>47.444364</v>
      </c>
      <c r="K2152">
        <f>Input2022!K2152*0.000001</f>
        <v>0.35848599999999997</v>
      </c>
      <c r="L2152">
        <f>Input2022!L2152*0.000001</f>
        <v>88.770539999999997</v>
      </c>
      <c r="M2152">
        <f>Input2022!M2152*0.000001</f>
        <v>54.225268</v>
      </c>
      <c r="N2152">
        <f>Input2022!N2152*0.000001</f>
        <v>0</v>
      </c>
      <c r="O2152">
        <f>Input2022!O2152*0.000001</f>
        <v>51.857368999999998</v>
      </c>
      <c r="P2152">
        <f>Input2022!P2152*0.000001</f>
        <v>10.340145999999999</v>
      </c>
      <c r="Q2152">
        <f>Input2022!Q2152*0.000001</f>
        <v>-36.297660999999998</v>
      </c>
      <c r="R2152">
        <f>Input2022!R2152*0.000001</f>
        <v>145.10837966746513</v>
      </c>
      <c r="S2152">
        <f>Input2022!S2152*0.000001</f>
        <v>108.81071866746512</v>
      </c>
      <c r="T2152">
        <f>Input2022!T2152*0.000001</f>
        <v>5.0797739999999996</v>
      </c>
      <c r="U2152">
        <f>Input2022!U2152*0.000001</f>
        <v>0</v>
      </c>
      <c r="V2152">
        <f>Input2022!V2152*0.000001</f>
        <v>0.568021</v>
      </c>
      <c r="W2152">
        <f>Input2022!W2152*0.000001</f>
        <v>19.796737</v>
      </c>
    </row>
    <row r="2153" spans="1:23">
      <c r="A2153">
        <f>Input2022!A2153</f>
        <v>2023</v>
      </c>
      <c r="B2153" t="str">
        <f>Input2022!B2153</f>
        <v>Marina</v>
      </c>
      <c r="C2153" t="str">
        <f>Input2022!C2153</f>
        <v>City</v>
      </c>
      <c r="D2153" t="str">
        <f>Input2022!D2153</f>
        <v>06</v>
      </c>
      <c r="E2153" t="str">
        <f>Input2022!E2153</f>
        <v>053</v>
      </c>
      <c r="F2153">
        <f>Input2022!F2153</f>
        <v>45778</v>
      </c>
      <c r="G2153" t="str">
        <f>Input2022!G2153</f>
        <v>CA</v>
      </c>
      <c r="H2153">
        <f>Input2022!H2153*0.000001</f>
        <v>43.789380999999999</v>
      </c>
      <c r="I2153">
        <f>Input2022!I2153*0.000001</f>
        <v>-2.3793129999999998</v>
      </c>
      <c r="J2153">
        <f>Input2022!J2153*0.000001</f>
        <v>29.128580999999997</v>
      </c>
      <c r="K2153">
        <f>Input2022!K2153*0.000001</f>
        <v>63.191580999999999</v>
      </c>
      <c r="L2153">
        <f>Input2022!L2153*0.000001</f>
        <v>72.363461000000001</v>
      </c>
      <c r="M2153">
        <f>Input2022!M2153*0.000001</f>
        <v>37.561098999999999</v>
      </c>
      <c r="N2153">
        <f>Input2022!N2153*0.000001</f>
        <v>0</v>
      </c>
      <c r="O2153">
        <f>Input2022!O2153*0.000001</f>
        <v>43.495421</v>
      </c>
      <c r="P2153">
        <f>Input2022!P2153*0.000001</f>
        <v>3.0466059999999997</v>
      </c>
      <c r="Q2153">
        <f>Input2022!Q2153*0.000001</f>
        <v>-27.228645999999998</v>
      </c>
      <c r="R2153">
        <f>Input2022!R2153*0.000001</f>
        <v>101.25937499999999</v>
      </c>
      <c r="S2153">
        <f>Input2022!S2153*0.000001</f>
        <v>74.030728999999994</v>
      </c>
      <c r="T2153">
        <f>Input2022!T2153*0.000001</f>
        <v>3.3747559999999996</v>
      </c>
      <c r="U2153">
        <f>Input2022!U2153*0.000001</f>
        <v>0</v>
      </c>
      <c r="V2153">
        <f>Input2022!V2153*0.000001</f>
        <v>5.0958949999999996</v>
      </c>
      <c r="W2153">
        <f>Input2022!W2153*0.000001</f>
        <v>49.112850999999999</v>
      </c>
    </row>
    <row r="2154" spans="1:23">
      <c r="A2154">
        <f>Input2022!A2154</f>
        <v>2023</v>
      </c>
      <c r="B2154" t="str">
        <f>Input2022!B2154</f>
        <v>Mariposa County Office of Education</v>
      </c>
      <c r="C2154" t="str">
        <f>Input2022!C2154</f>
        <v>School District</v>
      </c>
      <c r="D2154" t="str">
        <f>Input2022!D2154</f>
        <v>06</v>
      </c>
      <c r="E2154" t="str">
        <f>Input2022!E2154</f>
        <v>043</v>
      </c>
      <c r="F2154" t="str">
        <f>Input2022!F2154</f>
        <v>91090</v>
      </c>
      <c r="G2154" t="str">
        <f>Input2022!G2154</f>
        <v>CA</v>
      </c>
      <c r="H2154">
        <f>Input2022!H2154*0.000001</f>
        <v>5.0654629999999994</v>
      </c>
      <c r="I2154">
        <f>Input2022!I2154*0.000001</f>
        <v>-1.4927999999999999E-2</v>
      </c>
      <c r="J2154">
        <f>Input2022!J2154*0.000001</f>
        <v>5.7899889999999994</v>
      </c>
      <c r="K2154">
        <f>Input2022!K2154*0.000001</f>
        <v>0</v>
      </c>
      <c r="L2154">
        <f>Input2022!L2154*0.000001</f>
        <v>6.9941519999999997</v>
      </c>
      <c r="M2154">
        <f>Input2022!M2154*0.000001</f>
        <v>6.399438</v>
      </c>
      <c r="N2154">
        <f>Input2022!N2154*0.000001</f>
        <v>5.4153889999999993</v>
      </c>
      <c r="O2154">
        <f>Input2022!O2154*0.000001</f>
        <v>0</v>
      </c>
      <c r="P2154">
        <f>Input2022!P2154*0.000001</f>
        <v>0.64251599999999998</v>
      </c>
      <c r="Q2154">
        <f>Input2022!Q2154*0.000001</f>
        <v>-2.7065069999999998</v>
      </c>
      <c r="R2154">
        <f>Input2022!R2154*0.000001</f>
        <v>11.521782914893619</v>
      </c>
      <c r="S2154">
        <f>Input2022!S2154*0.000001</f>
        <v>8.8152759148936202</v>
      </c>
      <c r="T2154">
        <f>Input2022!T2154*0.000001</f>
        <v>0.65582200000000002</v>
      </c>
      <c r="U2154">
        <f>Input2022!U2154*0.000001</f>
        <v>0</v>
      </c>
      <c r="V2154">
        <f>Input2022!V2154*0.000001</f>
        <v>0.407831</v>
      </c>
      <c r="W2154">
        <f>Input2022!W2154*0.000001</f>
        <v>2.4997449999999999</v>
      </c>
    </row>
    <row r="2155" spans="1:23">
      <c r="A2155">
        <f>Input2022!A2155</f>
        <v>2023</v>
      </c>
      <c r="B2155" t="str">
        <f>Input2022!B2155</f>
        <v>Mariposa County Unified School District</v>
      </c>
      <c r="C2155" t="str">
        <f>Input2022!C2155</f>
        <v>School District</v>
      </c>
      <c r="D2155" t="str">
        <f>Input2022!D2155</f>
        <v>06</v>
      </c>
      <c r="E2155" t="str">
        <f>Input2022!E2155</f>
        <v>043</v>
      </c>
      <c r="F2155" t="str">
        <f>Input2022!F2155</f>
        <v>23940</v>
      </c>
      <c r="G2155" t="str">
        <f>Input2022!G2155</f>
        <v>CA</v>
      </c>
      <c r="H2155">
        <f>Input2022!H2155*0.000001</f>
        <v>14.028561999999999</v>
      </c>
      <c r="I2155">
        <f>Input2022!I2155*0.000001</f>
        <v>0</v>
      </c>
      <c r="J2155">
        <f>Input2022!J2155*0.000001</f>
        <v>27.812738999999997</v>
      </c>
      <c r="K2155">
        <f>Input2022!K2155*0.000001</f>
        <v>23.013275999999998</v>
      </c>
      <c r="L2155">
        <f>Input2022!L2155*0.000001</f>
        <v>38.378692000000001</v>
      </c>
      <c r="M2155">
        <f>Input2022!M2155*0.000001</f>
        <v>33.509129999999999</v>
      </c>
      <c r="N2155">
        <f>Input2022!N2155*0.000001</f>
        <v>21.958428999999999</v>
      </c>
      <c r="O2155">
        <f>Input2022!O2155*0.000001</f>
        <v>0</v>
      </c>
      <c r="P2155">
        <f>Input2022!P2155*0.000001</f>
        <v>3.4776849999999997</v>
      </c>
      <c r="Q2155">
        <f>Input2022!Q2155*0.000001</f>
        <v>-20.080095999999998</v>
      </c>
      <c r="R2155">
        <f>Input2022!R2155*0.000001</f>
        <v>85.285345680851066</v>
      </c>
      <c r="S2155">
        <f>Input2022!S2155*0.000001</f>
        <v>65.205249680851082</v>
      </c>
      <c r="T2155">
        <f>Input2022!T2155*0.000001</f>
        <v>2.866889</v>
      </c>
      <c r="U2155">
        <f>Input2022!U2155*0.000001</f>
        <v>0</v>
      </c>
      <c r="V2155">
        <f>Input2022!V2155*0.000001</f>
        <v>4.9950339999999995</v>
      </c>
      <c r="W2155">
        <f>Input2022!W2155*0.000001</f>
        <v>-14.116382</v>
      </c>
    </row>
    <row r="2156" spans="1:23">
      <c r="A2156">
        <f>Input2022!A2156</f>
        <v>2023</v>
      </c>
      <c r="B2156" t="str">
        <f>Input2022!B2156</f>
        <v>Mark Twain Union Elementary School District</v>
      </c>
      <c r="C2156" t="str">
        <f>Input2022!C2156</f>
        <v>School District</v>
      </c>
      <c r="D2156" t="str">
        <f>Input2022!D2156</f>
        <v>06</v>
      </c>
      <c r="E2156" t="str">
        <f>Input2022!E2156</f>
        <v>009</v>
      </c>
      <c r="F2156" t="str">
        <f>Input2022!F2156</f>
        <v>23970</v>
      </c>
      <c r="G2156" t="str">
        <f>Input2022!G2156</f>
        <v>CA</v>
      </c>
      <c r="H2156">
        <f>Input2022!H2156*0.000001</f>
        <v>1.9274</v>
      </c>
      <c r="I2156">
        <f>Input2022!I2156*0.000001</f>
        <v>0</v>
      </c>
      <c r="J2156">
        <f>Input2022!J2156*0.000001</f>
        <v>10.642521</v>
      </c>
      <c r="K2156">
        <f>Input2022!K2156*0.000001</f>
        <v>5.5753409999999999</v>
      </c>
      <c r="L2156">
        <f>Input2022!L2156*0.000001</f>
        <v>12.989514</v>
      </c>
      <c r="M2156">
        <f>Input2022!M2156*0.000001</f>
        <v>12.019639999999999</v>
      </c>
      <c r="N2156">
        <f>Input2022!N2156*0.000001</f>
        <v>0</v>
      </c>
      <c r="O2156">
        <f>Input2022!O2156*0.000001</f>
        <v>4.4385240000000001</v>
      </c>
      <c r="P2156">
        <f>Input2022!P2156*0.000001</f>
        <v>1.109434</v>
      </c>
      <c r="Q2156">
        <f>Input2022!Q2156*0.000001</f>
        <v>-7.3428659999999999</v>
      </c>
      <c r="R2156">
        <f>Input2022!R2156*0.000001</f>
        <v>32.577017542623643</v>
      </c>
      <c r="S2156">
        <f>Input2022!S2156*0.000001</f>
        <v>25.234151542623646</v>
      </c>
      <c r="T2156">
        <f>Input2022!T2156*0.000001</f>
        <v>1.070773</v>
      </c>
      <c r="U2156">
        <f>Input2022!U2156*0.000001</f>
        <v>0</v>
      </c>
      <c r="V2156">
        <f>Input2022!V2156*0.000001</f>
        <v>0.40191299999999996</v>
      </c>
      <c r="W2156">
        <f>Input2022!W2156*0.000001</f>
        <v>-6.4220090000000001</v>
      </c>
    </row>
    <row r="2157" spans="1:23">
      <c r="A2157">
        <f>Input2022!A2157</f>
        <v>2023</v>
      </c>
      <c r="B2157" t="str">
        <f>Input2022!B2157</f>
        <v>Mark West Union School District</v>
      </c>
      <c r="C2157" t="str">
        <f>Input2022!C2157</f>
        <v>School District</v>
      </c>
      <c r="D2157" t="str">
        <f>Input2022!D2157</f>
        <v>06</v>
      </c>
      <c r="E2157" t="str">
        <f>Input2022!E2157</f>
        <v>097</v>
      </c>
      <c r="F2157" t="str">
        <f>Input2022!F2157</f>
        <v>24000</v>
      </c>
      <c r="G2157" t="str">
        <f>Input2022!G2157</f>
        <v>CA</v>
      </c>
      <c r="H2157">
        <f>Input2022!H2157*0.000001</f>
        <v>21.923095999999997</v>
      </c>
      <c r="I2157">
        <f>Input2022!I2157*0.000001</f>
        <v>0</v>
      </c>
      <c r="J2157">
        <f>Input2022!J2157*0.000001</f>
        <v>19.808530999999999</v>
      </c>
      <c r="K2157">
        <f>Input2022!K2157*0.000001</f>
        <v>16.123909999999999</v>
      </c>
      <c r="L2157">
        <f>Input2022!L2157*0.000001</f>
        <v>26.935327999999998</v>
      </c>
      <c r="M2157">
        <f>Input2022!M2157*0.000001</f>
        <v>22.894596999999997</v>
      </c>
      <c r="N2157">
        <f>Input2022!N2157*0.000001</f>
        <v>0</v>
      </c>
      <c r="O2157">
        <f>Input2022!O2157*0.000001</f>
        <v>25.543975</v>
      </c>
      <c r="P2157">
        <f>Input2022!P2157*0.000001</f>
        <v>2.874282</v>
      </c>
      <c r="Q2157">
        <f>Input2022!Q2157*0.000001</f>
        <v>-15.938611</v>
      </c>
      <c r="R2157">
        <f>Input2022!R2157*0.000001</f>
        <v>72.918891000000002</v>
      </c>
      <c r="S2157">
        <f>Input2022!S2157*0.000001</f>
        <v>56.98028</v>
      </c>
      <c r="T2157">
        <f>Input2022!T2157*0.000001</f>
        <v>2.301002</v>
      </c>
      <c r="U2157">
        <f>Input2022!U2157*0.000001</f>
        <v>0</v>
      </c>
      <c r="V2157">
        <f>Input2022!V2157*0.000001</f>
        <v>2.172634</v>
      </c>
      <c r="W2157">
        <f>Input2022!W2157*0.000001</f>
        <v>10.302913</v>
      </c>
    </row>
    <row r="2158" spans="1:23">
      <c r="A2158">
        <f>Input2022!A2158</f>
        <v>2023</v>
      </c>
      <c r="B2158" t="str">
        <f>Input2022!B2158</f>
        <v>Martinez</v>
      </c>
      <c r="C2158" t="str">
        <f>Input2022!C2158</f>
        <v>City</v>
      </c>
      <c r="D2158" t="str">
        <f>Input2022!D2158</f>
        <v>06</v>
      </c>
      <c r="E2158" t="str">
        <f>Input2022!E2158</f>
        <v>013</v>
      </c>
      <c r="F2158">
        <f>Input2022!F2158</f>
        <v>46114</v>
      </c>
      <c r="G2158" t="str">
        <f>Input2022!G2158</f>
        <v>CA</v>
      </c>
      <c r="H2158">
        <f>Input2022!H2158*0.000001</f>
        <v>23.799318</v>
      </c>
      <c r="I2158">
        <f>Input2022!I2158*0.000001</f>
        <v>-1.6826269999999999</v>
      </c>
      <c r="J2158">
        <f>Input2022!J2158*0.000001</f>
        <v>34.538291999999998</v>
      </c>
      <c r="K2158">
        <f>Input2022!K2158*0.000001</f>
        <v>55.536653999999999</v>
      </c>
      <c r="L2158">
        <f>Input2022!L2158*0.000001</f>
        <v>71.53217699999999</v>
      </c>
      <c r="M2158">
        <f>Input2022!M2158*0.000001</f>
        <v>39.582132999999999</v>
      </c>
      <c r="N2158">
        <f>Input2022!N2158*0.000001</f>
        <v>0</v>
      </c>
      <c r="O2158">
        <f>Input2022!O2158*0.000001</f>
        <v>24.267792999999998</v>
      </c>
      <c r="P2158">
        <f>Input2022!P2158*0.000001</f>
        <v>4.4514619999999994</v>
      </c>
      <c r="Q2158">
        <f>Input2022!Q2158*0.000001</f>
        <v>-51.132388999999996</v>
      </c>
      <c r="R2158">
        <f>Input2022!R2158*0.000001</f>
        <v>221.117715</v>
      </c>
      <c r="S2158">
        <f>Input2022!S2158*0.000001</f>
        <v>169.98532599999999</v>
      </c>
      <c r="T2158">
        <f>Input2022!T2158*0.000001</f>
        <v>5.076263</v>
      </c>
      <c r="U2158">
        <f>Input2022!U2158*0.000001</f>
        <v>13.741650999999999</v>
      </c>
      <c r="V2158">
        <f>Input2022!V2158*0.000001</f>
        <v>23.163055999999997</v>
      </c>
      <c r="W2158">
        <f>Input2022!W2158*0.000001</f>
        <v>-13.569011999999999</v>
      </c>
    </row>
    <row r="2159" spans="1:23">
      <c r="A2159">
        <f>Input2022!A2159</f>
        <v>2023</v>
      </c>
      <c r="B2159" t="str">
        <f>Input2022!B2159</f>
        <v>Martinez Unified School District</v>
      </c>
      <c r="C2159" t="str">
        <f>Input2022!C2159</f>
        <v>School District</v>
      </c>
      <c r="D2159" t="str">
        <f>Input2022!D2159</f>
        <v>06</v>
      </c>
      <c r="E2159" t="str">
        <f>Input2022!E2159</f>
        <v>013</v>
      </c>
      <c r="F2159" t="str">
        <f>Input2022!F2159</f>
        <v>24030</v>
      </c>
      <c r="G2159" t="str">
        <f>Input2022!G2159</f>
        <v>CA</v>
      </c>
      <c r="H2159">
        <f>Input2022!H2159*0.000001</f>
        <v>5.9819009999999997</v>
      </c>
      <c r="I2159">
        <f>Input2022!I2159*0.000001</f>
        <v>0</v>
      </c>
      <c r="J2159">
        <f>Input2022!J2159*0.000001</f>
        <v>59.566041999999996</v>
      </c>
      <c r="K2159">
        <f>Input2022!K2159*0.000001</f>
        <v>155.20567399999999</v>
      </c>
      <c r="L2159">
        <f>Input2022!L2159*0.000001</f>
        <v>79.103109000000003</v>
      </c>
      <c r="M2159">
        <f>Input2022!M2159*0.000001</f>
        <v>65.891235999999992</v>
      </c>
      <c r="N2159">
        <f>Input2022!N2159*0.000001</f>
        <v>0</v>
      </c>
      <c r="O2159">
        <f>Input2022!O2159*0.000001</f>
        <v>8.5443750000000005</v>
      </c>
      <c r="P2159">
        <f>Input2022!P2159*0.000001</f>
        <v>2.8045529999999999</v>
      </c>
      <c r="Q2159">
        <f>Input2022!Q2159*0.000001</f>
        <v>-40.514139999999998</v>
      </c>
      <c r="R2159">
        <f>Input2022!R2159*0.000001</f>
        <v>189.76228699999999</v>
      </c>
      <c r="S2159">
        <f>Input2022!S2159*0.000001</f>
        <v>149.24814699999999</v>
      </c>
      <c r="T2159">
        <f>Input2022!T2159*0.000001</f>
        <v>6.4669379999999999</v>
      </c>
      <c r="U2159">
        <f>Input2022!U2159*0.000001</f>
        <v>0</v>
      </c>
      <c r="V2159">
        <f>Input2022!V2159*0.000001</f>
        <v>15.299192999999999</v>
      </c>
      <c r="W2159">
        <f>Input2022!W2159*0.000001</f>
        <v>-43.667603</v>
      </c>
    </row>
    <row r="2160" spans="1:23">
      <c r="A2160">
        <f>Input2022!A2160</f>
        <v>2023</v>
      </c>
      <c r="B2160" t="str">
        <f>Input2022!B2160</f>
        <v>Marysville</v>
      </c>
      <c r="C2160" t="str">
        <f>Input2022!C2160</f>
        <v>City</v>
      </c>
      <c r="D2160" t="str">
        <f>Input2022!D2160</f>
        <v>06</v>
      </c>
      <c r="E2160" t="str">
        <f>Input2022!E2160</f>
        <v>115</v>
      </c>
      <c r="F2160">
        <f>Input2022!F2160</f>
        <v>46170</v>
      </c>
      <c r="G2160" t="str">
        <f>Input2022!G2160</f>
        <v>CA</v>
      </c>
      <c r="H2160">
        <f>Input2022!H2160*0.000001</f>
        <v>10.130943</v>
      </c>
      <c r="I2160">
        <f>Input2022!I2160*0.000001</f>
        <v>-0.68729399999999996</v>
      </c>
      <c r="J2160">
        <f>Input2022!J2160*0.000001</f>
        <v>15.082611</v>
      </c>
      <c r="K2160">
        <f>Input2022!K2160*0.000001</f>
        <v>38.855727000000002</v>
      </c>
      <c r="L2160">
        <f>Input2022!L2160*0.000001</f>
        <v>26.172573999999997</v>
      </c>
      <c r="M2160">
        <f>Input2022!M2160*0.000001</f>
        <v>16.315408999999999</v>
      </c>
      <c r="N2160">
        <f>Input2022!N2160*0.000001</f>
        <v>1.9999999999999999E-6</v>
      </c>
      <c r="O2160">
        <f>Input2022!O2160*0.000001</f>
        <v>11.039125</v>
      </c>
      <c r="P2160">
        <f>Input2022!P2160*0.000001</f>
        <v>3.3910709999999997</v>
      </c>
      <c r="Q2160">
        <f>Input2022!Q2160*0.000001</f>
        <v>-2.4058419999999998</v>
      </c>
      <c r="R2160">
        <f>Input2022!R2160*0.000001</f>
        <v>53.517464982383729</v>
      </c>
      <c r="S2160">
        <f>Input2022!S2160*0.000001</f>
        <v>51.111622982383729</v>
      </c>
      <c r="T2160">
        <f>Input2022!T2160*0.000001</f>
        <v>0.61775099999999994</v>
      </c>
      <c r="U2160">
        <f>Input2022!U2160*0.000001</f>
        <v>0</v>
      </c>
      <c r="V2160">
        <f>Input2022!V2160*0.000001</f>
        <v>1.3391999999999999E-2</v>
      </c>
      <c r="W2160">
        <f>Input2022!W2160*0.000001</f>
        <v>-5.4320439999999994</v>
      </c>
    </row>
    <row r="2161" spans="1:23">
      <c r="A2161">
        <f>Input2022!A2161</f>
        <v>2023</v>
      </c>
      <c r="B2161" t="str">
        <f>Input2022!B2161</f>
        <v>Marysville Joint Unified School District</v>
      </c>
      <c r="C2161" t="str">
        <f>Input2022!C2161</f>
        <v>School District</v>
      </c>
      <c r="D2161" t="str">
        <f>Input2022!D2161</f>
        <v>06</v>
      </c>
      <c r="E2161" t="str">
        <f>Input2022!E2161</f>
        <v>007</v>
      </c>
      <c r="F2161" t="str">
        <f>Input2022!F2161</f>
        <v>24090</v>
      </c>
      <c r="G2161" t="str">
        <f>Input2022!G2161</f>
        <v>CA</v>
      </c>
      <c r="H2161">
        <f>Input2022!H2161*0.000001</f>
        <v>46.078544999999998</v>
      </c>
      <c r="I2161">
        <f>Input2022!I2161*0.000001</f>
        <v>-0.62183599999999994</v>
      </c>
      <c r="J2161">
        <f>Input2022!J2161*0.000001</f>
        <v>165.77710999999999</v>
      </c>
      <c r="K2161">
        <f>Input2022!K2161*0.000001</f>
        <v>139.63368399999999</v>
      </c>
      <c r="L2161">
        <f>Input2022!L2161*0.000001</f>
        <v>213.190517</v>
      </c>
      <c r="M2161">
        <f>Input2022!M2161*0.000001</f>
        <v>191.02122</v>
      </c>
      <c r="N2161">
        <f>Input2022!N2161*0.000001</f>
        <v>0</v>
      </c>
      <c r="O2161">
        <f>Input2022!O2161*0.000001</f>
        <v>97.647432999999992</v>
      </c>
      <c r="P2161">
        <f>Input2022!P2161*0.000001</f>
        <v>24.650918999999998</v>
      </c>
      <c r="Q2161">
        <f>Input2022!Q2161*0.000001</f>
        <v>-115.68468999999999</v>
      </c>
      <c r="R2161">
        <f>Input2022!R2161*0.000001</f>
        <v>505.330243</v>
      </c>
      <c r="S2161">
        <f>Input2022!S2161*0.000001</f>
        <v>389.64555300000001</v>
      </c>
      <c r="T2161">
        <f>Input2022!T2161*0.000001</f>
        <v>17.326083999999998</v>
      </c>
      <c r="U2161">
        <f>Input2022!U2161*0.000001</f>
        <v>0</v>
      </c>
      <c r="V2161">
        <f>Input2022!V2161*0.000001</f>
        <v>19.926922999999999</v>
      </c>
      <c r="W2161">
        <f>Input2022!W2161*0.000001</f>
        <v>-59.369719999999994</v>
      </c>
    </row>
    <row r="2162" spans="1:23">
      <c r="A2162">
        <f>Input2022!A2162</f>
        <v>2023</v>
      </c>
      <c r="B2162" t="str">
        <f>Input2022!B2162</f>
        <v>Mattole Unified School District</v>
      </c>
      <c r="C2162" t="str">
        <f>Input2022!C2162</f>
        <v>School District</v>
      </c>
      <c r="D2162" t="str">
        <f>Input2022!D2162</f>
        <v>06</v>
      </c>
      <c r="E2162" t="str">
        <f>Input2022!E2162</f>
        <v>023</v>
      </c>
      <c r="F2162" t="str">
        <f>Input2022!F2162</f>
        <v>00038</v>
      </c>
      <c r="G2162" t="str">
        <f>Input2022!G2162</f>
        <v>CA</v>
      </c>
      <c r="H2162">
        <f>Input2022!H2162*0.000001</f>
        <v>2.051463</v>
      </c>
      <c r="I2162">
        <f>Input2022!I2162*0.000001</f>
        <v>0</v>
      </c>
      <c r="J2162">
        <f>Input2022!J2162*0.000001</f>
        <v>1.268756</v>
      </c>
      <c r="K2162">
        <f>Input2022!K2162*0.000001</f>
        <v>2.1976990000000001</v>
      </c>
      <c r="L2162">
        <f>Input2022!L2162*0.000001</f>
        <v>1.935225</v>
      </c>
      <c r="M2162">
        <f>Input2022!M2162*0.000001</f>
        <v>1.8139879999999999</v>
      </c>
      <c r="N2162">
        <f>Input2022!N2162*0.000001</f>
        <v>2.564511</v>
      </c>
      <c r="O2162">
        <f>Input2022!O2162*0.000001</f>
        <v>0</v>
      </c>
      <c r="P2162">
        <f>Input2022!P2162*0.000001</f>
        <v>0.26384099999999999</v>
      </c>
      <c r="Q2162">
        <f>Input2022!Q2162*0.000001</f>
        <v>-0.69186799999999993</v>
      </c>
      <c r="R2162">
        <f>Input2022!R2162*0.000001</f>
        <v>3.1407291228070182</v>
      </c>
      <c r="S2162">
        <f>Input2022!S2162*0.000001</f>
        <v>2.4488611228070183</v>
      </c>
      <c r="T2162">
        <f>Input2022!T2162*0.000001</f>
        <v>8.7555999999999995E-2</v>
      </c>
      <c r="U2162">
        <f>Input2022!U2162*0.000001</f>
        <v>0</v>
      </c>
      <c r="V2162">
        <f>Input2022!V2162*0.000001</f>
        <v>0</v>
      </c>
      <c r="W2162">
        <f>Input2022!W2162*0.000001</f>
        <v>-0.41869499999999998</v>
      </c>
    </row>
    <row r="2163" spans="1:23">
      <c r="A2163">
        <f>Input2022!A2163</f>
        <v>2023</v>
      </c>
      <c r="B2163" t="str">
        <f>Input2022!B2163</f>
        <v>Mccabe Union Elementary School District</v>
      </c>
      <c r="C2163" t="str">
        <f>Input2022!C2163</f>
        <v>School District</v>
      </c>
      <c r="D2163" t="str">
        <f>Input2022!D2163</f>
        <v>06</v>
      </c>
      <c r="E2163" t="str">
        <f>Input2022!E2163</f>
        <v>025</v>
      </c>
      <c r="F2163" t="str">
        <f>Input2022!F2163</f>
        <v>24180</v>
      </c>
      <c r="G2163" t="str">
        <f>Input2022!G2163</f>
        <v>CA</v>
      </c>
      <c r="H2163">
        <f>Input2022!H2163*0.000001</f>
        <v>7.6219679999999999</v>
      </c>
      <c r="I2163">
        <f>Input2022!I2163*0.000001</f>
        <v>0</v>
      </c>
      <c r="J2163">
        <f>Input2022!J2163*0.000001</f>
        <v>17.701034</v>
      </c>
      <c r="K2163">
        <f>Input2022!K2163*0.000001</f>
        <v>8.0218530000000001</v>
      </c>
      <c r="L2163">
        <f>Input2022!L2163*0.000001</f>
        <v>24.715889999999998</v>
      </c>
      <c r="M2163">
        <f>Input2022!M2163*0.000001</f>
        <v>20.515713999999999</v>
      </c>
      <c r="N2163">
        <f>Input2022!N2163*0.000001</f>
        <v>9.8500259999999997</v>
      </c>
      <c r="O2163">
        <f>Input2022!O2163*0.000001</f>
        <v>0</v>
      </c>
      <c r="P2163">
        <f>Input2022!P2163*0.000001</f>
        <v>0.73061699999999996</v>
      </c>
      <c r="Q2163">
        <f>Input2022!Q2163*0.000001</f>
        <v>-11.584398</v>
      </c>
      <c r="R2163">
        <f>Input2022!R2163*0.000001</f>
        <v>50.611176106382985</v>
      </c>
      <c r="S2163">
        <f>Input2022!S2163*0.000001</f>
        <v>39.026778106382984</v>
      </c>
      <c r="T2163">
        <f>Input2022!T2163*0.000001</f>
        <v>1.9465429999999999</v>
      </c>
      <c r="U2163">
        <f>Input2022!U2163*0.000001</f>
        <v>0</v>
      </c>
      <c r="V2163">
        <f>Input2022!V2163*0.000001</f>
        <v>0.26272000000000001</v>
      </c>
      <c r="W2163">
        <f>Input2022!W2163*0.000001</f>
        <v>-1.5738639999999999</v>
      </c>
    </row>
    <row r="2164" spans="1:23">
      <c r="A2164">
        <f>Input2022!A2164</f>
        <v>2023</v>
      </c>
      <c r="B2164" t="str">
        <f>Input2022!B2164</f>
        <v>McFarland</v>
      </c>
      <c r="C2164" t="str">
        <f>Input2022!C2164</f>
        <v>City</v>
      </c>
      <c r="D2164" t="str">
        <f>Input2022!D2164</f>
        <v>06</v>
      </c>
      <c r="E2164" t="str">
        <f>Input2022!E2164</f>
        <v>077</v>
      </c>
      <c r="F2164">
        <f>Input2022!F2164</f>
        <v>44826</v>
      </c>
      <c r="G2164" t="str">
        <f>Input2022!G2164</f>
        <v>CA</v>
      </c>
      <c r="H2164">
        <f>Input2022!H2164*0.000001</f>
        <v>0.65237800000000001</v>
      </c>
      <c r="I2164">
        <f>Input2022!I2164*0.000001</f>
        <v>-0.71900799999999998</v>
      </c>
      <c r="J2164">
        <f>Input2022!J2164*0.000001</f>
        <v>9.4055049999999998</v>
      </c>
      <c r="K2164">
        <f>Input2022!K2164*0.000001</f>
        <v>10.008108</v>
      </c>
      <c r="L2164">
        <f>Input2022!L2164*0.000001</f>
        <v>16.912108</v>
      </c>
      <c r="M2164">
        <f>Input2022!M2164*0.000001</f>
        <v>5.0729619999999995</v>
      </c>
      <c r="N2164">
        <f>Input2022!N2164*0.000001</f>
        <v>0</v>
      </c>
      <c r="O2164">
        <f>Input2022!O2164*0.000001</f>
        <v>0.13241600000000001</v>
      </c>
      <c r="P2164">
        <f>Input2022!P2164*0.000001</f>
        <v>1.043663</v>
      </c>
      <c r="Q2164">
        <f>Input2022!Q2164*0.000001</f>
        <v>0</v>
      </c>
      <c r="R2164">
        <f>Input2022!R2164*0.000001</f>
        <v>0</v>
      </c>
      <c r="S2164">
        <f>Input2022!S2164*0.000001</f>
        <v>0</v>
      </c>
      <c r="T2164">
        <f>Input2022!T2164*0.000001</f>
        <v>0</v>
      </c>
      <c r="U2164">
        <f>Input2022!U2164*0.000001</f>
        <v>0</v>
      </c>
      <c r="V2164">
        <f>Input2022!V2164*0.000001</f>
        <v>0</v>
      </c>
      <c r="W2164">
        <f>Input2022!W2164*0.000001</f>
        <v>1.2579829999999999</v>
      </c>
    </row>
    <row r="2165" spans="1:23">
      <c r="A2165">
        <f>Input2022!A2165</f>
        <v>2023</v>
      </c>
      <c r="B2165" t="str">
        <f>Input2022!B2165</f>
        <v>Mcfarland Unified School District</v>
      </c>
      <c r="C2165" t="str">
        <f>Input2022!C2165</f>
        <v>School District</v>
      </c>
      <c r="D2165" t="str">
        <f>Input2022!D2165</f>
        <v>06</v>
      </c>
      <c r="E2165" t="str">
        <f>Input2022!E2165</f>
        <v>029</v>
      </c>
      <c r="F2165" t="str">
        <f>Input2022!F2165</f>
        <v>24230</v>
      </c>
      <c r="G2165" t="str">
        <f>Input2022!G2165</f>
        <v>CA</v>
      </c>
      <c r="H2165">
        <f>Input2022!H2165*0.000001</f>
        <v>12.896822999999999</v>
      </c>
      <c r="I2165">
        <f>Input2022!I2165*0.000001</f>
        <v>-7.7842919999999998</v>
      </c>
      <c r="J2165">
        <f>Input2022!J2165*0.000001</f>
        <v>62.730905999999997</v>
      </c>
      <c r="K2165">
        <f>Input2022!K2165*0.000001</f>
        <v>50.622197</v>
      </c>
      <c r="L2165">
        <f>Input2022!L2165*0.000001</f>
        <v>87.834800000000001</v>
      </c>
      <c r="M2165">
        <f>Input2022!M2165*0.000001</f>
        <v>79.22795099999999</v>
      </c>
      <c r="N2165">
        <f>Input2022!N2165*0.000001</f>
        <v>0</v>
      </c>
      <c r="O2165">
        <f>Input2022!O2165*0.000001</f>
        <v>37.792650999999999</v>
      </c>
      <c r="P2165">
        <f>Input2022!P2165*0.000001</f>
        <v>11.832932999999999</v>
      </c>
      <c r="Q2165">
        <f>Input2022!Q2165*0.000001</f>
        <v>-34.766188</v>
      </c>
      <c r="R2165">
        <f>Input2022!R2165*0.000001</f>
        <v>153.84089245614035</v>
      </c>
      <c r="S2165">
        <f>Input2022!S2165*0.000001</f>
        <v>119.07470445614037</v>
      </c>
      <c r="T2165">
        <f>Input2022!T2165*0.000001</f>
        <v>5.5652109999999997</v>
      </c>
      <c r="U2165">
        <f>Input2022!U2165*0.000001</f>
        <v>-1.3030556766395877E-3</v>
      </c>
      <c r="V2165">
        <f>Input2022!V2165*0.000001</f>
        <v>13.013653944323361</v>
      </c>
      <c r="W2165">
        <f>Input2022!W2165*0.000001</f>
        <v>-16.750000999999997</v>
      </c>
    </row>
    <row r="2166" spans="1:23">
      <c r="A2166">
        <f>Input2022!A2166</f>
        <v>2023</v>
      </c>
      <c r="B2166" t="str">
        <f>Input2022!B2166</f>
        <v>Mckinleyville Union School District</v>
      </c>
      <c r="C2166" t="str">
        <f>Input2022!C2166</f>
        <v>School District</v>
      </c>
      <c r="D2166" t="str">
        <f>Input2022!D2166</f>
        <v>06</v>
      </c>
      <c r="E2166" t="str">
        <f>Input2022!E2166</f>
        <v>023</v>
      </c>
      <c r="F2166" t="str">
        <f>Input2022!F2166</f>
        <v>24300</v>
      </c>
      <c r="G2166" t="str">
        <f>Input2022!G2166</f>
        <v>CA</v>
      </c>
      <c r="H2166">
        <f>Input2022!H2166*0.000001</f>
        <v>3.0550259999999998</v>
      </c>
      <c r="I2166">
        <f>Input2022!I2166*0.000001</f>
        <v>0</v>
      </c>
      <c r="J2166">
        <f>Input2022!J2166*0.000001</f>
        <v>16.494869999999999</v>
      </c>
      <c r="K2166">
        <f>Input2022!K2166*0.000001</f>
        <v>23.515446999999998</v>
      </c>
      <c r="L2166">
        <f>Input2022!L2166*0.000001</f>
        <v>20.138504999999999</v>
      </c>
      <c r="M2166">
        <f>Input2022!M2166*0.000001</f>
        <v>18.144548</v>
      </c>
      <c r="N2166">
        <f>Input2022!N2166*0.000001</f>
        <v>5.6646539999999996</v>
      </c>
      <c r="O2166">
        <f>Input2022!O2166*0.000001</f>
        <v>0</v>
      </c>
      <c r="P2166">
        <f>Input2022!P2166*0.000001</f>
        <v>1.4646409999999999</v>
      </c>
      <c r="Q2166">
        <f>Input2022!Q2166*0.000001</f>
        <v>-12.617944</v>
      </c>
      <c r="R2166">
        <f>Input2022!R2166*0.000001</f>
        <v>56.008485999999998</v>
      </c>
      <c r="S2166">
        <f>Input2022!S2166*0.000001</f>
        <v>43.390541999999996</v>
      </c>
      <c r="T2166">
        <f>Input2022!T2166*0.000001</f>
        <v>1.6948059999999998</v>
      </c>
      <c r="U2166">
        <f>Input2022!U2166*0.000001</f>
        <v>0</v>
      </c>
      <c r="V2166">
        <f>Input2022!V2166*0.000001</f>
        <v>1.1800059999999999</v>
      </c>
      <c r="W2166">
        <f>Input2022!W2166*0.000001</f>
        <v>-7.8931659999999999</v>
      </c>
    </row>
    <row r="2167" spans="1:23">
      <c r="A2167">
        <f>Input2022!A2167</f>
        <v>2023</v>
      </c>
      <c r="B2167" t="str">
        <f>Input2022!B2167</f>
        <v>McKittrick Elementary School District</v>
      </c>
      <c r="C2167" t="str">
        <f>Input2022!C2167</f>
        <v>School District</v>
      </c>
      <c r="D2167" t="str">
        <f>Input2022!D2167</f>
        <v>06</v>
      </c>
      <c r="E2167" t="str">
        <f>Input2022!E2167</f>
        <v>029</v>
      </c>
      <c r="F2167" t="str">
        <f>Input2022!F2167</f>
        <v>24330</v>
      </c>
      <c r="G2167" t="str">
        <f>Input2022!G2167</f>
        <v>CA</v>
      </c>
      <c r="H2167">
        <f>Input2022!H2167*0.000001</f>
        <v>3.4225049999999997</v>
      </c>
      <c r="I2167">
        <f>Input2022!I2167*0.000001</f>
        <v>0</v>
      </c>
      <c r="J2167">
        <f>Input2022!J2167*0.000001</f>
        <v>2.8241309999999999</v>
      </c>
      <c r="K2167">
        <f>Input2022!K2167*0.000001</f>
        <v>0</v>
      </c>
      <c r="L2167">
        <f>Input2022!L2167*0.000001</f>
        <v>3.6325229999999999</v>
      </c>
      <c r="M2167">
        <f>Input2022!M2167*0.000001</f>
        <v>3.394644</v>
      </c>
      <c r="N2167">
        <f>Input2022!N2167*0.000001</f>
        <v>3.9809549999999998</v>
      </c>
      <c r="O2167">
        <f>Input2022!O2167*0.000001</f>
        <v>0</v>
      </c>
      <c r="P2167">
        <f>Input2022!P2167*0.000001</f>
        <v>0.22474</v>
      </c>
      <c r="Q2167">
        <f>Input2022!Q2167*0.000001</f>
        <v>-1.8019999999999998</v>
      </c>
      <c r="R2167">
        <f>Input2022!R2167*0.000001</f>
        <v>9.5285969999999995</v>
      </c>
      <c r="S2167">
        <f>Input2022!S2167*0.000001</f>
        <v>7.7265969999999999</v>
      </c>
      <c r="T2167">
        <f>Input2022!T2167*0.000001</f>
        <v>0.23689199999999999</v>
      </c>
      <c r="U2167">
        <f>Input2022!U2167*0.000001</f>
        <v>2.950475</v>
      </c>
      <c r="V2167">
        <f>Input2022!V2167*0.000001</f>
        <v>1.951827</v>
      </c>
      <c r="W2167">
        <f>Input2022!W2167*0.000001</f>
        <v>10.548221</v>
      </c>
    </row>
    <row r="2168" spans="1:23">
      <c r="A2168">
        <f>Input2022!A2168</f>
        <v>2023</v>
      </c>
      <c r="B2168" t="str">
        <f>Input2022!B2168</f>
        <v>Mcswain Union Elementary School District</v>
      </c>
      <c r="C2168" t="str">
        <f>Input2022!C2168</f>
        <v>School District</v>
      </c>
      <c r="D2168" t="str">
        <f>Input2022!D2168</f>
        <v>06</v>
      </c>
      <c r="E2168" t="str">
        <f>Input2022!E2168</f>
        <v>047</v>
      </c>
      <c r="F2168" t="str">
        <f>Input2022!F2168</f>
        <v>24360</v>
      </c>
      <c r="G2168" t="str">
        <f>Input2022!G2168</f>
        <v>CA</v>
      </c>
      <c r="H2168">
        <f>Input2022!H2168*0.000001</f>
        <v>2.1968259999999997</v>
      </c>
      <c r="I2168">
        <f>Input2022!I2168*0.000001</f>
        <v>-0.71594999999999998</v>
      </c>
      <c r="J2168">
        <f>Input2022!J2168*0.000001</f>
        <v>13.494517</v>
      </c>
      <c r="K2168">
        <f>Input2022!K2168*0.000001</f>
        <v>2.9430839999999998</v>
      </c>
      <c r="L2168">
        <f>Input2022!L2168*0.000001</f>
        <v>17.006591</v>
      </c>
      <c r="M2168">
        <f>Input2022!M2168*0.000001</f>
        <v>15.012003</v>
      </c>
      <c r="N2168">
        <f>Input2022!N2168*0.000001</f>
        <v>0</v>
      </c>
      <c r="O2168">
        <f>Input2022!O2168*0.000001</f>
        <v>3.5544019999999996</v>
      </c>
      <c r="P2168">
        <f>Input2022!P2168*0.000001</f>
        <v>1.443926</v>
      </c>
      <c r="Q2168">
        <f>Input2022!Q2168*0.000001</f>
        <v>-7.6190549999999995</v>
      </c>
      <c r="R2168">
        <f>Input2022!R2168*0.000001</f>
        <v>35.383561</v>
      </c>
      <c r="S2168">
        <f>Input2022!S2168*0.000001</f>
        <v>27.764505999999997</v>
      </c>
      <c r="T2168">
        <f>Input2022!T2168*0.000001</f>
        <v>1.26291</v>
      </c>
      <c r="U2168">
        <f>Input2022!U2168*0.000001</f>
        <v>-3.4299999999999999E-4</v>
      </c>
      <c r="V2168">
        <f>Input2022!V2168*0.000001</f>
        <v>1.1270069999999999</v>
      </c>
      <c r="W2168">
        <f>Input2022!W2168*0.000001</f>
        <v>-4.5388310000000001</v>
      </c>
    </row>
    <row r="2169" spans="1:23">
      <c r="A2169">
        <f>Input2022!A2169</f>
        <v>2023</v>
      </c>
      <c r="B2169" t="str">
        <f>Input2022!B2169</f>
        <v>Meadows Union School District</v>
      </c>
      <c r="C2169" t="str">
        <f>Input2022!C2169</f>
        <v>School District</v>
      </c>
      <c r="D2169" t="str">
        <f>Input2022!D2169</f>
        <v>06</v>
      </c>
      <c r="E2169" t="str">
        <f>Input2022!E2169</f>
        <v>025</v>
      </c>
      <c r="F2169" t="str">
        <f>Input2022!F2169</f>
        <v>24390</v>
      </c>
      <c r="G2169" t="str">
        <f>Input2022!G2169</f>
        <v>CA</v>
      </c>
      <c r="H2169">
        <f>Input2022!H2169*0.000001</f>
        <v>3.3266869999999997</v>
      </c>
      <c r="I2169">
        <f>Input2022!I2169*0.000001</f>
        <v>-0.13808399999999998</v>
      </c>
      <c r="J2169">
        <f>Input2022!J2169*0.000001</f>
        <v>7.8692839999999995</v>
      </c>
      <c r="K2169">
        <f>Input2022!K2169*0.000001</f>
        <v>8.3484909999999992</v>
      </c>
      <c r="L2169">
        <f>Input2022!L2169*0.000001</f>
        <v>9.9703229999999987</v>
      </c>
      <c r="M2169">
        <f>Input2022!M2169*0.000001</f>
        <v>9.4755260000000003</v>
      </c>
      <c r="N2169">
        <f>Input2022!N2169*0.000001</f>
        <v>0</v>
      </c>
      <c r="O2169">
        <f>Input2022!O2169*0.000001</f>
        <v>4.8726940000000001</v>
      </c>
      <c r="P2169">
        <f>Input2022!P2169*0.000001</f>
        <v>0.68240299999999998</v>
      </c>
      <c r="Q2169">
        <f>Input2022!Q2169*0.000001</f>
        <v>-6.0332650000000001</v>
      </c>
      <c r="R2169">
        <f>Input2022!R2169*0.000001</f>
        <v>26.395838999999999</v>
      </c>
      <c r="S2169">
        <f>Input2022!S2169*0.000001</f>
        <v>20.362573999999999</v>
      </c>
      <c r="T2169">
        <f>Input2022!T2169*0.000001</f>
        <v>0.81948100000000001</v>
      </c>
      <c r="U2169">
        <f>Input2022!U2169*0.000001</f>
        <v>0</v>
      </c>
      <c r="V2169">
        <f>Input2022!V2169*0.000001</f>
        <v>0.90320599999999995</v>
      </c>
      <c r="W2169">
        <f>Input2022!W2169*0.000001</f>
        <v>-1.8329879999999998</v>
      </c>
    </row>
    <row r="2170" spans="1:23">
      <c r="A2170">
        <f>Input2022!A2170</f>
        <v>2023</v>
      </c>
      <c r="B2170" t="str">
        <f>Input2022!B2170</f>
        <v>Mendocino County</v>
      </c>
      <c r="C2170" t="str">
        <f>Input2022!C2170</f>
        <v>County</v>
      </c>
      <c r="D2170" t="str">
        <f>Input2022!D2170</f>
        <v>06</v>
      </c>
      <c r="E2170" t="str">
        <f>Input2022!E2170</f>
        <v>045</v>
      </c>
      <c r="F2170" t="str">
        <f>Input2022!F2170</f>
        <v>00000</v>
      </c>
      <c r="G2170" t="str">
        <f>Input2022!G2170</f>
        <v>CA</v>
      </c>
      <c r="H2170">
        <f>Input2022!H2170*0.000001</f>
        <v>31.820996999999998</v>
      </c>
      <c r="I2170">
        <f>Input2022!I2170*0.000001</f>
        <v>-39.174042</v>
      </c>
      <c r="J2170">
        <f>Input2022!J2170*0.000001</f>
        <v>213.526624</v>
      </c>
      <c r="K2170">
        <f>Input2022!K2170*0.000001</f>
        <v>57.670032999999997</v>
      </c>
      <c r="L2170">
        <f>Input2022!L2170*0.000001</f>
        <v>330.383781</v>
      </c>
      <c r="M2170">
        <f>Input2022!M2170*0.000001</f>
        <v>247.14387499999998</v>
      </c>
      <c r="N2170">
        <f>Input2022!N2170*0.000001</f>
        <v>0.103073</v>
      </c>
      <c r="O2170">
        <f>Input2022!O2170*0.000001</f>
        <v>44.800008999999996</v>
      </c>
      <c r="P2170">
        <f>Input2022!P2170*0.000001</f>
        <v>9.0767379999999989</v>
      </c>
      <c r="Q2170">
        <f>Input2022!Q2170*0.000001</f>
        <v>-241.22524199999998</v>
      </c>
      <c r="R2170">
        <f>Input2022!R2170*0.000001</f>
        <v>840.50606968641102</v>
      </c>
      <c r="S2170">
        <f>Input2022!S2170*0.000001</f>
        <v>599.28082768641104</v>
      </c>
      <c r="T2170">
        <f>Input2022!T2170*0.000001</f>
        <v>29.020253</v>
      </c>
      <c r="U2170">
        <f>Input2022!U2170*0.000001</f>
        <v>0</v>
      </c>
      <c r="V2170">
        <f>Input2022!V2170*0.000001</f>
        <v>0</v>
      </c>
      <c r="W2170">
        <f>Input2022!W2170*0.000001</f>
        <v>-139.48162499999998</v>
      </c>
    </row>
    <row r="2171" spans="1:23">
      <c r="A2171">
        <f>Input2022!A2171</f>
        <v>2023</v>
      </c>
      <c r="B2171" t="str">
        <f>Input2022!B2171</f>
        <v>Mendocino County Office of Education</v>
      </c>
      <c r="C2171" t="str">
        <f>Input2022!C2171</f>
        <v>School District</v>
      </c>
      <c r="D2171" t="str">
        <f>Input2022!D2171</f>
        <v>06</v>
      </c>
      <c r="E2171" t="str">
        <f>Input2022!E2171</f>
        <v>045</v>
      </c>
      <c r="F2171" t="str">
        <f>Input2022!F2171</f>
        <v>91019</v>
      </c>
      <c r="G2171" t="str">
        <f>Input2022!G2171</f>
        <v>CA</v>
      </c>
      <c r="H2171">
        <f>Input2022!H2171*0.000001</f>
        <v>25.177056</v>
      </c>
      <c r="I2171">
        <f>Input2022!I2171*0.000001</f>
        <v>0</v>
      </c>
      <c r="J2171">
        <f>Input2022!J2171*0.000001</f>
        <v>29.405628999999998</v>
      </c>
      <c r="K2171">
        <f>Input2022!K2171*0.000001</f>
        <v>0.112373</v>
      </c>
      <c r="L2171">
        <f>Input2022!L2171*0.000001</f>
        <v>43.252657999999997</v>
      </c>
      <c r="M2171">
        <f>Input2022!M2171*0.000001</f>
        <v>29.73771</v>
      </c>
      <c r="N2171">
        <f>Input2022!N2171*0.000001</f>
        <v>0</v>
      </c>
      <c r="O2171">
        <f>Input2022!O2171*0.000001</f>
        <v>25.002148999999999</v>
      </c>
      <c r="P2171">
        <f>Input2022!P2171*0.000001</f>
        <v>3.726521</v>
      </c>
      <c r="Q2171">
        <f>Input2022!Q2171*0.000001</f>
        <v>-24.503489999999999</v>
      </c>
      <c r="R2171">
        <f>Input2022!R2171*0.000001</f>
        <v>93.437456999999995</v>
      </c>
      <c r="S2171">
        <f>Input2022!S2171*0.000001</f>
        <v>68.933966999999996</v>
      </c>
      <c r="T2171">
        <f>Input2022!T2171*0.000001</f>
        <v>3.2852159999999997</v>
      </c>
      <c r="U2171">
        <f>Input2022!U2171*0.000001</f>
        <v>0</v>
      </c>
      <c r="V2171">
        <f>Input2022!V2171*0.000001</f>
        <v>0</v>
      </c>
      <c r="W2171">
        <f>Input2022!W2171*0.000001</f>
        <v>12.869988999999999</v>
      </c>
    </row>
    <row r="2172" spans="1:23">
      <c r="A2172">
        <f>Input2022!A2172</f>
        <v>2023</v>
      </c>
      <c r="B2172" t="str">
        <f>Input2022!B2172</f>
        <v>Mendocino Unified School District</v>
      </c>
      <c r="C2172" t="str">
        <f>Input2022!C2172</f>
        <v>School District</v>
      </c>
      <c r="D2172" t="str">
        <f>Input2022!D2172</f>
        <v>06</v>
      </c>
      <c r="E2172" t="str">
        <f>Input2022!E2172</f>
        <v>045</v>
      </c>
      <c r="F2172" t="str">
        <f>Input2022!F2172</f>
        <v>24480</v>
      </c>
      <c r="G2172" t="str">
        <f>Input2022!G2172</f>
        <v>CA</v>
      </c>
      <c r="H2172">
        <f>Input2022!H2172*0.000001</f>
        <v>2.2288229999999998</v>
      </c>
      <c r="I2172">
        <f>Input2022!I2172*0.000001</f>
        <v>-0.174094</v>
      </c>
      <c r="J2172">
        <f>Input2022!J2172*0.000001</f>
        <v>10.854073</v>
      </c>
      <c r="K2172">
        <f>Input2022!K2172*0.000001</f>
        <v>42.403887999999995</v>
      </c>
      <c r="L2172">
        <f>Input2022!L2172*0.000001</f>
        <v>17.245266999999998</v>
      </c>
      <c r="M2172">
        <f>Input2022!M2172*0.000001</f>
        <v>10.705437</v>
      </c>
      <c r="N2172">
        <f>Input2022!N2172*0.000001</f>
        <v>0</v>
      </c>
      <c r="O2172">
        <f>Input2022!O2172*0.000001</f>
        <v>2.9952129999999997</v>
      </c>
      <c r="P2172">
        <f>Input2022!P2172*0.000001</f>
        <v>0.53179900000000002</v>
      </c>
      <c r="Q2172">
        <f>Input2022!Q2172*0.000001</f>
        <v>-9.9149549999999991</v>
      </c>
      <c r="R2172">
        <f>Input2022!R2172*0.000001</f>
        <v>41.220790999999998</v>
      </c>
      <c r="S2172">
        <f>Input2022!S2172*0.000001</f>
        <v>31.305835999999999</v>
      </c>
      <c r="T2172">
        <f>Input2022!T2172*0.000001</f>
        <v>1.277191</v>
      </c>
      <c r="U2172">
        <f>Input2022!U2172*0.000001</f>
        <v>0</v>
      </c>
      <c r="V2172">
        <f>Input2022!V2172*0.000001</f>
        <v>0.84224199999999994</v>
      </c>
      <c r="W2172">
        <f>Input2022!W2172*0.000001</f>
        <v>-10.60084</v>
      </c>
    </row>
    <row r="2173" spans="1:23">
      <c r="A2173">
        <f>Input2022!A2173</f>
        <v>2023</v>
      </c>
      <c r="B2173" t="str">
        <f>Input2022!B2173</f>
        <v>Mendota</v>
      </c>
      <c r="C2173" t="str">
        <f>Input2022!C2173</f>
        <v>City</v>
      </c>
      <c r="D2173" t="str">
        <f>Input2022!D2173</f>
        <v>06</v>
      </c>
      <c r="E2173" t="str">
        <f>Input2022!E2173</f>
        <v>019</v>
      </c>
      <c r="F2173">
        <f>Input2022!F2173</f>
        <v>46828</v>
      </c>
      <c r="G2173" t="str">
        <f>Input2022!G2173</f>
        <v>CA</v>
      </c>
      <c r="H2173">
        <f>Input2022!H2173*0.000001</f>
        <v>6.633121</v>
      </c>
      <c r="I2173">
        <f>Input2022!I2173*0.000001</f>
        <v>-2.6064999999999998E-2</v>
      </c>
      <c r="J2173">
        <f>Input2022!J2173*0.000001</f>
        <v>4.9686389999999996</v>
      </c>
      <c r="K2173">
        <f>Input2022!K2173*0.000001</f>
        <v>7.8910679999999997</v>
      </c>
      <c r="L2173">
        <f>Input2022!L2173*0.000001</f>
        <v>16.750636</v>
      </c>
      <c r="M2173">
        <f>Input2022!M2173*0.000001</f>
        <v>5.8955799999999998</v>
      </c>
      <c r="N2173">
        <f>Input2022!N2173*0.000001</f>
        <v>0</v>
      </c>
      <c r="O2173">
        <f>Input2022!O2173*0.000001</f>
        <v>5.8161269999999998</v>
      </c>
      <c r="P2173">
        <f>Input2022!P2173*0.000001</f>
        <v>0.21105599999999999</v>
      </c>
      <c r="Q2173">
        <f>Input2022!Q2173*0.000001</f>
        <v>-8.3214999999999997E-2</v>
      </c>
      <c r="R2173">
        <f>Input2022!R2173*0.000001</f>
        <v>1.1736949999999999</v>
      </c>
      <c r="S2173">
        <f>Input2022!S2173*0.000001</f>
        <v>1.0904799999999999</v>
      </c>
      <c r="T2173">
        <f>Input2022!T2173*0.000001</f>
        <v>0.12610199999999999</v>
      </c>
      <c r="U2173">
        <f>Input2022!U2173*0.000001</f>
        <v>0</v>
      </c>
      <c r="V2173">
        <f>Input2022!V2173*0.000001</f>
        <v>0</v>
      </c>
      <c r="W2173">
        <f>Input2022!W2173*0.000001</f>
        <v>8.1824349999999999</v>
      </c>
    </row>
    <row r="2174" spans="1:23">
      <c r="A2174">
        <f>Input2022!A2174</f>
        <v>2023</v>
      </c>
      <c r="B2174" t="str">
        <f>Input2022!B2174</f>
        <v>Mendota Unified School District</v>
      </c>
      <c r="C2174" t="str">
        <f>Input2022!C2174</f>
        <v>School District</v>
      </c>
      <c r="D2174" t="str">
        <f>Input2022!D2174</f>
        <v>06</v>
      </c>
      <c r="E2174" t="str">
        <f>Input2022!E2174</f>
        <v>019</v>
      </c>
      <c r="F2174" t="str">
        <f>Input2022!F2174</f>
        <v>00022</v>
      </c>
      <c r="G2174" t="str">
        <f>Input2022!G2174</f>
        <v>CA</v>
      </c>
      <c r="H2174">
        <f>Input2022!H2174*0.000001</f>
        <v>67.033361999999997</v>
      </c>
      <c r="I2174">
        <f>Input2022!I2174*0.000001</f>
        <v>0</v>
      </c>
      <c r="J2174">
        <f>Input2022!J2174*0.000001</f>
        <v>60.956004</v>
      </c>
      <c r="K2174">
        <f>Input2022!K2174*0.000001</f>
        <v>36.358087999999995</v>
      </c>
      <c r="L2174">
        <f>Input2022!L2174*0.000001</f>
        <v>103.013964</v>
      </c>
      <c r="M2174">
        <f>Input2022!M2174*0.000001</f>
        <v>90.008515000000003</v>
      </c>
      <c r="N2174">
        <f>Input2022!N2174*0.000001</f>
        <v>2E-3</v>
      </c>
      <c r="O2174">
        <f>Input2022!O2174*0.000001</f>
        <v>91.640141999999997</v>
      </c>
      <c r="P2174">
        <f>Input2022!P2174*0.000001</f>
        <v>10.794886</v>
      </c>
      <c r="Q2174">
        <f>Input2022!Q2174*0.000001</f>
        <v>-36.238999999999997</v>
      </c>
      <c r="R2174">
        <f>Input2022!R2174*0.000001</f>
        <v>191.90669799999998</v>
      </c>
      <c r="S2174">
        <f>Input2022!S2174*0.000001</f>
        <v>155.667698</v>
      </c>
      <c r="T2174">
        <f>Input2022!T2174*0.000001</f>
        <v>5.0151009999999996</v>
      </c>
      <c r="U2174">
        <f>Input2022!U2174*0.000001</f>
        <v>0</v>
      </c>
      <c r="V2174">
        <f>Input2022!V2174*0.000001</f>
        <v>7.7841659999999999</v>
      </c>
      <c r="W2174">
        <f>Input2022!W2174*0.000001</f>
        <v>30.345049999999997</v>
      </c>
    </row>
    <row r="2175" spans="1:23">
      <c r="A2175">
        <f>Input2022!A2175</f>
        <v>2023</v>
      </c>
      <c r="B2175" t="str">
        <f>Input2022!B2175</f>
        <v>Menifee</v>
      </c>
      <c r="C2175" t="str">
        <f>Input2022!C2175</f>
        <v>City</v>
      </c>
      <c r="D2175" t="str">
        <f>Input2022!D2175</f>
        <v>06</v>
      </c>
      <c r="E2175" t="str">
        <f>Input2022!E2175</f>
        <v>065</v>
      </c>
      <c r="F2175">
        <f>Input2022!F2175</f>
        <v>46842</v>
      </c>
      <c r="G2175" t="str">
        <f>Input2022!G2175</f>
        <v>CA</v>
      </c>
      <c r="H2175">
        <f>Input2022!H2175*0.000001</f>
        <v>90.190764999999999</v>
      </c>
      <c r="I2175">
        <f>Input2022!I2175*0.000001</f>
        <v>0</v>
      </c>
      <c r="J2175">
        <f>Input2022!J2175*0.000001</f>
        <v>84.078507000000002</v>
      </c>
      <c r="K2175">
        <f>Input2022!K2175*0.000001</f>
        <v>26.011623999999998</v>
      </c>
      <c r="L2175">
        <f>Input2022!L2175*0.000001</f>
        <v>175.92112</v>
      </c>
      <c r="M2175">
        <f>Input2022!M2175*0.000001</f>
        <v>93.506485999999995</v>
      </c>
      <c r="N2175">
        <f>Input2022!N2175*0.000001</f>
        <v>0</v>
      </c>
      <c r="O2175">
        <f>Input2022!O2175*0.000001</f>
        <v>114.51730699999999</v>
      </c>
      <c r="P2175">
        <f>Input2022!P2175*0.000001</f>
        <v>35.207864000000001</v>
      </c>
      <c r="Q2175">
        <f>Input2022!Q2175*0.000001</f>
        <v>-0.141043</v>
      </c>
      <c r="R2175">
        <f>Input2022!R2175*0.000001</f>
        <v>19.865211267605648</v>
      </c>
      <c r="S2175">
        <f>Input2022!S2175*0.000001</f>
        <v>19.724168267605645</v>
      </c>
      <c r="T2175">
        <f>Input2022!T2175*0.000001</f>
        <v>3.3835859999999998</v>
      </c>
      <c r="U2175">
        <f>Input2022!U2175*0.000001</f>
        <v>0</v>
      </c>
      <c r="V2175">
        <f>Input2022!V2175*0.000001</f>
        <v>2.827385</v>
      </c>
      <c r="W2175">
        <f>Input2022!W2175*0.000001</f>
        <v>90.96146499999999</v>
      </c>
    </row>
    <row r="2176" spans="1:23">
      <c r="A2176">
        <f>Input2022!A2176</f>
        <v>2023</v>
      </c>
      <c r="B2176" t="str">
        <f>Input2022!B2176</f>
        <v>Menifee Union School District</v>
      </c>
      <c r="C2176" t="str">
        <f>Input2022!C2176</f>
        <v>School District</v>
      </c>
      <c r="D2176" t="str">
        <f>Input2022!D2176</f>
        <v>06</v>
      </c>
      <c r="E2176" t="str">
        <f>Input2022!E2176</f>
        <v>065</v>
      </c>
      <c r="F2176" t="str">
        <f>Input2022!F2176</f>
        <v>24540</v>
      </c>
      <c r="G2176" t="str">
        <f>Input2022!G2176</f>
        <v>CA</v>
      </c>
      <c r="H2176">
        <f>Input2022!H2176*0.000001</f>
        <v>21.16234</v>
      </c>
      <c r="I2176">
        <f>Input2022!I2176*0.000001</f>
        <v>-3.368601</v>
      </c>
      <c r="J2176">
        <f>Input2022!J2176*0.000001</f>
        <v>159.69568699999999</v>
      </c>
      <c r="K2176">
        <f>Input2022!K2176*0.000001</f>
        <v>169.28270799999999</v>
      </c>
      <c r="L2176">
        <f>Input2022!L2176*0.000001</f>
        <v>238.39063999999999</v>
      </c>
      <c r="M2176">
        <f>Input2022!M2176*0.000001</f>
        <v>183.39813699999999</v>
      </c>
      <c r="N2176">
        <f>Input2022!N2176*0.000001</f>
        <v>0</v>
      </c>
      <c r="O2176">
        <f>Input2022!O2176*0.000001</f>
        <v>52.675174999999996</v>
      </c>
      <c r="P2176">
        <f>Input2022!P2176*0.000001</f>
        <v>14.069391999999999</v>
      </c>
      <c r="Q2176">
        <f>Input2022!Q2176*0.000001</f>
        <v>-111.634597</v>
      </c>
      <c r="R2176">
        <f>Input2022!R2176*0.000001</f>
        <v>510.45838099999997</v>
      </c>
      <c r="S2176">
        <f>Input2022!S2176*0.000001</f>
        <v>398.82378399999999</v>
      </c>
      <c r="T2176">
        <f>Input2022!T2176*0.000001</f>
        <v>18.820663</v>
      </c>
      <c r="U2176">
        <f>Input2022!U2176*0.000001</f>
        <v>-4.7499999999999999E-3</v>
      </c>
      <c r="V2176">
        <f>Input2022!V2176*0.000001</f>
        <v>3.8697539999999999</v>
      </c>
      <c r="W2176">
        <f>Input2022!W2176*0.000001</f>
        <v>-70.69094299999999</v>
      </c>
    </row>
    <row r="2177" spans="1:23">
      <c r="A2177">
        <f>Input2022!A2177</f>
        <v>2023</v>
      </c>
      <c r="B2177" t="str">
        <f>Input2022!B2177</f>
        <v>Menlo Park</v>
      </c>
      <c r="C2177" t="str">
        <f>Input2022!C2177</f>
        <v>City</v>
      </c>
      <c r="D2177" t="str">
        <f>Input2022!D2177</f>
        <v>06</v>
      </c>
      <c r="E2177" t="str">
        <f>Input2022!E2177</f>
        <v>081</v>
      </c>
      <c r="F2177">
        <f>Input2022!F2177</f>
        <v>46870</v>
      </c>
      <c r="G2177" t="str">
        <f>Input2022!G2177</f>
        <v>CA</v>
      </c>
      <c r="H2177">
        <f>Input2022!H2177*0.000001</f>
        <v>34.503847</v>
      </c>
      <c r="I2177">
        <f>Input2022!I2177*0.000001</f>
        <v>-9.0365729999999989</v>
      </c>
      <c r="J2177">
        <f>Input2022!J2177*0.000001</f>
        <v>62.603472999999994</v>
      </c>
      <c r="K2177">
        <f>Input2022!K2177*0.000001</f>
        <v>34.382075999999998</v>
      </c>
      <c r="L2177">
        <f>Input2022!L2177*0.000001</f>
        <v>132.38566399999999</v>
      </c>
      <c r="M2177">
        <f>Input2022!M2177*0.000001</f>
        <v>73.734391000000002</v>
      </c>
      <c r="N2177">
        <f>Input2022!N2177*0.000001</f>
        <v>0</v>
      </c>
      <c r="O2177">
        <f>Input2022!O2177*0.000001</f>
        <v>41.172463999999998</v>
      </c>
      <c r="P2177">
        <f>Input2022!P2177*0.000001</f>
        <v>14.462588999999999</v>
      </c>
      <c r="Q2177">
        <f>Input2022!Q2177*0.000001</f>
        <v>-72.203992</v>
      </c>
      <c r="R2177">
        <f>Input2022!R2177*0.000001</f>
        <v>285.59534486956522</v>
      </c>
      <c r="S2177">
        <f>Input2022!S2177*0.000001</f>
        <v>213.39135286956522</v>
      </c>
      <c r="T2177">
        <f>Input2022!T2177*0.000001</f>
        <v>10.251037999999999</v>
      </c>
      <c r="U2177">
        <f>Input2022!U2177*0.000001</f>
        <v>22.57931</v>
      </c>
      <c r="V2177">
        <f>Input2022!V2177*0.000001</f>
        <v>21.141413999999997</v>
      </c>
      <c r="W2177">
        <f>Input2022!W2177*0.000001</f>
        <v>40.984679</v>
      </c>
    </row>
    <row r="2178" spans="1:23">
      <c r="A2178">
        <f>Input2022!A2178</f>
        <v>2023</v>
      </c>
      <c r="B2178" t="str">
        <f>Input2022!B2178</f>
        <v>Menlo Park City School District</v>
      </c>
      <c r="C2178" t="str">
        <f>Input2022!C2178</f>
        <v>School District</v>
      </c>
      <c r="D2178" t="str">
        <f>Input2022!D2178</f>
        <v>06</v>
      </c>
      <c r="E2178" t="str">
        <f>Input2022!E2178</f>
        <v>081</v>
      </c>
      <c r="F2178" t="str">
        <f>Input2022!F2178</f>
        <v>24570</v>
      </c>
      <c r="G2178" t="str">
        <f>Input2022!G2178</f>
        <v>CA</v>
      </c>
      <c r="H2178">
        <f>Input2022!H2178*0.000001</f>
        <v>13.061577</v>
      </c>
      <c r="I2178">
        <f>Input2022!I2178*0.000001</f>
        <v>0</v>
      </c>
      <c r="J2178">
        <f>Input2022!J2178*0.000001</f>
        <v>69.909948</v>
      </c>
      <c r="K2178">
        <f>Input2022!K2178*0.000001</f>
        <v>134.41224399999999</v>
      </c>
      <c r="L2178">
        <f>Input2022!L2178*0.000001</f>
        <v>84.505301000000003</v>
      </c>
      <c r="M2178">
        <f>Input2022!M2178*0.000001</f>
        <v>71.648893000000001</v>
      </c>
      <c r="N2178">
        <f>Input2022!N2178*0.000001</f>
        <v>0</v>
      </c>
      <c r="O2178">
        <f>Input2022!O2178*0.000001</f>
        <v>16.62283</v>
      </c>
      <c r="P2178">
        <f>Input2022!P2178*0.000001</f>
        <v>2.077026</v>
      </c>
      <c r="Q2178">
        <f>Input2022!Q2178*0.000001</f>
        <v>-57.337792999999998</v>
      </c>
      <c r="R2178">
        <f>Input2022!R2178*0.000001</f>
        <v>263.84492699999998</v>
      </c>
      <c r="S2178">
        <f>Input2022!S2178*0.000001</f>
        <v>206.50713399999998</v>
      </c>
      <c r="T2178">
        <f>Input2022!T2178*0.000001</f>
        <v>8.9504029999999997</v>
      </c>
      <c r="U2178">
        <f>Input2022!U2178*0.000001</f>
        <v>2.9043899999999998</v>
      </c>
      <c r="V2178">
        <f>Input2022!V2178*0.000001</f>
        <v>9.4113939999999996</v>
      </c>
      <c r="W2178">
        <f>Input2022!W2178*0.000001</f>
        <v>-59.995014999999995</v>
      </c>
    </row>
    <row r="2179" spans="1:23">
      <c r="A2179">
        <f>Input2022!A2179</f>
        <v>2023</v>
      </c>
      <c r="B2179" t="str">
        <f>Input2022!B2179</f>
        <v>Menlo Park Fire Protection District</v>
      </c>
      <c r="C2179" t="str">
        <f>Input2022!C2179</f>
        <v>Special District</v>
      </c>
      <c r="D2179" t="str">
        <f>Input2022!D2179</f>
        <v>06</v>
      </c>
      <c r="E2179" t="str">
        <f>Input2022!E2179</f>
        <v>081</v>
      </c>
      <c r="F2179">
        <f>Input2022!F2179</f>
        <v>99042</v>
      </c>
      <c r="G2179" t="str">
        <f>Input2022!G2179</f>
        <v>CA</v>
      </c>
      <c r="H2179">
        <f>Input2022!H2179*0.000001</f>
        <v>36.889927</v>
      </c>
      <c r="I2179">
        <f>Input2022!I2179*0.000001</f>
        <v>-26.761925999999999</v>
      </c>
      <c r="J2179">
        <f>Input2022!J2179*0.000001</f>
        <v>65.715009999999992</v>
      </c>
      <c r="K2179">
        <f>Input2022!K2179*0.000001</f>
        <v>4.2004380000000001</v>
      </c>
      <c r="L2179">
        <f>Input2022!L2179*0.000001</f>
        <v>87.899065999999991</v>
      </c>
      <c r="M2179">
        <f>Input2022!M2179*0.000001</f>
        <v>85.822035</v>
      </c>
      <c r="N2179">
        <f>Input2022!N2179*0.000001</f>
        <v>0</v>
      </c>
      <c r="O2179">
        <f>Input2022!O2179*0.000001</f>
        <v>36.652270999999999</v>
      </c>
      <c r="P2179">
        <f>Input2022!P2179*0.000001</f>
        <v>4.4739230000000001</v>
      </c>
      <c r="Q2179">
        <f>Input2022!Q2179*0.000001</f>
        <v>-38.563708999999996</v>
      </c>
      <c r="R2179">
        <f>Input2022!R2179*0.000001</f>
        <v>161.99118300000001</v>
      </c>
      <c r="S2179">
        <f>Input2022!S2179*0.000001</f>
        <v>123.42747399999999</v>
      </c>
      <c r="T2179">
        <f>Input2022!T2179*0.000001</f>
        <v>10.184471</v>
      </c>
      <c r="U2179">
        <f>Input2022!U2179*0.000001</f>
        <v>6.088692</v>
      </c>
      <c r="V2179">
        <f>Input2022!V2179*0.000001</f>
        <v>10.863868</v>
      </c>
      <c r="W2179">
        <f>Input2022!W2179*0.000001</f>
        <v>77.446855999999997</v>
      </c>
    </row>
    <row r="2180" spans="1:23">
      <c r="A2180">
        <f>Input2022!A2180</f>
        <v>2023</v>
      </c>
      <c r="B2180" t="str">
        <f>Input2022!B2180</f>
        <v>Merced City School District</v>
      </c>
      <c r="C2180" t="str">
        <f>Input2022!C2180</f>
        <v>School District</v>
      </c>
      <c r="D2180" t="str">
        <f>Input2022!D2180</f>
        <v>06</v>
      </c>
      <c r="E2180" t="str">
        <f>Input2022!E2180</f>
        <v>047</v>
      </c>
      <c r="F2180" t="str">
        <f>Input2022!F2180</f>
        <v>24600</v>
      </c>
      <c r="G2180" t="str">
        <f>Input2022!G2180</f>
        <v>CA</v>
      </c>
      <c r="H2180">
        <f>Input2022!H2180*0.000001</f>
        <v>61.080362999999998</v>
      </c>
      <c r="I2180">
        <f>Input2022!I2180*0.000001</f>
        <v>-5.2553909999999995</v>
      </c>
      <c r="J2180">
        <f>Input2022!J2180*0.000001</f>
        <v>167.428719</v>
      </c>
      <c r="K2180">
        <f>Input2022!K2180*0.000001</f>
        <v>76.624022999999994</v>
      </c>
      <c r="L2180">
        <f>Input2022!L2180*0.000001</f>
        <v>252.79886399999998</v>
      </c>
      <c r="M2180">
        <f>Input2022!M2180*0.000001</f>
        <v>229.28865399999998</v>
      </c>
      <c r="N2180">
        <f>Input2022!N2180*0.000001</f>
        <v>0</v>
      </c>
      <c r="O2180">
        <f>Input2022!O2180*0.000001</f>
        <v>128.49428699999999</v>
      </c>
      <c r="P2180">
        <f>Input2022!P2180*0.000001</f>
        <v>27.242984999999997</v>
      </c>
      <c r="Q2180">
        <f>Input2022!Q2180*0.000001</f>
        <v>-114.712406</v>
      </c>
      <c r="R2180">
        <f>Input2022!R2180*0.000001</f>
        <v>524.38535100000001</v>
      </c>
      <c r="S2180">
        <f>Input2022!S2180*0.000001</f>
        <v>409.67294499999997</v>
      </c>
      <c r="T2180">
        <f>Input2022!T2180*0.000001</f>
        <v>17.936249999999998</v>
      </c>
      <c r="U2180">
        <f>Input2022!U2180*0.000001</f>
        <v>15.855656999999999</v>
      </c>
      <c r="V2180">
        <f>Input2022!V2180*0.000001</f>
        <v>34.250776999999999</v>
      </c>
      <c r="W2180">
        <f>Input2022!W2180*0.000001</f>
        <v>-23.031454999999998</v>
      </c>
    </row>
    <row r="2181" spans="1:23">
      <c r="A2181">
        <f>Input2022!A2181</f>
        <v>2023</v>
      </c>
      <c r="B2181" t="str">
        <f>Input2022!B2181</f>
        <v>Merced County</v>
      </c>
      <c r="C2181" t="str">
        <f>Input2022!C2181</f>
        <v>County</v>
      </c>
      <c r="D2181" t="str">
        <f>Input2022!D2181</f>
        <v>06</v>
      </c>
      <c r="E2181" t="str">
        <f>Input2022!E2181</f>
        <v>047</v>
      </c>
      <c r="F2181" t="str">
        <f>Input2022!F2181</f>
        <v>00000</v>
      </c>
      <c r="G2181" t="str">
        <f>Input2022!G2181</f>
        <v>CA</v>
      </c>
      <c r="H2181">
        <f>Input2022!H2181*0.000001</f>
        <v>148.12467799999999</v>
      </c>
      <c r="I2181">
        <f>Input2022!I2181*0.000001</f>
        <v>-17.507816999999999</v>
      </c>
      <c r="J2181">
        <f>Input2022!J2181*0.000001</f>
        <v>540.04901299999995</v>
      </c>
      <c r="K2181">
        <f>Input2022!K2181*0.000001</f>
        <v>132.59429699999998</v>
      </c>
      <c r="L2181">
        <f>Input2022!L2181*0.000001</f>
        <v>656.79256199999998</v>
      </c>
      <c r="M2181">
        <f>Input2022!M2181*0.000001</f>
        <v>545.530843</v>
      </c>
      <c r="N2181">
        <f>Input2022!N2181*0.000001</f>
        <v>0</v>
      </c>
      <c r="O2181">
        <f>Input2022!O2181*0.000001</f>
        <v>411.20330799999999</v>
      </c>
      <c r="P2181">
        <f>Input2022!P2181*0.000001</f>
        <v>295.90108599999996</v>
      </c>
      <c r="Q2181">
        <f>Input2022!Q2181*0.000001</f>
        <v>-440.80019799999997</v>
      </c>
      <c r="R2181">
        <f>Input2022!R2181*0.000001</f>
        <v>1450.0006513157891</v>
      </c>
      <c r="S2181">
        <f>Input2022!S2181*0.000001</f>
        <v>1009.2004533157892</v>
      </c>
      <c r="T2181">
        <f>Input2022!T2181*0.000001</f>
        <v>62.145999999999994</v>
      </c>
      <c r="U2181">
        <f>Input2022!U2181*0.000001</f>
        <v>60.055284</v>
      </c>
      <c r="V2181">
        <f>Input2022!V2181*0.000001</f>
        <v>92.912632000000002</v>
      </c>
      <c r="W2181">
        <f>Input2022!W2181*0.000001</f>
        <v>-132.049712</v>
      </c>
    </row>
    <row r="2182" spans="1:23">
      <c r="A2182">
        <f>Input2022!A2182</f>
        <v>2023</v>
      </c>
      <c r="B2182" t="str">
        <f>Input2022!B2182</f>
        <v>Merced County Office of Education</v>
      </c>
      <c r="C2182" t="str">
        <f>Input2022!C2182</f>
        <v>School District</v>
      </c>
      <c r="D2182" t="str">
        <f>Input2022!D2182</f>
        <v>06</v>
      </c>
      <c r="E2182" t="str">
        <f>Input2022!E2182</f>
        <v>047</v>
      </c>
      <c r="F2182" t="str">
        <f>Input2022!F2182</f>
        <v>91020</v>
      </c>
      <c r="G2182" t="str">
        <f>Input2022!G2182</f>
        <v>CA</v>
      </c>
      <c r="H2182">
        <f>Input2022!H2182*0.000001</f>
        <v>29.758443999999997</v>
      </c>
      <c r="I2182">
        <f>Input2022!I2182*0.000001</f>
        <v>0</v>
      </c>
      <c r="J2182">
        <f>Input2022!J2182*0.000001</f>
        <v>113.562647</v>
      </c>
      <c r="K2182">
        <f>Input2022!K2182*0.000001</f>
        <v>7.7523979999999995</v>
      </c>
      <c r="L2182">
        <f>Input2022!L2182*0.000001</f>
        <v>213.48456199999998</v>
      </c>
      <c r="M2182">
        <f>Input2022!M2182*0.000001</f>
        <v>118.168515</v>
      </c>
      <c r="N2182">
        <f>Input2022!N2182*0.000001</f>
        <v>0</v>
      </c>
      <c r="O2182">
        <f>Input2022!O2182*0.000001</f>
        <v>49.718489999999996</v>
      </c>
      <c r="P2182">
        <f>Input2022!P2182*0.000001</f>
        <v>19.64039</v>
      </c>
      <c r="Q2182">
        <f>Input2022!Q2182*0.000001</f>
        <v>-104.42371299999999</v>
      </c>
      <c r="R2182">
        <f>Input2022!R2182*0.000001</f>
        <v>404.22008299999999</v>
      </c>
      <c r="S2182">
        <f>Input2022!S2182*0.000001</f>
        <v>299.79636999999997</v>
      </c>
      <c r="T2182">
        <f>Input2022!T2182*0.000001</f>
        <v>11.849903999999999</v>
      </c>
      <c r="U2182">
        <f>Input2022!U2182*0.000001</f>
        <v>0.46544999999999997</v>
      </c>
      <c r="V2182">
        <f>Input2022!V2182*0.000001</f>
        <v>12.418507</v>
      </c>
      <c r="W2182">
        <f>Input2022!W2182*0.000001</f>
        <v>-58.990831</v>
      </c>
    </row>
    <row r="2183" spans="1:23">
      <c r="A2183">
        <f>Input2022!A2183</f>
        <v>2023</v>
      </c>
      <c r="B2183" t="str">
        <f>Input2022!B2183</f>
        <v>Merced River School District</v>
      </c>
      <c r="C2183" t="str">
        <f>Input2022!C2183</f>
        <v>School District</v>
      </c>
      <c r="D2183" t="str">
        <f>Input2022!D2183</f>
        <v>06</v>
      </c>
      <c r="E2183" t="str">
        <f>Input2022!E2183</f>
        <v>047</v>
      </c>
      <c r="F2183" t="str">
        <f>Input2022!F2183</f>
        <v>24630</v>
      </c>
      <c r="G2183" t="str">
        <f>Input2022!G2183</f>
        <v>CA</v>
      </c>
      <c r="H2183">
        <f>Input2022!H2183*0.000001</f>
        <v>3.5376609999999999</v>
      </c>
      <c r="I2183">
        <f>Input2022!I2183*0.000001</f>
        <v>-0.34781399999999996</v>
      </c>
      <c r="J2183">
        <f>Input2022!J2183*0.000001</f>
        <v>3.3015459999999996</v>
      </c>
      <c r="K2183">
        <f>Input2022!K2183*0.000001</f>
        <v>2.0158739999999997</v>
      </c>
      <c r="L2183">
        <f>Input2022!L2183*0.000001</f>
        <v>6.8053460000000001</v>
      </c>
      <c r="M2183">
        <f>Input2022!M2183*0.000001</f>
        <v>5.5715680000000001</v>
      </c>
      <c r="N2183">
        <f>Input2022!N2183*0.000001</f>
        <v>0</v>
      </c>
      <c r="O2183">
        <f>Input2022!O2183*0.000001</f>
        <v>4.9604900000000001</v>
      </c>
      <c r="P2183">
        <f>Input2022!P2183*0.000001</f>
        <v>0.56402799999999997</v>
      </c>
      <c r="Q2183">
        <f>Input2022!Q2183*0.000001</f>
        <v>-1.8991289999999998</v>
      </c>
      <c r="R2183">
        <f>Input2022!R2183*0.000001</f>
        <v>8.2342949999999995</v>
      </c>
      <c r="S2183">
        <f>Input2022!S2183*0.000001</f>
        <v>6.3351660000000001</v>
      </c>
      <c r="T2183">
        <f>Input2022!T2183*0.000001</f>
        <v>0.34824099999999997</v>
      </c>
      <c r="U2183">
        <f>Input2022!U2183*0.000001</f>
        <v>-6.4999999999999994E-5</v>
      </c>
      <c r="V2183">
        <f>Input2022!V2183*0.000001</f>
        <v>6.9540000000000001E-3</v>
      </c>
      <c r="W2183">
        <f>Input2022!W2183*0.000001</f>
        <v>2.3707629999999997</v>
      </c>
    </row>
    <row r="2184" spans="1:23">
      <c r="A2184">
        <f>Input2022!A2184</f>
        <v>2023</v>
      </c>
      <c r="B2184" t="str">
        <f>Input2022!B2184</f>
        <v>Merced Union High School District</v>
      </c>
      <c r="C2184" t="str">
        <f>Input2022!C2184</f>
        <v>School District</v>
      </c>
      <c r="D2184" t="str">
        <f>Input2022!D2184</f>
        <v>06</v>
      </c>
      <c r="E2184" t="str">
        <f>Input2022!E2184</f>
        <v>047</v>
      </c>
      <c r="F2184" t="str">
        <f>Input2022!F2184</f>
        <v>24660</v>
      </c>
      <c r="G2184" t="str">
        <f>Input2022!G2184</f>
        <v>CA</v>
      </c>
      <c r="H2184">
        <f>Input2022!H2184*0.000001</f>
        <v>50.595881999999996</v>
      </c>
      <c r="I2184">
        <f>Input2022!I2184*0.000001</f>
        <v>-25.106097999999999</v>
      </c>
      <c r="J2184">
        <f>Input2022!J2184*0.000001</f>
        <v>193.98374099999998</v>
      </c>
      <c r="K2184">
        <f>Input2022!K2184*0.000001</f>
        <v>164.234071</v>
      </c>
      <c r="L2184">
        <f>Input2022!L2184*0.000001</f>
        <v>266.00554799999998</v>
      </c>
      <c r="M2184">
        <f>Input2022!M2184*0.000001</f>
        <v>242.08148699999998</v>
      </c>
      <c r="N2184">
        <f>Input2022!N2184*0.000001</f>
        <v>0</v>
      </c>
      <c r="O2184">
        <f>Input2022!O2184*0.000001</f>
        <v>97.308059</v>
      </c>
      <c r="P2184">
        <f>Input2022!P2184*0.000001</f>
        <v>32.593443999999998</v>
      </c>
      <c r="Q2184">
        <f>Input2022!Q2184*0.000001</f>
        <v>-125.48406299999999</v>
      </c>
      <c r="R2184">
        <f>Input2022!R2184*0.000001</f>
        <v>565.89064799999994</v>
      </c>
      <c r="S2184">
        <f>Input2022!S2184*0.000001</f>
        <v>440.40658500000001</v>
      </c>
      <c r="T2184">
        <f>Input2022!T2184*0.000001</f>
        <v>20.375900999999999</v>
      </c>
      <c r="U2184">
        <f>Input2022!U2184*0.000001</f>
        <v>-5.0679999999999996E-3</v>
      </c>
      <c r="V2184">
        <f>Input2022!V2184*0.000001</f>
        <v>17.788664999999998</v>
      </c>
      <c r="W2184">
        <f>Input2022!W2184*0.000001</f>
        <v>-63.611084999999996</v>
      </c>
    </row>
    <row r="2185" spans="1:23">
      <c r="A2185">
        <f>Input2022!A2185</f>
        <v>2023</v>
      </c>
      <c r="B2185" t="str">
        <f>Input2022!B2185</f>
        <v>Meridian Elementary School District</v>
      </c>
      <c r="C2185" t="str">
        <f>Input2022!C2185</f>
        <v>School District</v>
      </c>
      <c r="D2185" t="str">
        <f>Input2022!D2185</f>
        <v>06</v>
      </c>
      <c r="E2185" t="str">
        <f>Input2022!E2185</f>
        <v>101</v>
      </c>
      <c r="F2185" t="str">
        <f>Input2022!F2185</f>
        <v>24690</v>
      </c>
      <c r="G2185" t="str">
        <f>Input2022!G2185</f>
        <v>CA</v>
      </c>
      <c r="H2185">
        <f>Input2022!H2185*0.000001</f>
        <v>0.959727</v>
      </c>
      <c r="I2185">
        <f>Input2022!I2185*0.000001</f>
        <v>0</v>
      </c>
      <c r="J2185">
        <f>Input2022!J2185*0.000001</f>
        <v>2.7676419999999999</v>
      </c>
      <c r="K2185">
        <f>Input2022!K2185*0.000001</f>
        <v>2.3409999999999998E-3</v>
      </c>
      <c r="L2185">
        <f>Input2022!L2185*0.000001</f>
        <v>2.8244409999999998</v>
      </c>
      <c r="M2185">
        <f>Input2022!M2185*0.000001</f>
        <v>2.8654089999999997</v>
      </c>
      <c r="N2185">
        <f>Input2022!N2185*0.000001</f>
        <v>0</v>
      </c>
      <c r="O2185">
        <f>Input2022!O2185*0.000001</f>
        <v>1.6664189999999999</v>
      </c>
      <c r="P2185">
        <f>Input2022!P2185*0.000001</f>
        <v>0.60951599999999995</v>
      </c>
      <c r="Q2185">
        <f>Input2022!Q2185*0.000001</f>
        <v>-0.88477399999999995</v>
      </c>
      <c r="R2185">
        <f>Input2022!R2185*0.000001</f>
        <v>3.6937099999999998</v>
      </c>
      <c r="S2185">
        <f>Input2022!S2185*0.000001</f>
        <v>2.8089359999999997</v>
      </c>
      <c r="T2185">
        <f>Input2022!T2185*0.000001</f>
        <v>0.12056699999999999</v>
      </c>
      <c r="U2185">
        <f>Input2022!U2185*0.000001</f>
        <v>0</v>
      </c>
      <c r="V2185">
        <f>Input2022!V2185*0.000001</f>
        <v>0</v>
      </c>
      <c r="W2185">
        <f>Input2022!W2185*0.000001</f>
        <v>0.33837499999999998</v>
      </c>
    </row>
    <row r="2186" spans="1:23">
      <c r="A2186">
        <f>Input2022!A2186</f>
        <v>2023</v>
      </c>
      <c r="B2186" t="str">
        <f>Input2022!B2186</f>
        <v>Mesa Union School District</v>
      </c>
      <c r="C2186" t="str">
        <f>Input2022!C2186</f>
        <v>School District</v>
      </c>
      <c r="D2186" t="str">
        <f>Input2022!D2186</f>
        <v>06</v>
      </c>
      <c r="E2186" t="str">
        <f>Input2022!E2186</f>
        <v>111</v>
      </c>
      <c r="F2186" t="str">
        <f>Input2022!F2186</f>
        <v>24720</v>
      </c>
      <c r="G2186" t="str">
        <f>Input2022!G2186</f>
        <v>CA</v>
      </c>
      <c r="H2186">
        <f>Input2022!H2186*0.000001</f>
        <v>2.436725</v>
      </c>
      <c r="I2186">
        <f>Input2022!I2186*0.000001</f>
        <v>0</v>
      </c>
      <c r="J2186">
        <f>Input2022!J2186*0.000001</f>
        <v>8.9247350000000001</v>
      </c>
      <c r="K2186">
        <f>Input2022!K2186*0.000001</f>
        <v>14.350147</v>
      </c>
      <c r="L2186">
        <f>Input2022!L2186*0.000001</f>
        <v>11.475805999999999</v>
      </c>
      <c r="M2186">
        <f>Input2022!M2186*0.000001</f>
        <v>9.8077869999999994</v>
      </c>
      <c r="N2186">
        <f>Input2022!N2186*0.000001</f>
        <v>3.6920739999999999</v>
      </c>
      <c r="O2186">
        <f>Input2022!O2186*0.000001</f>
        <v>0</v>
      </c>
      <c r="P2186">
        <f>Input2022!P2186*0.000001</f>
        <v>0.98161199999999993</v>
      </c>
      <c r="Q2186">
        <f>Input2022!Q2186*0.000001</f>
        <v>-5.3667999999999996</v>
      </c>
      <c r="R2186">
        <f>Input2022!R2186*0.000001</f>
        <v>24.594123</v>
      </c>
      <c r="S2186">
        <f>Input2022!S2186*0.000001</f>
        <v>19.227322999999998</v>
      </c>
      <c r="T2186">
        <f>Input2022!T2186*0.000001</f>
        <v>0.90876000000000001</v>
      </c>
      <c r="U2186">
        <f>Input2022!U2186*0.000001</f>
        <v>0</v>
      </c>
      <c r="V2186">
        <f>Input2022!V2186*0.000001</f>
        <v>0</v>
      </c>
      <c r="W2186">
        <f>Input2022!W2186*0.000001</f>
        <v>-2.295131</v>
      </c>
    </row>
    <row r="2187" spans="1:23">
      <c r="A2187">
        <f>Input2022!A2187</f>
        <v>2023</v>
      </c>
      <c r="B2187" t="str">
        <f>Input2022!B2187</f>
        <v>Metropolitan Transportation Commission</v>
      </c>
      <c r="C2187" t="str">
        <f>Input2022!C2187</f>
        <v>Special District</v>
      </c>
      <c r="D2187" t="str">
        <f>Input2022!D2187</f>
        <v>06</v>
      </c>
      <c r="E2187" t="str">
        <f>Input2022!E2187</f>
        <v>075</v>
      </c>
      <c r="F2187">
        <f>Input2022!F2187</f>
        <v>99043</v>
      </c>
      <c r="G2187" t="str">
        <f>Input2022!G2187</f>
        <v>CA</v>
      </c>
      <c r="H2187">
        <f>Input2022!H2187*0.000001</f>
        <v>86.606454999999997</v>
      </c>
      <c r="I2187">
        <f>Input2022!I2187*0.000001</f>
        <v>0</v>
      </c>
      <c r="J2187">
        <f>Input2022!J2187*0.000001</f>
        <v>106.11004299999999</v>
      </c>
      <c r="K2187">
        <f>Input2022!K2187*0.000001</f>
        <v>9666.0638019999988</v>
      </c>
      <c r="L2187">
        <f>Input2022!L2187*0.000001</f>
        <v>1487.919472</v>
      </c>
      <c r="M2187">
        <f>Input2022!M2187*0.000001</f>
        <v>96.19770299999999</v>
      </c>
      <c r="N2187">
        <f>Input2022!N2187*0.000001</f>
        <v>71.509332999999998</v>
      </c>
      <c r="O2187">
        <f>Input2022!O2187*0.000001</f>
        <v>0</v>
      </c>
      <c r="P2187">
        <f>Input2022!P2187*0.000001</f>
        <v>35.778084999999997</v>
      </c>
      <c r="Q2187">
        <f>Input2022!Q2187*0.000001</f>
        <v>-12.337073</v>
      </c>
      <c r="R2187">
        <f>Input2022!R2187*0.000001</f>
        <v>223.951189</v>
      </c>
      <c r="S2187">
        <f>Input2022!S2187*0.000001</f>
        <v>211.614116</v>
      </c>
      <c r="T2187">
        <f>Input2022!T2187*0.000001</f>
        <v>6.8039860000000001</v>
      </c>
      <c r="U2187">
        <f>Input2022!U2187*0.000001</f>
        <v>49.332523999999999</v>
      </c>
      <c r="V2187">
        <f>Input2022!V2187*0.000001</f>
        <v>53.639578</v>
      </c>
      <c r="W2187">
        <f>Input2022!W2187*0.000001</f>
        <v>22.510522999999999</v>
      </c>
    </row>
    <row r="2188" spans="1:23">
      <c r="A2188">
        <f>Input2022!A2188</f>
        <v>2023</v>
      </c>
      <c r="B2188" t="str">
        <f>Input2022!B2188</f>
        <v>Middletown Unified School District</v>
      </c>
      <c r="C2188" t="str">
        <f>Input2022!C2188</f>
        <v>School District</v>
      </c>
      <c r="D2188" t="str">
        <f>Input2022!D2188</f>
        <v>06</v>
      </c>
      <c r="E2188" t="str">
        <f>Input2022!E2188</f>
        <v>033</v>
      </c>
      <c r="F2188" t="str">
        <f>Input2022!F2188</f>
        <v>24750</v>
      </c>
      <c r="G2188" t="str">
        <f>Input2022!G2188</f>
        <v>CA</v>
      </c>
      <c r="H2188">
        <f>Input2022!H2188*0.000001</f>
        <v>5.3080449999999999</v>
      </c>
      <c r="I2188">
        <f>Input2022!I2188*0.000001</f>
        <v>-0.17799999999999999</v>
      </c>
      <c r="J2188">
        <f>Input2022!J2188*0.000001</f>
        <v>21.032201000000001</v>
      </c>
      <c r="K2188">
        <f>Input2022!K2188*0.000001</f>
        <v>41.394317000000001</v>
      </c>
      <c r="L2188">
        <f>Input2022!L2188*0.000001</f>
        <v>28.783145999999999</v>
      </c>
      <c r="M2188">
        <f>Input2022!M2188*0.000001</f>
        <v>25.240418999999999</v>
      </c>
      <c r="N2188">
        <f>Input2022!N2188*0.000001</f>
        <v>0</v>
      </c>
      <c r="O2188">
        <f>Input2022!O2188*0.000001</f>
        <v>9.9082109999999997</v>
      </c>
      <c r="P2188">
        <f>Input2022!P2188*0.000001</f>
        <v>2.0156670000000001</v>
      </c>
      <c r="Q2188">
        <f>Input2022!Q2188*0.000001</f>
        <v>-14.358452999999999</v>
      </c>
      <c r="R2188">
        <f>Input2022!R2188*0.000001</f>
        <v>61.649203</v>
      </c>
      <c r="S2188">
        <f>Input2022!S2188*0.000001</f>
        <v>47.290749999999996</v>
      </c>
      <c r="T2188">
        <f>Input2022!T2188*0.000001</f>
        <v>2.2170269999999999</v>
      </c>
      <c r="U2188">
        <f>Input2022!U2188*0.000001</f>
        <v>0.18331799999999998</v>
      </c>
      <c r="V2188">
        <f>Input2022!V2188*0.000001</f>
        <v>0.24124999999999999</v>
      </c>
      <c r="W2188">
        <f>Input2022!W2188*0.000001</f>
        <v>-7.9551429999999996</v>
      </c>
    </row>
    <row r="2189" spans="1:23">
      <c r="A2189">
        <f>Input2022!A2189</f>
        <v>2023</v>
      </c>
      <c r="B2189" t="str">
        <f>Input2022!B2189</f>
        <v>Midway Elementary School District</v>
      </c>
      <c r="C2189" t="str">
        <f>Input2022!C2189</f>
        <v>School District</v>
      </c>
      <c r="D2189" t="str">
        <f>Input2022!D2189</f>
        <v>06</v>
      </c>
      <c r="E2189" t="str">
        <f>Input2022!E2189</f>
        <v>029</v>
      </c>
      <c r="F2189" t="str">
        <f>Input2022!F2189</f>
        <v>24780</v>
      </c>
      <c r="G2189" t="str">
        <f>Input2022!G2189</f>
        <v>CA</v>
      </c>
      <c r="H2189">
        <f>Input2022!H2189*0.000001</f>
        <v>4.5827439999999999</v>
      </c>
      <c r="I2189">
        <f>Input2022!I2189*0.000001</f>
        <v>-3.7999999999999999E-2</v>
      </c>
      <c r="J2189">
        <f>Input2022!J2189*0.000001</f>
        <v>1.9386219999999998</v>
      </c>
      <c r="K2189">
        <f>Input2022!K2189*0.000001</f>
        <v>3.9217359999999997</v>
      </c>
      <c r="L2189">
        <f>Input2022!L2189*0.000001</f>
        <v>2.5913629999999999</v>
      </c>
      <c r="M2189">
        <f>Input2022!M2189*0.000001</f>
        <v>1.957384</v>
      </c>
      <c r="N2189">
        <f>Input2022!N2189*0.000001</f>
        <v>4.3060580000000002</v>
      </c>
      <c r="O2189">
        <f>Input2022!O2189*0.000001</f>
        <v>0.72325399999999995</v>
      </c>
      <c r="P2189">
        <f>Input2022!P2189*0.000001</f>
        <v>0.222965</v>
      </c>
      <c r="Q2189">
        <f>Input2022!Q2189*0.000001</f>
        <v>-1.0629999999999999</v>
      </c>
      <c r="R2189">
        <f>Input2022!R2189*0.000001</f>
        <v>5.6224970000000001</v>
      </c>
      <c r="S2189">
        <f>Input2022!S2189*0.000001</f>
        <v>4.5594969999999995</v>
      </c>
      <c r="T2189">
        <f>Input2022!T2189*0.000001</f>
        <v>0.14111699999999999</v>
      </c>
      <c r="U2189">
        <f>Input2022!U2189*0.000001</f>
        <v>2.160269</v>
      </c>
      <c r="V2189">
        <f>Input2022!V2189*0.000001</f>
        <v>2.865615</v>
      </c>
      <c r="W2189">
        <f>Input2022!W2189*0.000001</f>
        <v>2.6516199999999999</v>
      </c>
    </row>
    <row r="2190" spans="1:23">
      <c r="A2190">
        <f>Input2022!A2190</f>
        <v>2023</v>
      </c>
      <c r="B2190" t="str">
        <f>Input2022!B2190</f>
        <v>Mill Valley School District</v>
      </c>
      <c r="C2190" t="str">
        <f>Input2022!C2190</f>
        <v>School District</v>
      </c>
      <c r="D2190" t="str">
        <f>Input2022!D2190</f>
        <v>06</v>
      </c>
      <c r="E2190" t="str">
        <f>Input2022!E2190</f>
        <v>041</v>
      </c>
      <c r="F2190" t="str">
        <f>Input2022!F2190</f>
        <v>24870</v>
      </c>
      <c r="G2190" t="str">
        <f>Input2022!G2190</f>
        <v>CA</v>
      </c>
      <c r="H2190">
        <f>Input2022!H2190*0.000001</f>
        <v>21.577105</v>
      </c>
      <c r="I2190">
        <f>Input2022!I2190*0.000001</f>
        <v>0</v>
      </c>
      <c r="J2190">
        <f>Input2022!J2190*0.000001</f>
        <v>50.523208999999994</v>
      </c>
      <c r="K2190">
        <f>Input2022!K2190*0.000001</f>
        <v>58.946141999999995</v>
      </c>
      <c r="L2190">
        <f>Input2022!L2190*0.000001</f>
        <v>58.62285</v>
      </c>
      <c r="M2190">
        <f>Input2022!M2190*0.000001</f>
        <v>53.462264999999995</v>
      </c>
      <c r="N2190">
        <f>Input2022!N2190*0.000001</f>
        <v>0</v>
      </c>
      <c r="O2190">
        <f>Input2022!O2190*0.000001</f>
        <v>25.727383999999997</v>
      </c>
      <c r="P2190">
        <f>Input2022!P2190*0.000001</f>
        <v>2.9876149999999999</v>
      </c>
      <c r="Q2190">
        <f>Input2022!Q2190*0.000001</f>
        <v>-35.947227999999996</v>
      </c>
      <c r="R2190">
        <f>Input2022!R2190*0.000001</f>
        <v>165.26762399999998</v>
      </c>
      <c r="S2190">
        <f>Input2022!S2190*0.000001</f>
        <v>129.32039599999999</v>
      </c>
      <c r="T2190">
        <f>Input2022!T2190*0.000001</f>
        <v>5.281663</v>
      </c>
      <c r="U2190">
        <f>Input2022!U2190*0.000001</f>
        <v>5.867388</v>
      </c>
      <c r="V2190">
        <f>Input2022!V2190*0.000001</f>
        <v>5.6904139999999996</v>
      </c>
      <c r="W2190">
        <f>Input2022!W2190*0.000001</f>
        <v>-10.823796</v>
      </c>
    </row>
    <row r="2191" spans="1:23">
      <c r="A2191">
        <f>Input2022!A2191</f>
        <v>2023</v>
      </c>
      <c r="B2191" t="str">
        <f>Input2022!B2191</f>
        <v>Millbrae</v>
      </c>
      <c r="C2191" t="str">
        <f>Input2022!C2191</f>
        <v>City</v>
      </c>
      <c r="D2191" t="str">
        <f>Input2022!D2191</f>
        <v>06</v>
      </c>
      <c r="E2191" t="str">
        <f>Input2022!E2191</f>
        <v>081</v>
      </c>
      <c r="F2191">
        <f>Input2022!F2191</f>
        <v>47486</v>
      </c>
      <c r="G2191" t="str">
        <f>Input2022!G2191</f>
        <v>CA</v>
      </c>
      <c r="H2191">
        <f>Input2022!H2191*0.000001</f>
        <v>19.037628999999999</v>
      </c>
      <c r="I2191">
        <f>Input2022!I2191*0.000001</f>
        <v>-2.7844639999999998</v>
      </c>
      <c r="J2191">
        <f>Input2022!J2191*0.000001</f>
        <v>34.662577999999996</v>
      </c>
      <c r="K2191">
        <f>Input2022!K2191*0.000001</f>
        <v>60.570750999999994</v>
      </c>
      <c r="L2191">
        <f>Input2022!L2191*0.000001</f>
        <v>80.237186999999992</v>
      </c>
      <c r="M2191">
        <f>Input2022!M2191*0.000001</f>
        <v>40.595112</v>
      </c>
      <c r="N2191">
        <f>Input2022!N2191*0.000001</f>
        <v>0</v>
      </c>
      <c r="O2191">
        <f>Input2022!O2191*0.000001</f>
        <v>16.142215</v>
      </c>
      <c r="P2191">
        <f>Input2022!P2191*0.000001</f>
        <v>2.1599499999999998</v>
      </c>
      <c r="Q2191">
        <f>Input2022!Q2191*0.000001</f>
        <v>-59.764291999999998</v>
      </c>
      <c r="R2191">
        <f>Input2022!R2191*0.000001</f>
        <v>256.27912521440828</v>
      </c>
      <c r="S2191">
        <f>Input2022!S2191*0.000001</f>
        <v>196.51483321440827</v>
      </c>
      <c r="T2191">
        <f>Input2022!T2191*0.000001</f>
        <v>6.0161599999999993</v>
      </c>
      <c r="U2191">
        <f>Input2022!U2191*0.000001</f>
        <v>8.0419540000000005</v>
      </c>
      <c r="V2191">
        <f>Input2022!V2191*0.000001</f>
        <v>14.544983999999999</v>
      </c>
      <c r="W2191">
        <f>Input2022!W2191*0.000001</f>
        <v>-22.256138</v>
      </c>
    </row>
    <row r="2192" spans="1:23">
      <c r="A2192">
        <f>Input2022!A2192</f>
        <v>2023</v>
      </c>
      <c r="B2192" t="str">
        <f>Input2022!B2192</f>
        <v>Millbrae School District</v>
      </c>
      <c r="C2192" t="str">
        <f>Input2022!C2192</f>
        <v>School District</v>
      </c>
      <c r="D2192" t="str">
        <f>Input2022!D2192</f>
        <v>06</v>
      </c>
      <c r="E2192" t="str">
        <f>Input2022!E2192</f>
        <v>081</v>
      </c>
      <c r="F2192" t="str">
        <f>Input2022!F2192</f>
        <v>24900</v>
      </c>
      <c r="G2192" t="str">
        <f>Input2022!G2192</f>
        <v>CA</v>
      </c>
      <c r="H2192">
        <f>Input2022!H2192*0.000001</f>
        <v>8.4411369999999994</v>
      </c>
      <c r="I2192">
        <f>Input2022!I2192*0.000001</f>
        <v>0</v>
      </c>
      <c r="J2192">
        <f>Input2022!J2192*0.000001</f>
        <v>30.986049999999999</v>
      </c>
      <c r="K2192">
        <f>Input2022!K2192*0.000001</f>
        <v>51.279032999999998</v>
      </c>
      <c r="L2192">
        <f>Input2022!L2192*0.000001</f>
        <v>43.040728000000001</v>
      </c>
      <c r="M2192">
        <f>Input2022!M2192*0.000001</f>
        <v>35.906495999999997</v>
      </c>
      <c r="N2192">
        <f>Input2022!N2192*0.000001</f>
        <v>0</v>
      </c>
      <c r="O2192">
        <f>Input2022!O2192*0.000001</f>
        <v>15.820886</v>
      </c>
      <c r="P2192">
        <f>Input2022!P2192*0.000001</f>
        <v>2.5511049999999997</v>
      </c>
      <c r="Q2192">
        <f>Input2022!Q2192*0.000001</f>
        <v>-23.056142999999999</v>
      </c>
      <c r="R2192">
        <f>Input2022!R2192*0.000001</f>
        <v>107.210915</v>
      </c>
      <c r="S2192">
        <f>Input2022!S2192*0.000001</f>
        <v>84.154771999999994</v>
      </c>
      <c r="T2192">
        <f>Input2022!T2192*0.000001</f>
        <v>3.5301929999999997</v>
      </c>
      <c r="U2192">
        <f>Input2022!U2192*0.000001</f>
        <v>0</v>
      </c>
      <c r="V2192">
        <f>Input2022!V2192*0.000001</f>
        <v>7.3067529999999996</v>
      </c>
      <c r="W2192">
        <f>Input2022!W2192*0.000001</f>
        <v>-12.225859999999999</v>
      </c>
    </row>
    <row r="2193" spans="1:23">
      <c r="A2193">
        <f>Input2022!A2193</f>
        <v>2023</v>
      </c>
      <c r="B2193" t="str">
        <f>Input2022!B2193</f>
        <v>Miller Creek School District</v>
      </c>
      <c r="C2193" t="str">
        <f>Input2022!C2193</f>
        <v>School District</v>
      </c>
      <c r="D2193" t="str">
        <f>Input2022!D2193</f>
        <v>06</v>
      </c>
      <c r="E2193" t="str">
        <f>Input2022!E2193</f>
        <v>041</v>
      </c>
      <c r="F2193" t="str">
        <f>Input2022!F2193</f>
        <v>11220</v>
      </c>
      <c r="G2193" t="str">
        <f>Input2022!G2193</f>
        <v>CA</v>
      </c>
      <c r="H2193">
        <f>Input2022!H2193*0.000001</f>
        <v>3.9277319999999998</v>
      </c>
      <c r="I2193">
        <f>Input2022!I2193*0.000001</f>
        <v>0</v>
      </c>
      <c r="J2193">
        <f>Input2022!J2193*0.000001</f>
        <v>31.932072999999999</v>
      </c>
      <c r="K2193">
        <f>Input2022!K2193*0.000001</f>
        <v>30.479875</v>
      </c>
      <c r="L2193">
        <f>Input2022!L2193*0.000001</f>
        <v>42.131429999999995</v>
      </c>
      <c r="M2193">
        <f>Input2022!M2193*0.000001</f>
        <v>30.917946999999998</v>
      </c>
      <c r="N2193">
        <f>Input2022!N2193*0.000001</f>
        <v>0</v>
      </c>
      <c r="O2193">
        <f>Input2022!O2193*0.000001</f>
        <v>3.968953</v>
      </c>
      <c r="P2193">
        <f>Input2022!P2193*0.000001</f>
        <v>1.9809599999999998</v>
      </c>
      <c r="Q2193">
        <f>Input2022!Q2193*0.000001</f>
        <v>-21.292337999999997</v>
      </c>
      <c r="R2193">
        <f>Input2022!R2193*0.000001</f>
        <v>96.499020999999999</v>
      </c>
      <c r="S2193">
        <f>Input2022!S2193*0.000001</f>
        <v>75.206682999999998</v>
      </c>
      <c r="T2193">
        <f>Input2022!T2193*0.000001</f>
        <v>3.4082239999999997</v>
      </c>
      <c r="U2193">
        <f>Input2022!U2193*0.000001</f>
        <v>0</v>
      </c>
      <c r="V2193">
        <f>Input2022!V2193*0.000001</f>
        <v>0.98765999999999998</v>
      </c>
      <c r="W2193">
        <f>Input2022!W2193*0.000001</f>
        <v>-15.935488999999999</v>
      </c>
    </row>
    <row r="2194" spans="1:23">
      <c r="A2194">
        <f>Input2022!A2194</f>
        <v>2023</v>
      </c>
      <c r="B2194" t="str">
        <f>Input2022!B2194</f>
        <v>Millville Elementary School District</v>
      </c>
      <c r="C2194" t="str">
        <f>Input2022!C2194</f>
        <v>School District</v>
      </c>
      <c r="D2194" t="str">
        <f>Input2022!D2194</f>
        <v>06</v>
      </c>
      <c r="E2194" t="str">
        <f>Input2022!E2194</f>
        <v>089</v>
      </c>
      <c r="F2194" t="str">
        <f>Input2022!F2194</f>
        <v>24930</v>
      </c>
      <c r="G2194" t="str">
        <f>Input2022!G2194</f>
        <v>CA</v>
      </c>
      <c r="H2194">
        <f>Input2022!H2194*0.000001</f>
        <v>0.82701799999999992</v>
      </c>
      <c r="I2194">
        <f>Input2022!I2194*0.000001</f>
        <v>0</v>
      </c>
      <c r="J2194">
        <f>Input2022!J2194*0.000001</f>
        <v>3.8464829999999997</v>
      </c>
      <c r="K2194">
        <f>Input2022!K2194*0.000001</f>
        <v>2.7499999999999998E-3</v>
      </c>
      <c r="L2194">
        <f>Input2022!L2194*0.000001</f>
        <v>4.2569949999999999</v>
      </c>
      <c r="M2194">
        <f>Input2022!M2194*0.000001</f>
        <v>4.0831929999999996</v>
      </c>
      <c r="N2194">
        <f>Input2022!N2194*0.000001</f>
        <v>1.6984919999999999</v>
      </c>
      <c r="O2194">
        <f>Input2022!O2194*0.000001</f>
        <v>0</v>
      </c>
      <c r="P2194">
        <f>Input2022!P2194*0.000001</f>
        <v>0.34203600000000001</v>
      </c>
      <c r="Q2194">
        <f>Input2022!Q2194*0.000001</f>
        <v>-2.659697</v>
      </c>
      <c r="R2194">
        <f>Input2022!R2194*0.000001</f>
        <v>11.550208</v>
      </c>
      <c r="S2194">
        <f>Input2022!S2194*0.000001</f>
        <v>8.8905110000000001</v>
      </c>
      <c r="T2194">
        <f>Input2022!T2194*0.000001</f>
        <v>0.38350099999999998</v>
      </c>
      <c r="U2194">
        <f>Input2022!U2194*0.000001</f>
        <v>0</v>
      </c>
      <c r="V2194">
        <f>Input2022!V2194*0.000001</f>
        <v>0.132274</v>
      </c>
      <c r="W2194">
        <f>Input2022!W2194*0.000001</f>
        <v>-1.3135619999999999</v>
      </c>
    </row>
    <row r="2195" spans="1:23">
      <c r="A2195">
        <f>Input2022!A2195</f>
        <v>2023</v>
      </c>
      <c r="B2195" t="str">
        <f>Input2022!B2195</f>
        <v>Milpitas</v>
      </c>
      <c r="C2195" t="str">
        <f>Input2022!C2195</f>
        <v>City</v>
      </c>
      <c r="D2195" t="str">
        <f>Input2022!D2195</f>
        <v>06</v>
      </c>
      <c r="E2195" t="str">
        <f>Input2022!E2195</f>
        <v>085</v>
      </c>
      <c r="F2195">
        <f>Input2022!F2195</f>
        <v>47766</v>
      </c>
      <c r="G2195" t="str">
        <f>Input2022!G2195</f>
        <v>CA</v>
      </c>
      <c r="H2195">
        <f>Input2022!H2195*0.000001</f>
        <v>68.578738000000001</v>
      </c>
      <c r="I2195">
        <f>Input2022!I2195*0.000001</f>
        <v>-9.2724259999999994</v>
      </c>
      <c r="J2195">
        <f>Input2022!J2195*0.000001</f>
        <v>117.47224799999999</v>
      </c>
      <c r="K2195">
        <f>Input2022!K2195*0.000001</f>
        <v>83.257997000000003</v>
      </c>
      <c r="L2195">
        <f>Input2022!L2195*0.000001</f>
        <v>211.43394899999998</v>
      </c>
      <c r="M2195">
        <f>Input2022!M2195*0.000001</f>
        <v>126.29055799999999</v>
      </c>
      <c r="N2195">
        <f>Input2022!N2195*0.000001</f>
        <v>0</v>
      </c>
      <c r="O2195">
        <f>Input2022!O2195*0.000001</f>
        <v>83.697040999999999</v>
      </c>
      <c r="P2195">
        <f>Input2022!P2195*0.000001</f>
        <v>25.285655999999999</v>
      </c>
      <c r="Q2195">
        <f>Input2022!Q2195*0.000001</f>
        <v>-246.04401799999999</v>
      </c>
      <c r="R2195">
        <f>Input2022!R2195*0.000001</f>
        <v>708.40208299999995</v>
      </c>
      <c r="S2195">
        <f>Input2022!S2195*0.000001</f>
        <v>462.35806499999995</v>
      </c>
      <c r="T2195">
        <f>Input2022!T2195*0.000001</f>
        <v>24.891648999999997</v>
      </c>
      <c r="U2195">
        <f>Input2022!U2195*0.000001</f>
        <v>54.008339999999997</v>
      </c>
      <c r="V2195">
        <f>Input2022!V2195*0.000001</f>
        <v>94.233702999999991</v>
      </c>
      <c r="W2195">
        <f>Input2022!W2195*0.000001</f>
        <v>-114.21840399999999</v>
      </c>
    </row>
    <row r="2196" spans="1:23">
      <c r="A2196">
        <f>Input2022!A2196</f>
        <v>2023</v>
      </c>
      <c r="B2196" t="str">
        <f>Input2022!B2196</f>
        <v>Milpitas Unified School District</v>
      </c>
      <c r="C2196" t="str">
        <f>Input2022!C2196</f>
        <v>School District</v>
      </c>
      <c r="D2196" t="str">
        <f>Input2022!D2196</f>
        <v>06</v>
      </c>
      <c r="E2196" t="str">
        <f>Input2022!E2196</f>
        <v>085</v>
      </c>
      <c r="F2196" t="str">
        <f>Input2022!F2196</f>
        <v>24500</v>
      </c>
      <c r="G2196" t="str">
        <f>Input2022!G2196</f>
        <v>CA</v>
      </c>
      <c r="H2196">
        <f>Input2022!H2196*0.000001</f>
        <v>19.089872</v>
      </c>
      <c r="I2196">
        <f>Input2022!I2196*0.000001</f>
        <v>0</v>
      </c>
      <c r="J2196">
        <f>Input2022!J2196*0.000001</f>
        <v>157.29602199999999</v>
      </c>
      <c r="K2196">
        <f>Input2022!K2196*0.000001</f>
        <v>278.21281999999997</v>
      </c>
      <c r="L2196">
        <f>Input2022!L2196*0.000001</f>
        <v>212.84134599999999</v>
      </c>
      <c r="M2196">
        <f>Input2022!M2196*0.000001</f>
        <v>166.177707</v>
      </c>
      <c r="N2196">
        <f>Input2022!N2196*0.000001</f>
        <v>44.743243999999997</v>
      </c>
      <c r="O2196">
        <f>Input2022!O2196*0.000001</f>
        <v>0</v>
      </c>
      <c r="P2196">
        <f>Input2022!P2196*0.000001</f>
        <v>12.180557</v>
      </c>
      <c r="Q2196">
        <f>Input2022!Q2196*0.000001</f>
        <v>-114.562</v>
      </c>
      <c r="R2196">
        <f>Input2022!R2196*0.000001</f>
        <v>408.10431914893627</v>
      </c>
      <c r="S2196">
        <f>Input2022!S2196*0.000001</f>
        <v>293.54231914893626</v>
      </c>
      <c r="T2196">
        <f>Input2022!T2196*0.000001</f>
        <v>19.119657</v>
      </c>
      <c r="U2196">
        <f>Input2022!U2196*0.000001</f>
        <v>0</v>
      </c>
      <c r="V2196">
        <f>Input2022!V2196*0.000001</f>
        <v>13.389384999999999</v>
      </c>
      <c r="W2196">
        <f>Input2022!W2196*0.000001</f>
        <v>-94.305714999999992</v>
      </c>
    </row>
    <row r="2197" spans="1:23">
      <c r="A2197">
        <f>Input2022!A2197</f>
        <v>2023</v>
      </c>
      <c r="B2197" t="str">
        <f>Input2022!B2197</f>
        <v>Mission Viejo</v>
      </c>
      <c r="C2197" t="str">
        <f>Input2022!C2197</f>
        <v>City</v>
      </c>
      <c r="D2197" t="str">
        <f>Input2022!D2197</f>
        <v>06</v>
      </c>
      <c r="E2197" t="str">
        <f>Input2022!E2197</f>
        <v>059</v>
      </c>
      <c r="F2197">
        <f>Input2022!F2197</f>
        <v>48256</v>
      </c>
      <c r="G2197" t="str">
        <f>Input2022!G2197</f>
        <v>CA</v>
      </c>
      <c r="H2197">
        <f>Input2022!H2197*0.000001</f>
        <v>43.210432999999995</v>
      </c>
      <c r="I2197">
        <f>Input2022!I2197*0.000001</f>
        <v>-3.5502719999999997</v>
      </c>
      <c r="J2197">
        <f>Input2022!J2197*0.000001</f>
        <v>71.716979999999992</v>
      </c>
      <c r="K2197">
        <f>Input2022!K2197*0.000001</f>
        <v>40.38852</v>
      </c>
      <c r="L2197">
        <f>Input2022!L2197*0.000001</f>
        <v>106.89518699999999</v>
      </c>
      <c r="M2197">
        <f>Input2022!M2197*0.000001</f>
        <v>75.009269000000003</v>
      </c>
      <c r="N2197">
        <f>Input2022!N2197*0.000001</f>
        <v>0</v>
      </c>
      <c r="O2197">
        <f>Input2022!O2197*0.000001</f>
        <v>41.736626999999999</v>
      </c>
      <c r="P2197">
        <f>Input2022!P2197*0.000001</f>
        <v>5.5896569999999999</v>
      </c>
      <c r="Q2197">
        <f>Input2022!Q2197*0.000001</f>
        <v>-24.941934999999997</v>
      </c>
      <c r="R2197">
        <f>Input2022!R2197*0.000001</f>
        <v>111.94184399999999</v>
      </c>
      <c r="S2197">
        <f>Input2022!S2197*0.000001</f>
        <v>86.999909000000002</v>
      </c>
      <c r="T2197">
        <f>Input2022!T2197*0.000001</f>
        <v>3.3217409999999998</v>
      </c>
      <c r="U2197">
        <f>Input2022!U2197*0.000001</f>
        <v>10.453759999999999</v>
      </c>
      <c r="V2197">
        <f>Input2022!V2197*0.000001</f>
        <v>10.825547</v>
      </c>
      <c r="W2197">
        <f>Input2022!W2197*0.000001</f>
        <v>20.076440999999999</v>
      </c>
    </row>
    <row r="2198" spans="1:23">
      <c r="A2198">
        <f>Input2022!A2198</f>
        <v>2023</v>
      </c>
      <c r="B2198" t="str">
        <f>Input2022!B2198</f>
        <v>Modesto</v>
      </c>
      <c r="C2198" t="str">
        <f>Input2022!C2198</f>
        <v>City</v>
      </c>
      <c r="D2198" t="str">
        <f>Input2022!D2198</f>
        <v>06</v>
      </c>
      <c r="E2198" t="str">
        <f>Input2022!E2198</f>
        <v>099</v>
      </c>
      <c r="F2198">
        <f>Input2022!F2198</f>
        <v>48354</v>
      </c>
      <c r="G2198" t="str">
        <f>Input2022!G2198</f>
        <v>CA</v>
      </c>
      <c r="H2198">
        <f>Input2022!H2198*0.000001</f>
        <v>42.992415999999999</v>
      </c>
      <c r="I2198">
        <f>Input2022!I2198*0.000001</f>
        <v>-7.4711089999999993</v>
      </c>
      <c r="J2198">
        <f>Input2022!J2198*0.000001</f>
        <v>166.22414000000001</v>
      </c>
      <c r="K2198">
        <f>Input2022!K2198*0.000001</f>
        <v>330.43093799999997</v>
      </c>
      <c r="L2198">
        <f>Input2022!L2198*0.000001</f>
        <v>459.63526899999999</v>
      </c>
      <c r="M2198">
        <f>Input2022!M2198*0.000001</f>
        <v>185.52149599999998</v>
      </c>
      <c r="N2198">
        <f>Input2022!N2198*0.000001</f>
        <v>23.368987000000001</v>
      </c>
      <c r="O2198">
        <f>Input2022!O2198*0.000001</f>
        <v>0</v>
      </c>
      <c r="P2198">
        <f>Input2022!P2198*0.000001</f>
        <v>14.781668999999999</v>
      </c>
      <c r="Q2198">
        <f>Input2022!Q2198*0.000001</f>
        <v>-416.05398600000001</v>
      </c>
      <c r="R2198">
        <f>Input2022!R2198*0.000001</f>
        <v>1270.351617</v>
      </c>
      <c r="S2198">
        <f>Input2022!S2198*0.000001</f>
        <v>854.29763099999991</v>
      </c>
      <c r="T2198">
        <f>Input2022!T2198*0.000001</f>
        <v>42.970631999999995</v>
      </c>
      <c r="U2198">
        <f>Input2022!U2198*0.000001</f>
        <v>0</v>
      </c>
      <c r="V2198">
        <f>Input2022!V2198*0.000001</f>
        <v>18.938102000000001</v>
      </c>
      <c r="W2198">
        <f>Input2022!W2198*0.000001</f>
        <v>-187.04119299999999</v>
      </c>
    </row>
    <row r="2199" spans="1:23">
      <c r="A2199">
        <f>Input2022!A2199</f>
        <v>2023</v>
      </c>
      <c r="B2199" t="str">
        <f>Input2022!B2199</f>
        <v>Modoc County Office of Education</v>
      </c>
      <c r="C2199" t="str">
        <f>Input2022!C2199</f>
        <v>School District</v>
      </c>
      <c r="D2199" t="str">
        <f>Input2022!D2199</f>
        <v>06</v>
      </c>
      <c r="E2199" t="str">
        <f>Input2022!E2199</f>
        <v>049</v>
      </c>
      <c r="F2199" t="str">
        <f>Input2022!F2199</f>
        <v>91093</v>
      </c>
      <c r="G2199" t="str">
        <f>Input2022!G2199</f>
        <v>CA</v>
      </c>
      <c r="H2199">
        <f>Input2022!H2199*0.000001</f>
        <v>9.188917</v>
      </c>
      <c r="I2199">
        <f>Input2022!I2199*0.000001</f>
        <v>0</v>
      </c>
      <c r="J2199">
        <f>Input2022!J2199*0.000001</f>
        <v>7.5176939999999997</v>
      </c>
      <c r="K2199">
        <f>Input2022!K2199*0.000001</f>
        <v>0</v>
      </c>
      <c r="L2199">
        <f>Input2022!L2199*0.000001</f>
        <v>10.982006</v>
      </c>
      <c r="M2199">
        <f>Input2022!M2199*0.000001</f>
        <v>8.9418009999999999</v>
      </c>
      <c r="N2199">
        <f>Input2022!N2199*0.000001</f>
        <v>5.5673409999999999</v>
      </c>
      <c r="O2199">
        <f>Input2022!O2199*0.000001</f>
        <v>5.2001919999999995</v>
      </c>
      <c r="P2199">
        <f>Input2022!P2199*0.000001</f>
        <v>1.2461</v>
      </c>
      <c r="Q2199">
        <f>Input2022!Q2199*0.000001</f>
        <v>-6.6301350000000001</v>
      </c>
      <c r="R2199">
        <f>Input2022!R2199*0.000001</f>
        <v>24.488024372396715</v>
      </c>
      <c r="S2199">
        <f>Input2022!S2199*0.000001</f>
        <v>17.857889372396713</v>
      </c>
      <c r="T2199">
        <f>Input2022!T2199*0.000001</f>
        <v>0.930423</v>
      </c>
      <c r="U2199">
        <f>Input2022!U2199*0.000001</f>
        <v>0</v>
      </c>
      <c r="V2199">
        <f>Input2022!V2199*0.000001</f>
        <v>0</v>
      </c>
      <c r="W2199">
        <f>Input2022!W2199*0.000001</f>
        <v>2.4162209999999997</v>
      </c>
    </row>
    <row r="2200" spans="1:23">
      <c r="A2200">
        <f>Input2022!A2200</f>
        <v>2023</v>
      </c>
      <c r="B2200" t="str">
        <f>Input2022!B2200</f>
        <v>Modoc Joint Unified School District</v>
      </c>
      <c r="C2200" t="str">
        <f>Input2022!C2200</f>
        <v>School District</v>
      </c>
      <c r="D2200" t="str">
        <f>Input2022!D2200</f>
        <v>06</v>
      </c>
      <c r="E2200" t="str">
        <f>Input2022!E2200</f>
        <v>035</v>
      </c>
      <c r="F2200" t="str">
        <f>Input2022!F2200</f>
        <v>25190</v>
      </c>
      <c r="G2200" t="str">
        <f>Input2022!G2200</f>
        <v>CA</v>
      </c>
      <c r="H2200">
        <f>Input2022!H2200*0.000001</f>
        <v>7.5012289999999995</v>
      </c>
      <c r="I2200">
        <f>Input2022!I2200*0.000001</f>
        <v>-0.432336</v>
      </c>
      <c r="J2200">
        <f>Input2022!J2200*0.000001</f>
        <v>14.081133999999999</v>
      </c>
      <c r="K2200">
        <f>Input2022!K2200*0.000001</f>
        <v>0</v>
      </c>
      <c r="L2200">
        <f>Input2022!L2200*0.000001</f>
        <v>17.579031000000001</v>
      </c>
      <c r="M2200">
        <f>Input2022!M2200*0.000001</f>
        <v>16.834312000000001</v>
      </c>
      <c r="N2200">
        <f>Input2022!N2200*0.000001</f>
        <v>6.9896919999999998</v>
      </c>
      <c r="O2200">
        <f>Input2022!O2200*0.000001</f>
        <v>3.3615119999999998</v>
      </c>
      <c r="P2200">
        <f>Input2022!P2200*0.000001</f>
        <v>1.360573</v>
      </c>
      <c r="Q2200">
        <f>Input2022!Q2200*0.000001</f>
        <v>-8.8640419999999995</v>
      </c>
      <c r="R2200">
        <f>Input2022!R2200*0.000001</f>
        <v>37.65560883147586</v>
      </c>
      <c r="S2200">
        <f>Input2022!S2200*0.000001</f>
        <v>28.791566831475858</v>
      </c>
      <c r="T2200">
        <f>Input2022!T2200*0.000001</f>
        <v>1.308459</v>
      </c>
      <c r="U2200">
        <f>Input2022!U2200*0.000001</f>
        <v>0</v>
      </c>
      <c r="V2200">
        <f>Input2022!V2200*0.000001</f>
        <v>2.0704999999999998E-2</v>
      </c>
      <c r="W2200">
        <f>Input2022!W2200*0.000001</f>
        <v>2.432442</v>
      </c>
    </row>
    <row r="2201" spans="1:23">
      <c r="A2201">
        <f>Input2022!A2201</f>
        <v>2023</v>
      </c>
      <c r="B2201" t="str">
        <f>Input2022!B2201</f>
        <v>Mojave Unified School District</v>
      </c>
      <c r="C2201" t="str">
        <f>Input2022!C2201</f>
        <v>School District</v>
      </c>
      <c r="D2201" t="str">
        <f>Input2022!D2201</f>
        <v>06</v>
      </c>
      <c r="E2201" t="str">
        <f>Input2022!E2201</f>
        <v>029</v>
      </c>
      <c r="F2201" t="str">
        <f>Input2022!F2201</f>
        <v>25230</v>
      </c>
      <c r="G2201" t="str">
        <f>Input2022!G2201</f>
        <v>CA</v>
      </c>
      <c r="H2201">
        <f>Input2022!H2201*0.000001</f>
        <v>10.836850999999999</v>
      </c>
      <c r="I2201">
        <f>Input2022!I2201*0.000001</f>
        <v>-4.187297</v>
      </c>
      <c r="J2201">
        <f>Input2022!J2201*0.000001</f>
        <v>49.68215</v>
      </c>
      <c r="K2201">
        <f>Input2022!K2201*0.000001</f>
        <v>38.335999999999999</v>
      </c>
      <c r="L2201">
        <f>Input2022!L2201*0.000001</f>
        <v>73.793999999999997</v>
      </c>
      <c r="M2201">
        <f>Input2022!M2201*0.000001</f>
        <v>66.000924999999995</v>
      </c>
      <c r="N2201">
        <f>Input2022!N2201*0.000001</f>
        <v>0</v>
      </c>
      <c r="O2201">
        <f>Input2022!O2201*0.000001</f>
        <v>50.041401</v>
      </c>
      <c r="P2201">
        <f>Input2022!P2201*0.000001</f>
        <v>28.932102</v>
      </c>
      <c r="Q2201">
        <f>Input2022!Q2201*0.000001</f>
        <v>-35</v>
      </c>
      <c r="R2201">
        <f>Input2022!R2201*0.000001</f>
        <v>149.43315789473684</v>
      </c>
      <c r="S2201">
        <f>Input2022!S2201*0.000001</f>
        <v>114.43315789473685</v>
      </c>
      <c r="T2201">
        <f>Input2022!T2201*0.000001</f>
        <v>5.2719999999999994</v>
      </c>
      <c r="U2201">
        <f>Input2022!U2201*0.000001</f>
        <v>-1.1268080047553001E-3</v>
      </c>
      <c r="V2201">
        <f>Input2022!V2201*0.000001</f>
        <v>7.8508731919952437</v>
      </c>
      <c r="W2201">
        <f>Input2022!W2201*0.000001</f>
        <v>-27.520999999999997</v>
      </c>
    </row>
    <row r="2202" spans="1:23">
      <c r="A2202">
        <f>Input2022!A2202</f>
        <v>2023</v>
      </c>
      <c r="B2202" t="str">
        <f>Input2022!B2202</f>
        <v>Mono County</v>
      </c>
      <c r="C2202" t="str">
        <f>Input2022!C2202</f>
        <v>County</v>
      </c>
      <c r="D2202" t="str">
        <f>Input2022!D2202</f>
        <v>06</v>
      </c>
      <c r="E2202" t="str">
        <f>Input2022!E2202</f>
        <v>051</v>
      </c>
      <c r="F2202" t="str">
        <f>Input2022!F2202</f>
        <v>00000</v>
      </c>
      <c r="G2202" t="str">
        <f>Input2022!G2202</f>
        <v>CA</v>
      </c>
      <c r="H2202">
        <f>Input2022!H2202*0.000001</f>
        <v>17.881477999999998</v>
      </c>
      <c r="I2202">
        <f>Input2022!I2202*0.000001</f>
        <v>-7.6021049999999999</v>
      </c>
      <c r="J2202">
        <f>Input2022!J2202*0.000001</f>
        <v>39.405186999999998</v>
      </c>
      <c r="K2202">
        <f>Input2022!K2202*0.000001</f>
        <v>44.716150999999996</v>
      </c>
      <c r="L2202">
        <f>Input2022!L2202*0.000001</f>
        <v>83.858108999999999</v>
      </c>
      <c r="M2202">
        <f>Input2022!M2202*0.000001</f>
        <v>44.044395000000002</v>
      </c>
      <c r="N2202">
        <f>Input2022!N2202*0.000001</f>
        <v>0</v>
      </c>
      <c r="O2202">
        <f>Input2022!O2202*0.000001</f>
        <v>19.405663000000001</v>
      </c>
      <c r="P2202">
        <f>Input2022!P2202*0.000001</f>
        <v>3.7613089999999998</v>
      </c>
      <c r="Q2202">
        <f>Input2022!Q2202*0.000001</f>
        <v>-67.452776</v>
      </c>
      <c r="R2202">
        <f>Input2022!R2202*0.000001</f>
        <v>161.06655699999999</v>
      </c>
      <c r="S2202">
        <f>Input2022!S2202*0.000001</f>
        <v>93.613780999999989</v>
      </c>
      <c r="T2202">
        <f>Input2022!T2202*0.000001</f>
        <v>8.1635530000000003</v>
      </c>
      <c r="U2202">
        <f>Input2022!U2202*0.000001</f>
        <v>24.668839999999999</v>
      </c>
      <c r="V2202">
        <f>Input2022!V2202*0.000001</f>
        <v>33.975085999999997</v>
      </c>
      <c r="W2202">
        <f>Input2022!W2202*0.000001</f>
        <v>-21.957338</v>
      </c>
    </row>
    <row r="2203" spans="1:23">
      <c r="A2203">
        <f>Input2022!A2203</f>
        <v>2023</v>
      </c>
      <c r="B2203" t="str">
        <f>Input2022!B2203</f>
        <v>Mono County Office of Education</v>
      </c>
      <c r="C2203" t="str">
        <f>Input2022!C2203</f>
        <v>School District</v>
      </c>
      <c r="D2203" t="str">
        <f>Input2022!D2203</f>
        <v>06</v>
      </c>
      <c r="E2203" t="str">
        <f>Input2022!E2203</f>
        <v>051</v>
      </c>
      <c r="F2203" t="str">
        <f>Input2022!F2203</f>
        <v>91052</v>
      </c>
      <c r="G2203" t="str">
        <f>Input2022!G2203</f>
        <v>CA</v>
      </c>
      <c r="H2203">
        <f>Input2022!H2203*0.000001</f>
        <v>2.6556409999999997</v>
      </c>
      <c r="I2203">
        <f>Input2022!I2203*0.000001</f>
        <v>-4.2359000000000001E-2</v>
      </c>
      <c r="J2203">
        <f>Input2022!J2203*0.000001</f>
        <v>7.9900439999999993</v>
      </c>
      <c r="K2203">
        <f>Input2022!K2203*0.000001</f>
        <v>0.46980099999999997</v>
      </c>
      <c r="L2203">
        <f>Input2022!L2203*0.000001</f>
        <v>14.668918999999999</v>
      </c>
      <c r="M2203">
        <f>Input2022!M2203*0.000001</f>
        <v>8.1223569999999992</v>
      </c>
      <c r="N2203">
        <f>Input2022!N2203*0.000001</f>
        <v>0</v>
      </c>
      <c r="O2203">
        <f>Input2022!O2203*0.000001</f>
        <v>2.3475709999999999</v>
      </c>
      <c r="P2203">
        <f>Input2022!P2203*0.000001</f>
        <v>0.478325</v>
      </c>
      <c r="Q2203">
        <f>Input2022!Q2203*0.000001</f>
        <v>-7.6193799999999996</v>
      </c>
      <c r="R2203">
        <f>Input2022!R2203*0.000001</f>
        <v>28.148980999999999</v>
      </c>
      <c r="S2203">
        <f>Input2022!S2203*0.000001</f>
        <v>20.529601</v>
      </c>
      <c r="T2203">
        <f>Input2022!T2203*0.000001</f>
        <v>1.1169359999999999</v>
      </c>
      <c r="U2203">
        <f>Input2022!U2203*0.000001</f>
        <v>1.0979479999999999</v>
      </c>
      <c r="V2203">
        <f>Input2022!V2203*0.000001</f>
        <v>0.87749199999999994</v>
      </c>
      <c r="W2203">
        <f>Input2022!W2203*0.000001</f>
        <v>-1.033962</v>
      </c>
    </row>
    <row r="2204" spans="1:23">
      <c r="A2204">
        <f>Input2022!A2204</f>
        <v>2023</v>
      </c>
      <c r="B2204" t="str">
        <f>Input2022!B2204</f>
        <v>Monroe Elementary School District</v>
      </c>
      <c r="C2204" t="str">
        <f>Input2022!C2204</f>
        <v>School District</v>
      </c>
      <c r="D2204" t="str">
        <f>Input2022!D2204</f>
        <v>06</v>
      </c>
      <c r="E2204" t="str">
        <f>Input2022!E2204</f>
        <v>019</v>
      </c>
      <c r="F2204" t="str">
        <f>Input2022!F2204</f>
        <v>25290</v>
      </c>
      <c r="G2204" t="str">
        <f>Input2022!G2204</f>
        <v>CA</v>
      </c>
      <c r="H2204">
        <f>Input2022!H2204*0.000001</f>
        <v>0.174424</v>
      </c>
      <c r="I2204">
        <f>Input2022!I2204*0.000001</f>
        <v>0</v>
      </c>
      <c r="J2204">
        <f>Input2022!J2204*0.000001</f>
        <v>3.6604759999999996</v>
      </c>
      <c r="K2204">
        <f>Input2022!K2204*0.000001</f>
        <v>0.95177299999999998</v>
      </c>
      <c r="L2204">
        <f>Input2022!L2204*0.000001</f>
        <v>4.2389390000000002</v>
      </c>
      <c r="M2204">
        <f>Input2022!M2204*0.000001</f>
        <v>3.962758</v>
      </c>
      <c r="N2204">
        <f>Input2022!N2204*0.000001</f>
        <v>1.155921</v>
      </c>
      <c r="O2204">
        <f>Input2022!O2204*0.000001</f>
        <v>0</v>
      </c>
      <c r="P2204">
        <f>Input2022!P2204*0.000001</f>
        <v>0.67169499999999993</v>
      </c>
      <c r="Q2204">
        <f>Input2022!Q2204*0.000001</f>
        <v>-2.1324559999999999</v>
      </c>
      <c r="R2204">
        <f>Input2022!R2204*0.000001</f>
        <v>9.3807419999999997</v>
      </c>
      <c r="S2204">
        <f>Input2022!S2204*0.000001</f>
        <v>7.2482859999999993</v>
      </c>
      <c r="T2204">
        <f>Input2022!T2204*0.000001</f>
        <v>0.32822099999999998</v>
      </c>
      <c r="U2204">
        <f>Input2022!U2204*0.000001</f>
        <v>0</v>
      </c>
      <c r="V2204">
        <f>Input2022!V2204*0.000001</f>
        <v>8.7448999999999999E-2</v>
      </c>
      <c r="W2204">
        <f>Input2022!W2204*0.000001</f>
        <v>-1.511415</v>
      </c>
    </row>
    <row r="2205" spans="1:23">
      <c r="A2205">
        <f>Input2022!A2205</f>
        <v>2023</v>
      </c>
      <c r="B2205" t="str">
        <f>Input2022!B2205</f>
        <v>Monrovia</v>
      </c>
      <c r="C2205" t="str">
        <f>Input2022!C2205</f>
        <v>City</v>
      </c>
      <c r="D2205" t="str">
        <f>Input2022!D2205</f>
        <v>06</v>
      </c>
      <c r="E2205" t="str">
        <f>Input2022!E2205</f>
        <v>037</v>
      </c>
      <c r="F2205">
        <f>Input2022!F2205</f>
        <v>48648</v>
      </c>
      <c r="G2205" t="str">
        <f>Input2022!G2205</f>
        <v>CA</v>
      </c>
      <c r="H2205">
        <f>Input2022!H2205*0.000001</f>
        <v>21.720665999999998</v>
      </c>
      <c r="I2205">
        <f>Input2022!I2205*0.000001</f>
        <v>-7.7236919999999998</v>
      </c>
      <c r="J2205">
        <f>Input2022!J2205*0.000001</f>
        <v>52.710718</v>
      </c>
      <c r="K2205">
        <f>Input2022!K2205*0.000001</f>
        <v>158.85580899999999</v>
      </c>
      <c r="L2205">
        <f>Input2022!L2205*0.000001</f>
        <v>104.99359199999999</v>
      </c>
      <c r="M2205">
        <f>Input2022!M2205*0.000001</f>
        <v>54.759930999999995</v>
      </c>
      <c r="N2205">
        <f>Input2022!N2205*0.000001</f>
        <v>0</v>
      </c>
      <c r="O2205">
        <f>Input2022!O2205*0.000001</f>
        <v>22.609867999999999</v>
      </c>
      <c r="P2205">
        <f>Input2022!P2205*0.000001</f>
        <v>3.3380449999999997</v>
      </c>
      <c r="Q2205">
        <f>Input2022!Q2205*0.000001</f>
        <v>-29.012927999999999</v>
      </c>
      <c r="R2205">
        <f>Input2022!R2205*0.000001</f>
        <v>219.91850546998285</v>
      </c>
      <c r="S2205">
        <f>Input2022!S2205*0.000001</f>
        <v>190.90557746998286</v>
      </c>
      <c r="T2205">
        <f>Input2022!T2205*0.000001</f>
        <v>5.2459309999999997</v>
      </c>
      <c r="U2205">
        <f>Input2022!U2205*0.000001</f>
        <v>1.593753</v>
      </c>
      <c r="V2205">
        <f>Input2022!V2205*0.000001</f>
        <v>30.804877999999999</v>
      </c>
      <c r="W2205">
        <f>Input2022!W2205*0.000001</f>
        <v>-91.061469000000002</v>
      </c>
    </row>
    <row r="2206" spans="1:23">
      <c r="A2206">
        <f>Input2022!A2206</f>
        <v>2023</v>
      </c>
      <c r="B2206" t="str">
        <f>Input2022!B2206</f>
        <v>Monrovia Unified School District</v>
      </c>
      <c r="C2206" t="str">
        <f>Input2022!C2206</f>
        <v>School District</v>
      </c>
      <c r="D2206" t="str">
        <f>Input2022!D2206</f>
        <v>06</v>
      </c>
      <c r="E2206" t="str">
        <f>Input2022!E2206</f>
        <v>037</v>
      </c>
      <c r="F2206" t="str">
        <f>Input2022!F2206</f>
        <v>25320</v>
      </c>
      <c r="G2206" t="str">
        <f>Input2022!G2206</f>
        <v>CA</v>
      </c>
      <c r="H2206">
        <f>Input2022!H2206*0.000001</f>
        <v>14.464125999999998</v>
      </c>
      <c r="I2206">
        <f>Input2022!I2206*0.000001</f>
        <v>-7.2992000000000001E-2</v>
      </c>
      <c r="J2206">
        <f>Input2022!J2206*0.000001</f>
        <v>80.622480999999993</v>
      </c>
      <c r="K2206">
        <f>Input2022!K2206*0.000001</f>
        <v>95.941650999999993</v>
      </c>
      <c r="L2206">
        <f>Input2022!L2206*0.000001</f>
        <v>110.41307999999999</v>
      </c>
      <c r="M2206">
        <f>Input2022!M2206*0.000001</f>
        <v>95.539209999999997</v>
      </c>
      <c r="N2206">
        <f>Input2022!N2206*0.000001</f>
        <v>0</v>
      </c>
      <c r="O2206">
        <f>Input2022!O2206*0.000001</f>
        <v>34.329926</v>
      </c>
      <c r="P2206">
        <f>Input2022!P2206*0.000001</f>
        <v>15.913635999999999</v>
      </c>
      <c r="Q2206">
        <f>Input2022!Q2206*0.000001</f>
        <v>-59.425953</v>
      </c>
      <c r="R2206">
        <f>Input2022!R2206*0.000001</f>
        <v>264.13346502043123</v>
      </c>
      <c r="S2206">
        <f>Input2022!S2206*0.000001</f>
        <v>204.70751202043121</v>
      </c>
      <c r="T2206">
        <f>Input2022!T2206*0.000001</f>
        <v>9.1041799999999995</v>
      </c>
      <c r="U2206">
        <f>Input2022!U2206*0.000001</f>
        <v>0</v>
      </c>
      <c r="V2206">
        <f>Input2022!V2206*0.000001</f>
        <v>0</v>
      </c>
      <c r="W2206">
        <f>Input2022!W2206*0.000001</f>
        <v>-65.325574000000003</v>
      </c>
    </row>
    <row r="2207" spans="1:23">
      <c r="A2207">
        <f>Input2022!A2207</f>
        <v>2023</v>
      </c>
      <c r="B2207" t="str">
        <f>Input2022!B2207</f>
        <v>Monson-Sultana Joint Union Elementary School District</v>
      </c>
      <c r="C2207" t="str">
        <f>Input2022!C2207</f>
        <v>School District</v>
      </c>
      <c r="D2207" t="str">
        <f>Input2022!D2207</f>
        <v>06</v>
      </c>
      <c r="E2207" t="str">
        <f>Input2022!E2207</f>
        <v>107</v>
      </c>
      <c r="F2207" t="str">
        <f>Input2022!F2207</f>
        <v>25350</v>
      </c>
      <c r="G2207" t="str">
        <f>Input2022!G2207</f>
        <v>CA</v>
      </c>
      <c r="H2207">
        <f>Input2022!H2207*0.000001</f>
        <v>4.8836089999999999</v>
      </c>
      <c r="I2207">
        <f>Input2022!I2207*0.000001</f>
        <v>0</v>
      </c>
      <c r="J2207">
        <f>Input2022!J2207*0.000001</f>
        <v>8.3355899999999998</v>
      </c>
      <c r="K2207">
        <f>Input2022!K2207*0.000001</f>
        <v>4.4193999999999997E-2</v>
      </c>
      <c r="L2207">
        <f>Input2022!L2207*0.000001</f>
        <v>14.121079999999999</v>
      </c>
      <c r="M2207">
        <f>Input2022!M2207*0.000001</f>
        <v>10.960676999999999</v>
      </c>
      <c r="N2207">
        <f>Input2022!N2207*0.000001</f>
        <v>0</v>
      </c>
      <c r="O2207">
        <f>Input2022!O2207*0.000001</f>
        <v>7.2747659999999996</v>
      </c>
      <c r="P2207">
        <f>Input2022!P2207*0.000001</f>
        <v>1.0182439999999999</v>
      </c>
      <c r="Q2207">
        <f>Input2022!Q2207*0.000001</f>
        <v>-4.9011839999999998</v>
      </c>
      <c r="R2207">
        <f>Input2022!R2207*0.000001</f>
        <v>21.368828999999998</v>
      </c>
      <c r="S2207">
        <f>Input2022!S2207*0.000001</f>
        <v>16.467645000000001</v>
      </c>
      <c r="T2207">
        <f>Input2022!T2207*0.000001</f>
        <v>0.73194399999999993</v>
      </c>
      <c r="U2207">
        <f>Input2022!U2207*0.000001</f>
        <v>1.362474253814147</v>
      </c>
      <c r="V2207">
        <f>Input2022!V2207*0.000001</f>
        <v>1.026068253814147</v>
      </c>
      <c r="W2207">
        <f>Input2022!W2207*0.000001</f>
        <v>1.710955</v>
      </c>
    </row>
    <row r="2208" spans="1:23">
      <c r="A2208">
        <f>Input2022!A2208</f>
        <v>2023</v>
      </c>
      <c r="B2208" t="str">
        <f>Input2022!B2208</f>
        <v>Montclair</v>
      </c>
      <c r="C2208" t="str">
        <f>Input2022!C2208</f>
        <v>City</v>
      </c>
      <c r="D2208" t="str">
        <f>Input2022!D2208</f>
        <v>06</v>
      </c>
      <c r="E2208" t="str">
        <f>Input2022!E2208</f>
        <v>071</v>
      </c>
      <c r="F2208">
        <f>Input2022!F2208</f>
        <v>48788</v>
      </c>
      <c r="G2208" t="str">
        <f>Input2022!G2208</f>
        <v>CA</v>
      </c>
      <c r="H2208">
        <f>Input2022!H2208*0.000001</f>
        <v>38.294360999999995</v>
      </c>
      <c r="I2208">
        <f>Input2022!I2208*0.000001</f>
        <v>-10.369553999999999</v>
      </c>
      <c r="J2208">
        <f>Input2022!J2208*0.000001</f>
        <v>36.726650999999997</v>
      </c>
      <c r="K2208">
        <f>Input2022!K2208*0.000001</f>
        <v>145.290899</v>
      </c>
      <c r="L2208">
        <f>Input2022!L2208*0.000001</f>
        <v>74.284035000000003</v>
      </c>
      <c r="M2208">
        <f>Input2022!M2208*0.000001</f>
        <v>49.234122999999997</v>
      </c>
      <c r="N2208">
        <f>Input2022!N2208*0.000001</f>
        <v>0</v>
      </c>
      <c r="O2208">
        <f>Input2022!O2208*0.000001</f>
        <v>29.004031999999999</v>
      </c>
      <c r="P2208">
        <f>Input2022!P2208*0.000001</f>
        <v>2.2582499999999999</v>
      </c>
      <c r="Q2208">
        <f>Input2022!Q2208*0.000001</f>
        <v>-31.971109999999999</v>
      </c>
      <c r="R2208">
        <f>Input2022!R2208*0.000001</f>
        <v>257.62377099999998</v>
      </c>
      <c r="S2208">
        <f>Input2022!S2208*0.000001</f>
        <v>225.65266099999999</v>
      </c>
      <c r="T2208">
        <f>Input2022!T2208*0.000001</f>
        <v>3.3240149999999997</v>
      </c>
      <c r="U2208">
        <f>Input2022!U2208*0.000001</f>
        <v>0</v>
      </c>
      <c r="V2208">
        <f>Input2022!V2208*0.000001</f>
        <v>9.2341619999999995</v>
      </c>
      <c r="W2208">
        <f>Input2022!W2208*0.000001</f>
        <v>-77.08968999999999</v>
      </c>
    </row>
    <row r="2209" spans="1:23">
      <c r="A2209">
        <f>Input2022!A2209</f>
        <v>2023</v>
      </c>
      <c r="B2209" t="str">
        <f>Input2022!B2209</f>
        <v>Monte Rio Union Elementary School District</v>
      </c>
      <c r="C2209" t="str">
        <f>Input2022!C2209</f>
        <v>School District</v>
      </c>
      <c r="D2209" t="str">
        <f>Input2022!D2209</f>
        <v>06</v>
      </c>
      <c r="E2209" t="str">
        <f>Input2022!E2209</f>
        <v>097</v>
      </c>
      <c r="F2209" t="str">
        <f>Input2022!F2209</f>
        <v>25410</v>
      </c>
      <c r="G2209" t="str">
        <f>Input2022!G2209</f>
        <v>CA</v>
      </c>
      <c r="H2209">
        <f>Input2022!H2209*0.000001</f>
        <v>1.0470549999999998</v>
      </c>
      <c r="I2209">
        <f>Input2022!I2209*0.000001</f>
        <v>-2.4999999999999998E-2</v>
      </c>
      <c r="J2209">
        <f>Input2022!J2209*0.000001</f>
        <v>1.9534809999999998</v>
      </c>
      <c r="K2209">
        <f>Input2022!K2209*0.000001</f>
        <v>3.407527</v>
      </c>
      <c r="L2209">
        <f>Input2022!L2209*0.000001</f>
        <v>2.7213799999999999</v>
      </c>
      <c r="M2209">
        <f>Input2022!M2209*0.000001</f>
        <v>2.3113920000000001</v>
      </c>
      <c r="N2209">
        <f>Input2022!N2209*0.000001</f>
        <v>0</v>
      </c>
      <c r="O2209">
        <f>Input2022!O2209*0.000001</f>
        <v>1.962402</v>
      </c>
      <c r="P2209">
        <f>Input2022!P2209*0.000001</f>
        <v>0.31322299999999997</v>
      </c>
      <c r="Q2209">
        <f>Input2022!Q2209*0.000001</f>
        <v>-1.3380509999999999</v>
      </c>
      <c r="R2209">
        <f>Input2022!R2209*0.000001</f>
        <v>5.7287330000000001</v>
      </c>
      <c r="S2209">
        <f>Input2022!S2209*0.000001</f>
        <v>4.390682</v>
      </c>
      <c r="T2209">
        <f>Input2022!T2209*0.000001</f>
        <v>0.221305</v>
      </c>
      <c r="U2209">
        <f>Input2022!U2209*0.000001</f>
        <v>0</v>
      </c>
      <c r="V2209">
        <f>Input2022!V2209*0.000001</f>
        <v>0</v>
      </c>
      <c r="W2209">
        <f>Input2022!W2209*0.000001</f>
        <v>0.11304</v>
      </c>
    </row>
    <row r="2210" spans="1:23">
      <c r="A2210">
        <f>Input2022!A2210</f>
        <v>2023</v>
      </c>
      <c r="B2210" t="str">
        <f>Input2022!B2210</f>
        <v>Montebello Unified School District</v>
      </c>
      <c r="C2210" t="str">
        <f>Input2022!C2210</f>
        <v>School District</v>
      </c>
      <c r="D2210" t="str">
        <f>Input2022!D2210</f>
        <v>06</v>
      </c>
      <c r="E2210" t="str">
        <f>Input2022!E2210</f>
        <v>037</v>
      </c>
      <c r="F2210" t="str">
        <f>Input2022!F2210</f>
        <v>25470</v>
      </c>
      <c r="G2210" t="str">
        <f>Input2022!G2210</f>
        <v>CA</v>
      </c>
      <c r="H2210">
        <f>Input2022!H2210*0.000001</f>
        <v>99.394194999999996</v>
      </c>
      <c r="I2210">
        <f>Input2022!I2210*0.000001</f>
        <v>0</v>
      </c>
      <c r="J2210">
        <f>Input2022!J2210*0.000001</f>
        <v>487.62917699999997</v>
      </c>
      <c r="K2210">
        <f>Input2022!K2210*0.000001</f>
        <v>278.70564999999999</v>
      </c>
      <c r="L2210">
        <f>Input2022!L2210*0.000001</f>
        <v>549.09341299999994</v>
      </c>
      <c r="M2210">
        <f>Input2022!M2210*0.000001</f>
        <v>507.05154599999997</v>
      </c>
      <c r="N2210">
        <f>Input2022!N2210*0.000001</f>
        <v>0</v>
      </c>
      <c r="O2210">
        <f>Input2022!O2210*0.000001</f>
        <v>249.26706899999999</v>
      </c>
      <c r="P2210">
        <f>Input2022!P2210*0.000001</f>
        <v>92.128152</v>
      </c>
      <c r="Q2210">
        <f>Input2022!Q2210*0.000001</f>
        <v>-290.03444400000001</v>
      </c>
      <c r="R2210">
        <f>Input2022!R2210*0.000001</f>
        <v>1341.974935</v>
      </c>
      <c r="S2210">
        <f>Input2022!S2210*0.000001</f>
        <v>1051.9404910000001</v>
      </c>
      <c r="T2210">
        <f>Input2022!T2210*0.000001</f>
        <v>49.159836999999996</v>
      </c>
      <c r="U2210">
        <f>Input2022!U2210*0.000001</f>
        <v>0</v>
      </c>
      <c r="V2210">
        <f>Input2022!V2210*0.000001</f>
        <v>102.51561599999999</v>
      </c>
      <c r="W2210">
        <f>Input2022!W2210*0.000001</f>
        <v>-253.13620599999999</v>
      </c>
    </row>
    <row r="2211" spans="1:23">
      <c r="A2211">
        <f>Input2022!A2211</f>
        <v>2023</v>
      </c>
      <c r="B2211" t="str">
        <f>Input2022!B2211</f>
        <v>Montecito Union Elementary School District</v>
      </c>
      <c r="C2211" t="str">
        <f>Input2022!C2211</f>
        <v>School District</v>
      </c>
      <c r="D2211" t="str">
        <f>Input2022!D2211</f>
        <v>06</v>
      </c>
      <c r="E2211" t="str">
        <f>Input2022!E2211</f>
        <v>083</v>
      </c>
      <c r="F2211" t="str">
        <f>Input2022!F2211</f>
        <v>25500</v>
      </c>
      <c r="G2211" t="str">
        <f>Input2022!G2211</f>
        <v>CA</v>
      </c>
      <c r="H2211">
        <f>Input2022!H2211*0.000001</f>
        <v>12.945950999999999</v>
      </c>
      <c r="I2211">
        <f>Input2022!I2211*0.000001</f>
        <v>-0.15811699999999998</v>
      </c>
      <c r="J2211">
        <f>Input2022!J2211*0.000001</f>
        <v>16.875762999999999</v>
      </c>
      <c r="K2211">
        <f>Input2022!K2211*0.000001</f>
        <v>7.7784169999999992</v>
      </c>
      <c r="L2211">
        <f>Input2022!L2211*0.000001</f>
        <v>23.299707999999999</v>
      </c>
      <c r="M2211">
        <f>Input2022!M2211*0.000001</f>
        <v>18.882801000000001</v>
      </c>
      <c r="N2211">
        <f>Input2022!N2211*0.000001</f>
        <v>13.395818</v>
      </c>
      <c r="O2211">
        <f>Input2022!O2211*0.000001</f>
        <v>0</v>
      </c>
      <c r="P2211">
        <f>Input2022!P2211*0.000001</f>
        <v>0.778034</v>
      </c>
      <c r="Q2211">
        <f>Input2022!Q2211*0.000001</f>
        <v>-10.465209999999999</v>
      </c>
      <c r="R2211">
        <f>Input2022!R2211*0.000001</f>
        <v>47.336529999999996</v>
      </c>
      <c r="S2211">
        <f>Input2022!S2211*0.000001</f>
        <v>36.871319999999997</v>
      </c>
      <c r="T2211">
        <f>Input2022!T2211*0.000001</f>
        <v>1.566084</v>
      </c>
      <c r="U2211">
        <f>Input2022!U2211*0.000001</f>
        <v>0</v>
      </c>
      <c r="V2211">
        <f>Input2022!V2211*0.000001</f>
        <v>0.860483</v>
      </c>
      <c r="W2211">
        <f>Input2022!W2211*0.000001</f>
        <v>8.4851220000000005</v>
      </c>
    </row>
    <row r="2212" spans="1:23">
      <c r="A2212">
        <f>Input2022!A2212</f>
        <v>2023</v>
      </c>
      <c r="B2212" t="str">
        <f>Input2022!B2212</f>
        <v>Monterey</v>
      </c>
      <c r="C2212" t="str">
        <f>Input2022!C2212</f>
        <v>City</v>
      </c>
      <c r="D2212" t="str">
        <f>Input2022!D2212</f>
        <v>06</v>
      </c>
      <c r="E2212" t="str">
        <f>Input2022!E2212</f>
        <v>053</v>
      </c>
      <c r="F2212">
        <f>Input2022!F2212</f>
        <v>48872</v>
      </c>
      <c r="G2212" t="str">
        <f>Input2022!G2212</f>
        <v>CA</v>
      </c>
      <c r="H2212">
        <f>Input2022!H2212*0.000001</f>
        <v>50.207656999999998</v>
      </c>
      <c r="I2212">
        <f>Input2022!I2212*0.000001</f>
        <v>-3.4667539999999999</v>
      </c>
      <c r="J2212">
        <f>Input2022!J2212*0.000001</f>
        <v>89.177650999999997</v>
      </c>
      <c r="K2212">
        <f>Input2022!K2212*0.000001</f>
        <v>63.076986999999995</v>
      </c>
      <c r="L2212">
        <f>Input2022!L2212*0.000001</f>
        <v>167.99587599999998</v>
      </c>
      <c r="M2212">
        <f>Input2022!M2212*0.000001</f>
        <v>98.490528999999995</v>
      </c>
      <c r="N2212">
        <f>Input2022!N2212*0.000001</f>
        <v>0</v>
      </c>
      <c r="O2212">
        <f>Input2022!O2212*0.000001</f>
        <v>40.860408</v>
      </c>
      <c r="P2212">
        <f>Input2022!P2212*0.000001</f>
        <v>6.8931319999999996</v>
      </c>
      <c r="Q2212">
        <f>Input2022!Q2212*0.000001</f>
        <v>-180.25236099999998</v>
      </c>
      <c r="R2212">
        <f>Input2022!R2212*0.000001</f>
        <v>682.52626999999995</v>
      </c>
      <c r="S2212">
        <f>Input2022!S2212*0.000001</f>
        <v>502.273909</v>
      </c>
      <c r="T2212">
        <f>Input2022!T2212*0.000001</f>
        <v>19.702261999999997</v>
      </c>
      <c r="U2212">
        <f>Input2022!U2212*0.000001</f>
        <v>6.4759539999999998</v>
      </c>
      <c r="V2212">
        <f>Input2022!V2212*0.000001</f>
        <v>16.998314999999998</v>
      </c>
      <c r="W2212">
        <f>Input2022!W2212*0.000001</f>
        <v>-71.247170999999994</v>
      </c>
    </row>
    <row r="2213" spans="1:23">
      <c r="A2213">
        <f>Input2022!A2213</f>
        <v>2023</v>
      </c>
      <c r="B2213" t="str">
        <f>Input2022!B2213</f>
        <v>Monterey County</v>
      </c>
      <c r="C2213" t="str">
        <f>Input2022!C2213</f>
        <v>County</v>
      </c>
      <c r="D2213" t="str">
        <f>Input2022!D2213</f>
        <v>06</v>
      </c>
      <c r="E2213" t="str">
        <f>Input2022!E2213</f>
        <v>053</v>
      </c>
      <c r="F2213" t="str">
        <f>Input2022!F2213</f>
        <v>00000</v>
      </c>
      <c r="G2213" t="str">
        <f>Input2022!G2213</f>
        <v>CA</v>
      </c>
      <c r="H2213">
        <f>Input2022!H2213*0.000001</f>
        <v>188.55755199999999</v>
      </c>
      <c r="I2213">
        <f>Input2022!I2213*0.000001</f>
        <v>-71.091010999999995</v>
      </c>
      <c r="J2213">
        <f>Input2022!J2213*0.000001</f>
        <v>756.37182599999994</v>
      </c>
      <c r="K2213">
        <f>Input2022!K2213*0.000001</f>
        <v>302.18483399999997</v>
      </c>
      <c r="L2213">
        <f>Input2022!L2213*0.000001</f>
        <v>1621.5514909999999</v>
      </c>
      <c r="M2213">
        <f>Input2022!M2213*0.000001</f>
        <v>696.23078799999996</v>
      </c>
      <c r="N2213">
        <f>Input2022!N2213*0.000001</f>
        <v>321.81676799999997</v>
      </c>
      <c r="O2213">
        <f>Input2022!O2213*0.000001</f>
        <v>0</v>
      </c>
      <c r="P2213">
        <f>Input2022!P2213*0.000001</f>
        <v>106.12651799999999</v>
      </c>
      <c r="Q2213">
        <f>Input2022!Q2213*0.000001</f>
        <v>-881.62674399999992</v>
      </c>
      <c r="R2213">
        <f>Input2022!R2213*0.000001</f>
        <v>3261.8789619999998</v>
      </c>
      <c r="S2213">
        <f>Input2022!S2213*0.000001</f>
        <v>2380.2522180000001</v>
      </c>
      <c r="T2213">
        <f>Input2022!T2213*0.000001</f>
        <v>108.77058799999999</v>
      </c>
      <c r="U2213">
        <f>Input2022!U2213*0.000001</f>
        <v>61.814169</v>
      </c>
      <c r="V2213">
        <f>Input2022!V2213*0.000001</f>
        <v>102.79857699999999</v>
      </c>
      <c r="W2213">
        <f>Input2022!W2213*0.000001</f>
        <v>-189.07663399999998</v>
      </c>
    </row>
    <row r="2214" spans="1:23">
      <c r="A2214">
        <f>Input2022!A2214</f>
        <v>2023</v>
      </c>
      <c r="B2214" t="str">
        <f>Input2022!B2214</f>
        <v>Monterey County Office of Education</v>
      </c>
      <c r="C2214" t="str">
        <f>Input2022!C2214</f>
        <v>School District</v>
      </c>
      <c r="D2214" t="str">
        <f>Input2022!D2214</f>
        <v>06</v>
      </c>
      <c r="E2214" t="str">
        <f>Input2022!E2214</f>
        <v>053</v>
      </c>
      <c r="F2214" t="str">
        <f>Input2022!F2214</f>
        <v>91021</v>
      </c>
      <c r="G2214" t="str">
        <f>Input2022!G2214</f>
        <v>CA</v>
      </c>
      <c r="H2214">
        <f>Input2022!H2214*0.000001</f>
        <v>32.067461000000002</v>
      </c>
      <c r="I2214">
        <f>Input2022!I2214*0.000001</f>
        <v>-0.79906299999999997</v>
      </c>
      <c r="J2214">
        <f>Input2022!J2214*0.000001</f>
        <v>106.10089699999999</v>
      </c>
      <c r="K2214">
        <f>Input2022!K2214*0.000001</f>
        <v>6.6745839999999994</v>
      </c>
      <c r="L2214">
        <f>Input2022!L2214*0.000001</f>
        <v>210.09360999999998</v>
      </c>
      <c r="M2214">
        <f>Input2022!M2214*0.000001</f>
        <v>117.31962999999999</v>
      </c>
      <c r="N2214">
        <f>Input2022!N2214*0.000001</f>
        <v>0</v>
      </c>
      <c r="O2214">
        <f>Input2022!O2214*0.000001</f>
        <v>47.912150999999994</v>
      </c>
      <c r="P2214">
        <f>Input2022!P2214*0.000001</f>
        <v>14.799648999999999</v>
      </c>
      <c r="Q2214">
        <f>Input2022!Q2214*0.000001</f>
        <v>-80.468378999999999</v>
      </c>
      <c r="R2214">
        <f>Input2022!R2214*0.000001</f>
        <v>312.2444645952944</v>
      </c>
      <c r="S2214">
        <f>Input2022!S2214*0.000001</f>
        <v>231.7760855952944</v>
      </c>
      <c r="T2214">
        <f>Input2022!T2214*0.000001</f>
        <v>10.895284999999999</v>
      </c>
      <c r="U2214">
        <f>Input2022!U2214*0.000001</f>
        <v>0</v>
      </c>
      <c r="V2214">
        <f>Input2022!V2214*0.000001</f>
        <v>41.788509999999995</v>
      </c>
      <c r="W2214">
        <f>Input2022!W2214*0.000001</f>
        <v>-68.023563999999993</v>
      </c>
    </row>
    <row r="2215" spans="1:23">
      <c r="A2215">
        <f>Input2022!A2215</f>
        <v>2023</v>
      </c>
      <c r="B2215" t="str">
        <f>Input2022!B2215</f>
        <v>Monterey Park</v>
      </c>
      <c r="C2215" t="str">
        <f>Input2022!C2215</f>
        <v>City</v>
      </c>
      <c r="D2215" t="str">
        <f>Input2022!D2215</f>
        <v>06</v>
      </c>
      <c r="E2215" t="str">
        <f>Input2022!E2215</f>
        <v>037</v>
      </c>
      <c r="F2215">
        <f>Input2022!F2215</f>
        <v>48914</v>
      </c>
      <c r="G2215" t="str">
        <f>Input2022!G2215</f>
        <v>CA</v>
      </c>
      <c r="H2215">
        <f>Input2022!H2215*0.000001</f>
        <v>28.375771</v>
      </c>
      <c r="I2215">
        <f>Input2022!I2215*0.000001</f>
        <v>-8.3280409999999989</v>
      </c>
      <c r="J2215">
        <f>Input2022!J2215*0.000001</f>
        <v>53.747087999999998</v>
      </c>
      <c r="K2215">
        <f>Input2022!K2215*0.000001</f>
        <v>159.95545199999998</v>
      </c>
      <c r="L2215">
        <f>Input2022!L2215*0.000001</f>
        <v>111.214856</v>
      </c>
      <c r="M2215">
        <f>Input2022!M2215*0.000001</f>
        <v>56.429592</v>
      </c>
      <c r="N2215">
        <f>Input2022!N2215*0.000001</f>
        <v>0</v>
      </c>
      <c r="O2215">
        <f>Input2022!O2215*0.000001</f>
        <v>28.493715999999999</v>
      </c>
      <c r="P2215">
        <f>Input2022!P2215*0.000001</f>
        <v>6.0679619999999996</v>
      </c>
      <c r="Q2215">
        <f>Input2022!Q2215*0.000001</f>
        <v>-15.696083</v>
      </c>
      <c r="R2215">
        <f>Input2022!R2215*0.000001</f>
        <v>418.96677199999999</v>
      </c>
      <c r="S2215">
        <f>Input2022!S2215*0.000001</f>
        <v>403.270689</v>
      </c>
      <c r="T2215">
        <f>Input2022!T2215*0.000001</f>
        <v>4.0782069999999999</v>
      </c>
      <c r="U2215">
        <f>Input2022!U2215*0.000001</f>
        <v>12.261329999999999</v>
      </c>
      <c r="V2215">
        <f>Input2022!V2215*0.000001</f>
        <v>34.040844999999997</v>
      </c>
      <c r="W2215">
        <f>Input2022!W2215*0.000001</f>
        <v>-110.24264099999999</v>
      </c>
    </row>
    <row r="2216" spans="1:23">
      <c r="A2216">
        <f>Input2022!A2216</f>
        <v>2023</v>
      </c>
      <c r="B2216" t="str">
        <f>Input2022!B2216</f>
        <v>Monterey Peninsula Unified School District</v>
      </c>
      <c r="C2216" t="str">
        <f>Input2022!C2216</f>
        <v>School District</v>
      </c>
      <c r="D2216" t="str">
        <f>Input2022!D2216</f>
        <v>06</v>
      </c>
      <c r="E2216" t="str">
        <f>Input2022!E2216</f>
        <v>053</v>
      </c>
      <c r="F2216" t="str">
        <f>Input2022!F2216</f>
        <v>25530</v>
      </c>
      <c r="G2216" t="str">
        <f>Input2022!G2216</f>
        <v>CA</v>
      </c>
      <c r="H2216">
        <f>Input2022!H2216*0.000001</f>
        <v>35.002418999999996</v>
      </c>
      <c r="I2216">
        <f>Input2022!I2216*0.000001</f>
        <v>-7.351369</v>
      </c>
      <c r="J2216">
        <f>Input2022!J2216*0.000001</f>
        <v>164.832109</v>
      </c>
      <c r="K2216">
        <f>Input2022!K2216*0.000001</f>
        <v>227.50362099999998</v>
      </c>
      <c r="L2216">
        <f>Input2022!L2216*0.000001</f>
        <v>216.73522399999999</v>
      </c>
      <c r="M2216">
        <f>Input2022!M2216*0.000001</f>
        <v>186.23177999999999</v>
      </c>
      <c r="N2216">
        <f>Input2022!N2216*0.000001</f>
        <v>0</v>
      </c>
      <c r="O2216">
        <f>Input2022!O2216*0.000001</f>
        <v>68.636736999999997</v>
      </c>
      <c r="P2216">
        <f>Input2022!P2216*0.000001</f>
        <v>17.995213</v>
      </c>
      <c r="Q2216">
        <f>Input2022!Q2216*0.000001</f>
        <v>-130.75393199999999</v>
      </c>
      <c r="R2216">
        <f>Input2022!R2216*0.000001</f>
        <v>561.82479762575747</v>
      </c>
      <c r="S2216">
        <f>Input2022!S2216*0.000001</f>
        <v>431.07086562575745</v>
      </c>
      <c r="T2216">
        <f>Input2022!T2216*0.000001</f>
        <v>19.555531999999999</v>
      </c>
      <c r="U2216">
        <f>Input2022!U2216*0.000001</f>
        <v>0</v>
      </c>
      <c r="V2216">
        <f>Input2022!V2216*0.000001</f>
        <v>23.948983999999999</v>
      </c>
      <c r="W2216">
        <f>Input2022!W2216*0.000001</f>
        <v>-76.301034000000001</v>
      </c>
    </row>
    <row r="2217" spans="1:23">
      <c r="A2217">
        <f>Input2022!A2217</f>
        <v>2023</v>
      </c>
      <c r="B2217" t="str">
        <f>Input2022!B2217</f>
        <v>Montgomery Elementary School District</v>
      </c>
      <c r="C2217" t="str">
        <f>Input2022!C2217</f>
        <v>School District</v>
      </c>
      <c r="D2217" t="str">
        <f>Input2022!D2217</f>
        <v>06</v>
      </c>
      <c r="E2217" t="str">
        <f>Input2022!E2217</f>
        <v>097</v>
      </c>
      <c r="F2217" t="str">
        <f>Input2022!F2217</f>
        <v>25650</v>
      </c>
      <c r="G2217" t="str">
        <f>Input2022!G2217</f>
        <v>CA</v>
      </c>
      <c r="H2217">
        <f>Input2022!H2217*0.000001</f>
        <v>1.0050790000000001</v>
      </c>
      <c r="I2217">
        <f>Input2022!I2217*0.000001</f>
        <v>0</v>
      </c>
      <c r="J2217">
        <f>Input2022!J2217*0.000001</f>
        <v>0.80892799999999998</v>
      </c>
      <c r="K2217">
        <f>Input2022!K2217*0.000001</f>
        <v>0</v>
      </c>
      <c r="L2217">
        <f>Input2022!L2217*0.000001</f>
        <v>1.0213209999999999</v>
      </c>
      <c r="M2217">
        <f>Input2022!M2217*0.000001</f>
        <v>0.99973199999999995</v>
      </c>
      <c r="N2217">
        <f>Input2022!N2217*0.000001</f>
        <v>0</v>
      </c>
      <c r="O2217">
        <f>Input2022!O2217*0.000001</f>
        <v>1.2792109999999999</v>
      </c>
      <c r="P2217">
        <f>Input2022!P2217*0.000001</f>
        <v>9.2434000000000002E-2</v>
      </c>
      <c r="Q2217">
        <f>Input2022!Q2217*0.000001</f>
        <v>-0.472578</v>
      </c>
      <c r="R2217">
        <f>Input2022!R2217*0.000001</f>
        <v>1.8919110801531016</v>
      </c>
      <c r="S2217">
        <f>Input2022!S2217*0.000001</f>
        <v>1.4193330801531014</v>
      </c>
      <c r="T2217">
        <f>Input2022!T2217*0.000001</f>
        <v>6.9711999999999996E-2</v>
      </c>
      <c r="U2217">
        <f>Input2022!U2217*0.000001</f>
        <v>0</v>
      </c>
      <c r="V2217">
        <f>Input2022!V2217*0.000001</f>
        <v>0</v>
      </c>
      <c r="W2217">
        <f>Input2022!W2217*0.000001</f>
        <v>0.61249999999999993</v>
      </c>
    </row>
    <row r="2218" spans="1:23">
      <c r="A2218">
        <f>Input2022!A2218</f>
        <v>2023</v>
      </c>
      <c r="B2218" t="str">
        <f>Input2022!B2218</f>
        <v>Moorpark</v>
      </c>
      <c r="C2218" t="str">
        <f>Input2022!C2218</f>
        <v>City</v>
      </c>
      <c r="D2218" t="str">
        <f>Input2022!D2218</f>
        <v>06</v>
      </c>
      <c r="E2218" t="str">
        <f>Input2022!E2218</f>
        <v>111</v>
      </c>
      <c r="F2218">
        <f>Input2022!F2218</f>
        <v>49138</v>
      </c>
      <c r="G2218" t="str">
        <f>Input2022!G2218</f>
        <v>CA</v>
      </c>
      <c r="H2218">
        <f>Input2022!H2218*0.000001</f>
        <v>6.4667519999999996</v>
      </c>
      <c r="I2218">
        <f>Input2022!I2218*0.000001</f>
        <v>-6.0791619999999993</v>
      </c>
      <c r="J2218">
        <f>Input2022!J2218*0.000001</f>
        <v>16.891558</v>
      </c>
      <c r="K2218">
        <f>Input2022!K2218*0.000001</f>
        <v>0.157274</v>
      </c>
      <c r="L2218">
        <f>Input2022!L2218*0.000001</f>
        <v>37.321416999999997</v>
      </c>
      <c r="M2218">
        <f>Input2022!M2218*0.000001</f>
        <v>23.044969999999999</v>
      </c>
      <c r="N2218">
        <f>Input2022!N2218*0.000001</f>
        <v>0</v>
      </c>
      <c r="O2218">
        <f>Input2022!O2218*0.000001</f>
        <v>5.9663659999999998</v>
      </c>
      <c r="P2218">
        <f>Input2022!P2218*0.000001</f>
        <v>1.3712599999999999</v>
      </c>
      <c r="Q2218">
        <f>Input2022!Q2218*0.000001</f>
        <v>-3.0247599999999997</v>
      </c>
      <c r="R2218">
        <f>Input2022!R2218*0.000001</f>
        <v>12.970668953687824</v>
      </c>
      <c r="S2218">
        <f>Input2022!S2218*0.000001</f>
        <v>9.9459089536878231</v>
      </c>
      <c r="T2218">
        <f>Input2022!T2218*0.000001</f>
        <v>0.61647299999999994</v>
      </c>
      <c r="U2218">
        <f>Input2022!U2218*0.000001</f>
        <v>2.514993</v>
      </c>
      <c r="V2218">
        <f>Input2022!V2218*0.000001</f>
        <v>1.511544</v>
      </c>
      <c r="W2218">
        <f>Input2022!W2218*0.000001</f>
        <v>56.316134999999996</v>
      </c>
    </row>
    <row r="2219" spans="1:23">
      <c r="A2219">
        <f>Input2022!A2219</f>
        <v>2023</v>
      </c>
      <c r="B2219" t="str">
        <f>Input2022!B2219</f>
        <v>Moorpark Unified School District</v>
      </c>
      <c r="C2219" t="str">
        <f>Input2022!C2219</f>
        <v>School District</v>
      </c>
      <c r="D2219" t="str">
        <f>Input2022!D2219</f>
        <v>06</v>
      </c>
      <c r="E2219" t="str">
        <f>Input2022!E2219</f>
        <v>111</v>
      </c>
      <c r="F2219" t="str">
        <f>Input2022!F2219</f>
        <v>25690</v>
      </c>
      <c r="G2219" t="str">
        <f>Input2022!G2219</f>
        <v>CA</v>
      </c>
      <c r="H2219">
        <f>Input2022!H2219*0.000001</f>
        <v>15.377654</v>
      </c>
      <c r="I2219">
        <f>Input2022!I2219*0.000001</f>
        <v>0</v>
      </c>
      <c r="J2219">
        <f>Input2022!J2219*0.000001</f>
        <v>82.225050999999993</v>
      </c>
      <c r="K2219">
        <f>Input2022!K2219*0.000001</f>
        <v>73.339460000000003</v>
      </c>
      <c r="L2219">
        <f>Input2022!L2219*0.000001</f>
        <v>104.83358199999999</v>
      </c>
      <c r="M2219">
        <f>Input2022!M2219*0.000001</f>
        <v>93.448557999999991</v>
      </c>
      <c r="N2219">
        <f>Input2022!N2219*0.000001</f>
        <v>26.495863</v>
      </c>
      <c r="O2219">
        <f>Input2022!O2219*0.000001</f>
        <v>0</v>
      </c>
      <c r="P2219">
        <f>Input2022!P2219*0.000001</f>
        <v>5.6981099999999998</v>
      </c>
      <c r="Q2219">
        <f>Input2022!Q2219*0.000001</f>
        <v>-57.020052</v>
      </c>
      <c r="R2219">
        <f>Input2022!R2219*0.000001</f>
        <v>253.0918610526316</v>
      </c>
      <c r="S2219">
        <f>Input2022!S2219*0.000001</f>
        <v>196.07180905263161</v>
      </c>
      <c r="T2219">
        <f>Input2022!T2219*0.000001</f>
        <v>8.6983879999999996</v>
      </c>
      <c r="U2219">
        <f>Input2022!U2219*0.000001</f>
        <v>0</v>
      </c>
      <c r="V2219">
        <f>Input2022!V2219*0.000001</f>
        <v>12.822554</v>
      </c>
      <c r="W2219">
        <f>Input2022!W2219*0.000001</f>
        <v>-46.716011999999999</v>
      </c>
    </row>
    <row r="2220" spans="1:23">
      <c r="A2220">
        <f>Input2022!A2220</f>
        <v>2023</v>
      </c>
      <c r="B2220" t="str">
        <f>Input2022!B2220</f>
        <v>Moraga</v>
      </c>
      <c r="C2220" t="str">
        <f>Input2022!C2220</f>
        <v>Town</v>
      </c>
      <c r="D2220" t="str">
        <f>Input2022!D2220</f>
        <v>06</v>
      </c>
      <c r="E2220" t="str">
        <f>Input2022!E2220</f>
        <v>013</v>
      </c>
      <c r="F2220" t="str">
        <f>Input2022!F2220</f>
        <v>49187</v>
      </c>
      <c r="G2220" t="str">
        <f>Input2022!G2220</f>
        <v>CA</v>
      </c>
      <c r="H2220">
        <f>Input2022!H2220*0.000001</f>
        <v>9.6390529999999988</v>
      </c>
      <c r="I2220">
        <f>Input2022!I2220*0.000001</f>
        <v>-1.0295099999999999</v>
      </c>
      <c r="J2220">
        <f>Input2022!J2220*0.000001</f>
        <v>10.873420999999999</v>
      </c>
      <c r="K2220">
        <f>Input2022!K2220*0.000001</f>
        <v>4.718394</v>
      </c>
      <c r="L2220">
        <f>Input2022!L2220*0.000001</f>
        <v>21.422304</v>
      </c>
      <c r="M2220">
        <f>Input2022!M2220*0.000001</f>
        <v>10.588293999999999</v>
      </c>
      <c r="N2220">
        <f>Input2022!N2220*0.000001</f>
        <v>0</v>
      </c>
      <c r="O2220">
        <f>Input2022!O2220*0.000001</f>
        <v>11.736020999999999</v>
      </c>
      <c r="P2220">
        <f>Input2022!P2220*0.000001</f>
        <v>1.597459</v>
      </c>
      <c r="Q2220">
        <f>Input2022!Q2220*0.000001</f>
        <v>-9.2494519999999998</v>
      </c>
      <c r="R2220">
        <f>Input2022!R2220*0.000001</f>
        <v>33.033757000000001</v>
      </c>
      <c r="S2220">
        <f>Input2022!S2220*0.000001</f>
        <v>23.784305</v>
      </c>
      <c r="T2220">
        <f>Input2022!T2220*0.000001</f>
        <v>0.44211599999999995</v>
      </c>
      <c r="U2220">
        <f>Input2022!U2220*0.000001</f>
        <v>0</v>
      </c>
      <c r="V2220">
        <f>Input2022!V2220*0.000001</f>
        <v>0</v>
      </c>
      <c r="W2220">
        <f>Input2022!W2220*0.000001</f>
        <v>9.4372689999999988</v>
      </c>
    </row>
    <row r="2221" spans="1:23">
      <c r="A2221">
        <f>Input2022!A2221</f>
        <v>2023</v>
      </c>
      <c r="B2221" t="str">
        <f>Input2022!B2221</f>
        <v>Moraga School District</v>
      </c>
      <c r="C2221" t="str">
        <f>Input2022!C2221</f>
        <v>School District</v>
      </c>
      <c r="D2221" t="str">
        <f>Input2022!D2221</f>
        <v>06</v>
      </c>
      <c r="E2221" t="str">
        <f>Input2022!E2221</f>
        <v>013</v>
      </c>
      <c r="F2221" t="str">
        <f>Input2022!F2221</f>
        <v>25740</v>
      </c>
      <c r="G2221" t="str">
        <f>Input2022!G2221</f>
        <v>CA</v>
      </c>
      <c r="H2221">
        <f>Input2022!H2221*0.000001</f>
        <v>5.9041379999999997</v>
      </c>
      <c r="I2221">
        <f>Input2022!I2221*0.000001</f>
        <v>0</v>
      </c>
      <c r="J2221">
        <f>Input2022!J2221*0.000001</f>
        <v>27.971961</v>
      </c>
      <c r="K2221">
        <f>Input2022!K2221*0.000001</f>
        <v>36.645131999999997</v>
      </c>
      <c r="L2221">
        <f>Input2022!L2221*0.000001</f>
        <v>31.625888</v>
      </c>
      <c r="M2221">
        <f>Input2022!M2221*0.000001</f>
        <v>29.078357</v>
      </c>
      <c r="N2221">
        <f>Input2022!N2221*0.000001</f>
        <v>0</v>
      </c>
      <c r="O2221">
        <f>Input2022!O2221*0.000001</f>
        <v>6.607793</v>
      </c>
      <c r="P2221">
        <f>Input2022!P2221*0.000001</f>
        <v>0.80337099999999995</v>
      </c>
      <c r="Q2221">
        <f>Input2022!Q2221*0.000001</f>
        <v>-20.673408999999999</v>
      </c>
      <c r="R2221">
        <f>Input2022!R2221*0.000001</f>
        <v>92.552061999999992</v>
      </c>
      <c r="S2221">
        <f>Input2022!S2221*0.000001</f>
        <v>71.878653</v>
      </c>
      <c r="T2221">
        <f>Input2022!T2221*0.000001</f>
        <v>3.1502979999999998</v>
      </c>
      <c r="U2221">
        <f>Input2022!U2221*0.000001</f>
        <v>0</v>
      </c>
      <c r="V2221">
        <f>Input2022!V2221*0.000001</f>
        <v>1.0371999999999999E-2</v>
      </c>
      <c r="W2221">
        <f>Input2022!W2221*0.000001</f>
        <v>-10.196154</v>
      </c>
    </row>
    <row r="2222" spans="1:23">
      <c r="A2222">
        <f>Input2022!A2222</f>
        <v>2023</v>
      </c>
      <c r="B2222" t="str">
        <f>Input2022!B2222</f>
        <v>Moreland School District</v>
      </c>
      <c r="C2222" t="str">
        <f>Input2022!C2222</f>
        <v>School District</v>
      </c>
      <c r="D2222" t="str">
        <f>Input2022!D2222</f>
        <v>06</v>
      </c>
      <c r="E2222" t="str">
        <f>Input2022!E2222</f>
        <v>085</v>
      </c>
      <c r="F2222" t="str">
        <f>Input2022!F2222</f>
        <v>25770</v>
      </c>
      <c r="G2222" t="str">
        <f>Input2022!G2222</f>
        <v>CA</v>
      </c>
      <c r="H2222">
        <f>Input2022!H2222*0.000001</f>
        <v>14.825977999999999</v>
      </c>
      <c r="I2222">
        <f>Input2022!I2222*0.000001</f>
        <v>-9.8882999999999999E-2</v>
      </c>
      <c r="J2222">
        <f>Input2022!J2222*0.000001</f>
        <v>67.496346000000003</v>
      </c>
      <c r="K2222">
        <f>Input2022!K2222*0.000001</f>
        <v>138.58907499999998</v>
      </c>
      <c r="L2222">
        <f>Input2022!L2222*0.000001</f>
        <v>96.210922999999994</v>
      </c>
      <c r="M2222">
        <f>Input2022!M2222*0.000001</f>
        <v>70.551000999999999</v>
      </c>
      <c r="N2222">
        <f>Input2022!N2222*0.000001</f>
        <v>0</v>
      </c>
      <c r="O2222">
        <f>Input2022!O2222*0.000001</f>
        <v>30.026406999999999</v>
      </c>
      <c r="P2222">
        <f>Input2022!P2222*0.000001</f>
        <v>3.9171719999999999</v>
      </c>
      <c r="Q2222">
        <f>Input2022!Q2222*0.000001</f>
        <v>-51.937576999999997</v>
      </c>
      <c r="R2222">
        <f>Input2022!R2222*0.000001</f>
        <v>231.588729</v>
      </c>
      <c r="S2222">
        <f>Input2022!S2222*0.000001</f>
        <v>179.651152</v>
      </c>
      <c r="T2222">
        <f>Input2022!T2222*0.000001</f>
        <v>7.496264</v>
      </c>
      <c r="U2222">
        <f>Input2022!U2222*0.000001</f>
        <v>0</v>
      </c>
      <c r="V2222">
        <f>Input2022!V2222*0.000001</f>
        <v>9.272689999999999</v>
      </c>
      <c r="W2222">
        <f>Input2022!W2222*0.000001</f>
        <v>-64.498497</v>
      </c>
    </row>
    <row r="2223" spans="1:23">
      <c r="A2223">
        <f>Input2022!A2223</f>
        <v>2023</v>
      </c>
      <c r="B2223" t="str">
        <f>Input2022!B2223</f>
        <v>Moreno Valley</v>
      </c>
      <c r="C2223" t="str">
        <f>Input2022!C2223</f>
        <v>City</v>
      </c>
      <c r="D2223" t="str">
        <f>Input2022!D2223</f>
        <v>06</v>
      </c>
      <c r="E2223" t="str">
        <f>Input2022!E2223</f>
        <v>065</v>
      </c>
      <c r="F2223">
        <f>Input2022!F2223</f>
        <v>49270</v>
      </c>
      <c r="G2223" t="str">
        <f>Input2022!G2223</f>
        <v>CA</v>
      </c>
      <c r="H2223">
        <f>Input2022!H2223*0.000001</f>
        <v>86.989678999999995</v>
      </c>
      <c r="I2223">
        <f>Input2022!I2223*0.000001</f>
        <v>-64.222670999999991</v>
      </c>
      <c r="J2223">
        <f>Input2022!J2223*0.000001</f>
        <v>97.498469</v>
      </c>
      <c r="K2223">
        <f>Input2022!K2223*0.000001</f>
        <v>97.019857000000002</v>
      </c>
      <c r="L2223">
        <f>Input2022!L2223*0.000001</f>
        <v>329.37345799999997</v>
      </c>
      <c r="M2223">
        <f>Input2022!M2223*0.000001</f>
        <v>160.56779</v>
      </c>
      <c r="N2223">
        <f>Input2022!N2223*0.000001</f>
        <v>0</v>
      </c>
      <c r="O2223">
        <f>Input2022!O2223*0.000001</f>
        <v>51.139077999999998</v>
      </c>
      <c r="P2223">
        <f>Input2022!P2223*0.000001</f>
        <v>40.533139999999996</v>
      </c>
      <c r="Q2223">
        <f>Input2022!Q2223*0.000001</f>
        <v>-84.102896000000001</v>
      </c>
      <c r="R2223">
        <f>Input2022!R2223*0.000001</f>
        <v>258.22777200000002</v>
      </c>
      <c r="S2223">
        <f>Input2022!S2223*0.000001</f>
        <v>174.124876</v>
      </c>
      <c r="T2223">
        <f>Input2022!T2223*0.000001</f>
        <v>10.25784</v>
      </c>
      <c r="U2223">
        <f>Input2022!U2223*0.000001</f>
        <v>13.897243999999999</v>
      </c>
      <c r="V2223">
        <f>Input2022!V2223*0.000001</f>
        <v>19.631041</v>
      </c>
      <c r="W2223">
        <f>Input2022!W2223*0.000001</f>
        <v>139.483474</v>
      </c>
    </row>
    <row r="2224" spans="1:23">
      <c r="A2224">
        <f>Input2022!A2224</f>
        <v>2023</v>
      </c>
      <c r="B2224" t="str">
        <f>Input2022!B2224</f>
        <v>Moreno Valley Unified School District</v>
      </c>
      <c r="C2224" t="str">
        <f>Input2022!C2224</f>
        <v>School District</v>
      </c>
      <c r="D2224" t="str">
        <f>Input2022!D2224</f>
        <v>06</v>
      </c>
      <c r="E2224" t="str">
        <f>Input2022!E2224</f>
        <v>065</v>
      </c>
      <c r="F2224" t="str">
        <f>Input2022!F2224</f>
        <v>25800</v>
      </c>
      <c r="G2224" t="str">
        <f>Input2022!G2224</f>
        <v>CA</v>
      </c>
      <c r="H2224">
        <f>Input2022!H2224*0.000001</f>
        <v>84.65334</v>
      </c>
      <c r="I2224">
        <f>Input2022!I2224*0.000001</f>
        <v>-14.009093999999999</v>
      </c>
      <c r="J2224">
        <f>Input2022!J2224*0.000001</f>
        <v>573.19552599999997</v>
      </c>
      <c r="K2224">
        <f>Input2022!K2224*0.000001</f>
        <v>453.86605699999996</v>
      </c>
      <c r="L2224">
        <f>Input2022!L2224*0.000001</f>
        <v>732.20324599999992</v>
      </c>
      <c r="M2224">
        <f>Input2022!M2224*0.000001</f>
        <v>653.50587699999994</v>
      </c>
      <c r="N2224">
        <f>Input2022!N2224*0.000001</f>
        <v>0</v>
      </c>
      <c r="O2224">
        <f>Input2022!O2224*0.000001</f>
        <v>242.343627</v>
      </c>
      <c r="P2224">
        <f>Input2022!P2224*0.000001</f>
        <v>43.78331</v>
      </c>
      <c r="Q2224">
        <f>Input2022!Q2224*0.000001</f>
        <v>-401.65259099999997</v>
      </c>
      <c r="R2224">
        <f>Input2022!R2224*0.000001</f>
        <v>1792.467778</v>
      </c>
      <c r="S2224">
        <f>Input2022!S2224*0.000001</f>
        <v>1390.8151869999999</v>
      </c>
      <c r="T2224">
        <f>Input2022!T2224*0.000001</f>
        <v>62.341944999999996</v>
      </c>
      <c r="U2224">
        <f>Input2022!U2224*0.000001</f>
        <v>2.2884189999999998</v>
      </c>
      <c r="V2224">
        <f>Input2022!V2224*0.000001</f>
        <v>48.357799</v>
      </c>
      <c r="W2224">
        <f>Input2022!W2224*0.000001</f>
        <v>-362.90754299999998</v>
      </c>
    </row>
    <row r="2225" spans="1:23">
      <c r="A2225">
        <f>Input2022!A2225</f>
        <v>2023</v>
      </c>
      <c r="B2225" t="str">
        <f>Input2022!B2225</f>
        <v>Morgan Hill</v>
      </c>
      <c r="C2225" t="str">
        <f>Input2022!C2225</f>
        <v>City</v>
      </c>
      <c r="D2225" t="str">
        <f>Input2022!D2225</f>
        <v>06</v>
      </c>
      <c r="E2225" t="str">
        <f>Input2022!E2225</f>
        <v>085</v>
      </c>
      <c r="F2225">
        <f>Input2022!F2225</f>
        <v>49278</v>
      </c>
      <c r="G2225" t="str">
        <f>Input2022!G2225</f>
        <v>CA</v>
      </c>
      <c r="H2225">
        <f>Input2022!H2225*0.000001</f>
        <v>31.676039999999997</v>
      </c>
      <c r="I2225">
        <f>Input2022!I2225*0.000001</f>
        <v>-3.9115849999999996</v>
      </c>
      <c r="J2225">
        <f>Input2022!J2225*0.000001</f>
        <v>51.289665999999997</v>
      </c>
      <c r="K2225">
        <f>Input2022!K2225*0.000001</f>
        <v>52.327756000000001</v>
      </c>
      <c r="L2225">
        <f>Input2022!L2225*0.000001</f>
        <v>119.35434599999999</v>
      </c>
      <c r="M2225">
        <f>Input2022!M2225*0.000001</f>
        <v>49.430486999999999</v>
      </c>
      <c r="N2225">
        <f>Input2022!N2225*0.000001</f>
        <v>0</v>
      </c>
      <c r="O2225">
        <f>Input2022!O2225*0.000001</f>
        <v>34.123526999999996</v>
      </c>
      <c r="P2225">
        <f>Input2022!P2225*0.000001</f>
        <v>4.5632700000000002</v>
      </c>
      <c r="Q2225">
        <f>Input2022!Q2225*0.000001</f>
        <v>-60.631080999999995</v>
      </c>
      <c r="R2225">
        <f>Input2022!R2225*0.000001</f>
        <v>240.90876699999998</v>
      </c>
      <c r="S2225">
        <f>Input2022!S2225*0.000001</f>
        <v>180.27768599999999</v>
      </c>
      <c r="T2225">
        <f>Input2022!T2225*0.000001</f>
        <v>6.9920019999999994</v>
      </c>
      <c r="U2225">
        <f>Input2022!U2225*0.000001</f>
        <v>3.7124519999999999</v>
      </c>
      <c r="V2225">
        <f>Input2022!V2225*0.000001</f>
        <v>6.5143889999999995</v>
      </c>
      <c r="W2225">
        <f>Input2022!W2225*0.000001</f>
        <v>100.191914</v>
      </c>
    </row>
    <row r="2226" spans="1:23">
      <c r="A2226">
        <f>Input2022!A2226</f>
        <v>2023</v>
      </c>
      <c r="B2226" t="str">
        <f>Input2022!B2226</f>
        <v>Morgan Hill Unified School District</v>
      </c>
      <c r="C2226" t="str">
        <f>Input2022!C2226</f>
        <v>School District</v>
      </c>
      <c r="D2226" t="str">
        <f>Input2022!D2226</f>
        <v>06</v>
      </c>
      <c r="E2226" t="str">
        <f>Input2022!E2226</f>
        <v>085</v>
      </c>
      <c r="F2226" t="str">
        <f>Input2022!F2226</f>
        <v>25830</v>
      </c>
      <c r="G2226" t="str">
        <f>Input2022!G2226</f>
        <v>CA</v>
      </c>
      <c r="H2226">
        <f>Input2022!H2226*0.000001</f>
        <v>44.485137999999999</v>
      </c>
      <c r="I2226">
        <f>Input2022!I2226*0.000001</f>
        <v>-0.41742699999999999</v>
      </c>
      <c r="J2226">
        <f>Input2022!J2226*0.000001</f>
        <v>127.350748</v>
      </c>
      <c r="K2226">
        <f>Input2022!K2226*0.000001</f>
        <v>192.06395699999999</v>
      </c>
      <c r="L2226">
        <f>Input2022!L2226*0.000001</f>
        <v>166.73189199999999</v>
      </c>
      <c r="M2226">
        <f>Input2022!M2226*0.000001</f>
        <v>139.386314</v>
      </c>
      <c r="N2226">
        <f>Input2022!N2226*0.000001</f>
        <v>0</v>
      </c>
      <c r="O2226">
        <f>Input2022!O2226*0.000001</f>
        <v>67.325082999999992</v>
      </c>
      <c r="P2226">
        <f>Input2022!P2226*0.000001</f>
        <v>12.284822</v>
      </c>
      <c r="Q2226">
        <f>Input2022!Q2226*0.000001</f>
        <v>-85.667109999999994</v>
      </c>
      <c r="R2226">
        <f>Input2022!R2226*0.000001</f>
        <v>385.44410799999997</v>
      </c>
      <c r="S2226">
        <f>Input2022!S2226*0.000001</f>
        <v>299.77699799999999</v>
      </c>
      <c r="T2226">
        <f>Input2022!T2226*0.000001</f>
        <v>14.347111999999999</v>
      </c>
      <c r="U2226">
        <f>Input2022!U2226*0.000001</f>
        <v>0</v>
      </c>
      <c r="V2226">
        <f>Input2022!V2226*0.000001</f>
        <v>9.2133819999999993</v>
      </c>
      <c r="W2226">
        <f>Input2022!W2226*0.000001</f>
        <v>-43.163556999999997</v>
      </c>
    </row>
    <row r="2227" spans="1:23">
      <c r="A2227">
        <f>Input2022!A2227</f>
        <v>2023</v>
      </c>
      <c r="B2227" t="str">
        <f>Input2022!B2227</f>
        <v>Morongo Unified School District</v>
      </c>
      <c r="C2227" t="str">
        <f>Input2022!C2227</f>
        <v>School District</v>
      </c>
      <c r="D2227" t="str">
        <f>Input2022!D2227</f>
        <v>06</v>
      </c>
      <c r="E2227" t="str">
        <f>Input2022!E2227</f>
        <v>071</v>
      </c>
      <c r="F2227" t="str">
        <f>Input2022!F2227</f>
        <v>25860</v>
      </c>
      <c r="G2227" t="str">
        <f>Input2022!G2227</f>
        <v>CA</v>
      </c>
      <c r="H2227">
        <f>Input2022!H2227*0.000001</f>
        <v>60.842646999999999</v>
      </c>
      <c r="I2227">
        <f>Input2022!I2227*0.000001</f>
        <v>-0.17626999999999998</v>
      </c>
      <c r="J2227">
        <f>Input2022!J2227*0.000001</f>
        <v>132.06654399999999</v>
      </c>
      <c r="K2227">
        <f>Input2022!K2227*0.000001</f>
        <v>45.331049999999998</v>
      </c>
      <c r="L2227">
        <f>Input2022!L2227*0.000001</f>
        <v>171.65352799999999</v>
      </c>
      <c r="M2227">
        <f>Input2022!M2227*0.000001</f>
        <v>165.276566</v>
      </c>
      <c r="N2227">
        <f>Input2022!N2227*0.000001</f>
        <v>0</v>
      </c>
      <c r="O2227">
        <f>Input2022!O2227*0.000001</f>
        <v>102.13561799999999</v>
      </c>
      <c r="P2227">
        <f>Input2022!P2227*0.000001</f>
        <v>18.676188</v>
      </c>
      <c r="Q2227">
        <f>Input2022!Q2227*0.000001</f>
        <v>-88.933904999999996</v>
      </c>
      <c r="R2227">
        <f>Input2022!R2227*0.000001</f>
        <v>404.26728473684221</v>
      </c>
      <c r="S2227">
        <f>Input2022!S2227*0.000001</f>
        <v>315.33337973684218</v>
      </c>
      <c r="T2227">
        <f>Input2022!T2227*0.000001</f>
        <v>13.397492</v>
      </c>
      <c r="U2227">
        <f>Input2022!U2227*0.000001</f>
        <v>-3.7017971071923914E-3</v>
      </c>
      <c r="V2227">
        <f>Input2022!V2227*0.000001</f>
        <v>1.2984292028928075</v>
      </c>
      <c r="W2227">
        <f>Input2022!W2227*0.000001</f>
        <v>-14.115708</v>
      </c>
    </row>
    <row r="2228" spans="1:23">
      <c r="A2228">
        <f>Input2022!A2228</f>
        <v>2023</v>
      </c>
      <c r="B2228" t="str">
        <f>Input2022!B2228</f>
        <v>Morro Bay</v>
      </c>
      <c r="C2228" t="str">
        <f>Input2022!C2228</f>
        <v>City</v>
      </c>
      <c r="D2228" t="str">
        <f>Input2022!D2228</f>
        <v>06</v>
      </c>
      <c r="E2228" t="str">
        <f>Input2022!E2228</f>
        <v>079</v>
      </c>
      <c r="F2228">
        <f>Input2022!F2228</f>
        <v>49362</v>
      </c>
      <c r="G2228" t="str">
        <f>Input2022!G2228</f>
        <v>CA</v>
      </c>
      <c r="H2228">
        <f>Input2022!H2228*0.000001</f>
        <v>12.011346</v>
      </c>
      <c r="I2228">
        <f>Input2022!I2228*0.000001</f>
        <v>-1.6842079999999999</v>
      </c>
      <c r="J2228">
        <f>Input2022!J2228*0.000001</f>
        <v>18.971311</v>
      </c>
      <c r="K2228">
        <f>Input2022!K2228*0.000001</f>
        <v>118.899221</v>
      </c>
      <c r="L2228">
        <f>Input2022!L2228*0.000001</f>
        <v>49.569263999999997</v>
      </c>
      <c r="M2228">
        <f>Input2022!M2228*0.000001</f>
        <v>18.261094999999997</v>
      </c>
      <c r="N2228">
        <f>Input2022!N2228*0.000001</f>
        <v>11.442827999999999</v>
      </c>
      <c r="O2228">
        <f>Input2022!O2228*0.000001</f>
        <v>0</v>
      </c>
      <c r="P2228">
        <f>Input2022!P2228*0.000001</f>
        <v>1.580398</v>
      </c>
      <c r="Q2228">
        <f>Input2022!Q2228*0.000001</f>
        <v>-31.336815999999999</v>
      </c>
      <c r="R2228">
        <f>Input2022!R2228*0.000001</f>
        <v>31.336815999999999</v>
      </c>
      <c r="S2228">
        <f>Input2022!S2228*0.000001</f>
        <v>0</v>
      </c>
      <c r="T2228">
        <f>Input2022!T2228*0.000001</f>
        <v>3.4124279999999998</v>
      </c>
      <c r="U2228">
        <f>Input2022!U2228*0.000001</f>
        <v>2.1793549999999997</v>
      </c>
      <c r="V2228">
        <f>Input2022!V2228*0.000001</f>
        <v>2.8079529999999999</v>
      </c>
      <c r="W2228">
        <f>Input2022!W2228*0.000001</f>
        <v>1.3264859999999998</v>
      </c>
    </row>
    <row r="2229" spans="1:23">
      <c r="A2229">
        <f>Input2022!A2229</f>
        <v>2023</v>
      </c>
      <c r="B2229" t="str">
        <f>Input2022!B2229</f>
        <v>Mother Lode Union Elementary School District</v>
      </c>
      <c r="C2229" t="str">
        <f>Input2022!C2229</f>
        <v>School District</v>
      </c>
      <c r="D2229" t="str">
        <f>Input2022!D2229</f>
        <v>06</v>
      </c>
      <c r="E2229" t="str">
        <f>Input2022!E2229</f>
        <v>017</v>
      </c>
      <c r="F2229" t="str">
        <f>Input2022!F2229</f>
        <v>25980</v>
      </c>
      <c r="G2229" t="str">
        <f>Input2022!G2229</f>
        <v>CA</v>
      </c>
      <c r="H2229">
        <f>Input2022!H2229*0.000001</f>
        <v>3.5184389999999999</v>
      </c>
      <c r="I2229">
        <f>Input2022!I2229*0.000001</f>
        <v>-0.20733399999999999</v>
      </c>
      <c r="J2229">
        <f>Input2022!J2229*0.000001</f>
        <v>14.455363</v>
      </c>
      <c r="K2229">
        <f>Input2022!K2229*0.000001</f>
        <v>7.9496839999999995</v>
      </c>
      <c r="L2229">
        <f>Input2022!L2229*0.000001</f>
        <v>17.089828999999998</v>
      </c>
      <c r="M2229">
        <f>Input2022!M2229*0.000001</f>
        <v>15.719932</v>
      </c>
      <c r="N2229">
        <f>Input2022!N2229*0.000001</f>
        <v>6.0090659999999998</v>
      </c>
      <c r="O2229">
        <f>Input2022!O2229*0.000001</f>
        <v>0</v>
      </c>
      <c r="P2229">
        <f>Input2022!P2229*0.000001</f>
        <v>0.837974</v>
      </c>
      <c r="Q2229">
        <f>Input2022!Q2229*0.000001</f>
        <v>-10.366959</v>
      </c>
      <c r="R2229">
        <f>Input2022!R2229*0.000001</f>
        <v>44.979405999999997</v>
      </c>
      <c r="S2229">
        <f>Input2022!S2229*0.000001</f>
        <v>34.612446999999996</v>
      </c>
      <c r="T2229">
        <f>Input2022!T2229*0.000001</f>
        <v>1.599353</v>
      </c>
      <c r="U2229">
        <f>Input2022!U2229*0.000001</f>
        <v>0</v>
      </c>
      <c r="V2229">
        <f>Input2022!V2229*0.000001</f>
        <v>0.63556299999999999</v>
      </c>
      <c r="W2229">
        <f>Input2022!W2229*0.000001</f>
        <v>-5.8930059999999997</v>
      </c>
    </row>
    <row r="2230" spans="1:23">
      <c r="A2230">
        <f>Input2022!A2230</f>
        <v>2023</v>
      </c>
      <c r="B2230" t="str">
        <f>Input2022!B2230</f>
        <v>Mount Diablo Unified School District</v>
      </c>
      <c r="C2230" t="str">
        <f>Input2022!C2230</f>
        <v>School District</v>
      </c>
      <c r="D2230" t="str">
        <f>Input2022!D2230</f>
        <v>06</v>
      </c>
      <c r="E2230" t="str">
        <f>Input2022!E2230</f>
        <v>013</v>
      </c>
      <c r="F2230" t="str">
        <f>Input2022!F2230</f>
        <v>26370</v>
      </c>
      <c r="G2230" t="str">
        <f>Input2022!G2230</f>
        <v>CA</v>
      </c>
      <c r="H2230">
        <f>Input2022!H2230*0.000001</f>
        <v>95.270172000000002</v>
      </c>
      <c r="I2230">
        <f>Input2022!I2230*0.000001</f>
        <v>-4.1450000000000001E-2</v>
      </c>
      <c r="J2230">
        <f>Input2022!J2230*0.000001</f>
        <v>436.02968899999996</v>
      </c>
      <c r="K2230">
        <f>Input2022!K2230*0.000001</f>
        <v>464.43777299999999</v>
      </c>
      <c r="L2230">
        <f>Input2022!L2230*0.000001</f>
        <v>550.86518899999999</v>
      </c>
      <c r="M2230">
        <f>Input2022!M2230*0.000001</f>
        <v>491.03016199999996</v>
      </c>
      <c r="N2230">
        <f>Input2022!N2230*0.000001</f>
        <v>0</v>
      </c>
      <c r="O2230">
        <f>Input2022!O2230*0.000001</f>
        <v>184.988058</v>
      </c>
      <c r="P2230">
        <f>Input2022!P2230*0.000001</f>
        <v>57.951757000000001</v>
      </c>
      <c r="Q2230">
        <f>Input2022!Q2230*0.000001</f>
        <v>-282.06352799999996</v>
      </c>
      <c r="R2230">
        <f>Input2022!R2230*0.000001</f>
        <v>1281.2593514035091</v>
      </c>
      <c r="S2230">
        <f>Input2022!S2230*0.000001</f>
        <v>999.19582340350894</v>
      </c>
      <c r="T2230">
        <f>Input2022!T2230*0.000001</f>
        <v>44.701456</v>
      </c>
      <c r="U2230">
        <f>Input2022!U2230*0.000001</f>
        <v>-1.1709118288091935E-2</v>
      </c>
      <c r="V2230">
        <f>Input2022!V2230*0.000001</f>
        <v>199.4708048817119</v>
      </c>
      <c r="W2230">
        <f>Input2022!W2230*0.000001</f>
        <v>-458.33038299999998</v>
      </c>
    </row>
    <row r="2231" spans="1:23">
      <c r="A2231">
        <f>Input2022!A2231</f>
        <v>2023</v>
      </c>
      <c r="B2231" t="str">
        <f>Input2022!B2231</f>
        <v>Mount Pleasant Elementary School District</v>
      </c>
      <c r="C2231" t="str">
        <f>Input2022!C2231</f>
        <v>School District</v>
      </c>
      <c r="D2231" t="str">
        <f>Input2022!D2231</f>
        <v>06</v>
      </c>
      <c r="E2231" t="str">
        <f>Input2022!E2231</f>
        <v>085</v>
      </c>
      <c r="F2231" t="str">
        <f>Input2022!F2231</f>
        <v>26400</v>
      </c>
      <c r="G2231" t="str">
        <f>Input2022!G2231</f>
        <v>CA</v>
      </c>
      <c r="H2231">
        <f>Input2022!H2231*0.000001</f>
        <v>5.5122589999999994</v>
      </c>
      <c r="I2231">
        <f>Input2022!I2231*0.000001</f>
        <v>0</v>
      </c>
      <c r="J2231">
        <f>Input2022!J2231*0.000001</f>
        <v>34.817036999999999</v>
      </c>
      <c r="K2231">
        <f>Input2022!K2231*0.000001</f>
        <v>31.751407999999998</v>
      </c>
      <c r="L2231">
        <f>Input2022!L2231*0.000001</f>
        <v>41.551756999999995</v>
      </c>
      <c r="M2231">
        <f>Input2022!M2231*0.000001</f>
        <v>38.209488999999998</v>
      </c>
      <c r="N2231">
        <f>Input2022!N2231*0.000001</f>
        <v>15.351388999999999</v>
      </c>
      <c r="O2231">
        <f>Input2022!O2231*0.000001</f>
        <v>0</v>
      </c>
      <c r="P2231">
        <f>Input2022!P2231*0.000001</f>
        <v>5.8004600000000002</v>
      </c>
      <c r="Q2231">
        <f>Input2022!Q2231*0.000001</f>
        <v>-24.512</v>
      </c>
      <c r="R2231">
        <f>Input2022!R2231*0.000001</f>
        <v>105.82522796352586</v>
      </c>
      <c r="S2231">
        <f>Input2022!S2231*0.000001</f>
        <v>81.313227963525861</v>
      </c>
      <c r="T2231">
        <f>Input2022!T2231*0.000001</f>
        <v>3.8986679999999998</v>
      </c>
      <c r="U2231">
        <f>Input2022!U2231*0.000001</f>
        <v>0</v>
      </c>
      <c r="V2231">
        <f>Input2022!V2231*0.000001</f>
        <v>11.568472</v>
      </c>
      <c r="W2231">
        <f>Input2022!W2231*0.000001</f>
        <v>-31.807013999999999</v>
      </c>
    </row>
    <row r="2232" spans="1:23">
      <c r="A2232">
        <f>Input2022!A2232</f>
        <v>2023</v>
      </c>
      <c r="B2232" t="str">
        <f>Input2022!B2232</f>
        <v>Mountain Elementary School District</v>
      </c>
      <c r="C2232" t="str">
        <f>Input2022!C2232</f>
        <v>School District</v>
      </c>
      <c r="D2232" t="str">
        <f>Input2022!D2232</f>
        <v>06</v>
      </c>
      <c r="E2232" t="str">
        <f>Input2022!E2232</f>
        <v>087</v>
      </c>
      <c r="F2232" t="str">
        <f>Input2022!F2232</f>
        <v>26070</v>
      </c>
      <c r="G2232" t="str">
        <f>Input2022!G2232</f>
        <v>CA</v>
      </c>
      <c r="H2232">
        <f>Input2022!H2232*0.000001</f>
        <v>0.74301799999999996</v>
      </c>
      <c r="I2232">
        <f>Input2022!I2232*0.000001</f>
        <v>0</v>
      </c>
      <c r="J2232">
        <f>Input2022!J2232*0.000001</f>
        <v>2.6973509999999998</v>
      </c>
      <c r="K2232">
        <f>Input2022!K2232*0.000001</f>
        <v>2.3970419999999999</v>
      </c>
      <c r="L2232">
        <f>Input2022!L2232*0.000001</f>
        <v>2.5712199999999998</v>
      </c>
      <c r="M2232">
        <f>Input2022!M2232*0.000001</f>
        <v>2.4692249999999998</v>
      </c>
      <c r="N2232">
        <f>Input2022!N2232*0.000001</f>
        <v>0.87068000000000001</v>
      </c>
      <c r="O2232">
        <f>Input2022!O2232*0.000001</f>
        <v>0</v>
      </c>
      <c r="P2232">
        <f>Input2022!P2232*0.000001</f>
        <v>0.11967999999999999</v>
      </c>
      <c r="Q2232">
        <f>Input2022!Q2232*0.000001</f>
        <v>-1.545358</v>
      </c>
      <c r="R2232">
        <f>Input2022!R2232*0.000001</f>
        <v>7.1148340000000001</v>
      </c>
      <c r="S2232">
        <f>Input2022!S2232*0.000001</f>
        <v>5.5694759999999999</v>
      </c>
      <c r="T2232">
        <f>Input2022!T2232*0.000001</f>
        <v>0.197548</v>
      </c>
      <c r="U2232">
        <f>Input2022!U2232*0.000001</f>
        <v>0</v>
      </c>
      <c r="V2232">
        <f>Input2022!V2232*0.000001</f>
        <v>0</v>
      </c>
      <c r="W2232">
        <f>Input2022!W2232*0.000001</f>
        <v>-0.88833999999999991</v>
      </c>
    </row>
    <row r="2233" spans="1:23">
      <c r="A2233">
        <f>Input2022!A2233</f>
        <v>2023</v>
      </c>
      <c r="B2233" t="str">
        <f>Input2022!B2233</f>
        <v>Mountain Empire Unified School District</v>
      </c>
      <c r="C2233" t="str">
        <f>Input2022!C2233</f>
        <v>School District</v>
      </c>
      <c r="D2233" t="str">
        <f>Input2022!D2233</f>
        <v>06</v>
      </c>
      <c r="E2233" t="str">
        <f>Input2022!E2233</f>
        <v>073</v>
      </c>
      <c r="F2233" t="str">
        <f>Input2022!F2233</f>
        <v>26100</v>
      </c>
      <c r="G2233" t="str">
        <f>Input2022!G2233</f>
        <v>CA</v>
      </c>
      <c r="H2233">
        <f>Input2022!H2233*0.000001</f>
        <v>4.1243999999999996</v>
      </c>
      <c r="I2233">
        <f>Input2022!I2233*0.000001</f>
        <v>0</v>
      </c>
      <c r="J2233">
        <f>Input2022!J2233*0.000001</f>
        <v>34.135532999999995</v>
      </c>
      <c r="K2233">
        <f>Input2022!K2233*0.000001</f>
        <v>16.076100999999998</v>
      </c>
      <c r="L2233">
        <f>Input2022!L2233*0.000001</f>
        <v>42.070354999999999</v>
      </c>
      <c r="M2233">
        <f>Input2022!M2233*0.000001</f>
        <v>36.367151</v>
      </c>
      <c r="N2233">
        <f>Input2022!N2233*0.000001</f>
        <v>0</v>
      </c>
      <c r="O2233">
        <f>Input2022!O2233*0.000001</f>
        <v>6.888439</v>
      </c>
      <c r="P2233">
        <f>Input2022!P2233*0.000001</f>
        <v>1.142045</v>
      </c>
      <c r="Q2233">
        <f>Input2022!Q2233*0.000001</f>
        <v>-21.152607</v>
      </c>
      <c r="R2233">
        <f>Input2022!R2233*0.000001</f>
        <v>90.41095</v>
      </c>
      <c r="S2233">
        <f>Input2022!S2233*0.000001</f>
        <v>69.258342999999996</v>
      </c>
      <c r="T2233">
        <f>Input2022!T2233*0.000001</f>
        <v>3.364773</v>
      </c>
      <c r="U2233">
        <f>Input2022!U2233*0.000001</f>
        <v>0</v>
      </c>
      <c r="V2233">
        <f>Input2022!V2233*0.000001</f>
        <v>3.3312219999999999</v>
      </c>
      <c r="W2233">
        <f>Input2022!W2233*0.000001</f>
        <v>-24.307548000000001</v>
      </c>
    </row>
    <row r="2234" spans="1:23">
      <c r="A2234">
        <f>Input2022!A2234</f>
        <v>2023</v>
      </c>
      <c r="B2234" t="str">
        <f>Input2022!B2234</f>
        <v>Mountain House School District</v>
      </c>
      <c r="C2234" t="str">
        <f>Input2022!C2234</f>
        <v>School District</v>
      </c>
      <c r="D2234" t="str">
        <f>Input2022!D2234</f>
        <v>06</v>
      </c>
      <c r="E2234" t="str">
        <f>Input2022!E2234</f>
        <v>001</v>
      </c>
      <c r="F2234" t="str">
        <f>Input2022!F2234</f>
        <v>26130</v>
      </c>
      <c r="G2234" t="str">
        <f>Input2022!G2234</f>
        <v>CA</v>
      </c>
      <c r="H2234">
        <f>Input2022!H2234*0.000001</f>
        <v>1.5842259999999999</v>
      </c>
      <c r="I2234">
        <f>Input2022!I2234*0.000001</f>
        <v>-4.7099999999999996E-2</v>
      </c>
      <c r="J2234">
        <f>Input2022!J2234*0.000001</f>
        <v>0.69061499999999998</v>
      </c>
      <c r="K2234">
        <f>Input2022!K2234*0.000001</f>
        <v>9.0219999999999988E-3</v>
      </c>
      <c r="L2234">
        <f>Input2022!L2234*0.000001</f>
        <v>1.0356239999999999</v>
      </c>
      <c r="M2234">
        <f>Input2022!M2234*0.000001</f>
        <v>1.026802</v>
      </c>
      <c r="N2234">
        <f>Input2022!N2234*0.000001</f>
        <v>0</v>
      </c>
      <c r="O2234">
        <f>Input2022!O2234*0.000001</f>
        <v>1.905983</v>
      </c>
      <c r="P2234">
        <f>Input2022!P2234*0.000001</f>
        <v>9.2317999999999997E-2</v>
      </c>
      <c r="Q2234">
        <f>Input2022!Q2234*0.000001</f>
        <v>-0.33702699999999997</v>
      </c>
      <c r="R2234">
        <f>Input2022!R2234*0.000001</f>
        <v>1.2953359649122806</v>
      </c>
      <c r="S2234">
        <f>Input2022!S2234*0.000001</f>
        <v>0.95830896491228068</v>
      </c>
      <c r="T2234">
        <f>Input2022!T2234*0.000001</f>
        <v>5.3130999999999998E-2</v>
      </c>
      <c r="U2234">
        <f>Input2022!U2234*0.000001</f>
        <v>0</v>
      </c>
      <c r="V2234">
        <f>Input2022!V2234*0.000001</f>
        <v>0</v>
      </c>
      <c r="W2234">
        <f>Input2022!W2234*0.000001</f>
        <v>1.3992819999999999</v>
      </c>
    </row>
    <row r="2235" spans="1:23">
      <c r="A2235">
        <f>Input2022!A2235</f>
        <v>2023</v>
      </c>
      <c r="B2235" t="str">
        <f>Input2022!B2235</f>
        <v>Mountain Union Elementary School District</v>
      </c>
      <c r="C2235" t="str">
        <f>Input2022!C2235</f>
        <v>School District</v>
      </c>
      <c r="D2235" t="str">
        <f>Input2022!D2235</f>
        <v>06</v>
      </c>
      <c r="E2235" t="str">
        <f>Input2022!E2235</f>
        <v>089</v>
      </c>
      <c r="F2235" t="str">
        <f>Input2022!F2235</f>
        <v>27040</v>
      </c>
      <c r="G2235" t="str">
        <f>Input2022!G2235</f>
        <v>CA</v>
      </c>
      <c r="H2235">
        <f>Input2022!H2235*0.000001</f>
        <v>1.640331</v>
      </c>
      <c r="I2235">
        <f>Input2022!I2235*0.000001</f>
        <v>-0.20774399999999998</v>
      </c>
      <c r="J2235">
        <f>Input2022!J2235*0.000001</f>
        <v>1.5893579999999998</v>
      </c>
      <c r="K2235">
        <f>Input2022!K2235*0.000001</f>
        <v>0.59499999999999997</v>
      </c>
      <c r="L2235">
        <f>Input2022!L2235*0.000001</f>
        <v>3.3339999999999996</v>
      </c>
      <c r="M2235">
        <f>Input2022!M2235*0.000001</f>
        <v>2.6947749999999999</v>
      </c>
      <c r="N2235">
        <f>Input2022!N2235*0.000001</f>
        <v>0</v>
      </c>
      <c r="O2235">
        <f>Input2022!O2235*0.000001</f>
        <v>2.3148179999999998</v>
      </c>
      <c r="P2235">
        <f>Input2022!P2235*0.000001</f>
        <v>0.25491599999999998</v>
      </c>
      <c r="Q2235">
        <f>Input2022!Q2235*0.000001</f>
        <v>-1.5899999999999999</v>
      </c>
      <c r="R2235">
        <f>Input2022!R2235*0.000001</f>
        <v>6.6257889999999993</v>
      </c>
      <c r="S2235">
        <f>Input2022!S2235*0.000001</f>
        <v>5.0357889999999994</v>
      </c>
      <c r="T2235">
        <f>Input2022!T2235*0.000001</f>
        <v>0.159</v>
      </c>
      <c r="U2235">
        <f>Input2022!U2235*0.000001</f>
        <v>0</v>
      </c>
      <c r="V2235">
        <f>Input2022!V2235*0.000001</f>
        <v>5.0000000000000001E-3</v>
      </c>
      <c r="W2235">
        <f>Input2022!W2235*0.000001</f>
        <v>1.1850000000000001</v>
      </c>
    </row>
    <row r="2236" spans="1:23">
      <c r="A2236">
        <f>Input2022!A2236</f>
        <v>2023</v>
      </c>
      <c r="B2236" t="str">
        <f>Input2022!B2236</f>
        <v>Mountain Valley Unified School District</v>
      </c>
      <c r="C2236" t="str">
        <f>Input2022!C2236</f>
        <v>School District</v>
      </c>
      <c r="D2236" t="str">
        <f>Input2022!D2236</f>
        <v>06</v>
      </c>
      <c r="E2236" t="str">
        <f>Input2022!E2236</f>
        <v>105</v>
      </c>
      <c r="F2236" t="str">
        <f>Input2022!F2236</f>
        <v>00018</v>
      </c>
      <c r="G2236" t="str">
        <f>Input2022!G2236</f>
        <v>CA</v>
      </c>
      <c r="H2236">
        <f>Input2022!H2236*0.000001</f>
        <v>3.0222720000000001</v>
      </c>
      <c r="I2236">
        <f>Input2022!I2236*0.000001</f>
        <v>0</v>
      </c>
      <c r="J2236">
        <f>Input2022!J2236*0.000001</f>
        <v>6.343439</v>
      </c>
      <c r="K2236">
        <f>Input2022!K2236*0.000001</f>
        <v>6.2146080000000001</v>
      </c>
      <c r="L2236">
        <f>Input2022!L2236*0.000001</f>
        <v>10.912915999999999</v>
      </c>
      <c r="M2236">
        <f>Input2022!M2236*0.000001</f>
        <v>7.4894039999999995</v>
      </c>
      <c r="N2236">
        <f>Input2022!N2236*0.000001</f>
        <v>0</v>
      </c>
      <c r="O2236">
        <f>Input2022!O2236*0.000001</f>
        <v>7.564114</v>
      </c>
      <c r="P2236">
        <f>Input2022!P2236*0.000001</f>
        <v>3.2575509999999999</v>
      </c>
      <c r="Q2236">
        <f>Input2022!Q2236*0.000001</f>
        <v>-4.5183789999999995</v>
      </c>
      <c r="R2236">
        <f>Input2022!R2236*0.000001</f>
        <v>18.158936999999998</v>
      </c>
      <c r="S2236">
        <f>Input2022!S2236*0.000001</f>
        <v>13.640557999999999</v>
      </c>
      <c r="T2236">
        <f>Input2022!T2236*0.000001</f>
        <v>0.64986699999999997</v>
      </c>
      <c r="U2236">
        <f>Input2022!U2236*0.000001</f>
        <v>-1.06E-4</v>
      </c>
      <c r="V2236">
        <f>Input2022!V2236*0.000001</f>
        <v>0.51099399999999995</v>
      </c>
      <c r="W2236">
        <f>Input2022!W2236*0.000001</f>
        <v>-0.86975999999999998</v>
      </c>
    </row>
    <row r="2237" spans="1:23">
      <c r="A2237">
        <f>Input2022!A2237</f>
        <v>2023</v>
      </c>
      <c r="B2237" t="str">
        <f>Input2022!B2237</f>
        <v>Mountain View</v>
      </c>
      <c r="C2237" t="str">
        <f>Input2022!C2237</f>
        <v>City</v>
      </c>
      <c r="D2237" t="str">
        <f>Input2022!D2237</f>
        <v>06</v>
      </c>
      <c r="E2237" t="str">
        <f>Input2022!E2237</f>
        <v>085</v>
      </c>
      <c r="F2237">
        <f>Input2022!F2237</f>
        <v>49670</v>
      </c>
      <c r="G2237" t="str">
        <f>Input2022!G2237</f>
        <v>CA</v>
      </c>
      <c r="H2237">
        <f>Input2022!H2237*0.000001</f>
        <v>234.17499999999998</v>
      </c>
      <c r="I2237">
        <f>Input2022!I2237*0.000001</f>
        <v>-19.914999999999999</v>
      </c>
      <c r="J2237">
        <f>Input2022!J2237*0.000001</f>
        <v>183.56799999999998</v>
      </c>
      <c r="K2237">
        <f>Input2022!K2237*0.000001</f>
        <v>167.22799999999998</v>
      </c>
      <c r="L2237">
        <f>Input2022!L2237*0.000001</f>
        <v>447.68299999999999</v>
      </c>
      <c r="M2237">
        <f>Input2022!M2237*0.000001</f>
        <v>233.994</v>
      </c>
      <c r="N2237">
        <f>Input2022!N2237*0.000001</f>
        <v>0</v>
      </c>
      <c r="O2237">
        <f>Input2022!O2237*0.000001</f>
        <v>232.309</v>
      </c>
      <c r="P2237">
        <f>Input2022!P2237*0.000001</f>
        <v>40.338999999999999</v>
      </c>
      <c r="Q2237">
        <f>Input2022!Q2237*0.000001</f>
        <v>-257.54599999999999</v>
      </c>
      <c r="R2237">
        <f>Input2022!R2237*0.000001</f>
        <v>966.58699999999999</v>
      </c>
      <c r="S2237">
        <f>Input2022!S2237*0.000001</f>
        <v>709.04099999999994</v>
      </c>
      <c r="T2237">
        <f>Input2022!T2237*0.000001</f>
        <v>29.364999999999998</v>
      </c>
      <c r="U2237">
        <f>Input2022!U2237*0.000001</f>
        <v>151.542</v>
      </c>
      <c r="V2237">
        <f>Input2022!V2237*0.000001</f>
        <v>162.15199999999999</v>
      </c>
      <c r="W2237">
        <f>Input2022!W2237*0.000001</f>
        <v>100.514</v>
      </c>
    </row>
    <row r="2238" spans="1:23">
      <c r="A2238">
        <f>Input2022!A2238</f>
        <v>2023</v>
      </c>
      <c r="B2238" t="str">
        <f>Input2022!B2238</f>
        <v>Mountain View School District (Ontario)</v>
      </c>
      <c r="C2238" t="str">
        <f>Input2022!C2238</f>
        <v>School District</v>
      </c>
      <c r="D2238" t="str">
        <f>Input2022!D2238</f>
        <v>06</v>
      </c>
      <c r="E2238" t="str">
        <f>Input2022!E2238</f>
        <v>071</v>
      </c>
      <c r="F2238" t="str">
        <f>Input2022!F2238</f>
        <v>26220</v>
      </c>
      <c r="G2238" t="str">
        <f>Input2022!G2238</f>
        <v>CA</v>
      </c>
      <c r="H2238">
        <f>Input2022!H2238*0.000001</f>
        <v>1.6744699999999999</v>
      </c>
      <c r="I2238">
        <f>Input2022!I2238*0.000001</f>
        <v>0</v>
      </c>
      <c r="J2238">
        <f>Input2022!J2238*0.000001</f>
        <v>42.780639000000001</v>
      </c>
      <c r="K2238">
        <f>Input2022!K2238*0.000001</f>
        <v>28.522427</v>
      </c>
      <c r="L2238">
        <f>Input2022!L2238*0.000001</f>
        <v>59.194513000000001</v>
      </c>
      <c r="M2238">
        <f>Input2022!M2238*0.000001</f>
        <v>46.934190999999998</v>
      </c>
      <c r="N2238">
        <f>Input2022!N2238*0.000001</f>
        <v>0</v>
      </c>
      <c r="O2238">
        <f>Input2022!O2238*0.000001</f>
        <v>11.549204999999999</v>
      </c>
      <c r="P2238">
        <f>Input2022!P2238*0.000001</f>
        <v>3.8012029999999997</v>
      </c>
      <c r="Q2238">
        <f>Input2022!Q2238*0.000001</f>
        <v>-23.821815999999998</v>
      </c>
      <c r="R2238">
        <f>Input2022!R2238*0.000001</f>
        <v>113.69802649122808</v>
      </c>
      <c r="S2238">
        <f>Input2022!S2238*0.000001</f>
        <v>89.876210491228079</v>
      </c>
      <c r="T2238">
        <f>Input2022!T2238*0.000001</f>
        <v>4.4476399999999998</v>
      </c>
      <c r="U2238">
        <f>Input2022!U2238*0.000001</f>
        <v>-1.1773374281751534E-3</v>
      </c>
      <c r="V2238">
        <f>Input2022!V2238*0.000001</f>
        <v>4.7372406625718249</v>
      </c>
      <c r="W2238">
        <f>Input2022!W2238*0.000001</f>
        <v>-24.847082</v>
      </c>
    </row>
    <row r="2239" spans="1:23">
      <c r="A2239">
        <f>Input2022!A2239</f>
        <v>2023</v>
      </c>
      <c r="B2239" t="str">
        <f>Input2022!B2239</f>
        <v>Mountain View Whisman School District</v>
      </c>
      <c r="C2239" t="str">
        <f>Input2022!C2239</f>
        <v>School District</v>
      </c>
      <c r="D2239" t="str">
        <f>Input2022!D2239</f>
        <v>06</v>
      </c>
      <c r="E2239" t="str">
        <f>Input2022!E2239</f>
        <v>085</v>
      </c>
      <c r="F2239" t="str">
        <f>Input2022!F2239</f>
        <v>26280</v>
      </c>
      <c r="G2239" t="str">
        <f>Input2022!G2239</f>
        <v>CA</v>
      </c>
      <c r="H2239">
        <f>Input2022!H2239*0.000001</f>
        <v>46.408966999999997</v>
      </c>
      <c r="I2239">
        <f>Input2022!I2239*0.000001</f>
        <v>-4.2701880000000001</v>
      </c>
      <c r="J2239">
        <f>Input2022!J2239*0.000001</f>
        <v>97.586204999999993</v>
      </c>
      <c r="K2239">
        <f>Input2022!K2239*0.000001</f>
        <v>370.58276799999999</v>
      </c>
      <c r="L2239">
        <f>Input2022!L2239*0.000001</f>
        <v>151.840408</v>
      </c>
      <c r="M2239">
        <f>Input2022!M2239*0.000001</f>
        <v>115.294624</v>
      </c>
      <c r="N2239">
        <f>Input2022!N2239*0.000001</f>
        <v>0</v>
      </c>
      <c r="O2239">
        <f>Input2022!O2239*0.000001</f>
        <v>60.837112999999995</v>
      </c>
      <c r="P2239">
        <f>Input2022!P2239*0.000001</f>
        <v>7.6457169999999994</v>
      </c>
      <c r="Q2239">
        <f>Input2022!Q2239*0.000001</f>
        <v>-76.625050000000002</v>
      </c>
      <c r="R2239">
        <f>Input2022!R2239*0.000001</f>
        <v>338.10843592362977</v>
      </c>
      <c r="S2239">
        <f>Input2022!S2239*0.000001</f>
        <v>261.48338592362973</v>
      </c>
      <c r="T2239">
        <f>Input2022!T2239*0.000001</f>
        <v>10.947718999999999</v>
      </c>
      <c r="U2239">
        <f>Input2022!U2239*0.000001</f>
        <v>0</v>
      </c>
      <c r="V2239">
        <f>Input2022!V2239*0.000001</f>
        <v>9.7046279999999996</v>
      </c>
      <c r="W2239">
        <f>Input2022!W2239*0.000001</f>
        <v>-23.042902999999999</v>
      </c>
    </row>
    <row r="2240" spans="1:23">
      <c r="A2240">
        <f>Input2022!A2240</f>
        <v>2023</v>
      </c>
      <c r="B2240" t="str">
        <f>Input2022!B2240</f>
        <v>Mountain View-Los Altos Union High School District</v>
      </c>
      <c r="C2240" t="str">
        <f>Input2022!C2240</f>
        <v>School District</v>
      </c>
      <c r="D2240" t="str">
        <f>Input2022!D2240</f>
        <v>06</v>
      </c>
      <c r="E2240" t="str">
        <f>Input2022!E2240</f>
        <v>085</v>
      </c>
      <c r="F2240" t="str">
        <f>Input2022!F2240</f>
        <v>26310</v>
      </c>
      <c r="G2240" t="str">
        <f>Input2022!G2240</f>
        <v>CA</v>
      </c>
      <c r="H2240">
        <f>Input2022!H2240*0.000001</f>
        <v>26.01445</v>
      </c>
      <c r="I2240">
        <f>Input2022!I2240*0.000001</f>
        <v>0</v>
      </c>
      <c r="J2240">
        <f>Input2022!J2240*0.000001</f>
        <v>129.506382</v>
      </c>
      <c r="K2240">
        <f>Input2022!K2240*0.000001</f>
        <v>268.265287</v>
      </c>
      <c r="L2240">
        <f>Input2022!L2240*0.000001</f>
        <v>174.77772299999998</v>
      </c>
      <c r="M2240">
        <f>Input2022!M2240*0.000001</f>
        <v>134.327358</v>
      </c>
      <c r="N2240">
        <f>Input2022!N2240*0.000001</f>
        <v>32.551400999999998</v>
      </c>
      <c r="O2240">
        <f>Input2022!O2240*0.000001</f>
        <v>0</v>
      </c>
      <c r="P2240">
        <f>Input2022!P2240*0.000001</f>
        <v>4.1866829999999995</v>
      </c>
      <c r="Q2240">
        <f>Input2022!Q2240*0.000001</f>
        <v>-87.731999999999999</v>
      </c>
      <c r="R2240">
        <f>Input2022!R2240*0.000001</f>
        <v>397.38112124282338</v>
      </c>
      <c r="S2240">
        <f>Input2022!S2240*0.000001</f>
        <v>309.64912124282341</v>
      </c>
      <c r="T2240">
        <f>Input2022!T2240*0.000001</f>
        <v>14.769022</v>
      </c>
      <c r="U2240">
        <f>Input2022!U2240*0.000001</f>
        <v>0</v>
      </c>
      <c r="V2240">
        <f>Input2022!V2240*0.000001</f>
        <v>3.2835030000000001</v>
      </c>
      <c r="W2240">
        <f>Input2022!W2240*0.000001</f>
        <v>-75.262855999999999</v>
      </c>
    </row>
    <row r="2241" spans="1:23">
      <c r="A2241">
        <f>Input2022!A2241</f>
        <v>2023</v>
      </c>
      <c r="B2241" t="str">
        <f>Input2022!B2241</f>
        <v>Mt. Baldy Joint Elementary School District</v>
      </c>
      <c r="C2241" t="str">
        <f>Input2022!C2241</f>
        <v>School District</v>
      </c>
      <c r="D2241" t="str">
        <f>Input2022!D2241</f>
        <v>06</v>
      </c>
      <c r="E2241" t="str">
        <f>Input2022!E2241</f>
        <v>071</v>
      </c>
      <c r="F2241" t="str">
        <f>Input2022!F2241</f>
        <v>26340</v>
      </c>
      <c r="G2241" t="str">
        <f>Input2022!G2241</f>
        <v>CA</v>
      </c>
      <c r="H2241">
        <f>Input2022!H2241*0.000001</f>
        <v>1.244669</v>
      </c>
      <c r="I2241">
        <f>Input2022!I2241*0.000001</f>
        <v>0</v>
      </c>
      <c r="J2241">
        <f>Input2022!J2241*0.000001</f>
        <v>1.384898</v>
      </c>
      <c r="K2241">
        <f>Input2022!K2241*0.000001</f>
        <v>0</v>
      </c>
      <c r="L2241">
        <f>Input2022!L2241*0.000001</f>
        <v>2.013191</v>
      </c>
      <c r="M2241">
        <f>Input2022!M2241*0.000001</f>
        <v>2.0595659999999998</v>
      </c>
      <c r="N2241">
        <f>Input2022!N2241*0.000001</f>
        <v>0</v>
      </c>
      <c r="O2241">
        <f>Input2022!O2241*0.000001</f>
        <v>2.3460039999999998</v>
      </c>
      <c r="P2241">
        <f>Input2022!P2241*0.000001</f>
        <v>0.29544100000000001</v>
      </c>
      <c r="Q2241">
        <f>Input2022!Q2241*0.000001</f>
        <v>-0.77851999999999999</v>
      </c>
      <c r="R2241">
        <f>Input2022!R2241*0.000001</f>
        <v>3.7728249999999997</v>
      </c>
      <c r="S2241">
        <f>Input2022!S2241*0.000001</f>
        <v>2.9943049999999998</v>
      </c>
      <c r="T2241">
        <f>Input2022!T2241*0.000001</f>
        <v>0.118655</v>
      </c>
      <c r="U2241">
        <f>Input2022!U2241*0.000001</f>
        <v>0</v>
      </c>
      <c r="V2241">
        <f>Input2022!V2241*0.000001</f>
        <v>0</v>
      </c>
      <c r="W2241">
        <f>Input2022!W2241*0.000001</f>
        <v>0.59510299999999994</v>
      </c>
    </row>
    <row r="2242" spans="1:23">
      <c r="A2242">
        <f>Input2022!A2242</f>
        <v>2023</v>
      </c>
      <c r="B2242" t="str">
        <f>Input2022!B2242</f>
        <v>Mulberry Elementary School District</v>
      </c>
      <c r="C2242" t="str">
        <f>Input2022!C2242</f>
        <v>School District</v>
      </c>
      <c r="D2242" t="str">
        <f>Input2022!D2242</f>
        <v>06</v>
      </c>
      <c r="E2242" t="str">
        <f>Input2022!E2242</f>
        <v>025</v>
      </c>
      <c r="F2242" t="str">
        <f>Input2022!F2242</f>
        <v>26430</v>
      </c>
      <c r="G2242" t="str">
        <f>Input2022!G2242</f>
        <v>CA</v>
      </c>
      <c r="H2242">
        <f>Input2022!H2242*0.000001</f>
        <v>0.70821499999999993</v>
      </c>
      <c r="I2242">
        <f>Input2022!I2242*0.000001</f>
        <v>-1.4999999999999999E-2</v>
      </c>
      <c r="J2242">
        <f>Input2022!J2242*0.000001</f>
        <v>1.0673679999999999</v>
      </c>
      <c r="K2242">
        <f>Input2022!K2242*0.000001</f>
        <v>0</v>
      </c>
      <c r="L2242">
        <f>Input2022!L2242*0.000001</f>
        <v>1.4697959999999999</v>
      </c>
      <c r="M2242">
        <f>Input2022!M2242*0.000001</f>
        <v>1.2326059999999999</v>
      </c>
      <c r="N2242">
        <f>Input2022!N2242*0.000001</f>
        <v>0.95642899999999997</v>
      </c>
      <c r="O2242">
        <f>Input2022!O2242*0.000001</f>
        <v>0</v>
      </c>
      <c r="P2242">
        <f>Input2022!P2242*0.000001</f>
        <v>9.3398999999999996E-2</v>
      </c>
      <c r="Q2242">
        <f>Input2022!Q2242*0.000001</f>
        <v>-0.74312299999999998</v>
      </c>
      <c r="R2242">
        <f>Input2022!R2242*0.000001</f>
        <v>3.0824309999999997</v>
      </c>
      <c r="S2242">
        <f>Input2022!S2242*0.000001</f>
        <v>2.3393079999999999</v>
      </c>
      <c r="T2242">
        <f>Input2022!T2242*0.000001</f>
        <v>0.10292799999999999</v>
      </c>
      <c r="U2242">
        <f>Input2022!U2242*0.000001</f>
        <v>0</v>
      </c>
      <c r="V2242">
        <f>Input2022!V2242*0.000001</f>
        <v>0</v>
      </c>
      <c r="W2242">
        <f>Input2022!W2242*0.000001</f>
        <v>3.7782999999999997E-2</v>
      </c>
    </row>
    <row r="2243" spans="1:23">
      <c r="A2243">
        <f>Input2022!A2243</f>
        <v>2023</v>
      </c>
      <c r="B2243" t="str">
        <f>Input2022!B2243</f>
        <v>Mupu Elementary School District</v>
      </c>
      <c r="C2243" t="str">
        <f>Input2022!C2243</f>
        <v>School District</v>
      </c>
      <c r="D2243" t="str">
        <f>Input2022!D2243</f>
        <v>06</v>
      </c>
      <c r="E2243" t="str">
        <f>Input2022!E2243</f>
        <v>111</v>
      </c>
      <c r="F2243" t="str">
        <f>Input2022!F2243</f>
        <v>26460</v>
      </c>
      <c r="G2243" t="str">
        <f>Input2022!G2243</f>
        <v>CA</v>
      </c>
      <c r="H2243">
        <f>Input2022!H2243*0.000001</f>
        <v>1.6170869999999999</v>
      </c>
      <c r="I2243">
        <f>Input2022!I2243*0.000001</f>
        <v>0</v>
      </c>
      <c r="J2243">
        <f>Input2022!J2243*0.000001</f>
        <v>2.8177429999999997</v>
      </c>
      <c r="K2243">
        <f>Input2022!K2243*0.000001</f>
        <v>1.3585659999999999</v>
      </c>
      <c r="L2243">
        <f>Input2022!L2243*0.000001</f>
        <v>2.932213</v>
      </c>
      <c r="M2243">
        <f>Input2022!M2243*0.000001</f>
        <v>2.9713669999999999</v>
      </c>
      <c r="N2243">
        <f>Input2022!N2243*0.000001</f>
        <v>2.2193079999999998</v>
      </c>
      <c r="O2243">
        <f>Input2022!O2243*0.000001</f>
        <v>0</v>
      </c>
      <c r="P2243">
        <f>Input2022!P2243*0.000001</f>
        <v>0.31850699999999998</v>
      </c>
      <c r="Q2243">
        <f>Input2022!Q2243*0.000001</f>
        <v>-1.42079</v>
      </c>
      <c r="R2243">
        <f>Input2022!R2243*0.000001</f>
        <v>6.7474039999999995</v>
      </c>
      <c r="S2243">
        <f>Input2022!S2243*0.000001</f>
        <v>5.3266140000000002</v>
      </c>
      <c r="T2243">
        <f>Input2022!T2243*0.000001</f>
        <v>0.220605</v>
      </c>
      <c r="U2243">
        <f>Input2022!U2243*0.000001</f>
        <v>0</v>
      </c>
      <c r="V2243">
        <f>Input2022!V2243*0.000001</f>
        <v>0</v>
      </c>
      <c r="W2243">
        <f>Input2022!W2243*0.000001</f>
        <v>0.75887899999999997</v>
      </c>
    </row>
    <row r="2244" spans="1:23">
      <c r="A2244">
        <f>Input2022!A2244</f>
        <v>2023</v>
      </c>
      <c r="B2244" t="str">
        <f>Input2022!B2244</f>
        <v>Muroc Joint Unified School District</v>
      </c>
      <c r="C2244" t="str">
        <f>Input2022!C2244</f>
        <v>School District</v>
      </c>
      <c r="D2244" t="str">
        <f>Input2022!D2244</f>
        <v>06</v>
      </c>
      <c r="E2244" t="str">
        <f>Input2022!E2244</f>
        <v>029</v>
      </c>
      <c r="F2244" t="str">
        <f>Input2022!F2244</f>
        <v>26490</v>
      </c>
      <c r="G2244" t="str">
        <f>Input2022!G2244</f>
        <v>CA</v>
      </c>
      <c r="H2244">
        <f>Input2022!H2244*0.000001</f>
        <v>7.2975969999999997</v>
      </c>
      <c r="I2244">
        <f>Input2022!I2244*0.000001</f>
        <v>0</v>
      </c>
      <c r="J2244">
        <f>Input2022!J2244*0.000001</f>
        <v>28.574812999999999</v>
      </c>
      <c r="K2244">
        <f>Input2022!K2244*0.000001</f>
        <v>25.629541999999997</v>
      </c>
      <c r="L2244">
        <f>Input2022!L2244*0.000001</f>
        <v>41.112231000000001</v>
      </c>
      <c r="M2244">
        <f>Input2022!M2244*0.000001</f>
        <v>30.741237999999999</v>
      </c>
      <c r="N2244">
        <f>Input2022!N2244*0.000001</f>
        <v>11.021345</v>
      </c>
      <c r="O2244">
        <f>Input2022!O2244*0.000001</f>
        <v>0</v>
      </c>
      <c r="P2244">
        <f>Input2022!P2244*0.000001</f>
        <v>3.9590899999999998</v>
      </c>
      <c r="Q2244">
        <f>Input2022!Q2244*0.000001</f>
        <v>-19.910415999999998</v>
      </c>
      <c r="R2244">
        <f>Input2022!R2244*0.000001</f>
        <v>88.450966143194876</v>
      </c>
      <c r="S2244">
        <f>Input2022!S2244*0.000001</f>
        <v>68.540550143194878</v>
      </c>
      <c r="T2244">
        <f>Input2022!T2244*0.000001</f>
        <v>2.9436689999999999</v>
      </c>
      <c r="U2244">
        <f>Input2022!U2244*0.000001</f>
        <v>0</v>
      </c>
      <c r="V2244">
        <f>Input2022!V2244*0.000001</f>
        <v>5.9836419999999997</v>
      </c>
      <c r="W2244">
        <f>Input2022!W2244*0.000001</f>
        <v>-16.569955</v>
      </c>
    </row>
    <row r="2245" spans="1:23">
      <c r="A2245">
        <f>Input2022!A2245</f>
        <v>2023</v>
      </c>
      <c r="B2245" t="str">
        <f>Input2022!B2245</f>
        <v>Murrieta</v>
      </c>
      <c r="C2245" t="str">
        <f>Input2022!C2245</f>
        <v>City</v>
      </c>
      <c r="D2245" t="str">
        <f>Input2022!D2245</f>
        <v>06</v>
      </c>
      <c r="E2245" t="str">
        <f>Input2022!E2245</f>
        <v>065</v>
      </c>
      <c r="F2245">
        <f>Input2022!F2245</f>
        <v>50076</v>
      </c>
      <c r="G2245" t="str">
        <f>Input2022!G2245</f>
        <v>CA</v>
      </c>
      <c r="H2245">
        <f>Input2022!H2245*0.000001</f>
        <v>122.76038699999999</v>
      </c>
      <c r="I2245">
        <f>Input2022!I2245*0.000001</f>
        <v>-5.371264</v>
      </c>
      <c r="J2245">
        <f>Input2022!J2245*0.000001</f>
        <v>72.853504000000001</v>
      </c>
      <c r="K2245">
        <f>Input2022!K2245*0.000001</f>
        <v>92.18813999999999</v>
      </c>
      <c r="L2245">
        <f>Input2022!L2245*0.000001</f>
        <v>169.68650299999999</v>
      </c>
      <c r="M2245">
        <f>Input2022!M2245*0.000001</f>
        <v>99.992257999999993</v>
      </c>
      <c r="N2245">
        <f>Input2022!N2245*0.000001</f>
        <v>0</v>
      </c>
      <c r="O2245">
        <f>Input2022!O2245*0.000001</f>
        <v>121.01239799999999</v>
      </c>
      <c r="P2245">
        <f>Input2022!P2245*0.000001</f>
        <v>13.436624999999999</v>
      </c>
      <c r="Q2245">
        <f>Input2022!Q2245*0.000001</f>
        <v>-62.692809999999994</v>
      </c>
      <c r="R2245">
        <f>Input2022!R2245*0.000001</f>
        <v>279.21851599999997</v>
      </c>
      <c r="S2245">
        <f>Input2022!S2245*0.000001</f>
        <v>216.52570599999999</v>
      </c>
      <c r="T2245">
        <f>Input2022!T2245*0.000001</f>
        <v>10.841911999999999</v>
      </c>
      <c r="U2245">
        <f>Input2022!U2245*0.000001</f>
        <v>5.7338119999999995</v>
      </c>
      <c r="V2245">
        <f>Input2022!V2245*0.000001</f>
        <v>33.795392999999997</v>
      </c>
      <c r="W2245">
        <f>Input2022!W2245*0.000001</f>
        <v>-0.84009499999999993</v>
      </c>
    </row>
    <row r="2246" spans="1:23">
      <c r="A2246">
        <f>Input2022!A2246</f>
        <v>2023</v>
      </c>
      <c r="B2246" t="str">
        <f>Input2022!B2246</f>
        <v>Murrieta Valley Unified School District</v>
      </c>
      <c r="C2246" t="str">
        <f>Input2022!C2246</f>
        <v>School District</v>
      </c>
      <c r="D2246" t="str">
        <f>Input2022!D2246</f>
        <v>06</v>
      </c>
      <c r="E2246" t="str">
        <f>Input2022!E2246</f>
        <v>065</v>
      </c>
      <c r="F2246" t="str">
        <f>Input2022!F2246</f>
        <v>00029</v>
      </c>
      <c r="G2246" t="str">
        <f>Input2022!G2246</f>
        <v>CA</v>
      </c>
      <c r="H2246">
        <f>Input2022!H2246*0.000001</f>
        <v>71.188913999999997</v>
      </c>
      <c r="I2246">
        <f>Input2022!I2246*0.000001</f>
        <v>-4.0999999999999996</v>
      </c>
      <c r="J2246">
        <f>Input2022!J2246*0.000001</f>
        <v>311.916808</v>
      </c>
      <c r="K2246">
        <f>Input2022!K2246*0.000001</f>
        <v>214.72084099999998</v>
      </c>
      <c r="L2246">
        <f>Input2022!L2246*0.000001</f>
        <v>418.76315899999997</v>
      </c>
      <c r="M2246">
        <f>Input2022!M2246*0.000001</f>
        <v>356.47000099999997</v>
      </c>
      <c r="N2246">
        <f>Input2022!N2246*0.000001</f>
        <v>0</v>
      </c>
      <c r="O2246">
        <f>Input2022!O2246*0.000001</f>
        <v>109.459541</v>
      </c>
      <c r="P2246">
        <f>Input2022!P2246*0.000001</f>
        <v>16.180668999999998</v>
      </c>
      <c r="Q2246">
        <f>Input2022!Q2246*0.000001</f>
        <v>-258.065832</v>
      </c>
      <c r="R2246">
        <f>Input2022!R2246*0.000001</f>
        <v>1154.0673919298247</v>
      </c>
      <c r="S2246">
        <f>Input2022!S2246*0.000001</f>
        <v>896.00155992982468</v>
      </c>
      <c r="T2246">
        <f>Input2022!T2246*0.000001</f>
        <v>39.852333999999999</v>
      </c>
      <c r="U2246">
        <f>Input2022!U2246*0.000001</f>
        <v>-1.0088628690311073E-2</v>
      </c>
      <c r="V2246">
        <f>Input2022!V2246*0.000001</f>
        <v>18.692944371309689</v>
      </c>
      <c r="W2246">
        <f>Input2022!W2246*0.000001</f>
        <v>-185.53370899999999</v>
      </c>
    </row>
    <row r="2247" spans="1:23">
      <c r="A2247">
        <f>Input2022!A2247</f>
        <v>2023</v>
      </c>
      <c r="B2247" t="str">
        <f>Input2022!B2247</f>
        <v>Napa</v>
      </c>
      <c r="C2247" t="str">
        <f>Input2022!C2247</f>
        <v>City</v>
      </c>
      <c r="D2247" t="str">
        <f>Input2022!D2247</f>
        <v>06</v>
      </c>
      <c r="E2247" t="str">
        <f>Input2022!E2247</f>
        <v>055</v>
      </c>
      <c r="F2247">
        <f>Input2022!F2247</f>
        <v>50258</v>
      </c>
      <c r="G2247" t="str">
        <f>Input2022!G2247</f>
        <v>CA</v>
      </c>
      <c r="H2247">
        <f>Input2022!H2247*0.000001</f>
        <v>37.755130999999999</v>
      </c>
      <c r="I2247">
        <f>Input2022!I2247*0.000001</f>
        <v>-6.1902169999999996</v>
      </c>
      <c r="J2247">
        <f>Input2022!J2247*0.000001</f>
        <v>111.66035699999999</v>
      </c>
      <c r="K2247">
        <f>Input2022!K2247*0.000001</f>
        <v>63.800791999999994</v>
      </c>
      <c r="L2247">
        <f>Input2022!L2247*0.000001</f>
        <v>263.588436</v>
      </c>
      <c r="M2247">
        <f>Input2022!M2247*0.000001</f>
        <v>132.10846699999999</v>
      </c>
      <c r="N2247">
        <f>Input2022!N2247*0.000001</f>
        <v>0</v>
      </c>
      <c r="O2247">
        <f>Input2022!O2247*0.000001</f>
        <v>47.047301999999995</v>
      </c>
      <c r="P2247">
        <f>Input2022!P2247*0.000001</f>
        <v>21.848417999999999</v>
      </c>
      <c r="Q2247">
        <f>Input2022!Q2247*0.000001</f>
        <v>-216.81840299999999</v>
      </c>
      <c r="R2247">
        <f>Input2022!R2247*0.000001</f>
        <v>603.63722199999995</v>
      </c>
      <c r="S2247">
        <f>Input2022!S2247*0.000001</f>
        <v>386.81881899999996</v>
      </c>
      <c r="T2247">
        <f>Input2022!T2247*0.000001</f>
        <v>20.400714000000001</v>
      </c>
      <c r="U2247">
        <f>Input2022!U2247*0.000001</f>
        <v>9.3157759999999996</v>
      </c>
      <c r="V2247">
        <f>Input2022!V2247*0.000001</f>
        <v>14.546379</v>
      </c>
      <c r="W2247">
        <f>Input2022!W2247*0.000001</f>
        <v>3.856414</v>
      </c>
    </row>
    <row r="2248" spans="1:23">
      <c r="A2248">
        <f>Input2022!A2248</f>
        <v>2023</v>
      </c>
      <c r="B2248" t="str">
        <f>Input2022!B2248</f>
        <v>Napa County</v>
      </c>
      <c r="C2248" t="str">
        <f>Input2022!C2248</f>
        <v>County</v>
      </c>
      <c r="D2248" t="str">
        <f>Input2022!D2248</f>
        <v>06</v>
      </c>
      <c r="E2248" t="str">
        <f>Input2022!E2248</f>
        <v>055</v>
      </c>
      <c r="F2248" t="str">
        <f>Input2022!F2248</f>
        <v>00000</v>
      </c>
      <c r="G2248" t="str">
        <f>Input2022!G2248</f>
        <v>CA</v>
      </c>
      <c r="H2248">
        <f>Input2022!H2248*0.000001</f>
        <v>92.091124999999991</v>
      </c>
      <c r="I2248">
        <f>Input2022!I2248*0.000001</f>
        <v>-122.95492899999999</v>
      </c>
      <c r="J2248">
        <f>Input2022!J2248*0.000001</f>
        <v>184.586389</v>
      </c>
      <c r="K2248">
        <f>Input2022!K2248*0.000001</f>
        <v>37.629148000000001</v>
      </c>
      <c r="L2248">
        <f>Input2022!L2248*0.000001</f>
        <v>483.08517699999999</v>
      </c>
      <c r="M2248">
        <f>Input2022!M2248*0.000001</f>
        <v>299.09495299999998</v>
      </c>
      <c r="N2248">
        <f>Input2022!N2248*0.000001</f>
        <v>19.634971</v>
      </c>
      <c r="O2248">
        <f>Input2022!O2248*0.000001</f>
        <v>165.05848599999999</v>
      </c>
      <c r="P2248">
        <f>Input2022!P2248*0.000001</f>
        <v>12.480976</v>
      </c>
      <c r="Q2248">
        <f>Input2022!Q2248*0.000001</f>
        <v>-299.91587399999997</v>
      </c>
      <c r="R2248">
        <f>Input2022!R2248*0.000001</f>
        <v>1149.0302380000001</v>
      </c>
      <c r="S2248">
        <f>Input2022!S2248*0.000001</f>
        <v>849.11436399999991</v>
      </c>
      <c r="T2248">
        <f>Input2022!T2248*0.000001</f>
        <v>36.867678999999995</v>
      </c>
      <c r="U2248">
        <f>Input2022!U2248*0.000001</f>
        <v>98.155999999999992</v>
      </c>
      <c r="V2248">
        <f>Input2022!V2248*0.000001</f>
        <v>106.27799999999999</v>
      </c>
      <c r="W2248">
        <f>Input2022!W2248*0.000001</f>
        <v>88.077911</v>
      </c>
    </row>
    <row r="2249" spans="1:23">
      <c r="A2249">
        <f>Input2022!A2249</f>
        <v>2023</v>
      </c>
      <c r="B2249" t="str">
        <f>Input2022!B2249</f>
        <v>Napa County Office of Education</v>
      </c>
      <c r="C2249" t="str">
        <f>Input2022!C2249</f>
        <v>School District</v>
      </c>
      <c r="D2249" t="str">
        <f>Input2022!D2249</f>
        <v>06</v>
      </c>
      <c r="E2249" t="str">
        <f>Input2022!E2249</f>
        <v>055</v>
      </c>
      <c r="F2249" t="str">
        <f>Input2022!F2249</f>
        <v>91022</v>
      </c>
      <c r="G2249" t="str">
        <f>Input2022!G2249</f>
        <v>CA</v>
      </c>
      <c r="H2249">
        <f>Input2022!H2249*0.000001</f>
        <v>14.88753</v>
      </c>
      <c r="I2249">
        <f>Input2022!I2249*0.000001</f>
        <v>-0.47203899999999999</v>
      </c>
      <c r="J2249">
        <f>Input2022!J2249*0.000001</f>
        <v>43.062491999999999</v>
      </c>
      <c r="K2249">
        <f>Input2022!K2249*0.000001</f>
        <v>12.070238999999999</v>
      </c>
      <c r="L2249">
        <f>Input2022!L2249*0.000001</f>
        <v>58.965976999999995</v>
      </c>
      <c r="M2249">
        <f>Input2022!M2249*0.000001</f>
        <v>44.326209999999996</v>
      </c>
      <c r="N2249">
        <f>Input2022!N2249*0.000001</f>
        <v>0</v>
      </c>
      <c r="O2249">
        <f>Input2022!O2249*0.000001</f>
        <v>16.222481999999999</v>
      </c>
      <c r="P2249">
        <f>Input2022!P2249*0.000001</f>
        <v>11.297874999999999</v>
      </c>
      <c r="Q2249">
        <f>Input2022!Q2249*0.000001</f>
        <v>-39.989866999999997</v>
      </c>
      <c r="R2249">
        <f>Input2022!R2249*0.000001</f>
        <v>150.016717</v>
      </c>
      <c r="S2249">
        <f>Input2022!S2249*0.000001</f>
        <v>110.02685</v>
      </c>
      <c r="T2249">
        <f>Input2022!T2249*0.000001</f>
        <v>2.4538679999999999</v>
      </c>
      <c r="U2249">
        <f>Input2022!U2249*0.000001</f>
        <v>4.6755009999999997</v>
      </c>
      <c r="V2249">
        <f>Input2022!V2249*0.000001</f>
        <v>4.7926409999999997</v>
      </c>
      <c r="W2249">
        <f>Input2022!W2249*0.000001</f>
        <v>-13.111623999999999</v>
      </c>
    </row>
    <row r="2250" spans="1:23">
      <c r="A2250">
        <f>Input2022!A2250</f>
        <v>2023</v>
      </c>
      <c r="B2250" t="str">
        <f>Input2022!B2250</f>
        <v>Napa Valley Transportation Authority</v>
      </c>
      <c r="C2250" t="str">
        <f>Input2022!C2250</f>
        <v>Special District</v>
      </c>
      <c r="D2250" t="str">
        <f>Input2022!D2250</f>
        <v>06</v>
      </c>
      <c r="E2250" t="str">
        <f>Input2022!E2250</f>
        <v>055</v>
      </c>
      <c r="F2250">
        <f>Input2022!F2250</f>
        <v>99044</v>
      </c>
      <c r="G2250" t="str">
        <f>Input2022!G2250</f>
        <v>CA</v>
      </c>
      <c r="H2250">
        <f>Input2022!H2250*0.000001</f>
        <v>3.2829120000000001</v>
      </c>
      <c r="I2250">
        <f>Input2022!I2250*0.000001</f>
        <v>0</v>
      </c>
      <c r="J2250">
        <f>Input2022!J2250*0.000001</f>
        <v>9.2960039999999999</v>
      </c>
      <c r="K2250">
        <f>Input2022!K2250*0.000001</f>
        <v>18.389135</v>
      </c>
      <c r="L2250">
        <f>Input2022!L2250*0.000001</f>
        <v>31.132501999999999</v>
      </c>
      <c r="M2250">
        <f>Input2022!M2250*0.000001</f>
        <v>9.9503849999999989</v>
      </c>
      <c r="N2250">
        <f>Input2022!N2250*0.000001</f>
        <v>5.0000000000000001E-4</v>
      </c>
      <c r="O2250">
        <f>Input2022!O2250*0.000001</f>
        <v>8.5527629999999988</v>
      </c>
      <c r="P2250">
        <f>Input2022!P2250*0.000001</f>
        <v>7.2788829999999995</v>
      </c>
      <c r="Q2250">
        <f>Input2022!Q2250*0.000001</f>
        <v>-1.0526519999999999</v>
      </c>
      <c r="R2250">
        <f>Input2022!R2250*0.000001</f>
        <v>4.5139451114922817</v>
      </c>
      <c r="S2250">
        <f>Input2022!S2250*0.000001</f>
        <v>3.4612931114922816</v>
      </c>
      <c r="T2250">
        <f>Input2022!T2250*0.000001</f>
        <v>0.229603</v>
      </c>
      <c r="U2250">
        <f>Input2022!U2250*0.000001</f>
        <v>0.52159</v>
      </c>
      <c r="V2250">
        <f>Input2022!V2250*0.000001</f>
        <v>0.61183699999999996</v>
      </c>
      <c r="W2250">
        <f>Input2022!W2250*0.000001</f>
        <v>2.8971909999999998</v>
      </c>
    </row>
    <row r="2251" spans="1:23">
      <c r="A2251">
        <f>Input2022!A2251</f>
        <v>2023</v>
      </c>
      <c r="B2251" t="str">
        <f>Input2022!B2251</f>
        <v>Napa Valley Unified School District</v>
      </c>
      <c r="C2251" t="str">
        <f>Input2022!C2251</f>
        <v>School District</v>
      </c>
      <c r="D2251" t="str">
        <f>Input2022!D2251</f>
        <v>06</v>
      </c>
      <c r="E2251" t="str">
        <f>Input2022!E2251</f>
        <v>055</v>
      </c>
      <c r="F2251" t="str">
        <f>Input2022!F2251</f>
        <v>26640</v>
      </c>
      <c r="G2251" t="str">
        <f>Input2022!G2251</f>
        <v>CA</v>
      </c>
      <c r="H2251">
        <f>Input2022!H2251*0.000001</f>
        <v>75.204972999999995</v>
      </c>
      <c r="I2251">
        <f>Input2022!I2251*0.000001</f>
        <v>0</v>
      </c>
      <c r="J2251">
        <f>Input2022!J2251*0.000001</f>
        <v>232.75203499999998</v>
      </c>
      <c r="K2251">
        <f>Input2022!K2251*0.000001</f>
        <v>495.99426099999999</v>
      </c>
      <c r="L2251">
        <f>Input2022!L2251*0.000001</f>
        <v>341.44312400000001</v>
      </c>
      <c r="M2251">
        <f>Input2022!M2251*0.000001</f>
        <v>288.396683</v>
      </c>
      <c r="N2251">
        <f>Input2022!N2251*0.000001</f>
        <v>0</v>
      </c>
      <c r="O2251">
        <f>Input2022!O2251*0.000001</f>
        <v>145.16406000000001</v>
      </c>
      <c r="P2251">
        <f>Input2022!P2251*0.000001</f>
        <v>39.608806999999999</v>
      </c>
      <c r="Q2251">
        <f>Input2022!Q2251*0.000001</f>
        <v>-180.21633199999999</v>
      </c>
      <c r="R2251">
        <f>Input2022!R2251*0.000001</f>
        <v>809.14212599999996</v>
      </c>
      <c r="S2251">
        <f>Input2022!S2251*0.000001</f>
        <v>628.925794</v>
      </c>
      <c r="T2251">
        <f>Input2022!T2251*0.000001</f>
        <v>27.413292999999999</v>
      </c>
      <c r="U2251">
        <f>Input2022!U2251*0.000001</f>
        <v>6.3699999999999993E-2</v>
      </c>
      <c r="V2251">
        <f>Input2022!V2251*0.000001</f>
        <v>79.704591999999991</v>
      </c>
      <c r="W2251">
        <f>Input2022!W2251*0.000001</f>
        <v>-148.91415799999999</v>
      </c>
    </row>
    <row r="2252" spans="1:23">
      <c r="A2252">
        <f>Input2022!A2252</f>
        <v>2023</v>
      </c>
      <c r="B2252" t="str">
        <f>Input2022!B2252</f>
        <v>National School District</v>
      </c>
      <c r="C2252" t="str">
        <f>Input2022!C2252</f>
        <v>School District</v>
      </c>
      <c r="D2252" t="str">
        <f>Input2022!D2252</f>
        <v>06</v>
      </c>
      <c r="E2252" t="str">
        <f>Input2022!E2252</f>
        <v>073</v>
      </c>
      <c r="F2252" t="str">
        <f>Input2022!F2252</f>
        <v>26670</v>
      </c>
      <c r="G2252" t="str">
        <f>Input2022!G2252</f>
        <v>CA</v>
      </c>
      <c r="H2252">
        <f>Input2022!H2252*0.000001</f>
        <v>26.452090999999999</v>
      </c>
      <c r="I2252">
        <f>Input2022!I2252*0.000001</f>
        <v>0</v>
      </c>
      <c r="J2252">
        <f>Input2022!J2252*0.000001</f>
        <v>91.782375000000002</v>
      </c>
      <c r="K2252">
        <f>Input2022!K2252*0.000001</f>
        <v>36.123421999999998</v>
      </c>
      <c r="L2252">
        <f>Input2022!L2252*0.000001</f>
        <v>125.262113</v>
      </c>
      <c r="M2252">
        <f>Input2022!M2252*0.000001</f>
        <v>107.43425499999999</v>
      </c>
      <c r="N2252">
        <f>Input2022!N2252*0.000001</f>
        <v>50.292124000000001</v>
      </c>
      <c r="O2252">
        <f>Input2022!O2252*0.000001</f>
        <v>0</v>
      </c>
      <c r="P2252">
        <f>Input2022!P2252*0.000001</f>
        <v>9.724969999999999</v>
      </c>
      <c r="Q2252">
        <f>Input2022!Q2252*0.000001</f>
        <v>-52.192378999999995</v>
      </c>
      <c r="R2252">
        <f>Input2022!R2252*0.000001</f>
        <v>235.07981699999999</v>
      </c>
      <c r="S2252">
        <f>Input2022!S2252*0.000001</f>
        <v>182.887438</v>
      </c>
      <c r="T2252">
        <f>Input2022!T2252*0.000001</f>
        <v>8.8548860000000005</v>
      </c>
      <c r="U2252">
        <f>Input2022!U2252*0.000001</f>
        <v>0</v>
      </c>
      <c r="V2252">
        <f>Input2022!V2252*0.000001</f>
        <v>14.736806</v>
      </c>
      <c r="W2252">
        <f>Input2022!W2252*0.000001</f>
        <v>-43.296196999999999</v>
      </c>
    </row>
    <row r="2253" spans="1:23">
      <c r="A2253">
        <f>Input2022!A2253</f>
        <v>2023</v>
      </c>
      <c r="B2253" t="str">
        <f>Input2022!B2253</f>
        <v>Natomas Unified School District</v>
      </c>
      <c r="C2253" t="str">
        <f>Input2022!C2253</f>
        <v>School District</v>
      </c>
      <c r="D2253" t="str">
        <f>Input2022!D2253</f>
        <v>06</v>
      </c>
      <c r="E2253" t="str">
        <f>Input2022!E2253</f>
        <v>067</v>
      </c>
      <c r="F2253" t="str">
        <f>Input2022!F2253</f>
        <v>00036</v>
      </c>
      <c r="G2253" t="str">
        <f>Input2022!G2253</f>
        <v>CA</v>
      </c>
      <c r="H2253">
        <f>Input2022!H2253*0.000001</f>
        <v>37.299166999999997</v>
      </c>
      <c r="I2253">
        <f>Input2022!I2253*0.000001</f>
        <v>-0.75553700000000001</v>
      </c>
      <c r="J2253">
        <f>Input2022!J2253*0.000001</f>
        <v>169.47772799999998</v>
      </c>
      <c r="K2253">
        <f>Input2022!K2253*0.000001</f>
        <v>400.48697099999998</v>
      </c>
      <c r="L2253">
        <f>Input2022!L2253*0.000001</f>
        <v>294.40042099999999</v>
      </c>
      <c r="M2253">
        <f>Input2022!M2253*0.000001</f>
        <v>200.66331399999999</v>
      </c>
      <c r="N2253">
        <f>Input2022!N2253*0.000001</f>
        <v>81.235281000000001</v>
      </c>
      <c r="O2253">
        <f>Input2022!O2253*0.000001</f>
        <v>0</v>
      </c>
      <c r="P2253">
        <f>Input2022!P2253*0.000001</f>
        <v>42.443818999999998</v>
      </c>
      <c r="Q2253">
        <f>Input2022!Q2253*0.000001</f>
        <v>-142.56</v>
      </c>
      <c r="R2253">
        <f>Input2022!R2253*0.000001</f>
        <v>631.78440560621425</v>
      </c>
      <c r="S2253">
        <f>Input2022!S2253*0.000001</f>
        <v>489.22440560621419</v>
      </c>
      <c r="T2253">
        <f>Input2022!T2253*0.000001</f>
        <v>24.421164999999998</v>
      </c>
      <c r="U2253">
        <f>Input2022!U2253*0.000001</f>
        <v>0</v>
      </c>
      <c r="V2253">
        <f>Input2022!V2253*0.000001</f>
        <v>24.177859999999999</v>
      </c>
      <c r="W2253">
        <f>Input2022!W2253*0.000001</f>
        <v>-106.015321</v>
      </c>
    </row>
    <row r="2254" spans="1:23">
      <c r="A2254">
        <f>Input2022!A2254</f>
        <v>2023</v>
      </c>
      <c r="B2254" t="str">
        <f>Input2022!B2254</f>
        <v>Needles Unified School District</v>
      </c>
      <c r="C2254" t="str">
        <f>Input2022!C2254</f>
        <v>School District</v>
      </c>
      <c r="D2254" t="str">
        <f>Input2022!D2254</f>
        <v>06</v>
      </c>
      <c r="E2254" t="str">
        <f>Input2022!E2254</f>
        <v>071</v>
      </c>
      <c r="F2254" t="str">
        <f>Input2022!F2254</f>
        <v>26760</v>
      </c>
      <c r="G2254" t="str">
        <f>Input2022!G2254</f>
        <v>CA</v>
      </c>
      <c r="H2254">
        <f>Input2022!H2254*0.000001</f>
        <v>1.7753969999999999</v>
      </c>
      <c r="I2254">
        <f>Input2022!I2254*0.000001</f>
        <v>0</v>
      </c>
      <c r="J2254">
        <f>Input2022!J2254*0.000001</f>
        <v>22.940151999999998</v>
      </c>
      <c r="K2254">
        <f>Input2022!K2254*0.000001</f>
        <v>13.871601</v>
      </c>
      <c r="L2254">
        <f>Input2022!L2254*0.000001</f>
        <v>25.604893999999998</v>
      </c>
      <c r="M2254">
        <f>Input2022!M2254*0.000001</f>
        <v>22.668962000000001</v>
      </c>
      <c r="N2254">
        <f>Input2022!N2254*0.000001</f>
        <v>0</v>
      </c>
      <c r="O2254">
        <f>Input2022!O2254*0.000001</f>
        <v>1.7498049999999998</v>
      </c>
      <c r="P2254">
        <f>Input2022!P2254*0.000001</f>
        <v>2.1005449999999999</v>
      </c>
      <c r="Q2254">
        <f>Input2022!Q2254*0.000001</f>
        <v>-13.276328999999999</v>
      </c>
      <c r="R2254">
        <f>Input2022!R2254*0.000001</f>
        <v>57.556430569254623</v>
      </c>
      <c r="S2254">
        <f>Input2022!S2254*0.000001</f>
        <v>44.280101569254619</v>
      </c>
      <c r="T2254">
        <f>Input2022!T2254*0.000001</f>
        <v>2.2401529999999998</v>
      </c>
      <c r="U2254">
        <f>Input2022!U2254*0.000001</f>
        <v>0</v>
      </c>
      <c r="V2254">
        <f>Input2022!V2254*0.000001</f>
        <v>0</v>
      </c>
      <c r="W2254">
        <f>Input2022!W2254*0.000001</f>
        <v>-13.952831999999999</v>
      </c>
    </row>
    <row r="2255" spans="1:23">
      <c r="A2255">
        <f>Input2022!A2255</f>
        <v>2023</v>
      </c>
      <c r="B2255" t="str">
        <f>Input2022!B2255</f>
        <v>Nevada City Elementary School District</v>
      </c>
      <c r="C2255" t="str">
        <f>Input2022!C2255</f>
        <v>School District</v>
      </c>
      <c r="D2255" t="str">
        <f>Input2022!D2255</f>
        <v>06</v>
      </c>
      <c r="E2255" t="str">
        <f>Input2022!E2255</f>
        <v>057</v>
      </c>
      <c r="F2255" t="str">
        <f>Input2022!F2255</f>
        <v>26820</v>
      </c>
      <c r="G2255" t="str">
        <f>Input2022!G2255</f>
        <v>CA</v>
      </c>
      <c r="H2255">
        <f>Input2022!H2255*0.000001</f>
        <v>4.8901370000000002</v>
      </c>
      <c r="I2255">
        <f>Input2022!I2255*0.000001</f>
        <v>-0.5</v>
      </c>
      <c r="J2255">
        <f>Input2022!J2255*0.000001</f>
        <v>11.952855999999999</v>
      </c>
      <c r="K2255">
        <f>Input2022!K2255*0.000001</f>
        <v>1.8266999999999999E-2</v>
      </c>
      <c r="L2255">
        <f>Input2022!L2255*0.000001</f>
        <v>14.041545999999999</v>
      </c>
      <c r="M2255">
        <f>Input2022!M2255*0.000001</f>
        <v>13.321574</v>
      </c>
      <c r="N2255">
        <f>Input2022!N2255*0.000001</f>
        <v>7.1646539999999996</v>
      </c>
      <c r="O2255">
        <f>Input2022!O2255*0.000001</f>
        <v>0</v>
      </c>
      <c r="P2255">
        <f>Input2022!P2255*0.000001</f>
        <v>2.1569339999999997</v>
      </c>
      <c r="Q2255">
        <f>Input2022!Q2255*0.000001</f>
        <v>-7.6443399999999997</v>
      </c>
      <c r="R2255">
        <f>Input2022!R2255*0.000001</f>
        <v>34.101213999999999</v>
      </c>
      <c r="S2255">
        <f>Input2022!S2255*0.000001</f>
        <v>26.456873999999999</v>
      </c>
      <c r="T2255">
        <f>Input2022!T2255*0.000001</f>
        <v>1.159718</v>
      </c>
      <c r="U2255">
        <f>Input2022!U2255*0.000001</f>
        <v>0</v>
      </c>
      <c r="V2255">
        <f>Input2022!V2255*0.000001</f>
        <v>0</v>
      </c>
      <c r="W2255">
        <f>Input2022!W2255*0.000001</f>
        <v>1.3085309999999999</v>
      </c>
    </row>
    <row r="2256" spans="1:23">
      <c r="A2256">
        <f>Input2022!A2256</f>
        <v>2023</v>
      </c>
      <c r="B2256" t="str">
        <f>Input2022!B2256</f>
        <v>Nevada County</v>
      </c>
      <c r="C2256" t="str">
        <f>Input2022!C2256</f>
        <v>County</v>
      </c>
      <c r="D2256" t="str">
        <f>Input2022!D2256</f>
        <v>06</v>
      </c>
      <c r="E2256" t="str">
        <f>Input2022!E2256</f>
        <v>057</v>
      </c>
      <c r="F2256" t="str">
        <f>Input2022!F2256</f>
        <v>00000</v>
      </c>
      <c r="G2256" t="str">
        <f>Input2022!G2256</f>
        <v>CA</v>
      </c>
      <c r="H2256">
        <f>Input2022!H2256*0.000001</f>
        <v>36.214117000000002</v>
      </c>
      <c r="I2256">
        <f>Input2022!I2256*0.000001</f>
        <v>-11.808734999999999</v>
      </c>
      <c r="J2256">
        <f>Input2022!J2256*0.000001</f>
        <v>88.498159000000001</v>
      </c>
      <c r="K2256">
        <f>Input2022!K2256*0.000001</f>
        <v>39.516252999999999</v>
      </c>
      <c r="L2256">
        <f>Input2022!L2256*0.000001</f>
        <v>261.920434</v>
      </c>
      <c r="M2256">
        <f>Input2022!M2256*0.000001</f>
        <v>85.009123000000002</v>
      </c>
      <c r="N2256">
        <f>Input2022!N2256*0.000001</f>
        <v>0</v>
      </c>
      <c r="O2256">
        <f>Input2022!O2256*0.000001</f>
        <v>41.760618000000001</v>
      </c>
      <c r="P2256">
        <f>Input2022!P2256*0.000001</f>
        <v>4.8494599999999997</v>
      </c>
      <c r="Q2256">
        <f>Input2022!Q2256*0.000001</f>
        <v>-236.353737</v>
      </c>
      <c r="R2256">
        <f>Input2022!R2256*0.000001</f>
        <v>681.47422899999992</v>
      </c>
      <c r="S2256">
        <f>Input2022!S2256*0.000001</f>
        <v>445.12049199999996</v>
      </c>
      <c r="T2256">
        <f>Input2022!T2256*0.000001</f>
        <v>26.944969999999998</v>
      </c>
      <c r="U2256">
        <f>Input2022!U2256*0.000001</f>
        <v>37.133434000000001</v>
      </c>
      <c r="V2256">
        <f>Input2022!V2256*0.000001</f>
        <v>51.737620999999997</v>
      </c>
      <c r="W2256">
        <f>Input2022!W2256*0.000001</f>
        <v>-110.351534</v>
      </c>
    </row>
    <row r="2257" spans="1:23">
      <c r="A2257">
        <f>Input2022!A2257</f>
        <v>2023</v>
      </c>
      <c r="B2257" t="str">
        <f>Input2022!B2257</f>
        <v>Nevada County Superintendent of Schools</v>
      </c>
      <c r="C2257" t="str">
        <f>Input2022!C2257</f>
        <v>School District</v>
      </c>
      <c r="D2257" t="str">
        <f>Input2022!D2257</f>
        <v>06</v>
      </c>
      <c r="E2257" t="str">
        <f>Input2022!E2257</f>
        <v>057</v>
      </c>
      <c r="F2257" t="str">
        <f>Input2022!F2257</f>
        <v>91023</v>
      </c>
      <c r="G2257" t="str">
        <f>Input2022!G2257</f>
        <v>CA</v>
      </c>
      <c r="H2257">
        <f>Input2022!H2257*0.000001</f>
        <v>10.433073</v>
      </c>
      <c r="I2257">
        <f>Input2022!I2257*0.000001</f>
        <v>0</v>
      </c>
      <c r="J2257">
        <f>Input2022!J2257*0.000001</f>
        <v>21.377617000000001</v>
      </c>
      <c r="K2257">
        <f>Input2022!K2257*0.000001</f>
        <v>0.61554999999999993</v>
      </c>
      <c r="L2257">
        <f>Input2022!L2257*0.000001</f>
        <v>36.880784999999996</v>
      </c>
      <c r="M2257">
        <f>Input2022!M2257*0.000001</f>
        <v>22.783169999999998</v>
      </c>
      <c r="N2257">
        <f>Input2022!N2257*0.000001</f>
        <v>0</v>
      </c>
      <c r="O2257">
        <f>Input2022!O2257*0.000001</f>
        <v>5.2683900000000001</v>
      </c>
      <c r="P2257">
        <f>Input2022!P2257*0.000001</f>
        <v>3.2082639999999998</v>
      </c>
      <c r="Q2257">
        <f>Input2022!Q2257*0.000001</f>
        <v>-15.531576999999999</v>
      </c>
      <c r="R2257">
        <f>Input2022!R2257*0.000001</f>
        <v>58.968115999999995</v>
      </c>
      <c r="S2257">
        <f>Input2022!S2257*0.000001</f>
        <v>43.436538999999996</v>
      </c>
      <c r="T2257">
        <f>Input2022!T2257*0.000001</f>
        <v>2.4953099999999999</v>
      </c>
      <c r="U2257">
        <f>Input2022!U2257*0.000001</f>
        <v>0</v>
      </c>
      <c r="V2257">
        <f>Input2022!V2257*0.000001</f>
        <v>0</v>
      </c>
      <c r="W2257">
        <f>Input2022!W2257*0.000001</f>
        <v>-6.6118999999999997E-2</v>
      </c>
    </row>
    <row r="2258" spans="1:23">
      <c r="A2258">
        <f>Input2022!A2258</f>
        <v>2023</v>
      </c>
      <c r="B2258" t="str">
        <f>Input2022!B2258</f>
        <v>Nevada Joint Union High School District</v>
      </c>
      <c r="C2258" t="str">
        <f>Input2022!C2258</f>
        <v>School District</v>
      </c>
      <c r="D2258" t="str">
        <f>Input2022!D2258</f>
        <v>06</v>
      </c>
      <c r="E2258" t="str">
        <f>Input2022!E2258</f>
        <v>057</v>
      </c>
      <c r="F2258" t="str">
        <f>Input2022!F2258</f>
        <v>26880</v>
      </c>
      <c r="G2258" t="str">
        <f>Input2022!G2258</f>
        <v>CA</v>
      </c>
      <c r="H2258">
        <f>Input2022!H2258*0.000001</f>
        <v>5.0207989999999993</v>
      </c>
      <c r="I2258">
        <f>Input2022!I2258*0.000001</f>
        <v>-5.0000000000000001E-3</v>
      </c>
      <c r="J2258">
        <f>Input2022!J2258*0.000001</f>
        <v>46.112566999999999</v>
      </c>
      <c r="K2258">
        <f>Input2022!K2258*0.000001</f>
        <v>46.425004000000001</v>
      </c>
      <c r="L2258">
        <f>Input2022!L2258*0.000001</f>
        <v>58.116352999999997</v>
      </c>
      <c r="M2258">
        <f>Input2022!M2258*0.000001</f>
        <v>48.335523999999999</v>
      </c>
      <c r="N2258">
        <f>Input2022!N2258*0.000001</f>
        <v>0</v>
      </c>
      <c r="O2258">
        <f>Input2022!O2258*0.000001</f>
        <v>8.5388539999999988</v>
      </c>
      <c r="P2258">
        <f>Input2022!P2258*0.000001</f>
        <v>3.836716</v>
      </c>
      <c r="Q2258">
        <f>Input2022!Q2258*0.000001</f>
        <v>-36.175955999999999</v>
      </c>
      <c r="R2258">
        <f>Input2022!R2258*0.000001</f>
        <v>158.297608</v>
      </c>
      <c r="S2258">
        <f>Input2022!S2258*0.000001</f>
        <v>122.121652</v>
      </c>
      <c r="T2258">
        <f>Input2022!T2258*0.000001</f>
        <v>5.0822269999999996</v>
      </c>
      <c r="U2258">
        <f>Input2022!U2258*0.000001</f>
        <v>0</v>
      </c>
      <c r="V2258">
        <f>Input2022!V2258*0.000001</f>
        <v>4.519425</v>
      </c>
      <c r="W2258">
        <f>Input2022!W2258*0.000001</f>
        <v>-31.436260999999998</v>
      </c>
    </row>
    <row r="2259" spans="1:23">
      <c r="A2259">
        <f>Input2022!A2259</f>
        <v>2023</v>
      </c>
      <c r="B2259" t="str">
        <f>Input2022!B2259</f>
        <v>New Castle Elementary</v>
      </c>
      <c r="C2259" t="str">
        <f>Input2022!C2259</f>
        <v>School District</v>
      </c>
      <c r="D2259" t="str">
        <f>Input2022!D2259</f>
        <v>06</v>
      </c>
      <c r="E2259" t="str">
        <f>Input2022!E2259</f>
        <v>061</v>
      </c>
      <c r="F2259" t="str">
        <f>Input2022!F2259</f>
        <v>27120</v>
      </c>
      <c r="G2259" t="str">
        <f>Input2022!G2259</f>
        <v>CA</v>
      </c>
      <c r="H2259">
        <f>Input2022!H2259*0.000001</f>
        <v>1.561339</v>
      </c>
      <c r="I2259">
        <f>Input2022!I2259*0.000001</f>
        <v>-4.9999999999999996E-2</v>
      </c>
      <c r="J2259">
        <f>Input2022!J2259*0.000001</f>
        <v>4.1755579999999997</v>
      </c>
      <c r="K2259">
        <f>Input2022!K2259*0.000001</f>
        <v>2.5501849999999999</v>
      </c>
      <c r="L2259">
        <f>Input2022!L2259*0.000001</f>
        <v>8.0465949999999999</v>
      </c>
      <c r="M2259">
        <f>Input2022!M2259*0.000001</f>
        <v>3.5247949999999997</v>
      </c>
      <c r="N2259">
        <f>Input2022!N2259*0.000001</f>
        <v>2.0388809999999999</v>
      </c>
      <c r="O2259">
        <f>Input2022!O2259*0.000001</f>
        <v>0</v>
      </c>
      <c r="P2259">
        <f>Input2022!P2259*0.000001</f>
        <v>0.80487299999999995</v>
      </c>
      <c r="Q2259">
        <f>Input2022!Q2259*0.000001</f>
        <v>-5.1469999999999994</v>
      </c>
      <c r="R2259">
        <f>Input2022!R2259*0.000001</f>
        <v>22.592479999999998</v>
      </c>
      <c r="S2259">
        <f>Input2022!S2259*0.000001</f>
        <v>17.44548</v>
      </c>
      <c r="T2259">
        <f>Input2022!T2259*0.000001</f>
        <v>0.827712</v>
      </c>
      <c r="U2259">
        <f>Input2022!U2259*0.000001</f>
        <v>0</v>
      </c>
      <c r="V2259">
        <f>Input2022!V2259*0.000001</f>
        <v>1.0699999999999999E-2</v>
      </c>
      <c r="W2259">
        <f>Input2022!W2259*0.000001</f>
        <v>-3.4780919999999997</v>
      </c>
    </row>
    <row r="2260" spans="1:23">
      <c r="A2260">
        <f>Input2022!A2260</f>
        <v>2023</v>
      </c>
      <c r="B2260" t="str">
        <f>Input2022!B2260</f>
        <v>New Haven Unified School District</v>
      </c>
      <c r="C2260" t="str">
        <f>Input2022!C2260</f>
        <v>School District</v>
      </c>
      <c r="D2260" t="str">
        <f>Input2022!D2260</f>
        <v>06</v>
      </c>
      <c r="E2260" t="str">
        <f>Input2022!E2260</f>
        <v>001</v>
      </c>
      <c r="F2260" t="str">
        <f>Input2022!F2260</f>
        <v>26910</v>
      </c>
      <c r="G2260" t="str">
        <f>Input2022!G2260</f>
        <v>CA</v>
      </c>
      <c r="H2260">
        <f>Input2022!H2260*0.000001</f>
        <v>39.976408999999997</v>
      </c>
      <c r="I2260">
        <f>Input2022!I2260*0.000001</f>
        <v>-0.114422</v>
      </c>
      <c r="J2260">
        <f>Input2022!J2260*0.000001</f>
        <v>153.62451899999999</v>
      </c>
      <c r="K2260">
        <f>Input2022!K2260*0.000001</f>
        <v>319.439369</v>
      </c>
      <c r="L2260">
        <f>Input2022!L2260*0.000001</f>
        <v>210.32851399999998</v>
      </c>
      <c r="M2260">
        <f>Input2022!M2260*0.000001</f>
        <v>174.39596499999999</v>
      </c>
      <c r="N2260">
        <f>Input2022!N2260*0.000001</f>
        <v>0</v>
      </c>
      <c r="O2260">
        <f>Input2022!O2260*0.000001</f>
        <v>77.297904000000003</v>
      </c>
      <c r="P2260">
        <f>Input2022!P2260*0.000001</f>
        <v>16.961386000000001</v>
      </c>
      <c r="Q2260">
        <f>Input2022!Q2260*0.000001</f>
        <v>-124.61911699999999</v>
      </c>
      <c r="R2260">
        <f>Input2022!R2260*0.000001</f>
        <v>572.62573399999997</v>
      </c>
      <c r="S2260">
        <f>Input2022!S2260*0.000001</f>
        <v>448.00661700000001</v>
      </c>
      <c r="T2260">
        <f>Input2022!T2260*0.000001</f>
        <v>19.106645999999998</v>
      </c>
      <c r="U2260">
        <f>Input2022!U2260*0.000001</f>
        <v>3.1306559999999997</v>
      </c>
      <c r="V2260">
        <f>Input2022!V2260*0.000001</f>
        <v>22.643667999999998</v>
      </c>
      <c r="W2260">
        <f>Input2022!W2260*0.000001</f>
        <v>-148.903876</v>
      </c>
    </row>
    <row r="2261" spans="1:23">
      <c r="A2261">
        <f>Input2022!A2261</f>
        <v>2023</v>
      </c>
      <c r="B2261" t="str">
        <f>Input2022!B2261</f>
        <v>New Hope Elementary School District</v>
      </c>
      <c r="C2261" t="str">
        <f>Input2022!C2261</f>
        <v>School District</v>
      </c>
      <c r="D2261" t="str">
        <f>Input2022!D2261</f>
        <v>06</v>
      </c>
      <c r="E2261" t="str">
        <f>Input2022!E2261</f>
        <v>077</v>
      </c>
      <c r="F2261" t="str">
        <f>Input2022!F2261</f>
        <v>26970</v>
      </c>
      <c r="G2261" t="str">
        <f>Input2022!G2261</f>
        <v>CA</v>
      </c>
      <c r="H2261">
        <f>Input2022!H2261*0.000001</f>
        <v>2.1782859999999999</v>
      </c>
      <c r="I2261">
        <f>Input2022!I2261*0.000001</f>
        <v>0</v>
      </c>
      <c r="J2261">
        <f>Input2022!J2261*0.000001</f>
        <v>3.6844749999999999</v>
      </c>
      <c r="K2261">
        <f>Input2022!K2261*0.000001</f>
        <v>4.065E-3</v>
      </c>
      <c r="L2261">
        <f>Input2022!L2261*0.000001</f>
        <v>4.3078219999999998</v>
      </c>
      <c r="M2261">
        <f>Input2022!M2261*0.000001</f>
        <v>4.4473560000000001</v>
      </c>
      <c r="N2261">
        <f>Input2022!N2261*0.000001</f>
        <v>0</v>
      </c>
      <c r="O2261">
        <f>Input2022!O2261*0.000001</f>
        <v>3.1702589999999997</v>
      </c>
      <c r="P2261">
        <f>Input2022!P2261*0.000001</f>
        <v>0.36465399999999998</v>
      </c>
      <c r="Q2261">
        <f>Input2022!Q2261*0.000001</f>
        <v>-2.271528</v>
      </c>
      <c r="R2261">
        <f>Input2022!R2261*0.000001</f>
        <v>10.079148999999999</v>
      </c>
      <c r="S2261">
        <f>Input2022!S2261*0.000001</f>
        <v>7.8076209999999993</v>
      </c>
      <c r="T2261">
        <f>Input2022!T2261*0.000001</f>
        <v>0.353771</v>
      </c>
      <c r="U2261">
        <f>Input2022!U2261*0.000001</f>
        <v>0</v>
      </c>
      <c r="V2261">
        <f>Input2022!V2261*0.000001</f>
        <v>0.51386500000000002</v>
      </c>
      <c r="W2261">
        <f>Input2022!W2261*0.000001</f>
        <v>0.15944899999999998</v>
      </c>
    </row>
    <row r="2262" spans="1:23">
      <c r="A2262">
        <f>Input2022!A2262</f>
        <v>2023</v>
      </c>
      <c r="B2262" t="str">
        <f>Input2022!B2262</f>
        <v>New Jerusalem Elementary School District</v>
      </c>
      <c r="C2262" t="str">
        <f>Input2022!C2262</f>
        <v>School District</v>
      </c>
      <c r="D2262" t="str">
        <f>Input2022!D2262</f>
        <v>06</v>
      </c>
      <c r="E2262" t="str">
        <f>Input2022!E2262</f>
        <v>077</v>
      </c>
      <c r="F2262" t="str">
        <f>Input2022!F2262</f>
        <v>27030</v>
      </c>
      <c r="G2262" t="str">
        <f>Input2022!G2262</f>
        <v>CA</v>
      </c>
      <c r="H2262">
        <f>Input2022!H2262*0.000001</f>
        <v>2.2023969999999999</v>
      </c>
      <c r="I2262">
        <f>Input2022!I2262*0.000001</f>
        <v>-1.457001</v>
      </c>
      <c r="J2262">
        <f>Input2022!J2262*0.000001</f>
        <v>5.5480529999999995</v>
      </c>
      <c r="K2262">
        <f>Input2022!K2262*0.000001</f>
        <v>4.0369289999999998</v>
      </c>
      <c r="L2262">
        <f>Input2022!L2262*0.000001</f>
        <v>33.974702999999998</v>
      </c>
      <c r="M2262">
        <f>Input2022!M2262*0.000001</f>
        <v>6.823213</v>
      </c>
      <c r="N2262">
        <f>Input2022!N2262*0.000001</f>
        <v>0</v>
      </c>
      <c r="O2262">
        <f>Input2022!O2262*0.000001</f>
        <v>2.8029869999999999</v>
      </c>
      <c r="P2262">
        <f>Input2022!P2262*0.000001</f>
        <v>1.0143869999999999</v>
      </c>
      <c r="Q2262">
        <f>Input2022!Q2262*0.000001</f>
        <v>-19.890027999999997</v>
      </c>
      <c r="R2262">
        <f>Input2022!R2262*0.000001</f>
        <v>88.094465</v>
      </c>
      <c r="S2262">
        <f>Input2022!S2262*0.000001</f>
        <v>68.204436999999999</v>
      </c>
      <c r="T2262">
        <f>Input2022!T2262*0.000001</f>
        <v>2.8561039999999998</v>
      </c>
      <c r="U2262">
        <f>Input2022!U2262*0.000001</f>
        <v>0</v>
      </c>
      <c r="V2262">
        <f>Input2022!V2262*0.000001</f>
        <v>0.49549399999999999</v>
      </c>
      <c r="W2262">
        <f>Input2022!W2262*0.000001</f>
        <v>-11.709973</v>
      </c>
    </row>
    <row r="2263" spans="1:23">
      <c r="A2263">
        <f>Input2022!A2263</f>
        <v>2023</v>
      </c>
      <c r="B2263" t="str">
        <f>Input2022!B2263</f>
        <v>Newark</v>
      </c>
      <c r="C2263" t="str">
        <f>Input2022!C2263</f>
        <v>City</v>
      </c>
      <c r="D2263" t="str">
        <f>Input2022!D2263</f>
        <v>06</v>
      </c>
      <c r="E2263" t="str">
        <f>Input2022!E2263</f>
        <v>001</v>
      </c>
      <c r="F2263">
        <f>Input2022!F2263</f>
        <v>50916</v>
      </c>
      <c r="G2263" t="str">
        <f>Input2022!G2263</f>
        <v>CA</v>
      </c>
      <c r="H2263">
        <f>Input2022!H2263*0.000001</f>
        <v>65.061325999999994</v>
      </c>
      <c r="I2263">
        <f>Input2022!I2263*0.000001</f>
        <v>-10.555009999999999</v>
      </c>
      <c r="J2263">
        <f>Input2022!J2263*0.000001</f>
        <v>66.00536799999999</v>
      </c>
      <c r="K2263">
        <f>Input2022!K2263*0.000001</f>
        <v>68.973336000000003</v>
      </c>
      <c r="L2263">
        <f>Input2022!L2263*0.000001</f>
        <v>93.668047000000001</v>
      </c>
      <c r="M2263">
        <f>Input2022!M2263*0.000001</f>
        <v>79.620840999999999</v>
      </c>
      <c r="N2263">
        <f>Input2022!N2263*0.000001</f>
        <v>0</v>
      </c>
      <c r="O2263">
        <f>Input2022!O2263*0.000001</f>
        <v>60.712876999999999</v>
      </c>
      <c r="P2263">
        <f>Input2022!P2263*0.000001</f>
        <v>6.542516</v>
      </c>
      <c r="Q2263">
        <f>Input2022!Q2263*0.000001</f>
        <v>-109.71946</v>
      </c>
      <c r="R2263">
        <f>Input2022!R2263*0.000001</f>
        <v>354.90082699999999</v>
      </c>
      <c r="S2263">
        <f>Input2022!S2263*0.000001</f>
        <v>245.18136699999999</v>
      </c>
      <c r="T2263">
        <f>Input2022!T2263*0.000001</f>
        <v>10.255433999999999</v>
      </c>
      <c r="U2263">
        <f>Input2022!U2263*0.000001</f>
        <v>3.2664249999999999</v>
      </c>
      <c r="V2263">
        <f>Input2022!V2263*0.000001</f>
        <v>6.8349919999999997</v>
      </c>
      <c r="W2263">
        <f>Input2022!W2263*0.000001</f>
        <v>-12.146941999999999</v>
      </c>
    </row>
    <row r="2264" spans="1:23">
      <c r="A2264">
        <f>Input2022!A2264</f>
        <v>2023</v>
      </c>
      <c r="B2264" t="str">
        <f>Input2022!B2264</f>
        <v>Newark Unified School District</v>
      </c>
      <c r="C2264" t="str">
        <f>Input2022!C2264</f>
        <v>School District</v>
      </c>
      <c r="D2264" t="str">
        <f>Input2022!D2264</f>
        <v>06</v>
      </c>
      <c r="E2264" t="str">
        <f>Input2022!E2264</f>
        <v>001</v>
      </c>
      <c r="F2264" t="str">
        <f>Input2022!F2264</f>
        <v>27060</v>
      </c>
      <c r="G2264" t="str">
        <f>Input2022!G2264</f>
        <v>CA</v>
      </c>
      <c r="H2264">
        <f>Input2022!H2264*0.000001</f>
        <v>22.317786999999999</v>
      </c>
      <c r="I2264">
        <f>Input2022!I2264*0.000001</f>
        <v>0</v>
      </c>
      <c r="J2264">
        <f>Input2022!J2264*0.000001</f>
        <v>80.199511999999999</v>
      </c>
      <c r="K2264">
        <f>Input2022!K2264*0.000001</f>
        <v>79.18969899999999</v>
      </c>
      <c r="L2264">
        <f>Input2022!L2264*0.000001</f>
        <v>104.46686299999999</v>
      </c>
      <c r="M2264">
        <f>Input2022!M2264*0.000001</f>
        <v>91.459390999999997</v>
      </c>
      <c r="N2264">
        <f>Input2022!N2264*0.000001</f>
        <v>0</v>
      </c>
      <c r="O2264">
        <f>Input2022!O2264*0.000001</f>
        <v>38.556306999999997</v>
      </c>
      <c r="P2264">
        <f>Input2022!P2264*0.000001</f>
        <v>7.2194209999999996</v>
      </c>
      <c r="Q2264">
        <f>Input2022!Q2264*0.000001</f>
        <v>-58.675126999999996</v>
      </c>
      <c r="R2264">
        <f>Input2022!R2264*0.000001</f>
        <v>267.66842222065662</v>
      </c>
      <c r="S2264">
        <f>Input2022!S2264*0.000001</f>
        <v>208.99329522065665</v>
      </c>
      <c r="T2264">
        <f>Input2022!T2264*0.000001</f>
        <v>8.3934499999999996</v>
      </c>
      <c r="U2264">
        <f>Input2022!U2264*0.000001</f>
        <v>0</v>
      </c>
      <c r="V2264">
        <f>Input2022!V2264*0.000001</f>
        <v>14.811432</v>
      </c>
      <c r="W2264">
        <f>Input2022!W2264*0.000001</f>
        <v>-56.881507999999997</v>
      </c>
    </row>
    <row r="2265" spans="1:23">
      <c r="A2265">
        <f>Input2022!A2265</f>
        <v>2023</v>
      </c>
      <c r="B2265" t="str">
        <f>Input2022!B2265</f>
        <v>Newhall School District</v>
      </c>
      <c r="C2265" t="str">
        <f>Input2022!C2265</f>
        <v>School District</v>
      </c>
      <c r="D2265" t="str">
        <f>Input2022!D2265</f>
        <v>06</v>
      </c>
      <c r="E2265" t="str">
        <f>Input2022!E2265</f>
        <v>037</v>
      </c>
      <c r="F2265" t="str">
        <f>Input2022!F2265</f>
        <v>27180</v>
      </c>
      <c r="G2265" t="str">
        <f>Input2022!G2265</f>
        <v>CA</v>
      </c>
      <c r="H2265">
        <f>Input2022!H2265*0.000001</f>
        <v>15.731110999999999</v>
      </c>
      <c r="I2265">
        <f>Input2022!I2265*0.000001</f>
        <v>-0.7</v>
      </c>
      <c r="J2265">
        <f>Input2022!J2265*0.000001</f>
        <v>84.196711999999991</v>
      </c>
      <c r="K2265">
        <f>Input2022!K2265*0.000001</f>
        <v>61.963659999999997</v>
      </c>
      <c r="L2265">
        <f>Input2022!L2265*0.000001</f>
        <v>107.95524499999999</v>
      </c>
      <c r="M2265">
        <f>Input2022!M2265*0.000001</f>
        <v>101.410873</v>
      </c>
      <c r="N2265">
        <f>Input2022!N2265*0.000001</f>
        <v>0</v>
      </c>
      <c r="O2265">
        <f>Input2022!O2265*0.000001</f>
        <v>35.513297000000001</v>
      </c>
      <c r="P2265">
        <f>Input2022!P2265*0.000001</f>
        <v>7.499682</v>
      </c>
      <c r="Q2265">
        <f>Input2022!Q2265*0.000001</f>
        <v>-55.566626999999997</v>
      </c>
      <c r="R2265">
        <f>Input2022!R2265*0.000001</f>
        <v>255.092174</v>
      </c>
      <c r="S2265">
        <f>Input2022!S2265*0.000001</f>
        <v>199.52554699999999</v>
      </c>
      <c r="T2265">
        <f>Input2022!T2265*0.000001</f>
        <v>9.0564540000000004</v>
      </c>
      <c r="U2265">
        <f>Input2022!U2265*0.000001</f>
        <v>-2.3990000000000001E-3</v>
      </c>
      <c r="V2265">
        <f>Input2022!V2265*0.000001</f>
        <v>13.551691999999999</v>
      </c>
      <c r="W2265">
        <f>Input2022!W2265*0.000001</f>
        <v>-38.939284999999998</v>
      </c>
    </row>
    <row r="2266" spans="1:23">
      <c r="A2266">
        <f>Input2022!A2266</f>
        <v>2023</v>
      </c>
      <c r="B2266" t="str">
        <f>Input2022!B2266</f>
        <v>Newman</v>
      </c>
      <c r="C2266" t="str">
        <f>Input2022!C2266</f>
        <v>City</v>
      </c>
      <c r="D2266" t="str">
        <f>Input2022!D2266</f>
        <v>06</v>
      </c>
      <c r="E2266" t="str">
        <f>Input2022!E2266</f>
        <v>099</v>
      </c>
      <c r="F2266">
        <f>Input2022!F2266</f>
        <v>51140</v>
      </c>
      <c r="G2266" t="str">
        <f>Input2022!G2266</f>
        <v>CA</v>
      </c>
      <c r="H2266">
        <f>Input2022!H2266*0.000001</f>
        <v>4.2400120000000001</v>
      </c>
      <c r="I2266">
        <f>Input2022!I2266*0.000001</f>
        <v>-8.2286999999999999E-2</v>
      </c>
      <c r="J2266">
        <f>Input2022!J2266*0.000001</f>
        <v>6.6416709999999997</v>
      </c>
      <c r="K2266">
        <f>Input2022!K2266*0.000001</f>
        <v>9.2157</v>
      </c>
      <c r="L2266">
        <f>Input2022!L2266*0.000001</f>
        <v>17.190873</v>
      </c>
      <c r="M2266">
        <f>Input2022!M2266*0.000001</f>
        <v>6.0911929999999996</v>
      </c>
      <c r="N2266">
        <f>Input2022!N2266*0.000001</f>
        <v>0</v>
      </c>
      <c r="O2266">
        <f>Input2022!O2266*0.000001</f>
        <v>4.1005219999999998</v>
      </c>
      <c r="P2266">
        <f>Input2022!P2266*0.000001</f>
        <v>0.56236299999999995</v>
      </c>
      <c r="Q2266">
        <f>Input2022!Q2266*0.000001</f>
        <v>-6.7425889999999997</v>
      </c>
      <c r="R2266">
        <f>Input2022!R2266*0.000001</f>
        <v>26.660247999999999</v>
      </c>
      <c r="S2266">
        <f>Input2022!S2266*0.000001</f>
        <v>19.917659</v>
      </c>
      <c r="T2266">
        <f>Input2022!T2266*0.000001</f>
        <v>0.984487</v>
      </c>
      <c r="U2266">
        <f>Input2022!U2266*0.000001</f>
        <v>0</v>
      </c>
      <c r="V2266">
        <f>Input2022!V2266*0.000001</f>
        <v>0</v>
      </c>
      <c r="W2266">
        <f>Input2022!W2266*0.000001</f>
        <v>-0.66587299999999994</v>
      </c>
    </row>
    <row r="2267" spans="1:23">
      <c r="A2267">
        <f>Input2022!A2267</f>
        <v>2023</v>
      </c>
      <c r="B2267" t="str">
        <f>Input2022!B2267</f>
        <v>Newman-Crows Landing Unified School District</v>
      </c>
      <c r="C2267" t="str">
        <f>Input2022!C2267</f>
        <v>School District</v>
      </c>
      <c r="D2267" t="str">
        <f>Input2022!D2267</f>
        <v>06</v>
      </c>
      <c r="E2267" t="str">
        <f>Input2022!E2267</f>
        <v>099</v>
      </c>
      <c r="F2267" t="str">
        <f>Input2022!F2267</f>
        <v>27200</v>
      </c>
      <c r="G2267" t="str">
        <f>Input2022!G2267</f>
        <v>CA</v>
      </c>
      <c r="H2267">
        <f>Input2022!H2267*0.000001</f>
        <v>10.077907</v>
      </c>
      <c r="I2267">
        <f>Input2022!I2267*0.000001</f>
        <v>-0.31269599999999997</v>
      </c>
      <c r="J2267">
        <f>Input2022!J2267*0.000001</f>
        <v>56.654165999999996</v>
      </c>
      <c r="K2267">
        <f>Input2022!K2267*0.000001</f>
        <v>48.024380999999998</v>
      </c>
      <c r="L2267">
        <f>Input2022!L2267*0.000001</f>
        <v>72.445177000000001</v>
      </c>
      <c r="M2267">
        <f>Input2022!M2267*0.000001</f>
        <v>65.28681499999999</v>
      </c>
      <c r="N2267">
        <f>Input2022!N2267*0.000001</f>
        <v>0</v>
      </c>
      <c r="O2267">
        <f>Input2022!O2267*0.000001</f>
        <v>21.026118</v>
      </c>
      <c r="P2267">
        <f>Input2022!P2267*0.000001</f>
        <v>5.1504589999999997</v>
      </c>
      <c r="Q2267">
        <f>Input2022!Q2267*0.000001</f>
        <v>-37.367376</v>
      </c>
      <c r="R2267">
        <f>Input2022!R2267*0.000001</f>
        <v>167.252037</v>
      </c>
      <c r="S2267">
        <f>Input2022!S2267*0.000001</f>
        <v>129.88466099999999</v>
      </c>
      <c r="T2267">
        <f>Input2022!T2267*0.000001</f>
        <v>5.9768979999999994</v>
      </c>
      <c r="U2267">
        <f>Input2022!U2267*0.000001</f>
        <v>-1.4659999999999999E-3</v>
      </c>
      <c r="V2267">
        <f>Input2022!V2267*0.000001</f>
        <v>6.1146560000000001</v>
      </c>
      <c r="W2267">
        <f>Input2022!W2267*0.000001</f>
        <v>-28.864621</v>
      </c>
    </row>
    <row r="2268" spans="1:23">
      <c r="A2268">
        <f>Input2022!A2268</f>
        <v>2023</v>
      </c>
      <c r="B2268" t="str">
        <f>Input2022!B2268</f>
        <v>Newport Beach</v>
      </c>
      <c r="C2268" t="str">
        <f>Input2022!C2268</f>
        <v>City</v>
      </c>
      <c r="D2268" t="str">
        <f>Input2022!D2268</f>
        <v>06</v>
      </c>
      <c r="E2268" t="str">
        <f>Input2022!E2268</f>
        <v>059</v>
      </c>
      <c r="F2268">
        <f>Input2022!F2268</f>
        <v>51182</v>
      </c>
      <c r="G2268" t="str">
        <f>Input2022!G2268</f>
        <v>CA</v>
      </c>
      <c r="H2268">
        <f>Input2022!H2268*0.000001</f>
        <v>83.202957999999995</v>
      </c>
      <c r="I2268">
        <f>Input2022!I2268*0.000001</f>
        <v>-65.47889099999999</v>
      </c>
      <c r="J2268">
        <f>Input2022!J2268*0.000001</f>
        <v>243.99703199999999</v>
      </c>
      <c r="K2268">
        <f>Input2022!K2268*0.000001</f>
        <v>138.83545699999999</v>
      </c>
      <c r="L2268">
        <f>Input2022!L2268*0.000001</f>
        <v>370.61911299999997</v>
      </c>
      <c r="M2268">
        <f>Input2022!M2268*0.000001</f>
        <v>284.82131499999997</v>
      </c>
      <c r="N2268">
        <f>Input2022!N2268*0.000001</f>
        <v>0</v>
      </c>
      <c r="O2268">
        <f>Input2022!O2268*0.000001</f>
        <v>83.820042999999998</v>
      </c>
      <c r="P2268">
        <f>Input2022!P2268*0.000001</f>
        <v>18.141565999999997</v>
      </c>
      <c r="Q2268">
        <f>Input2022!Q2268*0.000001</f>
        <v>-317.30240900000001</v>
      </c>
      <c r="R2268">
        <f>Input2022!R2268*0.000001</f>
        <v>1166.3438139999998</v>
      </c>
      <c r="S2268">
        <f>Input2022!S2268*0.000001</f>
        <v>849.04140499999994</v>
      </c>
      <c r="T2268">
        <f>Input2022!T2268*0.000001</f>
        <v>41.202419999999996</v>
      </c>
      <c r="U2268">
        <f>Input2022!U2268*0.000001</f>
        <v>31.569251999999999</v>
      </c>
      <c r="V2268">
        <f>Input2022!V2268*0.000001</f>
        <v>54.234203999999998</v>
      </c>
      <c r="W2268">
        <f>Input2022!W2268*0.000001</f>
        <v>20.117376999999998</v>
      </c>
    </row>
    <row r="2269" spans="1:23">
      <c r="A2269">
        <f>Input2022!A2269</f>
        <v>2023</v>
      </c>
      <c r="B2269" t="str">
        <f>Input2022!B2269</f>
        <v>Newport-Mesa Unified School District</v>
      </c>
      <c r="C2269" t="str">
        <f>Input2022!C2269</f>
        <v>School District</v>
      </c>
      <c r="D2269" t="str">
        <f>Input2022!D2269</f>
        <v>06</v>
      </c>
      <c r="E2269" t="str">
        <f>Input2022!E2269</f>
        <v>059</v>
      </c>
      <c r="F2269" t="str">
        <f>Input2022!F2269</f>
        <v>27240</v>
      </c>
      <c r="G2269" t="str">
        <f>Input2022!G2269</f>
        <v>CA</v>
      </c>
      <c r="H2269">
        <f>Input2022!H2269*0.000001</f>
        <v>114.97614</v>
      </c>
      <c r="I2269">
        <f>Input2022!I2269*0.000001</f>
        <v>-45.371929999999999</v>
      </c>
      <c r="J2269">
        <f>Input2022!J2269*0.000001</f>
        <v>407.80062299999997</v>
      </c>
      <c r="K2269">
        <f>Input2022!K2269*0.000001</f>
        <v>339.97283199999998</v>
      </c>
      <c r="L2269">
        <f>Input2022!L2269*0.000001</f>
        <v>498.02569899999997</v>
      </c>
      <c r="M2269">
        <f>Input2022!M2269*0.000001</f>
        <v>469.39007599999997</v>
      </c>
      <c r="N2269">
        <f>Input2022!N2269*0.000001</f>
        <v>0</v>
      </c>
      <c r="O2269">
        <f>Input2022!O2269*0.000001</f>
        <v>214.22301099999999</v>
      </c>
      <c r="P2269">
        <f>Input2022!P2269*0.000001</f>
        <v>75.564135999999991</v>
      </c>
      <c r="Q2269">
        <f>Input2022!Q2269*0.000001</f>
        <v>-296.87013999999999</v>
      </c>
      <c r="R2269">
        <f>Input2022!R2269*0.000001</f>
        <v>1324.2116807806117</v>
      </c>
      <c r="S2269">
        <f>Input2022!S2269*0.000001</f>
        <v>1027.3415407806117</v>
      </c>
      <c r="T2269">
        <f>Input2022!T2269*0.000001</f>
        <v>44.914336999999996</v>
      </c>
      <c r="U2269">
        <f>Input2022!U2269*0.000001</f>
        <v>-7.5019151971468193E-3</v>
      </c>
      <c r="V2269">
        <f>Input2022!V2269*0.000001</f>
        <v>125.88940708480284</v>
      </c>
      <c r="W2269">
        <f>Input2022!W2269*0.000001</f>
        <v>-261.02868999999998</v>
      </c>
    </row>
    <row r="2270" spans="1:23">
      <c r="A2270">
        <f>Input2022!A2270</f>
        <v>2023</v>
      </c>
      <c r="B2270" t="str">
        <f>Input2022!B2270</f>
        <v>Nicasio Elementary School District</v>
      </c>
      <c r="C2270" t="str">
        <f>Input2022!C2270</f>
        <v>School District</v>
      </c>
      <c r="D2270" t="str">
        <f>Input2022!D2270</f>
        <v>06</v>
      </c>
      <c r="E2270" t="str">
        <f>Input2022!E2270</f>
        <v>041</v>
      </c>
      <c r="F2270" t="str">
        <f>Input2022!F2270</f>
        <v>27300</v>
      </c>
      <c r="G2270" t="str">
        <f>Input2022!G2270</f>
        <v>CA</v>
      </c>
      <c r="H2270">
        <f>Input2022!H2270*0.000001</f>
        <v>0.63698500000000002</v>
      </c>
      <c r="I2270">
        <f>Input2022!I2270*0.000001</f>
        <v>0</v>
      </c>
      <c r="J2270">
        <f>Input2022!J2270*0.000001</f>
        <v>1.242961</v>
      </c>
      <c r="K2270">
        <f>Input2022!K2270*0.000001</f>
        <v>0.28499999999999998</v>
      </c>
      <c r="L2270">
        <f>Input2022!L2270*0.000001</f>
        <v>1.6262209999999999</v>
      </c>
      <c r="M2270">
        <f>Input2022!M2270*0.000001</f>
        <v>1.3197679999999998</v>
      </c>
      <c r="N2270">
        <f>Input2022!N2270*0.000001</f>
        <v>0</v>
      </c>
      <c r="O2270">
        <f>Input2022!O2270*0.000001</f>
        <v>1.047401</v>
      </c>
      <c r="P2270">
        <f>Input2022!P2270*0.000001</f>
        <v>0.211391</v>
      </c>
      <c r="Q2270">
        <f>Input2022!Q2270*0.000001</f>
        <v>-0.67484299999999997</v>
      </c>
      <c r="R2270">
        <f>Input2022!R2270*0.000001</f>
        <v>3.063504</v>
      </c>
      <c r="S2270">
        <f>Input2022!S2270*0.000001</f>
        <v>2.3886609999999999</v>
      </c>
      <c r="T2270">
        <f>Input2022!T2270*0.000001</f>
        <v>9.8794999999999994E-2</v>
      </c>
      <c r="U2270">
        <f>Input2022!U2270*0.000001</f>
        <v>0</v>
      </c>
      <c r="V2270">
        <f>Input2022!V2270*0.000001</f>
        <v>0</v>
      </c>
      <c r="W2270">
        <f>Input2022!W2270*0.000001</f>
        <v>7.3865E-2</v>
      </c>
    </row>
    <row r="2271" spans="1:23">
      <c r="A2271">
        <f>Input2022!A2271</f>
        <v>2023</v>
      </c>
      <c r="B2271" t="str">
        <f>Input2022!B2271</f>
        <v>Norco</v>
      </c>
      <c r="C2271" t="str">
        <f>Input2022!C2271</f>
        <v>City</v>
      </c>
      <c r="D2271" t="str">
        <f>Input2022!D2271</f>
        <v>06</v>
      </c>
      <c r="E2271" t="str">
        <f>Input2022!E2271</f>
        <v>065</v>
      </c>
      <c r="F2271">
        <f>Input2022!F2271</f>
        <v>51560</v>
      </c>
      <c r="G2271" t="str">
        <f>Input2022!G2271</f>
        <v>CA</v>
      </c>
      <c r="H2271">
        <f>Input2022!H2271*0.000001</f>
        <v>44.394089000000001</v>
      </c>
      <c r="I2271">
        <f>Input2022!I2271*0.000001</f>
        <v>-0.19373199999999999</v>
      </c>
      <c r="J2271">
        <f>Input2022!J2271*0.000001</f>
        <v>33.896459999999998</v>
      </c>
      <c r="K2271">
        <f>Input2022!K2271*0.000001</f>
        <v>45.460442</v>
      </c>
      <c r="L2271">
        <f>Input2022!L2271*0.000001</f>
        <v>71.839074999999994</v>
      </c>
      <c r="M2271">
        <f>Input2022!M2271*0.000001</f>
        <v>38.147120000000001</v>
      </c>
      <c r="N2271">
        <f>Input2022!N2271*0.000001</f>
        <v>0</v>
      </c>
      <c r="O2271">
        <f>Input2022!O2271*0.000001</f>
        <v>48.999172999999999</v>
      </c>
      <c r="P2271">
        <f>Input2022!P2271*0.000001</f>
        <v>6.8948369999999999</v>
      </c>
      <c r="Q2271">
        <f>Input2022!Q2271*0.000001</f>
        <v>-23.461084</v>
      </c>
      <c r="R2271">
        <f>Input2022!R2271*0.000001</f>
        <v>75.952501920101497</v>
      </c>
      <c r="S2271">
        <f>Input2022!S2271*0.000001</f>
        <v>52.49141792010149</v>
      </c>
      <c r="T2271">
        <f>Input2022!T2271*0.000001</f>
        <v>2.6939409999999997</v>
      </c>
      <c r="U2271">
        <f>Input2022!U2271*0.000001</f>
        <v>12.525666999999999</v>
      </c>
      <c r="V2271">
        <f>Input2022!V2271*0.000001</f>
        <v>19.487455999999998</v>
      </c>
      <c r="W2271">
        <f>Input2022!W2271*0.000001</f>
        <v>40.597541999999997</v>
      </c>
    </row>
    <row r="2272" spans="1:23">
      <c r="A2272">
        <f>Input2022!A2272</f>
        <v>2023</v>
      </c>
      <c r="B2272" t="str">
        <f>Input2022!B2272</f>
        <v>Norris Elementary School District</v>
      </c>
      <c r="C2272" t="str">
        <f>Input2022!C2272</f>
        <v>School District</v>
      </c>
      <c r="D2272" t="str">
        <f>Input2022!D2272</f>
        <v>06</v>
      </c>
      <c r="E2272" t="str">
        <f>Input2022!E2272</f>
        <v>029</v>
      </c>
      <c r="F2272" t="str">
        <f>Input2022!F2272</f>
        <v>27450</v>
      </c>
      <c r="G2272" t="str">
        <f>Input2022!G2272</f>
        <v>CA</v>
      </c>
      <c r="H2272">
        <f>Input2022!H2272*0.000001</f>
        <v>25.864421</v>
      </c>
      <c r="I2272">
        <f>Input2022!I2272*0.000001</f>
        <v>0</v>
      </c>
      <c r="J2272">
        <f>Input2022!J2272*0.000001</f>
        <v>54.889160999999994</v>
      </c>
      <c r="K2272">
        <f>Input2022!K2272*0.000001</f>
        <v>79.206462000000002</v>
      </c>
      <c r="L2272">
        <f>Input2022!L2272*0.000001</f>
        <v>75.956598999999997</v>
      </c>
      <c r="M2272">
        <f>Input2022!M2272*0.000001</f>
        <v>60.982125999999994</v>
      </c>
      <c r="N2272">
        <f>Input2022!N2272*0.000001</f>
        <v>35.981628000000001</v>
      </c>
      <c r="O2272">
        <f>Input2022!O2272*0.000001</f>
        <v>0</v>
      </c>
      <c r="P2272">
        <f>Input2022!P2272*0.000001</f>
        <v>4.4149880000000001</v>
      </c>
      <c r="Q2272">
        <f>Input2022!Q2272*0.000001</f>
        <v>-31.548999999999999</v>
      </c>
      <c r="R2272">
        <f>Input2022!R2272*0.000001</f>
        <v>167.05741499999999</v>
      </c>
      <c r="S2272">
        <f>Input2022!S2272*0.000001</f>
        <v>135.50841499999999</v>
      </c>
      <c r="T2272">
        <f>Input2022!T2272*0.000001</f>
        <v>4.354482</v>
      </c>
      <c r="U2272">
        <f>Input2022!U2272*0.000001</f>
        <v>0</v>
      </c>
      <c r="V2272">
        <f>Input2022!V2272*0.000001</f>
        <v>0</v>
      </c>
      <c r="W2272">
        <f>Input2022!W2272*0.000001</f>
        <v>16.733830999999999</v>
      </c>
    </row>
    <row r="2273" spans="1:23">
      <c r="A2273">
        <f>Input2022!A2273</f>
        <v>2023</v>
      </c>
      <c r="B2273" t="str">
        <f>Input2022!B2273</f>
        <v>North County Joint Union School District</v>
      </c>
      <c r="C2273" t="str">
        <f>Input2022!C2273</f>
        <v>School District</v>
      </c>
      <c r="D2273" t="str">
        <f>Input2022!D2273</f>
        <v>06</v>
      </c>
      <c r="E2273" t="str">
        <f>Input2022!E2273</f>
        <v>069</v>
      </c>
      <c r="F2273" t="str">
        <f>Input2022!F2273</f>
        <v>27480</v>
      </c>
      <c r="G2273" t="str">
        <f>Input2022!G2273</f>
        <v>CA</v>
      </c>
      <c r="H2273">
        <f>Input2022!H2273*0.000001</f>
        <v>5.8672829999999996</v>
      </c>
      <c r="I2273">
        <f>Input2022!I2273*0.000001</f>
        <v>-0.67499999999999993</v>
      </c>
      <c r="J2273">
        <f>Input2022!J2273*0.000001</f>
        <v>9.4228519999999989</v>
      </c>
      <c r="K2273">
        <f>Input2022!K2273*0.000001</f>
        <v>2.1633589999999998</v>
      </c>
      <c r="L2273">
        <f>Input2022!L2273*0.000001</f>
        <v>12.605252999999999</v>
      </c>
      <c r="M2273">
        <f>Input2022!M2273*0.000001</f>
        <v>11.323646999999999</v>
      </c>
      <c r="N2273">
        <f>Input2022!N2273*0.000001</f>
        <v>0</v>
      </c>
      <c r="O2273">
        <f>Input2022!O2273*0.000001</f>
        <v>9.1068850000000001</v>
      </c>
      <c r="P2273">
        <f>Input2022!P2273*0.000001</f>
        <v>1.410766</v>
      </c>
      <c r="Q2273">
        <f>Input2022!Q2273*0.000001</f>
        <v>-6.5942129999999999</v>
      </c>
      <c r="R2273">
        <f>Input2022!R2273*0.000001</f>
        <v>30.144347999999997</v>
      </c>
      <c r="S2273">
        <f>Input2022!S2273*0.000001</f>
        <v>23.550134999999997</v>
      </c>
      <c r="T2273">
        <f>Input2022!T2273*0.000001</f>
        <v>1.0638559999999999</v>
      </c>
      <c r="U2273">
        <f>Input2022!U2273*0.000001</f>
        <v>-2.7999999999999998E-4</v>
      </c>
      <c r="V2273">
        <f>Input2022!V2273*0.000001</f>
        <v>0.67784899999999992</v>
      </c>
      <c r="W2273">
        <f>Input2022!W2273*0.000001</f>
        <v>2.032845</v>
      </c>
    </row>
    <row r="2274" spans="1:23">
      <c r="A2274">
        <f>Input2022!A2274</f>
        <v>2023</v>
      </c>
      <c r="B2274" t="str">
        <f>Input2022!B2274</f>
        <v>North Cow Creek Elementary School District</v>
      </c>
      <c r="C2274" t="str">
        <f>Input2022!C2274</f>
        <v>School District</v>
      </c>
      <c r="D2274" t="str">
        <f>Input2022!D2274</f>
        <v>06</v>
      </c>
      <c r="E2274" t="str">
        <f>Input2022!E2274</f>
        <v>089</v>
      </c>
      <c r="F2274" t="str">
        <f>Input2022!F2274</f>
        <v>27510</v>
      </c>
      <c r="G2274" t="str">
        <f>Input2022!G2274</f>
        <v>CA</v>
      </c>
      <c r="H2274">
        <f>Input2022!H2274*0.000001</f>
        <v>1.2817190000000001</v>
      </c>
      <c r="I2274">
        <f>Input2022!I2274*0.000001</f>
        <v>0</v>
      </c>
      <c r="J2274">
        <f>Input2022!J2274*0.000001</f>
        <v>3.094849</v>
      </c>
      <c r="K2274">
        <f>Input2022!K2274*0.000001</f>
        <v>1.0121999999999999E-2</v>
      </c>
      <c r="L2274">
        <f>Input2022!L2274*0.000001</f>
        <v>3.750753</v>
      </c>
      <c r="M2274">
        <f>Input2022!M2274*0.000001</f>
        <v>3.6653699999999998</v>
      </c>
      <c r="N2274">
        <f>Input2022!N2274*0.000001</f>
        <v>0</v>
      </c>
      <c r="O2274">
        <f>Input2022!O2274*0.000001</f>
        <v>1.7657039999999999</v>
      </c>
      <c r="P2274">
        <f>Input2022!P2274*0.000001</f>
        <v>0.24606</v>
      </c>
      <c r="Q2274">
        <f>Input2022!Q2274*0.000001</f>
        <v>-2.1630819999999997</v>
      </c>
      <c r="R2274">
        <f>Input2022!R2274*0.000001</f>
        <v>9.5936409999999999</v>
      </c>
      <c r="S2274">
        <f>Input2022!S2274*0.000001</f>
        <v>7.4305589999999997</v>
      </c>
      <c r="T2274">
        <f>Input2022!T2274*0.000001</f>
        <v>0.3211</v>
      </c>
      <c r="U2274">
        <f>Input2022!U2274*0.000001</f>
        <v>-8.2000000000000001E-5</v>
      </c>
      <c r="V2274">
        <f>Input2022!V2274*0.000001</f>
        <v>8.7049999999999992E-3</v>
      </c>
      <c r="W2274">
        <f>Input2022!W2274*0.000001</f>
        <v>-0.47088999999999998</v>
      </c>
    </row>
    <row r="2275" spans="1:23">
      <c r="A2275">
        <f>Input2022!A2275</f>
        <v>2023</v>
      </c>
      <c r="B2275" t="str">
        <f>Input2022!B2275</f>
        <v>North Monterey County Unified School District</v>
      </c>
      <c r="C2275" t="str">
        <f>Input2022!C2275</f>
        <v>School District</v>
      </c>
      <c r="D2275" t="str">
        <f>Input2022!D2275</f>
        <v>06</v>
      </c>
      <c r="E2275" t="str">
        <f>Input2022!E2275</f>
        <v>053</v>
      </c>
      <c r="F2275" t="str">
        <f>Input2022!F2275</f>
        <v>27590</v>
      </c>
      <c r="G2275" t="str">
        <f>Input2022!G2275</f>
        <v>CA</v>
      </c>
      <c r="H2275">
        <f>Input2022!H2275*0.000001</f>
        <v>10.15709</v>
      </c>
      <c r="I2275">
        <f>Input2022!I2275*0.000001</f>
        <v>-0.5</v>
      </c>
      <c r="J2275">
        <f>Input2022!J2275*0.000001</f>
        <v>86.842281</v>
      </c>
      <c r="K2275">
        <f>Input2022!K2275*0.000001</f>
        <v>32.564647999999998</v>
      </c>
      <c r="L2275">
        <f>Input2022!L2275*0.000001</f>
        <v>113.485636</v>
      </c>
      <c r="M2275">
        <f>Input2022!M2275*0.000001</f>
        <v>93.618059000000002</v>
      </c>
      <c r="N2275">
        <f>Input2022!N2275*0.000001</f>
        <v>0</v>
      </c>
      <c r="O2275">
        <f>Input2022!O2275*0.000001</f>
        <v>30.298655999999998</v>
      </c>
      <c r="P2275">
        <f>Input2022!P2275*0.000001</f>
        <v>10.198794999999999</v>
      </c>
      <c r="Q2275">
        <f>Input2022!Q2275*0.000001</f>
        <v>-71.651426999999998</v>
      </c>
      <c r="R2275">
        <f>Input2022!R2275*0.000001</f>
        <v>300.58626499999997</v>
      </c>
      <c r="S2275">
        <f>Input2022!S2275*0.000001</f>
        <v>228.93483799999998</v>
      </c>
      <c r="T2275">
        <f>Input2022!T2275*0.000001</f>
        <v>11.20045</v>
      </c>
      <c r="U2275">
        <f>Input2022!U2275*0.000001</f>
        <v>-2.3059999999999999E-3</v>
      </c>
      <c r="V2275">
        <f>Input2022!V2275*0.000001</f>
        <v>0.34202899999999997</v>
      </c>
      <c r="W2275">
        <f>Input2022!W2275*0.000001</f>
        <v>-35.618251999999998</v>
      </c>
    </row>
    <row r="2276" spans="1:23">
      <c r="A2276">
        <f>Input2022!A2276</f>
        <v>2023</v>
      </c>
      <c r="B2276" t="str">
        <f>Input2022!B2276</f>
        <v>Northern Humboldt Union High School District</v>
      </c>
      <c r="C2276" t="str">
        <f>Input2022!C2276</f>
        <v>School District</v>
      </c>
      <c r="D2276" t="str">
        <f>Input2022!D2276</f>
        <v>06</v>
      </c>
      <c r="E2276" t="str">
        <f>Input2022!E2276</f>
        <v>023</v>
      </c>
      <c r="F2276" t="str">
        <f>Input2022!F2276</f>
        <v>03030</v>
      </c>
      <c r="G2276" t="str">
        <f>Input2022!G2276</f>
        <v>CA</v>
      </c>
      <c r="H2276">
        <f>Input2022!H2276*0.000001</f>
        <v>6.5329980000000001</v>
      </c>
      <c r="I2276">
        <f>Input2022!I2276*0.000001</f>
        <v>-1.173918</v>
      </c>
      <c r="J2276">
        <f>Input2022!J2276*0.000001</f>
        <v>27.931398999999999</v>
      </c>
      <c r="K2276">
        <f>Input2022!K2276*0.000001</f>
        <v>36.742103</v>
      </c>
      <c r="L2276">
        <f>Input2022!L2276*0.000001</f>
        <v>39.387782999999999</v>
      </c>
      <c r="M2276">
        <f>Input2022!M2276*0.000001</f>
        <v>30.345222999999997</v>
      </c>
      <c r="N2276">
        <f>Input2022!N2276*0.000001</f>
        <v>11.166611999999999</v>
      </c>
      <c r="O2276">
        <f>Input2022!O2276*0.000001</f>
        <v>0</v>
      </c>
      <c r="P2276">
        <f>Input2022!P2276*0.000001</f>
        <v>1.6488589999999999</v>
      </c>
      <c r="Q2276">
        <f>Input2022!Q2276*0.000001</f>
        <v>-18.446676999999998</v>
      </c>
      <c r="R2276">
        <f>Input2022!R2276*0.000001</f>
        <v>81.679496</v>
      </c>
      <c r="S2276">
        <f>Input2022!S2276*0.000001</f>
        <v>63.232818999999999</v>
      </c>
      <c r="T2276">
        <f>Input2022!T2276*0.000001</f>
        <v>2.908709</v>
      </c>
      <c r="U2276">
        <f>Input2022!U2276*0.000001</f>
        <v>0</v>
      </c>
      <c r="V2276">
        <f>Input2022!V2276*0.000001</f>
        <v>5.9235709999999999</v>
      </c>
      <c r="W2276">
        <f>Input2022!W2276*0.000001</f>
        <v>-11.096783</v>
      </c>
    </row>
    <row r="2277" spans="1:23">
      <c r="A2277">
        <f>Input2022!A2277</f>
        <v>2023</v>
      </c>
      <c r="B2277" t="str">
        <f>Input2022!B2277</f>
        <v>Northern Rural Training and Employment Consortium</v>
      </c>
      <c r="C2277" t="str">
        <f>Input2022!C2277</f>
        <v>Special District</v>
      </c>
      <c r="D2277" t="str">
        <f>Input2022!D2277</f>
        <v>06</v>
      </c>
      <c r="E2277" t="str">
        <f>Input2022!E2277</f>
        <v>015</v>
      </c>
      <c r="F2277">
        <f>Input2022!F2277</f>
        <v>99046</v>
      </c>
      <c r="G2277" t="str">
        <f>Input2022!G2277</f>
        <v>CA</v>
      </c>
      <c r="H2277">
        <f>Input2022!H2277*0.000001</f>
        <v>0.41227799999999998</v>
      </c>
      <c r="I2277">
        <f>Input2022!I2277*0.000001</f>
        <v>0</v>
      </c>
      <c r="J2277">
        <f>Input2022!J2277*0.000001</f>
        <v>12.620688999999999</v>
      </c>
      <c r="K2277">
        <f>Input2022!K2277*0.000001</f>
        <v>0.39420299999999997</v>
      </c>
      <c r="L2277">
        <f>Input2022!L2277*0.000001</f>
        <v>12.542938999999999</v>
      </c>
      <c r="M2277">
        <f>Input2022!M2277*0.000001</f>
        <v>12.542938999999999</v>
      </c>
      <c r="N2277">
        <f>Input2022!N2277*0.000001</f>
        <v>0.49117899999999998</v>
      </c>
      <c r="O2277">
        <f>Input2022!O2277*0.000001</f>
        <v>0</v>
      </c>
      <c r="P2277">
        <f>Input2022!P2277*0.000001</f>
        <v>0.22945199999999999</v>
      </c>
      <c r="Q2277">
        <f>Input2022!Q2277*0.000001</f>
        <v>0</v>
      </c>
      <c r="R2277">
        <f>Input2022!R2277*0.000001</f>
        <v>0</v>
      </c>
      <c r="S2277">
        <f>Input2022!S2277*0.000001</f>
        <v>0</v>
      </c>
      <c r="T2277">
        <f>Input2022!T2277*0.000001</f>
        <v>0</v>
      </c>
      <c r="U2277">
        <f>Input2022!U2277*0.000001</f>
        <v>0</v>
      </c>
      <c r="V2277">
        <f>Input2022!V2277*0.000001</f>
        <v>0.20034199999999999</v>
      </c>
      <c r="W2277">
        <f>Input2022!W2277*0.000001</f>
        <v>-0.17801799999999998</v>
      </c>
    </row>
    <row r="2278" spans="1:23">
      <c r="A2278">
        <f>Input2022!A2278</f>
        <v>2023</v>
      </c>
      <c r="B2278" t="str">
        <f>Input2022!B2278</f>
        <v>Norwalk</v>
      </c>
      <c r="C2278" t="str">
        <f>Input2022!C2278</f>
        <v>City</v>
      </c>
      <c r="D2278" t="str">
        <f>Input2022!D2278</f>
        <v>06</v>
      </c>
      <c r="E2278" t="str">
        <f>Input2022!E2278</f>
        <v>037</v>
      </c>
      <c r="F2278">
        <f>Input2022!F2278</f>
        <v>52526</v>
      </c>
      <c r="G2278" t="str">
        <f>Input2022!G2278</f>
        <v>CA</v>
      </c>
      <c r="H2278">
        <f>Input2022!H2278*0.000001</f>
        <v>28.357315999999997</v>
      </c>
      <c r="I2278">
        <f>Input2022!I2278*0.000001</f>
        <v>-15.089988999999999</v>
      </c>
      <c r="J2278">
        <f>Input2022!J2278*0.000001</f>
        <v>58.971854999999998</v>
      </c>
      <c r="K2278">
        <f>Input2022!K2278*0.000001</f>
        <v>35.813806</v>
      </c>
      <c r="L2278">
        <f>Input2022!L2278*0.000001</f>
        <v>147.47028499999999</v>
      </c>
      <c r="M2278">
        <f>Input2022!M2278*0.000001</f>
        <v>75.244826000000003</v>
      </c>
      <c r="N2278">
        <f>Input2022!N2278*0.000001</f>
        <v>0</v>
      </c>
      <c r="O2278">
        <f>Input2022!O2278*0.000001</f>
        <v>30.130817</v>
      </c>
      <c r="P2278">
        <f>Input2022!P2278*0.000001</f>
        <v>5.6989619999999999</v>
      </c>
      <c r="Q2278">
        <f>Input2022!Q2278*0.000001</f>
        <v>-62.913363999999994</v>
      </c>
      <c r="R2278">
        <f>Input2022!R2278*0.000001</f>
        <v>218.30500599999999</v>
      </c>
      <c r="S2278">
        <f>Input2022!S2278*0.000001</f>
        <v>155.39164199999999</v>
      </c>
      <c r="T2278">
        <f>Input2022!T2278*0.000001</f>
        <v>8.178920999999999</v>
      </c>
      <c r="U2278">
        <f>Input2022!U2278*0.000001</f>
        <v>15.529352999999999</v>
      </c>
      <c r="V2278">
        <f>Input2022!V2278*0.000001</f>
        <v>36.888041000000001</v>
      </c>
      <c r="W2278">
        <f>Input2022!W2278*0.000001</f>
        <v>14.538164999999999</v>
      </c>
    </row>
    <row r="2279" spans="1:23">
      <c r="A2279">
        <f>Input2022!A2279</f>
        <v>2023</v>
      </c>
      <c r="B2279" t="str">
        <f>Input2022!B2279</f>
        <v>Norwalk-La Mirada Unified School District</v>
      </c>
      <c r="C2279" t="str">
        <f>Input2022!C2279</f>
        <v>School District</v>
      </c>
      <c r="D2279" t="str">
        <f>Input2022!D2279</f>
        <v>06</v>
      </c>
      <c r="E2279" t="str">
        <f>Input2022!E2279</f>
        <v>037</v>
      </c>
      <c r="F2279" t="str">
        <f>Input2022!F2279</f>
        <v>27690</v>
      </c>
      <c r="G2279" t="str">
        <f>Input2022!G2279</f>
        <v>CA</v>
      </c>
      <c r="H2279">
        <f>Input2022!H2279*0.000001</f>
        <v>61.074290999999995</v>
      </c>
      <c r="I2279">
        <f>Input2022!I2279*0.000001</f>
        <v>-0.52500000000000002</v>
      </c>
      <c r="J2279">
        <f>Input2022!J2279*0.000001</f>
        <v>293.47775000000001</v>
      </c>
      <c r="K2279">
        <f>Input2022!K2279*0.000001</f>
        <v>414.19835999999998</v>
      </c>
      <c r="L2279">
        <f>Input2022!L2279*0.000001</f>
        <v>386.37885299999999</v>
      </c>
      <c r="M2279">
        <f>Input2022!M2279*0.000001</f>
        <v>335.27948199999997</v>
      </c>
      <c r="N2279">
        <f>Input2022!N2279*0.000001</f>
        <v>0</v>
      </c>
      <c r="O2279">
        <f>Input2022!O2279*0.000001</f>
        <v>120.60413799999999</v>
      </c>
      <c r="P2279">
        <f>Input2022!P2279*0.000001</f>
        <v>34.874127000000001</v>
      </c>
      <c r="Q2279">
        <f>Input2022!Q2279*0.000001</f>
        <v>-216.50288899999998</v>
      </c>
      <c r="R2279">
        <f>Input2022!R2279*0.000001</f>
        <v>964.01911099999995</v>
      </c>
      <c r="S2279">
        <f>Input2022!S2279*0.000001</f>
        <v>747.51622199999997</v>
      </c>
      <c r="T2279">
        <f>Input2022!T2279*0.000001</f>
        <v>35.746750999999996</v>
      </c>
      <c r="U2279">
        <f>Input2022!U2279*0.000001</f>
        <v>-8.3199999999999993E-3</v>
      </c>
      <c r="V2279">
        <f>Input2022!V2279*0.000001</f>
        <v>36.896450000000002</v>
      </c>
      <c r="W2279">
        <f>Input2022!W2279*0.000001</f>
        <v>-246.70116899999999</v>
      </c>
    </row>
    <row r="2280" spans="1:23">
      <c r="A2280">
        <f>Input2022!A2280</f>
        <v>2023</v>
      </c>
      <c r="B2280" t="str">
        <f>Input2022!B2280</f>
        <v>Novato Unified School District</v>
      </c>
      <c r="C2280" t="str">
        <f>Input2022!C2280</f>
        <v>School District</v>
      </c>
      <c r="D2280" t="str">
        <f>Input2022!D2280</f>
        <v>06</v>
      </c>
      <c r="E2280" t="str">
        <f>Input2022!E2280</f>
        <v>041</v>
      </c>
      <c r="F2280" t="str">
        <f>Input2022!F2280</f>
        <v>27720</v>
      </c>
      <c r="G2280" t="str">
        <f>Input2022!G2280</f>
        <v>CA</v>
      </c>
      <c r="H2280">
        <f>Input2022!H2280*0.000001</f>
        <v>20.829750999999998</v>
      </c>
      <c r="I2280">
        <f>Input2022!I2280*0.000001</f>
        <v>-0.86730999999999991</v>
      </c>
      <c r="J2280">
        <f>Input2022!J2280*0.000001</f>
        <v>113.67534099999999</v>
      </c>
      <c r="K2280">
        <f>Input2022!K2280*0.000001</f>
        <v>238.76873799999998</v>
      </c>
      <c r="L2280">
        <f>Input2022!L2280*0.000001</f>
        <v>150.321572</v>
      </c>
      <c r="M2280">
        <f>Input2022!M2280*0.000001</f>
        <v>124.406803</v>
      </c>
      <c r="N2280">
        <f>Input2022!N2280*0.000001</f>
        <v>0</v>
      </c>
      <c r="O2280">
        <f>Input2022!O2280*0.000001</f>
        <v>42.938894999999995</v>
      </c>
      <c r="P2280">
        <f>Input2022!P2280*0.000001</f>
        <v>11.657423</v>
      </c>
      <c r="Q2280">
        <f>Input2022!Q2280*0.000001</f>
        <v>-80.223721999999995</v>
      </c>
      <c r="R2280">
        <f>Input2022!R2280*0.000001</f>
        <v>363.26334599999996</v>
      </c>
      <c r="S2280">
        <f>Input2022!S2280*0.000001</f>
        <v>283.039624</v>
      </c>
      <c r="T2280">
        <f>Input2022!T2280*0.000001</f>
        <v>12.882771</v>
      </c>
      <c r="U2280">
        <f>Input2022!U2280*0.000001</f>
        <v>0</v>
      </c>
      <c r="V2280">
        <f>Input2022!V2280*0.000001</f>
        <v>1.2234229999999999</v>
      </c>
      <c r="W2280">
        <f>Input2022!W2280*0.000001</f>
        <v>-41.286736999999995</v>
      </c>
    </row>
    <row r="2281" spans="1:23">
      <c r="A2281">
        <f>Input2022!A2281</f>
        <v>2023</v>
      </c>
      <c r="B2281" t="str">
        <f>Input2022!B2281</f>
        <v>Nuestro Elementary School District</v>
      </c>
      <c r="C2281" t="str">
        <f>Input2022!C2281</f>
        <v>School District</v>
      </c>
      <c r="D2281" t="str">
        <f>Input2022!D2281</f>
        <v>06</v>
      </c>
      <c r="E2281" t="str">
        <f>Input2022!E2281</f>
        <v>101</v>
      </c>
      <c r="F2281" t="str">
        <f>Input2022!F2281</f>
        <v>27750</v>
      </c>
      <c r="G2281" t="str">
        <f>Input2022!G2281</f>
        <v>CA</v>
      </c>
      <c r="H2281">
        <f>Input2022!H2281*0.000001</f>
        <v>1.9644549999999998</v>
      </c>
      <c r="I2281">
        <f>Input2022!I2281*0.000001</f>
        <v>0</v>
      </c>
      <c r="J2281">
        <f>Input2022!J2281*0.000001</f>
        <v>2.474993</v>
      </c>
      <c r="K2281">
        <f>Input2022!K2281*0.000001</f>
        <v>0</v>
      </c>
      <c r="L2281">
        <f>Input2022!L2281*0.000001</f>
        <v>2.8329999999999997</v>
      </c>
      <c r="M2281">
        <f>Input2022!M2281*0.000001</f>
        <v>2.808138</v>
      </c>
      <c r="N2281">
        <f>Input2022!N2281*0.000001</f>
        <v>2.3742679999999998</v>
      </c>
      <c r="O2281">
        <f>Input2022!O2281*0.000001</f>
        <v>0</v>
      </c>
      <c r="P2281">
        <f>Input2022!P2281*0.000001</f>
        <v>0.21304099999999998</v>
      </c>
      <c r="Q2281">
        <f>Input2022!Q2281*0.000001</f>
        <v>-1.5619999999999998</v>
      </c>
      <c r="R2281">
        <f>Input2022!R2281*0.000001</f>
        <v>7.0380699999999994</v>
      </c>
      <c r="S2281">
        <f>Input2022!S2281*0.000001</f>
        <v>5.47607</v>
      </c>
      <c r="T2281">
        <f>Input2022!T2281*0.000001</f>
        <v>0.23550199999999999</v>
      </c>
      <c r="U2281">
        <f>Input2022!U2281*0.000001</f>
        <v>0</v>
      </c>
      <c r="V2281">
        <f>Input2022!V2281*0.000001</f>
        <v>6.9999999999999993E-3</v>
      </c>
      <c r="W2281">
        <f>Input2022!W2281*0.000001</f>
        <v>0.877</v>
      </c>
    </row>
    <row r="2282" spans="1:23">
      <c r="A2282">
        <f>Input2022!A2282</f>
        <v>2023</v>
      </c>
      <c r="B2282" t="str">
        <f>Input2022!B2282</f>
        <v>Nuview Union School District</v>
      </c>
      <c r="C2282" t="str">
        <f>Input2022!C2282</f>
        <v>School District</v>
      </c>
      <c r="D2282" t="str">
        <f>Input2022!D2282</f>
        <v>06</v>
      </c>
      <c r="E2282" t="str">
        <f>Input2022!E2282</f>
        <v>065</v>
      </c>
      <c r="F2282" t="str">
        <f>Input2022!F2282</f>
        <v>27780</v>
      </c>
      <c r="G2282" t="str">
        <f>Input2022!G2282</f>
        <v>CA</v>
      </c>
      <c r="H2282">
        <f>Input2022!H2282*0.000001</f>
        <v>4.0975299999999999</v>
      </c>
      <c r="I2282">
        <f>Input2022!I2282*0.000001</f>
        <v>-0.35</v>
      </c>
      <c r="J2282">
        <f>Input2022!J2282*0.000001</f>
        <v>27.042074</v>
      </c>
      <c r="K2282">
        <f>Input2022!K2282*0.000001</f>
        <v>14.410758999999999</v>
      </c>
      <c r="L2282">
        <f>Input2022!L2282*0.000001</f>
        <v>48.806818</v>
      </c>
      <c r="M2282">
        <f>Input2022!M2282*0.000001</f>
        <v>31.542216</v>
      </c>
      <c r="N2282">
        <f>Input2022!N2282*0.000001</f>
        <v>0</v>
      </c>
      <c r="O2282">
        <f>Input2022!O2282*0.000001</f>
        <v>11.907933999999999</v>
      </c>
      <c r="P2282">
        <f>Input2022!P2282*0.000001</f>
        <v>2.6144279999999998</v>
      </c>
      <c r="Q2282">
        <f>Input2022!Q2282*0.000001</f>
        <v>-25.398707999999999</v>
      </c>
      <c r="R2282">
        <f>Input2022!R2282*0.000001</f>
        <v>113.29867899999999</v>
      </c>
      <c r="S2282">
        <f>Input2022!S2282*0.000001</f>
        <v>87.899970999999994</v>
      </c>
      <c r="T2282">
        <f>Input2022!T2282*0.000001</f>
        <v>4.2081159999999995</v>
      </c>
      <c r="U2282">
        <f>Input2022!U2282*0.000001</f>
        <v>-9.8299999999999993E-4</v>
      </c>
      <c r="V2282">
        <f>Input2022!V2282*0.000001</f>
        <v>3.3388259999999996</v>
      </c>
      <c r="W2282">
        <f>Input2022!W2282*0.000001</f>
        <v>-13.303396999999999</v>
      </c>
    </row>
    <row r="2283" spans="1:23">
      <c r="A2283">
        <f>Input2022!A2283</f>
        <v>2023</v>
      </c>
      <c r="B2283" t="str">
        <f>Input2022!B2283</f>
        <v>Oak Grove School District</v>
      </c>
      <c r="C2283" t="str">
        <f>Input2022!C2283</f>
        <v>School District</v>
      </c>
      <c r="D2283" t="str">
        <f>Input2022!D2283</f>
        <v>06</v>
      </c>
      <c r="E2283" t="str">
        <f>Input2022!E2283</f>
        <v>085</v>
      </c>
      <c r="F2283" t="str">
        <f>Input2022!F2283</f>
        <v>27810</v>
      </c>
      <c r="G2283" t="str">
        <f>Input2022!G2283</f>
        <v>CA</v>
      </c>
      <c r="H2283">
        <f>Input2022!H2283*0.000001</f>
        <v>11.225327999999999</v>
      </c>
      <c r="I2283">
        <f>Input2022!I2283*0.000001</f>
        <v>0</v>
      </c>
      <c r="J2283">
        <f>Input2022!J2283*0.000001</f>
        <v>143.321001</v>
      </c>
      <c r="K2283">
        <f>Input2022!K2283*0.000001</f>
        <v>317.08125000000001</v>
      </c>
      <c r="L2283">
        <f>Input2022!L2283*0.000001</f>
        <v>194.04076799999999</v>
      </c>
      <c r="M2283">
        <f>Input2022!M2283*0.000001</f>
        <v>163.90069</v>
      </c>
      <c r="N2283">
        <f>Input2022!N2283*0.000001</f>
        <v>0</v>
      </c>
      <c r="O2283">
        <f>Input2022!O2283*0.000001</f>
        <v>43.104394999999997</v>
      </c>
      <c r="P2283">
        <f>Input2022!P2283*0.000001</f>
        <v>9.9257010000000001</v>
      </c>
      <c r="Q2283">
        <f>Input2022!Q2283*0.000001</f>
        <v>-101.51764999999999</v>
      </c>
      <c r="R2283">
        <f>Input2022!R2283*0.000001</f>
        <v>454.06088</v>
      </c>
      <c r="S2283">
        <f>Input2022!S2283*0.000001</f>
        <v>352.54322999999999</v>
      </c>
      <c r="T2283">
        <f>Input2022!T2283*0.000001</f>
        <v>14.60449</v>
      </c>
      <c r="U2283">
        <f>Input2022!U2283*0.000001</f>
        <v>0</v>
      </c>
      <c r="V2283">
        <f>Input2022!V2283*0.000001</f>
        <v>24.865724</v>
      </c>
      <c r="W2283">
        <f>Input2022!W2283*0.000001</f>
        <v>-112.440046</v>
      </c>
    </row>
    <row r="2284" spans="1:23">
      <c r="A2284">
        <f>Input2022!A2284</f>
        <v>2023</v>
      </c>
      <c r="B2284" t="str">
        <f>Input2022!B2284</f>
        <v>Oak Grove Union School District</v>
      </c>
      <c r="C2284" t="str">
        <f>Input2022!C2284</f>
        <v>School District</v>
      </c>
      <c r="D2284" t="str">
        <f>Input2022!D2284</f>
        <v>06</v>
      </c>
      <c r="E2284" t="str">
        <f>Input2022!E2284</f>
        <v>097</v>
      </c>
      <c r="F2284" t="str">
        <f>Input2022!F2284</f>
        <v>27840</v>
      </c>
      <c r="G2284" t="str">
        <f>Input2022!G2284</f>
        <v>CA</v>
      </c>
      <c r="H2284">
        <f>Input2022!H2284*0.000001</f>
        <v>3.1616939999999998</v>
      </c>
      <c r="I2284">
        <f>Input2022!I2284*0.000001</f>
        <v>-0.15687399999999999</v>
      </c>
      <c r="J2284">
        <f>Input2022!J2284*0.000001</f>
        <v>13.447937</v>
      </c>
      <c r="K2284">
        <f>Input2022!K2284*0.000001</f>
        <v>15.382315</v>
      </c>
      <c r="L2284">
        <f>Input2022!L2284*0.000001</f>
        <v>16.748227</v>
      </c>
      <c r="M2284">
        <f>Input2022!M2284*0.000001</f>
        <v>14.596148999999999</v>
      </c>
      <c r="N2284">
        <f>Input2022!N2284*0.000001</f>
        <v>0</v>
      </c>
      <c r="O2284">
        <f>Input2022!O2284*0.000001</f>
        <v>4.7704599999999999</v>
      </c>
      <c r="P2284">
        <f>Input2022!P2284*0.000001</f>
        <v>1.1811039999999999</v>
      </c>
      <c r="Q2284">
        <f>Input2022!Q2284*0.000001</f>
        <v>-10.167455</v>
      </c>
      <c r="R2284">
        <f>Input2022!R2284*0.000001</f>
        <v>44.278447</v>
      </c>
      <c r="S2284">
        <f>Input2022!S2284*0.000001</f>
        <v>34.110991999999996</v>
      </c>
      <c r="T2284">
        <f>Input2022!T2284*0.000001</f>
        <v>1.4596</v>
      </c>
      <c r="U2284">
        <f>Input2022!U2284*0.000001</f>
        <v>0</v>
      </c>
      <c r="V2284">
        <f>Input2022!V2284*0.000001</f>
        <v>0</v>
      </c>
      <c r="W2284">
        <f>Input2022!W2284*0.000001</f>
        <v>-4.3921099999999997</v>
      </c>
    </row>
    <row r="2285" spans="1:23">
      <c r="A2285">
        <f>Input2022!A2285</f>
        <v>2023</v>
      </c>
      <c r="B2285" t="str">
        <f>Input2022!B2285</f>
        <v>Oak Park Unified School District</v>
      </c>
      <c r="C2285" t="str">
        <f>Input2022!C2285</f>
        <v>School District</v>
      </c>
      <c r="D2285" t="str">
        <f>Input2022!D2285</f>
        <v>06</v>
      </c>
      <c r="E2285" t="str">
        <f>Input2022!E2285</f>
        <v>111</v>
      </c>
      <c r="F2285" t="str">
        <f>Input2022!F2285</f>
        <v>27850</v>
      </c>
      <c r="G2285" t="str">
        <f>Input2022!G2285</f>
        <v>CA</v>
      </c>
      <c r="H2285">
        <f>Input2022!H2285*0.000001</f>
        <v>5.0752989999999993</v>
      </c>
      <c r="I2285">
        <f>Input2022!I2285*0.000001</f>
        <v>-2.767E-2</v>
      </c>
      <c r="J2285">
        <f>Input2022!J2285*0.000001</f>
        <v>59.744263999999994</v>
      </c>
      <c r="K2285">
        <f>Input2022!K2285*0.000001</f>
        <v>90.589455999999998</v>
      </c>
      <c r="L2285">
        <f>Input2022!L2285*0.000001</f>
        <v>71.214299999999994</v>
      </c>
      <c r="M2285">
        <f>Input2022!M2285*0.000001</f>
        <v>63.900691999999999</v>
      </c>
      <c r="N2285">
        <f>Input2022!N2285*0.000001</f>
        <v>0</v>
      </c>
      <c r="O2285">
        <f>Input2022!O2285*0.000001</f>
        <v>8.6530609999999992</v>
      </c>
      <c r="P2285">
        <f>Input2022!P2285*0.000001</f>
        <v>2.6947639999999997</v>
      </c>
      <c r="Q2285">
        <f>Input2022!Q2285*0.000001</f>
        <v>-42.220957999999996</v>
      </c>
      <c r="R2285">
        <f>Input2022!R2285*0.000001</f>
        <v>196.14712499999999</v>
      </c>
      <c r="S2285">
        <f>Input2022!S2285*0.000001</f>
        <v>153.92616699999999</v>
      </c>
      <c r="T2285">
        <f>Input2022!T2285*0.000001</f>
        <v>6.7678819999999993</v>
      </c>
      <c r="U2285">
        <f>Input2022!U2285*0.000001</f>
        <v>0</v>
      </c>
      <c r="V2285">
        <f>Input2022!V2285*0.000001</f>
        <v>0</v>
      </c>
      <c r="W2285">
        <f>Input2022!W2285*0.000001</f>
        <v>-41.692032999999995</v>
      </c>
    </row>
    <row r="2286" spans="1:23">
      <c r="A2286">
        <f>Input2022!A2286</f>
        <v>2023</v>
      </c>
      <c r="B2286" t="str">
        <f>Input2022!B2286</f>
        <v>Oak Valley Union Elementary School District</v>
      </c>
      <c r="C2286" t="str">
        <f>Input2022!C2286</f>
        <v>School District</v>
      </c>
      <c r="D2286" t="str">
        <f>Input2022!D2286</f>
        <v>06</v>
      </c>
      <c r="E2286" t="str">
        <f>Input2022!E2286</f>
        <v>107</v>
      </c>
      <c r="F2286" t="str">
        <f>Input2022!F2286</f>
        <v>27900</v>
      </c>
      <c r="G2286" t="str">
        <f>Input2022!G2286</f>
        <v>CA</v>
      </c>
      <c r="H2286">
        <f>Input2022!H2286*0.000001</f>
        <v>5.6479270000000001</v>
      </c>
      <c r="I2286">
        <f>Input2022!I2286*0.000001</f>
        <v>0</v>
      </c>
      <c r="J2286">
        <f>Input2022!J2286*0.000001</f>
        <v>9.9752019999999995</v>
      </c>
      <c r="K2286">
        <f>Input2022!K2286*0.000001</f>
        <v>1.4978E-2</v>
      </c>
      <c r="L2286">
        <f>Input2022!L2286*0.000001</f>
        <v>11.418130999999999</v>
      </c>
      <c r="M2286">
        <f>Input2022!M2286*0.000001</f>
        <v>10.517947999999999</v>
      </c>
      <c r="N2286">
        <f>Input2022!N2286*0.000001</f>
        <v>7.121683</v>
      </c>
      <c r="O2286">
        <f>Input2022!O2286*0.000001</f>
        <v>0</v>
      </c>
      <c r="P2286">
        <f>Input2022!P2286*0.000001</f>
        <v>0.82556699999999994</v>
      </c>
      <c r="Q2286">
        <f>Input2022!Q2286*0.000001</f>
        <v>-6.3057859999999994</v>
      </c>
      <c r="R2286">
        <f>Input2022!R2286*0.000001</f>
        <v>27.39104051277722</v>
      </c>
      <c r="S2286">
        <f>Input2022!S2286*0.000001</f>
        <v>21.085254512777219</v>
      </c>
      <c r="T2286">
        <f>Input2022!T2286*0.000001</f>
        <v>0.98509599999999997</v>
      </c>
      <c r="U2286">
        <f>Input2022!U2286*0.000001</f>
        <v>0</v>
      </c>
      <c r="V2286">
        <f>Input2022!V2286*0.000001</f>
        <v>0.75434599999999996</v>
      </c>
      <c r="W2286">
        <f>Input2022!W2286*0.000001</f>
        <v>0.40878999999999999</v>
      </c>
    </row>
    <row r="2287" spans="1:23">
      <c r="A2287">
        <f>Input2022!A2287</f>
        <v>2023</v>
      </c>
      <c r="B2287" t="str">
        <f>Input2022!B2287</f>
        <v>Oak View Union Elementary School District</v>
      </c>
      <c r="C2287" t="str">
        <f>Input2022!C2287</f>
        <v>School District</v>
      </c>
      <c r="D2287" t="str">
        <f>Input2022!D2287</f>
        <v>06</v>
      </c>
      <c r="E2287" t="str">
        <f>Input2022!E2287</f>
        <v>077</v>
      </c>
      <c r="F2287" t="str">
        <f>Input2022!F2287</f>
        <v>27930</v>
      </c>
      <c r="G2287" t="str">
        <f>Input2022!G2287</f>
        <v>CA</v>
      </c>
      <c r="H2287">
        <f>Input2022!H2287*0.000001</f>
        <v>3.05288</v>
      </c>
      <c r="I2287">
        <f>Input2022!I2287*0.000001</f>
        <v>-2.4999999999999998E-2</v>
      </c>
      <c r="J2287">
        <f>Input2022!J2287*0.000001</f>
        <v>4.6966809999999999</v>
      </c>
      <c r="K2287">
        <f>Input2022!K2287*0.000001</f>
        <v>4.6431509999999996</v>
      </c>
      <c r="L2287">
        <f>Input2022!L2287*0.000001</f>
        <v>6.3957929999999994</v>
      </c>
      <c r="M2287">
        <f>Input2022!M2287*0.000001</f>
        <v>6.0719180000000001</v>
      </c>
      <c r="N2287">
        <f>Input2022!N2287*0.000001</f>
        <v>0</v>
      </c>
      <c r="O2287">
        <f>Input2022!O2287*0.000001</f>
        <v>4.5558019999999999</v>
      </c>
      <c r="P2287">
        <f>Input2022!P2287*0.000001</f>
        <v>0.17651500000000001</v>
      </c>
      <c r="Q2287">
        <f>Input2022!Q2287*0.000001</f>
        <v>-3.8467399999999996</v>
      </c>
      <c r="R2287">
        <f>Input2022!R2287*0.000001</f>
        <v>17.117615000000001</v>
      </c>
      <c r="S2287">
        <f>Input2022!S2287*0.000001</f>
        <v>13.270875</v>
      </c>
      <c r="T2287">
        <f>Input2022!T2287*0.000001</f>
        <v>0.57532099999999997</v>
      </c>
      <c r="U2287">
        <f>Input2022!U2287*0.000001</f>
        <v>0</v>
      </c>
      <c r="V2287">
        <f>Input2022!V2287*0.000001</f>
        <v>0</v>
      </c>
      <c r="W2287">
        <f>Input2022!W2287*0.000001</f>
        <v>-0.59633599999999998</v>
      </c>
    </row>
    <row r="2288" spans="1:23">
      <c r="A2288">
        <f>Input2022!A2288</f>
        <v>2023</v>
      </c>
      <c r="B2288" t="str">
        <f>Input2022!B2288</f>
        <v>Oakdale</v>
      </c>
      <c r="C2288" t="str">
        <f>Input2022!C2288</f>
        <v>City</v>
      </c>
      <c r="D2288" t="str">
        <f>Input2022!D2288</f>
        <v>06</v>
      </c>
      <c r="E2288" t="str">
        <f>Input2022!E2288</f>
        <v>099</v>
      </c>
      <c r="F2288">
        <f>Input2022!F2288</f>
        <v>52694</v>
      </c>
      <c r="G2288" t="str">
        <f>Input2022!G2288</f>
        <v>CA</v>
      </c>
      <c r="H2288">
        <f>Input2022!H2288*0.000001</f>
        <v>7.3067289999999998</v>
      </c>
      <c r="I2288">
        <f>Input2022!I2288*0.000001</f>
        <v>-0.46099999999999997</v>
      </c>
      <c r="J2288">
        <f>Input2022!J2288*0.000001</f>
        <v>16.338767999999998</v>
      </c>
      <c r="K2288">
        <f>Input2022!K2288*0.000001</f>
        <v>16.878703999999999</v>
      </c>
      <c r="L2288">
        <f>Input2022!L2288*0.000001</f>
        <v>41.969079000000001</v>
      </c>
      <c r="M2288">
        <f>Input2022!M2288*0.000001</f>
        <v>16.650807999999998</v>
      </c>
      <c r="N2288">
        <f>Input2022!N2288*0.000001</f>
        <v>0</v>
      </c>
      <c r="O2288">
        <f>Input2022!O2288*0.000001</f>
        <v>6.4586309999999996</v>
      </c>
      <c r="P2288">
        <f>Input2022!P2288*0.000001</f>
        <v>1.9133289999999998</v>
      </c>
      <c r="Q2288">
        <f>Input2022!Q2288*0.000001</f>
        <v>-31.640974999999997</v>
      </c>
      <c r="R2288">
        <f>Input2022!R2288*0.000001</f>
        <v>135.68171097770156</v>
      </c>
      <c r="S2288">
        <f>Input2022!S2288*0.000001</f>
        <v>104.04073597770157</v>
      </c>
      <c r="T2288">
        <f>Input2022!T2288*0.000001</f>
        <v>3.178099</v>
      </c>
      <c r="U2288">
        <f>Input2022!U2288*0.000001</f>
        <v>0</v>
      </c>
      <c r="V2288">
        <f>Input2022!V2288*0.000001</f>
        <v>0</v>
      </c>
      <c r="W2288">
        <f>Input2022!W2288*0.000001</f>
        <v>-2.1110519999999999</v>
      </c>
    </row>
    <row r="2289" spans="1:23">
      <c r="A2289">
        <f>Input2022!A2289</f>
        <v>2023</v>
      </c>
      <c r="B2289" t="str">
        <f>Input2022!B2289</f>
        <v>Oakdale Joint Unified School District</v>
      </c>
      <c r="C2289" t="str">
        <f>Input2022!C2289</f>
        <v>School District</v>
      </c>
      <c r="D2289" t="str">
        <f>Input2022!D2289</f>
        <v>06</v>
      </c>
      <c r="E2289" t="str">
        <f>Input2022!E2289</f>
        <v>077</v>
      </c>
      <c r="F2289" t="str">
        <f>Input2022!F2289</f>
        <v>00062</v>
      </c>
      <c r="G2289" t="str">
        <f>Input2022!G2289</f>
        <v>CA</v>
      </c>
      <c r="H2289">
        <f>Input2022!H2289*0.000001</f>
        <v>22.352273</v>
      </c>
      <c r="I2289">
        <f>Input2022!I2289*0.000001</f>
        <v>-1.242156</v>
      </c>
      <c r="J2289">
        <f>Input2022!J2289*0.000001</f>
        <v>77.559663</v>
      </c>
      <c r="K2289">
        <f>Input2022!K2289*0.000001</f>
        <v>7.1796029999999993</v>
      </c>
      <c r="L2289">
        <f>Input2022!L2289*0.000001</f>
        <v>93.002766999999992</v>
      </c>
      <c r="M2289">
        <f>Input2022!M2289*0.000001</f>
        <v>86.469045999999992</v>
      </c>
      <c r="N2289">
        <f>Input2022!N2289*0.000001</f>
        <v>0</v>
      </c>
      <c r="O2289">
        <f>Input2022!O2289*0.000001</f>
        <v>35.029423000000001</v>
      </c>
      <c r="P2289">
        <f>Input2022!P2289*0.000001</f>
        <v>5.098598</v>
      </c>
      <c r="Q2289">
        <f>Input2022!Q2289*0.000001</f>
        <v>-51.557867999999999</v>
      </c>
      <c r="R2289">
        <f>Input2022!R2289*0.000001</f>
        <v>233.381686</v>
      </c>
      <c r="S2289">
        <f>Input2022!S2289*0.000001</f>
        <v>181.82381799999999</v>
      </c>
      <c r="T2289">
        <f>Input2022!T2289*0.000001</f>
        <v>8.5471819999999994</v>
      </c>
      <c r="U2289">
        <f>Input2022!U2289*0.000001</f>
        <v>-2.1119999999999997E-3</v>
      </c>
      <c r="V2289">
        <f>Input2022!V2289*0.000001</f>
        <v>9.310668999999999</v>
      </c>
      <c r="W2289">
        <f>Input2022!W2289*0.000001</f>
        <v>-26.348542999999999</v>
      </c>
    </row>
    <row r="2290" spans="1:23">
      <c r="A2290">
        <f>Input2022!A2290</f>
        <v>2023</v>
      </c>
      <c r="B2290" t="str">
        <f>Input2022!B2290</f>
        <v>Oakland</v>
      </c>
      <c r="C2290" t="str">
        <f>Input2022!C2290</f>
        <v>City</v>
      </c>
      <c r="D2290" t="str">
        <f>Input2022!D2290</f>
        <v>06</v>
      </c>
      <c r="E2290" t="str">
        <f>Input2022!E2290</f>
        <v>001</v>
      </c>
      <c r="F2290">
        <f>Input2022!F2290</f>
        <v>53000</v>
      </c>
      <c r="G2290" t="str">
        <f>Input2022!G2290</f>
        <v>CA</v>
      </c>
      <c r="H2290">
        <f>Input2022!H2290*0.000001</f>
        <v>311.16300000000001</v>
      </c>
      <c r="I2290">
        <f>Input2022!I2290*0.000001</f>
        <v>-121.324</v>
      </c>
      <c r="J2290">
        <f>Input2022!J2290*0.000001</f>
        <v>808.96799999999996</v>
      </c>
      <c r="K2290">
        <f>Input2022!K2290*0.000001</f>
        <v>920.10699999999997</v>
      </c>
      <c r="L2290">
        <f>Input2022!L2290*0.000001</f>
        <v>1627.6599999999999</v>
      </c>
      <c r="M2290">
        <f>Input2022!M2290*0.000001</f>
        <v>967.76799999999992</v>
      </c>
      <c r="N2290">
        <f>Input2022!N2290*0.000001</f>
        <v>0</v>
      </c>
      <c r="O2290">
        <f>Input2022!O2290*0.000001</f>
        <v>865.54</v>
      </c>
      <c r="P2290">
        <f>Input2022!P2290*0.000001</f>
        <v>280.74700000000001</v>
      </c>
      <c r="Q2290">
        <f>Input2022!Q2290*0.000001</f>
        <v>-1855.4119999999998</v>
      </c>
      <c r="R2290">
        <f>Input2022!R2290*0.000001</f>
        <v>6144.857</v>
      </c>
      <c r="S2290">
        <f>Input2022!S2290*0.000001</f>
        <v>4289.4449999999997</v>
      </c>
      <c r="T2290">
        <f>Input2022!T2290*0.000001</f>
        <v>239.53699999999998</v>
      </c>
      <c r="U2290">
        <f>Input2022!U2290*0.000001</f>
        <v>43.930999999999997</v>
      </c>
      <c r="V2290">
        <f>Input2022!V2290*0.000001</f>
        <v>536.86699999999996</v>
      </c>
      <c r="W2290">
        <f>Input2022!W2290*0.000001</f>
        <v>-1290.7929999999999</v>
      </c>
    </row>
    <row r="2291" spans="1:23">
      <c r="A2291">
        <f>Input2022!A2291</f>
        <v>2023</v>
      </c>
      <c r="B2291" t="str">
        <f>Input2022!B2291</f>
        <v>Oakland Unified School District</v>
      </c>
      <c r="C2291" t="str">
        <f>Input2022!C2291</f>
        <v>School District</v>
      </c>
      <c r="D2291" t="str">
        <f>Input2022!D2291</f>
        <v>06</v>
      </c>
      <c r="E2291" t="str">
        <f>Input2022!E2291</f>
        <v>001</v>
      </c>
      <c r="F2291" t="str">
        <f>Input2022!F2291</f>
        <v>28050</v>
      </c>
      <c r="G2291" t="str">
        <f>Input2022!G2291</f>
        <v>CA</v>
      </c>
      <c r="H2291">
        <f>Input2022!H2291*0.000001</f>
        <v>117.83730199999999</v>
      </c>
      <c r="I2291">
        <f>Input2022!I2291*0.000001</f>
        <v>-5.8999999999999995</v>
      </c>
      <c r="J2291">
        <f>Input2022!J2291*0.000001</f>
        <v>747.944345</v>
      </c>
      <c r="K2291">
        <f>Input2022!K2291*0.000001</f>
        <v>1119.5827019999999</v>
      </c>
      <c r="L2291">
        <f>Input2022!L2291*0.000001</f>
        <v>1033.7146129999999</v>
      </c>
      <c r="M2291">
        <f>Input2022!M2291*0.000001</f>
        <v>881.47097499999995</v>
      </c>
      <c r="N2291">
        <f>Input2022!N2291*0.000001</f>
        <v>0</v>
      </c>
      <c r="O2291">
        <f>Input2022!O2291*0.000001</f>
        <v>351.58628699999997</v>
      </c>
      <c r="P2291">
        <f>Input2022!P2291*0.000001</f>
        <v>128.41628499999999</v>
      </c>
      <c r="Q2291">
        <f>Input2022!Q2291*0.000001</f>
        <v>-499.60080099999999</v>
      </c>
      <c r="R2291">
        <f>Input2022!R2291*0.000001</f>
        <v>2181.8000619999998</v>
      </c>
      <c r="S2291">
        <f>Input2022!S2291*0.000001</f>
        <v>1682.199261</v>
      </c>
      <c r="T2291">
        <f>Input2022!T2291*0.000001</f>
        <v>71.97349899999999</v>
      </c>
      <c r="U2291">
        <f>Input2022!U2291*0.000001</f>
        <v>0</v>
      </c>
      <c r="V2291">
        <f>Input2022!V2291*0.000001</f>
        <v>0</v>
      </c>
      <c r="W2291">
        <f>Input2022!W2291*0.000001</f>
        <v>-311.57068599999997</v>
      </c>
    </row>
    <row r="2292" spans="1:23">
      <c r="A2292">
        <f>Input2022!A2292</f>
        <v>2023</v>
      </c>
      <c r="B2292" t="str">
        <f>Input2022!B2292</f>
        <v>Oakley</v>
      </c>
      <c r="C2292" t="str">
        <f>Input2022!C2292</f>
        <v>City</v>
      </c>
      <c r="D2292" t="str">
        <f>Input2022!D2292</f>
        <v>06</v>
      </c>
      <c r="E2292" t="str">
        <f>Input2022!E2292</f>
        <v>013</v>
      </c>
      <c r="F2292">
        <f>Input2022!F2292</f>
        <v>53070</v>
      </c>
      <c r="G2292" t="str">
        <f>Input2022!G2292</f>
        <v>CA</v>
      </c>
      <c r="H2292">
        <f>Input2022!H2292*0.000001</f>
        <v>21.174270999999997</v>
      </c>
      <c r="I2292">
        <f>Input2022!I2292*0.000001</f>
        <v>-9.5779739999999993</v>
      </c>
      <c r="J2292">
        <f>Input2022!J2292*0.000001</f>
        <v>14.129899999999999</v>
      </c>
      <c r="K2292">
        <f>Input2022!K2292*0.000001</f>
        <v>9.2051780000000001</v>
      </c>
      <c r="L2292">
        <f>Input2022!L2292*0.000001</f>
        <v>57.175708</v>
      </c>
      <c r="M2292">
        <f>Input2022!M2292*0.000001</f>
        <v>22.353937999999999</v>
      </c>
      <c r="N2292">
        <f>Input2022!N2292*0.000001</f>
        <v>0</v>
      </c>
      <c r="O2292">
        <f>Input2022!O2292*0.000001</f>
        <v>21.669200999999997</v>
      </c>
      <c r="P2292">
        <f>Input2022!P2292*0.000001</f>
        <v>1.4124239999999999</v>
      </c>
      <c r="Q2292">
        <f>Input2022!Q2292*0.000001</f>
        <v>-2.0774149999999998</v>
      </c>
      <c r="R2292">
        <f>Input2022!R2292*0.000001</f>
        <v>8.9082980000000003</v>
      </c>
      <c r="S2292">
        <f>Input2022!S2292*0.000001</f>
        <v>6.830883</v>
      </c>
      <c r="T2292">
        <f>Input2022!T2292*0.000001</f>
        <v>1.258262</v>
      </c>
      <c r="U2292">
        <f>Input2022!U2292*0.000001</f>
        <v>0</v>
      </c>
      <c r="V2292">
        <f>Input2022!V2292*0.000001</f>
        <v>0</v>
      </c>
      <c r="W2292">
        <f>Input2022!W2292*0.000001</f>
        <v>39.282769999999999</v>
      </c>
    </row>
    <row r="2293" spans="1:23">
      <c r="A2293">
        <f>Input2022!A2293</f>
        <v>2023</v>
      </c>
      <c r="B2293" t="str">
        <f>Input2022!B2293</f>
        <v>Oakley Union Elementary School District</v>
      </c>
      <c r="C2293" t="str">
        <f>Input2022!C2293</f>
        <v>School District</v>
      </c>
      <c r="D2293" t="str">
        <f>Input2022!D2293</f>
        <v>06</v>
      </c>
      <c r="E2293" t="str">
        <f>Input2022!E2293</f>
        <v>013</v>
      </c>
      <c r="F2293" t="str">
        <f>Input2022!F2293</f>
        <v>28080</v>
      </c>
      <c r="G2293" t="str">
        <f>Input2022!G2293</f>
        <v>CA</v>
      </c>
      <c r="H2293">
        <f>Input2022!H2293*0.000001</f>
        <v>13.771110999999999</v>
      </c>
      <c r="I2293">
        <f>Input2022!I2293*0.000001</f>
        <v>0</v>
      </c>
      <c r="J2293">
        <f>Input2022!J2293*0.000001</f>
        <v>70.872022000000001</v>
      </c>
      <c r="K2293">
        <f>Input2022!K2293*0.000001</f>
        <v>36.803989000000001</v>
      </c>
      <c r="L2293">
        <f>Input2022!L2293*0.000001</f>
        <v>85.098737</v>
      </c>
      <c r="M2293">
        <f>Input2022!M2293*0.000001</f>
        <v>79.649502999999996</v>
      </c>
      <c r="N2293">
        <f>Input2022!N2293*0.000001</f>
        <v>0</v>
      </c>
      <c r="O2293">
        <f>Input2022!O2293*0.000001</f>
        <v>21.361404999999998</v>
      </c>
      <c r="P2293">
        <f>Input2022!P2293*0.000001</f>
        <v>7.9698499999999992</v>
      </c>
      <c r="Q2293">
        <f>Input2022!Q2293*0.000001</f>
        <v>-52.323786999999996</v>
      </c>
      <c r="R2293">
        <f>Input2022!R2293*0.000001</f>
        <v>239.08593676905738</v>
      </c>
      <c r="S2293">
        <f>Input2022!S2293*0.000001</f>
        <v>186.76214976905737</v>
      </c>
      <c r="T2293">
        <f>Input2022!T2293*0.000001</f>
        <v>7.9174289999999994</v>
      </c>
      <c r="U2293">
        <f>Input2022!U2293*0.000001</f>
        <v>0</v>
      </c>
      <c r="V2293">
        <f>Input2022!V2293*0.000001</f>
        <v>13.634734</v>
      </c>
      <c r="W2293">
        <f>Input2022!W2293*0.000001</f>
        <v>-41.153528999999999</v>
      </c>
    </row>
    <row r="2294" spans="1:23">
      <c r="A2294">
        <f>Input2022!A2294</f>
        <v>2023</v>
      </c>
      <c r="B2294" t="str">
        <f>Input2022!B2294</f>
        <v>Ocean View School District (Orange County)</v>
      </c>
      <c r="C2294" t="str">
        <f>Input2022!C2294</f>
        <v>School District</v>
      </c>
      <c r="D2294" t="str">
        <f>Input2022!D2294</f>
        <v>06</v>
      </c>
      <c r="E2294" t="str">
        <f>Input2022!E2294</f>
        <v>059</v>
      </c>
      <c r="F2294" t="str">
        <f>Input2022!F2294</f>
        <v>28140</v>
      </c>
      <c r="G2294" t="str">
        <f>Input2022!G2294</f>
        <v>CA</v>
      </c>
      <c r="H2294">
        <f>Input2022!H2294*0.000001</f>
        <v>22.179461999999997</v>
      </c>
      <c r="I2294">
        <f>Input2022!I2294*0.000001</f>
        <v>0</v>
      </c>
      <c r="J2294">
        <f>Input2022!J2294*0.000001</f>
        <v>109.04083999999999</v>
      </c>
      <c r="K2294">
        <f>Input2022!K2294*0.000001</f>
        <v>145.60391099999998</v>
      </c>
      <c r="L2294">
        <f>Input2022!L2294*0.000001</f>
        <v>143.283176</v>
      </c>
      <c r="M2294">
        <f>Input2022!M2294*0.000001</f>
        <v>125.71287299999999</v>
      </c>
      <c r="N2294">
        <f>Input2022!N2294*0.000001</f>
        <v>0</v>
      </c>
      <c r="O2294">
        <f>Input2022!O2294*0.000001</f>
        <v>44.861568999999996</v>
      </c>
      <c r="P2294">
        <f>Input2022!P2294*0.000001</f>
        <v>11.854555</v>
      </c>
      <c r="Q2294">
        <f>Input2022!Q2294*0.000001</f>
        <v>-85.203248000000002</v>
      </c>
      <c r="R2294">
        <f>Input2022!R2294*0.000001</f>
        <v>381.475236</v>
      </c>
      <c r="S2294">
        <f>Input2022!S2294*0.000001</f>
        <v>296.27198799999996</v>
      </c>
      <c r="T2294">
        <f>Input2022!T2294*0.000001</f>
        <v>13.056621</v>
      </c>
      <c r="U2294">
        <f>Input2022!U2294*0.000001</f>
        <v>-3.346E-3</v>
      </c>
      <c r="V2294">
        <f>Input2022!V2294*0.000001</f>
        <v>24.473459999999999</v>
      </c>
      <c r="W2294">
        <f>Input2022!W2294*0.000001</f>
        <v>-79.938097999999997</v>
      </c>
    </row>
    <row r="2295" spans="1:23">
      <c r="A2295">
        <f>Input2022!A2295</f>
        <v>2023</v>
      </c>
      <c r="B2295" t="str">
        <f>Input2022!B2295</f>
        <v>Ocean View School District (Ventura County))</v>
      </c>
      <c r="C2295" t="str">
        <f>Input2022!C2295</f>
        <v>School District</v>
      </c>
      <c r="D2295" t="str">
        <f>Input2022!D2295</f>
        <v>06</v>
      </c>
      <c r="E2295" t="str">
        <f>Input2022!E2295</f>
        <v>111</v>
      </c>
      <c r="F2295" t="str">
        <f>Input2022!F2295</f>
        <v>28170</v>
      </c>
      <c r="G2295" t="str">
        <f>Input2022!G2295</f>
        <v>CA</v>
      </c>
      <c r="H2295">
        <f>Input2022!H2295*0.000001</f>
        <v>11.830753999999999</v>
      </c>
      <c r="I2295">
        <f>Input2022!I2295*0.000001</f>
        <v>0</v>
      </c>
      <c r="J2295">
        <f>Input2022!J2295*0.000001</f>
        <v>45.096724999999999</v>
      </c>
      <c r="K2295">
        <f>Input2022!K2295*0.000001</f>
        <v>16.506834999999999</v>
      </c>
      <c r="L2295">
        <f>Input2022!L2295*0.000001</f>
        <v>56.662245999999996</v>
      </c>
      <c r="M2295">
        <f>Input2022!M2295*0.000001</f>
        <v>48.962503999999996</v>
      </c>
      <c r="N2295">
        <f>Input2022!N2295*0.000001</f>
        <v>24.112492</v>
      </c>
      <c r="O2295">
        <f>Input2022!O2295*0.000001</f>
        <v>0.226271</v>
      </c>
      <c r="P2295">
        <f>Input2022!P2295*0.000001</f>
        <v>5.0881989999999995</v>
      </c>
      <c r="Q2295">
        <f>Input2022!Q2295*0.000001</f>
        <v>-29.270364999999998</v>
      </c>
      <c r="R2295">
        <f>Input2022!R2295*0.000001</f>
        <v>129.75087280701757</v>
      </c>
      <c r="S2295">
        <f>Input2022!S2295*0.000001</f>
        <v>100.48050780701756</v>
      </c>
      <c r="T2295">
        <f>Input2022!T2295*0.000001</f>
        <v>4.5747629999999999</v>
      </c>
      <c r="U2295">
        <f>Input2022!U2295*0.000001</f>
        <v>0.71469259282742215</v>
      </c>
      <c r="V2295">
        <f>Input2022!V2295*0.000001</f>
        <v>8.0340805928274222</v>
      </c>
      <c r="W2295">
        <f>Input2022!W2295*0.000001</f>
        <v>-15.794461</v>
      </c>
    </row>
    <row r="2296" spans="1:23">
      <c r="A2296">
        <f>Input2022!A2296</f>
        <v>2023</v>
      </c>
      <c r="B2296" t="str">
        <f>Input2022!B2296</f>
        <v>Oceanside</v>
      </c>
      <c r="C2296" t="str">
        <f>Input2022!C2296</f>
        <v>City</v>
      </c>
      <c r="D2296" t="str">
        <f>Input2022!D2296</f>
        <v>06</v>
      </c>
      <c r="E2296" t="str">
        <f>Input2022!E2296</f>
        <v>073</v>
      </c>
      <c r="F2296">
        <f>Input2022!F2296</f>
        <v>53322</v>
      </c>
      <c r="G2296" t="str">
        <f>Input2022!G2296</f>
        <v>CA</v>
      </c>
      <c r="H2296">
        <f>Input2022!H2296*0.000001</f>
        <v>100.030822</v>
      </c>
      <c r="I2296">
        <f>Input2022!I2296*0.000001</f>
        <v>-27.877147999999998</v>
      </c>
      <c r="J2296">
        <f>Input2022!J2296*0.000001</f>
        <v>199.85377099999999</v>
      </c>
      <c r="K2296">
        <f>Input2022!K2296*0.000001</f>
        <v>167.83712299999999</v>
      </c>
      <c r="L2296">
        <f>Input2022!L2296*0.000001</f>
        <v>489.54709199999996</v>
      </c>
      <c r="M2296">
        <f>Input2022!M2296*0.000001</f>
        <v>215.02542399999999</v>
      </c>
      <c r="N2296">
        <f>Input2022!N2296*0.000001</f>
        <v>0</v>
      </c>
      <c r="O2296">
        <f>Input2022!O2296*0.000001</f>
        <v>107.423452</v>
      </c>
      <c r="P2296">
        <f>Input2022!P2296*0.000001</f>
        <v>9.740494</v>
      </c>
      <c r="Q2296">
        <f>Input2022!Q2296*0.000001</f>
        <v>-269.46119399999998</v>
      </c>
      <c r="R2296">
        <f>Input2022!R2296*0.000001</f>
        <v>1139.458226</v>
      </c>
      <c r="S2296">
        <f>Input2022!S2296*0.000001</f>
        <v>869.99703199999999</v>
      </c>
      <c r="T2296">
        <f>Input2022!T2296*0.000001</f>
        <v>21.257839000000001</v>
      </c>
      <c r="U2296">
        <f>Input2022!U2296*0.000001</f>
        <v>0</v>
      </c>
      <c r="V2296">
        <f>Input2022!V2296*0.000001</f>
        <v>9.7059990000000003</v>
      </c>
      <c r="W2296">
        <f>Input2022!W2296*0.000001</f>
        <v>51.826789999999995</v>
      </c>
    </row>
    <row r="2297" spans="1:23">
      <c r="A2297">
        <f>Input2022!A2297</f>
        <v>2023</v>
      </c>
      <c r="B2297" t="str">
        <f>Input2022!B2297</f>
        <v>Oceanside Unified School District</v>
      </c>
      <c r="C2297" t="str">
        <f>Input2022!C2297</f>
        <v>School District</v>
      </c>
      <c r="D2297" t="str">
        <f>Input2022!D2297</f>
        <v>06</v>
      </c>
      <c r="E2297" t="str">
        <f>Input2022!E2297</f>
        <v>073</v>
      </c>
      <c r="F2297" t="str">
        <f>Input2022!F2297</f>
        <v>28250</v>
      </c>
      <c r="G2297" t="str">
        <f>Input2022!G2297</f>
        <v>CA</v>
      </c>
      <c r="H2297">
        <f>Input2022!H2297*0.000001</f>
        <v>46.284582999999998</v>
      </c>
      <c r="I2297">
        <f>Input2022!I2297*0.000001</f>
        <v>0</v>
      </c>
      <c r="J2297">
        <f>Input2022!J2297*0.000001</f>
        <v>281.98358999999999</v>
      </c>
      <c r="K2297">
        <f>Input2022!K2297*0.000001</f>
        <v>352.43203399999999</v>
      </c>
      <c r="L2297">
        <f>Input2022!L2297*0.000001</f>
        <v>381.76324799999998</v>
      </c>
      <c r="M2297">
        <f>Input2022!M2297*0.000001</f>
        <v>331.02977999999996</v>
      </c>
      <c r="N2297">
        <f>Input2022!N2297*0.000001</f>
        <v>0</v>
      </c>
      <c r="O2297">
        <f>Input2022!O2297*0.000001</f>
        <v>120.54146399999999</v>
      </c>
      <c r="P2297">
        <f>Input2022!P2297*0.000001</f>
        <v>33.666153999999999</v>
      </c>
      <c r="Q2297">
        <f>Input2022!Q2297*0.000001</f>
        <v>-195.956851</v>
      </c>
      <c r="R2297">
        <f>Input2022!R2297*0.000001</f>
        <v>882.33457499999997</v>
      </c>
      <c r="S2297">
        <f>Input2022!S2297*0.000001</f>
        <v>686.37772399999994</v>
      </c>
      <c r="T2297">
        <f>Input2022!T2297*0.000001</f>
        <v>28.570639999999997</v>
      </c>
      <c r="U2297">
        <f>Input2022!U2297*0.000001</f>
        <v>-7.866999999999999E-3</v>
      </c>
      <c r="V2297">
        <f>Input2022!V2297*0.000001</f>
        <v>12.841109999999999</v>
      </c>
      <c r="W2297">
        <f>Input2022!W2297*0.000001</f>
        <v>-196.48746399999999</v>
      </c>
    </row>
    <row r="2298" spans="1:23">
      <c r="A2298">
        <f>Input2022!A2298</f>
        <v>2023</v>
      </c>
      <c r="B2298" t="str">
        <f>Input2022!B2298</f>
        <v>Ojai</v>
      </c>
      <c r="C2298" t="str">
        <f>Input2022!C2298</f>
        <v>City</v>
      </c>
      <c r="D2298" t="str">
        <f>Input2022!D2298</f>
        <v>06</v>
      </c>
      <c r="E2298" t="str">
        <f>Input2022!E2298</f>
        <v>111</v>
      </c>
      <c r="F2298">
        <f>Input2022!F2298</f>
        <v>53476</v>
      </c>
      <c r="G2298" t="str">
        <f>Input2022!G2298</f>
        <v>CA</v>
      </c>
      <c r="H2298">
        <f>Input2022!H2298*0.000001</f>
        <v>16.030850999999998</v>
      </c>
      <c r="I2298">
        <f>Input2022!I2298*0.000001</f>
        <v>-0.81168699999999994</v>
      </c>
      <c r="J2298">
        <f>Input2022!J2298*0.000001</f>
        <v>10.915267999999999</v>
      </c>
      <c r="K2298">
        <f>Input2022!K2298*0.000001</f>
        <v>0.96030199999999999</v>
      </c>
      <c r="L2298">
        <f>Input2022!L2298*0.000001</f>
        <v>21.447174</v>
      </c>
      <c r="M2298">
        <f>Input2022!M2298*0.000001</f>
        <v>16.789441</v>
      </c>
      <c r="N2298">
        <f>Input2022!N2298*0.000001</f>
        <v>0</v>
      </c>
      <c r="O2298">
        <f>Input2022!O2298*0.000001</f>
        <v>16.964952999999998</v>
      </c>
      <c r="P2298">
        <f>Input2022!P2298*0.000001</f>
        <v>2.202366</v>
      </c>
      <c r="Q2298">
        <f>Input2022!Q2298*0.000001</f>
        <v>-6.2119349999999995</v>
      </c>
      <c r="R2298">
        <f>Input2022!R2298*0.000001</f>
        <v>21.934888999999998</v>
      </c>
      <c r="S2298">
        <f>Input2022!S2298*0.000001</f>
        <v>15.722954</v>
      </c>
      <c r="T2298">
        <f>Input2022!T2298*0.000001</f>
        <v>0.698515</v>
      </c>
      <c r="U2298">
        <f>Input2022!U2298*0.000001</f>
        <v>0.76636300000000002</v>
      </c>
      <c r="V2298">
        <f>Input2022!V2298*0.000001</f>
        <v>4.467765</v>
      </c>
      <c r="W2298">
        <f>Input2022!W2298*0.000001</f>
        <v>11.063055</v>
      </c>
    </row>
    <row r="2299" spans="1:23">
      <c r="A2299">
        <f>Input2022!A2299</f>
        <v>2023</v>
      </c>
      <c r="B2299" t="str">
        <f>Input2022!B2299</f>
        <v>Ojai Unified School District</v>
      </c>
      <c r="C2299" t="str">
        <f>Input2022!C2299</f>
        <v>School District</v>
      </c>
      <c r="D2299" t="str">
        <f>Input2022!D2299</f>
        <v>06</v>
      </c>
      <c r="E2299" t="str">
        <f>Input2022!E2299</f>
        <v>111</v>
      </c>
      <c r="F2299" t="str">
        <f>Input2022!F2299</f>
        <v>28270</v>
      </c>
      <c r="G2299" t="str">
        <f>Input2022!G2299</f>
        <v>CA</v>
      </c>
      <c r="H2299">
        <f>Input2022!H2299*0.000001</f>
        <v>3.0640959999999997</v>
      </c>
      <c r="I2299">
        <f>Input2022!I2299*0.000001</f>
        <v>-0.15</v>
      </c>
      <c r="J2299">
        <f>Input2022!J2299*0.000001</f>
        <v>36.005828000000001</v>
      </c>
      <c r="K2299">
        <f>Input2022!K2299*0.000001</f>
        <v>49.941578999999997</v>
      </c>
      <c r="L2299">
        <f>Input2022!L2299*0.000001</f>
        <v>45.736616999999995</v>
      </c>
      <c r="M2299">
        <f>Input2022!M2299*0.000001</f>
        <v>39.735971999999997</v>
      </c>
      <c r="N2299">
        <f>Input2022!N2299*0.000001</f>
        <v>0</v>
      </c>
      <c r="O2299">
        <f>Input2022!O2299*0.000001</f>
        <v>6.5394239999999995</v>
      </c>
      <c r="P2299">
        <f>Input2022!P2299*0.000001</f>
        <v>4.1275750000000002</v>
      </c>
      <c r="Q2299">
        <f>Input2022!Q2299*0.000001</f>
        <v>-26.313402</v>
      </c>
      <c r="R2299">
        <f>Input2022!R2299*0.000001</f>
        <v>113.17698799999999</v>
      </c>
      <c r="S2299">
        <f>Input2022!S2299*0.000001</f>
        <v>86.863585999999998</v>
      </c>
      <c r="T2299">
        <f>Input2022!T2299*0.000001</f>
        <v>3.657565</v>
      </c>
      <c r="U2299">
        <f>Input2022!U2299*0.000001</f>
        <v>-8.7399999999999999E-4</v>
      </c>
      <c r="V2299">
        <f>Input2022!V2299*0.000001</f>
        <v>8.4420330000000003</v>
      </c>
      <c r="W2299">
        <f>Input2022!W2299*0.000001</f>
        <v>-25.955821999999998</v>
      </c>
    </row>
    <row r="2300" spans="1:23">
      <c r="A2300">
        <f>Input2022!A2300</f>
        <v>2023</v>
      </c>
      <c r="B2300" t="str">
        <f>Input2022!B2300</f>
        <v>Old Adobe Union School District</v>
      </c>
      <c r="C2300" t="str">
        <f>Input2022!C2300</f>
        <v>School District</v>
      </c>
      <c r="D2300" t="str">
        <f>Input2022!D2300</f>
        <v>06</v>
      </c>
      <c r="E2300" t="str">
        <f>Input2022!E2300</f>
        <v>097</v>
      </c>
      <c r="F2300" t="str">
        <f>Input2022!F2300</f>
        <v>28320</v>
      </c>
      <c r="G2300" t="str">
        <f>Input2022!G2300</f>
        <v>CA</v>
      </c>
      <c r="H2300">
        <f>Input2022!H2300*0.000001</f>
        <v>7.0402879999999994</v>
      </c>
      <c r="I2300">
        <f>Input2022!I2300*0.000001</f>
        <v>0</v>
      </c>
      <c r="J2300">
        <f>Input2022!J2300*0.000001</f>
        <v>29.546727999999998</v>
      </c>
      <c r="K2300">
        <f>Input2022!K2300*0.000001</f>
        <v>45.104174</v>
      </c>
      <c r="L2300">
        <f>Input2022!L2300*0.000001</f>
        <v>39.105922999999997</v>
      </c>
      <c r="M2300">
        <f>Input2022!M2300*0.000001</f>
        <v>33.160997999999999</v>
      </c>
      <c r="N2300">
        <f>Input2022!N2300*0.000001</f>
        <v>0</v>
      </c>
      <c r="O2300">
        <f>Input2022!O2300*0.000001</f>
        <v>13.8697</v>
      </c>
      <c r="P2300">
        <f>Input2022!P2300*0.000001</f>
        <v>4.1181609999999997</v>
      </c>
      <c r="Q2300">
        <f>Input2022!Q2300*0.000001</f>
        <v>-23.117563999999998</v>
      </c>
      <c r="R2300">
        <f>Input2022!R2300*0.000001</f>
        <v>101.165661</v>
      </c>
      <c r="S2300">
        <f>Input2022!S2300*0.000001</f>
        <v>78.048096999999999</v>
      </c>
      <c r="T2300">
        <f>Input2022!T2300*0.000001</f>
        <v>3.3749629999999997</v>
      </c>
      <c r="U2300">
        <f>Input2022!U2300*0.000001</f>
        <v>0</v>
      </c>
      <c r="V2300">
        <f>Input2022!V2300*0.000001</f>
        <v>3.6095259999999998</v>
      </c>
      <c r="W2300">
        <f>Input2022!W2300*0.000001</f>
        <v>-16.544045000000001</v>
      </c>
    </row>
    <row r="2301" spans="1:23">
      <c r="A2301">
        <f>Input2022!A2301</f>
        <v>2023</v>
      </c>
      <c r="B2301" t="str">
        <f>Input2022!B2301</f>
        <v>Ontario</v>
      </c>
      <c r="C2301" t="str">
        <f>Input2022!C2301</f>
        <v>City</v>
      </c>
      <c r="D2301" t="str">
        <f>Input2022!D2301</f>
        <v>06</v>
      </c>
      <c r="E2301" t="str">
        <f>Input2022!E2301</f>
        <v>071</v>
      </c>
      <c r="F2301">
        <f>Input2022!F2301</f>
        <v>53896</v>
      </c>
      <c r="G2301" t="str">
        <f>Input2022!G2301</f>
        <v>CA</v>
      </c>
      <c r="H2301">
        <f>Input2022!H2301*0.000001</f>
        <v>85.673529000000002</v>
      </c>
      <c r="I2301">
        <f>Input2022!I2301*0.000001</f>
        <v>-80.167805999999999</v>
      </c>
      <c r="J2301">
        <f>Input2022!J2301*0.000001</f>
        <v>302.68685999999997</v>
      </c>
      <c r="K2301">
        <f>Input2022!K2301*0.000001</f>
        <v>729.21935599999995</v>
      </c>
      <c r="L2301">
        <f>Input2022!L2301*0.000001</f>
        <v>716.86362799999995</v>
      </c>
      <c r="M2301">
        <f>Input2022!M2301*0.000001</f>
        <v>356.79526999999996</v>
      </c>
      <c r="N2301">
        <f>Input2022!N2301*0.000001</f>
        <v>0</v>
      </c>
      <c r="O2301">
        <f>Input2022!O2301*0.000001</f>
        <v>80.525739999999999</v>
      </c>
      <c r="P2301">
        <f>Input2022!P2301*0.000001</f>
        <v>47.059948999999996</v>
      </c>
      <c r="Q2301">
        <f>Input2022!Q2301*0.000001</f>
        <v>-121.509942</v>
      </c>
      <c r="R2301">
        <f>Input2022!R2301*0.000001</f>
        <v>1355.4168669999999</v>
      </c>
      <c r="S2301">
        <f>Input2022!S2301*0.000001</f>
        <v>1233.906925</v>
      </c>
      <c r="T2301">
        <f>Input2022!T2301*0.000001</f>
        <v>21.369994999999999</v>
      </c>
      <c r="U2301">
        <f>Input2022!U2301*0.000001</f>
        <v>149.07716299999998</v>
      </c>
      <c r="V2301">
        <f>Input2022!V2301*0.000001</f>
        <v>168.18878699999999</v>
      </c>
      <c r="W2301">
        <f>Input2022!W2301*0.000001</f>
        <v>245.05023</v>
      </c>
    </row>
    <row r="2302" spans="1:23">
      <c r="A2302">
        <f>Input2022!A2302</f>
        <v>2023</v>
      </c>
      <c r="B2302" t="str">
        <f>Input2022!B2302</f>
        <v>Ontario-Montclair School District</v>
      </c>
      <c r="C2302" t="str">
        <f>Input2022!C2302</f>
        <v>School District</v>
      </c>
      <c r="D2302" t="str">
        <f>Input2022!D2302</f>
        <v>06</v>
      </c>
      <c r="E2302" t="str">
        <f>Input2022!E2302</f>
        <v>071</v>
      </c>
      <c r="F2302" t="str">
        <f>Input2022!F2302</f>
        <v>28470</v>
      </c>
      <c r="G2302" t="str">
        <f>Input2022!G2302</f>
        <v>CA</v>
      </c>
      <c r="H2302">
        <f>Input2022!H2302*0.000001</f>
        <v>91.631129000000001</v>
      </c>
      <c r="I2302">
        <f>Input2022!I2302*0.000001</f>
        <v>-7.472912</v>
      </c>
      <c r="J2302">
        <f>Input2022!J2302*0.000001</f>
        <v>392.325379</v>
      </c>
      <c r="K2302">
        <f>Input2022!K2302*0.000001</f>
        <v>152.926444</v>
      </c>
      <c r="L2302">
        <f>Input2022!L2302*0.000001</f>
        <v>528.29041299999994</v>
      </c>
      <c r="M2302">
        <f>Input2022!M2302*0.000001</f>
        <v>481.01283999999998</v>
      </c>
      <c r="N2302">
        <f>Input2022!N2302*0.000001</f>
        <v>0</v>
      </c>
      <c r="O2302">
        <f>Input2022!O2302*0.000001</f>
        <v>197.34837299999998</v>
      </c>
      <c r="P2302">
        <f>Input2022!P2302*0.000001</f>
        <v>53.756136999999995</v>
      </c>
      <c r="Q2302">
        <f>Input2022!Q2302*0.000001</f>
        <v>-273.66744599999998</v>
      </c>
      <c r="R2302">
        <f>Input2022!R2302*0.000001</f>
        <v>1217.9951489999999</v>
      </c>
      <c r="S2302">
        <f>Input2022!S2302*0.000001</f>
        <v>944.32770299999993</v>
      </c>
      <c r="T2302">
        <f>Input2022!T2302*0.000001</f>
        <v>46.538692999999995</v>
      </c>
      <c r="U2302">
        <f>Input2022!U2302*0.000001</f>
        <v>11.629334</v>
      </c>
      <c r="V2302">
        <f>Input2022!V2302*0.000001</f>
        <v>68.661648999999997</v>
      </c>
      <c r="W2302">
        <f>Input2022!W2302*0.000001</f>
        <v>-168.727577</v>
      </c>
    </row>
    <row r="2303" spans="1:23">
      <c r="A2303">
        <f>Input2022!A2303</f>
        <v>2023</v>
      </c>
      <c r="B2303" t="str">
        <f>Input2022!B2303</f>
        <v>Orange</v>
      </c>
      <c r="C2303" t="str">
        <f>Input2022!C2303</f>
        <v>City</v>
      </c>
      <c r="D2303" t="str">
        <f>Input2022!D2303</f>
        <v>06</v>
      </c>
      <c r="E2303" t="str">
        <f>Input2022!E2303</f>
        <v>059</v>
      </c>
      <c r="F2303">
        <f>Input2022!F2303</f>
        <v>53980</v>
      </c>
      <c r="G2303" t="str">
        <f>Input2022!G2303</f>
        <v>CA</v>
      </c>
      <c r="H2303">
        <f>Input2022!H2303*0.000001</f>
        <v>3.090544</v>
      </c>
      <c r="I2303">
        <f>Input2022!I2303*0.000001</f>
        <v>-23.276945999999999</v>
      </c>
      <c r="J2303">
        <f>Input2022!J2303*0.000001</f>
        <v>138.33761799999999</v>
      </c>
      <c r="K2303">
        <f>Input2022!K2303*0.000001</f>
        <v>312.50007699999998</v>
      </c>
      <c r="L2303">
        <f>Input2022!L2303*0.000001</f>
        <v>239.84286899999998</v>
      </c>
      <c r="M2303">
        <f>Input2022!M2303*0.000001</f>
        <v>140.22182799999999</v>
      </c>
      <c r="N2303">
        <f>Input2022!N2303*0.000001</f>
        <v>0</v>
      </c>
      <c r="O2303">
        <f>Input2022!O2303*0.000001</f>
        <v>26.199245999999999</v>
      </c>
      <c r="P2303">
        <f>Input2022!P2303*0.000001</f>
        <v>13.37326</v>
      </c>
      <c r="Q2303">
        <f>Input2022!Q2303*0.000001</f>
        <v>-62.772857999999999</v>
      </c>
      <c r="R2303">
        <f>Input2022!R2303*0.000001</f>
        <v>1047.952554</v>
      </c>
      <c r="S2303">
        <f>Input2022!S2303*0.000001</f>
        <v>985.17969599999992</v>
      </c>
      <c r="T2303">
        <f>Input2022!T2303*0.000001</f>
        <v>10.633847999999999</v>
      </c>
      <c r="U2303">
        <f>Input2022!U2303*0.000001</f>
        <v>0</v>
      </c>
      <c r="V2303">
        <f>Input2022!V2303*0.000001</f>
        <v>37.411364999999996</v>
      </c>
      <c r="W2303">
        <f>Input2022!W2303*0.000001</f>
        <v>-195.625958</v>
      </c>
    </row>
    <row r="2304" spans="1:23">
      <c r="A2304">
        <f>Input2022!A2304</f>
        <v>2023</v>
      </c>
      <c r="B2304" t="str">
        <f>Input2022!B2304</f>
        <v>Orange Center Elementary School District</v>
      </c>
      <c r="C2304" t="str">
        <f>Input2022!C2304</f>
        <v>School District</v>
      </c>
      <c r="D2304" t="str">
        <f>Input2022!D2304</f>
        <v>06</v>
      </c>
      <c r="E2304" t="str">
        <f>Input2022!E2304</f>
        <v>019</v>
      </c>
      <c r="F2304" t="str">
        <f>Input2022!F2304</f>
        <v>28530</v>
      </c>
      <c r="G2304" t="str">
        <f>Input2022!G2304</f>
        <v>CA</v>
      </c>
      <c r="H2304">
        <f>Input2022!H2304*0.000001</f>
        <v>3.9479569999999997</v>
      </c>
      <c r="I2304">
        <f>Input2022!I2304*0.000001</f>
        <v>0</v>
      </c>
      <c r="J2304">
        <f>Input2022!J2304*0.000001</f>
        <v>5.6784989999999995</v>
      </c>
      <c r="K2304">
        <f>Input2022!K2304*0.000001</f>
        <v>9.6469999999999993E-3</v>
      </c>
      <c r="L2304">
        <f>Input2022!L2304*0.000001</f>
        <v>7.9240789999999999</v>
      </c>
      <c r="M2304">
        <f>Input2022!M2304*0.000001</f>
        <v>7.1920659999999996</v>
      </c>
      <c r="N2304">
        <f>Input2022!N2304*0.000001</f>
        <v>6.2933769999999996</v>
      </c>
      <c r="O2304">
        <f>Input2022!O2304*0.000001</f>
        <v>0</v>
      </c>
      <c r="P2304">
        <f>Input2022!P2304*0.000001</f>
        <v>2.149054</v>
      </c>
      <c r="Q2304">
        <f>Input2022!Q2304*0.000001</f>
        <v>-3.5864689999999997</v>
      </c>
      <c r="R2304">
        <f>Input2022!R2304*0.000001</f>
        <v>15.919856999999999</v>
      </c>
      <c r="S2304">
        <f>Input2022!S2304*0.000001</f>
        <v>12.333387999999999</v>
      </c>
      <c r="T2304">
        <f>Input2022!T2304*0.000001</f>
        <v>0.48256299999999996</v>
      </c>
      <c r="U2304">
        <f>Input2022!U2304*0.000001</f>
        <v>0</v>
      </c>
      <c r="V2304">
        <f>Input2022!V2304*0.000001</f>
        <v>0.98615799999999998</v>
      </c>
      <c r="W2304">
        <f>Input2022!W2304*0.000001</f>
        <v>0.415628</v>
      </c>
    </row>
    <row r="2305" spans="1:23">
      <c r="A2305">
        <f>Input2022!A2305</f>
        <v>2023</v>
      </c>
      <c r="B2305" t="str">
        <f>Input2022!B2305</f>
        <v>Orange County</v>
      </c>
      <c r="C2305" t="str">
        <f>Input2022!C2305</f>
        <v>County</v>
      </c>
      <c r="D2305" t="str">
        <f>Input2022!D2305</f>
        <v>06</v>
      </c>
      <c r="E2305" t="str">
        <f>Input2022!E2305</f>
        <v>059</v>
      </c>
      <c r="F2305" t="str">
        <f>Input2022!F2305</f>
        <v>00000</v>
      </c>
      <c r="G2305" t="str">
        <f>Input2022!G2305</f>
        <v>CA</v>
      </c>
      <c r="H2305">
        <f>Input2022!H2305*0.000001</f>
        <v>1425.624</v>
      </c>
      <c r="I2305">
        <f>Input2022!I2305*0.000001</f>
        <v>-166.178</v>
      </c>
      <c r="J2305">
        <f>Input2022!J2305*0.000001</f>
        <v>4074.355</v>
      </c>
      <c r="K2305">
        <f>Input2022!K2305*0.000001</f>
        <v>1418.4479999999999</v>
      </c>
      <c r="L2305">
        <f>Input2022!L2305*0.000001</f>
        <v>6041.7209999999995</v>
      </c>
      <c r="M2305">
        <f>Input2022!M2305*0.000001</f>
        <v>4256.6750000000002</v>
      </c>
      <c r="N2305">
        <f>Input2022!N2305*0.000001</f>
        <v>1.847</v>
      </c>
      <c r="O2305">
        <f>Input2022!O2305*0.000001</f>
        <v>1645.441</v>
      </c>
      <c r="P2305">
        <f>Input2022!P2305*0.000001</f>
        <v>381.41800000000001</v>
      </c>
      <c r="Q2305">
        <f>Input2022!Q2305*0.000001</f>
        <v>-4471.1219999999994</v>
      </c>
      <c r="R2305">
        <f>Input2022!R2305*0.000001</f>
        <v>20805.175415634898</v>
      </c>
      <c r="S2305">
        <f>Input2022!S2305*0.000001</f>
        <v>16334.0534156349</v>
      </c>
      <c r="T2305">
        <f>Input2022!T2305*0.000001</f>
        <v>539.91499999999996</v>
      </c>
      <c r="U2305">
        <f>Input2022!U2305*0.000001</f>
        <v>355.99169163199258</v>
      </c>
      <c r="V2305">
        <f>Input2022!V2305*0.000001</f>
        <v>627.4086916319925</v>
      </c>
      <c r="W2305">
        <f>Input2022!W2305*0.000001</f>
        <v>-1385.23</v>
      </c>
    </row>
    <row r="2306" spans="1:23">
      <c r="A2306">
        <f>Input2022!A2306</f>
        <v>2023</v>
      </c>
      <c r="B2306" t="str">
        <f>Input2022!B2306</f>
        <v>Orange County Department of Education</v>
      </c>
      <c r="C2306" t="str">
        <f>Input2022!C2306</f>
        <v>School District</v>
      </c>
      <c r="D2306" t="str">
        <f>Input2022!D2306</f>
        <v>06</v>
      </c>
      <c r="E2306" t="str">
        <f>Input2022!E2306</f>
        <v>059</v>
      </c>
      <c r="F2306" t="str">
        <f>Input2022!F2306</f>
        <v>91024</v>
      </c>
      <c r="G2306" t="str">
        <f>Input2022!G2306</f>
        <v>CA</v>
      </c>
      <c r="H2306">
        <f>Input2022!H2306*0.000001</f>
        <v>299.812883</v>
      </c>
      <c r="I2306">
        <f>Input2022!I2306*0.000001</f>
        <v>-1.597321</v>
      </c>
      <c r="J2306">
        <f>Input2022!J2306*0.000001</f>
        <v>287.59459399999997</v>
      </c>
      <c r="K2306">
        <f>Input2022!K2306*0.000001</f>
        <v>10.024139999999999</v>
      </c>
      <c r="L2306">
        <f>Input2022!L2306*0.000001</f>
        <v>468.15880699999997</v>
      </c>
      <c r="M2306">
        <f>Input2022!M2306*0.000001</f>
        <v>349.15661299999999</v>
      </c>
      <c r="N2306">
        <f>Input2022!N2306*0.000001</f>
        <v>0</v>
      </c>
      <c r="O2306">
        <f>Input2022!O2306*0.000001</f>
        <v>440.76338099999998</v>
      </c>
      <c r="P2306">
        <f>Input2022!P2306*0.000001</f>
        <v>78.069225000000003</v>
      </c>
      <c r="Q2306">
        <f>Input2022!Q2306*0.000001</f>
        <v>-191.53006999999999</v>
      </c>
      <c r="R2306">
        <f>Input2022!R2306*0.000001</f>
        <v>744.19312200000002</v>
      </c>
      <c r="S2306">
        <f>Input2022!S2306*0.000001</f>
        <v>552.66305199999999</v>
      </c>
      <c r="T2306">
        <f>Input2022!T2306*0.000001</f>
        <v>25.534593999999998</v>
      </c>
      <c r="U2306">
        <f>Input2022!U2306*0.000001</f>
        <v>-3.4679999999999997E-3</v>
      </c>
      <c r="V2306">
        <f>Input2022!V2306*0.000001</f>
        <v>3.3316569999999999</v>
      </c>
      <c r="W2306">
        <f>Input2022!W2306*0.000001</f>
        <v>167.32772399999999</v>
      </c>
    </row>
    <row r="2307" spans="1:23">
      <c r="A2307">
        <f>Input2022!A2307</f>
        <v>2023</v>
      </c>
      <c r="B2307" t="str">
        <f>Input2022!B2307</f>
        <v>Orange County Fire Authority</v>
      </c>
      <c r="C2307" t="str">
        <f>Input2022!C2307</f>
        <v>Special District</v>
      </c>
      <c r="D2307" t="str">
        <f>Input2022!D2307</f>
        <v>06</v>
      </c>
      <c r="E2307" t="str">
        <f>Input2022!E2307</f>
        <v>059</v>
      </c>
      <c r="F2307">
        <f>Input2022!F2307</f>
        <v>99047</v>
      </c>
      <c r="G2307" t="str">
        <f>Input2022!G2307</f>
        <v>CA</v>
      </c>
      <c r="H2307">
        <f>Input2022!H2307*0.000001</f>
        <v>184.471406</v>
      </c>
      <c r="I2307">
        <f>Input2022!I2307*0.000001</f>
        <v>-13.942226</v>
      </c>
      <c r="J2307">
        <f>Input2022!J2307*0.000001</f>
        <v>541.18620299999998</v>
      </c>
      <c r="K2307">
        <f>Input2022!K2307*0.000001</f>
        <v>199.32770499999998</v>
      </c>
      <c r="L2307">
        <f>Input2022!L2307*0.000001</f>
        <v>583.51426500000002</v>
      </c>
      <c r="M2307">
        <f>Input2022!M2307*0.000001</f>
        <v>561.65922999999998</v>
      </c>
      <c r="N2307">
        <f>Input2022!N2307*0.000001</f>
        <v>0</v>
      </c>
      <c r="O2307">
        <f>Input2022!O2307*0.000001</f>
        <v>190.616534</v>
      </c>
      <c r="P2307">
        <f>Input2022!P2307*0.000001</f>
        <v>33.247771999999998</v>
      </c>
      <c r="Q2307">
        <f>Input2022!Q2307*0.000001</f>
        <v>-279.06126499999999</v>
      </c>
      <c r="R2307">
        <f>Input2022!R2307*0.000001</f>
        <v>1298.5794469999998</v>
      </c>
      <c r="S2307">
        <f>Input2022!S2307*0.000001</f>
        <v>1019.5181819999999</v>
      </c>
      <c r="T2307">
        <f>Input2022!T2307*0.000001</f>
        <v>71.691760000000002</v>
      </c>
      <c r="U2307">
        <f>Input2022!U2307*0.000001</f>
        <v>51.014035</v>
      </c>
      <c r="V2307">
        <f>Input2022!V2307*0.000001</f>
        <v>162.613799</v>
      </c>
      <c r="W2307">
        <f>Input2022!W2307*0.000001</f>
        <v>-188.879355</v>
      </c>
    </row>
    <row r="2308" spans="1:23">
      <c r="A2308">
        <f>Input2022!A2308</f>
        <v>2023</v>
      </c>
      <c r="B2308" t="str">
        <f>Input2022!B2308</f>
        <v>Orange County Transportation Authority</v>
      </c>
      <c r="C2308" t="str">
        <f>Input2022!C2308</f>
        <v>Special District</v>
      </c>
      <c r="D2308" t="str">
        <f>Input2022!D2308</f>
        <v>06</v>
      </c>
      <c r="E2308" t="str">
        <f>Input2022!E2308</f>
        <v>059</v>
      </c>
      <c r="F2308">
        <f>Input2022!F2308</f>
        <v>99048</v>
      </c>
      <c r="G2308" t="str">
        <f>Input2022!G2308</f>
        <v>CA</v>
      </c>
      <c r="H2308">
        <f>Input2022!H2308*0.000001</f>
        <v>28.218</v>
      </c>
      <c r="I2308">
        <f>Input2022!I2308*0.000001</f>
        <v>0</v>
      </c>
      <c r="J2308">
        <f>Input2022!J2308*0.000001</f>
        <v>21.824999999999999</v>
      </c>
      <c r="K2308">
        <f>Input2022!K2308*0.000001</f>
        <v>1375.444</v>
      </c>
      <c r="L2308">
        <f>Input2022!L2308*0.000001</f>
        <v>1181.9659999999999</v>
      </c>
      <c r="M2308">
        <f>Input2022!M2308*0.000001</f>
        <v>18.439999999999998</v>
      </c>
      <c r="N2308">
        <f>Input2022!N2308*0.000001</f>
        <v>0</v>
      </c>
      <c r="O2308">
        <f>Input2022!O2308*0.000001</f>
        <v>77.783999999999992</v>
      </c>
      <c r="P2308">
        <f>Input2022!P2308*0.000001</f>
        <v>10.786999999999999</v>
      </c>
      <c r="Q2308">
        <f>Input2022!Q2308*0.000001</f>
        <v>-207.13299999999998</v>
      </c>
      <c r="R2308">
        <f>Input2022!R2308*0.000001</f>
        <v>1116.6199460916441</v>
      </c>
      <c r="S2308">
        <f>Input2022!S2308*0.000001</f>
        <v>909.4869460916442</v>
      </c>
      <c r="T2308">
        <f>Input2022!T2308*0.000001</f>
        <v>33.931999999999995</v>
      </c>
      <c r="U2308">
        <f>Input2022!U2308*0.000001</f>
        <v>0</v>
      </c>
      <c r="V2308">
        <f>Input2022!V2308*0.000001</f>
        <v>2.516</v>
      </c>
      <c r="W2308">
        <f>Input2022!W2308*0.000001</f>
        <v>5.8540000000000001</v>
      </c>
    </row>
    <row r="2309" spans="1:23">
      <c r="A2309">
        <f>Input2022!A2309</f>
        <v>2023</v>
      </c>
      <c r="B2309" t="str">
        <f>Input2022!B2309</f>
        <v>Orange Unified School District</v>
      </c>
      <c r="C2309" t="str">
        <f>Input2022!C2309</f>
        <v>School District</v>
      </c>
      <c r="D2309" t="str">
        <f>Input2022!D2309</f>
        <v>06</v>
      </c>
      <c r="E2309" t="str">
        <f>Input2022!E2309</f>
        <v>059</v>
      </c>
      <c r="F2309" t="str">
        <f>Input2022!F2309</f>
        <v>28650</v>
      </c>
      <c r="G2309" t="str">
        <f>Input2022!G2309</f>
        <v>CA</v>
      </c>
      <c r="H2309">
        <f>Input2022!H2309*0.000001</f>
        <v>120.92506499999999</v>
      </c>
      <c r="I2309">
        <f>Input2022!I2309*0.000001</f>
        <v>-2.0099749999999998</v>
      </c>
      <c r="J2309">
        <f>Input2022!J2309*0.000001</f>
        <v>363.79540199999997</v>
      </c>
      <c r="K2309">
        <f>Input2022!K2309*0.000001</f>
        <v>369.64828599999998</v>
      </c>
      <c r="L2309">
        <f>Input2022!L2309*0.000001</f>
        <v>501.98136399999999</v>
      </c>
      <c r="M2309">
        <f>Input2022!M2309*0.000001</f>
        <v>430.41940299999999</v>
      </c>
      <c r="N2309">
        <f>Input2022!N2309*0.000001</f>
        <v>0</v>
      </c>
      <c r="O2309">
        <f>Input2022!O2309*0.000001</f>
        <v>177.55916999999999</v>
      </c>
      <c r="P2309">
        <f>Input2022!P2309*0.000001</f>
        <v>20.219459000000001</v>
      </c>
      <c r="Q2309">
        <f>Input2022!Q2309*0.000001</f>
        <v>-283.668522</v>
      </c>
      <c r="R2309">
        <f>Input2022!R2309*0.000001</f>
        <v>1263.999812</v>
      </c>
      <c r="S2309">
        <f>Input2022!S2309*0.000001</f>
        <v>980.33128999999997</v>
      </c>
      <c r="T2309">
        <f>Input2022!T2309*0.000001</f>
        <v>41.120517</v>
      </c>
      <c r="U2309">
        <f>Input2022!U2309*0.000001</f>
        <v>109.529742</v>
      </c>
      <c r="V2309">
        <f>Input2022!V2309*0.000001</f>
        <v>76.896136999999996</v>
      </c>
      <c r="W2309">
        <f>Input2022!W2309*0.000001</f>
        <v>-136.30417199999999</v>
      </c>
    </row>
    <row r="2310" spans="1:23">
      <c r="A2310">
        <f>Input2022!A2310</f>
        <v>2023</v>
      </c>
      <c r="B2310" t="str">
        <f>Input2022!B2310</f>
        <v>Orchard School District</v>
      </c>
      <c r="C2310" t="str">
        <f>Input2022!C2310</f>
        <v>School District</v>
      </c>
      <c r="D2310" t="str">
        <f>Input2022!D2310</f>
        <v>06</v>
      </c>
      <c r="E2310" t="str">
        <f>Input2022!E2310</f>
        <v>085</v>
      </c>
      <c r="F2310" t="str">
        <f>Input2022!F2310</f>
        <v>28680</v>
      </c>
      <c r="G2310" t="str">
        <f>Input2022!G2310</f>
        <v>CA</v>
      </c>
      <c r="H2310">
        <f>Input2022!H2310*0.000001</f>
        <v>3.8022679999999998</v>
      </c>
      <c r="I2310">
        <f>Input2022!I2310*0.000001</f>
        <v>0</v>
      </c>
      <c r="J2310">
        <f>Input2022!J2310*0.000001</f>
        <v>14.749143999999999</v>
      </c>
      <c r="K2310">
        <f>Input2022!K2310*0.000001</f>
        <v>42.753636999999998</v>
      </c>
      <c r="L2310">
        <f>Input2022!L2310*0.000001</f>
        <v>24.066201</v>
      </c>
      <c r="M2310">
        <f>Input2022!M2310*0.000001</f>
        <v>14.491529</v>
      </c>
      <c r="N2310">
        <f>Input2022!N2310*0.000001</f>
        <v>0</v>
      </c>
      <c r="O2310">
        <f>Input2022!O2310*0.000001</f>
        <v>4.0494539999999999</v>
      </c>
      <c r="P2310">
        <f>Input2022!P2310*0.000001</f>
        <v>0.57054199999999999</v>
      </c>
      <c r="Q2310">
        <f>Input2022!Q2310*0.000001</f>
        <v>-11.282544999999999</v>
      </c>
      <c r="R2310">
        <f>Input2022!R2310*0.000001</f>
        <v>52.215685000000001</v>
      </c>
      <c r="S2310">
        <f>Input2022!S2310*0.000001</f>
        <v>40.933140000000002</v>
      </c>
      <c r="T2310">
        <f>Input2022!T2310*0.000001</f>
        <v>1.81897</v>
      </c>
      <c r="U2310">
        <f>Input2022!U2310*0.000001</f>
        <v>0</v>
      </c>
      <c r="V2310">
        <f>Input2022!V2310*0.000001</f>
        <v>3.0766719999999999</v>
      </c>
      <c r="W2310">
        <f>Input2022!W2310*0.000001</f>
        <v>-19.318892999999999</v>
      </c>
    </row>
    <row r="2311" spans="1:23">
      <c r="A2311">
        <f>Input2022!A2311</f>
        <v>2023</v>
      </c>
      <c r="B2311" t="str">
        <f>Input2022!B2311</f>
        <v>Orcutt Union School District</v>
      </c>
      <c r="C2311" t="str">
        <f>Input2022!C2311</f>
        <v>School District</v>
      </c>
      <c r="D2311" t="str">
        <f>Input2022!D2311</f>
        <v>06</v>
      </c>
      <c r="E2311" t="str">
        <f>Input2022!E2311</f>
        <v>083</v>
      </c>
      <c r="F2311" t="str">
        <f>Input2022!F2311</f>
        <v>28710</v>
      </c>
      <c r="G2311" t="str">
        <f>Input2022!G2311</f>
        <v>CA</v>
      </c>
      <c r="H2311">
        <f>Input2022!H2311*0.000001</f>
        <v>21.647725999999999</v>
      </c>
      <c r="I2311">
        <f>Input2022!I2311*0.000001</f>
        <v>-3</v>
      </c>
      <c r="J2311">
        <f>Input2022!J2311*0.000001</f>
        <v>57.041033999999996</v>
      </c>
      <c r="K2311">
        <f>Input2022!K2311*0.000001</f>
        <v>40.798845</v>
      </c>
      <c r="L2311">
        <f>Input2022!L2311*0.000001</f>
        <v>87.494332</v>
      </c>
      <c r="M2311">
        <f>Input2022!M2311*0.000001</f>
        <v>68.597618999999995</v>
      </c>
      <c r="N2311">
        <f>Input2022!N2311*0.000001</f>
        <v>0</v>
      </c>
      <c r="O2311">
        <f>Input2022!O2311*0.000001</f>
        <v>32.760351</v>
      </c>
      <c r="P2311">
        <f>Input2022!P2311*0.000001</f>
        <v>5.3072479999999995</v>
      </c>
      <c r="Q2311">
        <f>Input2022!Q2311*0.000001</f>
        <v>-44.863869999999999</v>
      </c>
      <c r="R2311">
        <f>Input2022!R2311*0.000001</f>
        <v>205.08391499999999</v>
      </c>
      <c r="S2311">
        <f>Input2022!S2311*0.000001</f>
        <v>160.220045</v>
      </c>
      <c r="T2311">
        <f>Input2022!T2311*0.000001</f>
        <v>7.1226199999999995</v>
      </c>
      <c r="U2311">
        <f>Input2022!U2311*0.000001</f>
        <v>8.2228139999999996</v>
      </c>
      <c r="V2311">
        <f>Input2022!V2311*0.000001</f>
        <v>10.684744</v>
      </c>
      <c r="W2311">
        <f>Input2022!W2311*0.000001</f>
        <v>-15.432115</v>
      </c>
    </row>
    <row r="2312" spans="1:23">
      <c r="A2312">
        <f>Input2022!A2312</f>
        <v>2023</v>
      </c>
      <c r="B2312" t="str">
        <f>Input2022!B2312</f>
        <v>Orinda</v>
      </c>
      <c r="C2312" t="str">
        <f>Input2022!C2312</f>
        <v>City</v>
      </c>
      <c r="D2312" t="str">
        <f>Input2022!D2312</f>
        <v>06</v>
      </c>
      <c r="E2312" t="str">
        <f>Input2022!E2312</f>
        <v>013</v>
      </c>
      <c r="F2312">
        <f>Input2022!F2312</f>
        <v>54232</v>
      </c>
      <c r="G2312" t="str">
        <f>Input2022!G2312</f>
        <v>CA</v>
      </c>
      <c r="H2312">
        <f>Input2022!H2312*0.000001</f>
        <v>18.449539999999999</v>
      </c>
      <c r="I2312">
        <f>Input2022!I2312*0.000001</f>
        <v>-0.97273699999999996</v>
      </c>
      <c r="J2312">
        <f>Input2022!J2312*0.000001</f>
        <v>19.752212</v>
      </c>
      <c r="K2312">
        <f>Input2022!K2312*0.000001</f>
        <v>42.464906999999997</v>
      </c>
      <c r="L2312">
        <f>Input2022!L2312*0.000001</f>
        <v>33.467086999999999</v>
      </c>
      <c r="M2312">
        <f>Input2022!M2312*0.000001</f>
        <v>21.263228999999999</v>
      </c>
      <c r="N2312">
        <f>Input2022!N2312*0.000001</f>
        <v>0</v>
      </c>
      <c r="O2312">
        <f>Input2022!O2312*0.000001</f>
        <v>19.747353</v>
      </c>
      <c r="P2312">
        <f>Input2022!P2312*0.000001</f>
        <v>4.481846</v>
      </c>
      <c r="Q2312">
        <f>Input2022!Q2312*0.000001</f>
        <v>0</v>
      </c>
      <c r="R2312">
        <f>Input2022!R2312*0.000001</f>
        <v>0</v>
      </c>
      <c r="S2312">
        <f>Input2022!S2312*0.000001</f>
        <v>0</v>
      </c>
      <c r="T2312">
        <f>Input2022!T2312*0.000001</f>
        <v>0</v>
      </c>
      <c r="U2312">
        <f>Input2022!U2312*0.000001</f>
        <v>0.27447199999999999</v>
      </c>
      <c r="V2312">
        <f>Input2022!V2312*0.000001</f>
        <v>0.336644</v>
      </c>
      <c r="W2312">
        <f>Input2022!W2312*0.000001</f>
        <v>22.529232999999998</v>
      </c>
    </row>
    <row r="2313" spans="1:23">
      <c r="A2313">
        <f>Input2022!A2313</f>
        <v>2023</v>
      </c>
      <c r="B2313" t="str">
        <f>Input2022!B2313</f>
        <v>Orinda Union School District</v>
      </c>
      <c r="C2313" t="str">
        <f>Input2022!C2313</f>
        <v>School District</v>
      </c>
      <c r="D2313" t="str">
        <f>Input2022!D2313</f>
        <v>06</v>
      </c>
      <c r="E2313" t="str">
        <f>Input2022!E2313</f>
        <v>013</v>
      </c>
      <c r="F2313" t="str">
        <f>Input2022!F2313</f>
        <v>28860</v>
      </c>
      <c r="G2313" t="str">
        <f>Input2022!G2313</f>
        <v>CA</v>
      </c>
      <c r="H2313">
        <f>Input2022!H2313*0.000001</f>
        <v>5.53111</v>
      </c>
      <c r="I2313">
        <f>Input2022!I2313*0.000001</f>
        <v>0</v>
      </c>
      <c r="J2313">
        <f>Input2022!J2313*0.000001</f>
        <v>39.455174999999997</v>
      </c>
      <c r="K2313">
        <f>Input2022!K2313*0.000001</f>
        <v>93.946382</v>
      </c>
      <c r="L2313">
        <f>Input2022!L2313*0.000001</f>
        <v>47.836095</v>
      </c>
      <c r="M2313">
        <f>Input2022!M2313*0.000001</f>
        <v>40.067993999999999</v>
      </c>
      <c r="N2313">
        <f>Input2022!N2313*0.000001</f>
        <v>0</v>
      </c>
      <c r="O2313">
        <f>Input2022!O2313*0.000001</f>
        <v>5.4805029999999997</v>
      </c>
      <c r="P2313">
        <f>Input2022!P2313*0.000001</f>
        <v>1.0181799999999999</v>
      </c>
      <c r="Q2313">
        <f>Input2022!Q2313*0.000001</f>
        <v>-26.407111</v>
      </c>
      <c r="R2313">
        <f>Input2022!R2313*0.000001</f>
        <v>122.179237</v>
      </c>
      <c r="S2313">
        <f>Input2022!S2313*0.000001</f>
        <v>95.772126</v>
      </c>
      <c r="T2313">
        <f>Input2022!T2313*0.000001</f>
        <v>4.0290439999999998</v>
      </c>
      <c r="U2313">
        <f>Input2022!U2313*0.000001</f>
        <v>1.5027009999999998</v>
      </c>
      <c r="V2313">
        <f>Input2022!V2313*0.000001</f>
        <v>21.645871</v>
      </c>
      <c r="W2313">
        <f>Input2022!W2313*0.000001</f>
        <v>-38.358633999999995</v>
      </c>
    </row>
    <row r="2314" spans="1:23">
      <c r="A2314">
        <f>Input2022!A2314</f>
        <v>2023</v>
      </c>
      <c r="B2314" t="str">
        <f>Input2022!B2314</f>
        <v>Orland</v>
      </c>
      <c r="C2314" t="str">
        <f>Input2022!C2314</f>
        <v>City</v>
      </c>
      <c r="D2314" t="str">
        <f>Input2022!D2314</f>
        <v>06</v>
      </c>
      <c r="E2314" t="str">
        <f>Input2022!E2314</f>
        <v>021</v>
      </c>
      <c r="F2314" t="str">
        <f>Input2022!F2314</f>
        <v>54274</v>
      </c>
      <c r="G2314" t="str">
        <f>Input2022!G2314</f>
        <v>CA</v>
      </c>
      <c r="H2314">
        <f>Input2022!H2314*0.000001</f>
        <v>3.1368869999999998</v>
      </c>
      <c r="I2314">
        <f>Input2022!I2314*0.000001</f>
        <v>-1.163E-2</v>
      </c>
      <c r="J2314">
        <f>Input2022!J2314*0.000001</f>
        <v>8.2027429999999999</v>
      </c>
      <c r="K2314">
        <f>Input2022!K2314*0.000001</f>
        <v>6.4696319999999998</v>
      </c>
      <c r="L2314">
        <f>Input2022!L2314*0.000001</f>
        <v>18.035833</v>
      </c>
      <c r="M2314">
        <f>Input2022!M2314*0.000001</f>
        <v>8.0998619999999999</v>
      </c>
      <c r="N2314">
        <f>Input2022!N2314*0.000001</f>
        <v>2.5960669999999997</v>
      </c>
      <c r="O2314">
        <f>Input2022!O2314*0.000001</f>
        <v>0</v>
      </c>
      <c r="P2314">
        <f>Input2022!P2314*0.000001</f>
        <v>0.57552199999999998</v>
      </c>
      <c r="Q2314">
        <f>Input2022!Q2314*0.000001</f>
        <v>-4.2249999999999996</v>
      </c>
      <c r="R2314">
        <f>Input2022!R2314*0.000001</f>
        <v>18.369565217391305</v>
      </c>
      <c r="S2314">
        <f>Input2022!S2314*0.000001</f>
        <v>14.144565217391303</v>
      </c>
      <c r="T2314">
        <f>Input2022!T2314*0.000001</f>
        <v>0.56725099999999995</v>
      </c>
      <c r="U2314">
        <f>Input2022!U2314*0.000001</f>
        <v>0</v>
      </c>
      <c r="V2314">
        <f>Input2022!V2314*0.000001</f>
        <v>0.59299999999999997</v>
      </c>
      <c r="W2314">
        <f>Input2022!W2314*0.000001</f>
        <v>1.003331</v>
      </c>
    </row>
    <row r="2315" spans="1:23">
      <c r="A2315">
        <f>Input2022!A2315</f>
        <v>2023</v>
      </c>
      <c r="B2315" t="str">
        <f>Input2022!B2315</f>
        <v>Orland Joint Unified School District</v>
      </c>
      <c r="C2315" t="str">
        <f>Input2022!C2315</f>
        <v>School District</v>
      </c>
      <c r="D2315" t="str">
        <f>Input2022!D2315</f>
        <v>06</v>
      </c>
      <c r="E2315" t="str">
        <f>Input2022!E2315</f>
        <v>021</v>
      </c>
      <c r="F2315" t="str">
        <f>Input2022!F2315</f>
        <v>00045</v>
      </c>
      <c r="G2315" t="str">
        <f>Input2022!G2315</f>
        <v>CA</v>
      </c>
      <c r="H2315">
        <f>Input2022!H2315*0.000001</f>
        <v>15.650604999999999</v>
      </c>
      <c r="I2315">
        <f>Input2022!I2315*0.000001</f>
        <v>0</v>
      </c>
      <c r="J2315">
        <f>Input2022!J2315*0.000001</f>
        <v>33.567329999999998</v>
      </c>
      <c r="K2315">
        <f>Input2022!K2315*0.000001</f>
        <v>25.707943999999998</v>
      </c>
      <c r="L2315">
        <f>Input2022!L2315*0.000001</f>
        <v>51.502325999999996</v>
      </c>
      <c r="M2315">
        <f>Input2022!M2315*0.000001</f>
        <v>47.549872999999998</v>
      </c>
      <c r="N2315">
        <f>Input2022!N2315*0.000001</f>
        <v>0</v>
      </c>
      <c r="O2315">
        <f>Input2022!O2315*0.000001</f>
        <v>26.862248999999998</v>
      </c>
      <c r="P2315">
        <f>Input2022!P2315*0.000001</f>
        <v>5.3065410000000002</v>
      </c>
      <c r="Q2315">
        <f>Input2022!Q2315*0.000001</f>
        <v>-22.925167999999999</v>
      </c>
      <c r="R2315">
        <f>Input2022!R2315*0.000001</f>
        <v>103.32707408059744</v>
      </c>
      <c r="S2315">
        <f>Input2022!S2315*0.000001</f>
        <v>80.401906080597442</v>
      </c>
      <c r="T2315">
        <f>Input2022!T2315*0.000001</f>
        <v>3.6567469999999997</v>
      </c>
      <c r="U2315">
        <f>Input2022!U2315*0.000001</f>
        <v>0</v>
      </c>
      <c r="V2315">
        <f>Input2022!V2315*0.000001</f>
        <v>5.7687489999999997</v>
      </c>
      <c r="W2315">
        <f>Input2022!W2315*0.000001</f>
        <v>-13.434875</v>
      </c>
    </row>
    <row r="2316" spans="1:23">
      <c r="A2316">
        <f>Input2022!A2316</f>
        <v>2023</v>
      </c>
      <c r="B2316" t="str">
        <f>Input2022!B2316</f>
        <v>Oro Grande School District</v>
      </c>
      <c r="C2316" t="str">
        <f>Input2022!C2316</f>
        <v>School District</v>
      </c>
      <c r="D2316" t="str">
        <f>Input2022!D2316</f>
        <v>06</v>
      </c>
      <c r="E2316" t="str">
        <f>Input2022!E2316</f>
        <v>071</v>
      </c>
      <c r="F2316" t="str">
        <f>Input2022!F2316</f>
        <v>28950</v>
      </c>
      <c r="G2316" t="str">
        <f>Input2022!G2316</f>
        <v>CA</v>
      </c>
      <c r="H2316">
        <f>Input2022!H2316*0.000001</f>
        <v>29.324154</v>
      </c>
      <c r="I2316">
        <f>Input2022!I2316*0.000001</f>
        <v>-2.981608</v>
      </c>
      <c r="J2316">
        <f>Input2022!J2316*0.000001</f>
        <v>16.054499</v>
      </c>
      <c r="K2316">
        <f>Input2022!K2316*0.000001</f>
        <v>23.562932999999997</v>
      </c>
      <c r="L2316">
        <f>Input2022!L2316*0.000001</f>
        <v>35.133092999999995</v>
      </c>
      <c r="M2316">
        <f>Input2022!M2316*0.000001</f>
        <v>28.339807999999998</v>
      </c>
      <c r="N2316">
        <f>Input2022!N2316*0.000001</f>
        <v>0</v>
      </c>
      <c r="O2316">
        <f>Input2022!O2316*0.000001</f>
        <v>26.833026999999998</v>
      </c>
      <c r="P2316">
        <f>Input2022!P2316*0.000001</f>
        <v>1.911214</v>
      </c>
      <c r="Q2316">
        <f>Input2022!Q2316*0.000001</f>
        <v>-11.024040999999999</v>
      </c>
      <c r="R2316">
        <f>Input2022!R2316*0.000001</f>
        <v>44.566483333333331</v>
      </c>
      <c r="S2316">
        <f>Input2022!S2316*0.000001</f>
        <v>33.542442333333334</v>
      </c>
      <c r="T2316">
        <f>Input2022!T2316*0.000001</f>
        <v>1.911044</v>
      </c>
      <c r="U2316">
        <f>Input2022!U2316*0.000001</f>
        <v>-2.088263919159897E-3</v>
      </c>
      <c r="V2316">
        <f>Input2022!V2316*0.000001</f>
        <v>2.1507067360808403</v>
      </c>
      <c r="W2316">
        <f>Input2022!W2316*0.000001</f>
        <v>21.092175999999998</v>
      </c>
    </row>
    <row r="2317" spans="1:23">
      <c r="A2317">
        <f>Input2022!A2317</f>
        <v>2023</v>
      </c>
      <c r="B2317" t="str">
        <f>Input2022!B2317</f>
        <v>Oroville</v>
      </c>
      <c r="C2317" t="str">
        <f>Input2022!C2317</f>
        <v>City</v>
      </c>
      <c r="D2317" t="str">
        <f>Input2022!D2317</f>
        <v>06</v>
      </c>
      <c r="E2317" t="str">
        <f>Input2022!E2317</f>
        <v>007</v>
      </c>
      <c r="F2317">
        <f>Input2022!F2317</f>
        <v>54386</v>
      </c>
      <c r="G2317" t="str">
        <f>Input2022!G2317</f>
        <v>CA</v>
      </c>
      <c r="H2317">
        <f>Input2022!H2317*0.000001</f>
        <v>22.295461</v>
      </c>
      <c r="I2317">
        <f>Input2022!I2317*0.000001</f>
        <v>-6.9980539999999998</v>
      </c>
      <c r="J2317">
        <f>Input2022!J2317*0.000001</f>
        <v>23.570536999999998</v>
      </c>
      <c r="K2317">
        <f>Input2022!K2317*0.000001</f>
        <v>17.383122999999998</v>
      </c>
      <c r="L2317">
        <f>Input2022!L2317*0.000001</f>
        <v>45.693044</v>
      </c>
      <c r="M2317">
        <f>Input2022!M2317*0.000001</f>
        <v>30.007206</v>
      </c>
      <c r="N2317">
        <f>Input2022!N2317*0.000001</f>
        <v>0</v>
      </c>
      <c r="O2317">
        <f>Input2022!O2317*0.000001</f>
        <v>27.153289999999998</v>
      </c>
      <c r="P2317">
        <f>Input2022!P2317*0.000001</f>
        <v>4.2165530000000002</v>
      </c>
      <c r="Q2317">
        <f>Input2022!Q2317*0.000001</f>
        <v>-11.341213999999999</v>
      </c>
      <c r="R2317">
        <f>Input2022!R2317*0.000001</f>
        <v>95.224299000000002</v>
      </c>
      <c r="S2317">
        <f>Input2022!S2317*0.000001</f>
        <v>83.883084999999994</v>
      </c>
      <c r="T2317">
        <f>Input2022!T2317*0.000001</f>
        <v>1.0895219999999999</v>
      </c>
      <c r="U2317">
        <f>Input2022!U2317*0.000001</f>
        <v>0.35522699999999996</v>
      </c>
      <c r="V2317">
        <f>Input2022!V2317*0.000001</f>
        <v>2.0779609999999997</v>
      </c>
      <c r="W2317">
        <f>Input2022!W2317*0.000001</f>
        <v>0.84163899999999991</v>
      </c>
    </row>
    <row r="2318" spans="1:23">
      <c r="A2318">
        <f>Input2022!A2318</f>
        <v>2023</v>
      </c>
      <c r="B2318" t="str">
        <f>Input2022!B2318</f>
        <v>Oroville City Elementary School District</v>
      </c>
      <c r="C2318" t="str">
        <f>Input2022!C2318</f>
        <v>School District</v>
      </c>
      <c r="D2318" t="str">
        <f>Input2022!D2318</f>
        <v>06</v>
      </c>
      <c r="E2318" t="str">
        <f>Input2022!E2318</f>
        <v>007</v>
      </c>
      <c r="F2318" t="str">
        <f>Input2022!F2318</f>
        <v>29100</v>
      </c>
      <c r="G2318" t="str">
        <f>Input2022!G2318</f>
        <v>CA</v>
      </c>
      <c r="H2318">
        <f>Input2022!H2318*0.000001</f>
        <v>16.097928</v>
      </c>
      <c r="I2318">
        <f>Input2022!I2318*0.000001</f>
        <v>0</v>
      </c>
      <c r="J2318">
        <f>Input2022!J2318*0.000001</f>
        <v>37.806069000000001</v>
      </c>
      <c r="K2318">
        <f>Input2022!K2318*0.000001</f>
        <v>2.7790520000000001</v>
      </c>
      <c r="L2318">
        <f>Input2022!L2318*0.000001</f>
        <v>53.214016000000001</v>
      </c>
      <c r="M2318">
        <f>Input2022!M2318*0.000001</f>
        <v>49.872053000000001</v>
      </c>
      <c r="N2318">
        <f>Input2022!N2318*0.000001</f>
        <v>0</v>
      </c>
      <c r="O2318">
        <f>Input2022!O2318*0.000001</f>
        <v>26.398882999999998</v>
      </c>
      <c r="P2318">
        <f>Input2022!P2318*0.000001</f>
        <v>6.8155529999999995</v>
      </c>
      <c r="Q2318">
        <f>Input2022!Q2318*0.000001</f>
        <v>-25.350375999999997</v>
      </c>
      <c r="R2318">
        <f>Input2022!R2318*0.000001</f>
        <v>113.09955765225713</v>
      </c>
      <c r="S2318">
        <f>Input2022!S2318*0.000001</f>
        <v>87.749181652257136</v>
      </c>
      <c r="T2318">
        <f>Input2022!T2318*0.000001</f>
        <v>3.8172549999999998</v>
      </c>
      <c r="U2318">
        <f>Input2022!U2318*0.000001</f>
        <v>0</v>
      </c>
      <c r="V2318">
        <f>Input2022!V2318*0.000001</f>
        <v>3.1902209999999998</v>
      </c>
      <c r="W2318">
        <f>Input2022!W2318*0.000001</f>
        <v>-11.574745999999999</v>
      </c>
    </row>
    <row r="2319" spans="1:23">
      <c r="A2319">
        <f>Input2022!A2319</f>
        <v>2023</v>
      </c>
      <c r="B2319" t="str">
        <f>Input2022!B2319</f>
        <v>Oroville Union High School District</v>
      </c>
      <c r="C2319" t="str">
        <f>Input2022!C2319</f>
        <v>School District</v>
      </c>
      <c r="D2319" t="str">
        <f>Input2022!D2319</f>
        <v>06</v>
      </c>
      <c r="E2319" t="str">
        <f>Input2022!E2319</f>
        <v>007</v>
      </c>
      <c r="F2319" t="str">
        <f>Input2022!F2319</f>
        <v>29130</v>
      </c>
      <c r="G2319" t="str">
        <f>Input2022!G2319</f>
        <v>CA</v>
      </c>
      <c r="H2319">
        <f>Input2022!H2319*0.000001</f>
        <v>13.823729999999999</v>
      </c>
      <c r="I2319">
        <f>Input2022!I2319*0.000001</f>
        <v>0</v>
      </c>
      <c r="J2319">
        <f>Input2022!J2319*0.000001</f>
        <v>42.076735999999997</v>
      </c>
      <c r="K2319">
        <f>Input2022!K2319*0.000001</f>
        <v>14.402764999999999</v>
      </c>
      <c r="L2319">
        <f>Input2022!L2319*0.000001</f>
        <v>54.465883999999996</v>
      </c>
      <c r="M2319">
        <f>Input2022!M2319*0.000001</f>
        <v>49.513984000000001</v>
      </c>
      <c r="N2319">
        <f>Input2022!N2319*0.000001</f>
        <v>0</v>
      </c>
      <c r="O2319">
        <f>Input2022!O2319*0.000001</f>
        <v>23.811520999999999</v>
      </c>
      <c r="P2319">
        <f>Input2022!P2319*0.000001</f>
        <v>5.0403589999999996</v>
      </c>
      <c r="Q2319">
        <f>Input2022!Q2319*0.000001</f>
        <v>-25.507071</v>
      </c>
      <c r="R2319">
        <f>Input2022!R2319*0.000001</f>
        <v>111.87695199999999</v>
      </c>
      <c r="S2319">
        <f>Input2022!S2319*0.000001</f>
        <v>86.369880999999992</v>
      </c>
      <c r="T2319">
        <f>Input2022!T2319*0.000001</f>
        <v>4.0959329999999996</v>
      </c>
      <c r="U2319">
        <f>Input2022!U2319*0.000001</f>
        <v>0</v>
      </c>
      <c r="V2319">
        <f>Input2022!V2319*0.000001</f>
        <v>11.389488999999999</v>
      </c>
      <c r="W2319">
        <f>Input2022!W2319*0.000001</f>
        <v>-22.416941999999999</v>
      </c>
    </row>
    <row r="2320" spans="1:23">
      <c r="A2320">
        <f>Input2022!A2320</f>
        <v>2023</v>
      </c>
      <c r="B2320" t="str">
        <f>Input2022!B2320</f>
        <v>Outside Creek Elementary School District</v>
      </c>
      <c r="C2320" t="str">
        <f>Input2022!C2320</f>
        <v>School District</v>
      </c>
      <c r="D2320" t="str">
        <f>Input2022!D2320</f>
        <v>06</v>
      </c>
      <c r="E2320" t="str">
        <f>Input2022!E2320</f>
        <v>107</v>
      </c>
      <c r="F2320" t="str">
        <f>Input2022!F2320</f>
        <v>29160</v>
      </c>
      <c r="G2320" t="str">
        <f>Input2022!G2320</f>
        <v>CA</v>
      </c>
      <c r="H2320">
        <f>Input2022!H2320*0.000001</f>
        <v>3.7104949999999999</v>
      </c>
      <c r="I2320">
        <f>Input2022!I2320*0.000001</f>
        <v>0</v>
      </c>
      <c r="J2320">
        <f>Input2022!J2320*0.000001</f>
        <v>1.2405539999999999</v>
      </c>
      <c r="K2320">
        <f>Input2022!K2320*0.000001</f>
        <v>0</v>
      </c>
      <c r="L2320">
        <f>Input2022!L2320*0.000001</f>
        <v>2.528206</v>
      </c>
      <c r="M2320">
        <f>Input2022!M2320*0.000001</f>
        <v>2.3810750000000001</v>
      </c>
      <c r="N2320">
        <f>Input2022!N2320*0.000001</f>
        <v>0</v>
      </c>
      <c r="O2320">
        <f>Input2022!O2320*0.000001</f>
        <v>4.597531</v>
      </c>
      <c r="P2320">
        <f>Input2022!P2320*0.000001</f>
        <v>0.25949800000000001</v>
      </c>
      <c r="Q2320">
        <f>Input2022!Q2320*0.000001</f>
        <v>-0.89377200000000001</v>
      </c>
      <c r="R2320">
        <f>Input2022!R2320*0.000001</f>
        <v>4.0568020000000002</v>
      </c>
      <c r="S2320">
        <f>Input2022!S2320*0.000001</f>
        <v>3.16303</v>
      </c>
      <c r="T2320">
        <f>Input2022!T2320*0.000001</f>
        <v>0.12371099999999999</v>
      </c>
      <c r="U2320">
        <f>Input2022!U2320*0.000001</f>
        <v>0</v>
      </c>
      <c r="V2320">
        <f>Input2022!V2320*0.000001</f>
        <v>0</v>
      </c>
      <c r="W2320">
        <f>Input2022!W2320*0.000001</f>
        <v>3.1611419999999999</v>
      </c>
    </row>
    <row r="2321" spans="1:23">
      <c r="A2321">
        <f>Input2022!A2321</f>
        <v>2023</v>
      </c>
      <c r="B2321" t="str">
        <f>Input2022!B2321</f>
        <v>Owens Valley Unified School District</v>
      </c>
      <c r="C2321" t="str">
        <f>Input2022!C2321</f>
        <v>School District</v>
      </c>
      <c r="D2321" t="str">
        <f>Input2022!D2321</f>
        <v>06</v>
      </c>
      <c r="E2321" t="str">
        <f>Input2022!E2321</f>
        <v>027</v>
      </c>
      <c r="F2321" t="str">
        <f>Input2022!F2321</f>
        <v>29190</v>
      </c>
      <c r="G2321" t="str">
        <f>Input2022!G2321</f>
        <v>CA</v>
      </c>
      <c r="H2321">
        <f>Input2022!H2321*0.000001</f>
        <v>0.93743699999999996</v>
      </c>
      <c r="I2321">
        <f>Input2022!I2321*0.000001</f>
        <v>-0.02</v>
      </c>
      <c r="J2321">
        <f>Input2022!J2321*0.000001</f>
        <v>3.044387</v>
      </c>
      <c r="K2321">
        <f>Input2022!K2321*0.000001</f>
        <v>2.5666609999999999</v>
      </c>
      <c r="L2321">
        <f>Input2022!L2321*0.000001</f>
        <v>3.1402489999999998</v>
      </c>
      <c r="M2321">
        <f>Input2022!M2321*0.000001</f>
        <v>2.8224069999999997</v>
      </c>
      <c r="N2321">
        <f>Input2022!N2321*0.000001</f>
        <v>0</v>
      </c>
      <c r="O2321">
        <f>Input2022!O2321*0.000001</f>
        <v>1.262977</v>
      </c>
      <c r="P2321">
        <f>Input2022!P2321*0.000001</f>
        <v>0.31106400000000001</v>
      </c>
      <c r="Q2321">
        <f>Input2022!Q2321*0.000001</f>
        <v>-1.647994</v>
      </c>
      <c r="R2321">
        <f>Input2022!R2321*0.000001</f>
        <v>7.341189824561404</v>
      </c>
      <c r="S2321">
        <f>Input2022!S2321*0.000001</f>
        <v>5.6931958245614034</v>
      </c>
      <c r="T2321">
        <f>Input2022!T2321*0.000001</f>
        <v>0.27807699999999996</v>
      </c>
      <c r="U2321">
        <f>Input2022!U2321*0.000001</f>
        <v>0.17662055419060829</v>
      </c>
      <c r="V2321">
        <f>Input2022!V2321*0.000001</f>
        <v>0.17150155419060828</v>
      </c>
      <c r="W2321">
        <f>Input2022!W2321*0.000001</f>
        <v>-1.5117929999999999</v>
      </c>
    </row>
    <row r="2322" spans="1:23">
      <c r="A2322">
        <f>Input2022!A2322</f>
        <v>2023</v>
      </c>
      <c r="B2322" t="str">
        <f>Input2022!B2322</f>
        <v>Oxnard</v>
      </c>
      <c r="C2322" t="str">
        <f>Input2022!C2322</f>
        <v>City</v>
      </c>
      <c r="D2322" t="str">
        <f>Input2022!D2322</f>
        <v>06</v>
      </c>
      <c r="E2322" t="str">
        <f>Input2022!E2322</f>
        <v>111</v>
      </c>
      <c r="F2322">
        <f>Input2022!F2322</f>
        <v>54652</v>
      </c>
      <c r="G2322" t="str">
        <f>Input2022!G2322</f>
        <v>CA</v>
      </c>
      <c r="H2322">
        <f>Input2022!H2322*0.000001</f>
        <v>90.830789999999993</v>
      </c>
      <c r="I2322">
        <f>Input2022!I2322*0.000001</f>
        <v>-20.678587</v>
      </c>
      <c r="J2322">
        <f>Input2022!J2322*0.000001</f>
        <v>191.306479</v>
      </c>
      <c r="K2322">
        <f>Input2022!K2322*0.000001</f>
        <v>383.15944099999996</v>
      </c>
      <c r="L2322">
        <f>Input2022!L2322*0.000001</f>
        <v>498.92884899999996</v>
      </c>
      <c r="M2322">
        <f>Input2022!M2322*0.000001</f>
        <v>240.53873299999998</v>
      </c>
      <c r="N2322">
        <f>Input2022!N2322*0.000001</f>
        <v>0</v>
      </c>
      <c r="O2322">
        <f>Input2022!O2322*0.000001</f>
        <v>86.478404999999995</v>
      </c>
      <c r="P2322">
        <f>Input2022!P2322*0.000001</f>
        <v>30.591515999999999</v>
      </c>
      <c r="Q2322">
        <f>Input2022!Q2322*0.000001</f>
        <v>-348.72854899999999</v>
      </c>
      <c r="R2322">
        <f>Input2022!R2322*0.000001</f>
        <v>1426.1690449999999</v>
      </c>
      <c r="S2322">
        <f>Input2022!S2322*0.000001</f>
        <v>1077.4404959999999</v>
      </c>
      <c r="T2322">
        <f>Input2022!T2322*0.000001</f>
        <v>44.628747999999995</v>
      </c>
      <c r="U2322">
        <f>Input2022!U2322*0.000001</f>
        <v>0</v>
      </c>
      <c r="V2322">
        <f>Input2022!V2322*0.000001</f>
        <v>49.001475999999997</v>
      </c>
      <c r="W2322">
        <f>Input2022!W2322*0.000001</f>
        <v>-117.300866</v>
      </c>
    </row>
    <row r="2323" spans="1:23">
      <c r="A2323">
        <f>Input2022!A2323</f>
        <v>2023</v>
      </c>
      <c r="B2323" t="str">
        <f>Input2022!B2323</f>
        <v>Oxnard School District</v>
      </c>
      <c r="C2323" t="str">
        <f>Input2022!C2323</f>
        <v>School District</v>
      </c>
      <c r="D2323" t="str">
        <f>Input2022!D2323</f>
        <v>06</v>
      </c>
      <c r="E2323" t="str">
        <f>Input2022!E2323</f>
        <v>111</v>
      </c>
      <c r="F2323" t="str">
        <f>Input2022!F2323</f>
        <v>29220</v>
      </c>
      <c r="G2323" t="str">
        <f>Input2022!G2323</f>
        <v>CA</v>
      </c>
      <c r="H2323">
        <f>Input2022!H2323*0.000001</f>
        <v>73.092762999999991</v>
      </c>
      <c r="I2323">
        <f>Input2022!I2323*0.000001</f>
        <v>0</v>
      </c>
      <c r="J2323">
        <f>Input2022!J2323*0.000001</f>
        <v>271.87089700000001</v>
      </c>
      <c r="K2323">
        <f>Input2022!K2323*0.000001</f>
        <v>361.11522500000001</v>
      </c>
      <c r="L2323">
        <f>Input2022!L2323*0.000001</f>
        <v>367.25734699999998</v>
      </c>
      <c r="M2323">
        <f>Input2022!M2323*0.000001</f>
        <v>329.67027300000001</v>
      </c>
      <c r="N2323">
        <f>Input2022!N2323*0.000001</f>
        <v>0</v>
      </c>
      <c r="O2323">
        <f>Input2022!O2323*0.000001</f>
        <v>143.65822399999999</v>
      </c>
      <c r="P2323">
        <f>Input2022!P2323*0.000001</f>
        <v>24.883509999999998</v>
      </c>
      <c r="Q2323">
        <f>Input2022!Q2323*0.000001</f>
        <v>-180.73633599999999</v>
      </c>
      <c r="R2323">
        <f>Input2022!R2323*0.000001</f>
        <v>795.79809</v>
      </c>
      <c r="S2323">
        <f>Input2022!S2323*0.000001</f>
        <v>615.06175399999995</v>
      </c>
      <c r="T2323">
        <f>Input2022!T2323*0.000001</f>
        <v>29.671274</v>
      </c>
      <c r="U2323">
        <f>Input2022!U2323*0.000001</f>
        <v>8.5854319999999991</v>
      </c>
      <c r="V2323">
        <f>Input2022!V2323*0.000001</f>
        <v>89.563746999999992</v>
      </c>
      <c r="W2323">
        <f>Input2022!W2323*0.000001</f>
        <v>-191.003657</v>
      </c>
    </row>
    <row r="2324" spans="1:23">
      <c r="A2324">
        <f>Input2022!A2324</f>
        <v>2023</v>
      </c>
      <c r="B2324" t="str">
        <f>Input2022!B2324</f>
        <v>Oxnard Union High School District</v>
      </c>
      <c r="C2324" t="str">
        <f>Input2022!C2324</f>
        <v>School District</v>
      </c>
      <c r="D2324" t="str">
        <f>Input2022!D2324</f>
        <v>06</v>
      </c>
      <c r="E2324" t="str">
        <f>Input2022!E2324</f>
        <v>111</v>
      </c>
      <c r="F2324" t="str">
        <f>Input2022!F2324</f>
        <v>29270</v>
      </c>
      <c r="G2324" t="str">
        <f>Input2022!G2324</f>
        <v>CA</v>
      </c>
      <c r="H2324">
        <f>Input2022!H2324*0.000001</f>
        <v>16.075883999999999</v>
      </c>
      <c r="I2324">
        <f>Input2022!I2324*0.000001</f>
        <v>-8</v>
      </c>
      <c r="J2324">
        <f>Input2022!J2324*0.000001</f>
        <v>315.92588499999999</v>
      </c>
      <c r="K2324">
        <f>Input2022!K2324*0.000001</f>
        <v>519.52966800000002</v>
      </c>
      <c r="L2324">
        <f>Input2022!L2324*0.000001</f>
        <v>392.86542499999996</v>
      </c>
      <c r="M2324">
        <f>Input2022!M2324*0.000001</f>
        <v>336.06874799999997</v>
      </c>
      <c r="N2324">
        <f>Input2022!N2324*0.000001</f>
        <v>0</v>
      </c>
      <c r="O2324">
        <f>Input2022!O2324*0.000001</f>
        <v>56.303345</v>
      </c>
      <c r="P2324">
        <f>Input2022!P2324*0.000001</f>
        <v>30.954082999999997</v>
      </c>
      <c r="Q2324">
        <f>Input2022!Q2324*0.000001</f>
        <v>-190.65107499999999</v>
      </c>
      <c r="R2324">
        <f>Input2022!R2324*0.000001</f>
        <v>859.99364099999991</v>
      </c>
      <c r="S2324">
        <f>Input2022!S2324*0.000001</f>
        <v>669.34256599999992</v>
      </c>
      <c r="T2324">
        <f>Input2022!T2324*0.000001</f>
        <v>30.749585</v>
      </c>
      <c r="U2324">
        <f>Input2022!U2324*0.000001</f>
        <v>81.943968999999996</v>
      </c>
      <c r="V2324">
        <f>Input2022!V2324*0.000001</f>
        <v>178.098794</v>
      </c>
      <c r="W2324">
        <f>Input2022!W2324*0.000001</f>
        <v>-217.57478599999999</v>
      </c>
    </row>
    <row r="2325" spans="1:23">
      <c r="A2325">
        <f>Input2022!A2325</f>
        <v>2023</v>
      </c>
      <c r="B2325" t="str">
        <f>Input2022!B2325</f>
        <v>Pacheco Union Elementary School District</v>
      </c>
      <c r="C2325" t="str">
        <f>Input2022!C2325</f>
        <v>School District</v>
      </c>
      <c r="D2325" t="str">
        <f>Input2022!D2325</f>
        <v>06</v>
      </c>
      <c r="E2325" t="str">
        <f>Input2022!E2325</f>
        <v>089</v>
      </c>
      <c r="F2325" t="str">
        <f>Input2022!F2325</f>
        <v>29280</v>
      </c>
      <c r="G2325" t="str">
        <f>Input2022!G2325</f>
        <v>CA</v>
      </c>
      <c r="H2325">
        <f>Input2022!H2325*0.000001</f>
        <v>1.075739</v>
      </c>
      <c r="I2325">
        <f>Input2022!I2325*0.000001</f>
        <v>0</v>
      </c>
      <c r="J2325">
        <f>Input2022!J2325*0.000001</f>
        <v>9.7758710000000004</v>
      </c>
      <c r="K2325">
        <f>Input2022!K2325*0.000001</f>
        <v>11.90438</v>
      </c>
      <c r="L2325">
        <f>Input2022!L2325*0.000001</f>
        <v>12.267503</v>
      </c>
      <c r="M2325">
        <f>Input2022!M2325*0.000001</f>
        <v>11.209199999999999</v>
      </c>
      <c r="N2325">
        <f>Input2022!N2325*0.000001</f>
        <v>0</v>
      </c>
      <c r="O2325">
        <f>Input2022!O2325*0.000001</f>
        <v>3.1854629999999999</v>
      </c>
      <c r="P2325">
        <f>Input2022!P2325*0.000001</f>
        <v>0.64200699999999999</v>
      </c>
      <c r="Q2325">
        <f>Input2022!Q2325*0.000001</f>
        <v>-7.2585150000000001</v>
      </c>
      <c r="R2325">
        <f>Input2022!R2325*0.000001</f>
        <v>31.482236999999998</v>
      </c>
      <c r="S2325">
        <f>Input2022!S2325*0.000001</f>
        <v>24.223721999999999</v>
      </c>
      <c r="T2325">
        <f>Input2022!T2325*0.000001</f>
        <v>1.0702309999999999</v>
      </c>
      <c r="U2325">
        <f>Input2022!U2325*0.000001</f>
        <v>0</v>
      </c>
      <c r="V2325">
        <f>Input2022!V2325*0.000001</f>
        <v>7.6590999999999992E-2</v>
      </c>
      <c r="W2325">
        <f>Input2022!W2325*0.000001</f>
        <v>-8.2970480000000002</v>
      </c>
    </row>
    <row r="2326" spans="1:23">
      <c r="A2326">
        <f>Input2022!A2326</f>
        <v>2023</v>
      </c>
      <c r="B2326" t="str">
        <f>Input2022!B2326</f>
        <v>Pacific Elementary School District</v>
      </c>
      <c r="C2326" t="str">
        <f>Input2022!C2326</f>
        <v>School District</v>
      </c>
      <c r="D2326" t="str">
        <f>Input2022!D2326</f>
        <v>06</v>
      </c>
      <c r="E2326" t="str">
        <f>Input2022!E2326</f>
        <v>087</v>
      </c>
      <c r="F2326" t="str">
        <f>Input2022!F2326</f>
        <v>29340</v>
      </c>
      <c r="G2326" t="str">
        <f>Input2022!G2326</f>
        <v>CA</v>
      </c>
      <c r="H2326">
        <f>Input2022!H2326*0.000001</f>
        <v>1.9580449999999998</v>
      </c>
      <c r="I2326">
        <f>Input2022!I2326*0.000001</f>
        <v>-3.7752999999999995E-2</v>
      </c>
      <c r="J2326">
        <f>Input2022!J2326*0.000001</f>
        <v>1.8828739999999999</v>
      </c>
      <c r="K2326">
        <f>Input2022!K2326*0.000001</f>
        <v>1.1225000000000001</v>
      </c>
      <c r="L2326">
        <f>Input2022!L2326*0.000001</f>
        <v>3.04392</v>
      </c>
      <c r="M2326">
        <f>Input2022!M2326*0.000001</f>
        <v>2.6282289999999997</v>
      </c>
      <c r="N2326">
        <f>Input2022!N2326*0.000001</f>
        <v>2.8401079999999999</v>
      </c>
      <c r="O2326">
        <f>Input2022!O2326*0.000001</f>
        <v>0</v>
      </c>
      <c r="P2326">
        <f>Input2022!P2326*0.000001</f>
        <v>0.33738699999999999</v>
      </c>
      <c r="Q2326">
        <f>Input2022!Q2326*0.000001</f>
        <v>-1.5712169999999999</v>
      </c>
      <c r="R2326">
        <f>Input2022!R2326*0.000001</f>
        <v>6.7489229999999996</v>
      </c>
      <c r="S2326">
        <f>Input2022!S2326*0.000001</f>
        <v>5.1777059999999997</v>
      </c>
      <c r="T2326">
        <f>Input2022!T2326*0.000001</f>
        <v>0.19101099999999999</v>
      </c>
      <c r="U2326">
        <f>Input2022!U2326*0.000001</f>
        <v>0</v>
      </c>
      <c r="V2326">
        <f>Input2022!V2326*0.000001</f>
        <v>0</v>
      </c>
      <c r="W2326">
        <f>Input2022!W2326*0.000001</f>
        <v>0.92115499999999995</v>
      </c>
    </row>
    <row r="2327" spans="1:23">
      <c r="A2327">
        <f>Input2022!A2327</f>
        <v>2023</v>
      </c>
      <c r="B2327" t="str">
        <f>Input2022!B2327</f>
        <v>Pacific Grove</v>
      </c>
      <c r="C2327" t="str">
        <f>Input2022!C2327</f>
        <v>City</v>
      </c>
      <c r="D2327" t="str">
        <f>Input2022!D2327</f>
        <v>06</v>
      </c>
      <c r="E2327" t="str">
        <f>Input2022!E2327</f>
        <v>053</v>
      </c>
      <c r="F2327">
        <f>Input2022!F2327</f>
        <v>54848</v>
      </c>
      <c r="G2327" t="str">
        <f>Input2022!G2327</f>
        <v>CA</v>
      </c>
      <c r="H2327">
        <f>Input2022!H2327*0.000001</f>
        <v>15.006867</v>
      </c>
      <c r="I2327">
        <f>Input2022!I2327*0.000001</f>
        <v>-0.97591899999999998</v>
      </c>
      <c r="J2327">
        <f>Input2022!J2327*0.000001</f>
        <v>28.892679999999999</v>
      </c>
      <c r="K2327">
        <f>Input2022!K2327*0.000001</f>
        <v>14.413374999999998</v>
      </c>
      <c r="L2327">
        <f>Input2022!L2327*0.000001</f>
        <v>43.100566000000001</v>
      </c>
      <c r="M2327">
        <f>Input2022!M2327*0.000001</f>
        <v>31.509321</v>
      </c>
      <c r="N2327">
        <f>Input2022!N2327*0.000001</f>
        <v>0</v>
      </c>
      <c r="O2327">
        <f>Input2022!O2327*0.000001</f>
        <v>13.578317999999999</v>
      </c>
      <c r="P2327">
        <f>Input2022!P2327*0.000001</f>
        <v>1.7872059999999999</v>
      </c>
      <c r="Q2327">
        <f>Input2022!Q2327*0.000001</f>
        <v>-52.295193999999995</v>
      </c>
      <c r="R2327">
        <f>Input2022!R2327*0.000001</f>
        <v>224.25040299999998</v>
      </c>
      <c r="S2327">
        <f>Input2022!S2327*0.000001</f>
        <v>171.955209</v>
      </c>
      <c r="T2327">
        <f>Input2022!T2327*0.000001</f>
        <v>4.8118280000000002</v>
      </c>
      <c r="U2327">
        <f>Input2022!U2327*0.000001</f>
        <v>0</v>
      </c>
      <c r="V2327">
        <f>Input2022!V2327*0.000001</f>
        <v>4.3056219999999996</v>
      </c>
      <c r="W2327">
        <f>Input2022!W2327*0.000001</f>
        <v>-32.183453</v>
      </c>
    </row>
    <row r="2328" spans="1:23">
      <c r="A2328">
        <f>Input2022!A2328</f>
        <v>2023</v>
      </c>
      <c r="B2328" t="str">
        <f>Input2022!B2328</f>
        <v>Pacific Grove Unified School District</v>
      </c>
      <c r="C2328" t="str">
        <f>Input2022!C2328</f>
        <v>School District</v>
      </c>
      <c r="D2328" t="str">
        <f>Input2022!D2328</f>
        <v>06</v>
      </c>
      <c r="E2328" t="str">
        <f>Input2022!E2328</f>
        <v>053</v>
      </c>
      <c r="F2328" t="str">
        <f>Input2022!F2328</f>
        <v>29370</v>
      </c>
      <c r="G2328" t="str">
        <f>Input2022!G2328</f>
        <v>CA</v>
      </c>
      <c r="H2328">
        <f>Input2022!H2328*0.000001</f>
        <v>5.7553539999999996</v>
      </c>
      <c r="I2328">
        <f>Input2022!I2328*0.000001</f>
        <v>-0.41828599999999999</v>
      </c>
      <c r="J2328">
        <f>Input2022!J2328*0.000001</f>
        <v>43.994440999999995</v>
      </c>
      <c r="K2328">
        <f>Input2022!K2328*0.000001</f>
        <v>39.309027</v>
      </c>
      <c r="L2328">
        <f>Input2022!L2328*0.000001</f>
        <v>54.961796999999997</v>
      </c>
      <c r="M2328">
        <f>Input2022!M2328*0.000001</f>
        <v>45.156012999999994</v>
      </c>
      <c r="N2328">
        <f>Input2022!N2328*0.000001</f>
        <v>0</v>
      </c>
      <c r="O2328">
        <f>Input2022!O2328*0.000001</f>
        <v>9.7576679999999989</v>
      </c>
      <c r="P2328">
        <f>Input2022!P2328*0.000001</f>
        <v>2.3094570000000001</v>
      </c>
      <c r="Q2328">
        <f>Input2022!Q2328*0.000001</f>
        <v>-40.384324999999997</v>
      </c>
      <c r="R2328">
        <f>Input2022!R2328*0.000001</f>
        <v>177.26607899999999</v>
      </c>
      <c r="S2328">
        <f>Input2022!S2328*0.000001</f>
        <v>136.881754</v>
      </c>
      <c r="T2328">
        <f>Input2022!T2328*0.000001</f>
        <v>6.1035740000000001</v>
      </c>
      <c r="U2328">
        <f>Input2022!U2328*0.000001</f>
        <v>-1.464E-3</v>
      </c>
      <c r="V2328">
        <f>Input2022!V2328*0.000001</f>
        <v>8.0020159999999994</v>
      </c>
      <c r="W2328">
        <f>Input2022!W2328*0.000001</f>
        <v>-34.101486000000001</v>
      </c>
    </row>
    <row r="2329" spans="1:23">
      <c r="A2329">
        <f>Input2022!A2329</f>
        <v>2023</v>
      </c>
      <c r="B2329" t="str">
        <f>Input2022!B2329</f>
        <v>Pacific Library Partnership</v>
      </c>
      <c r="C2329" t="str">
        <f>Input2022!C2329</f>
        <v>Special District</v>
      </c>
      <c r="D2329" t="str">
        <f>Input2022!D2329</f>
        <v>06</v>
      </c>
      <c r="E2329" t="str">
        <f>Input2022!E2329</f>
        <v>081</v>
      </c>
      <c r="F2329">
        <f>Input2022!F2329</f>
        <v>99049</v>
      </c>
      <c r="G2329" t="str">
        <f>Input2022!G2329</f>
        <v>CA</v>
      </c>
      <c r="H2329">
        <f>Input2022!H2329*0.000001</f>
        <v>2.4539740000000001</v>
      </c>
      <c r="I2329">
        <f>Input2022!I2329*0.000001</f>
        <v>0</v>
      </c>
      <c r="J2329">
        <f>Input2022!J2329*0.000001</f>
        <v>12.944664</v>
      </c>
      <c r="K2329">
        <f>Input2022!K2329*0.000001</f>
        <v>0</v>
      </c>
      <c r="L2329">
        <f>Input2022!L2329*0.000001</f>
        <v>12.745816999999999</v>
      </c>
      <c r="M2329">
        <f>Input2022!M2329*0.000001</f>
        <v>12.745816999999999</v>
      </c>
      <c r="N2329">
        <f>Input2022!N2329*0.000001</f>
        <v>0</v>
      </c>
      <c r="O2329">
        <f>Input2022!O2329*0.000001</f>
        <v>10.215422999999999</v>
      </c>
      <c r="P2329">
        <f>Input2022!P2329*0.000001</f>
        <v>0.285746</v>
      </c>
      <c r="Q2329">
        <f>Input2022!Q2329*0.000001</f>
        <v>0</v>
      </c>
      <c r="R2329">
        <f>Input2022!R2329*0.000001</f>
        <v>0</v>
      </c>
      <c r="S2329">
        <f>Input2022!S2329*0.000001</f>
        <v>0</v>
      </c>
      <c r="T2329">
        <f>Input2022!T2329*0.000001</f>
        <v>0</v>
      </c>
      <c r="U2329">
        <f>Input2022!U2329*0.000001</f>
        <v>0</v>
      </c>
      <c r="V2329">
        <f>Input2022!V2329*0.000001</f>
        <v>0</v>
      </c>
      <c r="W2329">
        <f>Input2022!W2329*0.000001</f>
        <v>2.14059</v>
      </c>
    </row>
    <row r="2330" spans="1:23">
      <c r="A2330">
        <f>Input2022!A2330</f>
        <v>2023</v>
      </c>
      <c r="B2330" t="str">
        <f>Input2022!B2330</f>
        <v>Pacific Union School District</v>
      </c>
      <c r="C2330" t="str">
        <f>Input2022!C2330</f>
        <v>School District</v>
      </c>
      <c r="D2330" t="str">
        <f>Input2022!D2330</f>
        <v>06</v>
      </c>
      <c r="E2330" t="str">
        <f>Input2022!E2330</f>
        <v>023</v>
      </c>
      <c r="F2330" t="str">
        <f>Input2022!F2330</f>
        <v>29430</v>
      </c>
      <c r="G2330" t="str">
        <f>Input2022!G2330</f>
        <v>CA</v>
      </c>
      <c r="H2330">
        <f>Input2022!H2330*0.000001</f>
        <v>3.7130359999999998</v>
      </c>
      <c r="I2330">
        <f>Input2022!I2330*0.000001</f>
        <v>0</v>
      </c>
      <c r="J2330">
        <f>Input2022!J2330*0.000001</f>
        <v>7.7836879999999997</v>
      </c>
      <c r="K2330">
        <f>Input2022!K2330*0.000001</f>
        <v>5.5450039999999996</v>
      </c>
      <c r="L2330">
        <f>Input2022!L2330*0.000001</f>
        <v>10.326393999999999</v>
      </c>
      <c r="M2330">
        <f>Input2022!M2330*0.000001</f>
        <v>8.9532550000000004</v>
      </c>
      <c r="N2330">
        <f>Input2022!N2330*0.000001</f>
        <v>5.8576289999999993</v>
      </c>
      <c r="O2330">
        <f>Input2022!O2330*0.000001</f>
        <v>0</v>
      </c>
      <c r="P2330">
        <f>Input2022!P2330*0.000001</f>
        <v>0.610815</v>
      </c>
      <c r="Q2330">
        <f>Input2022!Q2330*0.000001</f>
        <v>-5.5915499999999998</v>
      </c>
      <c r="R2330">
        <f>Input2022!R2330*0.000001</f>
        <v>25.047507</v>
      </c>
      <c r="S2330">
        <f>Input2022!S2330*0.000001</f>
        <v>19.455956999999998</v>
      </c>
      <c r="T2330">
        <f>Input2022!T2330*0.000001</f>
        <v>0.75753399999999993</v>
      </c>
      <c r="U2330">
        <f>Input2022!U2330*0.000001</f>
        <v>0</v>
      </c>
      <c r="V2330">
        <f>Input2022!V2330*0.000001</f>
        <v>0.17458799999999999</v>
      </c>
      <c r="W2330">
        <f>Input2022!W2330*0.000001</f>
        <v>-1.7548649999999999</v>
      </c>
    </row>
    <row r="2331" spans="1:23">
      <c r="A2331">
        <f>Input2022!A2331</f>
        <v>2023</v>
      </c>
      <c r="B2331" t="str">
        <f>Input2022!B2331</f>
        <v>Pacifica</v>
      </c>
      <c r="C2331" t="str">
        <f>Input2022!C2331</f>
        <v>City</v>
      </c>
      <c r="D2331" t="str">
        <f>Input2022!D2331</f>
        <v>06</v>
      </c>
      <c r="E2331" t="str">
        <f>Input2022!E2331</f>
        <v>081</v>
      </c>
      <c r="F2331">
        <f>Input2022!F2331</f>
        <v>54806</v>
      </c>
      <c r="G2331" t="str">
        <f>Input2022!G2331</f>
        <v>CA</v>
      </c>
      <c r="H2331">
        <f>Input2022!H2331*0.000001</f>
        <v>16.833427999999998</v>
      </c>
      <c r="I2331">
        <f>Input2022!I2331*0.000001</f>
        <v>-2.9603809999999999</v>
      </c>
      <c r="J2331">
        <f>Input2022!J2331*0.000001</f>
        <v>42.923364999999997</v>
      </c>
      <c r="K2331">
        <f>Input2022!K2331*0.000001</f>
        <v>77.423119999999997</v>
      </c>
      <c r="L2331">
        <f>Input2022!L2331*0.000001</f>
        <v>83.283537999999993</v>
      </c>
      <c r="M2331">
        <f>Input2022!M2331*0.000001</f>
        <v>49.008091999999998</v>
      </c>
      <c r="N2331">
        <f>Input2022!N2331*0.000001</f>
        <v>0</v>
      </c>
      <c r="O2331">
        <f>Input2022!O2331*0.000001</f>
        <v>16.721142999999998</v>
      </c>
      <c r="P2331">
        <f>Input2022!P2331*0.000001</f>
        <v>3.2702459999999998</v>
      </c>
      <c r="Q2331">
        <f>Input2022!Q2331*0.000001</f>
        <v>-69.681252999999998</v>
      </c>
      <c r="R2331">
        <f>Input2022!R2331*0.000001</f>
        <v>310.69414799999998</v>
      </c>
      <c r="S2331">
        <f>Input2022!S2331*0.000001</f>
        <v>241.01289499999999</v>
      </c>
      <c r="T2331">
        <f>Input2022!T2331*0.000001</f>
        <v>7.9558849999999994</v>
      </c>
      <c r="U2331">
        <f>Input2022!U2331*0.000001</f>
        <v>0.168961</v>
      </c>
      <c r="V2331">
        <f>Input2022!V2331*0.000001</f>
        <v>4.5856599999999998</v>
      </c>
      <c r="W2331">
        <f>Input2022!W2331*0.000001</f>
        <v>-27.609393999999998</v>
      </c>
    </row>
    <row r="2332" spans="1:23">
      <c r="A2332">
        <f>Input2022!A2332</f>
        <v>2023</v>
      </c>
      <c r="B2332" t="str">
        <f>Input2022!B2332</f>
        <v>Pacifica School District</v>
      </c>
      <c r="C2332" t="str">
        <f>Input2022!C2332</f>
        <v>School District</v>
      </c>
      <c r="D2332" t="str">
        <f>Input2022!D2332</f>
        <v>06</v>
      </c>
      <c r="E2332" t="str">
        <f>Input2022!E2332</f>
        <v>081</v>
      </c>
      <c r="F2332" t="str">
        <f>Input2022!F2332</f>
        <v>20460</v>
      </c>
      <c r="G2332" t="str">
        <f>Input2022!G2332</f>
        <v>CA</v>
      </c>
      <c r="H2332">
        <f>Input2022!H2332*0.000001</f>
        <v>5.6642479999999997</v>
      </c>
      <c r="I2332">
        <f>Input2022!I2332*0.000001</f>
        <v>0</v>
      </c>
      <c r="J2332">
        <f>Input2022!J2332*0.000001</f>
        <v>39.710294999999995</v>
      </c>
      <c r="K2332">
        <f>Input2022!K2332*0.000001</f>
        <v>62.997539999999994</v>
      </c>
      <c r="L2332">
        <f>Input2022!L2332*0.000001</f>
        <v>53.282168999999996</v>
      </c>
      <c r="M2332">
        <f>Input2022!M2332*0.000001</f>
        <v>42.867131000000001</v>
      </c>
      <c r="N2332">
        <f>Input2022!N2332*0.000001</f>
        <v>0</v>
      </c>
      <c r="O2332">
        <f>Input2022!O2332*0.000001</f>
        <v>9.156466</v>
      </c>
      <c r="P2332">
        <f>Input2022!P2332*0.000001</f>
        <v>2.1305019999999999</v>
      </c>
      <c r="Q2332">
        <f>Input2022!Q2332*0.000001</f>
        <v>-24.845451999999998</v>
      </c>
      <c r="R2332">
        <f>Input2022!R2332*0.000001</f>
        <v>111.708207</v>
      </c>
      <c r="S2332">
        <f>Input2022!S2332*0.000001</f>
        <v>86.862754999999993</v>
      </c>
      <c r="T2332">
        <f>Input2022!T2332*0.000001</f>
        <v>3.7586739999999996</v>
      </c>
      <c r="U2332">
        <f>Input2022!U2332*0.000001</f>
        <v>0</v>
      </c>
      <c r="V2332">
        <f>Input2022!V2332*0.000001</f>
        <v>14.068527999999999</v>
      </c>
      <c r="W2332">
        <f>Input2022!W2332*0.000001</f>
        <v>-35.759951999999998</v>
      </c>
    </row>
    <row r="2333" spans="1:23">
      <c r="A2333">
        <f>Input2022!A2333</f>
        <v>2023</v>
      </c>
      <c r="B2333" t="str">
        <f>Input2022!B2333</f>
        <v>Palermo Union School District</v>
      </c>
      <c r="C2333" t="str">
        <f>Input2022!C2333</f>
        <v>School District</v>
      </c>
      <c r="D2333" t="str">
        <f>Input2022!D2333</f>
        <v>06</v>
      </c>
      <c r="E2333" t="str">
        <f>Input2022!E2333</f>
        <v>007</v>
      </c>
      <c r="F2333" t="str">
        <f>Input2022!F2333</f>
        <v>29540</v>
      </c>
      <c r="G2333" t="str">
        <f>Input2022!G2333</f>
        <v>CA</v>
      </c>
      <c r="H2333">
        <f>Input2022!H2333*0.000001</f>
        <v>5.7414869999999993</v>
      </c>
      <c r="I2333">
        <f>Input2022!I2333*0.000001</f>
        <v>0</v>
      </c>
      <c r="J2333">
        <f>Input2022!J2333*0.000001</f>
        <v>21.145288000000001</v>
      </c>
      <c r="K2333">
        <f>Input2022!K2333*0.000001</f>
        <v>0.12231399999999999</v>
      </c>
      <c r="L2333">
        <f>Input2022!L2333*0.000001</f>
        <v>28.7377</v>
      </c>
      <c r="M2333">
        <f>Input2022!M2333*0.000001</f>
        <v>26.368027999999999</v>
      </c>
      <c r="N2333">
        <f>Input2022!N2333*0.000001</f>
        <v>0</v>
      </c>
      <c r="O2333">
        <f>Input2022!O2333*0.000001</f>
        <v>11.982415999999999</v>
      </c>
      <c r="P2333">
        <f>Input2022!P2333*0.000001</f>
        <v>3.065353</v>
      </c>
      <c r="Q2333">
        <f>Input2022!Q2333*0.000001</f>
        <v>-15.952598999999999</v>
      </c>
      <c r="R2333">
        <f>Input2022!R2333*0.000001</f>
        <v>71.44639548400734</v>
      </c>
      <c r="S2333">
        <f>Input2022!S2333*0.000001</f>
        <v>55.493796484007341</v>
      </c>
      <c r="T2333">
        <f>Input2022!T2333*0.000001</f>
        <v>2.483625</v>
      </c>
      <c r="U2333">
        <f>Input2022!U2333*0.000001</f>
        <v>0</v>
      </c>
      <c r="V2333">
        <f>Input2022!V2333*0.000001</f>
        <v>3.3144109999999998</v>
      </c>
      <c r="W2333">
        <f>Input2022!W2333*0.000001</f>
        <v>-9.6337789999999988</v>
      </c>
    </row>
    <row r="2334" spans="1:23">
      <c r="A2334">
        <f>Input2022!A2334</f>
        <v>2023</v>
      </c>
      <c r="B2334" t="str">
        <f>Input2022!B2334</f>
        <v>Palm Desert</v>
      </c>
      <c r="C2334" t="str">
        <f>Input2022!C2334</f>
        <v>City</v>
      </c>
      <c r="D2334" t="str">
        <f>Input2022!D2334</f>
        <v>06</v>
      </c>
      <c r="E2334" t="str">
        <f>Input2022!E2334</f>
        <v>065</v>
      </c>
      <c r="F2334">
        <f>Input2022!F2334</f>
        <v>55184</v>
      </c>
      <c r="G2334" t="str">
        <f>Input2022!G2334</f>
        <v>CA</v>
      </c>
      <c r="H2334">
        <f>Input2022!H2334*0.000001</f>
        <v>117.41468999999999</v>
      </c>
      <c r="I2334">
        <f>Input2022!I2334*0.000001</f>
        <v>-24.813040999999998</v>
      </c>
      <c r="J2334">
        <f>Input2022!J2334*0.000001</f>
        <v>59.445627999999999</v>
      </c>
      <c r="K2334">
        <f>Input2022!K2334*0.000001</f>
        <v>5.9773549999999993</v>
      </c>
      <c r="L2334">
        <f>Input2022!L2334*0.000001</f>
        <v>146.027286</v>
      </c>
      <c r="M2334">
        <f>Input2022!M2334*0.000001</f>
        <v>82.648729000000003</v>
      </c>
      <c r="N2334">
        <f>Input2022!N2334*0.000001</f>
        <v>0</v>
      </c>
      <c r="O2334">
        <f>Input2022!O2334*0.000001</f>
        <v>124.938153</v>
      </c>
      <c r="P2334">
        <f>Input2022!P2334*0.000001</f>
        <v>16.846461999999999</v>
      </c>
      <c r="Q2334">
        <f>Input2022!Q2334*0.000001</f>
        <v>-38.681818999999997</v>
      </c>
      <c r="R2334">
        <f>Input2022!R2334*0.000001</f>
        <v>153.94856099999998</v>
      </c>
      <c r="S2334">
        <f>Input2022!S2334*0.000001</f>
        <v>115.26674199999999</v>
      </c>
      <c r="T2334">
        <f>Input2022!T2334*0.000001</f>
        <v>4.5747529999999994</v>
      </c>
      <c r="U2334">
        <f>Input2022!U2334*0.000001</f>
        <v>21.020109999999999</v>
      </c>
      <c r="V2334">
        <f>Input2022!V2334*0.000001</f>
        <v>21.875948999999999</v>
      </c>
      <c r="W2334">
        <f>Input2022!W2334*0.000001</f>
        <v>156.10634899999999</v>
      </c>
    </row>
    <row r="2335" spans="1:23">
      <c r="A2335">
        <f>Input2022!A2335</f>
        <v>2023</v>
      </c>
      <c r="B2335" t="str">
        <f>Input2022!B2335</f>
        <v>Palm Springs</v>
      </c>
      <c r="C2335" t="str">
        <f>Input2022!C2335</f>
        <v>City</v>
      </c>
      <c r="D2335" t="str">
        <f>Input2022!D2335</f>
        <v>06</v>
      </c>
      <c r="E2335" t="str">
        <f>Input2022!E2335</f>
        <v>065</v>
      </c>
      <c r="F2335">
        <f>Input2022!F2335</f>
        <v>55254</v>
      </c>
      <c r="G2335" t="str">
        <f>Input2022!G2335</f>
        <v>CA</v>
      </c>
      <c r="H2335">
        <f>Input2022!H2335*0.000001</f>
        <v>151.53974599999998</v>
      </c>
      <c r="I2335">
        <f>Input2022!I2335*0.000001</f>
        <v>-16.364089</v>
      </c>
      <c r="J2335">
        <f>Input2022!J2335*0.000001</f>
        <v>155.86897199999999</v>
      </c>
      <c r="K2335">
        <f>Input2022!K2335*0.000001</f>
        <v>217.529146</v>
      </c>
      <c r="L2335">
        <f>Input2022!L2335*0.000001</f>
        <v>336.54866999999996</v>
      </c>
      <c r="M2335">
        <f>Input2022!M2335*0.000001</f>
        <v>192.291991</v>
      </c>
      <c r="N2335">
        <f>Input2022!N2335*0.000001</f>
        <v>0</v>
      </c>
      <c r="O2335">
        <f>Input2022!O2335*0.000001</f>
        <v>149.51102</v>
      </c>
      <c r="P2335">
        <f>Input2022!P2335*0.000001</f>
        <v>13.806562999999999</v>
      </c>
      <c r="Q2335">
        <f>Input2022!Q2335*0.000001</f>
        <v>-194.71696799999998</v>
      </c>
      <c r="R2335">
        <f>Input2022!R2335*0.000001</f>
        <v>590.67577599999993</v>
      </c>
      <c r="S2335">
        <f>Input2022!S2335*0.000001</f>
        <v>395.95880799999998</v>
      </c>
      <c r="T2335">
        <f>Input2022!T2335*0.000001</f>
        <v>22.115596999999998</v>
      </c>
      <c r="U2335">
        <f>Input2022!U2335*0.000001</f>
        <v>0</v>
      </c>
      <c r="V2335">
        <f>Input2022!V2335*0.000001</f>
        <v>120.50327999999999</v>
      </c>
      <c r="W2335">
        <f>Input2022!W2335*0.000001</f>
        <v>-16.730536000000001</v>
      </c>
    </row>
    <row r="2336" spans="1:23">
      <c r="A2336">
        <f>Input2022!A2336</f>
        <v>2023</v>
      </c>
      <c r="B2336" t="str">
        <f>Input2022!B2336</f>
        <v>Palm Springs Unified School District</v>
      </c>
      <c r="C2336" t="str">
        <f>Input2022!C2336</f>
        <v>School District</v>
      </c>
      <c r="D2336" t="str">
        <f>Input2022!D2336</f>
        <v>06</v>
      </c>
      <c r="E2336" t="str">
        <f>Input2022!E2336</f>
        <v>065</v>
      </c>
      <c r="F2336" t="str">
        <f>Input2022!F2336</f>
        <v>29550</v>
      </c>
      <c r="G2336" t="str">
        <f>Input2022!G2336</f>
        <v>CA</v>
      </c>
      <c r="H2336">
        <f>Input2022!H2336*0.000001</f>
        <v>76.062856999999994</v>
      </c>
      <c r="I2336">
        <f>Input2022!I2336*0.000001</f>
        <v>-10.883054999999999</v>
      </c>
      <c r="J2336">
        <f>Input2022!J2336*0.000001</f>
        <v>413.81067300000001</v>
      </c>
      <c r="K2336">
        <f>Input2022!K2336*0.000001</f>
        <v>424.29788099999996</v>
      </c>
      <c r="L2336">
        <f>Input2022!L2336*0.000001</f>
        <v>615.23242199999993</v>
      </c>
      <c r="M2336">
        <f>Input2022!M2336*0.000001</f>
        <v>487.34486299999998</v>
      </c>
      <c r="N2336">
        <f>Input2022!N2336*0.000001</f>
        <v>0</v>
      </c>
      <c r="O2336">
        <f>Input2022!O2336*0.000001</f>
        <v>185.64435899999998</v>
      </c>
      <c r="P2336">
        <f>Input2022!P2336*0.000001</f>
        <v>61.136465999999999</v>
      </c>
      <c r="Q2336">
        <f>Input2022!Q2336*0.000001</f>
        <v>-284.99382500000002</v>
      </c>
      <c r="R2336">
        <f>Input2022!R2336*0.000001</f>
        <v>1270.4603273684213</v>
      </c>
      <c r="S2336">
        <f>Input2022!S2336*0.000001</f>
        <v>985.46650236842129</v>
      </c>
      <c r="T2336">
        <f>Input2022!T2336*0.000001</f>
        <v>46.489933999999998</v>
      </c>
      <c r="U2336">
        <f>Input2022!U2336*0.000001</f>
        <v>-1.1003010105012879E-2</v>
      </c>
      <c r="V2336">
        <f>Input2022!V2336*0.000001</f>
        <v>51.236459989894982</v>
      </c>
      <c r="W2336">
        <f>Input2022!W2336*0.000001</f>
        <v>-133.72287699999998</v>
      </c>
    </row>
    <row r="2337" spans="1:23">
      <c r="A2337">
        <f>Input2022!A2337</f>
        <v>2023</v>
      </c>
      <c r="B2337" t="str">
        <f>Input2022!B2337</f>
        <v>Palmdale</v>
      </c>
      <c r="C2337" t="str">
        <f>Input2022!C2337</f>
        <v>City</v>
      </c>
      <c r="D2337" t="str">
        <f>Input2022!D2337</f>
        <v>06</v>
      </c>
      <c r="E2337" t="str">
        <f>Input2022!E2337</f>
        <v>037</v>
      </c>
      <c r="F2337">
        <f>Input2022!F2337</f>
        <v>55156</v>
      </c>
      <c r="G2337" t="str">
        <f>Input2022!G2337</f>
        <v>CA</v>
      </c>
      <c r="H2337">
        <f>Input2022!H2337*0.000001</f>
        <v>82.175922</v>
      </c>
      <c r="I2337">
        <f>Input2022!I2337*0.000001</f>
        <v>-4.7329739999999996</v>
      </c>
      <c r="J2337">
        <f>Input2022!J2337*0.000001</f>
        <v>72.670006999999998</v>
      </c>
      <c r="K2337">
        <f>Input2022!K2337*0.000001</f>
        <v>63.964915999999995</v>
      </c>
      <c r="L2337">
        <f>Input2022!L2337*0.000001</f>
        <v>235.01895499999998</v>
      </c>
      <c r="M2337">
        <f>Input2022!M2337*0.000001</f>
        <v>89.817222000000001</v>
      </c>
      <c r="N2337">
        <f>Input2022!N2337*0.000001</f>
        <v>0</v>
      </c>
      <c r="O2337">
        <f>Input2022!O2337*0.000001</f>
        <v>77.549438999999992</v>
      </c>
      <c r="P2337">
        <f>Input2022!P2337*0.000001</f>
        <v>14.253026999999999</v>
      </c>
      <c r="Q2337">
        <f>Input2022!Q2337*0.000001</f>
        <v>-58.613320999999999</v>
      </c>
      <c r="R2337">
        <f>Input2022!R2337*0.000001</f>
        <v>210.03355199999999</v>
      </c>
      <c r="S2337">
        <f>Input2022!S2337*0.000001</f>
        <v>151.420231</v>
      </c>
      <c r="T2337">
        <f>Input2022!T2337*0.000001</f>
        <v>6.4688789999999994</v>
      </c>
      <c r="U2337">
        <f>Input2022!U2337*0.000001</f>
        <v>0.70783699999999994</v>
      </c>
      <c r="V2337">
        <f>Input2022!V2337*0.000001</f>
        <v>0.90703400000000001</v>
      </c>
      <c r="W2337">
        <f>Input2022!W2337*0.000001</f>
        <v>83.801171999999994</v>
      </c>
    </row>
    <row r="2338" spans="1:23">
      <c r="A2338">
        <f>Input2022!A2338</f>
        <v>2023</v>
      </c>
      <c r="B2338" t="str">
        <f>Input2022!B2338</f>
        <v>Palmdale School District</v>
      </c>
      <c r="C2338" t="str">
        <f>Input2022!C2338</f>
        <v>School District</v>
      </c>
      <c r="D2338" t="str">
        <f>Input2022!D2338</f>
        <v>06</v>
      </c>
      <c r="E2338" t="str">
        <f>Input2022!E2338</f>
        <v>037</v>
      </c>
      <c r="F2338" t="str">
        <f>Input2022!F2338</f>
        <v>29580</v>
      </c>
      <c r="G2338" t="str">
        <f>Input2022!G2338</f>
        <v>CA</v>
      </c>
      <c r="H2338">
        <f>Input2022!H2338*0.000001</f>
        <v>60.884071999999996</v>
      </c>
      <c r="I2338">
        <f>Input2022!I2338*0.000001</f>
        <v>0</v>
      </c>
      <c r="J2338">
        <f>Input2022!J2338*0.000001</f>
        <v>314.43219999999997</v>
      </c>
      <c r="K2338">
        <f>Input2022!K2338*0.000001</f>
        <v>185.01933699999998</v>
      </c>
      <c r="L2338">
        <f>Input2022!L2338*0.000001</f>
        <v>517.15091799999993</v>
      </c>
      <c r="M2338">
        <f>Input2022!M2338*0.000001</f>
        <v>390.14288299999998</v>
      </c>
      <c r="N2338">
        <f>Input2022!N2338*0.000001</f>
        <v>0</v>
      </c>
      <c r="O2338">
        <f>Input2022!O2338*0.000001</f>
        <v>218.50917799999999</v>
      </c>
      <c r="P2338">
        <f>Input2022!P2338*0.000001</f>
        <v>46.532430999999995</v>
      </c>
      <c r="Q2338">
        <f>Input2022!Q2338*0.000001</f>
        <v>-218.53098499999999</v>
      </c>
      <c r="R2338">
        <f>Input2022!R2338*0.000001</f>
        <v>967.36484399999995</v>
      </c>
      <c r="S2338">
        <f>Input2022!S2338*0.000001</f>
        <v>748.83385899999996</v>
      </c>
      <c r="T2338">
        <f>Input2022!T2338*0.000001</f>
        <v>34.097504000000001</v>
      </c>
      <c r="U2338">
        <f>Input2022!U2338*0.000001</f>
        <v>10.035971999999999</v>
      </c>
      <c r="V2338">
        <f>Input2022!V2338*0.000001</f>
        <v>109.47509599999999</v>
      </c>
      <c r="W2338">
        <f>Input2022!W2338*0.000001</f>
        <v>-277.373133</v>
      </c>
    </row>
    <row r="2339" spans="1:23">
      <c r="A2339">
        <f>Input2022!A2339</f>
        <v>2023</v>
      </c>
      <c r="B2339" t="str">
        <f>Input2022!B2339</f>
        <v>Palo Alto</v>
      </c>
      <c r="C2339" t="str">
        <f>Input2022!C2339</f>
        <v>City</v>
      </c>
      <c r="D2339" t="str">
        <f>Input2022!D2339</f>
        <v>06</v>
      </c>
      <c r="E2339" t="str">
        <f>Input2022!E2339</f>
        <v>085</v>
      </c>
      <c r="F2339">
        <f>Input2022!F2339</f>
        <v>55282</v>
      </c>
      <c r="G2339" t="str">
        <f>Input2022!G2339</f>
        <v>CA</v>
      </c>
      <c r="H2339">
        <f>Input2022!H2339*0.000001</f>
        <v>95.054999999999993</v>
      </c>
      <c r="I2339">
        <f>Input2022!I2339*0.000001</f>
        <v>-39.03</v>
      </c>
      <c r="J2339">
        <f>Input2022!J2339*0.000001</f>
        <v>199.85</v>
      </c>
      <c r="K2339">
        <f>Input2022!K2339*0.000001</f>
        <v>332.69799999999998</v>
      </c>
      <c r="L2339">
        <f>Input2022!L2339*0.000001</f>
        <v>694.68299999999999</v>
      </c>
      <c r="M2339">
        <f>Input2022!M2339*0.000001</f>
        <v>214.517</v>
      </c>
      <c r="N2339">
        <f>Input2022!N2339*0.000001</f>
        <v>0</v>
      </c>
      <c r="O2339">
        <f>Input2022!O2339*0.000001</f>
        <v>85.49</v>
      </c>
      <c r="P2339">
        <f>Input2022!P2339*0.000001</f>
        <v>13.585999999999999</v>
      </c>
      <c r="Q2339">
        <f>Input2022!Q2339*0.000001</f>
        <v>-517.38</v>
      </c>
      <c r="R2339">
        <f>Input2022!R2339*0.000001</f>
        <v>1491.8869999999999</v>
      </c>
      <c r="S2339">
        <f>Input2022!S2339*0.000001</f>
        <v>974.50699999999995</v>
      </c>
      <c r="T2339">
        <f>Input2022!T2339*0.000001</f>
        <v>56.387999999999998</v>
      </c>
      <c r="U2339">
        <f>Input2022!U2339*0.000001</f>
        <v>144.77199999999999</v>
      </c>
      <c r="V2339">
        <f>Input2022!V2339*0.000001</f>
        <v>251.566</v>
      </c>
      <c r="W2339">
        <f>Input2022!W2339*0.000001</f>
        <v>-77.665999999999997</v>
      </c>
    </row>
    <row r="2340" spans="1:23">
      <c r="A2340">
        <f>Input2022!A2340</f>
        <v>2023</v>
      </c>
      <c r="B2340" t="str">
        <f>Input2022!B2340</f>
        <v>Palo Alto Unified School District</v>
      </c>
      <c r="C2340" t="str">
        <f>Input2022!C2340</f>
        <v>School District</v>
      </c>
      <c r="D2340" t="str">
        <f>Input2022!D2340</f>
        <v>06</v>
      </c>
      <c r="E2340" t="str">
        <f>Input2022!E2340</f>
        <v>085</v>
      </c>
      <c r="F2340" t="str">
        <f>Input2022!F2340</f>
        <v>29610</v>
      </c>
      <c r="G2340" t="str">
        <f>Input2022!G2340</f>
        <v>CA</v>
      </c>
      <c r="H2340">
        <f>Input2022!H2340*0.000001</f>
        <v>95.208912999999995</v>
      </c>
      <c r="I2340">
        <f>Input2022!I2340*0.000001</f>
        <v>-2.9590399999999999</v>
      </c>
      <c r="J2340">
        <f>Input2022!J2340*0.000001</f>
        <v>291.36546399999997</v>
      </c>
      <c r="K2340">
        <f>Input2022!K2340*0.000001</f>
        <v>510.62505899999996</v>
      </c>
      <c r="L2340">
        <f>Input2022!L2340*0.000001</f>
        <v>389.40533599999998</v>
      </c>
      <c r="M2340">
        <f>Input2022!M2340*0.000001</f>
        <v>321.58828799999998</v>
      </c>
      <c r="N2340">
        <f>Input2022!N2340*0.000001</f>
        <v>0</v>
      </c>
      <c r="O2340">
        <f>Input2022!O2340*0.000001</f>
        <v>134.297842</v>
      </c>
      <c r="P2340">
        <f>Input2022!P2340*0.000001</f>
        <v>25.420393999999998</v>
      </c>
      <c r="Q2340">
        <f>Input2022!Q2340*0.000001</f>
        <v>-236.246388</v>
      </c>
      <c r="R2340">
        <f>Input2022!R2340*0.000001</f>
        <v>1060.752864</v>
      </c>
      <c r="S2340">
        <f>Input2022!S2340*0.000001</f>
        <v>824.50647599999991</v>
      </c>
      <c r="T2340">
        <f>Input2022!T2340*0.000001</f>
        <v>34.554158000000001</v>
      </c>
      <c r="U2340">
        <f>Input2022!U2340*0.000001</f>
        <v>0</v>
      </c>
      <c r="V2340">
        <f>Input2022!V2340*0.000001</f>
        <v>20.019534999999998</v>
      </c>
      <c r="W2340">
        <f>Input2022!W2340*0.000001</f>
        <v>-177.60046199999999</v>
      </c>
    </row>
    <row r="2341" spans="1:23">
      <c r="A2341">
        <f>Input2022!A2341</f>
        <v>2023</v>
      </c>
      <c r="B2341" t="str">
        <f>Input2022!B2341</f>
        <v>Palo Verde Unified School District</v>
      </c>
      <c r="C2341" t="str">
        <f>Input2022!C2341</f>
        <v>School District</v>
      </c>
      <c r="D2341" t="str">
        <f>Input2022!D2341</f>
        <v>06</v>
      </c>
      <c r="E2341" t="str">
        <f>Input2022!E2341</f>
        <v>065</v>
      </c>
      <c r="F2341" t="str">
        <f>Input2022!F2341</f>
        <v>29640</v>
      </c>
      <c r="G2341" t="str">
        <f>Input2022!G2341</f>
        <v>CA</v>
      </c>
      <c r="H2341">
        <f>Input2022!H2341*0.000001</f>
        <v>17.948989999999998</v>
      </c>
      <c r="I2341">
        <f>Input2022!I2341*0.000001</f>
        <v>-1.3</v>
      </c>
      <c r="J2341">
        <f>Input2022!J2341*0.000001</f>
        <v>47.247014</v>
      </c>
      <c r="K2341">
        <f>Input2022!K2341*0.000001</f>
        <v>26.822611999999999</v>
      </c>
      <c r="L2341">
        <f>Input2022!L2341*0.000001</f>
        <v>64.800124999999994</v>
      </c>
      <c r="M2341">
        <f>Input2022!M2341*0.000001</f>
        <v>59.726368999999998</v>
      </c>
      <c r="N2341">
        <f>Input2022!N2341*0.000001</f>
        <v>0</v>
      </c>
      <c r="O2341">
        <f>Input2022!O2341*0.000001</f>
        <v>33.079910999999996</v>
      </c>
      <c r="P2341">
        <f>Input2022!P2341*0.000001</f>
        <v>7.8926299999999996</v>
      </c>
      <c r="Q2341">
        <f>Input2022!Q2341*0.000001</f>
        <v>-33.718572999999999</v>
      </c>
      <c r="R2341">
        <f>Input2022!R2341*0.000001</f>
        <v>146.52576399999998</v>
      </c>
      <c r="S2341">
        <f>Input2022!S2341*0.000001</f>
        <v>112.80719099999999</v>
      </c>
      <c r="T2341">
        <f>Input2022!T2341*0.000001</f>
        <v>5.132625</v>
      </c>
      <c r="U2341">
        <f>Input2022!U2341*0.000001</f>
        <v>-1.1719999999999999E-3</v>
      </c>
      <c r="V2341">
        <f>Input2022!V2341*0.000001</f>
        <v>5.8592509999999995</v>
      </c>
      <c r="W2341">
        <f>Input2022!W2341*0.000001</f>
        <v>-18.467676000000001</v>
      </c>
    </row>
    <row r="2342" spans="1:23">
      <c r="A2342">
        <f>Input2022!A2342</f>
        <v>2023</v>
      </c>
      <c r="B2342" t="str">
        <f>Input2022!B2342</f>
        <v>Palo Verde Union Elementary School District</v>
      </c>
      <c r="C2342" t="str">
        <f>Input2022!C2342</f>
        <v>School District</v>
      </c>
      <c r="D2342" t="str">
        <f>Input2022!D2342</f>
        <v>06</v>
      </c>
      <c r="E2342" t="str">
        <f>Input2022!E2342</f>
        <v>107</v>
      </c>
      <c r="F2342" t="str">
        <f>Input2022!F2342</f>
        <v>29670</v>
      </c>
      <c r="G2342" t="str">
        <f>Input2022!G2342</f>
        <v>CA</v>
      </c>
      <c r="H2342">
        <f>Input2022!H2342*0.000001</f>
        <v>9.3026540000000004</v>
      </c>
      <c r="I2342">
        <f>Input2022!I2342*0.000001</f>
        <v>0</v>
      </c>
      <c r="J2342">
        <f>Input2022!J2342*0.000001</f>
        <v>9.1621829999999989</v>
      </c>
      <c r="K2342">
        <f>Input2022!K2342*0.000001</f>
        <v>0</v>
      </c>
      <c r="L2342">
        <f>Input2022!L2342*0.000001</f>
        <v>12.289603999999999</v>
      </c>
      <c r="M2342">
        <f>Input2022!M2342*0.000001</f>
        <v>11.70501</v>
      </c>
      <c r="N2342">
        <f>Input2022!N2342*0.000001</f>
        <v>12.514567999999999</v>
      </c>
      <c r="O2342">
        <f>Input2022!O2342*0.000001</f>
        <v>0</v>
      </c>
      <c r="P2342">
        <f>Input2022!P2342*0.000001</f>
        <v>0.95893099999999998</v>
      </c>
      <c r="Q2342">
        <f>Input2022!Q2342*0.000001</f>
        <v>-5.4049129999999996</v>
      </c>
      <c r="R2342">
        <f>Input2022!R2342*0.000001</f>
        <v>24.661424</v>
      </c>
      <c r="S2342">
        <f>Input2022!S2342*0.000001</f>
        <v>19.256511</v>
      </c>
      <c r="T2342">
        <f>Input2022!T2342*0.000001</f>
        <v>0.77707999999999999</v>
      </c>
      <c r="U2342">
        <f>Input2022!U2342*0.000001</f>
        <v>0</v>
      </c>
      <c r="V2342">
        <f>Input2022!V2342*0.000001</f>
        <v>0.74789699999999992</v>
      </c>
      <c r="W2342">
        <f>Input2022!W2342*0.000001</f>
        <v>4.1844049999999999</v>
      </c>
    </row>
    <row r="2343" spans="1:23">
      <c r="A2343">
        <f>Input2022!A2343</f>
        <v>2023</v>
      </c>
      <c r="B2343" t="str">
        <f>Input2022!B2343</f>
        <v>Palos Verdes Peninsula Unified School District</v>
      </c>
      <c r="C2343" t="str">
        <f>Input2022!C2343</f>
        <v>School District</v>
      </c>
      <c r="D2343" t="str">
        <f>Input2022!D2343</f>
        <v>06</v>
      </c>
      <c r="E2343" t="str">
        <f>Input2022!E2343</f>
        <v>037</v>
      </c>
      <c r="F2343" t="str">
        <f>Input2022!F2343</f>
        <v>29700</v>
      </c>
      <c r="G2343" t="str">
        <f>Input2022!G2343</f>
        <v>CA</v>
      </c>
      <c r="H2343">
        <f>Input2022!H2343*0.000001</f>
        <v>21.899543999999999</v>
      </c>
      <c r="I2343">
        <f>Input2022!I2343*0.000001</f>
        <v>-4.1295909999999996</v>
      </c>
      <c r="J2343">
        <f>Input2022!J2343*0.000001</f>
        <v>154.20985199999998</v>
      </c>
      <c r="K2343">
        <f>Input2022!K2343*0.000001</f>
        <v>70.41828799999999</v>
      </c>
      <c r="L2343">
        <f>Input2022!L2343*0.000001</f>
        <v>186.948915</v>
      </c>
      <c r="M2343">
        <f>Input2022!M2343*0.000001</f>
        <v>171.46995799999999</v>
      </c>
      <c r="N2343">
        <f>Input2022!N2343*0.000001</f>
        <v>0</v>
      </c>
      <c r="O2343">
        <f>Input2022!O2343*0.000001</f>
        <v>44.433205000000001</v>
      </c>
      <c r="P2343">
        <f>Input2022!P2343*0.000001</f>
        <v>16.214113999999999</v>
      </c>
      <c r="Q2343">
        <f>Input2022!Q2343*0.000001</f>
        <v>-125.95971399999999</v>
      </c>
      <c r="R2343">
        <f>Input2022!R2343*0.000001</f>
        <v>553.94495999999992</v>
      </c>
      <c r="S2343">
        <f>Input2022!S2343*0.000001</f>
        <v>427.98524599999996</v>
      </c>
      <c r="T2343">
        <f>Input2022!T2343*0.000001</f>
        <v>18.339850999999999</v>
      </c>
      <c r="U2343">
        <f>Input2022!U2343*0.000001</f>
        <v>0.72600799999999999</v>
      </c>
      <c r="V2343">
        <f>Input2022!V2343*0.000001</f>
        <v>39.151843</v>
      </c>
      <c r="W2343">
        <f>Input2022!W2343*0.000001</f>
        <v>-159.350313</v>
      </c>
    </row>
    <row r="2344" spans="1:23">
      <c r="A2344">
        <f>Input2022!A2344</f>
        <v>2023</v>
      </c>
      <c r="B2344" t="str">
        <f>Input2022!B2344</f>
        <v>Panama Buena Vista Union School District</v>
      </c>
      <c r="C2344" t="str">
        <f>Input2022!C2344</f>
        <v>School District</v>
      </c>
      <c r="D2344" t="str">
        <f>Input2022!D2344</f>
        <v>06</v>
      </c>
      <c r="E2344" t="str">
        <f>Input2022!E2344</f>
        <v>029</v>
      </c>
      <c r="F2344" t="str">
        <f>Input2022!F2344</f>
        <v>06390</v>
      </c>
      <c r="G2344" t="str">
        <f>Input2022!G2344</f>
        <v>CA</v>
      </c>
      <c r="H2344">
        <f>Input2022!H2344*0.000001</f>
        <v>68.316962000000004</v>
      </c>
      <c r="I2344">
        <f>Input2022!I2344*0.000001</f>
        <v>-2.1647059999999998</v>
      </c>
      <c r="J2344">
        <f>Input2022!J2344*0.000001</f>
        <v>288.73947299999998</v>
      </c>
      <c r="K2344">
        <f>Input2022!K2344*0.000001</f>
        <v>185.85606799999999</v>
      </c>
      <c r="L2344">
        <f>Input2022!L2344*0.000001</f>
        <v>376.62716499999999</v>
      </c>
      <c r="M2344">
        <f>Input2022!M2344*0.000001</f>
        <v>339.21750700000001</v>
      </c>
      <c r="N2344">
        <f>Input2022!N2344*0.000001</f>
        <v>0</v>
      </c>
      <c r="O2344">
        <f>Input2022!O2344*0.000001</f>
        <v>138.83761699999999</v>
      </c>
      <c r="P2344">
        <f>Input2022!P2344*0.000001</f>
        <v>25.763724999999997</v>
      </c>
      <c r="Q2344">
        <f>Input2022!Q2344*0.000001</f>
        <v>-192.70910899999998</v>
      </c>
      <c r="R2344">
        <f>Input2022!R2344*0.000001</f>
        <v>860.59209299999998</v>
      </c>
      <c r="S2344">
        <f>Input2022!S2344*0.000001</f>
        <v>667.88298399999996</v>
      </c>
      <c r="T2344">
        <f>Input2022!T2344*0.000001</f>
        <v>31.744280999999997</v>
      </c>
      <c r="U2344">
        <f>Input2022!U2344*0.000001</f>
        <v>7.5228999999999999</v>
      </c>
      <c r="V2344">
        <f>Input2022!V2344*0.000001</f>
        <v>28.265799999999999</v>
      </c>
      <c r="W2344">
        <f>Input2022!W2344*0.000001</f>
        <v>-77.605144999999993</v>
      </c>
    </row>
    <row r="2345" spans="1:23">
      <c r="A2345">
        <f>Input2022!A2345</f>
        <v>2023</v>
      </c>
      <c r="B2345" t="str">
        <f>Input2022!B2345</f>
        <v>Paradise Elementary School District</v>
      </c>
      <c r="C2345" t="str">
        <f>Input2022!C2345</f>
        <v>School District</v>
      </c>
      <c r="D2345" t="str">
        <f>Input2022!D2345</f>
        <v>06</v>
      </c>
      <c r="E2345" t="str">
        <f>Input2022!E2345</f>
        <v>099</v>
      </c>
      <c r="F2345" t="str">
        <f>Input2022!F2345</f>
        <v>29790</v>
      </c>
      <c r="G2345" t="str">
        <f>Input2022!G2345</f>
        <v>CA</v>
      </c>
      <c r="H2345">
        <f>Input2022!H2345*0.000001</f>
        <v>3.0834459999999999</v>
      </c>
      <c r="I2345">
        <f>Input2022!I2345*0.000001</f>
        <v>0</v>
      </c>
      <c r="J2345">
        <f>Input2022!J2345*0.000001</f>
        <v>2.9681979999999997</v>
      </c>
      <c r="K2345">
        <f>Input2022!K2345*0.000001</f>
        <v>0.16999999999999998</v>
      </c>
      <c r="L2345">
        <f>Input2022!L2345*0.000001</f>
        <v>3.8616619999999999</v>
      </c>
      <c r="M2345">
        <f>Input2022!M2345*0.000001</f>
        <v>3.8864189999999996</v>
      </c>
      <c r="N2345">
        <f>Input2022!N2345*0.000001</f>
        <v>0</v>
      </c>
      <c r="O2345">
        <f>Input2022!O2345*0.000001</f>
        <v>4.1800359999999994</v>
      </c>
      <c r="P2345">
        <f>Input2022!P2345*0.000001</f>
        <v>0.33405399999999996</v>
      </c>
      <c r="Q2345">
        <f>Input2022!Q2345*0.000001</f>
        <v>-1.7044329999999999</v>
      </c>
      <c r="R2345">
        <f>Input2022!R2345*0.000001</f>
        <v>7.4464499999999996</v>
      </c>
      <c r="S2345">
        <f>Input2022!S2345*0.000001</f>
        <v>5.7420169999999997</v>
      </c>
      <c r="T2345">
        <f>Input2022!T2345*0.000001</f>
        <v>0.26298499999999997</v>
      </c>
      <c r="U2345">
        <f>Input2022!U2345*0.000001</f>
        <v>0</v>
      </c>
      <c r="V2345">
        <f>Input2022!V2345*0.000001</f>
        <v>0.27155699999999999</v>
      </c>
      <c r="W2345">
        <f>Input2022!W2345*0.000001</f>
        <v>1.612468</v>
      </c>
    </row>
    <row r="2346" spans="1:23">
      <c r="A2346">
        <f>Input2022!A2346</f>
        <v>2023</v>
      </c>
      <c r="B2346" t="str">
        <f>Input2022!B2346</f>
        <v>Paradise Unified School District</v>
      </c>
      <c r="C2346" t="str">
        <f>Input2022!C2346</f>
        <v>School District</v>
      </c>
      <c r="D2346" t="str">
        <f>Input2022!D2346</f>
        <v>06</v>
      </c>
      <c r="E2346" t="str">
        <f>Input2022!E2346</f>
        <v>007</v>
      </c>
      <c r="F2346" t="str">
        <f>Input2022!F2346</f>
        <v>29820</v>
      </c>
      <c r="G2346" t="str">
        <f>Input2022!G2346</f>
        <v>CA</v>
      </c>
      <c r="H2346">
        <f>Input2022!H2346*0.000001</f>
        <v>21.731984999999998</v>
      </c>
      <c r="I2346">
        <f>Input2022!I2346*0.000001</f>
        <v>-20.965485999999999</v>
      </c>
      <c r="J2346">
        <f>Input2022!J2346*0.000001</f>
        <v>32.568945999999997</v>
      </c>
      <c r="K2346">
        <f>Input2022!K2346*0.000001</f>
        <v>31.109007999999999</v>
      </c>
      <c r="L2346">
        <f>Input2022!L2346*0.000001</f>
        <v>54.141255999999998</v>
      </c>
      <c r="M2346">
        <f>Input2022!M2346*0.000001</f>
        <v>38.672393</v>
      </c>
      <c r="N2346">
        <f>Input2022!N2346*0.000001</f>
        <v>0</v>
      </c>
      <c r="O2346">
        <f>Input2022!O2346*0.000001</f>
        <v>31.721231999999997</v>
      </c>
      <c r="P2346">
        <f>Input2022!P2346*0.000001</f>
        <v>5.9257659999999994</v>
      </c>
      <c r="Q2346">
        <f>Input2022!Q2346*0.000001</f>
        <v>-20.626974999999998</v>
      </c>
      <c r="R2346">
        <f>Input2022!R2346*0.000001</f>
        <v>91.245177363674799</v>
      </c>
      <c r="S2346">
        <f>Input2022!S2346*0.000001</f>
        <v>70.618202363674797</v>
      </c>
      <c r="T2346">
        <f>Input2022!T2346*0.000001</f>
        <v>2.9959709999999999</v>
      </c>
      <c r="U2346">
        <f>Input2022!U2346*0.000001</f>
        <v>0</v>
      </c>
      <c r="V2346">
        <f>Input2022!V2346*0.000001</f>
        <v>4.0390369999999995</v>
      </c>
      <c r="W2346">
        <f>Input2022!W2346*0.000001</f>
        <v>12.528442999999999</v>
      </c>
    </row>
    <row r="2347" spans="1:23">
      <c r="A2347">
        <f>Input2022!A2347</f>
        <v>2023</v>
      </c>
      <c r="B2347" t="str">
        <f>Input2022!B2347</f>
        <v>Paramount</v>
      </c>
      <c r="C2347" t="str">
        <f>Input2022!C2347</f>
        <v>City</v>
      </c>
      <c r="D2347" t="str">
        <f>Input2022!D2347</f>
        <v>06</v>
      </c>
      <c r="E2347" t="str">
        <f>Input2022!E2347</f>
        <v>037</v>
      </c>
      <c r="F2347">
        <f>Input2022!F2347</f>
        <v>55618</v>
      </c>
      <c r="G2347" t="str">
        <f>Input2022!G2347</f>
        <v>CA</v>
      </c>
      <c r="H2347">
        <f>Input2022!H2347*0.000001</f>
        <v>46.753619</v>
      </c>
      <c r="I2347">
        <f>Input2022!I2347*0.000001</f>
        <v>0</v>
      </c>
      <c r="J2347">
        <f>Input2022!J2347*0.000001</f>
        <v>29.485562999999999</v>
      </c>
      <c r="K2347">
        <f>Input2022!K2347*0.000001</f>
        <v>24.887677</v>
      </c>
      <c r="L2347">
        <f>Input2022!L2347*0.000001</f>
        <v>83.555229999999995</v>
      </c>
      <c r="M2347">
        <f>Input2022!M2347*0.000001</f>
        <v>46.638607</v>
      </c>
      <c r="N2347">
        <f>Input2022!N2347*0.000001</f>
        <v>0</v>
      </c>
      <c r="O2347">
        <f>Input2022!O2347*0.000001</f>
        <v>43.05321</v>
      </c>
      <c r="P2347">
        <f>Input2022!P2347*0.000001</f>
        <v>2.9052549999999999</v>
      </c>
      <c r="Q2347">
        <f>Input2022!Q2347*0.000001</f>
        <v>-11.57812</v>
      </c>
      <c r="R2347">
        <f>Input2022!R2347*0.000001</f>
        <v>108.004851</v>
      </c>
      <c r="S2347">
        <f>Input2022!S2347*0.000001</f>
        <v>96.42673099999999</v>
      </c>
      <c r="T2347">
        <f>Input2022!T2347*0.000001</f>
        <v>1.541647</v>
      </c>
      <c r="U2347">
        <f>Input2022!U2347*0.000001</f>
        <v>7.8746279999999995</v>
      </c>
      <c r="V2347">
        <f>Input2022!V2347*0.000001</f>
        <v>14.963801999999999</v>
      </c>
      <c r="W2347">
        <f>Input2022!W2347*0.000001</f>
        <v>19.097632999999998</v>
      </c>
    </row>
    <row r="2348" spans="1:23">
      <c r="A2348">
        <f>Input2022!A2348</f>
        <v>2023</v>
      </c>
      <c r="B2348" t="str">
        <f>Input2022!B2348</f>
        <v>Paramount Unified School District</v>
      </c>
      <c r="C2348" t="str">
        <f>Input2022!C2348</f>
        <v>School District</v>
      </c>
      <c r="D2348" t="str">
        <f>Input2022!D2348</f>
        <v>06</v>
      </c>
      <c r="E2348" t="str">
        <f>Input2022!E2348</f>
        <v>037</v>
      </c>
      <c r="F2348" t="str">
        <f>Input2022!F2348</f>
        <v>29850</v>
      </c>
      <c r="G2348" t="str">
        <f>Input2022!G2348</f>
        <v>CA</v>
      </c>
      <c r="H2348">
        <f>Input2022!H2348*0.000001</f>
        <v>80.730092999999997</v>
      </c>
      <c r="I2348">
        <f>Input2022!I2348*0.000001</f>
        <v>-6.0700620000000001</v>
      </c>
      <c r="J2348">
        <f>Input2022!J2348*0.000001</f>
        <v>271.18280299999998</v>
      </c>
      <c r="K2348">
        <f>Input2022!K2348*0.000001</f>
        <v>273.93611399999998</v>
      </c>
      <c r="L2348">
        <f>Input2022!L2348*0.000001</f>
        <v>355.84594399999997</v>
      </c>
      <c r="M2348">
        <f>Input2022!M2348*0.000001</f>
        <v>323.38006200000001</v>
      </c>
      <c r="N2348">
        <f>Input2022!N2348*0.000001</f>
        <v>174.464539</v>
      </c>
      <c r="O2348">
        <f>Input2022!O2348*0.000001</f>
        <v>0</v>
      </c>
      <c r="P2348">
        <f>Input2022!P2348*0.000001</f>
        <v>36.952447999999997</v>
      </c>
      <c r="Q2348">
        <f>Input2022!Q2348*0.000001</f>
        <v>-182.43678</v>
      </c>
      <c r="R2348">
        <f>Input2022!R2348*0.000001</f>
        <v>836.08544210526327</v>
      </c>
      <c r="S2348">
        <f>Input2022!S2348*0.000001</f>
        <v>653.64866210526327</v>
      </c>
      <c r="T2348">
        <f>Input2022!T2348*0.000001</f>
        <v>28.852122999999999</v>
      </c>
      <c r="U2348">
        <f>Input2022!U2348*0.000001</f>
        <v>-9.1415325936199717E-3</v>
      </c>
      <c r="V2348">
        <f>Input2022!V2348*0.000001</f>
        <v>59.942164467406371</v>
      </c>
      <c r="W2348">
        <f>Input2022!W2348*0.000001</f>
        <v>-137.79461999999998</v>
      </c>
    </row>
    <row r="2349" spans="1:23">
      <c r="A2349">
        <f>Input2022!A2349</f>
        <v>2023</v>
      </c>
      <c r="B2349" t="str">
        <f>Input2022!B2349</f>
        <v>Parlier Unified School District</v>
      </c>
      <c r="C2349" t="str">
        <f>Input2022!C2349</f>
        <v>School District</v>
      </c>
      <c r="D2349" t="str">
        <f>Input2022!D2349</f>
        <v>06</v>
      </c>
      <c r="E2349" t="str">
        <f>Input2022!E2349</f>
        <v>019</v>
      </c>
      <c r="F2349" t="str">
        <f>Input2022!F2349</f>
        <v>29910</v>
      </c>
      <c r="G2349" t="str">
        <f>Input2022!G2349</f>
        <v>CA</v>
      </c>
      <c r="H2349">
        <f>Input2022!H2349*0.000001</f>
        <v>14.401562999999999</v>
      </c>
      <c r="I2349">
        <f>Input2022!I2349*0.000001</f>
        <v>-1</v>
      </c>
      <c r="J2349">
        <f>Input2022!J2349*0.000001</f>
        <v>64.90908499999999</v>
      </c>
      <c r="K2349">
        <f>Input2022!K2349*0.000001</f>
        <v>31.57507</v>
      </c>
      <c r="L2349">
        <f>Input2022!L2349*0.000001</f>
        <v>87.872823999999994</v>
      </c>
      <c r="M2349">
        <f>Input2022!M2349*0.000001</f>
        <v>80.541826</v>
      </c>
      <c r="N2349">
        <f>Input2022!N2349*0.000001</f>
        <v>33.896575999999996</v>
      </c>
      <c r="O2349">
        <f>Input2022!O2349*0.000001</f>
        <v>0</v>
      </c>
      <c r="P2349">
        <f>Input2022!P2349*0.000001</f>
        <v>13.947270999999999</v>
      </c>
      <c r="Q2349">
        <f>Input2022!Q2349*0.000001</f>
        <v>-42.241831999999995</v>
      </c>
      <c r="R2349">
        <f>Input2022!R2349*0.000001</f>
        <v>184.08573326860295</v>
      </c>
      <c r="S2349">
        <f>Input2022!S2349*0.000001</f>
        <v>141.84390126860296</v>
      </c>
      <c r="T2349">
        <f>Input2022!T2349*0.000001</f>
        <v>5.8581799999999999</v>
      </c>
      <c r="U2349">
        <f>Input2022!U2349*0.000001</f>
        <v>0</v>
      </c>
      <c r="V2349">
        <f>Input2022!V2349*0.000001</f>
        <v>61.801668999999997</v>
      </c>
      <c r="W2349">
        <f>Input2022!W2349*0.000001</f>
        <v>-78.863759999999999</v>
      </c>
    </row>
    <row r="2350" spans="1:23">
      <c r="A2350">
        <f>Input2022!A2350</f>
        <v>2023</v>
      </c>
      <c r="B2350" t="str">
        <f>Input2022!B2350</f>
        <v>Pasadena</v>
      </c>
      <c r="C2350" t="str">
        <f>Input2022!C2350</f>
        <v>City</v>
      </c>
      <c r="D2350" t="str">
        <f>Input2022!D2350</f>
        <v>06</v>
      </c>
      <c r="E2350" t="str">
        <f>Input2022!E2350</f>
        <v>037</v>
      </c>
      <c r="F2350">
        <f>Input2022!F2350</f>
        <v>56000</v>
      </c>
      <c r="G2350" t="str">
        <f>Input2022!G2350</f>
        <v>CA</v>
      </c>
      <c r="H2350">
        <f>Input2022!H2350*0.000001</f>
        <v>137.69899999999998</v>
      </c>
      <c r="I2350">
        <f>Input2022!I2350*0.000001</f>
        <v>-35.202999999999996</v>
      </c>
      <c r="J2350">
        <f>Input2022!J2350*0.000001</f>
        <v>284.56599999999997</v>
      </c>
      <c r="K2350">
        <f>Input2022!K2350*0.000001</f>
        <v>500.47699999999998</v>
      </c>
      <c r="L2350">
        <f>Input2022!L2350*0.000001</f>
        <v>852.26499999999999</v>
      </c>
      <c r="M2350">
        <f>Input2022!M2350*0.000001</f>
        <v>356.44099999999997</v>
      </c>
      <c r="N2350">
        <f>Input2022!N2350*0.000001</f>
        <v>0</v>
      </c>
      <c r="O2350">
        <f>Input2022!O2350*0.000001</f>
        <v>93.411000000000001</v>
      </c>
      <c r="P2350">
        <f>Input2022!P2350*0.000001</f>
        <v>22.099999999999998</v>
      </c>
      <c r="Q2350">
        <f>Input2022!Q2350*0.000001</f>
        <v>-575.31700000000001</v>
      </c>
      <c r="R2350">
        <f>Input2022!R2350*0.000001</f>
        <v>2225.395</v>
      </c>
      <c r="S2350">
        <f>Input2022!S2350*0.000001</f>
        <v>1650.078</v>
      </c>
      <c r="T2350">
        <f>Input2022!T2350*0.000001</f>
        <v>65.441000000000003</v>
      </c>
      <c r="U2350">
        <f>Input2022!U2350*0.000001</f>
        <v>2.3109999999999999</v>
      </c>
      <c r="V2350">
        <f>Input2022!V2350*0.000001</f>
        <v>77.599999999999994</v>
      </c>
      <c r="W2350">
        <f>Input2022!W2350*0.000001</f>
        <v>-345.89299999999997</v>
      </c>
    </row>
    <row r="2351" spans="1:23">
      <c r="A2351">
        <f>Input2022!A2351</f>
        <v>2023</v>
      </c>
      <c r="B2351" t="str">
        <f>Input2022!B2351</f>
        <v>Pasadena Unified School District</v>
      </c>
      <c r="C2351" t="str">
        <f>Input2022!C2351</f>
        <v>School District</v>
      </c>
      <c r="D2351" t="str">
        <f>Input2022!D2351</f>
        <v>06</v>
      </c>
      <c r="E2351" t="str">
        <f>Input2022!E2351</f>
        <v>037</v>
      </c>
      <c r="F2351" t="str">
        <f>Input2022!F2351</f>
        <v>29940</v>
      </c>
      <c r="G2351" t="str">
        <f>Input2022!G2351</f>
        <v>CA</v>
      </c>
      <c r="H2351">
        <f>Input2022!H2351*0.000001</f>
        <v>85.794572000000002</v>
      </c>
      <c r="I2351">
        <f>Input2022!I2351*0.000001</f>
        <v>-1.31073</v>
      </c>
      <c r="J2351">
        <f>Input2022!J2351*0.000001</f>
        <v>301.59018299999997</v>
      </c>
      <c r="K2351">
        <f>Input2022!K2351*0.000001</f>
        <v>329.41305699999998</v>
      </c>
      <c r="L2351">
        <f>Input2022!L2351*0.000001</f>
        <v>410.88011399999999</v>
      </c>
      <c r="M2351">
        <f>Input2022!M2351*0.000001</f>
        <v>336.86720299999996</v>
      </c>
      <c r="N2351">
        <f>Input2022!N2351*0.000001</f>
        <v>157.25449</v>
      </c>
      <c r="O2351">
        <f>Input2022!O2351*0.000001</f>
        <v>0</v>
      </c>
      <c r="P2351">
        <f>Input2022!P2351*0.000001</f>
        <v>46.464995999999999</v>
      </c>
      <c r="Q2351">
        <f>Input2022!Q2351*0.000001</f>
        <v>-187.892878</v>
      </c>
      <c r="R2351">
        <f>Input2022!R2351*0.000001</f>
        <v>816.72561438596506</v>
      </c>
      <c r="S2351">
        <f>Input2022!S2351*0.000001</f>
        <v>628.83273638596506</v>
      </c>
      <c r="T2351">
        <f>Input2022!T2351*0.000001</f>
        <v>29.780002999999997</v>
      </c>
      <c r="U2351">
        <f>Input2022!U2351*0.000001</f>
        <v>0</v>
      </c>
      <c r="V2351">
        <f>Input2022!V2351*0.000001</f>
        <v>35.490307999999999</v>
      </c>
      <c r="W2351">
        <f>Input2022!W2351*0.000001</f>
        <v>-110.47090299999999</v>
      </c>
    </row>
    <row r="2352" spans="1:23">
      <c r="A2352">
        <f>Input2022!A2352</f>
        <v>2023</v>
      </c>
      <c r="B2352" t="str">
        <f>Input2022!B2352</f>
        <v>Paso Robles Joint Unified School District</v>
      </c>
      <c r="C2352" t="str">
        <f>Input2022!C2352</f>
        <v>School District</v>
      </c>
      <c r="D2352" t="str">
        <f>Input2022!D2352</f>
        <v>06</v>
      </c>
      <c r="E2352" t="str">
        <f>Input2022!E2352</f>
        <v>053</v>
      </c>
      <c r="F2352" t="str">
        <f>Input2022!F2352</f>
        <v>00048</v>
      </c>
      <c r="G2352" t="str">
        <f>Input2022!G2352</f>
        <v>CA</v>
      </c>
      <c r="H2352">
        <f>Input2022!H2352*0.000001</f>
        <v>21.912184</v>
      </c>
      <c r="I2352">
        <f>Input2022!I2352*0.000001</f>
        <v>-5.0000000000000001E-3</v>
      </c>
      <c r="J2352">
        <f>Input2022!J2352*0.000001</f>
        <v>105.215676</v>
      </c>
      <c r="K2352">
        <f>Input2022!K2352*0.000001</f>
        <v>113.75729899999999</v>
      </c>
      <c r="L2352">
        <f>Input2022!L2352*0.000001</f>
        <v>130.24921599999999</v>
      </c>
      <c r="M2352">
        <f>Input2022!M2352*0.000001</f>
        <v>119.64267099999999</v>
      </c>
      <c r="N2352">
        <f>Input2022!N2352*0.000001</f>
        <v>0</v>
      </c>
      <c r="O2352">
        <f>Input2022!O2352*0.000001</f>
        <v>46.469355</v>
      </c>
      <c r="P2352">
        <f>Input2022!P2352*0.000001</f>
        <v>13.823540999999999</v>
      </c>
      <c r="Q2352">
        <f>Input2022!Q2352*0.000001</f>
        <v>-69.75047099999999</v>
      </c>
      <c r="R2352">
        <f>Input2022!R2352*0.000001</f>
        <v>308.5500606594336</v>
      </c>
      <c r="S2352">
        <f>Input2022!S2352*0.000001</f>
        <v>238.79958965943359</v>
      </c>
      <c r="T2352">
        <f>Input2022!T2352*0.000001</f>
        <v>10.979583</v>
      </c>
      <c r="U2352">
        <f>Input2022!U2352*0.000001</f>
        <v>0</v>
      </c>
      <c r="V2352">
        <f>Input2022!V2352*0.000001</f>
        <v>15.847403</v>
      </c>
      <c r="W2352">
        <f>Input2022!W2352*0.000001</f>
        <v>-58.360620999999995</v>
      </c>
    </row>
    <row r="2353" spans="1:23">
      <c r="A2353">
        <f>Input2022!A2353</f>
        <v>2023</v>
      </c>
      <c r="B2353" t="str">
        <f>Input2022!B2353</f>
        <v>Patterson</v>
      </c>
      <c r="C2353" t="str">
        <f>Input2022!C2353</f>
        <v>City</v>
      </c>
      <c r="D2353" t="str">
        <f>Input2022!D2353</f>
        <v>06</v>
      </c>
      <c r="E2353" t="str">
        <f>Input2022!E2353</f>
        <v>099</v>
      </c>
      <c r="F2353">
        <f>Input2022!F2353</f>
        <v>56112</v>
      </c>
      <c r="G2353" t="str">
        <f>Input2022!G2353</f>
        <v>CA</v>
      </c>
      <c r="H2353">
        <f>Input2022!H2353*0.000001</f>
        <v>17.464252999999999</v>
      </c>
      <c r="I2353">
        <f>Input2022!I2353*0.000001</f>
        <v>-0.73230899999999999</v>
      </c>
      <c r="J2353">
        <f>Input2022!J2353*0.000001</f>
        <v>26.748476</v>
      </c>
      <c r="K2353">
        <f>Input2022!K2353*0.000001</f>
        <v>81.495488999999992</v>
      </c>
      <c r="L2353">
        <f>Input2022!L2353*0.000001</f>
        <v>71.15789199999999</v>
      </c>
      <c r="M2353">
        <f>Input2022!M2353*0.000001</f>
        <v>25.000791</v>
      </c>
      <c r="N2353">
        <f>Input2022!N2353*0.000001</f>
        <v>0</v>
      </c>
      <c r="O2353">
        <f>Input2022!O2353*0.000001</f>
        <v>19.597106</v>
      </c>
      <c r="P2353">
        <f>Input2022!P2353*0.000001</f>
        <v>9.4707709999999992</v>
      </c>
      <c r="Q2353">
        <f>Input2022!Q2353*0.000001</f>
        <v>-11.899497999999999</v>
      </c>
      <c r="R2353">
        <f>Input2022!R2353*0.000001</f>
        <v>55.304646999999996</v>
      </c>
      <c r="S2353">
        <f>Input2022!S2353*0.000001</f>
        <v>43.405149000000002</v>
      </c>
      <c r="T2353">
        <f>Input2022!T2353*0.000001</f>
        <v>2.3758559999999997</v>
      </c>
      <c r="U2353">
        <f>Input2022!U2353*0.000001</f>
        <v>0.93146499999999999</v>
      </c>
      <c r="V2353">
        <f>Input2022!V2353*0.000001</f>
        <v>8.342846999999999</v>
      </c>
      <c r="W2353">
        <f>Input2022!W2353*0.000001</f>
        <v>6.6060509999999999</v>
      </c>
    </row>
    <row r="2354" spans="1:23">
      <c r="A2354">
        <f>Input2022!A2354</f>
        <v>2023</v>
      </c>
      <c r="B2354" t="str">
        <f>Input2022!B2354</f>
        <v>Penn Valley Union Elementary School District</v>
      </c>
      <c r="C2354" t="str">
        <f>Input2022!C2354</f>
        <v>School District</v>
      </c>
      <c r="D2354" t="str">
        <f>Input2022!D2354</f>
        <v>06</v>
      </c>
      <c r="E2354" t="str">
        <f>Input2022!E2354</f>
        <v>057</v>
      </c>
      <c r="F2354" t="str">
        <f>Input2022!F2354</f>
        <v>01427</v>
      </c>
      <c r="G2354" t="str">
        <f>Input2022!G2354</f>
        <v>CA</v>
      </c>
      <c r="H2354">
        <f>Input2022!H2354*0.000001</f>
        <v>2.7686479999999998</v>
      </c>
      <c r="I2354">
        <f>Input2022!I2354*0.000001</f>
        <v>-1.5646E-2</v>
      </c>
      <c r="J2354">
        <f>Input2022!J2354*0.000001</f>
        <v>8.6621009999999998</v>
      </c>
      <c r="K2354">
        <f>Input2022!K2354*0.000001</f>
        <v>1.563658</v>
      </c>
      <c r="L2354">
        <f>Input2022!L2354*0.000001</f>
        <v>10.740091999999999</v>
      </c>
      <c r="M2354">
        <f>Input2022!M2354*0.000001</f>
        <v>10.000271</v>
      </c>
      <c r="N2354">
        <f>Input2022!N2354*0.000001</f>
        <v>5.3724780000000001</v>
      </c>
      <c r="O2354">
        <f>Input2022!O2354*0.000001</f>
        <v>0</v>
      </c>
      <c r="P2354">
        <f>Input2022!P2354*0.000001</f>
        <v>1.9164439999999998</v>
      </c>
      <c r="Q2354">
        <f>Input2022!Q2354*0.000001</f>
        <v>-6.263846</v>
      </c>
      <c r="R2354">
        <f>Input2022!R2354*0.000001</f>
        <v>27.152709473684212</v>
      </c>
      <c r="S2354">
        <f>Input2022!S2354*0.000001</f>
        <v>20.888863473684214</v>
      </c>
      <c r="T2354">
        <f>Input2022!T2354*0.000001</f>
        <v>0.938855</v>
      </c>
      <c r="U2354">
        <f>Input2022!U2354*0.000001</f>
        <v>0</v>
      </c>
      <c r="V2354">
        <f>Input2022!V2354*0.000001</f>
        <v>0</v>
      </c>
      <c r="W2354">
        <f>Input2022!W2354*0.000001</f>
        <v>-0.35215399999999997</v>
      </c>
    </row>
    <row r="2355" spans="1:23">
      <c r="A2355">
        <f>Input2022!A2355</f>
        <v>2023</v>
      </c>
      <c r="B2355" t="str">
        <f>Input2022!B2355</f>
        <v>Perris Elementary School District</v>
      </c>
      <c r="C2355" t="str">
        <f>Input2022!C2355</f>
        <v>School District</v>
      </c>
      <c r="D2355" t="str">
        <f>Input2022!D2355</f>
        <v>06</v>
      </c>
      <c r="E2355" t="str">
        <f>Input2022!E2355</f>
        <v>065</v>
      </c>
      <c r="F2355" t="str">
        <f>Input2022!F2355</f>
        <v>30180</v>
      </c>
      <c r="G2355" t="str">
        <f>Input2022!G2355</f>
        <v>CA</v>
      </c>
      <c r="H2355">
        <f>Input2022!H2355*0.000001</f>
        <v>22.502421999999999</v>
      </c>
      <c r="I2355">
        <f>Input2022!I2355*0.000001</f>
        <v>-0.54371499999999995</v>
      </c>
      <c r="J2355">
        <f>Input2022!J2355*0.000001</f>
        <v>83.579669999999993</v>
      </c>
      <c r="K2355">
        <f>Input2022!K2355*0.000001</f>
        <v>61.041150999999999</v>
      </c>
      <c r="L2355">
        <f>Input2022!L2355*0.000001</f>
        <v>125.82312899999999</v>
      </c>
      <c r="M2355">
        <f>Input2022!M2355*0.000001</f>
        <v>100.79576899999999</v>
      </c>
      <c r="N2355">
        <f>Input2022!N2355*0.000001</f>
        <v>0</v>
      </c>
      <c r="O2355">
        <f>Input2022!O2355*0.000001</f>
        <v>50.297812999999998</v>
      </c>
      <c r="P2355">
        <f>Input2022!P2355*0.000001</f>
        <v>11.541143</v>
      </c>
      <c r="Q2355">
        <f>Input2022!Q2355*0.000001</f>
        <v>-64.048564999999996</v>
      </c>
      <c r="R2355">
        <f>Input2022!R2355*0.000001</f>
        <v>292.6257931578948</v>
      </c>
      <c r="S2355">
        <f>Input2022!S2355*0.000001</f>
        <v>228.57722815789478</v>
      </c>
      <c r="T2355">
        <f>Input2022!T2355*0.000001</f>
        <v>10.221601999999999</v>
      </c>
      <c r="U2355">
        <f>Input2022!U2355*0.000001</f>
        <v>-2.7167713493164249E-3</v>
      </c>
      <c r="V2355">
        <f>Input2022!V2355*0.000001</f>
        <v>14.659736228650683</v>
      </c>
      <c r="W2355">
        <f>Input2022!W2355*0.000001</f>
        <v>-41.823253999999999</v>
      </c>
    </row>
    <row r="2356" spans="1:23">
      <c r="A2356">
        <f>Input2022!A2356</f>
        <v>2023</v>
      </c>
      <c r="B2356" t="str">
        <f>Input2022!B2356</f>
        <v>Perris Union High School District</v>
      </c>
      <c r="C2356" t="str">
        <f>Input2022!C2356</f>
        <v>School District</v>
      </c>
      <c r="D2356" t="str">
        <f>Input2022!D2356</f>
        <v>06</v>
      </c>
      <c r="E2356" t="str">
        <f>Input2022!E2356</f>
        <v>065</v>
      </c>
      <c r="F2356" t="str">
        <f>Input2022!F2356</f>
        <v>30210</v>
      </c>
      <c r="G2356" t="str">
        <f>Input2022!G2356</f>
        <v>CA</v>
      </c>
      <c r="H2356">
        <f>Input2022!H2356*0.000001</f>
        <v>35.848255000000002</v>
      </c>
      <c r="I2356">
        <f>Input2022!I2356*0.000001</f>
        <v>-1.0513379999999999</v>
      </c>
      <c r="J2356">
        <f>Input2022!J2356*0.000001</f>
        <v>183.961612</v>
      </c>
      <c r="K2356">
        <f>Input2022!K2356*0.000001</f>
        <v>377.70806599999997</v>
      </c>
      <c r="L2356">
        <f>Input2022!L2356*0.000001</f>
        <v>262.863181</v>
      </c>
      <c r="M2356">
        <f>Input2022!M2356*0.000001</f>
        <v>199.70938599999999</v>
      </c>
      <c r="N2356">
        <f>Input2022!N2356*0.000001</f>
        <v>0</v>
      </c>
      <c r="O2356">
        <f>Input2022!O2356*0.000001</f>
        <v>70.934145999999998</v>
      </c>
      <c r="P2356">
        <f>Input2022!P2356*0.000001</f>
        <v>15.075446999999999</v>
      </c>
      <c r="Q2356">
        <f>Input2022!Q2356*0.000001</f>
        <v>-130.77373</v>
      </c>
      <c r="R2356">
        <f>Input2022!R2356*0.000001</f>
        <v>577.22760385964921</v>
      </c>
      <c r="S2356">
        <f>Input2022!S2356*0.000001</f>
        <v>446.45387385964915</v>
      </c>
      <c r="T2356">
        <f>Input2022!T2356*0.000001</f>
        <v>21.678559</v>
      </c>
      <c r="U2356">
        <f>Input2022!U2356*0.000001</f>
        <v>-4.8517465821279965E-3</v>
      </c>
      <c r="V2356">
        <f>Input2022!V2356*0.000001</f>
        <v>0.51614325341787193</v>
      </c>
      <c r="W2356">
        <f>Input2022!W2356*0.000001</f>
        <v>-77.492834000000002</v>
      </c>
    </row>
    <row r="2357" spans="1:23">
      <c r="A2357">
        <f>Input2022!A2357</f>
        <v>2023</v>
      </c>
      <c r="B2357" t="str">
        <f>Input2022!B2357</f>
        <v>Petaluma</v>
      </c>
      <c r="C2357" t="str">
        <f>Input2022!C2357</f>
        <v>City</v>
      </c>
      <c r="D2357" t="str">
        <f>Input2022!D2357</f>
        <v>06</v>
      </c>
      <c r="E2357" t="str">
        <f>Input2022!E2357</f>
        <v>097</v>
      </c>
      <c r="F2357">
        <f>Input2022!F2357</f>
        <v>56784</v>
      </c>
      <c r="G2357" t="str">
        <f>Input2022!G2357</f>
        <v>CA</v>
      </c>
      <c r="H2357">
        <f>Input2022!H2357*0.000001</f>
        <v>18.518684999999998</v>
      </c>
      <c r="I2357">
        <f>Input2022!I2357*0.000001</f>
        <v>-8.2398329999999991</v>
      </c>
      <c r="J2357">
        <f>Input2022!J2357*0.000001</f>
        <v>63.210037999999997</v>
      </c>
      <c r="K2357">
        <f>Input2022!K2357*0.000001</f>
        <v>115.162285</v>
      </c>
      <c r="L2357">
        <f>Input2022!L2357*0.000001</f>
        <v>166.484005</v>
      </c>
      <c r="M2357">
        <f>Input2022!M2357*0.000001</f>
        <v>70.259663000000003</v>
      </c>
      <c r="N2357">
        <f>Input2022!N2357*0.000001</f>
        <v>0</v>
      </c>
      <c r="O2357">
        <f>Input2022!O2357*0.000001</f>
        <v>7.635319</v>
      </c>
      <c r="P2357">
        <f>Input2022!P2357*0.000001</f>
        <v>2.5099359999999997</v>
      </c>
      <c r="Q2357">
        <f>Input2022!Q2357*0.000001</f>
        <v>-125.60296699999999</v>
      </c>
      <c r="R2357">
        <f>Input2022!R2357*0.000001</f>
        <v>390.712153</v>
      </c>
      <c r="S2357">
        <f>Input2022!S2357*0.000001</f>
        <v>265.10918599999997</v>
      </c>
      <c r="T2357">
        <f>Input2022!T2357*0.000001</f>
        <v>11.872126999999999</v>
      </c>
      <c r="U2357">
        <f>Input2022!U2357*0.000001</f>
        <v>0</v>
      </c>
      <c r="V2357">
        <f>Input2022!V2357*0.000001</f>
        <v>14.548824</v>
      </c>
      <c r="W2357">
        <f>Input2022!W2357*0.000001</f>
        <v>-50.652243999999996</v>
      </c>
    </row>
    <row r="2358" spans="1:23">
      <c r="A2358">
        <f>Input2022!A2358</f>
        <v>2023</v>
      </c>
      <c r="B2358" t="str">
        <f>Input2022!B2358</f>
        <v>Petaluma City Schools</v>
      </c>
      <c r="C2358" t="str">
        <f>Input2022!C2358</f>
        <v>School District</v>
      </c>
      <c r="D2358" t="str">
        <f>Input2022!D2358</f>
        <v>06</v>
      </c>
      <c r="E2358" t="str">
        <f>Input2022!E2358</f>
        <v>097</v>
      </c>
      <c r="F2358" t="str">
        <f>Input2022!F2358</f>
        <v>30230</v>
      </c>
      <c r="G2358" t="str">
        <f>Input2022!G2358</f>
        <v>CA</v>
      </c>
      <c r="H2358">
        <f>Input2022!H2358*0.000001</f>
        <v>12.004565999999999</v>
      </c>
      <c r="I2358">
        <f>Input2022!I2358*0.000001</f>
        <v>-1.0460000000000001E-3</v>
      </c>
      <c r="J2358">
        <f>Input2022!J2358*0.000001</f>
        <v>116.479394</v>
      </c>
      <c r="K2358">
        <f>Input2022!K2358*0.000001</f>
        <v>78.899203999999997</v>
      </c>
      <c r="L2358">
        <f>Input2022!L2358*0.000001</f>
        <v>138.36300199999999</v>
      </c>
      <c r="M2358">
        <f>Input2022!M2358*0.000001</f>
        <v>126.00920199999999</v>
      </c>
      <c r="N2358">
        <f>Input2022!N2358*0.000001</f>
        <v>0</v>
      </c>
      <c r="O2358">
        <f>Input2022!O2358*0.000001</f>
        <v>32.012665999999996</v>
      </c>
      <c r="P2358">
        <f>Input2022!P2358*0.000001</f>
        <v>10.858416999999999</v>
      </c>
      <c r="Q2358">
        <f>Input2022!Q2358*0.000001</f>
        <v>-82.348953999999992</v>
      </c>
      <c r="R2358">
        <f>Input2022!R2358*0.000001</f>
        <v>372.40252499999997</v>
      </c>
      <c r="S2358">
        <f>Input2022!S2358*0.000001</f>
        <v>290.05357099999998</v>
      </c>
      <c r="T2358">
        <f>Input2022!T2358*0.000001</f>
        <v>13.431593999999999</v>
      </c>
      <c r="U2358">
        <f>Input2022!U2358*0.000001</f>
        <v>-3.3609999999999998E-3</v>
      </c>
      <c r="V2358">
        <f>Input2022!V2358*0.000001</f>
        <v>0.357595</v>
      </c>
      <c r="W2358">
        <f>Input2022!W2358*0.000001</f>
        <v>-50.356603999999997</v>
      </c>
    </row>
    <row r="2359" spans="1:23">
      <c r="A2359">
        <f>Input2022!A2359</f>
        <v>2023</v>
      </c>
      <c r="B2359" t="str">
        <f>Input2022!B2359</f>
        <v>Pico Rivera</v>
      </c>
      <c r="C2359" t="str">
        <f>Input2022!C2359</f>
        <v>City</v>
      </c>
      <c r="D2359" t="str">
        <f>Input2022!D2359</f>
        <v>06</v>
      </c>
      <c r="E2359" t="str">
        <f>Input2022!E2359</f>
        <v>037</v>
      </c>
      <c r="F2359">
        <f>Input2022!F2359</f>
        <v>56924</v>
      </c>
      <c r="G2359" t="str">
        <f>Input2022!G2359</f>
        <v>CA</v>
      </c>
      <c r="H2359">
        <f>Input2022!H2359*0.000001</f>
        <v>54.033498999999999</v>
      </c>
      <c r="I2359">
        <f>Input2022!I2359*0.000001</f>
        <v>-2.3786079999999998</v>
      </c>
      <c r="J2359">
        <f>Input2022!J2359*0.000001</f>
        <v>47.845206999999995</v>
      </c>
      <c r="K2359">
        <f>Input2022!K2359*0.000001</f>
        <v>49.092072999999999</v>
      </c>
      <c r="L2359">
        <f>Input2022!L2359*0.000001</f>
        <v>125.307126</v>
      </c>
      <c r="M2359">
        <f>Input2022!M2359*0.000001</f>
        <v>56.495650999999995</v>
      </c>
      <c r="N2359">
        <f>Input2022!N2359*0.000001</f>
        <v>0</v>
      </c>
      <c r="O2359">
        <f>Input2022!O2359*0.000001</f>
        <v>48.511837999999997</v>
      </c>
      <c r="P2359">
        <f>Input2022!P2359*0.000001</f>
        <v>4.2985160000000002</v>
      </c>
      <c r="Q2359">
        <f>Input2022!Q2359*0.000001</f>
        <v>-42.793199999999999</v>
      </c>
      <c r="R2359">
        <f>Input2022!R2359*0.000001</f>
        <v>129.48320799999999</v>
      </c>
      <c r="S2359">
        <f>Input2022!S2359*0.000001</f>
        <v>86.690007999999992</v>
      </c>
      <c r="T2359">
        <f>Input2022!T2359*0.000001</f>
        <v>4.5947990000000001</v>
      </c>
      <c r="U2359">
        <f>Input2022!U2359*0.000001</f>
        <v>6.2581449999999998</v>
      </c>
      <c r="V2359">
        <f>Input2022!V2359*0.000001</f>
        <v>23.379452000000001</v>
      </c>
      <c r="W2359">
        <f>Input2022!W2359*0.000001</f>
        <v>51.605739</v>
      </c>
    </row>
    <row r="2360" spans="1:23">
      <c r="A2360">
        <f>Input2022!A2360</f>
        <v>2023</v>
      </c>
      <c r="B2360" t="str">
        <f>Input2022!B2360</f>
        <v>Piedmont</v>
      </c>
      <c r="C2360" t="str">
        <f>Input2022!C2360</f>
        <v>City</v>
      </c>
      <c r="D2360" t="str">
        <f>Input2022!D2360</f>
        <v>06</v>
      </c>
      <c r="E2360" t="str">
        <f>Input2022!E2360</f>
        <v>001</v>
      </c>
      <c r="F2360" t="str">
        <f>Input2022!F2360</f>
        <v>56938</v>
      </c>
      <c r="G2360" t="str">
        <f>Input2022!G2360</f>
        <v>CA</v>
      </c>
      <c r="H2360">
        <f>Input2022!H2360*0.000001</f>
        <v>7.3810309999999992</v>
      </c>
      <c r="I2360">
        <f>Input2022!I2360*0.000001</f>
        <v>-3.8070689999999998</v>
      </c>
      <c r="J2360">
        <f>Input2022!J2360*0.000001</f>
        <v>32.655592999999996</v>
      </c>
      <c r="K2360">
        <f>Input2022!K2360*0.000001</f>
        <v>30.287286999999999</v>
      </c>
      <c r="L2360">
        <f>Input2022!L2360*0.000001</f>
        <v>46.964743999999996</v>
      </c>
      <c r="M2360">
        <f>Input2022!M2360*0.000001</f>
        <v>36.736593999999997</v>
      </c>
      <c r="N2360">
        <f>Input2022!N2360*0.000001</f>
        <v>0</v>
      </c>
      <c r="O2360">
        <f>Input2022!O2360*0.000001</f>
        <v>14.979863</v>
      </c>
      <c r="P2360">
        <f>Input2022!P2360*0.000001</f>
        <v>5.6785309999999996</v>
      </c>
      <c r="Q2360">
        <f>Input2022!Q2360*0.000001</f>
        <v>-22.659161999999998</v>
      </c>
      <c r="R2360">
        <f>Input2022!R2360*0.000001</f>
        <v>162.24857375814753</v>
      </c>
      <c r="S2360">
        <f>Input2022!S2360*0.000001</f>
        <v>139.58941175814752</v>
      </c>
      <c r="T2360">
        <f>Input2022!T2360*0.000001</f>
        <v>4.4570379999999998</v>
      </c>
      <c r="U2360">
        <f>Input2022!U2360*0.000001</f>
        <v>12.08503</v>
      </c>
      <c r="V2360">
        <f>Input2022!V2360*0.000001</f>
        <v>20.285702999999998</v>
      </c>
      <c r="W2360">
        <f>Input2022!W2360*0.000001</f>
        <v>7.5776179999999993</v>
      </c>
    </row>
    <row r="2361" spans="1:23">
      <c r="A2361">
        <f>Input2022!A2361</f>
        <v>2023</v>
      </c>
      <c r="B2361" t="str">
        <f>Input2022!B2361</f>
        <v>Piedmont Unified School District</v>
      </c>
      <c r="C2361" t="str">
        <f>Input2022!C2361</f>
        <v>School District</v>
      </c>
      <c r="D2361" t="str">
        <f>Input2022!D2361</f>
        <v>06</v>
      </c>
      <c r="E2361" t="str">
        <f>Input2022!E2361</f>
        <v>001</v>
      </c>
      <c r="F2361" t="str">
        <f>Input2022!F2361</f>
        <v>30330</v>
      </c>
      <c r="G2361" t="str">
        <f>Input2022!G2361</f>
        <v>CA</v>
      </c>
      <c r="H2361">
        <f>Input2022!H2361*0.000001</f>
        <v>2.5531790000000001</v>
      </c>
      <c r="I2361">
        <f>Input2022!I2361*0.000001</f>
        <v>-0.43818099999999999</v>
      </c>
      <c r="J2361">
        <f>Input2022!J2361*0.000001</f>
        <v>54.040827</v>
      </c>
      <c r="K2361">
        <f>Input2022!K2361*0.000001</f>
        <v>155.72278900000001</v>
      </c>
      <c r="L2361">
        <f>Input2022!L2361*0.000001</f>
        <v>61.647157</v>
      </c>
      <c r="M2361">
        <f>Input2022!M2361*0.000001</f>
        <v>53.239972999999999</v>
      </c>
      <c r="N2361">
        <f>Input2022!N2361*0.000001</f>
        <v>0</v>
      </c>
      <c r="O2361">
        <f>Input2022!O2361*0.000001</f>
        <v>3.8432939999999998</v>
      </c>
      <c r="P2361">
        <f>Input2022!P2361*0.000001</f>
        <v>2.4848759999999999</v>
      </c>
      <c r="Q2361">
        <f>Input2022!Q2361*0.000001</f>
        <v>-39.119804999999999</v>
      </c>
      <c r="R2361">
        <f>Input2022!R2361*0.000001</f>
        <v>177.84517961814853</v>
      </c>
      <c r="S2361">
        <f>Input2022!S2361*0.000001</f>
        <v>138.72537461814852</v>
      </c>
      <c r="T2361">
        <f>Input2022!T2361*0.000001</f>
        <v>5.9363679999999999</v>
      </c>
      <c r="U2361">
        <f>Input2022!U2361*0.000001</f>
        <v>0</v>
      </c>
      <c r="V2361">
        <f>Input2022!V2361*0.000001</f>
        <v>6.4367939999999999</v>
      </c>
      <c r="W2361">
        <f>Input2022!W2361*0.000001</f>
        <v>-11.711511999999999</v>
      </c>
    </row>
    <row r="2362" spans="1:23">
      <c r="A2362">
        <f>Input2022!A2362</f>
        <v>2023</v>
      </c>
      <c r="B2362" t="str">
        <f>Input2022!B2362</f>
        <v>Pierce Joint Unified School District</v>
      </c>
      <c r="C2362" t="str">
        <f>Input2022!C2362</f>
        <v>School District</v>
      </c>
      <c r="D2362" t="str">
        <f>Input2022!D2362</f>
        <v>06</v>
      </c>
      <c r="E2362" t="str">
        <f>Input2022!E2362</f>
        <v>011</v>
      </c>
      <c r="F2362" t="str">
        <f>Input2022!F2362</f>
        <v>30360</v>
      </c>
      <c r="G2362" t="str">
        <f>Input2022!G2362</f>
        <v>CA</v>
      </c>
      <c r="H2362">
        <f>Input2022!H2362*0.000001</f>
        <v>10.240001999999999</v>
      </c>
      <c r="I2362">
        <f>Input2022!I2362*0.000001</f>
        <v>-1</v>
      </c>
      <c r="J2362">
        <f>Input2022!J2362*0.000001</f>
        <v>21.657335</v>
      </c>
      <c r="K2362">
        <f>Input2022!K2362*0.000001</f>
        <v>18.508495</v>
      </c>
      <c r="L2362">
        <f>Input2022!L2362*0.000001</f>
        <v>33.157128</v>
      </c>
      <c r="M2362">
        <f>Input2022!M2362*0.000001</f>
        <v>26.595953999999999</v>
      </c>
      <c r="N2362">
        <f>Input2022!N2362*0.000001</f>
        <v>17.426389</v>
      </c>
      <c r="O2362">
        <f>Input2022!O2362*0.000001</f>
        <v>0</v>
      </c>
      <c r="P2362">
        <f>Input2022!P2362*0.000001</f>
        <v>3.128425</v>
      </c>
      <c r="Q2362">
        <f>Input2022!Q2362*0.000001</f>
        <v>-13.461535</v>
      </c>
      <c r="R2362">
        <f>Input2022!R2362*0.000001</f>
        <v>61.750260990093452</v>
      </c>
      <c r="S2362">
        <f>Input2022!S2362*0.000001</f>
        <v>48.288725990093454</v>
      </c>
      <c r="T2362">
        <f>Input2022!T2362*0.000001</f>
        <v>1.8650549999999999</v>
      </c>
      <c r="U2362">
        <f>Input2022!U2362*0.000001</f>
        <v>0</v>
      </c>
      <c r="V2362">
        <f>Input2022!V2362*0.000001</f>
        <v>0</v>
      </c>
      <c r="W2362">
        <f>Input2022!W2362*0.000001</f>
        <v>5.8170409999999997</v>
      </c>
    </row>
    <row r="2363" spans="1:23">
      <c r="A2363">
        <f>Input2022!A2363</f>
        <v>2023</v>
      </c>
      <c r="B2363" t="str">
        <f>Input2022!B2363</f>
        <v>Pine Ridge Elementary School District</v>
      </c>
      <c r="C2363" t="str">
        <f>Input2022!C2363</f>
        <v>School District</v>
      </c>
      <c r="D2363" t="str">
        <f>Input2022!D2363</f>
        <v>06</v>
      </c>
      <c r="E2363" t="str">
        <f>Input2022!E2363</f>
        <v>019</v>
      </c>
      <c r="F2363" t="str">
        <f>Input2022!F2363</f>
        <v>30390</v>
      </c>
      <c r="G2363" t="str">
        <f>Input2022!G2363</f>
        <v>CA</v>
      </c>
      <c r="H2363">
        <f>Input2022!H2363*0.000001</f>
        <v>1.8720209999999999</v>
      </c>
      <c r="I2363">
        <f>Input2022!I2363*0.000001</f>
        <v>-0.13134899999999999</v>
      </c>
      <c r="J2363">
        <f>Input2022!J2363*0.000001</f>
        <v>2.6276459999999999</v>
      </c>
      <c r="K2363">
        <f>Input2022!K2363*0.000001</f>
        <v>5.1511979999999999</v>
      </c>
      <c r="L2363">
        <f>Input2022!L2363*0.000001</f>
        <v>3.1801599999999999</v>
      </c>
      <c r="M2363">
        <f>Input2022!M2363*0.000001</f>
        <v>2.7491919999999999</v>
      </c>
      <c r="N2363">
        <f>Input2022!N2363*0.000001</f>
        <v>2.2560419999999999</v>
      </c>
      <c r="O2363">
        <f>Input2022!O2363*0.000001</f>
        <v>0</v>
      </c>
      <c r="P2363">
        <f>Input2022!P2363*0.000001</f>
        <v>0.16958799999999999</v>
      </c>
      <c r="Q2363">
        <f>Input2022!Q2363*0.000001</f>
        <v>-2.202</v>
      </c>
      <c r="R2363">
        <f>Input2022!R2363*0.000001</f>
        <v>11.637098999999999</v>
      </c>
      <c r="S2363">
        <f>Input2022!S2363*0.000001</f>
        <v>9.4350989999999992</v>
      </c>
      <c r="T2363">
        <f>Input2022!T2363*0.000001</f>
        <v>0.28358</v>
      </c>
      <c r="U2363">
        <f>Input2022!U2363*0.000001</f>
        <v>0</v>
      </c>
      <c r="V2363">
        <f>Input2022!V2363*0.000001</f>
        <v>0.63448499999999997</v>
      </c>
      <c r="W2363">
        <f>Input2022!W2363*0.000001</f>
        <v>0.35714199999999996</v>
      </c>
    </row>
    <row r="2364" spans="1:23">
      <c r="A2364">
        <f>Input2022!A2364</f>
        <v>2023</v>
      </c>
      <c r="B2364" t="str">
        <f>Input2022!B2364</f>
        <v>Piner-Olivet Union Elementary School District</v>
      </c>
      <c r="C2364" t="str">
        <f>Input2022!C2364</f>
        <v>School District</v>
      </c>
      <c r="D2364" t="str">
        <f>Input2022!D2364</f>
        <v>06</v>
      </c>
      <c r="E2364" t="str">
        <f>Input2022!E2364</f>
        <v>097</v>
      </c>
      <c r="F2364" t="str">
        <f>Input2022!F2364</f>
        <v>30450</v>
      </c>
      <c r="G2364" t="str">
        <f>Input2022!G2364</f>
        <v>CA</v>
      </c>
      <c r="H2364">
        <f>Input2022!H2364*0.000001</f>
        <v>9.7902559999999994</v>
      </c>
      <c r="I2364">
        <f>Input2022!I2364*0.000001</f>
        <v>-1.0572999999999999E-2</v>
      </c>
      <c r="J2364">
        <f>Input2022!J2364*0.000001</f>
        <v>16.818138999999999</v>
      </c>
      <c r="K2364">
        <f>Input2022!K2364*0.000001</f>
        <v>13.938960999999999</v>
      </c>
      <c r="L2364">
        <f>Input2022!L2364*0.000001</f>
        <v>25.479585</v>
      </c>
      <c r="M2364">
        <f>Input2022!M2364*0.000001</f>
        <v>19.740411999999999</v>
      </c>
      <c r="N2364">
        <f>Input2022!N2364*0.000001</f>
        <v>0</v>
      </c>
      <c r="O2364">
        <f>Input2022!O2364*0.000001</f>
        <v>11.859866999999999</v>
      </c>
      <c r="P2364">
        <f>Input2022!P2364*0.000001</f>
        <v>2.1932130000000001</v>
      </c>
      <c r="Q2364">
        <f>Input2022!Q2364*0.000001</f>
        <v>-12.88819</v>
      </c>
      <c r="R2364">
        <f>Input2022!R2364*0.000001</f>
        <v>59.455527999999994</v>
      </c>
      <c r="S2364">
        <f>Input2022!S2364*0.000001</f>
        <v>46.567337999999999</v>
      </c>
      <c r="T2364">
        <f>Input2022!T2364*0.000001</f>
        <v>1.987263</v>
      </c>
      <c r="U2364">
        <f>Input2022!U2364*0.000001</f>
        <v>0</v>
      </c>
      <c r="V2364">
        <f>Input2022!V2364*0.000001</f>
        <v>1.455408</v>
      </c>
      <c r="W2364">
        <f>Input2022!W2364*0.000001</f>
        <v>-1.2660119999999999</v>
      </c>
    </row>
    <row r="2365" spans="1:23">
      <c r="A2365">
        <f>Input2022!A2365</f>
        <v>2023</v>
      </c>
      <c r="B2365" t="str">
        <f>Input2022!B2365</f>
        <v>Pinole</v>
      </c>
      <c r="C2365" t="str">
        <f>Input2022!C2365</f>
        <v>City</v>
      </c>
      <c r="D2365" t="str">
        <f>Input2022!D2365</f>
        <v>06</v>
      </c>
      <c r="E2365" t="str">
        <f>Input2022!E2365</f>
        <v>013</v>
      </c>
      <c r="F2365">
        <f>Input2022!F2365</f>
        <v>57288</v>
      </c>
      <c r="G2365" t="str">
        <f>Input2022!G2365</f>
        <v>CA</v>
      </c>
      <c r="H2365">
        <f>Input2022!H2365*0.000001</f>
        <v>21.535682999999999</v>
      </c>
      <c r="I2365">
        <f>Input2022!I2365*0.000001</f>
        <v>-4.8152679999999997</v>
      </c>
      <c r="J2365">
        <f>Input2022!J2365*0.000001</f>
        <v>25.148122999999998</v>
      </c>
      <c r="K2365">
        <f>Input2022!K2365*0.000001</f>
        <v>31.350375999999997</v>
      </c>
      <c r="L2365">
        <f>Input2022!L2365*0.000001</f>
        <v>41.743801999999995</v>
      </c>
      <c r="M2365">
        <f>Input2022!M2365*0.000001</f>
        <v>24.085919000000001</v>
      </c>
      <c r="N2365">
        <f>Input2022!N2365*0.000001</f>
        <v>0</v>
      </c>
      <c r="O2365">
        <f>Input2022!O2365*0.000001</f>
        <v>33.192484999999998</v>
      </c>
      <c r="P2365">
        <f>Input2022!P2365*0.000001</f>
        <v>1.3952149999999999</v>
      </c>
      <c r="Q2365">
        <f>Input2022!Q2365*0.000001</f>
        <v>-42.308776999999999</v>
      </c>
      <c r="R2365">
        <f>Input2022!R2365*0.000001</f>
        <v>142.053021</v>
      </c>
      <c r="S2365">
        <f>Input2022!S2365*0.000001</f>
        <v>99.744243999999995</v>
      </c>
      <c r="T2365">
        <f>Input2022!T2365*0.000001</f>
        <v>4.7333509999999999</v>
      </c>
      <c r="U2365">
        <f>Input2022!U2365*0.000001</f>
        <v>0</v>
      </c>
      <c r="V2365">
        <f>Input2022!V2365*0.000001</f>
        <v>36.286024999999995</v>
      </c>
      <c r="W2365">
        <f>Input2022!W2365*0.000001</f>
        <v>-39.009363</v>
      </c>
    </row>
    <row r="2366" spans="1:23">
      <c r="A2366">
        <f>Input2022!A2366</f>
        <v>2023</v>
      </c>
      <c r="B2366" t="str">
        <f>Input2022!B2366</f>
        <v>Pioneer Union Elementary School District</v>
      </c>
      <c r="C2366" t="str">
        <f>Input2022!C2366</f>
        <v>School District</v>
      </c>
      <c r="D2366" t="str">
        <f>Input2022!D2366</f>
        <v>06</v>
      </c>
      <c r="E2366" t="str">
        <f>Input2022!E2366</f>
        <v>007</v>
      </c>
      <c r="F2366" t="str">
        <f>Input2022!F2366</f>
        <v>30480</v>
      </c>
      <c r="G2366" t="str">
        <f>Input2022!G2366</f>
        <v>CA</v>
      </c>
      <c r="H2366">
        <f>Input2022!H2366*0.000001</f>
        <v>5.4981539999999995</v>
      </c>
      <c r="I2366">
        <f>Input2022!I2366*0.000001</f>
        <v>-0.19999999999999998</v>
      </c>
      <c r="J2366">
        <f>Input2022!J2366*0.000001</f>
        <v>20.520931999999998</v>
      </c>
      <c r="K2366">
        <f>Input2022!K2366*0.000001</f>
        <v>18.996524000000001</v>
      </c>
      <c r="L2366">
        <f>Input2022!L2366*0.000001</f>
        <v>28.529903999999998</v>
      </c>
      <c r="M2366">
        <f>Input2022!M2366*0.000001</f>
        <v>24.799284</v>
      </c>
      <c r="N2366">
        <f>Input2022!N2366*0.000001</f>
        <v>10.301501999999999</v>
      </c>
      <c r="O2366">
        <f>Input2022!O2366*0.000001</f>
        <v>0</v>
      </c>
      <c r="P2366">
        <f>Input2022!P2366*0.000001</f>
        <v>1.435756</v>
      </c>
      <c r="Q2366">
        <f>Input2022!Q2366*0.000001</f>
        <v>-15.602615999999999</v>
      </c>
      <c r="R2366">
        <f>Input2022!R2366*0.000001</f>
        <v>69.248727274006541</v>
      </c>
      <c r="S2366">
        <f>Input2022!S2366*0.000001</f>
        <v>53.646111274006536</v>
      </c>
      <c r="T2366">
        <f>Input2022!T2366*0.000001</f>
        <v>2.468931</v>
      </c>
      <c r="U2366">
        <f>Input2022!U2366*0.000001</f>
        <v>0</v>
      </c>
      <c r="V2366">
        <f>Input2022!V2366*0.000001</f>
        <v>0.88770399999999994</v>
      </c>
      <c r="W2366">
        <f>Input2022!W2366*0.000001</f>
        <v>-9.6140089999999994</v>
      </c>
    </row>
    <row r="2367" spans="1:23">
      <c r="A2367">
        <f>Input2022!A2367</f>
        <v>2023</v>
      </c>
      <c r="B2367" t="str">
        <f>Input2022!B2367</f>
        <v>Pismo Beach</v>
      </c>
      <c r="C2367" t="str">
        <f>Input2022!C2367</f>
        <v>City</v>
      </c>
      <c r="D2367" t="str">
        <f>Input2022!D2367</f>
        <v>06</v>
      </c>
      <c r="E2367" t="str">
        <f>Input2022!E2367</f>
        <v>079</v>
      </c>
      <c r="F2367">
        <f>Input2022!F2367</f>
        <v>57414</v>
      </c>
      <c r="G2367" t="str">
        <f>Input2022!G2367</f>
        <v>CA</v>
      </c>
      <c r="H2367">
        <f>Input2022!H2367*0.000001</f>
        <v>36.135160999999997</v>
      </c>
      <c r="I2367">
        <f>Input2022!I2367*0.000001</f>
        <v>-12.37735</v>
      </c>
      <c r="J2367">
        <f>Input2022!J2367*0.000001</f>
        <v>24.111416999999999</v>
      </c>
      <c r="K2367">
        <f>Input2022!K2367*0.000001</f>
        <v>16.403431999999999</v>
      </c>
      <c r="L2367">
        <f>Input2022!L2367*0.000001</f>
        <v>61.021733999999995</v>
      </c>
      <c r="M2367">
        <f>Input2022!M2367*0.000001</f>
        <v>34.729196000000002</v>
      </c>
      <c r="N2367">
        <f>Input2022!N2367*0.000001</f>
        <v>0</v>
      </c>
      <c r="O2367">
        <f>Input2022!O2367*0.000001</f>
        <v>36.736108999999999</v>
      </c>
      <c r="P2367">
        <f>Input2022!P2367*0.000001</f>
        <v>3.7997449999999997</v>
      </c>
      <c r="Q2367">
        <f>Input2022!Q2367*0.000001</f>
        <v>-20.272745999999998</v>
      </c>
      <c r="R2367">
        <f>Input2022!R2367*0.000001</f>
        <v>88.065023999999994</v>
      </c>
      <c r="S2367">
        <f>Input2022!S2367*0.000001</f>
        <v>67.792277999999996</v>
      </c>
      <c r="T2367">
        <f>Input2022!T2367*0.000001</f>
        <v>2.518408</v>
      </c>
      <c r="U2367">
        <f>Input2022!U2367*0.000001</f>
        <v>4.3143889999999994</v>
      </c>
      <c r="V2367">
        <f>Input2022!V2367*0.000001</f>
        <v>4.7303269999999999</v>
      </c>
      <c r="W2367">
        <f>Input2022!W2367*0.000001</f>
        <v>30.885095999999997</v>
      </c>
    </row>
    <row r="2368" spans="1:23">
      <c r="A2368">
        <f>Input2022!A2368</f>
        <v>2023</v>
      </c>
      <c r="B2368" t="str">
        <f>Input2022!B2368</f>
        <v>Pittsburg</v>
      </c>
      <c r="C2368" t="str">
        <f>Input2022!C2368</f>
        <v>City</v>
      </c>
      <c r="D2368" t="str">
        <f>Input2022!D2368</f>
        <v>06</v>
      </c>
      <c r="E2368" t="str">
        <f>Input2022!E2368</f>
        <v>013</v>
      </c>
      <c r="F2368">
        <f>Input2022!F2368</f>
        <v>57456</v>
      </c>
      <c r="G2368" t="str">
        <f>Input2022!G2368</f>
        <v>CA</v>
      </c>
      <c r="H2368">
        <f>Input2022!H2368*0.000001</f>
        <v>27.21801</v>
      </c>
      <c r="I2368">
        <f>Input2022!I2368*0.000001</f>
        <v>-12.109033999999999</v>
      </c>
      <c r="J2368">
        <f>Input2022!J2368*0.000001</f>
        <v>58.143946</v>
      </c>
      <c r="K2368">
        <f>Input2022!K2368*0.000001</f>
        <v>106.15454099999999</v>
      </c>
      <c r="L2368">
        <f>Input2022!L2368*0.000001</f>
        <v>168.81969799999999</v>
      </c>
      <c r="M2368">
        <f>Input2022!M2368*0.000001</f>
        <v>58.125489999999999</v>
      </c>
      <c r="N2368">
        <f>Input2022!N2368*0.000001</f>
        <v>0</v>
      </c>
      <c r="O2368">
        <f>Input2022!O2368*0.000001</f>
        <v>24.221584999999997</v>
      </c>
      <c r="P2368">
        <f>Input2022!P2368*0.000001</f>
        <v>8.1767179999999993</v>
      </c>
      <c r="Q2368">
        <f>Input2022!Q2368*0.000001</f>
        <v>-73.241451999999995</v>
      </c>
      <c r="R2368">
        <f>Input2022!R2368*0.000001</f>
        <v>266.69069692249809</v>
      </c>
      <c r="S2368">
        <f>Input2022!S2368*0.000001</f>
        <v>193.44924492249811</v>
      </c>
      <c r="T2368">
        <f>Input2022!T2368*0.000001</f>
        <v>8.3182019999999994</v>
      </c>
      <c r="U2368">
        <f>Input2022!U2368*0.000001</f>
        <v>5.7559619999999994</v>
      </c>
      <c r="V2368">
        <f>Input2022!V2368*0.000001</f>
        <v>38.936456</v>
      </c>
      <c r="W2368">
        <f>Input2022!W2368*0.000001</f>
        <v>5.8380219999999996</v>
      </c>
    </row>
    <row r="2369" spans="1:23">
      <c r="A2369">
        <f>Input2022!A2369</f>
        <v>2023</v>
      </c>
      <c r="B2369" t="str">
        <f>Input2022!B2369</f>
        <v>Pittsburg Unified School District</v>
      </c>
      <c r="C2369" t="str">
        <f>Input2022!C2369</f>
        <v>School District</v>
      </c>
      <c r="D2369" t="str">
        <f>Input2022!D2369</f>
        <v>06</v>
      </c>
      <c r="E2369" t="str">
        <f>Input2022!E2369</f>
        <v>013</v>
      </c>
      <c r="F2369" t="str">
        <f>Input2022!F2369</f>
        <v>30600</v>
      </c>
      <c r="G2369" t="str">
        <f>Input2022!G2369</f>
        <v>CA</v>
      </c>
      <c r="H2369">
        <f>Input2022!H2369*0.000001</f>
        <v>32.222011999999999</v>
      </c>
      <c r="I2369">
        <f>Input2022!I2369*0.000001</f>
        <v>-0.41903199999999996</v>
      </c>
      <c r="J2369">
        <f>Input2022!J2369*0.000001</f>
        <v>187.07605099999998</v>
      </c>
      <c r="K2369">
        <f>Input2022!K2369*0.000001</f>
        <v>412.64423399999998</v>
      </c>
      <c r="L2369">
        <f>Input2022!L2369*0.000001</f>
        <v>266.46424400000001</v>
      </c>
      <c r="M2369">
        <f>Input2022!M2369*0.000001</f>
        <v>224.68961999999999</v>
      </c>
      <c r="N2369">
        <f>Input2022!N2369*0.000001</f>
        <v>0</v>
      </c>
      <c r="O2369">
        <f>Input2022!O2369*0.000001</f>
        <v>61.309095999999997</v>
      </c>
      <c r="P2369">
        <f>Input2022!P2369*0.000001</f>
        <v>27.964134999999999</v>
      </c>
      <c r="Q2369">
        <f>Input2022!Q2369*0.000001</f>
        <v>-127.610542</v>
      </c>
      <c r="R2369">
        <f>Input2022!R2369*0.000001</f>
        <v>570.03745364238409</v>
      </c>
      <c r="S2369">
        <f>Input2022!S2369*0.000001</f>
        <v>442.42691164238414</v>
      </c>
      <c r="T2369">
        <f>Input2022!T2369*0.000001</f>
        <v>20.266100999999999</v>
      </c>
      <c r="U2369">
        <f>Input2022!U2369*0.000001</f>
        <v>2.155948</v>
      </c>
      <c r="V2369">
        <f>Input2022!V2369*0.000001</f>
        <v>53.4208</v>
      </c>
      <c r="W2369">
        <f>Input2022!W2369*0.000001</f>
        <v>-117.662706</v>
      </c>
    </row>
    <row r="2370" spans="1:23">
      <c r="A2370">
        <f>Input2022!A2370</f>
        <v>2023</v>
      </c>
      <c r="B2370" t="str">
        <f>Input2022!B2370</f>
        <v>Pixley Union Elementary School District</v>
      </c>
      <c r="C2370" t="str">
        <f>Input2022!C2370</f>
        <v>School District</v>
      </c>
      <c r="D2370" t="str">
        <f>Input2022!D2370</f>
        <v>06</v>
      </c>
      <c r="E2370" t="str">
        <f>Input2022!E2370</f>
        <v>107</v>
      </c>
      <c r="F2370" t="str">
        <f>Input2022!F2370</f>
        <v>30630</v>
      </c>
      <c r="G2370" t="str">
        <f>Input2022!G2370</f>
        <v>CA</v>
      </c>
      <c r="H2370">
        <f>Input2022!H2370*0.000001</f>
        <v>5.6012499999999994</v>
      </c>
      <c r="I2370">
        <f>Input2022!I2370*0.000001</f>
        <v>0</v>
      </c>
      <c r="J2370">
        <f>Input2022!J2370*0.000001</f>
        <v>19.102271999999999</v>
      </c>
      <c r="K2370">
        <f>Input2022!K2370*0.000001</f>
        <v>10.677429999999999</v>
      </c>
      <c r="L2370">
        <f>Input2022!L2370*0.000001</f>
        <v>24.108474999999999</v>
      </c>
      <c r="M2370">
        <f>Input2022!M2370*0.000001</f>
        <v>22.725407000000001</v>
      </c>
      <c r="N2370">
        <f>Input2022!N2370*0.000001</f>
        <v>0</v>
      </c>
      <c r="O2370">
        <f>Input2022!O2370*0.000001</f>
        <v>10.579136</v>
      </c>
      <c r="P2370">
        <f>Input2022!P2370*0.000001</f>
        <v>2.3706469999999999</v>
      </c>
      <c r="Q2370">
        <f>Input2022!Q2370*0.000001</f>
        <v>-12.819177999999999</v>
      </c>
      <c r="R2370">
        <f>Input2022!R2370*0.000001</f>
        <v>55.530094999999996</v>
      </c>
      <c r="S2370">
        <f>Input2022!S2370*0.000001</f>
        <v>42.710916999999995</v>
      </c>
      <c r="T2370">
        <f>Input2022!T2370*0.000001</f>
        <v>1.9813219999999998</v>
      </c>
      <c r="U2370">
        <f>Input2022!U2370*0.000001</f>
        <v>-4.3899999999999999E-4</v>
      </c>
      <c r="V2370">
        <f>Input2022!V2370*0.000001</f>
        <v>3.1830309999999997</v>
      </c>
      <c r="W2370">
        <f>Input2022!W2370*0.000001</f>
        <v>-7.5752790000000001</v>
      </c>
    </row>
    <row r="2371" spans="1:23">
      <c r="A2371">
        <f>Input2022!A2371</f>
        <v>2023</v>
      </c>
      <c r="B2371" t="str">
        <f>Input2022!B2371</f>
        <v>Placentia</v>
      </c>
      <c r="C2371" t="str">
        <f>Input2022!C2371</f>
        <v>City</v>
      </c>
      <c r="D2371" t="str">
        <f>Input2022!D2371</f>
        <v>06</v>
      </c>
      <c r="E2371" t="str">
        <f>Input2022!E2371</f>
        <v>059</v>
      </c>
      <c r="F2371" t="str">
        <f>Input2022!F2371</f>
        <v>57526</v>
      </c>
      <c r="G2371" t="str">
        <f>Input2022!G2371</f>
        <v>CA</v>
      </c>
      <c r="H2371">
        <f>Input2022!H2371*0.000001</f>
        <v>24.453343</v>
      </c>
      <c r="I2371">
        <f>Input2022!I2371*0.000001</f>
        <v>-3.9227879999999997</v>
      </c>
      <c r="J2371">
        <f>Input2022!J2371*0.000001</f>
        <v>57.708365000000001</v>
      </c>
      <c r="K2371">
        <f>Input2022!K2371*0.000001</f>
        <v>64.774114999999995</v>
      </c>
      <c r="L2371">
        <f>Input2022!L2371*0.000001</f>
        <v>80.780046999999996</v>
      </c>
      <c r="M2371">
        <f>Input2022!M2371*0.000001</f>
        <v>60.560867999999999</v>
      </c>
      <c r="N2371">
        <f>Input2022!N2371*0.000001</f>
        <v>0</v>
      </c>
      <c r="O2371">
        <f>Input2022!O2371*0.000001</f>
        <v>23.002748</v>
      </c>
      <c r="P2371">
        <f>Input2022!P2371*0.000001</f>
        <v>7.3676879999999993</v>
      </c>
      <c r="Q2371">
        <f>Input2022!Q2371*0.000001</f>
        <v>-4.4633019999999997</v>
      </c>
      <c r="R2371">
        <f>Input2022!R2371*0.000001</f>
        <v>-159.435543</v>
      </c>
      <c r="S2371">
        <f>Input2022!S2371*0.000001</f>
        <v>-163.89884499999999</v>
      </c>
      <c r="T2371">
        <f>Input2022!T2371*0.000001</f>
        <v>1.806044</v>
      </c>
      <c r="U2371">
        <f>Input2022!U2371*0.000001</f>
        <v>0</v>
      </c>
      <c r="V2371">
        <f>Input2022!V2371*0.000001</f>
        <v>18.314761000000001</v>
      </c>
      <c r="W2371">
        <f>Input2022!W2371*0.000001</f>
        <v>-43.543073999999997</v>
      </c>
    </row>
    <row r="2372" spans="1:23">
      <c r="A2372">
        <f>Input2022!A2372</f>
        <v>2023</v>
      </c>
      <c r="B2372" t="str">
        <f>Input2022!B2372</f>
        <v>Placentia-Yorba Linda Unified School District</v>
      </c>
      <c r="C2372" t="str">
        <f>Input2022!C2372</f>
        <v>School District</v>
      </c>
      <c r="D2372" t="str">
        <f>Input2022!D2372</f>
        <v>06</v>
      </c>
      <c r="E2372" t="str">
        <f>Input2022!E2372</f>
        <v>059</v>
      </c>
      <c r="F2372" t="str">
        <f>Input2022!F2372</f>
        <v>30660</v>
      </c>
      <c r="G2372" t="str">
        <f>Input2022!G2372</f>
        <v>CA</v>
      </c>
      <c r="H2372">
        <f>Input2022!H2372*0.000001</f>
        <v>69.967412999999993</v>
      </c>
      <c r="I2372">
        <f>Input2022!I2372*0.000001</f>
        <v>-3.7052149999999999</v>
      </c>
      <c r="J2372">
        <f>Input2022!J2372*0.000001</f>
        <v>349.36861899999997</v>
      </c>
      <c r="K2372">
        <f>Input2022!K2372*0.000001</f>
        <v>351.43798799999996</v>
      </c>
      <c r="L2372">
        <f>Input2022!L2372*0.000001</f>
        <v>451.92501499999997</v>
      </c>
      <c r="M2372">
        <f>Input2022!M2372*0.000001</f>
        <v>402.34207299999997</v>
      </c>
      <c r="N2372">
        <f>Input2022!N2372*0.000001</f>
        <v>0</v>
      </c>
      <c r="O2372">
        <f>Input2022!O2372*0.000001</f>
        <v>147.887011</v>
      </c>
      <c r="P2372">
        <f>Input2022!P2372*0.000001</f>
        <v>28.857389999999999</v>
      </c>
      <c r="Q2372">
        <f>Input2022!Q2372*0.000001</f>
        <v>-249.99757199999999</v>
      </c>
      <c r="R2372">
        <f>Input2022!R2372*0.000001</f>
        <v>1142.3380138596494</v>
      </c>
      <c r="S2372">
        <f>Input2022!S2372*0.000001</f>
        <v>892.34044185964933</v>
      </c>
      <c r="T2372">
        <f>Input2022!T2372*0.000001</f>
        <v>41.055091999999995</v>
      </c>
      <c r="U2372">
        <f>Input2022!U2372*0.000001</f>
        <v>-1.060926986328512E-2</v>
      </c>
      <c r="V2372">
        <f>Input2022!V2372*0.000001</f>
        <v>56.299485730136709</v>
      </c>
      <c r="W2372">
        <f>Input2022!W2372*0.000001</f>
        <v>-243.38100999999997</v>
      </c>
    </row>
    <row r="2373" spans="1:23">
      <c r="A2373">
        <f>Input2022!A2373</f>
        <v>2023</v>
      </c>
      <c r="B2373" t="str">
        <f>Input2022!B2373</f>
        <v>Placer County</v>
      </c>
      <c r="C2373" t="str">
        <f>Input2022!C2373</f>
        <v>County</v>
      </c>
      <c r="D2373" t="str">
        <f>Input2022!D2373</f>
        <v>06</v>
      </c>
      <c r="E2373" t="str">
        <f>Input2022!E2373</f>
        <v>061</v>
      </c>
      <c r="F2373" t="str">
        <f>Input2022!F2373</f>
        <v>00000</v>
      </c>
      <c r="G2373" t="str">
        <f>Input2022!G2373</f>
        <v>CA</v>
      </c>
      <c r="H2373">
        <f>Input2022!H2373*0.000001</f>
        <v>221.32499999999999</v>
      </c>
      <c r="I2373">
        <f>Input2022!I2373*0.000001</f>
        <v>-84.260999999999996</v>
      </c>
      <c r="J2373">
        <f>Input2022!J2373*0.000001</f>
        <v>332.93899999999996</v>
      </c>
      <c r="K2373">
        <f>Input2022!K2373*0.000001</f>
        <v>319.916</v>
      </c>
      <c r="L2373">
        <f>Input2022!L2373*0.000001</f>
        <v>928.8</v>
      </c>
      <c r="M2373">
        <f>Input2022!M2373*0.000001</f>
        <v>488.197</v>
      </c>
      <c r="N2373">
        <f>Input2022!N2373*0.000001</f>
        <v>0</v>
      </c>
      <c r="O2373">
        <f>Input2022!O2373*0.000001</f>
        <v>275.20599999999996</v>
      </c>
      <c r="P2373">
        <f>Input2022!P2373*0.000001</f>
        <v>27.48</v>
      </c>
      <c r="Q2373">
        <f>Input2022!Q2373*0.000001</f>
        <v>-768.51199999999994</v>
      </c>
      <c r="R2373">
        <f>Input2022!R2373*0.000001</f>
        <v>2152.6419999999998</v>
      </c>
      <c r="S2373">
        <f>Input2022!S2373*0.000001</f>
        <v>1384.1299999999999</v>
      </c>
      <c r="T2373">
        <f>Input2022!T2373*0.000001</f>
        <v>98.103999999999999</v>
      </c>
      <c r="U2373">
        <f>Input2022!U2373*0.000001</f>
        <v>438.428</v>
      </c>
      <c r="V2373">
        <f>Input2022!V2373*0.000001</f>
        <v>426.87699999999995</v>
      </c>
      <c r="W2373">
        <f>Input2022!W2373*0.000001</f>
        <v>-296.58199999999999</v>
      </c>
    </row>
    <row r="2374" spans="1:23">
      <c r="A2374">
        <f>Input2022!A2374</f>
        <v>2023</v>
      </c>
      <c r="B2374" t="str">
        <f>Input2022!B2374</f>
        <v>Placer County Office of Education</v>
      </c>
      <c r="C2374" t="str">
        <f>Input2022!C2374</f>
        <v>School District</v>
      </c>
      <c r="D2374" t="str">
        <f>Input2022!D2374</f>
        <v>06</v>
      </c>
      <c r="E2374" t="str">
        <f>Input2022!E2374</f>
        <v>061</v>
      </c>
      <c r="F2374" t="str">
        <f>Input2022!F2374</f>
        <v>91025</v>
      </c>
      <c r="G2374" t="str">
        <f>Input2022!G2374</f>
        <v>CA</v>
      </c>
      <c r="H2374">
        <f>Input2022!H2374*0.000001</f>
        <v>32.218641999999996</v>
      </c>
      <c r="I2374">
        <f>Input2022!I2374*0.000001</f>
        <v>-7.1114980000000001</v>
      </c>
      <c r="J2374">
        <f>Input2022!J2374*0.000001</f>
        <v>64.605696999999992</v>
      </c>
      <c r="K2374">
        <f>Input2022!K2374*0.000001</f>
        <v>0.366788</v>
      </c>
      <c r="L2374">
        <f>Input2022!L2374*0.000001</f>
        <v>167.404337</v>
      </c>
      <c r="M2374">
        <f>Input2022!M2374*0.000001</f>
        <v>74.890844999999999</v>
      </c>
      <c r="N2374">
        <f>Input2022!N2374*0.000001</f>
        <v>80.116795999999994</v>
      </c>
      <c r="O2374">
        <f>Input2022!O2374*0.000001</f>
        <v>0</v>
      </c>
      <c r="P2374">
        <f>Input2022!P2374*0.000001</f>
        <v>54.738772999999995</v>
      </c>
      <c r="Q2374">
        <f>Input2022!Q2374*0.000001</f>
        <v>-56.66</v>
      </c>
      <c r="R2374">
        <f>Input2022!R2374*0.000001</f>
        <v>217.02054486097043</v>
      </c>
      <c r="S2374">
        <f>Input2022!S2374*0.000001</f>
        <v>160.36054486097044</v>
      </c>
      <c r="T2374">
        <f>Input2022!T2374*0.000001</f>
        <v>8.0156139999999994</v>
      </c>
      <c r="U2374">
        <f>Input2022!U2374*0.000001</f>
        <v>7.0584189999999998</v>
      </c>
      <c r="V2374">
        <f>Input2022!V2374*0.000001</f>
        <v>7.2415889999999994</v>
      </c>
      <c r="W2374">
        <f>Input2022!W2374*0.000001</f>
        <v>-11.065989999999999</v>
      </c>
    </row>
    <row r="2375" spans="1:23">
      <c r="A2375">
        <f>Input2022!A2375</f>
        <v>2023</v>
      </c>
      <c r="B2375" t="str">
        <f>Input2022!B2375</f>
        <v>Placer County Transportation Planning Agency</v>
      </c>
      <c r="C2375" t="str">
        <f>Input2022!C2375</f>
        <v>Special District</v>
      </c>
      <c r="D2375" t="str">
        <f>Input2022!D2375</f>
        <v>06</v>
      </c>
      <c r="E2375" t="str">
        <f>Input2022!E2375</f>
        <v>061</v>
      </c>
      <c r="F2375" t="str">
        <f>Input2022!F2375</f>
        <v>99099</v>
      </c>
      <c r="G2375" t="str">
        <f>Input2022!G2375</f>
        <v>CA</v>
      </c>
      <c r="H2375">
        <f>Input2022!H2375*0.000001</f>
        <v>1.396099</v>
      </c>
      <c r="I2375">
        <f>Input2022!I2375*0.000001</f>
        <v>0</v>
      </c>
      <c r="J2375">
        <f>Input2022!J2375*0.000001</f>
        <v>6.1966679999999998</v>
      </c>
      <c r="K2375">
        <f>Input2022!K2375*0.000001</f>
        <v>0.921651</v>
      </c>
      <c r="L2375">
        <f>Input2022!L2375*0.000001</f>
        <v>45.036442000000001</v>
      </c>
      <c r="M2375">
        <f>Input2022!M2375*0.000001</f>
        <v>4.576397</v>
      </c>
      <c r="N2375">
        <f>Input2022!N2375*0.000001</f>
        <v>0.83381499999999997</v>
      </c>
      <c r="O2375">
        <f>Input2022!O2375*0.000001</f>
        <v>0</v>
      </c>
      <c r="P2375">
        <f>Input2022!P2375*0.000001</f>
        <v>1.2105679999999999</v>
      </c>
      <c r="Q2375">
        <f>Input2022!Q2375*0.000001</f>
        <v>-1.7591399999999999</v>
      </c>
      <c r="R2375">
        <f>Input2022!R2375*0.000001</f>
        <v>7.5176919999999994</v>
      </c>
      <c r="S2375">
        <f>Input2022!S2375*0.000001</f>
        <v>5.7585519999999999</v>
      </c>
      <c r="T2375">
        <f>Input2022!T2375*0.000001</f>
        <v>0.243836</v>
      </c>
      <c r="U2375">
        <f>Input2022!U2375*0.000001</f>
        <v>1.2465309999999998</v>
      </c>
      <c r="V2375">
        <f>Input2022!V2375*0.000001</f>
        <v>1.467576</v>
      </c>
      <c r="W2375">
        <f>Input2022!W2375*0.000001</f>
        <v>0.76733600000000002</v>
      </c>
    </row>
    <row r="2376" spans="1:23">
      <c r="A2376">
        <f>Input2022!A2376</f>
        <v>2023</v>
      </c>
      <c r="B2376" t="str">
        <f>Input2022!B2376</f>
        <v>Placer Hills Union School District</v>
      </c>
      <c r="C2376" t="str">
        <f>Input2022!C2376</f>
        <v>School District</v>
      </c>
      <c r="D2376" t="str">
        <f>Input2022!D2376</f>
        <v>06</v>
      </c>
      <c r="E2376" t="str">
        <f>Input2022!E2376</f>
        <v>061</v>
      </c>
      <c r="F2376" t="str">
        <f>Input2022!F2376</f>
        <v>30720</v>
      </c>
      <c r="G2376" t="str">
        <f>Input2022!G2376</f>
        <v>CA</v>
      </c>
      <c r="H2376">
        <f>Input2022!H2376*0.000001</f>
        <v>2.445703</v>
      </c>
      <c r="I2376">
        <f>Input2022!I2376*0.000001</f>
        <v>0</v>
      </c>
      <c r="J2376">
        <f>Input2022!J2376*0.000001</f>
        <v>10.714737</v>
      </c>
      <c r="K2376">
        <f>Input2022!K2376*0.000001</f>
        <v>0.25758799999999998</v>
      </c>
      <c r="L2376">
        <f>Input2022!L2376*0.000001</f>
        <v>11.989518</v>
      </c>
      <c r="M2376">
        <f>Input2022!M2376*0.000001</f>
        <v>11.324152</v>
      </c>
      <c r="N2376">
        <f>Input2022!N2376*0.000001</f>
        <v>4.3848089999999997</v>
      </c>
      <c r="O2376">
        <f>Input2022!O2376*0.000001</f>
        <v>0</v>
      </c>
      <c r="P2376">
        <f>Input2022!P2376*0.000001</f>
        <v>1.5122689999999999</v>
      </c>
      <c r="Q2376">
        <f>Input2022!Q2376*0.000001</f>
        <v>-7.2539999999999996</v>
      </c>
      <c r="R2376">
        <f>Input2022!R2376*0.000001</f>
        <v>31.367091635708658</v>
      </c>
      <c r="S2376">
        <f>Input2022!S2376*0.000001</f>
        <v>24.11309163570866</v>
      </c>
      <c r="T2376">
        <f>Input2022!T2376*0.000001</f>
        <v>1.2097989999999998</v>
      </c>
      <c r="U2376">
        <f>Input2022!U2376*0.000001</f>
        <v>0</v>
      </c>
      <c r="V2376">
        <f>Input2022!V2376*0.000001</f>
        <v>1.096786</v>
      </c>
      <c r="W2376">
        <f>Input2022!W2376*0.000001</f>
        <v>-4.561007</v>
      </c>
    </row>
    <row r="2377" spans="1:23">
      <c r="A2377">
        <f>Input2022!A2377</f>
        <v>2023</v>
      </c>
      <c r="B2377" t="str">
        <f>Input2022!B2377</f>
        <v>Placer Union High School District</v>
      </c>
      <c r="C2377" t="str">
        <f>Input2022!C2377</f>
        <v>School District</v>
      </c>
      <c r="D2377" t="str">
        <f>Input2022!D2377</f>
        <v>06</v>
      </c>
      <c r="E2377" t="str">
        <f>Input2022!E2377</f>
        <v>061</v>
      </c>
      <c r="F2377" t="str">
        <f>Input2022!F2377</f>
        <v>30750</v>
      </c>
      <c r="G2377" t="str">
        <f>Input2022!G2377</f>
        <v>CA</v>
      </c>
      <c r="H2377">
        <f>Input2022!H2377*0.000001</f>
        <v>14.279786999999999</v>
      </c>
      <c r="I2377">
        <f>Input2022!I2377*0.000001</f>
        <v>0</v>
      </c>
      <c r="J2377">
        <f>Input2022!J2377*0.000001</f>
        <v>64.484020999999998</v>
      </c>
      <c r="K2377">
        <f>Input2022!K2377*0.000001</f>
        <v>136.145589</v>
      </c>
      <c r="L2377">
        <f>Input2022!L2377*0.000001</f>
        <v>97.409568999999991</v>
      </c>
      <c r="M2377">
        <f>Input2022!M2377*0.000001</f>
        <v>66.740048999999999</v>
      </c>
      <c r="N2377">
        <f>Input2022!N2377*0.000001</f>
        <v>20.422387000000001</v>
      </c>
      <c r="O2377">
        <f>Input2022!O2377*0.000001</f>
        <v>0</v>
      </c>
      <c r="P2377">
        <f>Input2022!P2377*0.000001</f>
        <v>4.7321879999999998</v>
      </c>
      <c r="Q2377">
        <f>Input2022!Q2377*0.000001</f>
        <v>-42.948999999999998</v>
      </c>
      <c r="R2377">
        <f>Input2022!R2377*0.000001</f>
        <v>191.71410278059216</v>
      </c>
      <c r="S2377">
        <f>Input2022!S2377*0.000001</f>
        <v>148.76510278059217</v>
      </c>
      <c r="T2377">
        <f>Input2022!T2377*0.000001</f>
        <v>7.5456659999999998</v>
      </c>
      <c r="U2377">
        <f>Input2022!U2377*0.000001</f>
        <v>0.51063000000000003</v>
      </c>
      <c r="V2377">
        <f>Input2022!V2377*0.000001</f>
        <v>1.1364879999999999</v>
      </c>
      <c r="W2377">
        <f>Input2022!W2377*0.000001</f>
        <v>-62.630920999999994</v>
      </c>
    </row>
    <row r="2378" spans="1:23">
      <c r="A2378">
        <f>Input2022!A2378</f>
        <v>2023</v>
      </c>
      <c r="B2378" t="str">
        <f>Input2022!B2378</f>
        <v>Placerville Union Elementary School District</v>
      </c>
      <c r="C2378" t="str">
        <f>Input2022!C2378</f>
        <v>School District</v>
      </c>
      <c r="D2378" t="str">
        <f>Input2022!D2378</f>
        <v>06</v>
      </c>
      <c r="E2378" t="str">
        <f>Input2022!E2378</f>
        <v>017</v>
      </c>
      <c r="F2378" t="str">
        <f>Input2022!F2378</f>
        <v>30780</v>
      </c>
      <c r="G2378" t="str">
        <f>Input2022!G2378</f>
        <v>CA</v>
      </c>
      <c r="H2378">
        <f>Input2022!H2378*0.000001</f>
        <v>4.9165089999999996</v>
      </c>
      <c r="I2378">
        <f>Input2022!I2378*0.000001</f>
        <v>-0.34393599999999996</v>
      </c>
      <c r="J2378">
        <f>Input2022!J2378*0.000001</f>
        <v>16.946256999999999</v>
      </c>
      <c r="K2378">
        <f>Input2022!K2378*0.000001</f>
        <v>3.464178</v>
      </c>
      <c r="L2378">
        <f>Input2022!L2378*0.000001</f>
        <v>22.369416999999999</v>
      </c>
      <c r="M2378">
        <f>Input2022!M2378*0.000001</f>
        <v>21.075948999999998</v>
      </c>
      <c r="N2378">
        <f>Input2022!N2378*0.000001</f>
        <v>10.378238</v>
      </c>
      <c r="O2378">
        <f>Input2022!O2378*0.000001</f>
        <v>0</v>
      </c>
      <c r="P2378">
        <f>Input2022!P2378*0.000001</f>
        <v>1.8909629999999999</v>
      </c>
      <c r="Q2378">
        <f>Input2022!Q2378*0.000001</f>
        <v>-13.699627999999999</v>
      </c>
      <c r="R2378">
        <f>Input2022!R2378*0.000001</f>
        <v>60.724057999999999</v>
      </c>
      <c r="S2378">
        <f>Input2022!S2378*0.000001</f>
        <v>47.024429999999995</v>
      </c>
      <c r="T2378">
        <f>Input2022!T2378*0.000001</f>
        <v>1.9270959999999999</v>
      </c>
      <c r="U2378">
        <f>Input2022!U2378*0.000001</f>
        <v>0</v>
      </c>
      <c r="V2378">
        <f>Input2022!V2378*0.000001</f>
        <v>0.25805400000000001</v>
      </c>
      <c r="W2378">
        <f>Input2022!W2378*0.000001</f>
        <v>-5.9916879999999999</v>
      </c>
    </row>
    <row r="2379" spans="1:23">
      <c r="A2379">
        <f>Input2022!A2379</f>
        <v>2023</v>
      </c>
      <c r="B2379" t="str">
        <f>Input2022!B2379</f>
        <v>Plainsburg Union Elementary School District</v>
      </c>
      <c r="C2379" t="str">
        <f>Input2022!C2379</f>
        <v>School District</v>
      </c>
      <c r="D2379" t="str">
        <f>Input2022!D2379</f>
        <v>06</v>
      </c>
      <c r="E2379" t="str">
        <f>Input2022!E2379</f>
        <v>047</v>
      </c>
      <c r="F2379" t="str">
        <f>Input2022!F2379</f>
        <v>30810</v>
      </c>
      <c r="G2379" t="str">
        <f>Input2022!G2379</f>
        <v>CA</v>
      </c>
      <c r="H2379">
        <f>Input2022!H2379*0.000001</f>
        <v>1.9952099999999999</v>
      </c>
      <c r="I2379">
        <f>Input2022!I2379*0.000001</f>
        <v>0</v>
      </c>
      <c r="J2379">
        <f>Input2022!J2379*0.000001</f>
        <v>1.50614</v>
      </c>
      <c r="K2379">
        <f>Input2022!K2379*0.000001</f>
        <v>0</v>
      </c>
      <c r="L2379">
        <f>Input2022!L2379*0.000001</f>
        <v>1.7922449999999999</v>
      </c>
      <c r="M2379">
        <f>Input2022!M2379*0.000001</f>
        <v>1.864082</v>
      </c>
      <c r="N2379">
        <f>Input2022!N2379*0.000001</f>
        <v>2.5730709999999997</v>
      </c>
      <c r="O2379">
        <f>Input2022!O2379*0.000001</f>
        <v>0</v>
      </c>
      <c r="P2379">
        <f>Input2022!P2379*0.000001</f>
        <v>0.37635999999999997</v>
      </c>
      <c r="Q2379">
        <f>Input2022!Q2379*0.000001</f>
        <v>-0.79999999999999993</v>
      </c>
      <c r="R2379">
        <f>Input2022!R2379*0.000001</f>
        <v>4.2356470000000002</v>
      </c>
      <c r="S2379">
        <f>Input2022!S2379*0.000001</f>
        <v>3.4356469999999999</v>
      </c>
      <c r="T2379">
        <f>Input2022!T2379*0.000001</f>
        <v>0.10998999999999999</v>
      </c>
      <c r="U2379">
        <f>Input2022!U2379*0.000001</f>
        <v>0</v>
      </c>
      <c r="V2379">
        <f>Input2022!V2379*0.000001</f>
        <v>0</v>
      </c>
      <c r="W2379">
        <f>Input2022!W2379*0.000001</f>
        <v>2.0772759999999999</v>
      </c>
    </row>
    <row r="2380" spans="1:23">
      <c r="A2380">
        <f>Input2022!A2380</f>
        <v>2023</v>
      </c>
      <c r="B2380" t="str">
        <f>Input2022!B2380</f>
        <v>Planada School District</v>
      </c>
      <c r="C2380" t="str">
        <f>Input2022!C2380</f>
        <v>School District</v>
      </c>
      <c r="D2380" t="str">
        <f>Input2022!D2380</f>
        <v>06</v>
      </c>
      <c r="E2380" t="str">
        <f>Input2022!E2380</f>
        <v>047</v>
      </c>
      <c r="F2380" t="str">
        <f>Input2022!F2380</f>
        <v>30840</v>
      </c>
      <c r="G2380" t="str">
        <f>Input2022!G2380</f>
        <v>CA</v>
      </c>
      <c r="H2380">
        <f>Input2022!H2380*0.000001</f>
        <v>5.8334589999999995</v>
      </c>
      <c r="I2380">
        <f>Input2022!I2380*0.000001</f>
        <v>-0.51341799999999993</v>
      </c>
      <c r="J2380">
        <f>Input2022!J2380*0.000001</f>
        <v>20.661155000000001</v>
      </c>
      <c r="K2380">
        <f>Input2022!K2380*0.000001</f>
        <v>9.1962630000000001</v>
      </c>
      <c r="L2380">
        <f>Input2022!L2380*0.000001</f>
        <v>27.498217</v>
      </c>
      <c r="M2380">
        <f>Input2022!M2380*0.000001</f>
        <v>25.302484999999997</v>
      </c>
      <c r="N2380">
        <f>Input2022!N2380*0.000001</f>
        <v>0</v>
      </c>
      <c r="O2380">
        <f>Input2022!O2380*0.000001</f>
        <v>11.508089999999999</v>
      </c>
      <c r="P2380">
        <f>Input2022!P2380*0.000001</f>
        <v>3.3527589999999998</v>
      </c>
      <c r="Q2380">
        <f>Input2022!Q2380*0.000001</f>
        <v>-9.7629999999999999</v>
      </c>
      <c r="R2380">
        <f>Input2022!R2380*0.000001</f>
        <v>51.622910999999995</v>
      </c>
      <c r="S2380">
        <f>Input2022!S2380*0.000001</f>
        <v>41.859910999999997</v>
      </c>
      <c r="T2380">
        <f>Input2022!T2380*0.000001</f>
        <v>1.2816589999999999</v>
      </c>
      <c r="U2380">
        <f>Input2022!U2380*0.000001</f>
        <v>0</v>
      </c>
      <c r="V2380">
        <f>Input2022!V2380*0.000001</f>
        <v>1.423899</v>
      </c>
      <c r="W2380">
        <f>Input2022!W2380*0.000001</f>
        <v>-5.1162779999999994</v>
      </c>
    </row>
    <row r="2381" spans="1:23">
      <c r="A2381">
        <f>Input2022!A2381</f>
        <v>2023</v>
      </c>
      <c r="B2381" t="str">
        <f>Input2022!B2381</f>
        <v>Planning and Service Area 2, Area Agency on Aging</v>
      </c>
      <c r="C2381" t="str">
        <f>Input2022!C2381</f>
        <v>Special District</v>
      </c>
      <c r="D2381" t="str">
        <f>Input2022!D2381</f>
        <v>06</v>
      </c>
      <c r="E2381" t="str">
        <f>Input2022!E2381</f>
        <v>093</v>
      </c>
      <c r="F2381">
        <f>Input2022!F2381</f>
        <v>99050</v>
      </c>
      <c r="G2381" t="str">
        <f>Input2022!G2381</f>
        <v>CA</v>
      </c>
      <c r="H2381">
        <f>Input2022!H2381*0.000001</f>
        <v>1.5321999999999999E-2</v>
      </c>
      <c r="I2381">
        <f>Input2022!I2381*0.000001</f>
        <v>0</v>
      </c>
      <c r="J2381">
        <f>Input2022!J2381*0.000001</f>
        <v>4.8115589999999999</v>
      </c>
      <c r="K2381">
        <f>Input2022!K2381*0.000001</f>
        <v>1.4889999999999999E-3</v>
      </c>
      <c r="L2381">
        <f>Input2022!L2381*0.000001</f>
        <v>4.8041369999999999</v>
      </c>
      <c r="M2381">
        <f>Input2022!M2381*0.000001</f>
        <v>4.8041369999999999</v>
      </c>
      <c r="N2381">
        <f>Input2022!N2381*0.000001</f>
        <v>0.89308100000000001</v>
      </c>
      <c r="O2381">
        <f>Input2022!O2381*0.000001</f>
        <v>0</v>
      </c>
      <c r="P2381">
        <f>Input2022!P2381*0.000001</f>
        <v>1.6616469999999999</v>
      </c>
      <c r="Q2381">
        <f>Input2022!Q2381*0.000001</f>
        <v>-0.19586099999999998</v>
      </c>
      <c r="R2381">
        <f>Input2022!R2381*0.000001</f>
        <v>1.8512381852551985</v>
      </c>
      <c r="S2381">
        <f>Input2022!S2381*0.000001</f>
        <v>1.6553771852551984</v>
      </c>
      <c r="T2381">
        <f>Input2022!T2381*0.000001</f>
        <v>6.3382999999999995E-2</v>
      </c>
      <c r="U2381">
        <f>Input2022!U2381*0.000001</f>
        <v>0</v>
      </c>
      <c r="V2381">
        <f>Input2022!V2381*0.000001</f>
        <v>6.0086999999999995E-2</v>
      </c>
      <c r="W2381">
        <f>Input2022!W2381*0.000001</f>
        <v>-6.6574999999999995E-2</v>
      </c>
    </row>
    <row r="2382" spans="1:23">
      <c r="A2382">
        <f>Input2022!A2382</f>
        <v>2023</v>
      </c>
      <c r="B2382" t="str">
        <f>Input2022!B2382</f>
        <v>Plaza Elementary School District</v>
      </c>
      <c r="C2382" t="str">
        <f>Input2022!C2382</f>
        <v>School District</v>
      </c>
      <c r="D2382" t="str">
        <f>Input2022!D2382</f>
        <v>06</v>
      </c>
      <c r="E2382" t="str">
        <f>Input2022!E2382</f>
        <v>021</v>
      </c>
      <c r="F2382" t="str">
        <f>Input2022!F2382</f>
        <v>30870</v>
      </c>
      <c r="G2382" t="str">
        <f>Input2022!G2382</f>
        <v>CA</v>
      </c>
      <c r="H2382">
        <f>Input2022!H2382*0.000001</f>
        <v>3.0350349999999997</v>
      </c>
      <c r="I2382">
        <f>Input2022!I2382*0.000001</f>
        <v>-5.5560000000000002E-3</v>
      </c>
      <c r="J2382">
        <f>Input2022!J2382*0.000001</f>
        <v>2.4732590000000001</v>
      </c>
      <c r="K2382">
        <f>Input2022!K2382*0.000001</f>
        <v>7.6664999999999997E-2</v>
      </c>
      <c r="L2382">
        <f>Input2022!L2382*0.000001</f>
        <v>4.5023869999999997</v>
      </c>
      <c r="M2382">
        <f>Input2022!M2382*0.000001</f>
        <v>3.4037759999999997</v>
      </c>
      <c r="N2382">
        <f>Input2022!N2382*0.000001</f>
        <v>0</v>
      </c>
      <c r="O2382">
        <f>Input2022!O2382*0.000001</f>
        <v>3.486831</v>
      </c>
      <c r="P2382">
        <f>Input2022!P2382*0.000001</f>
        <v>0.33814099999999997</v>
      </c>
      <c r="Q2382">
        <f>Input2022!Q2382*0.000001</f>
        <v>-1.6652529999999999</v>
      </c>
      <c r="R2382">
        <f>Input2022!R2382*0.000001</f>
        <v>7.3375089999999998</v>
      </c>
      <c r="S2382">
        <f>Input2022!S2382*0.000001</f>
        <v>5.672256</v>
      </c>
      <c r="T2382">
        <f>Input2022!T2382*0.000001</f>
        <v>0.26355299999999998</v>
      </c>
      <c r="U2382">
        <f>Input2022!U2382*0.000001</f>
        <v>0</v>
      </c>
      <c r="V2382">
        <f>Input2022!V2382*0.000001</f>
        <v>0.952789</v>
      </c>
      <c r="W2382">
        <f>Input2022!W2382*0.000001</f>
        <v>0.72683599999999993</v>
      </c>
    </row>
    <row r="2383" spans="1:23">
      <c r="A2383">
        <f>Input2022!A2383</f>
        <v>2023</v>
      </c>
      <c r="B2383" t="str">
        <f>Input2022!B2383</f>
        <v>Pleasant Hill</v>
      </c>
      <c r="C2383" t="str">
        <f>Input2022!C2383</f>
        <v>City</v>
      </c>
      <c r="D2383" t="str">
        <f>Input2022!D2383</f>
        <v>06</v>
      </c>
      <c r="E2383" t="str">
        <f>Input2022!E2383</f>
        <v>017</v>
      </c>
      <c r="F2383">
        <f>Input2022!F2383</f>
        <v>57764</v>
      </c>
      <c r="G2383" t="str">
        <f>Input2022!G2383</f>
        <v>CA</v>
      </c>
      <c r="H2383">
        <f>Input2022!H2383*0.000001</f>
        <v>17.752274</v>
      </c>
      <c r="I2383">
        <f>Input2022!I2383*0.000001</f>
        <v>-6.7306469999999994</v>
      </c>
      <c r="J2383">
        <f>Input2022!J2383*0.000001</f>
        <v>33.997368000000002</v>
      </c>
      <c r="K2383">
        <f>Input2022!K2383*0.000001</f>
        <v>20.41029</v>
      </c>
      <c r="L2383">
        <f>Input2022!L2383*0.000001</f>
        <v>46.246423999999998</v>
      </c>
      <c r="M2383">
        <f>Input2022!M2383*0.000001</f>
        <v>36.284169999999996</v>
      </c>
      <c r="N2383">
        <f>Input2022!N2383*0.000001</f>
        <v>0</v>
      </c>
      <c r="O2383">
        <f>Input2022!O2383*0.000001</f>
        <v>18.995144</v>
      </c>
      <c r="P2383">
        <f>Input2022!P2383*0.000001</f>
        <v>3.7525519999999997</v>
      </c>
      <c r="Q2383">
        <f>Input2022!Q2383*0.000001</f>
        <v>-52.056954999999995</v>
      </c>
      <c r="R2383">
        <f>Input2022!R2383*0.000001</f>
        <v>223.22879499999999</v>
      </c>
      <c r="S2383">
        <f>Input2022!S2383*0.000001</f>
        <v>171.17184</v>
      </c>
      <c r="T2383">
        <f>Input2022!T2383*0.000001</f>
        <v>5.6113379999999999</v>
      </c>
      <c r="U2383">
        <f>Input2022!U2383*0.000001</f>
        <v>0</v>
      </c>
      <c r="V2383">
        <f>Input2022!V2383*0.000001</f>
        <v>0</v>
      </c>
      <c r="W2383">
        <f>Input2022!W2383*0.000001</f>
        <v>-13.916055</v>
      </c>
    </row>
    <row r="2384" spans="1:23">
      <c r="A2384">
        <f>Input2022!A2384</f>
        <v>2023</v>
      </c>
      <c r="B2384" t="str">
        <f>Input2022!B2384</f>
        <v>Pleasant Hill Recreation and Park District</v>
      </c>
      <c r="C2384" t="str">
        <f>Input2022!C2384</f>
        <v>Special District</v>
      </c>
      <c r="D2384" t="str">
        <f>Input2022!D2384</f>
        <v>06</v>
      </c>
      <c r="E2384" t="str">
        <f>Input2022!E2384</f>
        <v>013</v>
      </c>
      <c r="F2384">
        <f>Input2022!F2384</f>
        <v>99051</v>
      </c>
      <c r="G2384" t="str">
        <f>Input2022!G2384</f>
        <v>CA</v>
      </c>
      <c r="H2384">
        <f>Input2022!H2384*0.000001</f>
        <v>4.4972889999999994</v>
      </c>
      <c r="I2384">
        <f>Input2022!I2384*0.000001</f>
        <v>0</v>
      </c>
      <c r="J2384">
        <f>Input2022!J2384*0.000001</f>
        <v>11.03683</v>
      </c>
      <c r="K2384">
        <f>Input2022!K2384*0.000001</f>
        <v>27.731071999999998</v>
      </c>
      <c r="L2384">
        <f>Input2022!L2384*0.000001</f>
        <v>12.617827999999999</v>
      </c>
      <c r="M2384">
        <f>Input2022!M2384*0.000001</f>
        <v>10.518454</v>
      </c>
      <c r="N2384">
        <f>Input2022!N2384*0.000001</f>
        <v>0.193795</v>
      </c>
      <c r="O2384">
        <f>Input2022!O2384*0.000001</f>
        <v>6.2306619999999997</v>
      </c>
      <c r="P2384">
        <f>Input2022!P2384*0.000001</f>
        <v>2.1947319999999997</v>
      </c>
      <c r="Q2384">
        <f>Input2022!Q2384*0.000001</f>
        <v>-6.3329189999999995</v>
      </c>
      <c r="R2384">
        <f>Input2022!R2384*0.000001</f>
        <v>29.036767537826691</v>
      </c>
      <c r="S2384">
        <f>Input2022!S2384*0.000001</f>
        <v>22.703848537826691</v>
      </c>
      <c r="T2384">
        <f>Input2022!T2384*0.000001</f>
        <v>0.80379499999999993</v>
      </c>
      <c r="U2384">
        <f>Input2022!U2384*0.000001</f>
        <v>0</v>
      </c>
      <c r="V2384">
        <f>Input2022!V2384*0.000001</f>
        <v>0</v>
      </c>
      <c r="W2384">
        <f>Input2022!W2384*0.000001</f>
        <v>-0.33073799999999998</v>
      </c>
    </row>
    <row r="2385" spans="1:23">
      <c r="A2385">
        <f>Input2022!A2385</f>
        <v>2023</v>
      </c>
      <c r="B2385" t="str">
        <f>Input2022!B2385</f>
        <v>Pleasant Ridge Union Elementary School District</v>
      </c>
      <c r="C2385" t="str">
        <f>Input2022!C2385</f>
        <v>School District</v>
      </c>
      <c r="D2385" t="str">
        <f>Input2022!D2385</f>
        <v>06</v>
      </c>
      <c r="E2385" t="str">
        <f>Input2022!E2385</f>
        <v>057</v>
      </c>
      <c r="F2385" t="str">
        <f>Input2022!F2385</f>
        <v>30930</v>
      </c>
      <c r="G2385" t="str">
        <f>Input2022!G2385</f>
        <v>CA</v>
      </c>
      <c r="H2385">
        <f>Input2022!H2385*0.000001</f>
        <v>5.4019259999999996</v>
      </c>
      <c r="I2385">
        <f>Input2022!I2385*0.000001</f>
        <v>0</v>
      </c>
      <c r="J2385">
        <f>Input2022!J2385*0.000001</f>
        <v>20.433488000000001</v>
      </c>
      <c r="K2385">
        <f>Input2022!K2385*0.000001</f>
        <v>1.432266</v>
      </c>
      <c r="L2385">
        <f>Input2022!L2385*0.000001</f>
        <v>22.042590999999998</v>
      </c>
      <c r="M2385">
        <f>Input2022!M2385*0.000001</f>
        <v>21.888078999999998</v>
      </c>
      <c r="N2385">
        <f>Input2022!N2385*0.000001</f>
        <v>9.7751789999999996</v>
      </c>
      <c r="O2385">
        <f>Input2022!O2385*0.000001</f>
        <v>0</v>
      </c>
      <c r="P2385">
        <f>Input2022!P2385*0.000001</f>
        <v>3.8470559999999998</v>
      </c>
      <c r="Q2385">
        <f>Input2022!Q2385*0.000001</f>
        <v>-12.412008</v>
      </c>
      <c r="R2385">
        <f>Input2022!R2385*0.000001</f>
        <v>58.275556999999999</v>
      </c>
      <c r="S2385">
        <f>Input2022!S2385*0.000001</f>
        <v>45.863548999999999</v>
      </c>
      <c r="T2385">
        <f>Input2022!T2385*0.000001</f>
        <v>2.0235810000000001</v>
      </c>
      <c r="U2385">
        <f>Input2022!U2385*0.000001</f>
        <v>0</v>
      </c>
      <c r="V2385">
        <f>Input2022!V2385*0.000001</f>
        <v>0</v>
      </c>
      <c r="W2385">
        <f>Input2022!W2385*0.000001</f>
        <v>-1.975074</v>
      </c>
    </row>
    <row r="2386" spans="1:23">
      <c r="A2386">
        <f>Input2022!A2386</f>
        <v>2023</v>
      </c>
      <c r="B2386" t="str">
        <f>Input2022!B2386</f>
        <v>Pleasant Valley School District</v>
      </c>
      <c r="C2386" t="str">
        <f>Input2022!C2386</f>
        <v>School District</v>
      </c>
      <c r="D2386" t="str">
        <f>Input2022!D2386</f>
        <v>06</v>
      </c>
      <c r="E2386" t="str">
        <f>Input2022!E2386</f>
        <v>111</v>
      </c>
      <c r="F2386" t="str">
        <f>Input2022!F2386</f>
        <v>30990</v>
      </c>
      <c r="G2386" t="str">
        <f>Input2022!G2386</f>
        <v>CA</v>
      </c>
      <c r="H2386">
        <f>Input2022!H2386*0.000001</f>
        <v>15.393675</v>
      </c>
      <c r="I2386">
        <f>Input2022!I2386*0.000001</f>
        <v>-3.4999999999999997E-5</v>
      </c>
      <c r="J2386">
        <f>Input2022!J2386*0.000001</f>
        <v>84.644753999999992</v>
      </c>
      <c r="K2386">
        <f>Input2022!K2386*0.000001</f>
        <v>108.69652699999999</v>
      </c>
      <c r="L2386">
        <f>Input2022!L2386*0.000001</f>
        <v>108.45269599999999</v>
      </c>
      <c r="M2386">
        <f>Input2022!M2386*0.000001</f>
        <v>90.168435000000002</v>
      </c>
      <c r="N2386">
        <f>Input2022!N2386*0.000001</f>
        <v>27.702483999999998</v>
      </c>
      <c r="O2386">
        <f>Input2022!O2386*0.000001</f>
        <v>0</v>
      </c>
      <c r="P2386">
        <f>Input2022!P2386*0.000001</f>
        <v>9.0658339999999988</v>
      </c>
      <c r="Q2386">
        <f>Input2022!Q2386*0.000001</f>
        <v>-60.550320999999997</v>
      </c>
      <c r="R2386">
        <f>Input2022!R2386*0.000001</f>
        <v>275.23505093999779</v>
      </c>
      <c r="S2386">
        <f>Input2022!S2386*0.000001</f>
        <v>214.68472993999782</v>
      </c>
      <c r="T2386">
        <f>Input2022!T2386*0.000001</f>
        <v>9.5545539999999995</v>
      </c>
      <c r="U2386">
        <f>Input2022!U2386*0.000001</f>
        <v>2.5164120734908133E-3</v>
      </c>
      <c r="V2386">
        <f>Input2022!V2386*0.000001</f>
        <v>8.3517064120734901</v>
      </c>
      <c r="W2386">
        <f>Input2022!W2386*0.000001</f>
        <v>-29.489263999999999</v>
      </c>
    </row>
    <row r="2387" spans="1:23">
      <c r="A2387">
        <f>Input2022!A2387</f>
        <v>2023</v>
      </c>
      <c r="B2387" t="str">
        <f>Input2022!B2387</f>
        <v>Pleasant View School District</v>
      </c>
      <c r="C2387" t="str">
        <f>Input2022!C2387</f>
        <v>School District</v>
      </c>
      <c r="D2387" t="str">
        <f>Input2022!D2387</f>
        <v>06</v>
      </c>
      <c r="E2387" t="str">
        <f>Input2022!E2387</f>
        <v>107</v>
      </c>
      <c r="F2387" t="str">
        <f>Input2022!F2387</f>
        <v>31050</v>
      </c>
      <c r="G2387" t="str">
        <f>Input2022!G2387</f>
        <v>CA</v>
      </c>
      <c r="H2387">
        <f>Input2022!H2387*0.000001</f>
        <v>2.875766</v>
      </c>
      <c r="I2387">
        <f>Input2022!I2387*0.000001</f>
        <v>0</v>
      </c>
      <c r="J2387">
        <f>Input2022!J2387*0.000001</f>
        <v>9.5459289999999992</v>
      </c>
      <c r="K2387">
        <f>Input2022!K2387*0.000001</f>
        <v>4.1097429999999999</v>
      </c>
      <c r="L2387">
        <f>Input2022!L2387*0.000001</f>
        <v>12.436185</v>
      </c>
      <c r="M2387">
        <f>Input2022!M2387*0.000001</f>
        <v>9.9538789999999988</v>
      </c>
      <c r="N2387">
        <f>Input2022!N2387*0.000001</f>
        <v>4.9073169999999999</v>
      </c>
      <c r="O2387">
        <f>Input2022!O2387*0.000001</f>
        <v>0</v>
      </c>
      <c r="P2387">
        <f>Input2022!P2387*0.000001</f>
        <v>0.89087899999999998</v>
      </c>
      <c r="Q2387">
        <f>Input2022!Q2387*0.000001</f>
        <v>-5.3203009999999997</v>
      </c>
      <c r="R2387">
        <f>Input2022!R2387*0.000001</f>
        <v>23.686568360914109</v>
      </c>
      <c r="S2387">
        <f>Input2022!S2387*0.000001</f>
        <v>18.366267360914112</v>
      </c>
      <c r="T2387">
        <f>Input2022!T2387*0.000001</f>
        <v>0.81172299999999997</v>
      </c>
      <c r="U2387">
        <f>Input2022!U2387*0.000001</f>
        <v>0</v>
      </c>
      <c r="V2387">
        <f>Input2022!V2387*0.000001</f>
        <v>1.0700499999999999</v>
      </c>
      <c r="W2387">
        <f>Input2022!W2387*0.000001</f>
        <v>-3.9947409999999999</v>
      </c>
    </row>
    <row r="2388" spans="1:23">
      <c r="A2388">
        <f>Input2022!A2388</f>
        <v>2023</v>
      </c>
      <c r="B2388" t="str">
        <f>Input2022!B2388</f>
        <v>Pleasanton</v>
      </c>
      <c r="C2388" t="str">
        <f>Input2022!C2388</f>
        <v>City</v>
      </c>
      <c r="D2388" t="str">
        <f>Input2022!D2388</f>
        <v>06</v>
      </c>
      <c r="E2388" t="str">
        <f>Input2022!E2388</f>
        <v>001</v>
      </c>
      <c r="F2388">
        <f>Input2022!F2388</f>
        <v>57792</v>
      </c>
      <c r="G2388" t="str">
        <f>Input2022!G2388</f>
        <v>CA</v>
      </c>
      <c r="H2388">
        <f>Input2022!H2388*0.000001</f>
        <v>38.559576</v>
      </c>
      <c r="I2388">
        <f>Input2022!I2388*0.000001</f>
        <v>-13.859076</v>
      </c>
      <c r="J2388">
        <f>Input2022!J2388*0.000001</f>
        <v>133.540493</v>
      </c>
      <c r="K2388">
        <f>Input2022!K2388*0.000001</f>
        <v>64.023965000000004</v>
      </c>
      <c r="L2388">
        <f>Input2022!L2388*0.000001</f>
        <v>219.14363399999999</v>
      </c>
      <c r="M2388">
        <f>Input2022!M2388*0.000001</f>
        <v>149.72579899999999</v>
      </c>
      <c r="N2388">
        <f>Input2022!N2388*0.000001</f>
        <v>0</v>
      </c>
      <c r="O2388">
        <f>Input2022!O2388*0.000001</f>
        <v>51.864449999999998</v>
      </c>
      <c r="P2388">
        <f>Input2022!P2388*0.000001</f>
        <v>6.4592779999999994</v>
      </c>
      <c r="Q2388">
        <f>Input2022!Q2388*0.000001</f>
        <v>-210.64643799999999</v>
      </c>
      <c r="R2388">
        <f>Input2022!R2388*0.000001</f>
        <v>519.31358484351028</v>
      </c>
      <c r="S2388">
        <f>Input2022!S2388*0.000001</f>
        <v>308.6671468435103</v>
      </c>
      <c r="T2388">
        <f>Input2022!T2388*0.000001</f>
        <v>27.148249</v>
      </c>
      <c r="U2388">
        <f>Input2022!U2388*0.000001</f>
        <v>82.037999999999997</v>
      </c>
      <c r="V2388">
        <f>Input2022!V2388*0.000001</f>
        <v>106.899</v>
      </c>
      <c r="W2388">
        <f>Input2022!W2388*0.000001</f>
        <v>-42.191108</v>
      </c>
    </row>
    <row r="2389" spans="1:23">
      <c r="A2389">
        <f>Input2022!A2389</f>
        <v>2023</v>
      </c>
      <c r="B2389" t="str">
        <f>Input2022!B2389</f>
        <v>Pleasanton Unified School District</v>
      </c>
      <c r="C2389" t="str">
        <f>Input2022!C2389</f>
        <v>School District</v>
      </c>
      <c r="D2389" t="str">
        <f>Input2022!D2389</f>
        <v>06</v>
      </c>
      <c r="E2389" t="str">
        <f>Input2022!E2389</f>
        <v>001</v>
      </c>
      <c r="F2389" t="str">
        <f>Input2022!F2389</f>
        <v>00020</v>
      </c>
      <c r="G2389" t="str">
        <f>Input2022!G2389</f>
        <v>CA</v>
      </c>
      <c r="H2389">
        <f>Input2022!H2389*0.000001</f>
        <v>12.541122</v>
      </c>
      <c r="I2389">
        <f>Input2022!I2389*0.000001</f>
        <v>-0.70923999999999998</v>
      </c>
      <c r="J2389">
        <f>Input2022!J2389*0.000001</f>
        <v>216.71619999999999</v>
      </c>
      <c r="K2389">
        <f>Input2022!K2389*0.000001</f>
        <v>326.63318799999996</v>
      </c>
      <c r="L2389">
        <f>Input2022!L2389*0.000001</f>
        <v>275.84153499999996</v>
      </c>
      <c r="M2389">
        <f>Input2022!M2389*0.000001</f>
        <v>223.169051</v>
      </c>
      <c r="N2389">
        <f>Input2022!N2389*0.000001</f>
        <v>37.996977999999999</v>
      </c>
      <c r="O2389">
        <f>Input2022!O2389*0.000001</f>
        <v>0</v>
      </c>
      <c r="P2389">
        <f>Input2022!P2389*0.000001</f>
        <v>18.577120000000001</v>
      </c>
      <c r="Q2389">
        <f>Input2022!Q2389*0.000001</f>
        <v>-168.751282</v>
      </c>
      <c r="R2389">
        <f>Input2022!R2389*0.000001</f>
        <v>778.34770299999991</v>
      </c>
      <c r="S2389">
        <f>Input2022!S2389*0.000001</f>
        <v>609.59642099999996</v>
      </c>
      <c r="T2389">
        <f>Input2022!T2389*0.000001</f>
        <v>25.436512999999998</v>
      </c>
      <c r="U2389">
        <f>Input2022!U2389*0.000001</f>
        <v>6.0443369999999996</v>
      </c>
      <c r="V2389">
        <f>Input2022!V2389*0.000001</f>
        <v>35.516351</v>
      </c>
      <c r="W2389">
        <f>Input2022!W2389*0.000001</f>
        <v>-331.30477999999999</v>
      </c>
    </row>
    <row r="2390" spans="1:23">
      <c r="A2390">
        <f>Input2022!A2390</f>
        <v>2023</v>
      </c>
      <c r="B2390" t="str">
        <f>Input2022!B2390</f>
        <v>Plumas County Office of Education</v>
      </c>
      <c r="C2390" t="str">
        <f>Input2022!C2390</f>
        <v>School District</v>
      </c>
      <c r="D2390" t="str">
        <f>Input2022!D2390</f>
        <v>06</v>
      </c>
      <c r="E2390" t="str">
        <f>Input2022!E2390</f>
        <v>063</v>
      </c>
      <c r="F2390" t="str">
        <f>Input2022!F2390</f>
        <v>91102</v>
      </c>
      <c r="G2390" t="str">
        <f>Input2022!G2390</f>
        <v>CA</v>
      </c>
      <c r="H2390">
        <f>Input2022!H2390*0.000001</f>
        <v>4.2271459999999994</v>
      </c>
      <c r="I2390">
        <f>Input2022!I2390*0.000001</f>
        <v>0</v>
      </c>
      <c r="J2390">
        <f>Input2022!J2390*0.000001</f>
        <v>4.7953289999999997</v>
      </c>
      <c r="K2390">
        <f>Input2022!K2390*0.000001</f>
        <v>9.8979999999999999E-2</v>
      </c>
      <c r="L2390">
        <f>Input2022!L2390*0.000001</f>
        <v>7.1802489999999999</v>
      </c>
      <c r="M2390">
        <f>Input2022!M2390*0.000001</f>
        <v>5.6339769999999998</v>
      </c>
      <c r="N2390">
        <f>Input2022!N2390*0.000001</f>
        <v>0</v>
      </c>
      <c r="O2390">
        <f>Input2022!O2390*0.000001</f>
        <v>4.2128309999999995</v>
      </c>
      <c r="P2390">
        <f>Input2022!P2390*0.000001</f>
        <v>1.5617949999999998</v>
      </c>
      <c r="Q2390">
        <f>Input2022!Q2390*0.000001</f>
        <v>-3.091755</v>
      </c>
      <c r="R2390">
        <f>Input2022!R2390*0.000001</f>
        <v>10.983600199239113</v>
      </c>
      <c r="S2390">
        <f>Input2022!S2390*0.000001</f>
        <v>7.8918451992391141</v>
      </c>
      <c r="T2390">
        <f>Input2022!T2390*0.000001</f>
        <v>0.41444500000000001</v>
      </c>
      <c r="U2390">
        <f>Input2022!U2390*0.000001</f>
        <v>0</v>
      </c>
      <c r="V2390">
        <f>Input2022!V2390*0.000001</f>
        <v>5.8141999999999999E-2</v>
      </c>
      <c r="W2390">
        <f>Input2022!W2390*0.000001</f>
        <v>1.9684409999999999</v>
      </c>
    </row>
    <row r="2391" spans="1:23">
      <c r="A2391">
        <f>Input2022!A2391</f>
        <v>2023</v>
      </c>
      <c r="B2391" t="str">
        <f>Input2022!B2391</f>
        <v>Plumas Lake Elementary School District</v>
      </c>
      <c r="C2391" t="str">
        <f>Input2022!C2391</f>
        <v>School District</v>
      </c>
      <c r="D2391" t="str">
        <f>Input2022!D2391</f>
        <v>06</v>
      </c>
      <c r="E2391" t="str">
        <f>Input2022!E2391</f>
        <v>115</v>
      </c>
      <c r="F2391" t="str">
        <f>Input2022!F2391</f>
        <v>31180</v>
      </c>
      <c r="G2391" t="str">
        <f>Input2022!G2391</f>
        <v>CA</v>
      </c>
      <c r="H2391">
        <f>Input2022!H2391*0.000001</f>
        <v>3.9220809999999999</v>
      </c>
      <c r="I2391">
        <f>Input2022!I2391*0.000001</f>
        <v>0</v>
      </c>
      <c r="J2391">
        <f>Input2022!J2391*0.000001</f>
        <v>22.101773999999999</v>
      </c>
      <c r="K2391">
        <f>Input2022!K2391*0.000001</f>
        <v>14.716999999999999</v>
      </c>
      <c r="L2391">
        <f>Input2022!L2391*0.000001</f>
        <v>30.349</v>
      </c>
      <c r="M2391">
        <f>Input2022!M2391*0.000001</f>
        <v>24.464815999999999</v>
      </c>
      <c r="N2391">
        <f>Input2022!N2391*0.000001</f>
        <v>7.5692529999999998</v>
      </c>
      <c r="O2391">
        <f>Input2022!O2391*0.000001</f>
        <v>0</v>
      </c>
      <c r="P2391">
        <f>Input2022!P2391*0.000001</f>
        <v>1.8678239999999999</v>
      </c>
      <c r="Q2391">
        <f>Input2022!Q2391*0.000001</f>
        <v>-14.844999999999999</v>
      </c>
      <c r="R2391">
        <f>Input2022!R2391*0.000001</f>
        <v>66.060526315789474</v>
      </c>
      <c r="S2391">
        <f>Input2022!S2391*0.000001</f>
        <v>51.215526315789475</v>
      </c>
      <c r="T2391">
        <f>Input2022!T2391*0.000001</f>
        <v>2.681</v>
      </c>
      <c r="U2391">
        <f>Input2022!U2391*0.000001</f>
        <v>0</v>
      </c>
      <c r="V2391">
        <f>Input2022!V2391*0.000001</f>
        <v>6.0999999999999999E-2</v>
      </c>
      <c r="W2391">
        <f>Input2022!W2391*0.000001</f>
        <v>-5.8319999999999999</v>
      </c>
    </row>
    <row r="2392" spans="1:23">
      <c r="A2392">
        <f>Input2022!A2392</f>
        <v>2023</v>
      </c>
      <c r="B2392" t="str">
        <f>Input2022!B2392</f>
        <v>Point Arena Schools District</v>
      </c>
      <c r="C2392" t="str">
        <f>Input2022!C2392</f>
        <v>School District</v>
      </c>
      <c r="D2392" t="str">
        <f>Input2022!D2392</f>
        <v>06</v>
      </c>
      <c r="E2392" t="str">
        <f>Input2022!E2392</f>
        <v>045</v>
      </c>
      <c r="F2392" t="str">
        <f>Input2022!F2392</f>
        <v>31230</v>
      </c>
      <c r="G2392" t="str">
        <f>Input2022!G2392</f>
        <v>CA</v>
      </c>
      <c r="H2392">
        <f>Input2022!H2392*0.000001</f>
        <v>2.5313119999999998</v>
      </c>
      <c r="I2392">
        <f>Input2022!I2392*0.000001</f>
        <v>-0.352495</v>
      </c>
      <c r="J2392">
        <f>Input2022!J2392*0.000001</f>
        <v>10.088070999999999</v>
      </c>
      <c r="K2392">
        <f>Input2022!K2392*0.000001</f>
        <v>3.1029249999999999</v>
      </c>
      <c r="L2392">
        <f>Input2022!L2392*0.000001</f>
        <v>11.763501</v>
      </c>
      <c r="M2392">
        <f>Input2022!M2392*0.000001</f>
        <v>11.088936</v>
      </c>
      <c r="N2392">
        <f>Input2022!N2392*0.000001</f>
        <v>0</v>
      </c>
      <c r="O2392">
        <f>Input2022!O2392*0.000001</f>
        <v>4.1243340000000002</v>
      </c>
      <c r="P2392">
        <f>Input2022!P2392*0.000001</f>
        <v>1.051722</v>
      </c>
      <c r="Q2392">
        <f>Input2022!Q2392*0.000001</f>
        <v>-7.3877709999999999</v>
      </c>
      <c r="R2392">
        <f>Input2022!R2392*0.000001</f>
        <v>31.126479</v>
      </c>
      <c r="S2392">
        <f>Input2022!S2392*0.000001</f>
        <v>23.738707999999999</v>
      </c>
      <c r="T2392">
        <f>Input2022!T2392*0.000001</f>
        <v>1.0613869999999999</v>
      </c>
      <c r="U2392">
        <f>Input2022!U2392*0.000001</f>
        <v>0</v>
      </c>
      <c r="V2392">
        <f>Input2022!V2392*0.000001</f>
        <v>0.28061999999999998</v>
      </c>
      <c r="W2392">
        <f>Input2022!W2392*0.000001</f>
        <v>-4.968426</v>
      </c>
    </row>
    <row r="2393" spans="1:23">
      <c r="A2393">
        <f>Input2022!A2393</f>
        <v>2023</v>
      </c>
      <c r="B2393" t="str">
        <f>Input2022!B2393</f>
        <v>Pollock Pines Elementary School District</v>
      </c>
      <c r="C2393" t="str">
        <f>Input2022!C2393</f>
        <v>School District</v>
      </c>
      <c r="D2393" t="str">
        <f>Input2022!D2393</f>
        <v>06</v>
      </c>
      <c r="E2393" t="str">
        <f>Input2022!E2393</f>
        <v>017</v>
      </c>
      <c r="F2393" t="str">
        <f>Input2022!F2393</f>
        <v>31290</v>
      </c>
      <c r="G2393" t="str">
        <f>Input2022!G2393</f>
        <v>CA</v>
      </c>
      <c r="H2393">
        <f>Input2022!H2393*0.000001</f>
        <v>1.579259</v>
      </c>
      <c r="I2393">
        <f>Input2022!I2393*0.000001</f>
        <v>0</v>
      </c>
      <c r="J2393">
        <f>Input2022!J2393*0.000001</f>
        <v>9.3270039999999987</v>
      </c>
      <c r="K2393">
        <f>Input2022!K2393*0.000001</f>
        <v>8.6751120000000004</v>
      </c>
      <c r="L2393">
        <f>Input2022!L2393*0.000001</f>
        <v>11.373545</v>
      </c>
      <c r="M2393">
        <f>Input2022!M2393*0.000001</f>
        <v>10.476875999999999</v>
      </c>
      <c r="N2393">
        <f>Input2022!N2393*0.000001</f>
        <v>0</v>
      </c>
      <c r="O2393">
        <f>Input2022!O2393*0.000001</f>
        <v>3.1384239999999997</v>
      </c>
      <c r="P2393">
        <f>Input2022!P2393*0.000001</f>
        <v>0.77424499999999996</v>
      </c>
      <c r="Q2393">
        <f>Input2022!Q2393*0.000001</f>
        <v>-6.5777709999999994</v>
      </c>
      <c r="R2393">
        <f>Input2022!R2393*0.000001</f>
        <v>27.927446175278625</v>
      </c>
      <c r="S2393">
        <f>Input2022!S2393*0.000001</f>
        <v>21.349675175278627</v>
      </c>
      <c r="T2393">
        <f>Input2022!T2393*0.000001</f>
        <v>1.008796</v>
      </c>
      <c r="U2393">
        <f>Input2022!U2393*0.000001</f>
        <v>0</v>
      </c>
      <c r="V2393">
        <f>Input2022!V2393*0.000001</f>
        <v>0</v>
      </c>
      <c r="W2393">
        <f>Input2022!W2393*0.000001</f>
        <v>-4.3828170000000002</v>
      </c>
    </row>
    <row r="2394" spans="1:23">
      <c r="A2394">
        <f>Input2022!A2394</f>
        <v>2023</v>
      </c>
      <c r="B2394" t="str">
        <f>Input2022!B2394</f>
        <v>Pomona</v>
      </c>
      <c r="C2394" t="str">
        <f>Input2022!C2394</f>
        <v>City</v>
      </c>
      <c r="D2394" t="str">
        <f>Input2022!D2394</f>
        <v>06</v>
      </c>
      <c r="E2394" t="str">
        <f>Input2022!E2394</f>
        <v>037</v>
      </c>
      <c r="F2394">
        <f>Input2022!F2394</f>
        <v>58072</v>
      </c>
      <c r="G2394" t="str">
        <f>Input2022!G2394</f>
        <v>CA</v>
      </c>
      <c r="H2394">
        <f>Input2022!H2394*0.000001</f>
        <v>62.881387999999994</v>
      </c>
      <c r="I2394">
        <f>Input2022!I2394*0.000001</f>
        <v>-10.754493999999999</v>
      </c>
      <c r="J2394">
        <f>Input2022!J2394*0.000001</f>
        <v>133.377376</v>
      </c>
      <c r="K2394">
        <f>Input2022!K2394*0.000001</f>
        <v>412.46702899999997</v>
      </c>
      <c r="L2394">
        <f>Input2022!L2394*0.000001</f>
        <v>347.91164199999997</v>
      </c>
      <c r="M2394">
        <f>Input2022!M2394*0.000001</f>
        <v>155.35572999999999</v>
      </c>
      <c r="N2394">
        <f>Input2022!N2394*0.000001</f>
        <v>0</v>
      </c>
      <c r="O2394">
        <f>Input2022!O2394*0.000001</f>
        <v>55.938381</v>
      </c>
      <c r="P2394">
        <f>Input2022!P2394*0.000001</f>
        <v>8.2475389999999997</v>
      </c>
      <c r="Q2394">
        <f>Input2022!Q2394*0.000001</f>
        <v>-32.648570999999997</v>
      </c>
      <c r="R2394">
        <f>Input2022!R2394*0.000001</f>
        <v>776.64702699999998</v>
      </c>
      <c r="S2394">
        <f>Input2022!S2394*0.000001</f>
        <v>743.99845599999992</v>
      </c>
      <c r="T2394">
        <f>Input2022!T2394*0.000001</f>
        <v>7.8148929999999996</v>
      </c>
      <c r="U2394">
        <f>Input2022!U2394*0.000001</f>
        <v>0</v>
      </c>
      <c r="V2394">
        <f>Input2022!V2394*0.000001</f>
        <v>87.850590999999994</v>
      </c>
      <c r="W2394">
        <f>Input2022!W2394*0.000001</f>
        <v>-291.58985699999999</v>
      </c>
    </row>
    <row r="2395" spans="1:23">
      <c r="A2395">
        <f>Input2022!A2395</f>
        <v>2023</v>
      </c>
      <c r="B2395" t="str">
        <f>Input2022!B2395</f>
        <v>Pomona Unified School District</v>
      </c>
      <c r="C2395" t="str">
        <f>Input2022!C2395</f>
        <v>School District</v>
      </c>
      <c r="D2395" t="str">
        <f>Input2022!D2395</f>
        <v>06</v>
      </c>
      <c r="E2395" t="str">
        <f>Input2022!E2395</f>
        <v>037</v>
      </c>
      <c r="F2395" t="str">
        <f>Input2022!F2395</f>
        <v>31320</v>
      </c>
      <c r="G2395" t="str">
        <f>Input2022!G2395</f>
        <v>CA</v>
      </c>
      <c r="H2395">
        <f>Input2022!H2395*0.000001</f>
        <v>135.463537</v>
      </c>
      <c r="I2395">
        <f>Input2022!I2395*0.000001</f>
        <v>-5.8039329999999998</v>
      </c>
      <c r="J2395">
        <f>Input2022!J2395*0.000001</f>
        <v>383.86060299999997</v>
      </c>
      <c r="K2395">
        <f>Input2022!K2395*0.000001</f>
        <v>498.44269099999997</v>
      </c>
      <c r="L2395">
        <f>Input2022!L2395*0.000001</f>
        <v>658.52557100000001</v>
      </c>
      <c r="M2395">
        <f>Input2022!M2395*0.000001</f>
        <v>502.15997799999997</v>
      </c>
      <c r="N2395">
        <f>Input2022!N2395*0.000001</f>
        <v>0</v>
      </c>
      <c r="O2395">
        <f>Input2022!O2395*0.000001</f>
        <v>336.52265399999999</v>
      </c>
      <c r="P2395">
        <f>Input2022!P2395*0.000001</f>
        <v>67.992024000000001</v>
      </c>
      <c r="Q2395">
        <f>Input2022!Q2395*0.000001</f>
        <v>-294.02118200000001</v>
      </c>
      <c r="R2395">
        <f>Input2022!R2395*0.000001</f>
        <v>1311.3675719999999</v>
      </c>
      <c r="S2395">
        <f>Input2022!S2395*0.000001</f>
        <v>1017.3463899999999</v>
      </c>
      <c r="T2395">
        <f>Input2022!T2395*0.000001</f>
        <v>46.029889999999995</v>
      </c>
      <c r="U2395">
        <f>Input2022!U2395*0.000001</f>
        <v>-1.1373999999999999E-2</v>
      </c>
      <c r="V2395">
        <f>Input2022!V2395*0.000001</f>
        <v>53.254141999999995</v>
      </c>
      <c r="W2395">
        <f>Input2022!W2395*0.000001</f>
        <v>-176.61649299999999</v>
      </c>
    </row>
    <row r="2396" spans="1:23">
      <c r="A2396">
        <f>Input2022!A2396</f>
        <v>2023</v>
      </c>
      <c r="B2396" t="str">
        <f>Input2022!B2396</f>
        <v>Pond Union Elementary School District</v>
      </c>
      <c r="C2396" t="str">
        <f>Input2022!C2396</f>
        <v>School District</v>
      </c>
      <c r="D2396" t="str">
        <f>Input2022!D2396</f>
        <v>06</v>
      </c>
      <c r="E2396" t="str">
        <f>Input2022!E2396</f>
        <v>029</v>
      </c>
      <c r="F2396" t="str">
        <f>Input2022!F2396</f>
        <v>31350</v>
      </c>
      <c r="G2396" t="str">
        <f>Input2022!G2396</f>
        <v>CA</v>
      </c>
      <c r="H2396">
        <f>Input2022!H2396*0.000001</f>
        <v>0.495058</v>
      </c>
      <c r="I2396">
        <f>Input2022!I2396*0.000001</f>
        <v>-0.13499999999999998</v>
      </c>
      <c r="J2396">
        <f>Input2022!J2396*0.000001</f>
        <v>3.8095819999999998</v>
      </c>
      <c r="K2396">
        <f>Input2022!K2396*0.000001</f>
        <v>1.0270999999999999E-2</v>
      </c>
      <c r="L2396">
        <f>Input2022!L2396*0.000001</f>
        <v>4.2336149999999995</v>
      </c>
      <c r="M2396">
        <f>Input2022!M2396*0.000001</f>
        <v>4.7742949999999995</v>
      </c>
      <c r="N2396">
        <f>Input2022!N2396*0.000001</f>
        <v>2.148215</v>
      </c>
      <c r="O2396">
        <f>Input2022!O2396*0.000001</f>
        <v>0</v>
      </c>
      <c r="P2396">
        <f>Input2022!P2396*0.000001</f>
        <v>0.40214299999999997</v>
      </c>
      <c r="Q2396">
        <f>Input2022!Q2396*0.000001</f>
        <v>-1.833</v>
      </c>
      <c r="R2396">
        <f>Input2022!R2396*0.000001</f>
        <v>9.6972839999999998</v>
      </c>
      <c r="S2396">
        <f>Input2022!S2396*0.000001</f>
        <v>7.8642839999999996</v>
      </c>
      <c r="T2396">
        <f>Input2022!T2396*0.000001</f>
        <v>0.24514899999999998</v>
      </c>
      <c r="U2396">
        <f>Input2022!U2396*0.000001</f>
        <v>0</v>
      </c>
      <c r="V2396">
        <f>Input2022!V2396*0.000001</f>
        <v>0</v>
      </c>
      <c r="W2396">
        <f>Input2022!W2396*0.000001</f>
        <v>2.8910299999999998</v>
      </c>
    </row>
    <row r="2397" spans="1:23">
      <c r="A2397">
        <f>Input2022!A2397</f>
        <v>2023</v>
      </c>
      <c r="B2397" t="str">
        <f>Input2022!B2397</f>
        <v>Pope Valley Union Elementary School District</v>
      </c>
      <c r="C2397" t="str">
        <f>Input2022!C2397</f>
        <v>School District</v>
      </c>
      <c r="D2397" t="str">
        <f>Input2022!D2397</f>
        <v>06</v>
      </c>
      <c r="E2397" t="str">
        <f>Input2022!E2397</f>
        <v>055</v>
      </c>
      <c r="F2397" t="str">
        <f>Input2022!F2397</f>
        <v>31380</v>
      </c>
      <c r="G2397" t="str">
        <f>Input2022!G2397</f>
        <v>CA</v>
      </c>
      <c r="H2397">
        <f>Input2022!H2397*0.000001</f>
        <v>0.71474799999999994</v>
      </c>
      <c r="I2397">
        <f>Input2022!I2397*0.000001</f>
        <v>-6.4784999999999995E-2</v>
      </c>
      <c r="J2397">
        <f>Input2022!J2397*0.000001</f>
        <v>1.93133</v>
      </c>
      <c r="K2397">
        <f>Input2022!K2397*0.000001</f>
        <v>4.0301840000000002</v>
      </c>
      <c r="L2397">
        <f>Input2022!L2397*0.000001</f>
        <v>2.5915140000000001</v>
      </c>
      <c r="M2397">
        <f>Input2022!M2397*0.000001</f>
        <v>2.0817359999999998</v>
      </c>
      <c r="N2397">
        <f>Input2022!N2397*0.000001</f>
        <v>0</v>
      </c>
      <c r="O2397">
        <f>Input2022!O2397*0.000001</f>
        <v>0.93691899999999995</v>
      </c>
      <c r="P2397">
        <f>Input2022!P2397*0.000001</f>
        <v>0.18881499999999998</v>
      </c>
      <c r="Q2397">
        <f>Input2022!Q2397*0.000001</f>
        <v>-1.204364</v>
      </c>
      <c r="R2397">
        <f>Input2022!R2397*0.000001</f>
        <v>5.2071249999999996</v>
      </c>
      <c r="S2397">
        <f>Input2022!S2397*0.000001</f>
        <v>4.0027609999999996</v>
      </c>
      <c r="T2397">
        <f>Input2022!T2397*0.000001</f>
        <v>0.15560099999999999</v>
      </c>
      <c r="U2397">
        <f>Input2022!U2397*0.000001</f>
        <v>0</v>
      </c>
      <c r="V2397">
        <f>Input2022!V2397*0.000001</f>
        <v>0</v>
      </c>
      <c r="W2397">
        <f>Input2022!W2397*0.000001</f>
        <v>-0.18298699999999998</v>
      </c>
    </row>
    <row r="2398" spans="1:23">
      <c r="A2398">
        <f>Input2022!A2398</f>
        <v>2023</v>
      </c>
      <c r="B2398" t="str">
        <f>Input2022!B2398</f>
        <v>Port Hueneme</v>
      </c>
      <c r="C2398" t="str">
        <f>Input2022!C2398</f>
        <v>City</v>
      </c>
      <c r="D2398" t="str">
        <f>Input2022!D2398</f>
        <v>06</v>
      </c>
      <c r="E2398" t="str">
        <f>Input2022!E2398</f>
        <v>111</v>
      </c>
      <c r="F2398">
        <f>Input2022!F2398</f>
        <v>58296</v>
      </c>
      <c r="G2398" t="str">
        <f>Input2022!G2398</f>
        <v>CA</v>
      </c>
      <c r="H2398">
        <f>Input2022!H2398*0.000001</f>
        <v>34.216705999999995</v>
      </c>
      <c r="I2398">
        <f>Input2022!I2398*0.000001</f>
        <v>-0.354717</v>
      </c>
      <c r="J2398">
        <f>Input2022!J2398*0.000001</f>
        <v>26.961005</v>
      </c>
      <c r="K2398">
        <f>Input2022!K2398*0.000001</f>
        <v>13.891532999999999</v>
      </c>
      <c r="L2398">
        <f>Input2022!L2398*0.000001</f>
        <v>51.796772999999995</v>
      </c>
      <c r="M2398">
        <f>Input2022!M2398*0.000001</f>
        <v>26.084723999999998</v>
      </c>
      <c r="N2398">
        <f>Input2022!N2398*0.000001</f>
        <v>0</v>
      </c>
      <c r="O2398">
        <f>Input2022!O2398*0.000001</f>
        <v>40.939473999999997</v>
      </c>
      <c r="P2398">
        <f>Input2022!P2398*0.000001</f>
        <v>7.2776149999999999</v>
      </c>
      <c r="Q2398">
        <f>Input2022!Q2398*0.000001</f>
        <v>-39.572628000000002</v>
      </c>
      <c r="R2398">
        <f>Input2022!R2398*0.000001</f>
        <v>169.69394499999999</v>
      </c>
      <c r="S2398">
        <f>Input2022!S2398*0.000001</f>
        <v>130.121317</v>
      </c>
      <c r="T2398">
        <f>Input2022!T2398*0.000001</f>
        <v>4.3750349999999996</v>
      </c>
      <c r="U2398">
        <f>Input2022!U2398*0.000001</f>
        <v>1.7785409999999999</v>
      </c>
      <c r="V2398">
        <f>Input2022!V2398*0.000001</f>
        <v>5.8076650000000001</v>
      </c>
      <c r="W2398">
        <f>Input2022!W2398*0.000001</f>
        <v>14.405612999999999</v>
      </c>
    </row>
    <row r="2399" spans="1:23">
      <c r="A2399">
        <f>Input2022!A2399</f>
        <v>2023</v>
      </c>
      <c r="B2399" t="str">
        <f>Input2022!B2399</f>
        <v>Porterville</v>
      </c>
      <c r="C2399" t="str">
        <f>Input2022!C2399</f>
        <v>City</v>
      </c>
      <c r="D2399" t="str">
        <f>Input2022!D2399</f>
        <v>06</v>
      </c>
      <c r="E2399" t="str">
        <f>Input2022!E2399</f>
        <v>107</v>
      </c>
      <c r="F2399">
        <f>Input2022!F2399</f>
        <v>58240</v>
      </c>
      <c r="G2399" t="str">
        <f>Input2022!G2399</f>
        <v>CA</v>
      </c>
      <c r="H2399">
        <f>Input2022!H2399*0.000001</f>
        <v>50.572347000000001</v>
      </c>
      <c r="I2399">
        <f>Input2022!I2399*0.000001</f>
        <v>-3.9926389999999996</v>
      </c>
      <c r="J2399">
        <f>Input2022!J2399*0.000001</f>
        <v>37.401857999999997</v>
      </c>
      <c r="K2399">
        <f>Input2022!K2399*0.000001</f>
        <v>90.804256999999993</v>
      </c>
      <c r="L2399">
        <f>Input2022!L2399*0.000001</f>
        <v>111.578655</v>
      </c>
      <c r="M2399">
        <f>Input2022!M2399*0.000001</f>
        <v>46.034549999999996</v>
      </c>
      <c r="N2399">
        <f>Input2022!N2399*0.000001</f>
        <v>0</v>
      </c>
      <c r="O2399">
        <f>Input2022!O2399*0.000001</f>
        <v>57.815096999999994</v>
      </c>
      <c r="P2399">
        <f>Input2022!P2399*0.000001</f>
        <v>16.580534999999998</v>
      </c>
      <c r="Q2399">
        <f>Input2022!Q2399*0.000001</f>
        <v>-61.595845999999995</v>
      </c>
      <c r="R2399">
        <f>Input2022!R2399*0.000001</f>
        <v>210.145939</v>
      </c>
      <c r="S2399">
        <f>Input2022!S2399*0.000001</f>
        <v>148.550093</v>
      </c>
      <c r="T2399">
        <f>Input2022!T2399*0.000001</f>
        <v>7.603891</v>
      </c>
      <c r="U2399">
        <f>Input2022!U2399*0.000001</f>
        <v>0</v>
      </c>
      <c r="V2399">
        <f>Input2022!V2399*0.000001</f>
        <v>11.054254999999999</v>
      </c>
      <c r="W2399">
        <f>Input2022!W2399*0.000001</f>
        <v>5.8389379999999997</v>
      </c>
    </row>
    <row r="2400" spans="1:23">
      <c r="A2400">
        <f>Input2022!A2400</f>
        <v>2023</v>
      </c>
      <c r="B2400" t="str">
        <f>Input2022!B2400</f>
        <v>Porterville Unified School District</v>
      </c>
      <c r="C2400" t="str">
        <f>Input2022!C2400</f>
        <v>School District</v>
      </c>
      <c r="D2400" t="str">
        <f>Input2022!D2400</f>
        <v>06</v>
      </c>
      <c r="E2400" t="str">
        <f>Input2022!E2400</f>
        <v>107</v>
      </c>
      <c r="F2400" t="str">
        <f>Input2022!F2400</f>
        <v>00064</v>
      </c>
      <c r="G2400" t="str">
        <f>Input2022!G2400</f>
        <v>CA</v>
      </c>
      <c r="H2400">
        <f>Input2022!H2400*0.000001</f>
        <v>59.140305999999995</v>
      </c>
      <c r="I2400">
        <f>Input2022!I2400*0.000001</f>
        <v>-35.301173999999996</v>
      </c>
      <c r="J2400">
        <f>Input2022!J2400*0.000001</f>
        <v>255.83834099999999</v>
      </c>
      <c r="K2400">
        <f>Input2022!K2400*0.000001</f>
        <v>50.889915999999999</v>
      </c>
      <c r="L2400">
        <f>Input2022!L2400*0.000001</f>
        <v>374.46146499999998</v>
      </c>
      <c r="M2400">
        <f>Input2022!M2400*0.000001</f>
        <v>318.96196099999997</v>
      </c>
      <c r="N2400">
        <f>Input2022!N2400*0.000001</f>
        <v>0</v>
      </c>
      <c r="O2400">
        <f>Input2022!O2400*0.000001</f>
        <v>114.06211499999999</v>
      </c>
      <c r="P2400">
        <f>Input2022!P2400*0.000001</f>
        <v>22.589596</v>
      </c>
      <c r="Q2400">
        <f>Input2022!Q2400*0.000001</f>
        <v>-177.46053799999999</v>
      </c>
      <c r="R2400">
        <f>Input2022!R2400*0.000001</f>
        <v>796.06901499999992</v>
      </c>
      <c r="S2400">
        <f>Input2022!S2400*0.000001</f>
        <v>618.60847699999999</v>
      </c>
      <c r="T2400">
        <f>Input2022!T2400*0.000001</f>
        <v>28.532090999999998</v>
      </c>
      <c r="U2400">
        <f>Input2022!U2400*0.000001</f>
        <v>17.041750999999998</v>
      </c>
      <c r="V2400">
        <f>Input2022!V2400*0.000001</f>
        <v>70.743200000000002</v>
      </c>
      <c r="W2400">
        <f>Input2022!W2400*0.000001</f>
        <v>-91.198182000000003</v>
      </c>
    </row>
    <row r="2401" spans="1:23">
      <c r="A2401">
        <f>Input2022!A2401</f>
        <v>2023</v>
      </c>
      <c r="B2401" t="str">
        <f>Input2022!B2401</f>
        <v>Portola</v>
      </c>
      <c r="C2401" t="str">
        <f>Input2022!C2401</f>
        <v>City</v>
      </c>
      <c r="D2401" t="str">
        <f>Input2022!D2401</f>
        <v>06</v>
      </c>
      <c r="E2401" t="str">
        <f>Input2022!E2401</f>
        <v>063</v>
      </c>
      <c r="F2401">
        <f>Input2022!F2401</f>
        <v>58352</v>
      </c>
      <c r="G2401" t="str">
        <f>Input2022!G2401</f>
        <v>CA</v>
      </c>
      <c r="H2401">
        <f>Input2022!H2401*0.000001</f>
        <v>2.4331199999999997</v>
      </c>
      <c r="I2401">
        <f>Input2022!I2401*0.000001</f>
        <v>-0.38018999999999997</v>
      </c>
      <c r="J2401">
        <f>Input2022!J2401*0.000001</f>
        <v>1.284626</v>
      </c>
      <c r="K2401">
        <f>Input2022!K2401*0.000001</f>
        <v>2.0644979999999999</v>
      </c>
      <c r="L2401">
        <f>Input2022!L2401*0.000001</f>
        <v>4.1889029999999998</v>
      </c>
      <c r="M2401">
        <f>Input2022!M2401*0.000001</f>
        <v>1.536238</v>
      </c>
      <c r="N2401">
        <f>Input2022!N2401*0.000001</f>
        <v>3.7500000000000001E-4</v>
      </c>
      <c r="O2401">
        <f>Input2022!O2401*0.000001</f>
        <v>2.2857599999999998</v>
      </c>
      <c r="P2401">
        <f>Input2022!P2401*0.000001</f>
        <v>0.33018999999999998</v>
      </c>
      <c r="Q2401">
        <f>Input2022!Q2401*0.000001</f>
        <v>-0.652972</v>
      </c>
      <c r="R2401">
        <f>Input2022!R2401*0.000001</f>
        <v>2.9939109999999998</v>
      </c>
      <c r="S2401">
        <f>Input2022!S2401*0.000001</f>
        <v>2.3409390000000001</v>
      </c>
      <c r="T2401">
        <f>Input2022!T2401*0.000001</f>
        <v>5.6191999999999999E-2</v>
      </c>
      <c r="U2401">
        <f>Input2022!U2401*0.000001</f>
        <v>0</v>
      </c>
      <c r="V2401">
        <f>Input2022!V2401*0.000001</f>
        <v>0</v>
      </c>
      <c r="W2401">
        <f>Input2022!W2401*0.000001</f>
        <v>2.5703909999999999</v>
      </c>
    </row>
    <row r="2402" spans="1:23">
      <c r="A2402">
        <f>Input2022!A2402</f>
        <v>2023</v>
      </c>
      <c r="B2402" t="str">
        <f>Input2022!B2402</f>
        <v>Portola Valley School District</v>
      </c>
      <c r="C2402" t="str">
        <f>Input2022!C2402</f>
        <v>School District</v>
      </c>
      <c r="D2402" t="str">
        <f>Input2022!D2402</f>
        <v>06</v>
      </c>
      <c r="E2402" t="str">
        <f>Input2022!E2402</f>
        <v>081</v>
      </c>
      <c r="F2402" t="str">
        <f>Input2022!F2402</f>
        <v>31470</v>
      </c>
      <c r="G2402" t="str">
        <f>Input2022!G2402</f>
        <v>CA</v>
      </c>
      <c r="H2402">
        <f>Input2022!H2402*0.000001</f>
        <v>6.5197370000000001</v>
      </c>
      <c r="I2402">
        <f>Input2022!I2402*0.000001</f>
        <v>0</v>
      </c>
      <c r="J2402">
        <f>Input2022!J2402*0.000001</f>
        <v>16.915793999999998</v>
      </c>
      <c r="K2402">
        <f>Input2022!K2402*0.000001</f>
        <v>57.720844999999997</v>
      </c>
      <c r="L2402">
        <f>Input2022!L2402*0.000001</f>
        <v>23.442947</v>
      </c>
      <c r="M2402">
        <f>Input2022!M2402*0.000001</f>
        <v>18.173469000000001</v>
      </c>
      <c r="N2402">
        <f>Input2022!N2402*0.000001</f>
        <v>0</v>
      </c>
      <c r="O2402">
        <f>Input2022!O2402*0.000001</f>
        <v>9.5731809999999999</v>
      </c>
      <c r="P2402">
        <f>Input2022!P2402*0.000001</f>
        <v>1.985525</v>
      </c>
      <c r="Q2402">
        <f>Input2022!Q2402*0.000001</f>
        <v>-11.964637</v>
      </c>
      <c r="R2402">
        <f>Input2022!R2402*0.000001</f>
        <v>54.897753999999999</v>
      </c>
      <c r="S2402">
        <f>Input2022!S2402*0.000001</f>
        <v>42.933116999999996</v>
      </c>
      <c r="T2402">
        <f>Input2022!T2402*0.000001</f>
        <v>1.8856489999999999</v>
      </c>
      <c r="U2402">
        <f>Input2022!U2402*0.000001</f>
        <v>0</v>
      </c>
      <c r="V2402">
        <f>Input2022!V2402*0.000001</f>
        <v>1.783266</v>
      </c>
      <c r="W2402">
        <f>Input2022!W2402*0.000001</f>
        <v>-0.42780599999999996</v>
      </c>
    </row>
    <row r="2403" spans="1:23">
      <c r="A2403">
        <f>Input2022!A2403</f>
        <v>2023</v>
      </c>
      <c r="B2403" t="str">
        <f>Input2022!B2403</f>
        <v>Potter Valley Community Unified School District</v>
      </c>
      <c r="C2403" t="str">
        <f>Input2022!C2403</f>
        <v>School District</v>
      </c>
      <c r="D2403" t="str">
        <f>Input2022!D2403</f>
        <v>06</v>
      </c>
      <c r="E2403" t="str">
        <f>Input2022!E2403</f>
        <v>045</v>
      </c>
      <c r="F2403" t="str">
        <f>Input2022!F2403</f>
        <v>31400</v>
      </c>
      <c r="G2403" t="str">
        <f>Input2022!G2403</f>
        <v>CA</v>
      </c>
      <c r="H2403">
        <f>Input2022!H2403*0.000001</f>
        <v>1.5547849999999999</v>
      </c>
      <c r="I2403">
        <f>Input2022!I2403*0.000001</f>
        <v>-1.0374E-2</v>
      </c>
      <c r="J2403">
        <f>Input2022!J2403*0.000001</f>
        <v>5.7790349999999995</v>
      </c>
      <c r="K2403">
        <f>Input2022!K2403*0.000001</f>
        <v>2.7681169999999997</v>
      </c>
      <c r="L2403">
        <f>Input2022!L2403*0.000001</f>
        <v>6.594252</v>
      </c>
      <c r="M2403">
        <f>Input2022!M2403*0.000001</f>
        <v>6.0616199999999996</v>
      </c>
      <c r="N2403">
        <f>Input2022!N2403*0.000001</f>
        <v>0</v>
      </c>
      <c r="O2403">
        <f>Input2022!O2403*0.000001</f>
        <v>2.3378999999999999</v>
      </c>
      <c r="P2403">
        <f>Input2022!P2403*0.000001</f>
        <v>1.007458</v>
      </c>
      <c r="Q2403">
        <f>Input2022!Q2403*0.000001</f>
        <v>-3.3072249999999999</v>
      </c>
      <c r="R2403">
        <f>Input2022!R2403*0.000001</f>
        <v>13.924318</v>
      </c>
      <c r="S2403">
        <f>Input2022!S2403*0.000001</f>
        <v>10.617092999999999</v>
      </c>
      <c r="T2403">
        <f>Input2022!T2403*0.000001</f>
        <v>0.49484299999999998</v>
      </c>
      <c r="U2403">
        <f>Input2022!U2403*0.000001</f>
        <v>0</v>
      </c>
      <c r="V2403">
        <f>Input2022!V2403*0.000001</f>
        <v>0</v>
      </c>
      <c r="W2403">
        <f>Input2022!W2403*0.000001</f>
        <v>-0.801172</v>
      </c>
    </row>
    <row r="2404" spans="1:23">
      <c r="A2404">
        <f>Input2022!A2404</f>
        <v>2023</v>
      </c>
      <c r="B2404" t="str">
        <f>Input2022!B2404</f>
        <v>Poway</v>
      </c>
      <c r="C2404" t="str">
        <f>Input2022!C2404</f>
        <v>City</v>
      </c>
      <c r="D2404" t="str">
        <f>Input2022!D2404</f>
        <v>06</v>
      </c>
      <c r="E2404" t="str">
        <f>Input2022!E2404</f>
        <v>073</v>
      </c>
      <c r="F2404">
        <f>Input2022!F2404</f>
        <v>58520</v>
      </c>
      <c r="G2404" t="str">
        <f>Input2022!G2404</f>
        <v>CA</v>
      </c>
      <c r="H2404">
        <f>Input2022!H2404*0.000001</f>
        <v>54.348763999999996</v>
      </c>
      <c r="I2404">
        <f>Input2022!I2404*0.000001</f>
        <v>-2.7268509999999999</v>
      </c>
      <c r="J2404">
        <f>Input2022!J2404*0.000001</f>
        <v>53.809365999999997</v>
      </c>
      <c r="K2404">
        <f>Input2022!K2404*0.000001</f>
        <v>65.53163099999999</v>
      </c>
      <c r="L2404">
        <f>Input2022!L2404*0.000001</f>
        <v>115.657888</v>
      </c>
      <c r="M2404">
        <f>Input2022!M2404*0.000001</f>
        <v>60.310047999999995</v>
      </c>
      <c r="N2404">
        <f>Input2022!N2404*0.000001</f>
        <v>0</v>
      </c>
      <c r="O2404">
        <f>Input2022!O2404*0.000001</f>
        <v>57.746372000000001</v>
      </c>
      <c r="P2404">
        <f>Input2022!P2404*0.000001</f>
        <v>10.113304999999999</v>
      </c>
      <c r="Q2404">
        <f>Input2022!Q2404*0.000001</f>
        <v>-25.515978</v>
      </c>
      <c r="R2404">
        <f>Input2022!R2404*0.000001</f>
        <v>232.38593499999999</v>
      </c>
      <c r="S2404">
        <f>Input2022!S2404*0.000001</f>
        <v>206.869956</v>
      </c>
      <c r="T2404">
        <f>Input2022!T2404*0.000001</f>
        <v>3.4471099999999999</v>
      </c>
      <c r="U2404">
        <f>Input2022!U2404*0.000001</f>
        <v>0</v>
      </c>
      <c r="V2404">
        <f>Input2022!V2404*0.000001</f>
        <v>0</v>
      </c>
      <c r="W2404">
        <f>Input2022!W2404*0.000001</f>
        <v>33.977179</v>
      </c>
    </row>
    <row r="2405" spans="1:23">
      <c r="A2405">
        <f>Input2022!A2405</f>
        <v>2023</v>
      </c>
      <c r="B2405" t="str">
        <f>Input2022!B2405</f>
        <v>Poway Unified School District</v>
      </c>
      <c r="C2405" t="str">
        <f>Input2022!C2405</f>
        <v>School District</v>
      </c>
      <c r="D2405" t="str">
        <f>Input2022!D2405</f>
        <v>06</v>
      </c>
      <c r="E2405" t="str">
        <f>Input2022!E2405</f>
        <v>073</v>
      </c>
      <c r="F2405" t="str">
        <f>Input2022!F2405</f>
        <v>31530</v>
      </c>
      <c r="G2405" t="str">
        <f>Input2022!G2405</f>
        <v>CA</v>
      </c>
      <c r="H2405">
        <f>Input2022!H2405*0.000001</f>
        <v>72.424438999999992</v>
      </c>
      <c r="I2405">
        <f>Input2022!I2405*0.000001</f>
        <v>-6.8005399999999998</v>
      </c>
      <c r="J2405">
        <f>Input2022!J2405*0.000001</f>
        <v>493.72508299999998</v>
      </c>
      <c r="K2405">
        <f>Input2022!K2405*0.000001</f>
        <v>1009.088253</v>
      </c>
      <c r="L2405">
        <f>Input2022!L2405*0.000001</f>
        <v>725.94268499999998</v>
      </c>
      <c r="M2405">
        <f>Input2022!M2405*0.000001</f>
        <v>534.24047199999995</v>
      </c>
      <c r="N2405">
        <f>Input2022!N2405*0.000001</f>
        <v>136.25529</v>
      </c>
      <c r="O2405">
        <f>Input2022!O2405*0.000001</f>
        <v>0</v>
      </c>
      <c r="P2405">
        <f>Input2022!P2405*0.000001</f>
        <v>38.224323999999996</v>
      </c>
      <c r="Q2405">
        <f>Input2022!Q2405*0.000001</f>
        <v>-383.30078900000001</v>
      </c>
      <c r="R2405">
        <f>Input2022!R2405*0.000001</f>
        <v>1734.7315692896545</v>
      </c>
      <c r="S2405">
        <f>Input2022!S2405*0.000001</f>
        <v>1351.4307802896546</v>
      </c>
      <c r="T2405">
        <f>Input2022!T2405*0.000001</f>
        <v>56.937315999999996</v>
      </c>
      <c r="U2405">
        <f>Input2022!U2405*0.000001</f>
        <v>14.872304</v>
      </c>
      <c r="V2405">
        <f>Input2022!V2405*0.000001</f>
        <v>81.746144999999999</v>
      </c>
      <c r="W2405">
        <f>Input2022!W2405*0.000001</f>
        <v>-258.82109099999997</v>
      </c>
    </row>
    <row r="2406" spans="1:23">
      <c r="A2406">
        <f>Input2022!A2406</f>
        <v>2023</v>
      </c>
      <c r="B2406" t="str">
        <f>Input2022!B2406</f>
        <v>Princeton Joint Unified School District</v>
      </c>
      <c r="C2406" t="str">
        <f>Input2022!C2406</f>
        <v>School District</v>
      </c>
      <c r="D2406" t="str">
        <f>Input2022!D2406</f>
        <v>06</v>
      </c>
      <c r="E2406" t="str">
        <f>Input2022!E2406</f>
        <v>021</v>
      </c>
      <c r="F2406" t="str">
        <f>Input2022!F2406</f>
        <v>31620</v>
      </c>
      <c r="G2406" t="str">
        <f>Input2022!G2406</f>
        <v>CA</v>
      </c>
      <c r="H2406">
        <f>Input2022!H2406*0.000001</f>
        <v>1.2366159999999999</v>
      </c>
      <c r="I2406">
        <f>Input2022!I2406*0.000001</f>
        <v>-1.774E-3</v>
      </c>
      <c r="J2406">
        <f>Input2022!J2406*0.000001</f>
        <v>3.2406949999999997</v>
      </c>
      <c r="K2406">
        <f>Input2022!K2406*0.000001</f>
        <v>2.7537119999999997</v>
      </c>
      <c r="L2406">
        <f>Input2022!L2406*0.000001</f>
        <v>4.6806709999999994</v>
      </c>
      <c r="M2406">
        <f>Input2022!M2406*0.000001</f>
        <v>3.8823399999999997</v>
      </c>
      <c r="N2406">
        <f>Input2022!N2406*0.000001</f>
        <v>0</v>
      </c>
      <c r="O2406">
        <f>Input2022!O2406*0.000001</f>
        <v>2.15211</v>
      </c>
      <c r="P2406">
        <f>Input2022!P2406*0.000001</f>
        <v>0.54726200000000003</v>
      </c>
      <c r="Q2406">
        <f>Input2022!Q2406*0.000001</f>
        <v>-2.0611519999999999</v>
      </c>
      <c r="R2406">
        <f>Input2022!R2406*0.000001</f>
        <v>8.7238166126532342</v>
      </c>
      <c r="S2406">
        <f>Input2022!S2406*0.000001</f>
        <v>6.6626646126532343</v>
      </c>
      <c r="T2406">
        <f>Input2022!T2406*0.000001</f>
        <v>0.29802699999999999</v>
      </c>
      <c r="U2406">
        <f>Input2022!U2406*0.000001</f>
        <v>0</v>
      </c>
      <c r="V2406">
        <f>Input2022!V2406*0.000001</f>
        <v>8.2971000000000003E-2</v>
      </c>
      <c r="W2406">
        <f>Input2022!W2406*0.000001</f>
        <v>-0.16883999999999999</v>
      </c>
    </row>
    <row r="2407" spans="1:23">
      <c r="A2407">
        <f>Input2022!A2407</f>
        <v>2023</v>
      </c>
      <c r="B2407" t="str">
        <f>Input2022!B2407</f>
        <v>Raisin City School District</v>
      </c>
      <c r="C2407" t="str">
        <f>Input2022!C2407</f>
        <v>School District</v>
      </c>
      <c r="D2407" t="str">
        <f>Input2022!D2407</f>
        <v>06</v>
      </c>
      <c r="E2407" t="str">
        <f>Input2022!E2407</f>
        <v>019</v>
      </c>
      <c r="F2407" t="str">
        <f>Input2022!F2407</f>
        <v>31680</v>
      </c>
      <c r="G2407" t="str">
        <f>Input2022!G2407</f>
        <v>CA</v>
      </c>
      <c r="H2407">
        <f>Input2022!H2407*0.000001</f>
        <v>4.3721189999999996</v>
      </c>
      <c r="I2407">
        <f>Input2022!I2407*0.000001</f>
        <v>0</v>
      </c>
      <c r="J2407">
        <f>Input2022!J2407*0.000001</f>
        <v>7.5772219999999999</v>
      </c>
      <c r="K2407">
        <f>Input2022!K2407*0.000001</f>
        <v>1.5217E-2</v>
      </c>
      <c r="L2407">
        <f>Input2022!L2407*0.000001</f>
        <v>8.9917999999999996</v>
      </c>
      <c r="M2407">
        <f>Input2022!M2407*0.000001</f>
        <v>8.3134129999999988</v>
      </c>
      <c r="N2407">
        <f>Input2022!N2407*0.000001</f>
        <v>6.4737329999999993</v>
      </c>
      <c r="O2407">
        <f>Input2022!O2407*0.000001</f>
        <v>0</v>
      </c>
      <c r="P2407">
        <f>Input2022!P2407*0.000001</f>
        <v>1.5647139999999999</v>
      </c>
      <c r="Q2407">
        <f>Input2022!Q2407*0.000001</f>
        <v>-3.0579999999999998</v>
      </c>
      <c r="R2407">
        <f>Input2022!R2407*0.000001</f>
        <v>16.159174999999998</v>
      </c>
      <c r="S2407">
        <f>Input2022!S2407*0.000001</f>
        <v>13.101175</v>
      </c>
      <c r="T2407">
        <f>Input2022!T2407*0.000001</f>
        <v>0.39221799999999996</v>
      </c>
      <c r="U2407">
        <f>Input2022!U2407*0.000001</f>
        <v>0</v>
      </c>
      <c r="V2407">
        <f>Input2022!V2407*0.000001</f>
        <v>0.44538099999999997</v>
      </c>
      <c r="W2407">
        <f>Input2022!W2407*0.000001</f>
        <v>1.3280829999999999</v>
      </c>
    </row>
    <row r="2408" spans="1:23">
      <c r="A2408">
        <f>Input2022!A2408</f>
        <v>2023</v>
      </c>
      <c r="B2408" t="str">
        <f>Input2022!B2408</f>
        <v>Ramona Unified School District</v>
      </c>
      <c r="C2408" t="str">
        <f>Input2022!C2408</f>
        <v>School District</v>
      </c>
      <c r="D2408" t="str">
        <f>Input2022!D2408</f>
        <v>06</v>
      </c>
      <c r="E2408" t="str">
        <f>Input2022!E2408</f>
        <v>073</v>
      </c>
      <c r="F2408" t="str">
        <f>Input2022!F2408</f>
        <v>31710</v>
      </c>
      <c r="G2408" t="str">
        <f>Input2022!G2408</f>
        <v>CA</v>
      </c>
      <c r="H2408">
        <f>Input2022!H2408*0.000001</f>
        <v>15.21795</v>
      </c>
      <c r="I2408">
        <f>Input2022!I2408*0.000001</f>
        <v>-2.5248429999999997</v>
      </c>
      <c r="J2408">
        <f>Input2022!J2408*0.000001</f>
        <v>73.112382999999994</v>
      </c>
      <c r="K2408">
        <f>Input2022!K2408*0.000001</f>
        <v>26.814370999999998</v>
      </c>
      <c r="L2408">
        <f>Input2022!L2408*0.000001</f>
        <v>91.144622999999996</v>
      </c>
      <c r="M2408">
        <f>Input2022!M2408*0.000001</f>
        <v>86.293633999999997</v>
      </c>
      <c r="N2408">
        <f>Input2022!N2408*0.000001</f>
        <v>0</v>
      </c>
      <c r="O2408">
        <f>Input2022!O2408*0.000001</f>
        <v>31.565002999999997</v>
      </c>
      <c r="P2408">
        <f>Input2022!P2408*0.000001</f>
        <v>9.4078049999999998</v>
      </c>
      <c r="Q2408">
        <f>Input2022!Q2408*0.000001</f>
        <v>-51.359828</v>
      </c>
      <c r="R2408">
        <f>Input2022!R2408*0.000001</f>
        <v>228.375134</v>
      </c>
      <c r="S2408">
        <f>Input2022!S2408*0.000001</f>
        <v>177.01530599999998</v>
      </c>
      <c r="T2408">
        <f>Input2022!T2408*0.000001</f>
        <v>8.0228760000000001</v>
      </c>
      <c r="U2408">
        <f>Input2022!U2408*0.000001</f>
        <v>-1.9629999999999999E-3</v>
      </c>
      <c r="V2408">
        <f>Input2022!V2408*0.000001</f>
        <v>6.0616179999999993</v>
      </c>
      <c r="W2408">
        <f>Input2022!W2408*0.000001</f>
        <v>-38.592889</v>
      </c>
    </row>
    <row r="2409" spans="1:23">
      <c r="A2409">
        <f>Input2022!A2409</f>
        <v>2023</v>
      </c>
      <c r="B2409" t="str">
        <f>Input2022!B2409</f>
        <v>Rancho Cordova</v>
      </c>
      <c r="C2409" t="str">
        <f>Input2022!C2409</f>
        <v>City</v>
      </c>
      <c r="D2409" t="str">
        <f>Input2022!D2409</f>
        <v>06</v>
      </c>
      <c r="E2409" t="str">
        <f>Input2022!E2409</f>
        <v>067</v>
      </c>
      <c r="F2409">
        <f>Input2022!F2409</f>
        <v>59444</v>
      </c>
      <c r="G2409" t="str">
        <f>Input2022!G2409</f>
        <v>CA</v>
      </c>
      <c r="H2409">
        <f>Input2022!H2409*0.000001</f>
        <v>13.791115999999999</v>
      </c>
      <c r="I2409">
        <f>Input2022!I2409*0.000001</f>
        <v>-26.865739999999999</v>
      </c>
      <c r="J2409">
        <f>Input2022!J2409*0.000001</f>
        <v>90.535381999999998</v>
      </c>
      <c r="K2409">
        <f>Input2022!K2409*0.000001</f>
        <v>13.254627999999999</v>
      </c>
      <c r="L2409">
        <f>Input2022!L2409*0.000001</f>
        <v>153.94260499999999</v>
      </c>
      <c r="M2409">
        <f>Input2022!M2409*0.000001</f>
        <v>97.896875999999992</v>
      </c>
      <c r="N2409">
        <f>Input2022!N2409*0.000001</f>
        <v>0</v>
      </c>
      <c r="O2409">
        <f>Input2022!O2409*0.000001</f>
        <v>13.027258999999999</v>
      </c>
      <c r="P2409">
        <f>Input2022!P2409*0.000001</f>
        <v>13.388923999999999</v>
      </c>
      <c r="Q2409">
        <f>Input2022!Q2409*0.000001</f>
        <v>-5.9730919999999994</v>
      </c>
      <c r="R2409">
        <f>Input2022!R2409*0.000001</f>
        <v>27.386941999999998</v>
      </c>
      <c r="S2409">
        <f>Input2022!S2409*0.000001</f>
        <v>21.41385</v>
      </c>
      <c r="T2409">
        <f>Input2022!T2409*0.000001</f>
        <v>0.96107199999999993</v>
      </c>
      <c r="U2409">
        <f>Input2022!U2409*0.000001</f>
        <v>1.2572539999999999</v>
      </c>
      <c r="V2409">
        <f>Input2022!V2409*0.000001</f>
        <v>1.728542</v>
      </c>
      <c r="W2409">
        <f>Input2022!W2409*0.000001</f>
        <v>69.571276999999995</v>
      </c>
    </row>
    <row r="2410" spans="1:23">
      <c r="A2410">
        <f>Input2022!A2410</f>
        <v>2023</v>
      </c>
      <c r="B2410" t="str">
        <f>Input2022!B2410</f>
        <v>Rancho Cucamonga</v>
      </c>
      <c r="C2410" t="str">
        <f>Input2022!C2410</f>
        <v>City</v>
      </c>
      <c r="D2410" t="str">
        <f>Input2022!D2410</f>
        <v>06</v>
      </c>
      <c r="E2410" t="str">
        <f>Input2022!E2410</f>
        <v>071</v>
      </c>
      <c r="F2410">
        <f>Input2022!F2410</f>
        <v>59451</v>
      </c>
      <c r="G2410" t="str">
        <f>Input2022!G2410</f>
        <v>CA</v>
      </c>
      <c r="H2410">
        <f>Input2022!H2410*0.000001</f>
        <v>141.749607</v>
      </c>
      <c r="I2410">
        <f>Input2022!I2410*0.000001</f>
        <v>-12.141264</v>
      </c>
      <c r="J2410">
        <f>Input2022!J2410*0.000001</f>
        <v>103.17918499999999</v>
      </c>
      <c r="K2410">
        <f>Input2022!K2410*0.000001</f>
        <v>10.759684</v>
      </c>
      <c r="L2410">
        <f>Input2022!L2410*0.000001</f>
        <v>298.579927</v>
      </c>
      <c r="M2410">
        <f>Input2022!M2410*0.000001</f>
        <v>117.82799399999999</v>
      </c>
      <c r="N2410">
        <f>Input2022!N2410*0.000001</f>
        <v>0</v>
      </c>
      <c r="O2410">
        <f>Input2022!O2410*0.000001</f>
        <v>148.78905499999999</v>
      </c>
      <c r="P2410">
        <f>Input2022!P2410*0.000001</f>
        <v>14.671572999999999</v>
      </c>
      <c r="Q2410">
        <f>Input2022!Q2410*0.000001</f>
        <v>-105.02204399999999</v>
      </c>
      <c r="R2410">
        <f>Input2022!R2410*0.000001</f>
        <v>487.78307225112019</v>
      </c>
      <c r="S2410">
        <f>Input2022!S2410*0.000001</f>
        <v>382.76102825112014</v>
      </c>
      <c r="T2410">
        <f>Input2022!T2410*0.000001</f>
        <v>21.583728999999998</v>
      </c>
      <c r="U2410">
        <f>Input2022!U2410*0.000001</f>
        <v>29.911911999999997</v>
      </c>
      <c r="V2410">
        <f>Input2022!V2410*0.000001</f>
        <v>26.129987999999997</v>
      </c>
      <c r="W2410">
        <f>Input2022!W2410*0.000001</f>
        <v>147.512123</v>
      </c>
    </row>
    <row r="2411" spans="1:23">
      <c r="A2411">
        <f>Input2022!A2411</f>
        <v>2023</v>
      </c>
      <c r="B2411" t="str">
        <f>Input2022!B2411</f>
        <v>Rancho Mirage</v>
      </c>
      <c r="C2411" t="str">
        <f>Input2022!C2411</f>
        <v>City</v>
      </c>
      <c r="D2411" t="str">
        <f>Input2022!D2411</f>
        <v>06</v>
      </c>
      <c r="E2411" t="str">
        <f>Input2022!E2411</f>
        <v>065</v>
      </c>
      <c r="F2411">
        <f>Input2022!F2411</f>
        <v>59500</v>
      </c>
      <c r="G2411" t="str">
        <f>Input2022!G2411</f>
        <v>CA</v>
      </c>
      <c r="H2411">
        <f>Input2022!H2411*0.000001</f>
        <v>67.145223999999999</v>
      </c>
      <c r="I2411">
        <f>Input2022!I2411*0.000001</f>
        <v>-2.0184059999999997</v>
      </c>
      <c r="J2411">
        <f>Input2022!J2411*0.000001</f>
        <v>43.010959</v>
      </c>
      <c r="K2411">
        <f>Input2022!K2411*0.000001</f>
        <v>2.2432129999999999</v>
      </c>
      <c r="L2411">
        <f>Input2022!L2411*0.000001</f>
        <v>90.233930000000001</v>
      </c>
      <c r="M2411">
        <f>Input2022!M2411*0.000001</f>
        <v>47.799867999999996</v>
      </c>
      <c r="N2411">
        <f>Input2022!N2411*0.000001</f>
        <v>0</v>
      </c>
      <c r="O2411">
        <f>Input2022!O2411*0.000001</f>
        <v>64.712502999999998</v>
      </c>
      <c r="P2411">
        <f>Input2022!P2411*0.000001</f>
        <v>6.9821869999999997</v>
      </c>
      <c r="Q2411">
        <f>Input2022!Q2411*0.000001</f>
        <v>-2.814082</v>
      </c>
      <c r="R2411">
        <f>Input2022!R2411*0.000001</f>
        <v>12.067246998284736</v>
      </c>
      <c r="S2411">
        <f>Input2022!S2411*0.000001</f>
        <v>9.2531649982847366</v>
      </c>
      <c r="T2411">
        <f>Input2022!T2411*0.000001</f>
        <v>0.66767500000000002</v>
      </c>
      <c r="U2411">
        <f>Input2022!U2411*0.000001</f>
        <v>4.4961069999999994</v>
      </c>
      <c r="V2411">
        <f>Input2022!V2411*0.000001</f>
        <v>5.0046840000000001</v>
      </c>
      <c r="W2411">
        <f>Input2022!W2411*0.000001</f>
        <v>86.31895999999999</v>
      </c>
    </row>
    <row r="2412" spans="1:23">
      <c r="A2412">
        <f>Input2022!A2412</f>
        <v>2023</v>
      </c>
      <c r="B2412" t="str">
        <f>Input2022!B2412</f>
        <v>Rancho Palos Verdes</v>
      </c>
      <c r="C2412" t="str">
        <f>Input2022!C2412</f>
        <v>City</v>
      </c>
      <c r="D2412" t="str">
        <f>Input2022!D2412</f>
        <v>06</v>
      </c>
      <c r="E2412" t="str">
        <f>Input2022!E2412</f>
        <v>037</v>
      </c>
      <c r="F2412">
        <f>Input2022!F2412</f>
        <v>59514</v>
      </c>
      <c r="G2412" t="str">
        <f>Input2022!G2412</f>
        <v>CA</v>
      </c>
      <c r="H2412">
        <f>Input2022!H2412*0.000001</f>
        <v>32.931101999999996</v>
      </c>
      <c r="I2412">
        <f>Input2022!I2412*0.000001</f>
        <v>-7.3011219999999994</v>
      </c>
      <c r="J2412">
        <f>Input2022!J2412*0.000001</f>
        <v>29.04269</v>
      </c>
      <c r="K2412">
        <f>Input2022!K2412*0.000001</f>
        <v>7.289803</v>
      </c>
      <c r="L2412">
        <f>Input2022!L2412*0.000001</f>
        <v>51.982883000000001</v>
      </c>
      <c r="M2412">
        <f>Input2022!M2412*0.000001</f>
        <v>38.731189000000001</v>
      </c>
      <c r="N2412">
        <f>Input2022!N2412*0.000001</f>
        <v>0</v>
      </c>
      <c r="O2412">
        <f>Input2022!O2412*0.000001</f>
        <v>33.898944999999998</v>
      </c>
      <c r="P2412">
        <f>Input2022!P2412*0.000001</f>
        <v>3.833135</v>
      </c>
      <c r="Q2412">
        <f>Input2022!Q2412*0.000001</f>
        <v>-15.227193</v>
      </c>
      <c r="R2412">
        <f>Input2022!R2412*0.000001</f>
        <v>54.695377155172416</v>
      </c>
      <c r="S2412">
        <f>Input2022!S2412*0.000001</f>
        <v>39.468184155172416</v>
      </c>
      <c r="T2412">
        <f>Input2022!T2412*0.000001</f>
        <v>1.7380449999999998</v>
      </c>
      <c r="U2412">
        <f>Input2022!U2412*0.000001</f>
        <v>0</v>
      </c>
      <c r="V2412">
        <f>Input2022!V2412*0.000001</f>
        <v>0</v>
      </c>
      <c r="W2412">
        <f>Input2022!W2412*0.000001</f>
        <v>63.808095999999999</v>
      </c>
    </row>
    <row r="2413" spans="1:23">
      <c r="A2413">
        <f>Input2022!A2413</f>
        <v>2023</v>
      </c>
      <c r="B2413" t="str">
        <f>Input2022!B2413</f>
        <v>Rancho Santa Fe School District</v>
      </c>
      <c r="C2413" t="str">
        <f>Input2022!C2413</f>
        <v>School District</v>
      </c>
      <c r="D2413" t="str">
        <f>Input2022!D2413</f>
        <v>06</v>
      </c>
      <c r="E2413" t="str">
        <f>Input2022!E2413</f>
        <v>073</v>
      </c>
      <c r="F2413" t="str">
        <f>Input2022!F2413</f>
        <v>31740</v>
      </c>
      <c r="G2413" t="str">
        <f>Input2022!G2413</f>
        <v>CA</v>
      </c>
      <c r="H2413">
        <f>Input2022!H2413*0.000001</f>
        <v>8.417012999999999</v>
      </c>
      <c r="I2413">
        <f>Input2022!I2413*0.000001</f>
        <v>0</v>
      </c>
      <c r="J2413">
        <f>Input2022!J2413*0.000001</f>
        <v>14.493803</v>
      </c>
      <c r="K2413">
        <f>Input2022!K2413*0.000001</f>
        <v>30.373586999999997</v>
      </c>
      <c r="L2413">
        <f>Input2022!L2413*0.000001</f>
        <v>19.18196</v>
      </c>
      <c r="M2413">
        <f>Input2022!M2413*0.000001</f>
        <v>15.782105999999999</v>
      </c>
      <c r="N2413">
        <f>Input2022!N2413*0.000001</f>
        <v>10.006584</v>
      </c>
      <c r="O2413">
        <f>Input2022!O2413*0.000001</f>
        <v>1.1096E-2</v>
      </c>
      <c r="P2413">
        <f>Input2022!P2413*0.000001</f>
        <v>1.3771329999999999</v>
      </c>
      <c r="Q2413">
        <f>Input2022!Q2413*0.000001</f>
        <v>-11.064881999999999</v>
      </c>
      <c r="R2413">
        <f>Input2022!R2413*0.000001</f>
        <v>50.707789191489375</v>
      </c>
      <c r="S2413">
        <f>Input2022!S2413*0.000001</f>
        <v>39.642907191489371</v>
      </c>
      <c r="T2413">
        <f>Input2022!T2413*0.000001</f>
        <v>1.6570529999999999</v>
      </c>
      <c r="U2413">
        <f>Input2022!U2413*0.000001</f>
        <v>0.211535</v>
      </c>
      <c r="V2413">
        <f>Input2022!V2413*0.000001</f>
        <v>1.3882369999999999</v>
      </c>
      <c r="W2413">
        <f>Input2022!W2413*0.000001</f>
        <v>-0.96060299999999998</v>
      </c>
    </row>
    <row r="2414" spans="1:23">
      <c r="A2414">
        <f>Input2022!A2414</f>
        <v>2023</v>
      </c>
      <c r="B2414" t="str">
        <f>Input2022!B2414</f>
        <v>Rancho Santa Margarita</v>
      </c>
      <c r="C2414" t="str">
        <f>Input2022!C2414</f>
        <v>City</v>
      </c>
      <c r="D2414" t="str">
        <f>Input2022!D2414</f>
        <v>06</v>
      </c>
      <c r="E2414" t="str">
        <f>Input2022!E2414</f>
        <v>059</v>
      </c>
      <c r="F2414">
        <f>Input2022!F2414</f>
        <v>59587</v>
      </c>
      <c r="G2414" t="str">
        <f>Input2022!G2414</f>
        <v>CA</v>
      </c>
      <c r="H2414">
        <f>Input2022!H2414*0.000001</f>
        <v>30.034732999999999</v>
      </c>
      <c r="I2414">
        <f>Input2022!I2414*0.000001</f>
        <v>-1.093423</v>
      </c>
      <c r="J2414">
        <f>Input2022!J2414*0.000001</f>
        <v>19.095461</v>
      </c>
      <c r="K2414">
        <f>Input2022!K2414*0.000001</f>
        <v>6.8680889999999994</v>
      </c>
      <c r="L2414">
        <f>Input2022!L2414*0.000001</f>
        <v>26.569067</v>
      </c>
      <c r="M2414">
        <f>Input2022!M2414*0.000001</f>
        <v>21.678014999999998</v>
      </c>
      <c r="N2414">
        <f>Input2022!N2414*0.000001</f>
        <v>0</v>
      </c>
      <c r="O2414">
        <f>Input2022!O2414*0.000001</f>
        <v>28.588688999999999</v>
      </c>
      <c r="P2414">
        <f>Input2022!P2414*0.000001</f>
        <v>0.91957499999999992</v>
      </c>
      <c r="Q2414">
        <f>Input2022!Q2414*0.000001</f>
        <v>-2.3144039999999997</v>
      </c>
      <c r="R2414">
        <f>Input2022!R2414*0.000001</f>
        <v>9.9245454545454557</v>
      </c>
      <c r="S2414">
        <f>Input2022!S2414*0.000001</f>
        <v>7.6101414545454569</v>
      </c>
      <c r="T2414">
        <f>Input2022!T2414*0.000001</f>
        <v>0.39740500000000001</v>
      </c>
      <c r="U2414">
        <f>Input2022!U2414*0.000001</f>
        <v>0</v>
      </c>
      <c r="V2414">
        <f>Input2022!V2414*0.000001</f>
        <v>0.87519499999999995</v>
      </c>
      <c r="W2414">
        <f>Input2022!W2414*0.000001</f>
        <v>28.034585999999997</v>
      </c>
    </row>
    <row r="2415" spans="1:23">
      <c r="A2415">
        <f>Input2022!A2415</f>
        <v>2023</v>
      </c>
      <c r="B2415" t="str">
        <f>Input2022!B2415</f>
        <v>Ravendale-Termo School District</v>
      </c>
      <c r="C2415" t="str">
        <f>Input2022!C2415</f>
        <v>School District</v>
      </c>
      <c r="D2415" t="str">
        <f>Input2022!D2415</f>
        <v>06</v>
      </c>
      <c r="E2415" t="str">
        <f>Input2022!E2415</f>
        <v>035</v>
      </c>
      <c r="F2415" t="str">
        <f>Input2022!F2415</f>
        <v>31830</v>
      </c>
      <c r="G2415" t="str">
        <f>Input2022!G2415</f>
        <v>CA</v>
      </c>
      <c r="H2415">
        <f>Input2022!H2415*0.000001</f>
        <v>0.83344599999999991</v>
      </c>
      <c r="I2415">
        <f>Input2022!I2415*0.000001</f>
        <v>-1.2499999999999999E-2</v>
      </c>
      <c r="J2415">
        <f>Input2022!J2415*0.000001</f>
        <v>0.32499800000000001</v>
      </c>
      <c r="K2415">
        <f>Input2022!K2415*0.000001</f>
        <v>0</v>
      </c>
      <c r="L2415">
        <f>Input2022!L2415*0.000001</f>
        <v>0.55057299999999998</v>
      </c>
      <c r="M2415">
        <f>Input2022!M2415*0.000001</f>
        <v>0.54780099999999998</v>
      </c>
      <c r="N2415">
        <f>Input2022!N2415*0.000001</f>
        <v>1.1144909999999999</v>
      </c>
      <c r="O2415">
        <f>Input2022!O2415*0.000001</f>
        <v>0</v>
      </c>
      <c r="P2415">
        <f>Input2022!P2415*0.000001</f>
        <v>8.0609E-2</v>
      </c>
      <c r="Q2415">
        <f>Input2022!Q2415*0.000001</f>
        <v>-0.12901399999999999</v>
      </c>
      <c r="R2415">
        <f>Input2022!R2415*0.000001</f>
        <v>0.56647038297872343</v>
      </c>
      <c r="S2415">
        <f>Input2022!S2415*0.000001</f>
        <v>0.4374573829787235</v>
      </c>
      <c r="T2415">
        <f>Input2022!T2415*0.000001</f>
        <v>1.7151E-2</v>
      </c>
      <c r="U2415">
        <f>Input2022!U2415*0.000001</f>
        <v>0</v>
      </c>
      <c r="V2415">
        <f>Input2022!V2415*0.000001</f>
        <v>0</v>
      </c>
      <c r="W2415">
        <f>Input2022!W2415*0.000001</f>
        <v>0.72570800000000002</v>
      </c>
    </row>
    <row r="2416" spans="1:23">
      <c r="A2416">
        <f>Input2022!A2416</f>
        <v>2023</v>
      </c>
      <c r="B2416" t="str">
        <f>Input2022!B2416</f>
        <v>Ravenswood City School District</v>
      </c>
      <c r="C2416" t="str">
        <f>Input2022!C2416</f>
        <v>School District</v>
      </c>
      <c r="D2416" t="str">
        <f>Input2022!D2416</f>
        <v>06</v>
      </c>
      <c r="E2416" t="str">
        <f>Input2022!E2416</f>
        <v>081</v>
      </c>
      <c r="F2416" t="str">
        <f>Input2022!F2416</f>
        <v>31860</v>
      </c>
      <c r="G2416" t="str">
        <f>Input2022!G2416</f>
        <v>CA</v>
      </c>
      <c r="H2416">
        <f>Input2022!H2416*0.000001</f>
        <v>24.486424</v>
      </c>
      <c r="I2416">
        <f>Input2022!I2416*0.000001</f>
        <v>0</v>
      </c>
      <c r="J2416">
        <f>Input2022!J2416*0.000001</f>
        <v>47.949649999999998</v>
      </c>
      <c r="K2416">
        <f>Input2022!K2416*0.000001</f>
        <v>92.815629000000001</v>
      </c>
      <c r="L2416">
        <f>Input2022!L2416*0.000001</f>
        <v>66.528644</v>
      </c>
      <c r="M2416">
        <f>Input2022!M2416*0.000001</f>
        <v>53.355404999999998</v>
      </c>
      <c r="N2416">
        <f>Input2022!N2416*0.000001</f>
        <v>0</v>
      </c>
      <c r="O2416">
        <f>Input2022!O2416*0.000001</f>
        <v>46.586455000000001</v>
      </c>
      <c r="P2416">
        <f>Input2022!P2416*0.000001</f>
        <v>16.996054999999998</v>
      </c>
      <c r="Q2416">
        <f>Input2022!Q2416*0.000001</f>
        <v>-30.245754999999999</v>
      </c>
      <c r="R2416">
        <f>Input2022!R2416*0.000001</f>
        <v>129.59194199999999</v>
      </c>
      <c r="S2416">
        <f>Input2022!S2416*0.000001</f>
        <v>99.346187</v>
      </c>
      <c r="T2416">
        <f>Input2022!T2416*0.000001</f>
        <v>4.7433930000000002</v>
      </c>
      <c r="U2416">
        <f>Input2022!U2416*0.000001</f>
        <v>0</v>
      </c>
      <c r="V2416">
        <f>Input2022!V2416*0.000001</f>
        <v>9.6366630000000004</v>
      </c>
      <c r="W2416">
        <f>Input2022!W2416*0.000001</f>
        <v>-17.447565999999998</v>
      </c>
    </row>
    <row r="2417" spans="1:23">
      <c r="A2417">
        <f>Input2022!A2417</f>
        <v>2023</v>
      </c>
      <c r="B2417" t="str">
        <f>Input2022!B2417</f>
        <v>Raymond-Knowles Union Elementary School District</v>
      </c>
      <c r="C2417" t="str">
        <f>Input2022!C2417</f>
        <v>School District</v>
      </c>
      <c r="D2417" t="str">
        <f>Input2022!D2417</f>
        <v>06</v>
      </c>
      <c r="E2417" t="str">
        <f>Input2022!E2417</f>
        <v>039</v>
      </c>
      <c r="F2417" t="str">
        <f>Input2022!F2417</f>
        <v>31920</v>
      </c>
      <c r="G2417" t="str">
        <f>Input2022!G2417</f>
        <v>CA</v>
      </c>
      <c r="H2417">
        <f>Input2022!H2417*0.000001</f>
        <v>0.85005900000000001</v>
      </c>
      <c r="I2417">
        <f>Input2022!I2417*0.000001</f>
        <v>0</v>
      </c>
      <c r="J2417">
        <f>Input2022!J2417*0.000001</f>
        <v>1.248982</v>
      </c>
      <c r="K2417">
        <f>Input2022!K2417*0.000001</f>
        <v>9.2630000000000004E-3</v>
      </c>
      <c r="L2417">
        <f>Input2022!L2417*0.000001</f>
        <v>1.598868</v>
      </c>
      <c r="M2417">
        <f>Input2022!M2417*0.000001</f>
        <v>1.4977559999999999</v>
      </c>
      <c r="N2417">
        <f>Input2022!N2417*0.000001</f>
        <v>1.107721</v>
      </c>
      <c r="O2417">
        <f>Input2022!O2417*0.000001</f>
        <v>0</v>
      </c>
      <c r="P2417">
        <f>Input2022!P2417*0.000001</f>
        <v>0.13154199999999999</v>
      </c>
      <c r="Q2417">
        <f>Input2022!Q2417*0.000001</f>
        <v>-0.83365800000000001</v>
      </c>
      <c r="R2417">
        <f>Input2022!R2417*0.000001</f>
        <v>3.6406969999999998</v>
      </c>
      <c r="S2417">
        <f>Input2022!S2417*0.000001</f>
        <v>2.8070390000000001</v>
      </c>
      <c r="T2417">
        <f>Input2022!T2417*0.000001</f>
        <v>0.107932</v>
      </c>
      <c r="U2417">
        <f>Input2022!U2417*0.000001</f>
        <v>0</v>
      </c>
      <c r="V2417">
        <f>Input2022!V2417*0.000001</f>
        <v>0</v>
      </c>
      <c r="W2417">
        <f>Input2022!W2417*0.000001</f>
        <v>0.22490299999999999</v>
      </c>
    </row>
    <row r="2418" spans="1:23">
      <c r="A2418">
        <f>Input2022!A2418</f>
        <v>2023</v>
      </c>
      <c r="B2418" t="str">
        <f>Input2022!B2418</f>
        <v>Red Bluff</v>
      </c>
      <c r="C2418" t="str">
        <f>Input2022!C2418</f>
        <v>City</v>
      </c>
      <c r="D2418" t="str">
        <f>Input2022!D2418</f>
        <v>06</v>
      </c>
      <c r="E2418" t="str">
        <f>Input2022!E2418</f>
        <v>103</v>
      </c>
      <c r="F2418">
        <f>Input2022!F2418</f>
        <v>59892</v>
      </c>
      <c r="G2418" t="str">
        <f>Input2022!G2418</f>
        <v>CA</v>
      </c>
      <c r="H2418">
        <f>Input2022!H2418*0.000001</f>
        <v>9.899265999999999</v>
      </c>
      <c r="I2418">
        <f>Input2022!I2418*0.000001</f>
        <v>-4.7435999999999999E-2</v>
      </c>
      <c r="J2418">
        <f>Input2022!J2418*0.000001</f>
        <v>14.666430999999999</v>
      </c>
      <c r="K2418">
        <f>Input2022!K2418*0.000001</f>
        <v>19.549354999999998</v>
      </c>
      <c r="L2418">
        <f>Input2022!L2418*0.000001</f>
        <v>21.586100999999999</v>
      </c>
      <c r="M2418">
        <f>Input2022!M2418*0.000001</f>
        <v>12.893239999999999</v>
      </c>
      <c r="N2418">
        <f>Input2022!N2418*0.000001</f>
        <v>4.7899999999999999E-4</v>
      </c>
      <c r="O2418">
        <f>Input2022!O2418*0.000001</f>
        <v>7.8110529999999994</v>
      </c>
      <c r="P2418">
        <f>Input2022!P2418*0.000001</f>
        <v>0.41109399999999996</v>
      </c>
      <c r="Q2418">
        <f>Input2022!Q2418*0.000001</f>
        <v>-5.9853069999999997</v>
      </c>
      <c r="R2418">
        <f>Input2022!R2418*0.000001</f>
        <v>76.911487244897955</v>
      </c>
      <c r="S2418">
        <f>Input2022!S2418*0.000001</f>
        <v>70.926180244897964</v>
      </c>
      <c r="T2418">
        <f>Input2022!T2418*0.000001</f>
        <v>1.0496760000000001</v>
      </c>
      <c r="U2418">
        <f>Input2022!U2418*0.000001</f>
        <v>0</v>
      </c>
      <c r="V2418">
        <f>Input2022!V2418*0.000001</f>
        <v>3.2927420000000001</v>
      </c>
      <c r="W2418">
        <f>Input2022!W2418*0.000001</f>
        <v>-7.3036119999999993</v>
      </c>
    </row>
    <row r="2419" spans="1:23">
      <c r="A2419">
        <f>Input2022!A2419</f>
        <v>2023</v>
      </c>
      <c r="B2419" t="str">
        <f>Input2022!B2419</f>
        <v>Red Bluff Joint Union High School District</v>
      </c>
      <c r="C2419" t="str">
        <f>Input2022!C2419</f>
        <v>School District</v>
      </c>
      <c r="D2419" t="str">
        <f>Input2022!D2419</f>
        <v>06</v>
      </c>
      <c r="E2419" t="str">
        <f>Input2022!E2419</f>
        <v>089</v>
      </c>
      <c r="F2419" t="str">
        <f>Input2022!F2419</f>
        <v>32010</v>
      </c>
      <c r="G2419" t="str">
        <f>Input2022!G2419</f>
        <v>CA</v>
      </c>
      <c r="H2419">
        <f>Input2022!H2419*0.000001</f>
        <v>7.9388309999999995</v>
      </c>
      <c r="I2419">
        <f>Input2022!I2419*0.000001</f>
        <v>-1.5</v>
      </c>
      <c r="J2419">
        <f>Input2022!J2419*0.000001</f>
        <v>30.447609</v>
      </c>
      <c r="K2419">
        <f>Input2022!K2419*0.000001</f>
        <v>28.460177999999999</v>
      </c>
      <c r="L2419">
        <f>Input2022!L2419*0.000001</f>
        <v>50.925711999999997</v>
      </c>
      <c r="M2419">
        <f>Input2022!M2419*0.000001</f>
        <v>35.375754000000001</v>
      </c>
      <c r="N2419">
        <f>Input2022!N2419*0.000001</f>
        <v>13.732972</v>
      </c>
      <c r="O2419">
        <f>Input2022!O2419*0.000001</f>
        <v>0</v>
      </c>
      <c r="P2419">
        <f>Input2022!P2419*0.000001</f>
        <v>2.9328209999999997</v>
      </c>
      <c r="Q2419">
        <f>Input2022!Q2419*0.000001</f>
        <v>-21.739276</v>
      </c>
      <c r="R2419">
        <f>Input2022!R2419*0.000001</f>
        <v>94.862327999999991</v>
      </c>
      <c r="S2419">
        <f>Input2022!S2419*0.000001</f>
        <v>73.123052000000001</v>
      </c>
      <c r="T2419">
        <f>Input2022!T2419*0.000001</f>
        <v>3.2806979999999997</v>
      </c>
      <c r="U2419">
        <f>Input2022!U2419*0.000001</f>
        <v>-0.240285</v>
      </c>
      <c r="V2419">
        <f>Input2022!V2419*0.000001</f>
        <v>3.8720379999999999</v>
      </c>
      <c r="W2419">
        <f>Input2022!W2419*0.000001</f>
        <v>-11.325756</v>
      </c>
    </row>
    <row r="2420" spans="1:23">
      <c r="A2420">
        <f>Input2022!A2420</f>
        <v>2023</v>
      </c>
      <c r="B2420" t="str">
        <f>Input2022!B2420</f>
        <v>Red Bluff Union Elementary School District</v>
      </c>
      <c r="C2420" t="str">
        <f>Input2022!C2420</f>
        <v>School District</v>
      </c>
      <c r="D2420" t="str">
        <f>Input2022!D2420</f>
        <v>06</v>
      </c>
      <c r="E2420" t="str">
        <f>Input2022!E2420</f>
        <v>103</v>
      </c>
      <c r="F2420" t="str">
        <f>Input2022!F2420</f>
        <v>31980</v>
      </c>
      <c r="G2420" t="str">
        <f>Input2022!G2420</f>
        <v>CA</v>
      </c>
      <c r="H2420">
        <f>Input2022!H2420*0.000001</f>
        <v>12.296227</v>
      </c>
      <c r="I2420">
        <f>Input2022!I2420*0.000001</f>
        <v>-2.6999999999999997</v>
      </c>
      <c r="J2420">
        <f>Input2022!J2420*0.000001</f>
        <v>37.394587999999999</v>
      </c>
      <c r="K2420">
        <f>Input2022!K2420*0.000001</f>
        <v>11.970319999999999</v>
      </c>
      <c r="L2420">
        <f>Input2022!L2420*0.000001</f>
        <v>46.056992999999999</v>
      </c>
      <c r="M2420">
        <f>Input2022!M2420*0.000001</f>
        <v>42.717891000000002</v>
      </c>
      <c r="N2420">
        <f>Input2022!N2420*0.000001</f>
        <v>0</v>
      </c>
      <c r="O2420">
        <f>Input2022!O2420*0.000001</f>
        <v>20.289252999999999</v>
      </c>
      <c r="P2420">
        <f>Input2022!P2420*0.000001</f>
        <v>5.9793240000000001</v>
      </c>
      <c r="Q2420">
        <f>Input2022!Q2420*0.000001</f>
        <v>-22.334886999999998</v>
      </c>
      <c r="R2420">
        <f>Input2022!R2420*0.000001</f>
        <v>96.901854</v>
      </c>
      <c r="S2420">
        <f>Input2022!S2420*0.000001</f>
        <v>74.566966999999991</v>
      </c>
      <c r="T2420">
        <f>Input2022!T2420*0.000001</f>
        <v>3.5810549999999997</v>
      </c>
      <c r="U2420">
        <f>Input2022!U2420*0.000001</f>
        <v>1.731379</v>
      </c>
      <c r="V2420">
        <f>Input2022!V2420*0.000001</f>
        <v>2.9533209999999999</v>
      </c>
      <c r="W2420">
        <f>Input2022!W2420*0.000001</f>
        <v>-5.9645579999999994</v>
      </c>
    </row>
    <row r="2421" spans="1:23">
      <c r="A2421">
        <f>Input2022!A2421</f>
        <v>2023</v>
      </c>
      <c r="B2421" t="str">
        <f>Input2022!B2421</f>
        <v>Redding</v>
      </c>
      <c r="C2421" t="str">
        <f>Input2022!C2421</f>
        <v>City</v>
      </c>
      <c r="D2421" t="str">
        <f>Input2022!D2421</f>
        <v>06</v>
      </c>
      <c r="E2421" t="str">
        <f>Input2022!E2421</f>
        <v>089</v>
      </c>
      <c r="F2421">
        <f>Input2022!F2421</f>
        <v>59920</v>
      </c>
      <c r="G2421" t="str">
        <f>Input2022!G2421</f>
        <v>CA</v>
      </c>
      <c r="H2421">
        <f>Input2022!H2421*0.000001</f>
        <v>22.674073999999997</v>
      </c>
      <c r="I2421">
        <f>Input2022!I2421*0.000001</f>
        <v>-2.8763359999999998</v>
      </c>
      <c r="J2421">
        <f>Input2022!J2421*0.000001</f>
        <v>113.758664</v>
      </c>
      <c r="K2421">
        <f>Input2022!K2421*0.000001</f>
        <v>196.78075199999998</v>
      </c>
      <c r="L2421">
        <f>Input2022!L2421*0.000001</f>
        <v>493.04630099999997</v>
      </c>
      <c r="M2421">
        <f>Input2022!M2421*0.000001</f>
        <v>94.349547000000001</v>
      </c>
      <c r="N2421">
        <f>Input2022!N2421*0.000001</f>
        <v>0</v>
      </c>
      <c r="O2421">
        <f>Input2022!O2421*0.000001</f>
        <v>30.790588</v>
      </c>
      <c r="P2421">
        <f>Input2022!P2421*0.000001</f>
        <v>21.416784999999997</v>
      </c>
      <c r="Q2421">
        <f>Input2022!Q2421*0.000001</f>
        <v>-341.74492699999996</v>
      </c>
      <c r="R2421">
        <f>Input2022!R2421*0.000001</f>
        <v>985.94687599999997</v>
      </c>
      <c r="S2421">
        <f>Input2022!S2421*0.000001</f>
        <v>644.20194900000001</v>
      </c>
      <c r="T2421">
        <f>Input2022!T2421*0.000001</f>
        <v>42.238878999999997</v>
      </c>
      <c r="U2421">
        <f>Input2022!U2421*0.000001</f>
        <v>5.2504999999999996E-2</v>
      </c>
      <c r="V2421">
        <f>Input2022!V2421*0.000001</f>
        <v>51.617396999999997</v>
      </c>
      <c r="W2421">
        <f>Input2022!W2421*0.000001</f>
        <v>-152.83737399999998</v>
      </c>
    </row>
    <row r="2422" spans="1:23">
      <c r="A2422">
        <f>Input2022!A2422</f>
        <v>2023</v>
      </c>
      <c r="B2422" t="str">
        <f>Input2022!B2422</f>
        <v>Redding Elementary School District</v>
      </c>
      <c r="C2422" t="str">
        <f>Input2022!C2422</f>
        <v>School District</v>
      </c>
      <c r="D2422" t="str">
        <f>Input2022!D2422</f>
        <v>06</v>
      </c>
      <c r="E2422" t="str">
        <f>Input2022!E2422</f>
        <v>089</v>
      </c>
      <c r="F2422" t="str">
        <f>Input2022!F2422</f>
        <v>32040</v>
      </c>
      <c r="G2422" t="str">
        <f>Input2022!G2422</f>
        <v>CA</v>
      </c>
      <c r="H2422">
        <f>Input2022!H2422*0.000001</f>
        <v>8.5375599999999991</v>
      </c>
      <c r="I2422">
        <f>Input2022!I2422*0.000001</f>
        <v>-3</v>
      </c>
      <c r="J2422">
        <f>Input2022!J2422*0.000001</f>
        <v>47.986849999999997</v>
      </c>
      <c r="K2422">
        <f>Input2022!K2422*0.000001</f>
        <v>34.778960999999995</v>
      </c>
      <c r="L2422">
        <f>Input2022!L2422*0.000001</f>
        <v>63.625290999999997</v>
      </c>
      <c r="M2422">
        <f>Input2022!M2422*0.000001</f>
        <v>55.361745999999997</v>
      </c>
      <c r="N2422">
        <f>Input2022!N2422*0.000001</f>
        <v>0</v>
      </c>
      <c r="O2422">
        <f>Input2022!O2422*0.000001</f>
        <v>19.785270000000001</v>
      </c>
      <c r="P2422">
        <f>Input2022!P2422*0.000001</f>
        <v>8.2761490000000002</v>
      </c>
      <c r="Q2422">
        <f>Input2022!Q2422*0.000001</f>
        <v>-34.909873999999995</v>
      </c>
      <c r="R2422">
        <f>Input2022!R2422*0.000001</f>
        <v>152.77213449344796</v>
      </c>
      <c r="S2422">
        <f>Input2022!S2422*0.000001</f>
        <v>117.86226049344795</v>
      </c>
      <c r="T2422">
        <f>Input2022!T2422*0.000001</f>
        <v>5.2543280000000001</v>
      </c>
      <c r="U2422">
        <f>Input2022!U2422*0.000001</f>
        <v>1.039652</v>
      </c>
      <c r="V2422">
        <f>Input2022!V2422*0.000001</f>
        <v>3.8009469999999999</v>
      </c>
      <c r="W2422">
        <f>Input2022!W2422*0.000001</f>
        <v>-18.716950000000001</v>
      </c>
    </row>
    <row r="2423" spans="1:23">
      <c r="A2423">
        <f>Input2022!A2423</f>
        <v>2023</v>
      </c>
      <c r="B2423" t="str">
        <f>Input2022!B2423</f>
        <v>Redlands</v>
      </c>
      <c r="C2423" t="str">
        <f>Input2022!C2423</f>
        <v>City</v>
      </c>
      <c r="D2423" t="str">
        <f>Input2022!D2423</f>
        <v>06</v>
      </c>
      <c r="E2423" t="str">
        <f>Input2022!E2423</f>
        <v>071</v>
      </c>
      <c r="F2423">
        <f>Input2022!F2423</f>
        <v>59962</v>
      </c>
      <c r="G2423" t="str">
        <f>Input2022!G2423</f>
        <v>CA</v>
      </c>
      <c r="H2423">
        <f>Input2022!H2423*0.000001</f>
        <v>101.48256699999999</v>
      </c>
      <c r="I2423">
        <f>Input2022!I2423*0.000001</f>
        <v>-8.9375599999999995</v>
      </c>
      <c r="J2423">
        <f>Input2022!J2423*0.000001</f>
        <v>92.49730799999999</v>
      </c>
      <c r="K2423">
        <f>Input2022!K2423*0.000001</f>
        <v>44.285567</v>
      </c>
      <c r="L2423">
        <f>Input2022!L2423*0.000001</f>
        <v>250.756654</v>
      </c>
      <c r="M2423">
        <f>Input2022!M2423*0.000001</f>
        <v>116.261281</v>
      </c>
      <c r="N2423">
        <f>Input2022!N2423*0.000001</f>
        <v>0</v>
      </c>
      <c r="O2423">
        <f>Input2022!O2423*0.000001</f>
        <v>99.045970999999994</v>
      </c>
      <c r="P2423">
        <f>Input2022!P2423*0.000001</f>
        <v>8.0930889999999991</v>
      </c>
      <c r="Q2423">
        <f>Input2022!Q2423*0.000001</f>
        <v>-154.820931</v>
      </c>
      <c r="R2423">
        <f>Input2022!R2423*0.000001</f>
        <v>520.65452849944916</v>
      </c>
      <c r="S2423">
        <f>Input2022!S2423*0.000001</f>
        <v>365.83359749944913</v>
      </c>
      <c r="T2423">
        <f>Input2022!T2423*0.000001</f>
        <v>17.691161999999998</v>
      </c>
      <c r="U2423">
        <f>Input2022!U2423*0.000001</f>
        <v>0</v>
      </c>
      <c r="V2423">
        <f>Input2022!V2423*0.000001</f>
        <v>146.96026499999999</v>
      </c>
      <c r="W2423">
        <f>Input2022!W2423*0.000001</f>
        <v>-88.121189000000001</v>
      </c>
    </row>
    <row r="2424" spans="1:23">
      <c r="A2424">
        <f>Input2022!A2424</f>
        <v>2023</v>
      </c>
      <c r="B2424" t="str">
        <f>Input2022!B2424</f>
        <v>Redlands Unified School District</v>
      </c>
      <c r="C2424" t="str">
        <f>Input2022!C2424</f>
        <v>School District</v>
      </c>
      <c r="D2424" t="str">
        <f>Input2022!D2424</f>
        <v>06</v>
      </c>
      <c r="E2424" t="str">
        <f>Input2022!E2424</f>
        <v>071</v>
      </c>
      <c r="F2424" t="str">
        <f>Input2022!F2424</f>
        <v>32070</v>
      </c>
      <c r="G2424" t="str">
        <f>Input2022!G2424</f>
        <v>CA</v>
      </c>
      <c r="H2424">
        <f>Input2022!H2424*0.000001</f>
        <v>27.106394999999999</v>
      </c>
      <c r="I2424">
        <f>Input2022!I2424*0.000001</f>
        <v>0</v>
      </c>
      <c r="J2424">
        <f>Input2022!J2424*0.000001</f>
        <v>357.04617300000001</v>
      </c>
      <c r="K2424">
        <f>Input2022!K2424*0.000001</f>
        <v>53.227508999999998</v>
      </c>
      <c r="L2424">
        <f>Input2022!L2424*0.000001</f>
        <v>409.64856299999997</v>
      </c>
      <c r="M2424">
        <f>Input2022!M2424*0.000001</f>
        <v>384.49181099999998</v>
      </c>
      <c r="N2424">
        <f>Input2022!N2424*0.000001</f>
        <v>0</v>
      </c>
      <c r="O2424">
        <f>Input2022!O2424*0.000001</f>
        <v>130.85841399999998</v>
      </c>
      <c r="P2424">
        <f>Input2022!P2424*0.000001</f>
        <v>43.954975999999995</v>
      </c>
      <c r="Q2424">
        <f>Input2022!Q2424*0.000001</f>
        <v>-233.040336</v>
      </c>
      <c r="R2424">
        <f>Input2022!R2424*0.000001</f>
        <v>1063.1337271929826</v>
      </c>
      <c r="S2424">
        <f>Input2022!S2424*0.000001</f>
        <v>830.09339119298261</v>
      </c>
      <c r="T2424">
        <f>Input2022!T2424*0.000001</f>
        <v>38.566933999999996</v>
      </c>
      <c r="U2424">
        <f>Input2022!U2424*0.000001</f>
        <v>-9.8306082821478097E-3</v>
      </c>
      <c r="V2424">
        <f>Input2022!V2424*0.000001</f>
        <v>53.84456539171785</v>
      </c>
      <c r="W2424">
        <f>Input2022!W2424*0.000001</f>
        <v>-216.36434399999999</v>
      </c>
    </row>
    <row r="2425" spans="1:23">
      <c r="A2425">
        <f>Input2022!A2425</f>
        <v>2023</v>
      </c>
      <c r="B2425" t="str">
        <f>Input2022!B2425</f>
        <v>Redondo Beach</v>
      </c>
      <c r="C2425" t="str">
        <f>Input2022!C2425</f>
        <v>City</v>
      </c>
      <c r="D2425" t="str">
        <f>Input2022!D2425</f>
        <v>06</v>
      </c>
      <c r="E2425" t="str">
        <f>Input2022!E2425</f>
        <v>037</v>
      </c>
      <c r="F2425" t="str">
        <f>Input2022!F2425</f>
        <v>60018</v>
      </c>
      <c r="G2425" t="str">
        <f>Input2022!G2425</f>
        <v>CA</v>
      </c>
      <c r="H2425">
        <f>Input2022!H2425*0.000001</f>
        <v>33.018419000000002</v>
      </c>
      <c r="I2425">
        <f>Input2022!I2425*0.000001</f>
        <v>-14.343214999999999</v>
      </c>
      <c r="J2425">
        <f>Input2022!J2425*0.000001</f>
        <v>89.753957</v>
      </c>
      <c r="K2425">
        <f>Input2022!K2425*0.000001</f>
        <v>266.07212499999997</v>
      </c>
      <c r="L2425">
        <f>Input2022!L2425*0.000001</f>
        <v>166.99264199999999</v>
      </c>
      <c r="M2425">
        <f>Input2022!M2425*0.000001</f>
        <v>105.85050199999999</v>
      </c>
      <c r="N2425">
        <f>Input2022!N2425*0.000001</f>
        <v>0</v>
      </c>
      <c r="O2425">
        <f>Input2022!O2425*0.000001</f>
        <v>26.177925999999999</v>
      </c>
      <c r="P2425">
        <f>Input2022!P2425*0.000001</f>
        <v>10.924308</v>
      </c>
      <c r="Q2425">
        <f>Input2022!Q2425*0.000001</f>
        <v>-30.797312999999999</v>
      </c>
      <c r="R2425">
        <f>Input2022!R2425*0.000001</f>
        <v>661.78241600000001</v>
      </c>
      <c r="S2425">
        <f>Input2022!S2425*0.000001</f>
        <v>630.98510299999998</v>
      </c>
      <c r="T2425">
        <f>Input2022!T2425*0.000001</f>
        <v>6.6780140000000001</v>
      </c>
      <c r="U2425">
        <f>Input2022!U2425*0.000001</f>
        <v>10.822858</v>
      </c>
      <c r="V2425">
        <f>Input2022!V2425*0.000001</f>
        <v>23.811844999999998</v>
      </c>
      <c r="W2425">
        <f>Input2022!W2425*0.000001</f>
        <v>-163.871388</v>
      </c>
    </row>
    <row r="2426" spans="1:23">
      <c r="A2426">
        <f>Input2022!A2426</f>
        <v>2023</v>
      </c>
      <c r="B2426" t="str">
        <f>Input2022!B2426</f>
        <v>Redondo Beach Unified School District</v>
      </c>
      <c r="C2426" t="str">
        <f>Input2022!C2426</f>
        <v>School District</v>
      </c>
      <c r="D2426" t="str">
        <f>Input2022!D2426</f>
        <v>06</v>
      </c>
      <c r="E2426" t="str">
        <f>Input2022!E2426</f>
        <v>037</v>
      </c>
      <c r="F2426" t="str">
        <f>Input2022!F2426</f>
        <v>00032</v>
      </c>
      <c r="G2426" t="str">
        <f>Input2022!G2426</f>
        <v>CA</v>
      </c>
      <c r="H2426">
        <f>Input2022!H2426*0.000001</f>
        <v>29.946759999999998</v>
      </c>
      <c r="I2426">
        <f>Input2022!I2426*0.000001</f>
        <v>0</v>
      </c>
      <c r="J2426">
        <f>Input2022!J2426*0.000001</f>
        <v>131.65449799999999</v>
      </c>
      <c r="K2426">
        <f>Input2022!K2426*0.000001</f>
        <v>211.39828</v>
      </c>
      <c r="L2426">
        <f>Input2022!L2426*0.000001</f>
        <v>178.93967999999998</v>
      </c>
      <c r="M2426">
        <f>Input2022!M2426*0.000001</f>
        <v>144.46023599999998</v>
      </c>
      <c r="N2426">
        <f>Input2022!N2426*0.000001</f>
        <v>0</v>
      </c>
      <c r="O2426">
        <f>Input2022!O2426*0.000001</f>
        <v>48.971885</v>
      </c>
      <c r="P2426">
        <f>Input2022!P2426*0.000001</f>
        <v>17.841733999999999</v>
      </c>
      <c r="Q2426">
        <f>Input2022!Q2426*0.000001</f>
        <v>-108.54796999999999</v>
      </c>
      <c r="R2426">
        <f>Input2022!R2426*0.000001</f>
        <v>493.76688899999999</v>
      </c>
      <c r="S2426">
        <f>Input2022!S2426*0.000001</f>
        <v>385.21891899999997</v>
      </c>
      <c r="T2426">
        <f>Input2022!T2426*0.000001</f>
        <v>16.488810000000001</v>
      </c>
      <c r="U2426">
        <f>Input2022!U2426*0.000001</f>
        <v>0</v>
      </c>
      <c r="V2426">
        <f>Input2022!V2426*0.000001</f>
        <v>0</v>
      </c>
      <c r="W2426">
        <f>Input2022!W2426*0.000001</f>
        <v>-59.102979999999995</v>
      </c>
    </row>
    <row r="2427" spans="1:23">
      <c r="A2427">
        <f>Input2022!A2427</f>
        <v>2023</v>
      </c>
      <c r="B2427" t="str">
        <f>Input2022!B2427</f>
        <v>Redwood</v>
      </c>
      <c r="C2427" t="str">
        <f>Input2022!C2427</f>
        <v>City</v>
      </c>
      <c r="D2427" t="str">
        <f>Input2022!D2427</f>
        <v>06</v>
      </c>
      <c r="E2427" t="str">
        <f>Input2022!E2427</f>
        <v>081</v>
      </c>
      <c r="F2427" t="str">
        <f>Input2022!F2427</f>
        <v>60102</v>
      </c>
      <c r="G2427" t="str">
        <f>Input2022!G2427</f>
        <v>CA</v>
      </c>
      <c r="H2427">
        <f>Input2022!H2427*0.000001</f>
        <v>72.08826599999999</v>
      </c>
      <c r="I2427">
        <f>Input2022!I2427*0.000001</f>
        <v>-20.069755000000001</v>
      </c>
      <c r="J2427">
        <f>Input2022!J2427*0.000001</f>
        <v>164.21748299999999</v>
      </c>
      <c r="K2427">
        <f>Input2022!K2427*0.000001</f>
        <v>150.67424</v>
      </c>
      <c r="L2427">
        <f>Input2022!L2427*0.000001</f>
        <v>339.52500799999996</v>
      </c>
      <c r="M2427">
        <f>Input2022!M2427*0.000001</f>
        <v>193.89041499999999</v>
      </c>
      <c r="N2427">
        <f>Input2022!N2427*0.000001</f>
        <v>0</v>
      </c>
      <c r="O2427">
        <f>Input2022!O2427*0.000001</f>
        <v>106.009182</v>
      </c>
      <c r="P2427">
        <f>Input2022!P2427*0.000001</f>
        <v>31.852051999999997</v>
      </c>
      <c r="Q2427">
        <f>Input2022!Q2427*0.000001</f>
        <v>-291.22487100000001</v>
      </c>
      <c r="R2427">
        <f>Input2022!R2427*0.000001</f>
        <v>887.040209</v>
      </c>
      <c r="S2427">
        <f>Input2022!S2427*0.000001</f>
        <v>595.815338</v>
      </c>
      <c r="T2427">
        <f>Input2022!T2427*0.000001</f>
        <v>34.937410999999997</v>
      </c>
      <c r="U2427">
        <f>Input2022!U2427*0.000001</f>
        <v>55.509285999999996</v>
      </c>
      <c r="V2427">
        <f>Input2022!V2427*0.000001</f>
        <v>92.859207999999995</v>
      </c>
      <c r="W2427">
        <f>Input2022!W2427*0.000001</f>
        <v>-143.15758299999999</v>
      </c>
    </row>
    <row r="2428" spans="1:23">
      <c r="A2428">
        <f>Input2022!A2428</f>
        <v>2023</v>
      </c>
      <c r="B2428" t="str">
        <f>Input2022!B2428</f>
        <v>Redwood City School District</v>
      </c>
      <c r="C2428" t="str">
        <f>Input2022!C2428</f>
        <v>School District</v>
      </c>
      <c r="D2428" t="str">
        <f>Input2022!D2428</f>
        <v>06</v>
      </c>
      <c r="E2428" t="str">
        <f>Input2022!E2428</f>
        <v>081</v>
      </c>
      <c r="F2428" t="str">
        <f>Input2022!F2428</f>
        <v>32130</v>
      </c>
      <c r="G2428" t="str">
        <f>Input2022!G2428</f>
        <v>CA</v>
      </c>
      <c r="H2428">
        <f>Input2022!H2428*0.000001</f>
        <v>9.8123690000000003</v>
      </c>
      <c r="I2428">
        <f>Input2022!I2428*0.000001</f>
        <v>0</v>
      </c>
      <c r="J2428">
        <f>Input2022!J2428*0.000001</f>
        <v>132.108981</v>
      </c>
      <c r="K2428">
        <f>Input2022!K2428*0.000001</f>
        <v>277.38109099999997</v>
      </c>
      <c r="L2428">
        <f>Input2022!L2428*0.000001</f>
        <v>174.14686999999998</v>
      </c>
      <c r="M2428">
        <f>Input2022!M2428*0.000001</f>
        <v>141.5676</v>
      </c>
      <c r="N2428">
        <f>Input2022!N2428*0.000001</f>
        <v>0</v>
      </c>
      <c r="O2428">
        <f>Input2022!O2428*0.000001</f>
        <v>37.293683999999999</v>
      </c>
      <c r="P2428">
        <f>Input2022!P2428*0.000001</f>
        <v>14.987947</v>
      </c>
      <c r="Q2428">
        <f>Input2022!Q2428*0.000001</f>
        <v>-101.06658499999999</v>
      </c>
      <c r="R2428">
        <f>Input2022!R2428*0.000001</f>
        <v>436.29836499999999</v>
      </c>
      <c r="S2428">
        <f>Input2022!S2428*0.000001</f>
        <v>335.23177999999996</v>
      </c>
      <c r="T2428">
        <f>Input2022!T2428*0.000001</f>
        <v>14.520047999999999</v>
      </c>
      <c r="U2428">
        <f>Input2022!U2428*0.000001</f>
        <v>0</v>
      </c>
      <c r="V2428">
        <f>Input2022!V2428*0.000001</f>
        <v>33.150526999999997</v>
      </c>
      <c r="W2428">
        <f>Input2022!W2428*0.000001</f>
        <v>-110.97979099999999</v>
      </c>
    </row>
    <row r="2429" spans="1:23">
      <c r="A2429">
        <f>Input2022!A2429</f>
        <v>2023</v>
      </c>
      <c r="B2429" t="str">
        <f>Input2022!B2429</f>
        <v>Redwood Region Economic Development Commission</v>
      </c>
      <c r="C2429" t="str">
        <f>Input2022!C2429</f>
        <v>Special District</v>
      </c>
      <c r="D2429" t="str">
        <f>Input2022!D2429</f>
        <v>06</v>
      </c>
      <c r="E2429" t="str">
        <f>Input2022!E2429</f>
        <v>023</v>
      </c>
      <c r="F2429">
        <f>Input2022!F2429</f>
        <v>99054</v>
      </c>
      <c r="G2429" t="str">
        <f>Input2022!G2429</f>
        <v>CA</v>
      </c>
      <c r="H2429">
        <f>Input2022!H2429*0.000001</f>
        <v>-0.56538699999999997</v>
      </c>
      <c r="I2429">
        <f>Input2022!I2429*0.000001</f>
        <v>0</v>
      </c>
      <c r="J2429">
        <f>Input2022!J2429*0.000001</f>
        <v>2.3616999999999999E-2</v>
      </c>
      <c r="K2429">
        <f>Input2022!K2429*0.000001</f>
        <v>7.3324E-2</v>
      </c>
      <c r="L2429">
        <f>Input2022!L2429*0.000001</f>
        <v>0.648092</v>
      </c>
      <c r="M2429">
        <f>Input2022!M2429*0.000001</f>
        <v>3.0421999999999998E-2</v>
      </c>
      <c r="N2429">
        <f>Input2022!N2429*0.000001</f>
        <v>1.0039039999999999</v>
      </c>
      <c r="O2429">
        <f>Input2022!O2429*0.000001</f>
        <v>1.4013999999999999E-2</v>
      </c>
      <c r="P2429">
        <f>Input2022!P2429*0.000001</f>
        <v>1.6141029999999998</v>
      </c>
      <c r="Q2429">
        <f>Input2022!Q2429*0.000001</f>
        <v>0</v>
      </c>
      <c r="R2429">
        <f>Input2022!R2429*0.000001</f>
        <v>0</v>
      </c>
      <c r="S2429">
        <f>Input2022!S2429*0.000001</f>
        <v>0</v>
      </c>
      <c r="T2429">
        <f>Input2022!T2429*0.000001</f>
        <v>0</v>
      </c>
      <c r="U2429">
        <f>Input2022!U2429*0.000001</f>
        <v>0</v>
      </c>
      <c r="V2429">
        <f>Input2022!V2429*0.000001</f>
        <v>0</v>
      </c>
      <c r="W2429">
        <f>Input2022!W2429*0.000001</f>
        <v>8.596582999999999</v>
      </c>
    </row>
    <row r="2430" spans="1:23">
      <c r="A2430">
        <f>Input2022!A2430</f>
        <v>2023</v>
      </c>
      <c r="B2430" t="str">
        <f>Input2022!B2430</f>
        <v>Reed Union School District</v>
      </c>
      <c r="C2430" t="str">
        <f>Input2022!C2430</f>
        <v>School District</v>
      </c>
      <c r="D2430" t="str">
        <f>Input2022!D2430</f>
        <v>06</v>
      </c>
      <c r="E2430" t="str">
        <f>Input2022!E2430</f>
        <v>041</v>
      </c>
      <c r="F2430" t="str">
        <f>Input2022!F2430</f>
        <v>32160</v>
      </c>
      <c r="G2430" t="str">
        <f>Input2022!G2430</f>
        <v>CA</v>
      </c>
      <c r="H2430">
        <f>Input2022!H2430*0.000001</f>
        <v>11.424346999999999</v>
      </c>
      <c r="I2430">
        <f>Input2022!I2430*0.000001</f>
        <v>-0.21940799999999999</v>
      </c>
      <c r="J2430">
        <f>Input2022!J2430*0.000001</f>
        <v>25.721944000000001</v>
      </c>
      <c r="K2430">
        <f>Input2022!K2430*0.000001</f>
        <v>14.286707</v>
      </c>
      <c r="L2430">
        <f>Input2022!L2430*0.000001</f>
        <v>33.294249999999998</v>
      </c>
      <c r="M2430">
        <f>Input2022!M2430*0.000001</f>
        <v>28.710639</v>
      </c>
      <c r="N2430">
        <f>Input2022!N2430*0.000001</f>
        <v>0</v>
      </c>
      <c r="O2430">
        <f>Input2022!O2430*0.000001</f>
        <v>13.212717999999999</v>
      </c>
      <c r="P2430">
        <f>Input2022!P2430*0.000001</f>
        <v>0.81541399999999997</v>
      </c>
      <c r="Q2430">
        <f>Input2022!Q2430*0.000001</f>
        <v>-19.883886</v>
      </c>
      <c r="R2430">
        <f>Input2022!R2430*0.000001</f>
        <v>89.19486599999999</v>
      </c>
      <c r="S2430">
        <f>Input2022!S2430*0.000001</f>
        <v>69.310980000000001</v>
      </c>
      <c r="T2430">
        <f>Input2022!T2430*0.000001</f>
        <v>2.81569</v>
      </c>
      <c r="U2430">
        <f>Input2022!U2430*0.000001</f>
        <v>1.2499099999999999</v>
      </c>
      <c r="V2430">
        <f>Input2022!V2430*0.000001</f>
        <v>2.869097</v>
      </c>
      <c r="W2430">
        <f>Input2022!W2430*0.000001</f>
        <v>-9.4843390000000003</v>
      </c>
    </row>
    <row r="2431" spans="1:23">
      <c r="A2431">
        <f>Input2022!A2431</f>
        <v>2023</v>
      </c>
      <c r="B2431" t="str">
        <f>Input2022!B2431</f>
        <v>Reedley</v>
      </c>
      <c r="C2431" t="str">
        <f>Input2022!C2431</f>
        <v>City</v>
      </c>
      <c r="D2431" t="str">
        <f>Input2022!D2431</f>
        <v>06</v>
      </c>
      <c r="E2431" t="str">
        <f>Input2022!E2431</f>
        <v>019</v>
      </c>
      <c r="F2431" t="str">
        <f>Input2022!F2431</f>
        <v>60242</v>
      </c>
      <c r="G2431" t="str">
        <f>Input2022!G2431</f>
        <v>CA</v>
      </c>
      <c r="H2431">
        <f>Input2022!H2431*0.000001</f>
        <v>11.383338</v>
      </c>
      <c r="I2431">
        <f>Input2022!I2431*0.000001</f>
        <v>0</v>
      </c>
      <c r="J2431">
        <f>Input2022!J2431*0.000001</f>
        <v>15.261341</v>
      </c>
      <c r="K2431">
        <f>Input2022!K2431*0.000001</f>
        <v>25.256166</v>
      </c>
      <c r="L2431">
        <f>Input2022!L2431*0.000001</f>
        <v>43.764843999999997</v>
      </c>
      <c r="M2431">
        <f>Input2022!M2431*0.000001</f>
        <v>16.942460000000001</v>
      </c>
      <c r="N2431">
        <f>Input2022!N2431*0.000001</f>
        <v>0</v>
      </c>
      <c r="O2431">
        <f>Input2022!O2431*0.000001</f>
        <v>9.5606559999999998</v>
      </c>
      <c r="P2431">
        <f>Input2022!P2431*0.000001</f>
        <v>0.72508899999999998</v>
      </c>
      <c r="Q2431">
        <f>Input2022!Q2431*0.000001</f>
        <v>-17.422933999999998</v>
      </c>
      <c r="R2431">
        <f>Input2022!R2431*0.000001</f>
        <v>64.326966453544017</v>
      </c>
      <c r="S2431">
        <f>Input2022!S2431*0.000001</f>
        <v>46.904032453544019</v>
      </c>
      <c r="T2431">
        <f>Input2022!T2431*0.000001</f>
        <v>2.2855300000000001</v>
      </c>
      <c r="U2431">
        <f>Input2022!U2431*0.000001</f>
        <v>0.47481799999999996</v>
      </c>
      <c r="V2431">
        <f>Input2022!V2431*0.000001</f>
        <v>7.0492429999999997</v>
      </c>
      <c r="W2431">
        <f>Input2022!W2431*0.000001</f>
        <v>-3.4105759999999998</v>
      </c>
    </row>
    <row r="2432" spans="1:23">
      <c r="A2432">
        <f>Input2022!A2432</f>
        <v>2023</v>
      </c>
      <c r="B2432" t="str">
        <f>Input2022!B2432</f>
        <v>Reeds Creek Elementary School District</v>
      </c>
      <c r="C2432" t="str">
        <f>Input2022!C2432</f>
        <v>School District</v>
      </c>
      <c r="D2432" t="str">
        <f>Input2022!D2432</f>
        <v>06</v>
      </c>
      <c r="E2432" t="str">
        <f>Input2022!E2432</f>
        <v>103</v>
      </c>
      <c r="F2432" t="str">
        <f>Input2022!F2432</f>
        <v>32250</v>
      </c>
      <c r="G2432" t="str">
        <f>Input2022!G2432</f>
        <v>CA</v>
      </c>
      <c r="H2432">
        <f>Input2022!H2432*0.000001</f>
        <v>1.2058899999999999</v>
      </c>
      <c r="I2432">
        <f>Input2022!I2432*0.000001</f>
        <v>0</v>
      </c>
      <c r="J2432">
        <f>Input2022!J2432*0.000001</f>
        <v>2.7289719999999997</v>
      </c>
      <c r="K2432">
        <f>Input2022!K2432*0.000001</f>
        <v>1.454E-3</v>
      </c>
      <c r="L2432">
        <f>Input2022!L2432*0.000001</f>
        <v>3.3139419999999999</v>
      </c>
      <c r="M2432">
        <f>Input2022!M2432*0.000001</f>
        <v>3.1134949999999999</v>
      </c>
      <c r="N2432">
        <f>Input2022!N2432*0.000001</f>
        <v>0</v>
      </c>
      <c r="O2432">
        <f>Input2022!O2432*0.000001</f>
        <v>1.8588019999999998</v>
      </c>
      <c r="P2432">
        <f>Input2022!P2432*0.000001</f>
        <v>0.39230799999999999</v>
      </c>
      <c r="Q2432">
        <f>Input2022!Q2432*0.000001</f>
        <v>-1.7312859999999999</v>
      </c>
      <c r="R2432">
        <f>Input2022!R2432*0.000001</f>
        <v>7.3784539999999996</v>
      </c>
      <c r="S2432">
        <f>Input2022!S2432*0.000001</f>
        <v>5.6471679999999997</v>
      </c>
      <c r="T2432">
        <f>Input2022!T2432*0.000001</f>
        <v>0.25049399999999999</v>
      </c>
      <c r="U2432">
        <f>Input2022!U2432*0.000001</f>
        <v>0</v>
      </c>
      <c r="V2432">
        <f>Input2022!V2432*0.000001</f>
        <v>0</v>
      </c>
      <c r="W2432">
        <f>Input2022!W2432*0.000001</f>
        <v>0.198297</v>
      </c>
    </row>
    <row r="2433" spans="1:23">
      <c r="A2433">
        <f>Input2022!A2433</f>
        <v>2023</v>
      </c>
      <c r="B2433" t="str">
        <f>Input2022!B2433</f>
        <v>Reef-Sunset Unified School District</v>
      </c>
      <c r="C2433" t="str">
        <f>Input2022!C2433</f>
        <v>School District</v>
      </c>
      <c r="D2433" t="str">
        <f>Input2022!D2433</f>
        <v>06</v>
      </c>
      <c r="E2433" t="str">
        <f>Input2022!E2433</f>
        <v>031</v>
      </c>
      <c r="F2433" t="str">
        <f>Input2022!F2433</f>
        <v>32270</v>
      </c>
      <c r="G2433" t="str">
        <f>Input2022!G2433</f>
        <v>CA</v>
      </c>
      <c r="H2433">
        <f>Input2022!H2433*0.000001</f>
        <v>21.106311999999999</v>
      </c>
      <c r="I2433">
        <f>Input2022!I2433*0.000001</f>
        <v>-2.4259520000000001</v>
      </c>
      <c r="J2433">
        <f>Input2022!J2433*0.000001</f>
        <v>48.188848</v>
      </c>
      <c r="K2433">
        <f>Input2022!K2433*0.000001</f>
        <v>30.038094999999998</v>
      </c>
      <c r="L2433">
        <f>Input2022!L2433*0.000001</f>
        <v>75.116793000000001</v>
      </c>
      <c r="M2433">
        <f>Input2022!M2433*0.000001</f>
        <v>63.369688999999994</v>
      </c>
      <c r="N2433">
        <f>Input2022!N2433*0.000001</f>
        <v>0</v>
      </c>
      <c r="O2433">
        <f>Input2022!O2433*0.000001</f>
        <v>41.543123999999999</v>
      </c>
      <c r="P2433">
        <f>Input2022!P2433*0.000001</f>
        <v>8.2218319999999991</v>
      </c>
      <c r="Q2433">
        <f>Input2022!Q2433*0.000001</f>
        <v>-31.431912999999998</v>
      </c>
      <c r="R2433">
        <f>Input2022!R2433*0.000001</f>
        <v>136.47772771929823</v>
      </c>
      <c r="S2433">
        <f>Input2022!S2433*0.000001</f>
        <v>105.04581471929825</v>
      </c>
      <c r="T2433">
        <f>Input2022!T2433*0.000001</f>
        <v>4.7658189999999996</v>
      </c>
      <c r="U2433">
        <f>Input2022!U2433*0.000001</f>
        <v>-1.0885151575193183E-3</v>
      </c>
      <c r="V2433">
        <f>Input2022!V2433*0.000001</f>
        <v>9.8225224848424801</v>
      </c>
      <c r="W2433">
        <f>Input2022!W2433*0.000001</f>
        <v>-16.919238999999997</v>
      </c>
    </row>
    <row r="2434" spans="1:23">
      <c r="A2434">
        <f>Input2022!A2434</f>
        <v>2023</v>
      </c>
      <c r="B2434" t="str">
        <f>Input2022!B2434</f>
        <v>Rescue Union School District</v>
      </c>
      <c r="C2434" t="str">
        <f>Input2022!C2434</f>
        <v>School District</v>
      </c>
      <c r="D2434" t="str">
        <f>Input2022!D2434</f>
        <v>06</v>
      </c>
      <c r="E2434" t="str">
        <f>Input2022!E2434</f>
        <v>017</v>
      </c>
      <c r="F2434" t="str">
        <f>Input2022!F2434</f>
        <v>32310</v>
      </c>
      <c r="G2434" t="str">
        <f>Input2022!G2434</f>
        <v>CA</v>
      </c>
      <c r="H2434">
        <f>Input2022!H2434*0.000001</f>
        <v>9.1706129999999995</v>
      </c>
      <c r="I2434">
        <f>Input2022!I2434*0.000001</f>
        <v>-7.9999999999999996E-6</v>
      </c>
      <c r="J2434">
        <f>Input2022!J2434*0.000001</f>
        <v>44.475300999999995</v>
      </c>
      <c r="K2434">
        <f>Input2022!K2434*0.000001</f>
        <v>30.893523999999999</v>
      </c>
      <c r="L2434">
        <f>Input2022!L2434*0.000001</f>
        <v>65.745936999999998</v>
      </c>
      <c r="M2434">
        <f>Input2022!M2434*0.000001</f>
        <v>51.147095</v>
      </c>
      <c r="N2434">
        <f>Input2022!N2434*0.000001</f>
        <v>0</v>
      </c>
      <c r="O2434">
        <f>Input2022!O2434*0.000001</f>
        <v>16.717880999999998</v>
      </c>
      <c r="P2434">
        <f>Input2022!P2434*0.000001</f>
        <v>2.5186630000000001</v>
      </c>
      <c r="Q2434">
        <f>Input2022!Q2434*0.000001</f>
        <v>-35.836348000000001</v>
      </c>
      <c r="R2434">
        <f>Input2022!R2434*0.000001</f>
        <v>162.43569599999998</v>
      </c>
      <c r="S2434">
        <f>Input2022!S2434*0.000001</f>
        <v>126.59934799999999</v>
      </c>
      <c r="T2434">
        <f>Input2022!T2434*0.000001</f>
        <v>5.3565999999999994</v>
      </c>
      <c r="U2434">
        <f>Input2022!U2434*0.000001</f>
        <v>0</v>
      </c>
      <c r="V2434">
        <f>Input2022!V2434*0.000001</f>
        <v>0</v>
      </c>
      <c r="W2434">
        <f>Input2022!W2434*0.000001</f>
        <v>-16.16966</v>
      </c>
    </row>
    <row r="2435" spans="1:23">
      <c r="A2435">
        <f>Input2022!A2435</f>
        <v>2023</v>
      </c>
      <c r="B2435" t="str">
        <f>Input2022!B2435</f>
        <v>Resource Conservation District of Tehama County</v>
      </c>
      <c r="C2435" t="str">
        <f>Input2022!C2435</f>
        <v>Special District</v>
      </c>
      <c r="D2435" t="str">
        <f>Input2022!D2435</f>
        <v>06</v>
      </c>
      <c r="E2435" t="str">
        <f>Input2022!E2435</f>
        <v>103</v>
      </c>
      <c r="F2435">
        <f>Input2022!F2435</f>
        <v>99056</v>
      </c>
      <c r="G2435" t="str">
        <f>Input2022!G2435</f>
        <v>CA</v>
      </c>
      <c r="H2435">
        <f>Input2022!H2435*0.000001</f>
        <v>0.53617099999999995</v>
      </c>
      <c r="I2435">
        <f>Input2022!I2435*0.000001</f>
        <v>0</v>
      </c>
      <c r="J2435">
        <f>Input2022!J2435*0.000001</f>
        <v>6.8483709999999993</v>
      </c>
      <c r="K2435">
        <f>Input2022!K2435*0.000001</f>
        <v>0.52085799999999993</v>
      </c>
      <c r="L2435">
        <f>Input2022!L2435*0.000001</f>
        <v>7.1168259999999997</v>
      </c>
      <c r="M2435">
        <f>Input2022!M2435*0.000001</f>
        <v>6.9659449999999996</v>
      </c>
      <c r="N2435">
        <f>Input2022!N2435*0.000001</f>
        <v>2.4548419999999997</v>
      </c>
      <c r="O2435">
        <f>Input2022!O2435*0.000001</f>
        <v>0</v>
      </c>
      <c r="P2435">
        <f>Input2022!P2435*0.000001</f>
        <v>2.6105659999999999</v>
      </c>
      <c r="Q2435">
        <f>Input2022!Q2435*0.000001</f>
        <v>0</v>
      </c>
      <c r="R2435">
        <f>Input2022!R2435*0.000001</f>
        <v>0</v>
      </c>
      <c r="S2435">
        <f>Input2022!S2435*0.000001</f>
        <v>0</v>
      </c>
      <c r="T2435">
        <f>Input2022!T2435*0.000001</f>
        <v>0</v>
      </c>
      <c r="U2435">
        <f>Input2022!U2435*0.000001</f>
        <v>0</v>
      </c>
      <c r="V2435">
        <f>Input2022!V2435*0.000001</f>
        <v>0</v>
      </c>
      <c r="W2435">
        <f>Input2022!W2435*0.000001</f>
        <v>1.08264</v>
      </c>
    </row>
    <row r="2436" spans="1:23">
      <c r="A2436">
        <f>Input2022!A2436</f>
        <v>2023</v>
      </c>
      <c r="B2436" t="str">
        <f>Input2022!B2436</f>
        <v>Rialto Unified School District</v>
      </c>
      <c r="C2436" t="str">
        <f>Input2022!C2436</f>
        <v>School District</v>
      </c>
      <c r="D2436" t="str">
        <f>Input2022!D2436</f>
        <v>06</v>
      </c>
      <c r="E2436" t="str">
        <f>Input2022!E2436</f>
        <v>071</v>
      </c>
      <c r="F2436" t="str">
        <f>Input2022!F2436</f>
        <v>32370</v>
      </c>
      <c r="G2436" t="str">
        <f>Input2022!G2436</f>
        <v>CA</v>
      </c>
      <c r="H2436">
        <f>Input2022!H2436*0.000001</f>
        <v>69.857686000000001</v>
      </c>
      <c r="I2436">
        <f>Input2022!I2436*0.000001</f>
        <v>-13.940107999999999</v>
      </c>
      <c r="J2436">
        <f>Input2022!J2436*0.000001</f>
        <v>449.27945</v>
      </c>
      <c r="K2436">
        <f>Input2022!K2436*0.000001</f>
        <v>137.65250599999999</v>
      </c>
      <c r="L2436">
        <f>Input2022!L2436*0.000001</f>
        <v>578.52361699999994</v>
      </c>
      <c r="M2436">
        <f>Input2022!M2436*0.000001</f>
        <v>528.95234700000003</v>
      </c>
      <c r="N2436">
        <f>Input2022!N2436*0.000001</f>
        <v>0</v>
      </c>
      <c r="O2436">
        <f>Input2022!O2436*0.000001</f>
        <v>228.40272099999999</v>
      </c>
      <c r="P2436">
        <f>Input2022!P2436*0.000001</f>
        <v>76.81618499999999</v>
      </c>
      <c r="Q2436">
        <f>Input2022!Q2436*0.000001</f>
        <v>-293.39128799999997</v>
      </c>
      <c r="R2436">
        <f>Input2022!R2436*0.000001</f>
        <v>1305.4351859999999</v>
      </c>
      <c r="S2436">
        <f>Input2022!S2436*0.000001</f>
        <v>1012.0438979999999</v>
      </c>
      <c r="T2436">
        <f>Input2022!T2436*0.000001</f>
        <v>46.144790999999998</v>
      </c>
      <c r="U2436">
        <f>Input2022!U2436*0.000001</f>
        <v>17.701635</v>
      </c>
      <c r="V2436">
        <f>Input2022!V2436*0.000001</f>
        <v>45.473464</v>
      </c>
      <c r="W2436">
        <f>Input2022!W2436*0.000001</f>
        <v>-196.120634</v>
      </c>
    </row>
    <row r="2437" spans="1:23">
      <c r="A2437">
        <f>Input2022!A2437</f>
        <v>2023</v>
      </c>
      <c r="B2437" t="str">
        <f>Input2022!B2437</f>
        <v>Richfield Elementary School District</v>
      </c>
      <c r="C2437" t="str">
        <f>Input2022!C2437</f>
        <v>School District</v>
      </c>
      <c r="D2437" t="str">
        <f>Input2022!D2437</f>
        <v>06</v>
      </c>
      <c r="E2437" t="str">
        <f>Input2022!E2437</f>
        <v>103</v>
      </c>
      <c r="F2437" t="str">
        <f>Input2022!F2437</f>
        <v>32400</v>
      </c>
      <c r="G2437" t="str">
        <f>Input2022!G2437</f>
        <v>CA</v>
      </c>
      <c r="H2437">
        <f>Input2022!H2437*0.000001</f>
        <v>2.226111</v>
      </c>
      <c r="I2437">
        <f>Input2022!I2437*0.000001</f>
        <v>0</v>
      </c>
      <c r="J2437">
        <f>Input2022!J2437*0.000001</f>
        <v>3.2919369999999999</v>
      </c>
      <c r="K2437">
        <f>Input2022!K2437*0.000001</f>
        <v>1.3569999999999999E-3</v>
      </c>
      <c r="L2437">
        <f>Input2022!L2437*0.000001</f>
        <v>4.2036619999999996</v>
      </c>
      <c r="M2437">
        <f>Input2022!M2437*0.000001</f>
        <v>4.0779269999999999</v>
      </c>
      <c r="N2437">
        <f>Input2022!N2437*0.000001</f>
        <v>0</v>
      </c>
      <c r="O2437">
        <f>Input2022!O2437*0.000001</f>
        <v>3.2965549999999997</v>
      </c>
      <c r="P2437">
        <f>Input2022!P2437*0.000001</f>
        <v>0.467061</v>
      </c>
      <c r="Q2437">
        <f>Input2022!Q2437*0.000001</f>
        <v>-2.4182790000000001</v>
      </c>
      <c r="R2437">
        <f>Input2022!R2437*0.000001</f>
        <v>10.499998999999999</v>
      </c>
      <c r="S2437">
        <f>Input2022!S2437*0.000001</f>
        <v>8.0817199999999989</v>
      </c>
      <c r="T2437">
        <f>Input2022!T2437*0.000001</f>
        <v>0.35943199999999997</v>
      </c>
      <c r="U2437">
        <f>Input2022!U2437*0.000001</f>
        <v>0</v>
      </c>
      <c r="V2437">
        <f>Input2022!V2437*0.000001</f>
        <v>0</v>
      </c>
      <c r="W2437">
        <f>Input2022!W2437*0.000001</f>
        <v>0.53856300000000001</v>
      </c>
    </row>
    <row r="2438" spans="1:23">
      <c r="A2438">
        <f>Input2022!A2438</f>
        <v>2023</v>
      </c>
      <c r="B2438" t="str">
        <f>Input2022!B2438</f>
        <v>Richgrove Elementary School District</v>
      </c>
      <c r="C2438" t="str">
        <f>Input2022!C2438</f>
        <v>School District</v>
      </c>
      <c r="D2438" t="str">
        <f>Input2022!D2438</f>
        <v>06</v>
      </c>
      <c r="E2438" t="str">
        <f>Input2022!E2438</f>
        <v>107</v>
      </c>
      <c r="F2438" t="str">
        <f>Input2022!F2438</f>
        <v>32430</v>
      </c>
      <c r="G2438" t="str">
        <f>Input2022!G2438</f>
        <v>CA</v>
      </c>
      <c r="H2438">
        <f>Input2022!H2438*0.000001</f>
        <v>13.220103</v>
      </c>
      <c r="I2438">
        <f>Input2022!I2438*0.000001</f>
        <v>-0.10980899999999999</v>
      </c>
      <c r="J2438">
        <f>Input2022!J2438*0.000001</f>
        <v>11.569384999999999</v>
      </c>
      <c r="K2438">
        <f>Input2022!K2438*0.000001</f>
        <v>0</v>
      </c>
      <c r="L2438">
        <f>Input2022!L2438*0.000001</f>
        <v>19.939439</v>
      </c>
      <c r="M2438">
        <f>Input2022!M2438*0.000001</f>
        <v>15.666098999999999</v>
      </c>
      <c r="N2438">
        <f>Input2022!N2438*0.000001</f>
        <v>17.501104999999999</v>
      </c>
      <c r="O2438">
        <f>Input2022!O2438*0.000001</f>
        <v>0</v>
      </c>
      <c r="P2438">
        <f>Input2022!P2438*0.000001</f>
        <v>2.0116799999999997</v>
      </c>
      <c r="Q2438">
        <f>Input2022!Q2438*0.000001</f>
        <v>-9.8774850000000001</v>
      </c>
      <c r="R2438">
        <f>Input2022!R2438*0.000001</f>
        <v>41.752544</v>
      </c>
      <c r="S2438">
        <f>Input2022!S2438*0.000001</f>
        <v>31.875059</v>
      </c>
      <c r="T2438">
        <f>Input2022!T2438*0.000001</f>
        <v>1.371826</v>
      </c>
      <c r="U2438">
        <f>Input2022!U2438*0.000001</f>
        <v>0</v>
      </c>
      <c r="V2438">
        <f>Input2022!V2438*0.000001</f>
        <v>1.092177</v>
      </c>
      <c r="W2438">
        <f>Input2022!W2438*0.000001</f>
        <v>6.8647199999999993</v>
      </c>
    </row>
    <row r="2439" spans="1:23">
      <c r="A2439">
        <f>Input2022!A2439</f>
        <v>2023</v>
      </c>
      <c r="B2439" t="str">
        <f>Input2022!B2439</f>
        <v>Richland Union School District</v>
      </c>
      <c r="C2439" t="str">
        <f>Input2022!C2439</f>
        <v>School District</v>
      </c>
      <c r="D2439" t="str">
        <f>Input2022!D2439</f>
        <v>06</v>
      </c>
      <c r="E2439" t="str">
        <f>Input2022!E2439</f>
        <v>029</v>
      </c>
      <c r="F2439" t="str">
        <f>Input2022!F2439</f>
        <v>21450</v>
      </c>
      <c r="G2439" t="str">
        <f>Input2022!G2439</f>
        <v>CA</v>
      </c>
      <c r="H2439">
        <f>Input2022!H2439*0.000001</f>
        <v>8.2411899999999996</v>
      </c>
      <c r="I2439">
        <f>Input2022!I2439*0.000001</f>
        <v>-0.19999999999999998</v>
      </c>
      <c r="J2439">
        <f>Input2022!J2439*0.000001</f>
        <v>54.079051</v>
      </c>
      <c r="K2439">
        <f>Input2022!K2439*0.000001</f>
        <v>32.084567</v>
      </c>
      <c r="L2439">
        <f>Input2022!L2439*0.000001</f>
        <v>66.326842999999997</v>
      </c>
      <c r="M2439">
        <f>Input2022!M2439*0.000001</f>
        <v>59.859550999999996</v>
      </c>
      <c r="N2439">
        <f>Input2022!N2439*0.000001</f>
        <v>23.004413</v>
      </c>
      <c r="O2439">
        <f>Input2022!O2439*0.000001</f>
        <v>0</v>
      </c>
      <c r="P2439">
        <f>Input2022!P2439*0.000001</f>
        <v>5.7124379999999997</v>
      </c>
      <c r="Q2439">
        <f>Input2022!Q2439*0.000001</f>
        <v>-32.73648</v>
      </c>
      <c r="R2439">
        <f>Input2022!R2439*0.000001</f>
        <v>145.186688</v>
      </c>
      <c r="S2439">
        <f>Input2022!S2439*0.000001</f>
        <v>112.45020799999999</v>
      </c>
      <c r="T2439">
        <f>Input2022!T2439*0.000001</f>
        <v>5.3662770000000002</v>
      </c>
      <c r="U2439">
        <f>Input2022!U2439*0.000001</f>
        <v>1.2389999999999999E-3</v>
      </c>
      <c r="V2439">
        <f>Input2022!V2439*0.000001</f>
        <v>5.8837250000000001</v>
      </c>
      <c r="W2439">
        <f>Input2022!W2439*0.000001</f>
        <v>-15.116180999999999</v>
      </c>
    </row>
    <row r="2440" spans="1:23">
      <c r="A2440">
        <f>Input2022!A2440</f>
        <v>2023</v>
      </c>
      <c r="B2440" t="str">
        <f>Input2022!B2440</f>
        <v>Richmond</v>
      </c>
      <c r="C2440" t="str">
        <f>Input2022!C2440</f>
        <v>City</v>
      </c>
      <c r="D2440" t="str">
        <f>Input2022!D2440</f>
        <v>06</v>
      </c>
      <c r="E2440" t="str">
        <f>Input2022!E2440</f>
        <v>013</v>
      </c>
      <c r="F2440" t="str">
        <f>Input2022!F2440</f>
        <v>60620</v>
      </c>
      <c r="G2440" t="str">
        <f>Input2022!G2440</f>
        <v>CA</v>
      </c>
      <c r="H2440">
        <f>Input2022!H2440*0.000001</f>
        <v>68.447884000000002</v>
      </c>
      <c r="I2440">
        <f>Input2022!I2440*0.000001</f>
        <v>-30.634406999999999</v>
      </c>
      <c r="J2440">
        <f>Input2022!J2440*0.000001</f>
        <v>180.08578599999998</v>
      </c>
      <c r="K2440">
        <f>Input2022!K2440*0.000001</f>
        <v>459.84218899999996</v>
      </c>
      <c r="L2440">
        <f>Input2022!L2440*0.000001</f>
        <v>347.66449</v>
      </c>
      <c r="M2440">
        <f>Input2022!M2440*0.000001</f>
        <v>206.64014499999999</v>
      </c>
      <c r="N2440">
        <f>Input2022!N2440*0.000001</f>
        <v>0</v>
      </c>
      <c r="O2440">
        <f>Input2022!O2440*0.000001</f>
        <v>76.300395999999992</v>
      </c>
      <c r="P2440">
        <f>Input2022!P2440*0.000001</f>
        <v>19.269838</v>
      </c>
      <c r="Q2440">
        <f>Input2022!Q2440*0.000001</f>
        <v>-364.86858799999999</v>
      </c>
      <c r="R2440">
        <f>Input2022!R2440*0.000001</f>
        <v>1283.6008919999999</v>
      </c>
      <c r="S2440">
        <f>Input2022!S2440*0.000001</f>
        <v>918.732304</v>
      </c>
      <c r="T2440">
        <f>Input2022!T2440*0.000001</f>
        <v>36.879438</v>
      </c>
      <c r="U2440">
        <f>Input2022!U2440*0.000001</f>
        <v>51.067600999999996</v>
      </c>
      <c r="V2440">
        <f>Input2022!V2440*0.000001</f>
        <v>125.788399</v>
      </c>
      <c r="W2440">
        <f>Input2022!W2440*0.000001</f>
        <v>-421.11097799999999</v>
      </c>
    </row>
    <row r="2441" spans="1:23">
      <c r="A2441">
        <f>Input2022!A2441</f>
        <v>2023</v>
      </c>
      <c r="B2441" t="str">
        <f>Input2022!B2441</f>
        <v>Ridgecrest</v>
      </c>
      <c r="C2441" t="str">
        <f>Input2022!C2441</f>
        <v>City</v>
      </c>
      <c r="D2441" t="str">
        <f>Input2022!D2441</f>
        <v>06</v>
      </c>
      <c r="E2441" t="str">
        <f>Input2022!E2441</f>
        <v>029</v>
      </c>
      <c r="F2441" t="str">
        <f>Input2022!F2441</f>
        <v>60704</v>
      </c>
      <c r="G2441" t="str">
        <f>Input2022!G2441</f>
        <v>CA</v>
      </c>
      <c r="H2441">
        <f>Input2022!H2441*0.000001</f>
        <v>20.157176</v>
      </c>
      <c r="I2441">
        <f>Input2022!I2441*0.000001</f>
        <v>-9.2807490000000001</v>
      </c>
      <c r="J2441">
        <f>Input2022!J2441*0.000001</f>
        <v>14.424890999999999</v>
      </c>
      <c r="K2441">
        <f>Input2022!K2441*0.000001</f>
        <v>20.598413999999998</v>
      </c>
      <c r="L2441">
        <f>Input2022!L2441*0.000001</f>
        <v>42.099798</v>
      </c>
      <c r="M2441">
        <f>Input2022!M2441*0.000001</f>
        <v>26.563616</v>
      </c>
      <c r="N2441">
        <f>Input2022!N2441*0.000001</f>
        <v>0</v>
      </c>
      <c r="O2441">
        <f>Input2022!O2441*0.000001</f>
        <v>20.790191999999998</v>
      </c>
      <c r="P2441">
        <f>Input2022!P2441*0.000001</f>
        <v>4.2761100000000001</v>
      </c>
      <c r="Q2441">
        <f>Input2022!Q2441*0.000001</f>
        <v>-4.5429189999999995</v>
      </c>
      <c r="R2441">
        <f>Input2022!R2441*0.000001</f>
        <v>77.971476999999993</v>
      </c>
      <c r="S2441">
        <f>Input2022!S2441*0.000001</f>
        <v>73.428557999999995</v>
      </c>
      <c r="T2441">
        <f>Input2022!T2441*0.000001</f>
        <v>1.086068</v>
      </c>
      <c r="U2441">
        <f>Input2022!U2441*0.000001</f>
        <v>1.539612</v>
      </c>
      <c r="V2441">
        <f>Input2022!V2441*0.000001</f>
        <v>2.134582</v>
      </c>
      <c r="W2441">
        <f>Input2022!W2441*0.000001</f>
        <v>-2.7707280000000001</v>
      </c>
    </row>
    <row r="2442" spans="1:23">
      <c r="A2442">
        <f>Input2022!A2442</f>
        <v>2023</v>
      </c>
      <c r="B2442" t="str">
        <f>Input2022!B2442</f>
        <v>Rim of the World Unified School District</v>
      </c>
      <c r="C2442" t="str">
        <f>Input2022!C2442</f>
        <v>School District</v>
      </c>
      <c r="D2442" t="str">
        <f>Input2022!D2442</f>
        <v>06</v>
      </c>
      <c r="E2442" t="str">
        <f>Input2022!E2442</f>
        <v>071</v>
      </c>
      <c r="F2442" t="str">
        <f>Input2022!F2442</f>
        <v>32610</v>
      </c>
      <c r="G2442" t="str">
        <f>Input2022!G2442</f>
        <v>CA</v>
      </c>
      <c r="H2442">
        <f>Input2022!H2442*0.000001</f>
        <v>14.192045</v>
      </c>
      <c r="I2442">
        <f>Input2022!I2442*0.000001</f>
        <v>0</v>
      </c>
      <c r="J2442">
        <f>Input2022!J2442*0.000001</f>
        <v>48.065770999999998</v>
      </c>
      <c r="K2442">
        <f>Input2022!K2442*0.000001</f>
        <v>21.867614</v>
      </c>
      <c r="L2442">
        <f>Input2022!L2442*0.000001</f>
        <v>58.337786999999999</v>
      </c>
      <c r="M2442">
        <f>Input2022!M2442*0.000001</f>
        <v>55.790532999999996</v>
      </c>
      <c r="N2442">
        <f>Input2022!N2442*0.000001</f>
        <v>0</v>
      </c>
      <c r="O2442">
        <f>Input2022!O2442*0.000001</f>
        <v>25.169819</v>
      </c>
      <c r="P2442">
        <f>Input2022!P2442*0.000001</f>
        <v>6.0542720000000001</v>
      </c>
      <c r="Q2442">
        <f>Input2022!Q2442*0.000001</f>
        <v>-31.369753999999997</v>
      </c>
      <c r="R2442">
        <f>Input2022!R2442*0.000001</f>
        <v>137.419174</v>
      </c>
      <c r="S2442">
        <f>Input2022!S2442*0.000001</f>
        <v>106.04942</v>
      </c>
      <c r="T2442">
        <f>Input2022!T2442*0.000001</f>
        <v>4.498132</v>
      </c>
      <c r="U2442">
        <f>Input2022!U2442*0.000001</f>
        <v>-1.1279999999999999E-3</v>
      </c>
      <c r="V2442">
        <f>Input2022!V2442*0.000001</f>
        <v>9.3002279999999988</v>
      </c>
      <c r="W2442">
        <f>Input2022!W2442*0.000001</f>
        <v>-23.558090999999997</v>
      </c>
    </row>
    <row r="2443" spans="1:23">
      <c r="A2443">
        <f>Input2022!A2443</f>
        <v>2023</v>
      </c>
      <c r="B2443" t="str">
        <f>Input2022!B2443</f>
        <v>Rincon Valley Union School District</v>
      </c>
      <c r="C2443" t="str">
        <f>Input2022!C2443</f>
        <v>School District</v>
      </c>
      <c r="D2443" t="str">
        <f>Input2022!D2443</f>
        <v>06</v>
      </c>
      <c r="E2443" t="str">
        <f>Input2022!E2443</f>
        <v>097</v>
      </c>
      <c r="F2443" t="str">
        <f>Input2022!F2443</f>
        <v>32640</v>
      </c>
      <c r="G2443" t="str">
        <f>Input2022!G2443</f>
        <v>CA</v>
      </c>
      <c r="H2443">
        <f>Input2022!H2443*0.000001</f>
        <v>11.617402999999999</v>
      </c>
      <c r="I2443">
        <f>Input2022!I2443*0.000001</f>
        <v>0</v>
      </c>
      <c r="J2443">
        <f>Input2022!J2443*0.000001</f>
        <v>54.011105999999998</v>
      </c>
      <c r="K2443">
        <f>Input2022!K2443*0.000001</f>
        <v>48.282623999999998</v>
      </c>
      <c r="L2443">
        <f>Input2022!L2443*0.000001</f>
        <v>68.728155999999998</v>
      </c>
      <c r="M2443">
        <f>Input2022!M2443*0.000001</f>
        <v>58.260126</v>
      </c>
      <c r="N2443">
        <f>Input2022!N2443*0.000001</f>
        <v>0</v>
      </c>
      <c r="O2443">
        <f>Input2022!O2443*0.000001</f>
        <v>18.575775999999998</v>
      </c>
      <c r="P2443">
        <f>Input2022!P2443*0.000001</f>
        <v>7.2403639999999996</v>
      </c>
      <c r="Q2443">
        <f>Input2022!Q2443*0.000001</f>
        <v>-43.522158999999995</v>
      </c>
      <c r="R2443">
        <f>Input2022!R2443*0.000001</f>
        <v>191.32574699999998</v>
      </c>
      <c r="S2443">
        <f>Input2022!S2443*0.000001</f>
        <v>147.80358799999999</v>
      </c>
      <c r="T2443">
        <f>Input2022!T2443*0.000001</f>
        <v>7.0182459999999995</v>
      </c>
      <c r="U2443">
        <f>Input2022!U2443*0.000001</f>
        <v>0</v>
      </c>
      <c r="V2443">
        <f>Input2022!V2443*0.000001</f>
        <v>2.634795</v>
      </c>
      <c r="W2443">
        <f>Input2022!W2443*0.000001</f>
        <v>-30.444861999999997</v>
      </c>
    </row>
    <row r="2444" spans="1:23">
      <c r="A2444">
        <f>Input2022!A2444</f>
        <v>2023</v>
      </c>
      <c r="B2444" t="str">
        <f>Input2022!B2444</f>
        <v>Rio Bravo-Greeley Union Elementary School District</v>
      </c>
      <c r="C2444" t="str">
        <f>Input2022!C2444</f>
        <v>School District</v>
      </c>
      <c r="D2444" t="str">
        <f>Input2022!D2444</f>
        <v>06</v>
      </c>
      <c r="E2444" t="str">
        <f>Input2022!E2444</f>
        <v>029</v>
      </c>
      <c r="F2444" t="str">
        <f>Input2022!F2444</f>
        <v>32710</v>
      </c>
      <c r="G2444" t="str">
        <f>Input2022!G2444</f>
        <v>CA</v>
      </c>
      <c r="H2444">
        <f>Input2022!H2444*0.000001</f>
        <v>6.5356540000000001</v>
      </c>
      <c r="I2444">
        <f>Input2022!I2444*0.000001</f>
        <v>-0.231599</v>
      </c>
      <c r="J2444">
        <f>Input2022!J2444*0.000001</f>
        <v>15.602497</v>
      </c>
      <c r="K2444">
        <f>Input2022!K2444*0.000001</f>
        <v>13.827487999999999</v>
      </c>
      <c r="L2444">
        <f>Input2022!L2444*0.000001</f>
        <v>23.560827999999997</v>
      </c>
      <c r="M2444">
        <f>Input2022!M2444*0.000001</f>
        <v>17.318611999999998</v>
      </c>
      <c r="N2444">
        <f>Input2022!N2444*0.000001</f>
        <v>8.8683959999999988</v>
      </c>
      <c r="O2444">
        <f>Input2022!O2444*0.000001</f>
        <v>0</v>
      </c>
      <c r="P2444">
        <f>Input2022!P2444*0.000001</f>
        <v>0.37377199999999999</v>
      </c>
      <c r="Q2444">
        <f>Input2022!Q2444*0.000001</f>
        <v>-10.472</v>
      </c>
      <c r="R2444">
        <f>Input2022!R2444*0.000001</f>
        <v>55.416688096063325</v>
      </c>
      <c r="S2444">
        <f>Input2022!S2444*0.000001</f>
        <v>44.944688096063331</v>
      </c>
      <c r="T2444">
        <f>Input2022!T2444*0.000001</f>
        <v>1.4146969999999999</v>
      </c>
      <c r="U2444">
        <f>Input2022!U2444*0.000001</f>
        <v>0</v>
      </c>
      <c r="V2444">
        <f>Input2022!V2444*0.000001</f>
        <v>2.2586789999999999</v>
      </c>
      <c r="W2444">
        <f>Input2022!W2444*0.000001</f>
        <v>-5.1429229999999997</v>
      </c>
    </row>
    <row r="2445" spans="1:23">
      <c r="A2445">
        <f>Input2022!A2445</f>
        <v>2023</v>
      </c>
      <c r="B2445" t="str">
        <f>Input2022!B2445</f>
        <v>Rio Dell</v>
      </c>
      <c r="C2445" t="str">
        <f>Input2022!C2445</f>
        <v>City</v>
      </c>
      <c r="D2445" t="str">
        <f>Input2022!D2445</f>
        <v>06</v>
      </c>
      <c r="E2445" t="str">
        <f>Input2022!E2445</f>
        <v>023</v>
      </c>
      <c r="F2445">
        <f>Input2022!F2445</f>
        <v>60900</v>
      </c>
      <c r="G2445" t="str">
        <f>Input2022!G2445</f>
        <v>CA</v>
      </c>
      <c r="H2445">
        <f>Input2022!H2445*0.000001</f>
        <v>1.5628219999999999</v>
      </c>
      <c r="I2445">
        <f>Input2022!I2445*0.000001</f>
        <v>-6.9613999999999995E-2</v>
      </c>
      <c r="J2445">
        <f>Input2022!J2445*0.000001</f>
        <v>1.904998</v>
      </c>
      <c r="K2445">
        <f>Input2022!K2445*0.000001</f>
        <v>5.8172280000000001</v>
      </c>
      <c r="L2445">
        <f>Input2022!L2445*0.000001</f>
        <v>6.829917</v>
      </c>
      <c r="M2445">
        <f>Input2022!M2445*0.000001</f>
        <v>1.6684409999999998</v>
      </c>
      <c r="N2445">
        <f>Input2022!N2445*0.000001</f>
        <v>0</v>
      </c>
      <c r="O2445">
        <f>Input2022!O2445*0.000001</f>
        <v>1.2167859999999999</v>
      </c>
      <c r="P2445">
        <f>Input2022!P2445*0.000001</f>
        <v>6.1203E-2</v>
      </c>
      <c r="Q2445">
        <f>Input2022!Q2445*0.000001</f>
        <v>0</v>
      </c>
      <c r="R2445">
        <f>Input2022!R2445*0.000001</f>
        <v>0</v>
      </c>
      <c r="S2445">
        <f>Input2022!S2445*0.000001</f>
        <v>0</v>
      </c>
      <c r="T2445">
        <f>Input2022!T2445*0.000001</f>
        <v>0</v>
      </c>
      <c r="U2445">
        <f>Input2022!U2445*0.000001</f>
        <v>0</v>
      </c>
      <c r="V2445">
        <f>Input2022!V2445*0.000001</f>
        <v>0</v>
      </c>
      <c r="W2445">
        <f>Input2022!W2445*0.000001</f>
        <v>3.492858</v>
      </c>
    </row>
    <row r="2446" spans="1:23">
      <c r="A2446">
        <f>Input2022!A2446</f>
        <v>2023</v>
      </c>
      <c r="B2446" t="str">
        <f>Input2022!B2446</f>
        <v>Rio Elementary School District</v>
      </c>
      <c r="C2446" t="str">
        <f>Input2022!C2446</f>
        <v>School District</v>
      </c>
      <c r="D2446" t="str">
        <f>Input2022!D2446</f>
        <v>06</v>
      </c>
      <c r="E2446" t="str">
        <f>Input2022!E2446</f>
        <v>111</v>
      </c>
      <c r="F2446" t="str">
        <f>Input2022!F2446</f>
        <v>32760</v>
      </c>
      <c r="G2446" t="str">
        <f>Input2022!G2446</f>
        <v>CA</v>
      </c>
      <c r="H2446">
        <f>Input2022!H2446*0.000001</f>
        <v>5.4340719999999996</v>
      </c>
      <c r="I2446">
        <f>Input2022!I2446*0.000001</f>
        <v>0</v>
      </c>
      <c r="J2446">
        <f>Input2022!J2446*0.000001</f>
        <v>89.705145000000002</v>
      </c>
      <c r="K2446">
        <f>Input2022!K2446*0.000001</f>
        <v>105.395355</v>
      </c>
      <c r="L2446">
        <f>Input2022!L2446*0.000001</f>
        <v>109.06258</v>
      </c>
      <c r="M2446">
        <f>Input2022!M2446*0.000001</f>
        <v>98.401161999999999</v>
      </c>
      <c r="N2446">
        <f>Input2022!N2446*0.000001</f>
        <v>0</v>
      </c>
      <c r="O2446">
        <f>Input2022!O2446*0.000001</f>
        <v>21.303601</v>
      </c>
      <c r="P2446">
        <f>Input2022!P2446*0.000001</f>
        <v>10.639999999999999</v>
      </c>
      <c r="Q2446">
        <f>Input2022!Q2446*0.000001</f>
        <v>-56.704420999999996</v>
      </c>
      <c r="R2446">
        <f>Input2022!R2446*0.000001</f>
        <v>251.86761299999998</v>
      </c>
      <c r="S2446">
        <f>Input2022!S2446*0.000001</f>
        <v>195.16319199999998</v>
      </c>
      <c r="T2446">
        <f>Input2022!T2446*0.000001</f>
        <v>9.2989339999999991</v>
      </c>
      <c r="U2446">
        <f>Input2022!U2446*0.000001</f>
        <v>-1.4094691896175944E-3</v>
      </c>
      <c r="V2446">
        <f>Input2022!V2446*0.000001</f>
        <v>27.275920530810382</v>
      </c>
      <c r="W2446">
        <f>Input2022!W2446*0.000001</f>
        <v>-65.579326999999992</v>
      </c>
    </row>
    <row r="2447" spans="1:23">
      <c r="A2447">
        <f>Input2022!A2447</f>
        <v>2023</v>
      </c>
      <c r="B2447" t="str">
        <f>Input2022!B2447</f>
        <v>Rio Vista</v>
      </c>
      <c r="C2447" t="str">
        <f>Input2022!C2447</f>
        <v>City</v>
      </c>
      <c r="D2447" t="str">
        <f>Input2022!D2447</f>
        <v>06</v>
      </c>
      <c r="E2447" t="str">
        <f>Input2022!E2447</f>
        <v>095</v>
      </c>
      <c r="F2447" t="str">
        <f>Input2022!F2447</f>
        <v>60984</v>
      </c>
      <c r="G2447" t="str">
        <f>Input2022!G2447</f>
        <v>CA</v>
      </c>
      <c r="H2447">
        <f>Input2022!H2447*0.000001</f>
        <v>8.7622409999999995</v>
      </c>
      <c r="I2447">
        <f>Input2022!I2447*0.000001</f>
        <v>0</v>
      </c>
      <c r="J2447">
        <f>Input2022!J2447*0.000001</f>
        <v>9.2449999999999992</v>
      </c>
      <c r="K2447">
        <f>Input2022!K2447*0.000001</f>
        <v>8.2767479999999995</v>
      </c>
      <c r="L2447">
        <f>Input2022!L2447*0.000001</f>
        <v>23.163343999999999</v>
      </c>
      <c r="M2447">
        <f>Input2022!M2447*0.000001</f>
        <v>9.0993879999999994</v>
      </c>
      <c r="N2447">
        <f>Input2022!N2447*0.000001</f>
        <v>0</v>
      </c>
      <c r="O2447">
        <f>Input2022!O2447*0.000001</f>
        <v>9.5314879999999995</v>
      </c>
      <c r="P2447">
        <f>Input2022!P2447*0.000001</f>
        <v>0.78937599999999997</v>
      </c>
      <c r="Q2447">
        <f>Input2022!Q2447*0.000001</f>
        <v>-8.1936979999999995</v>
      </c>
      <c r="R2447">
        <f>Input2022!R2447*0.000001</f>
        <v>35.166085836909872</v>
      </c>
      <c r="S2447">
        <f>Input2022!S2447*0.000001</f>
        <v>26.972387836909874</v>
      </c>
      <c r="T2447">
        <f>Input2022!T2447*0.000001</f>
        <v>1.020988</v>
      </c>
      <c r="U2447">
        <f>Input2022!U2447*0.000001</f>
        <v>0</v>
      </c>
      <c r="V2447">
        <f>Input2022!V2447*0.000001</f>
        <v>1.323326</v>
      </c>
      <c r="W2447">
        <f>Input2022!W2447*0.000001</f>
        <v>16.928923999999999</v>
      </c>
    </row>
    <row r="2448" spans="1:23">
      <c r="A2448">
        <f>Input2022!A2448</f>
        <v>2023</v>
      </c>
      <c r="B2448" t="str">
        <f>Input2022!B2448</f>
        <v>Ripon</v>
      </c>
      <c r="C2448" t="str">
        <f>Input2022!C2448</f>
        <v>City</v>
      </c>
      <c r="D2448" t="str">
        <f>Input2022!D2448</f>
        <v>06</v>
      </c>
      <c r="E2448" t="str">
        <f>Input2022!E2448</f>
        <v>077</v>
      </c>
      <c r="F2448" t="str">
        <f>Input2022!F2448</f>
        <v>61026</v>
      </c>
      <c r="G2448" t="str">
        <f>Input2022!G2448</f>
        <v>CA</v>
      </c>
      <c r="H2448">
        <f>Input2022!H2448*0.000001</f>
        <v>9.2952139999999996</v>
      </c>
      <c r="I2448">
        <f>Input2022!I2448*0.000001</f>
        <v>-5.9575379999999996</v>
      </c>
      <c r="J2448">
        <f>Input2022!J2448*0.000001</f>
        <v>12.151486999999999</v>
      </c>
      <c r="K2448">
        <f>Input2022!K2448*0.000001</f>
        <v>5.12</v>
      </c>
      <c r="L2448">
        <f>Input2022!L2448*0.000001</f>
        <v>32.751531</v>
      </c>
      <c r="M2448">
        <f>Input2022!M2448*0.000001</f>
        <v>16.862358999999998</v>
      </c>
      <c r="N2448">
        <f>Input2022!N2448*0.000001</f>
        <v>0</v>
      </c>
      <c r="O2448">
        <f>Input2022!O2448*0.000001</f>
        <v>14.09118</v>
      </c>
      <c r="P2448">
        <f>Input2022!P2448*0.000001</f>
        <v>0.246671</v>
      </c>
      <c r="Q2448">
        <f>Input2022!Q2448*0.000001</f>
        <v>0</v>
      </c>
      <c r="R2448">
        <f>Input2022!R2448*0.000001</f>
        <v>0</v>
      </c>
      <c r="S2448">
        <f>Input2022!S2448*0.000001</f>
        <v>0</v>
      </c>
      <c r="T2448">
        <f>Input2022!T2448*0.000001</f>
        <v>0</v>
      </c>
      <c r="U2448">
        <f>Input2022!U2448*0.000001</f>
        <v>0</v>
      </c>
      <c r="V2448">
        <f>Input2022!V2448*0.000001</f>
        <v>0</v>
      </c>
      <c r="W2448">
        <f>Input2022!W2448*0.000001</f>
        <v>21.204995999999998</v>
      </c>
    </row>
    <row r="2449" spans="1:23">
      <c r="A2449">
        <f>Input2022!A2449</f>
        <v>2023</v>
      </c>
      <c r="B2449" t="str">
        <f>Input2022!B2449</f>
        <v>Ripon Unified School District</v>
      </c>
      <c r="C2449" t="str">
        <f>Input2022!C2449</f>
        <v>School District</v>
      </c>
      <c r="D2449" t="str">
        <f>Input2022!D2449</f>
        <v>06</v>
      </c>
      <c r="E2449" t="str">
        <f>Input2022!E2449</f>
        <v>077</v>
      </c>
      <c r="F2449" t="str">
        <f>Input2022!F2449</f>
        <v>32880</v>
      </c>
      <c r="G2449" t="str">
        <f>Input2022!G2449</f>
        <v>CA</v>
      </c>
      <c r="H2449">
        <f>Input2022!H2449*0.000001</f>
        <v>11.529057999999999</v>
      </c>
      <c r="I2449">
        <f>Input2022!I2449*0.000001</f>
        <v>-4</v>
      </c>
      <c r="J2449">
        <f>Input2022!J2449*0.000001</f>
        <v>45.144705999999999</v>
      </c>
      <c r="K2449">
        <f>Input2022!K2449*0.000001</f>
        <v>33.219062000000001</v>
      </c>
      <c r="L2449">
        <f>Input2022!L2449*0.000001</f>
        <v>70.750891999999993</v>
      </c>
      <c r="M2449">
        <f>Input2022!M2449*0.000001</f>
        <v>54.322435999999996</v>
      </c>
      <c r="N2449">
        <f>Input2022!N2449*0.000001</f>
        <v>30.061577</v>
      </c>
      <c r="O2449">
        <f>Input2022!O2449*0.000001</f>
        <v>0</v>
      </c>
      <c r="P2449">
        <f>Input2022!P2449*0.000001</f>
        <v>11.087551999999999</v>
      </c>
      <c r="Q2449">
        <f>Input2022!Q2449*0.000001</f>
        <v>-30.986847999999998</v>
      </c>
      <c r="R2449">
        <f>Input2022!R2449*0.000001</f>
        <v>141.67991499999999</v>
      </c>
      <c r="S2449">
        <f>Input2022!S2449*0.000001</f>
        <v>110.693067</v>
      </c>
      <c r="T2449">
        <f>Input2022!T2449*0.000001</f>
        <v>4.2799680000000002</v>
      </c>
      <c r="U2449">
        <f>Input2022!U2449*0.000001</f>
        <v>0</v>
      </c>
      <c r="V2449">
        <f>Input2022!V2449*0.000001</f>
        <v>2.4910039999999998</v>
      </c>
      <c r="W2449">
        <f>Input2022!W2449*0.000001</f>
        <v>-17.580517999999998</v>
      </c>
    </row>
    <row r="2450" spans="1:23">
      <c r="A2450">
        <f>Input2022!A2450</f>
        <v>2023</v>
      </c>
      <c r="B2450" t="str">
        <f>Input2022!B2450</f>
        <v>River Delta Unified School District</v>
      </c>
      <c r="C2450" t="str">
        <f>Input2022!C2450</f>
        <v>School District</v>
      </c>
      <c r="D2450" t="str">
        <f>Input2022!D2450</f>
        <v>06</v>
      </c>
      <c r="E2450" t="str">
        <f>Input2022!E2450</f>
        <v>067</v>
      </c>
      <c r="F2450" t="str">
        <f>Input2022!F2450</f>
        <v>33110</v>
      </c>
      <c r="G2450" t="str">
        <f>Input2022!G2450</f>
        <v>CA</v>
      </c>
      <c r="H2450">
        <f>Input2022!H2450*0.000001</f>
        <v>9.3336229999999993</v>
      </c>
      <c r="I2450">
        <f>Input2022!I2450*0.000001</f>
        <v>-0.68743500000000002</v>
      </c>
      <c r="J2450">
        <f>Input2022!J2450*0.000001</f>
        <v>29.709702</v>
      </c>
      <c r="K2450">
        <f>Input2022!K2450*0.000001</f>
        <v>31.425860999999998</v>
      </c>
      <c r="L2450">
        <f>Input2022!L2450*0.000001</f>
        <v>39.944275999999995</v>
      </c>
      <c r="M2450">
        <f>Input2022!M2450*0.000001</f>
        <v>33.539544999999997</v>
      </c>
      <c r="N2450">
        <f>Input2022!N2450*0.000001</f>
        <v>16.555880999999999</v>
      </c>
      <c r="O2450">
        <f>Input2022!O2450*0.000001</f>
        <v>0</v>
      </c>
      <c r="P2450">
        <f>Input2022!P2450*0.000001</f>
        <v>2.8373269999999997</v>
      </c>
      <c r="Q2450">
        <f>Input2022!Q2450*0.000001</f>
        <v>-18.923999999999999</v>
      </c>
      <c r="R2450">
        <f>Input2022!R2450*0.000001</f>
        <v>80.925235999999998</v>
      </c>
      <c r="S2450">
        <f>Input2022!S2450*0.000001</f>
        <v>62.001235999999999</v>
      </c>
      <c r="T2450">
        <f>Input2022!T2450*0.000001</f>
        <v>3.3630109999999998</v>
      </c>
      <c r="U2450">
        <f>Input2022!U2450*0.000001</f>
        <v>1.02769</v>
      </c>
      <c r="V2450">
        <f>Input2022!V2450*0.000001</f>
        <v>8.6954789999999988</v>
      </c>
      <c r="W2450">
        <f>Input2022!W2450*0.000001</f>
        <v>-22.965007</v>
      </c>
    </row>
    <row r="2451" spans="1:23">
      <c r="A2451">
        <f>Input2022!A2451</f>
        <v>2023</v>
      </c>
      <c r="B2451" t="str">
        <f>Input2022!B2451</f>
        <v>Riverbank Unified School District</v>
      </c>
      <c r="C2451" t="str">
        <f>Input2022!C2451</f>
        <v>School District</v>
      </c>
      <c r="D2451" t="str">
        <f>Input2022!D2451</f>
        <v>06</v>
      </c>
      <c r="E2451" t="str">
        <f>Input2022!E2451</f>
        <v>099</v>
      </c>
      <c r="F2451" t="str">
        <f>Input2022!F2451</f>
        <v>00061</v>
      </c>
      <c r="G2451" t="str">
        <f>Input2022!G2451</f>
        <v>CA</v>
      </c>
      <c r="H2451">
        <f>Input2022!H2451*0.000001</f>
        <v>8.8933719999999994</v>
      </c>
      <c r="I2451">
        <f>Input2022!I2451*0.000001</f>
        <v>-8.4999999999999992E-2</v>
      </c>
      <c r="J2451">
        <f>Input2022!J2451*0.000001</f>
        <v>46.180036000000001</v>
      </c>
      <c r="K2451">
        <f>Input2022!K2451*0.000001</f>
        <v>38.229487999999996</v>
      </c>
      <c r="L2451">
        <f>Input2022!L2451*0.000001</f>
        <v>63.822179999999996</v>
      </c>
      <c r="M2451">
        <f>Input2022!M2451*0.000001</f>
        <v>50.382055999999999</v>
      </c>
      <c r="N2451">
        <f>Input2022!N2451*0.000001</f>
        <v>21.82949</v>
      </c>
      <c r="O2451">
        <f>Input2022!O2451*0.000001</f>
        <v>2.7563999999999998E-2</v>
      </c>
      <c r="P2451">
        <f>Input2022!P2451*0.000001</f>
        <v>7.6112929999999999</v>
      </c>
      <c r="Q2451">
        <f>Input2022!Q2451*0.000001</f>
        <v>-32.51</v>
      </c>
      <c r="R2451">
        <f>Input2022!R2451*0.000001</f>
        <v>144.68934999999999</v>
      </c>
      <c r="S2451">
        <f>Input2022!S2451*0.000001</f>
        <v>112.17935</v>
      </c>
      <c r="T2451">
        <f>Input2022!T2451*0.000001</f>
        <v>5.3049270000000002</v>
      </c>
      <c r="U2451">
        <f>Input2022!U2451*0.000001</f>
        <v>1.404514</v>
      </c>
      <c r="V2451">
        <f>Input2022!V2451*0.000001</f>
        <v>6.6788349999999994</v>
      </c>
      <c r="W2451">
        <f>Input2022!W2451*0.000001</f>
        <v>-36.165787999999999</v>
      </c>
    </row>
    <row r="2452" spans="1:23">
      <c r="A2452">
        <f>Input2022!A2452</f>
        <v>2023</v>
      </c>
      <c r="B2452" t="str">
        <f>Input2022!B2452</f>
        <v>Riverdale Joint Unified School District</v>
      </c>
      <c r="C2452" t="str">
        <f>Input2022!C2452</f>
        <v>School District</v>
      </c>
      <c r="D2452" t="str">
        <f>Input2022!D2452</f>
        <v>06</v>
      </c>
      <c r="E2452" t="str">
        <f>Input2022!E2452</f>
        <v>019</v>
      </c>
      <c r="F2452" t="str">
        <f>Input2022!F2452</f>
        <v>00040</v>
      </c>
      <c r="G2452" t="str">
        <f>Input2022!G2452</f>
        <v>CA</v>
      </c>
      <c r="H2452">
        <f>Input2022!H2452*0.000001</f>
        <v>12.105321</v>
      </c>
      <c r="I2452">
        <f>Input2022!I2452*0.000001</f>
        <v>-2.427546</v>
      </c>
      <c r="J2452">
        <f>Input2022!J2452*0.000001</f>
        <v>32.358523999999996</v>
      </c>
      <c r="K2452">
        <f>Input2022!K2452*0.000001</f>
        <v>8.8512129999999996</v>
      </c>
      <c r="L2452">
        <f>Input2022!L2452*0.000001</f>
        <v>43.007948999999996</v>
      </c>
      <c r="M2452">
        <f>Input2022!M2452*0.000001</f>
        <v>37.397677000000002</v>
      </c>
      <c r="N2452">
        <f>Input2022!N2452*0.000001</f>
        <v>19.231023</v>
      </c>
      <c r="O2452">
        <f>Input2022!O2452*0.000001</f>
        <v>0</v>
      </c>
      <c r="P2452">
        <f>Input2022!P2452*0.000001</f>
        <v>3.2061449999999998</v>
      </c>
      <c r="Q2452">
        <f>Input2022!Q2452*0.000001</f>
        <v>-16.722082999999998</v>
      </c>
      <c r="R2452">
        <f>Input2022!R2452*0.000001</f>
        <v>75.738771999999997</v>
      </c>
      <c r="S2452">
        <f>Input2022!S2452*0.000001</f>
        <v>59.016689</v>
      </c>
      <c r="T2452">
        <f>Input2022!T2452*0.000001</f>
        <v>2.6084049999999999</v>
      </c>
      <c r="U2452">
        <f>Input2022!U2452*0.000001</f>
        <v>1.50014</v>
      </c>
      <c r="V2452">
        <f>Input2022!V2452*0.000001</f>
        <v>5.1925939999999997</v>
      </c>
      <c r="W2452">
        <f>Input2022!W2452*0.000001</f>
        <v>-12.747591999999999</v>
      </c>
    </row>
    <row r="2453" spans="1:23">
      <c r="A2453">
        <f>Input2022!A2453</f>
        <v>2023</v>
      </c>
      <c r="B2453" t="str">
        <f>Input2022!B2453</f>
        <v>Riverside</v>
      </c>
      <c r="C2453" t="str">
        <f>Input2022!C2453</f>
        <v>City</v>
      </c>
      <c r="D2453" t="str">
        <f>Input2022!D2453</f>
        <v>06</v>
      </c>
      <c r="E2453" t="str">
        <f>Input2022!E2453</f>
        <v>065</v>
      </c>
      <c r="F2453" t="str">
        <f>Input2022!F2453</f>
        <v>62000</v>
      </c>
      <c r="G2453" t="str">
        <f>Input2022!G2453</f>
        <v>CA</v>
      </c>
      <c r="H2453">
        <f>Input2022!H2453*0.000001</f>
        <v>218.56699999999998</v>
      </c>
      <c r="I2453">
        <f>Input2022!I2453*0.000001</f>
        <v>-100.28099999999999</v>
      </c>
      <c r="J2453">
        <f>Input2022!J2453*0.000001</f>
        <v>301.202</v>
      </c>
      <c r="K2453">
        <f>Input2022!K2453*0.000001</f>
        <v>1909.731</v>
      </c>
      <c r="L2453">
        <f>Input2022!L2453*0.000001</f>
        <v>1138.001</v>
      </c>
      <c r="M2453">
        <f>Input2022!M2453*0.000001</f>
        <v>352.49199999999996</v>
      </c>
      <c r="N2453">
        <f>Input2022!N2453*0.000001</f>
        <v>0</v>
      </c>
      <c r="O2453">
        <f>Input2022!O2453*0.000001</f>
        <v>240.15699999999998</v>
      </c>
      <c r="P2453">
        <f>Input2022!P2453*0.000001</f>
        <v>41.44</v>
      </c>
      <c r="Q2453">
        <f>Input2022!Q2453*0.000001</f>
        <v>-297.09800000000001</v>
      </c>
      <c r="R2453">
        <f>Input2022!R2453*0.000001</f>
        <v>2946.1669999999999</v>
      </c>
      <c r="S2453">
        <f>Input2022!S2453*0.000001</f>
        <v>2649.069</v>
      </c>
      <c r="T2453">
        <f>Input2022!T2453*0.000001</f>
        <v>55.338999999999999</v>
      </c>
      <c r="U2453">
        <f>Input2022!U2453*0.000001</f>
        <v>0</v>
      </c>
      <c r="V2453">
        <f>Input2022!V2453*0.000001</f>
        <v>45.470999999999997</v>
      </c>
      <c r="W2453">
        <f>Input2022!W2453*0.000001</f>
        <v>-242.886</v>
      </c>
    </row>
    <row r="2454" spans="1:23">
      <c r="A2454">
        <f>Input2022!A2454</f>
        <v>2023</v>
      </c>
      <c r="B2454" t="str">
        <f>Input2022!B2454</f>
        <v>Riverside County</v>
      </c>
      <c r="C2454" t="str">
        <f>Input2022!C2454</f>
        <v>County</v>
      </c>
      <c r="D2454" t="str">
        <f>Input2022!D2454</f>
        <v>06</v>
      </c>
      <c r="E2454" t="str">
        <f>Input2022!E2454</f>
        <v>065</v>
      </c>
      <c r="F2454" t="str">
        <f>Input2022!F2454</f>
        <v>00000</v>
      </c>
      <c r="G2454" t="str">
        <f>Input2022!G2454</f>
        <v>CA</v>
      </c>
      <c r="H2454">
        <f>Input2022!H2454*0.000001</f>
        <v>670.43700000000001</v>
      </c>
      <c r="I2454">
        <f>Input2022!I2454*0.000001</f>
        <v>-198.89</v>
      </c>
      <c r="J2454">
        <f>Input2022!J2454*0.000001</f>
        <v>3999.3119999999999</v>
      </c>
      <c r="K2454">
        <f>Input2022!K2454*0.000001</f>
        <v>3054.8440000000001</v>
      </c>
      <c r="L2454">
        <f>Input2022!L2454*0.000001</f>
        <v>6563.0230000000001</v>
      </c>
      <c r="M2454">
        <f>Input2022!M2454*0.000001</f>
        <v>4173.7299999999996</v>
      </c>
      <c r="N2454">
        <f>Input2022!N2454*0.000001</f>
        <v>0</v>
      </c>
      <c r="O2454">
        <f>Input2022!O2454*0.000001</f>
        <v>1163.1989999999998</v>
      </c>
      <c r="P2454">
        <f>Input2022!P2454*0.000001</f>
        <v>802.89400000000001</v>
      </c>
      <c r="Q2454">
        <f>Input2022!Q2454*0.000001</f>
        <v>-3463.73</v>
      </c>
      <c r="R2454">
        <f>Input2022!R2454*0.000001</f>
        <v>14742.733281999999</v>
      </c>
      <c r="S2454">
        <f>Input2022!S2454*0.000001</f>
        <v>11279.003282</v>
      </c>
      <c r="T2454">
        <f>Input2022!T2454*0.000001</f>
        <v>499.072</v>
      </c>
      <c r="U2454">
        <f>Input2022!U2454*0.000001</f>
        <v>80.048999999999992</v>
      </c>
      <c r="V2454">
        <f>Input2022!V2454*0.000001</f>
        <v>256.05899999999997</v>
      </c>
      <c r="W2454">
        <f>Input2022!W2454*0.000001</f>
        <v>-2248.085</v>
      </c>
    </row>
    <row r="2455" spans="1:23">
      <c r="A2455">
        <f>Input2022!A2455</f>
        <v>2023</v>
      </c>
      <c r="B2455" t="str">
        <f>Input2022!B2455</f>
        <v>Riverside County Office of Education</v>
      </c>
      <c r="C2455" t="str">
        <f>Input2022!C2455</f>
        <v>School District</v>
      </c>
      <c r="D2455" t="str">
        <f>Input2022!D2455</f>
        <v>06</v>
      </c>
      <c r="E2455" t="str">
        <f>Input2022!E2455</f>
        <v>065</v>
      </c>
      <c r="F2455" t="str">
        <f>Input2022!F2455</f>
        <v>91026</v>
      </c>
      <c r="G2455" t="str">
        <f>Input2022!G2455</f>
        <v>CA</v>
      </c>
      <c r="H2455">
        <f>Input2022!H2455*0.000001</f>
        <v>123.81177199999999</v>
      </c>
      <c r="I2455">
        <f>Input2022!I2455*0.000001</f>
        <v>-11.252511</v>
      </c>
      <c r="J2455">
        <f>Input2022!J2455*0.000001</f>
        <v>242.23110199999999</v>
      </c>
      <c r="K2455">
        <f>Input2022!K2455*0.000001</f>
        <v>3.351623</v>
      </c>
      <c r="L2455">
        <f>Input2022!L2455*0.000001</f>
        <v>524.62220400000001</v>
      </c>
      <c r="M2455">
        <f>Input2022!M2455*0.000001</f>
        <v>263.95913400000001</v>
      </c>
      <c r="N2455">
        <f>Input2022!N2455*0.000001</f>
        <v>0</v>
      </c>
      <c r="O2455">
        <f>Input2022!O2455*0.000001</f>
        <v>169.388091</v>
      </c>
      <c r="P2455">
        <f>Input2022!P2455*0.000001</f>
        <v>66.141249000000002</v>
      </c>
      <c r="Q2455">
        <f>Input2022!Q2455*0.000001</f>
        <v>-223.14622</v>
      </c>
      <c r="R2455">
        <f>Input2022!R2455*0.000001</f>
        <v>884.82688298245614</v>
      </c>
      <c r="S2455">
        <f>Input2022!S2455*0.000001</f>
        <v>661.68066298245617</v>
      </c>
      <c r="T2455">
        <f>Input2022!T2455*0.000001</f>
        <v>31.641000999999999</v>
      </c>
      <c r="U2455">
        <f>Input2022!U2455*0.000001</f>
        <v>107.78707486031306</v>
      </c>
      <c r="V2455">
        <f>Input2022!V2455*0.000001</f>
        <v>125.82633386031306</v>
      </c>
      <c r="W2455">
        <f>Input2022!W2455*0.000001</f>
        <v>4.985411</v>
      </c>
    </row>
    <row r="2456" spans="1:23">
      <c r="A2456">
        <f>Input2022!A2456</f>
        <v>2023</v>
      </c>
      <c r="B2456" t="str">
        <f>Input2022!B2456</f>
        <v>Riverside County Transportation Commission</v>
      </c>
      <c r="C2456" t="str">
        <f>Input2022!C2456</f>
        <v>Special District</v>
      </c>
      <c r="D2456" t="str">
        <f>Input2022!D2456</f>
        <v>06</v>
      </c>
      <c r="E2456" t="str">
        <f>Input2022!E2456</f>
        <v>065</v>
      </c>
      <c r="F2456">
        <f>Input2022!F2456</f>
        <v>99057</v>
      </c>
      <c r="G2456" t="str">
        <f>Input2022!G2456</f>
        <v>CA</v>
      </c>
      <c r="H2456">
        <f>Input2022!H2456*0.000001</f>
        <v>2.5682830000000001</v>
      </c>
      <c r="I2456">
        <f>Input2022!I2456*0.000001</f>
        <v>-7.8729999999999998E-3</v>
      </c>
      <c r="J2456">
        <f>Input2022!J2456*0.000001</f>
        <v>36.558796999999998</v>
      </c>
      <c r="K2456">
        <f>Input2022!K2456*0.000001</f>
        <v>1650.329178</v>
      </c>
      <c r="L2456">
        <f>Input2022!L2456*0.000001</f>
        <v>872.00471099999993</v>
      </c>
      <c r="M2456">
        <f>Input2022!M2456*0.000001</f>
        <v>5.9525730000000001</v>
      </c>
      <c r="N2456">
        <f>Input2022!N2456*0.000001</f>
        <v>0</v>
      </c>
      <c r="O2456">
        <f>Input2022!O2456*0.000001</f>
        <v>12.016655</v>
      </c>
      <c r="P2456">
        <f>Input2022!P2456*0.000001</f>
        <v>4.1267959999999997</v>
      </c>
      <c r="Q2456">
        <f>Input2022!Q2456*0.000001</f>
        <v>-1.8683129999999999</v>
      </c>
      <c r="R2456">
        <f>Input2022!R2456*0.000001</f>
        <v>12.116167315175097</v>
      </c>
      <c r="S2456">
        <f>Input2022!S2456*0.000001</f>
        <v>10.247854315175097</v>
      </c>
      <c r="T2456">
        <f>Input2022!T2456*0.000001</f>
        <v>0</v>
      </c>
      <c r="U2456">
        <f>Input2022!U2456*0.000001</f>
        <v>10.351099999999999</v>
      </c>
      <c r="V2456">
        <f>Input2022!V2456*0.000001</f>
        <v>9.6464999999999996</v>
      </c>
      <c r="W2456">
        <f>Input2022!W2456*0.000001</f>
        <v>-510.15263299999998</v>
      </c>
    </row>
    <row r="2457" spans="1:23">
      <c r="A2457">
        <f>Input2022!A2457</f>
        <v>2023</v>
      </c>
      <c r="B2457" t="str">
        <f>Input2022!B2457</f>
        <v>Riverside Unified School District</v>
      </c>
      <c r="C2457" t="str">
        <f>Input2022!C2457</f>
        <v>School District</v>
      </c>
      <c r="D2457" t="str">
        <f>Input2022!D2457</f>
        <v>06</v>
      </c>
      <c r="E2457" t="str">
        <f>Input2022!E2457</f>
        <v>065</v>
      </c>
      <c r="F2457" t="str">
        <f>Input2022!F2457</f>
        <v>33150</v>
      </c>
      <c r="G2457" t="str">
        <f>Input2022!G2457</f>
        <v>CA</v>
      </c>
      <c r="H2457">
        <f>Input2022!H2457*0.000001</f>
        <v>163.162847</v>
      </c>
      <c r="I2457">
        <f>Input2022!I2457*0.000001</f>
        <v>-3.1738499999999998</v>
      </c>
      <c r="J2457">
        <f>Input2022!J2457*0.000001</f>
        <v>662.71362999999997</v>
      </c>
      <c r="K2457">
        <f>Input2022!K2457*0.000001</f>
        <v>439.02207599999997</v>
      </c>
      <c r="L2457">
        <f>Input2022!L2457*0.000001</f>
        <v>876.63567599999999</v>
      </c>
      <c r="M2457">
        <f>Input2022!M2457*0.000001</f>
        <v>790.46875699999998</v>
      </c>
      <c r="N2457">
        <f>Input2022!N2457*0.000001</f>
        <v>0</v>
      </c>
      <c r="O2457">
        <f>Input2022!O2457*0.000001</f>
        <v>343.45731999999998</v>
      </c>
      <c r="P2457">
        <f>Input2022!P2457*0.000001</f>
        <v>75.387461999999999</v>
      </c>
      <c r="Q2457">
        <f>Input2022!Q2457*0.000001</f>
        <v>-446.22712999999999</v>
      </c>
      <c r="R2457">
        <f>Input2022!R2457*0.000001</f>
        <v>2019.394462</v>
      </c>
      <c r="S2457">
        <f>Input2022!S2457*0.000001</f>
        <v>1573.167332</v>
      </c>
      <c r="T2457">
        <f>Input2022!T2457*0.000001</f>
        <v>73.037350000000004</v>
      </c>
      <c r="U2457">
        <f>Input2022!U2457*0.000001</f>
        <v>23.396919960174358</v>
      </c>
      <c r="V2457">
        <f>Input2022!V2457*0.000001</f>
        <v>79.680487960174361</v>
      </c>
      <c r="W2457">
        <f>Input2022!W2457*0.000001</f>
        <v>-282.09186599999998</v>
      </c>
    </row>
    <row r="2458" spans="1:23">
      <c r="A2458">
        <f>Input2022!A2458</f>
        <v>2023</v>
      </c>
      <c r="B2458" t="str">
        <f>Input2022!B2458</f>
        <v>Roberts Ferry Union Elementary School District</v>
      </c>
      <c r="C2458" t="str">
        <f>Input2022!C2458</f>
        <v>School District</v>
      </c>
      <c r="D2458" t="str">
        <f>Input2022!D2458</f>
        <v>06</v>
      </c>
      <c r="E2458" t="str">
        <f>Input2022!E2458</f>
        <v>099</v>
      </c>
      <c r="F2458" t="str">
        <f>Input2022!F2458</f>
        <v>33210</v>
      </c>
      <c r="G2458" t="str">
        <f>Input2022!G2458</f>
        <v>CA</v>
      </c>
      <c r="H2458">
        <f>Input2022!H2458*0.000001</f>
        <v>2.5422979999999997</v>
      </c>
      <c r="I2458">
        <f>Input2022!I2458*0.000001</f>
        <v>-0.02</v>
      </c>
      <c r="J2458">
        <f>Input2022!J2458*0.000001</f>
        <v>2.609845</v>
      </c>
      <c r="K2458">
        <f>Input2022!K2458*0.000001</f>
        <v>0</v>
      </c>
      <c r="L2458">
        <f>Input2022!L2458*0.000001</f>
        <v>3.9447539999999996</v>
      </c>
      <c r="M2458">
        <f>Input2022!M2458*0.000001</f>
        <v>3.5263879999999999</v>
      </c>
      <c r="N2458">
        <f>Input2022!N2458*0.000001</f>
        <v>0</v>
      </c>
      <c r="O2458">
        <f>Input2022!O2458*0.000001</f>
        <v>3.4679539999999998</v>
      </c>
      <c r="P2458">
        <f>Input2022!P2458*0.000001</f>
        <v>0.58709499999999992</v>
      </c>
      <c r="Q2458">
        <f>Input2022!Q2458*0.000001</f>
        <v>-1.862285</v>
      </c>
      <c r="R2458">
        <f>Input2022!R2458*0.000001</f>
        <v>8.4202390000000005</v>
      </c>
      <c r="S2458">
        <f>Input2022!S2458*0.000001</f>
        <v>6.5579539999999996</v>
      </c>
      <c r="T2458">
        <f>Input2022!T2458*0.000001</f>
        <v>0.272538</v>
      </c>
      <c r="U2458">
        <f>Input2022!U2458*0.000001</f>
        <v>0</v>
      </c>
      <c r="V2458">
        <f>Input2022!V2458*0.000001</f>
        <v>0</v>
      </c>
      <c r="W2458">
        <f>Input2022!W2458*0.000001</f>
        <v>2.8880680000000001</v>
      </c>
    </row>
    <row r="2459" spans="1:23">
      <c r="A2459">
        <f>Input2022!A2459</f>
        <v>2023</v>
      </c>
      <c r="B2459" t="str">
        <f>Input2022!B2459</f>
        <v>Robla School District</v>
      </c>
      <c r="C2459" t="str">
        <f>Input2022!C2459</f>
        <v>School District</v>
      </c>
      <c r="D2459" t="str">
        <f>Input2022!D2459</f>
        <v>06</v>
      </c>
      <c r="E2459" t="str">
        <f>Input2022!E2459</f>
        <v>067</v>
      </c>
      <c r="F2459" t="str">
        <f>Input2022!F2459</f>
        <v>33240</v>
      </c>
      <c r="G2459" t="str">
        <f>Input2022!G2459</f>
        <v>CA</v>
      </c>
      <c r="H2459">
        <f>Input2022!H2459*0.000001</f>
        <v>19.851810999999998</v>
      </c>
      <c r="I2459">
        <f>Input2022!I2459*0.000001</f>
        <v>0</v>
      </c>
      <c r="J2459">
        <f>Input2022!J2459*0.000001</f>
        <v>34.573167999999995</v>
      </c>
      <c r="K2459">
        <f>Input2022!K2459*0.000001</f>
        <v>111.571501</v>
      </c>
      <c r="L2459">
        <f>Input2022!L2459*0.000001</f>
        <v>64.433016999999992</v>
      </c>
      <c r="M2459">
        <f>Input2022!M2459*0.000001</f>
        <v>45.490105999999997</v>
      </c>
      <c r="N2459">
        <f>Input2022!N2459*0.000001</f>
        <v>30.300422999999999</v>
      </c>
      <c r="O2459">
        <f>Input2022!O2459*0.000001</f>
        <v>0</v>
      </c>
      <c r="P2459">
        <f>Input2022!P2459*0.000001</f>
        <v>3.9863189999999999</v>
      </c>
      <c r="Q2459">
        <f>Input2022!Q2459*0.000001</f>
        <v>-25.101385000000001</v>
      </c>
      <c r="R2459">
        <f>Input2022!R2459*0.000001</f>
        <v>115.94229399999999</v>
      </c>
      <c r="S2459">
        <f>Input2022!S2459*0.000001</f>
        <v>90.840908999999996</v>
      </c>
      <c r="T2459">
        <f>Input2022!T2459*0.000001</f>
        <v>4.0612139999999997</v>
      </c>
      <c r="U2459">
        <f>Input2022!U2459*0.000001</f>
        <v>3.7917549999999998</v>
      </c>
      <c r="V2459">
        <f>Input2022!V2459*0.000001</f>
        <v>3.9400599999999999</v>
      </c>
      <c r="W2459">
        <f>Input2022!W2459*0.000001</f>
        <v>-2.4574199999999999</v>
      </c>
    </row>
    <row r="2460" spans="1:23">
      <c r="A2460">
        <f>Input2022!A2460</f>
        <v>2023</v>
      </c>
      <c r="B2460" t="str">
        <f>Input2022!B2460</f>
        <v>Rockford Elementary School District</v>
      </c>
      <c r="C2460" t="str">
        <f>Input2022!C2460</f>
        <v>School District</v>
      </c>
      <c r="D2460" t="str">
        <f>Input2022!D2460</f>
        <v>06</v>
      </c>
      <c r="E2460" t="str">
        <f>Input2022!E2460</f>
        <v>107</v>
      </c>
      <c r="F2460" t="str">
        <f>Input2022!F2460</f>
        <v>33270</v>
      </c>
      <c r="G2460" t="str">
        <f>Input2022!G2460</f>
        <v>CA</v>
      </c>
      <c r="H2460">
        <f>Input2022!H2460*0.000001</f>
        <v>3.835448</v>
      </c>
      <c r="I2460">
        <f>Input2022!I2460*0.000001</f>
        <v>0</v>
      </c>
      <c r="J2460">
        <f>Input2022!J2460*0.000001</f>
        <v>3.8501049999999997</v>
      </c>
      <c r="K2460">
        <f>Input2022!K2460*0.000001</f>
        <v>0</v>
      </c>
      <c r="L2460">
        <f>Input2022!L2460*0.000001</f>
        <v>5.7274310000000002</v>
      </c>
      <c r="M2460">
        <f>Input2022!M2460*0.000001</f>
        <v>5.6236579999999998</v>
      </c>
      <c r="N2460">
        <f>Input2022!N2460*0.000001</f>
        <v>0</v>
      </c>
      <c r="O2460">
        <f>Input2022!O2460*0.000001</f>
        <v>5.7956430000000001</v>
      </c>
      <c r="P2460">
        <f>Input2022!P2460*0.000001</f>
        <v>0.98908999999999991</v>
      </c>
      <c r="Q2460">
        <f>Input2022!Q2460*0.000001</f>
        <v>-2.6159939999999997</v>
      </c>
      <c r="R2460">
        <f>Input2022!R2460*0.000001</f>
        <v>11.635259</v>
      </c>
      <c r="S2460">
        <f>Input2022!S2460*0.000001</f>
        <v>9.019264999999999</v>
      </c>
      <c r="T2460">
        <f>Input2022!T2460*0.000001</f>
        <v>0.397115</v>
      </c>
      <c r="U2460">
        <f>Input2022!U2460*0.000001</f>
        <v>0</v>
      </c>
      <c r="V2460">
        <f>Input2022!V2460*0.000001</f>
        <v>0</v>
      </c>
      <c r="W2460">
        <f>Input2022!W2460*0.000001</f>
        <v>1.494794</v>
      </c>
    </row>
    <row r="2461" spans="1:23">
      <c r="A2461">
        <f>Input2022!A2461</f>
        <v>2023</v>
      </c>
      <c r="B2461" t="str">
        <f>Input2022!B2461</f>
        <v>Rocklin</v>
      </c>
      <c r="C2461" t="str">
        <f>Input2022!C2461</f>
        <v>City</v>
      </c>
      <c r="D2461" t="str">
        <f>Input2022!D2461</f>
        <v>06</v>
      </c>
      <c r="E2461" t="str">
        <f>Input2022!E2461</f>
        <v>061</v>
      </c>
      <c r="F2461" t="str">
        <f>Input2022!F2461</f>
        <v>62364</v>
      </c>
      <c r="G2461" t="str">
        <f>Input2022!G2461</f>
        <v>CA</v>
      </c>
      <c r="H2461">
        <f>Input2022!H2461*0.000001</f>
        <v>54.159177</v>
      </c>
      <c r="I2461">
        <f>Input2022!I2461*0.000001</f>
        <v>-2.0074419999999997</v>
      </c>
      <c r="J2461">
        <f>Input2022!J2461*0.000001</f>
        <v>68.502178999999998</v>
      </c>
      <c r="K2461">
        <f>Input2022!K2461*0.000001</f>
        <v>13.893996</v>
      </c>
      <c r="L2461">
        <f>Input2022!L2461*0.000001</f>
        <v>101.38802099999999</v>
      </c>
      <c r="M2461">
        <f>Input2022!M2461*0.000001</f>
        <v>64.039993999999993</v>
      </c>
      <c r="N2461">
        <f>Input2022!N2461*0.000001</f>
        <v>0</v>
      </c>
      <c r="O2461">
        <f>Input2022!O2461*0.000001</f>
        <v>50.014251999999999</v>
      </c>
      <c r="P2461">
        <f>Input2022!P2461*0.000001</f>
        <v>7.1495649999999999</v>
      </c>
      <c r="Q2461">
        <f>Input2022!Q2461*0.000001</f>
        <v>-63.835600999999997</v>
      </c>
      <c r="R2461">
        <f>Input2022!R2461*0.000001</f>
        <v>259.1289705969125</v>
      </c>
      <c r="S2461">
        <f>Input2022!S2461*0.000001</f>
        <v>195.29336959691253</v>
      </c>
      <c r="T2461">
        <f>Input2022!T2461*0.000001</f>
        <v>9.4392449999999997</v>
      </c>
      <c r="U2461">
        <f>Input2022!U2461*0.000001</f>
        <v>34.954577999999998</v>
      </c>
      <c r="V2461">
        <f>Input2022!V2461*0.000001</f>
        <v>39.572423999999998</v>
      </c>
      <c r="W2461">
        <f>Input2022!W2461*0.000001</f>
        <v>54.883778</v>
      </c>
    </row>
    <row r="2462" spans="1:23">
      <c r="A2462">
        <f>Input2022!A2462</f>
        <v>2023</v>
      </c>
      <c r="B2462" t="str">
        <f>Input2022!B2462</f>
        <v>Rocklin Unified School District</v>
      </c>
      <c r="C2462" t="str">
        <f>Input2022!C2462</f>
        <v>School District</v>
      </c>
      <c r="D2462" t="str">
        <f>Input2022!D2462</f>
        <v>06</v>
      </c>
      <c r="E2462" t="str">
        <f>Input2022!E2462</f>
        <v>061</v>
      </c>
      <c r="F2462" t="str">
        <f>Input2022!F2462</f>
        <v>00013</v>
      </c>
      <c r="G2462" t="str">
        <f>Input2022!G2462</f>
        <v>CA</v>
      </c>
      <c r="H2462">
        <f>Input2022!H2462*0.000001</f>
        <v>36.310111999999997</v>
      </c>
      <c r="I2462">
        <f>Input2022!I2462*0.000001</f>
        <v>0</v>
      </c>
      <c r="J2462">
        <f>Input2022!J2462*0.000001</f>
        <v>164.95179899999999</v>
      </c>
      <c r="K2462">
        <f>Input2022!K2462*0.000001</f>
        <v>130.59437</v>
      </c>
      <c r="L2462">
        <f>Input2022!L2462*0.000001</f>
        <v>227.28597199999999</v>
      </c>
      <c r="M2462">
        <f>Input2022!M2462*0.000001</f>
        <v>175.27393599999999</v>
      </c>
      <c r="N2462">
        <f>Input2022!N2462*0.000001</f>
        <v>53.433803999999995</v>
      </c>
      <c r="O2462">
        <f>Input2022!O2462*0.000001</f>
        <v>0</v>
      </c>
      <c r="P2462">
        <f>Input2022!P2462*0.000001</f>
        <v>11.668633</v>
      </c>
      <c r="Q2462">
        <f>Input2022!Q2462*0.000001</f>
        <v>-109.41799999999999</v>
      </c>
      <c r="R2462">
        <f>Input2022!R2462*0.000001</f>
        <v>500.51166599999999</v>
      </c>
      <c r="S2462">
        <f>Input2022!S2462*0.000001</f>
        <v>391.09366599999998</v>
      </c>
      <c r="T2462">
        <f>Input2022!T2462*0.000001</f>
        <v>18.900390999999999</v>
      </c>
      <c r="U2462">
        <f>Input2022!U2462*0.000001</f>
        <v>5.5347499999999998</v>
      </c>
      <c r="V2462">
        <f>Input2022!V2462*0.000001</f>
        <v>6.6342979999999994</v>
      </c>
      <c r="W2462">
        <f>Input2022!W2462*0.000001</f>
        <v>-119.13229699999999</v>
      </c>
    </row>
    <row r="2463" spans="1:23">
      <c r="A2463">
        <f>Input2022!A2463</f>
        <v>2023</v>
      </c>
      <c r="B2463" t="str">
        <f>Input2022!B2463</f>
        <v>Rolling Hills Estates</v>
      </c>
      <c r="C2463" t="str">
        <f>Input2022!C2463</f>
        <v>City</v>
      </c>
      <c r="D2463" t="str">
        <f>Input2022!D2463</f>
        <v>06</v>
      </c>
      <c r="E2463" t="str">
        <f>Input2022!E2463</f>
        <v>037</v>
      </c>
      <c r="F2463" t="str">
        <f>Input2022!F2463</f>
        <v>62644</v>
      </c>
      <c r="G2463" t="str">
        <f>Input2022!G2463</f>
        <v>CA</v>
      </c>
      <c r="H2463">
        <f>Input2022!H2463*0.000001</f>
        <v>4.4879179999999996</v>
      </c>
      <c r="I2463">
        <f>Input2022!I2463*0.000001</f>
        <v>0</v>
      </c>
      <c r="J2463">
        <f>Input2022!J2463*0.000001</f>
        <v>9.6810589999999994</v>
      </c>
      <c r="K2463">
        <f>Input2022!K2463*0.000001</f>
        <v>0.41628999999999999</v>
      </c>
      <c r="L2463">
        <f>Input2022!L2463*0.000001</f>
        <v>12.702826999999999</v>
      </c>
      <c r="M2463">
        <f>Input2022!M2463*0.000001</f>
        <v>10.795665</v>
      </c>
      <c r="N2463">
        <f>Input2022!N2463*0.000001</f>
        <v>0</v>
      </c>
      <c r="O2463">
        <f>Input2022!O2463*0.000001</f>
        <v>6.6479039999999996</v>
      </c>
      <c r="P2463">
        <f>Input2022!P2463*0.000001</f>
        <v>3.1500409999999999</v>
      </c>
      <c r="Q2463">
        <f>Input2022!Q2463*0.000001</f>
        <v>-5.5001509999999998</v>
      </c>
      <c r="R2463">
        <f>Input2022!R2463*0.000001</f>
        <v>30.617584999999998</v>
      </c>
      <c r="S2463">
        <f>Input2022!S2463*0.000001</f>
        <v>25.117433999999999</v>
      </c>
      <c r="T2463">
        <f>Input2022!T2463*0.000001</f>
        <v>0.56977</v>
      </c>
      <c r="U2463">
        <f>Input2022!U2463*0.000001</f>
        <v>0</v>
      </c>
      <c r="V2463">
        <f>Input2022!V2463*0.000001</f>
        <v>0</v>
      </c>
      <c r="W2463">
        <f>Input2022!W2463*0.000001</f>
        <v>0.810998</v>
      </c>
    </row>
    <row r="2464" spans="1:23">
      <c r="A2464">
        <f>Input2022!A2464</f>
        <v>2023</v>
      </c>
      <c r="B2464" t="str">
        <f>Input2022!B2464</f>
        <v>Romoland School District</v>
      </c>
      <c r="C2464" t="str">
        <f>Input2022!C2464</f>
        <v>School District</v>
      </c>
      <c r="D2464" t="str">
        <f>Input2022!D2464</f>
        <v>06</v>
      </c>
      <c r="E2464" t="str">
        <f>Input2022!E2464</f>
        <v>065</v>
      </c>
      <c r="F2464" t="str">
        <f>Input2022!F2464</f>
        <v>33390</v>
      </c>
      <c r="G2464" t="str">
        <f>Input2022!G2464</f>
        <v>CA</v>
      </c>
      <c r="H2464">
        <f>Input2022!H2464*0.000001</f>
        <v>5.7854869999999998</v>
      </c>
      <c r="I2464">
        <f>Input2022!I2464*0.000001</f>
        <v>-0.82438099999999992</v>
      </c>
      <c r="J2464">
        <f>Input2022!J2464*0.000001</f>
        <v>69.193955000000003</v>
      </c>
      <c r="K2464">
        <f>Input2022!K2464*0.000001</f>
        <v>8.5508030000000002</v>
      </c>
      <c r="L2464">
        <f>Input2022!L2464*0.000001</f>
        <v>108.235039</v>
      </c>
      <c r="M2464">
        <f>Input2022!M2464*0.000001</f>
        <v>80.467567000000003</v>
      </c>
      <c r="N2464">
        <f>Input2022!N2464*0.000001</f>
        <v>0</v>
      </c>
      <c r="O2464">
        <f>Input2022!O2464*0.000001</f>
        <v>24.090826999999997</v>
      </c>
      <c r="P2464">
        <f>Input2022!P2464*0.000001</f>
        <v>5.0241309999999997</v>
      </c>
      <c r="Q2464">
        <f>Input2022!Q2464*0.000001</f>
        <v>-44.470112</v>
      </c>
      <c r="R2464">
        <f>Input2022!R2464*0.000001</f>
        <v>205.29274099999998</v>
      </c>
      <c r="S2464">
        <f>Input2022!S2464*0.000001</f>
        <v>160.82262900000001</v>
      </c>
      <c r="T2464">
        <f>Input2022!T2464*0.000001</f>
        <v>7.5668319999999998</v>
      </c>
      <c r="U2464">
        <f>Input2022!U2464*0.000001</f>
        <v>-1.9589999999999998E-3</v>
      </c>
      <c r="V2464">
        <f>Input2022!V2464*0.000001</f>
        <v>1.616843</v>
      </c>
      <c r="W2464">
        <f>Input2022!W2464*0.000001</f>
        <v>-13.786906</v>
      </c>
    </row>
    <row r="2465" spans="1:23">
      <c r="A2465">
        <f>Input2022!A2465</f>
        <v>2023</v>
      </c>
      <c r="B2465" t="str">
        <f>Input2022!B2465</f>
        <v>Rosedale Union Elementary School District</v>
      </c>
      <c r="C2465" t="str">
        <f>Input2022!C2465</f>
        <v>School District</v>
      </c>
      <c r="D2465" t="str">
        <f>Input2022!D2465</f>
        <v>06</v>
      </c>
      <c r="E2465" t="str">
        <f>Input2022!E2465</f>
        <v>029</v>
      </c>
      <c r="F2465" t="str">
        <f>Input2022!F2465</f>
        <v>33480</v>
      </c>
      <c r="G2465" t="str">
        <f>Input2022!G2465</f>
        <v>CA</v>
      </c>
      <c r="H2465">
        <f>Input2022!H2465*0.000001</f>
        <v>2.9558139999999997</v>
      </c>
      <c r="I2465">
        <f>Input2022!I2465*0.000001</f>
        <v>0</v>
      </c>
      <c r="J2465">
        <f>Input2022!J2465*0.000001</f>
        <v>80.026998999999989</v>
      </c>
      <c r="K2465">
        <f>Input2022!K2465*0.000001</f>
        <v>69.70499199999999</v>
      </c>
      <c r="L2465">
        <f>Input2022!L2465*0.000001</f>
        <v>109.71145799999999</v>
      </c>
      <c r="M2465">
        <f>Input2022!M2465*0.000001</f>
        <v>89.184558999999993</v>
      </c>
      <c r="N2465">
        <f>Input2022!N2465*0.000001</f>
        <v>15.222194999999999</v>
      </c>
      <c r="O2465">
        <f>Input2022!O2465*0.000001</f>
        <v>9.4469999999999988E-3</v>
      </c>
      <c r="P2465">
        <f>Input2022!P2465*0.000001</f>
        <v>2.981827</v>
      </c>
      <c r="Q2465">
        <f>Input2022!Q2465*0.000001</f>
        <v>-53.413999999999994</v>
      </c>
      <c r="R2465">
        <f>Input2022!R2465*0.000001</f>
        <v>282.89509599999997</v>
      </c>
      <c r="S2465">
        <f>Input2022!S2465*0.000001</f>
        <v>229.48109599999998</v>
      </c>
      <c r="T2465">
        <f>Input2022!T2465*0.000001</f>
        <v>7.4246539999999994</v>
      </c>
      <c r="U2465">
        <f>Input2022!U2465*0.000001</f>
        <v>0.133579</v>
      </c>
      <c r="V2465">
        <f>Input2022!V2465*0.000001</f>
        <v>21.614131</v>
      </c>
      <c r="W2465">
        <f>Input2022!W2465*0.000001</f>
        <v>-55.320107999999998</v>
      </c>
    </row>
    <row r="2466" spans="1:23">
      <c r="A2466">
        <f>Input2022!A2466</f>
        <v>2023</v>
      </c>
      <c r="B2466" t="str">
        <f>Input2022!B2466</f>
        <v>Roseland School District</v>
      </c>
      <c r="C2466" t="str">
        <f>Input2022!C2466</f>
        <v>School District</v>
      </c>
      <c r="D2466" t="str">
        <f>Input2022!D2466</f>
        <v>06</v>
      </c>
      <c r="E2466" t="str">
        <f>Input2022!E2466</f>
        <v>097</v>
      </c>
      <c r="F2466" t="str">
        <f>Input2022!F2466</f>
        <v>33510</v>
      </c>
      <c r="G2466" t="str">
        <f>Input2022!G2466</f>
        <v>CA</v>
      </c>
      <c r="H2466">
        <f>Input2022!H2466*0.000001</f>
        <v>13.943404999999998</v>
      </c>
      <c r="I2466">
        <f>Input2022!I2466*0.000001</f>
        <v>0</v>
      </c>
      <c r="J2466">
        <f>Input2022!J2466*0.000001</f>
        <v>48.857347999999995</v>
      </c>
      <c r="K2466">
        <f>Input2022!K2466*0.000001</f>
        <v>12.829544</v>
      </c>
      <c r="L2466">
        <f>Input2022!L2466*0.000001</f>
        <v>57.229572999999995</v>
      </c>
      <c r="M2466">
        <f>Input2022!M2466*0.000001</f>
        <v>53.386032</v>
      </c>
      <c r="N2466">
        <f>Input2022!N2466*0.000001</f>
        <v>0</v>
      </c>
      <c r="O2466">
        <f>Input2022!O2466*0.000001</f>
        <v>19.266470999999999</v>
      </c>
      <c r="P2466">
        <f>Input2022!P2466*0.000001</f>
        <v>4.7284090000000001</v>
      </c>
      <c r="Q2466">
        <f>Input2022!Q2466*0.000001</f>
        <v>-31.531848</v>
      </c>
      <c r="R2466">
        <f>Input2022!R2466*0.000001</f>
        <v>144.38858299999998</v>
      </c>
      <c r="S2466">
        <f>Input2022!S2466*0.000001</f>
        <v>112.856735</v>
      </c>
      <c r="T2466">
        <f>Input2022!T2466*0.000001</f>
        <v>4.9956499999999995</v>
      </c>
      <c r="U2466">
        <f>Input2022!U2466*0.000001</f>
        <v>0</v>
      </c>
      <c r="V2466">
        <f>Input2022!V2466*0.000001</f>
        <v>3.1172070000000001</v>
      </c>
      <c r="W2466">
        <f>Input2022!W2466*0.000001</f>
        <v>-10.742367</v>
      </c>
    </row>
    <row r="2467" spans="1:23">
      <c r="A2467">
        <f>Input2022!A2467</f>
        <v>2023</v>
      </c>
      <c r="B2467" t="str">
        <f>Input2022!B2467</f>
        <v>Rosemead</v>
      </c>
      <c r="C2467" t="str">
        <f>Input2022!C2467</f>
        <v>City</v>
      </c>
      <c r="D2467" t="str">
        <f>Input2022!D2467</f>
        <v>06</v>
      </c>
      <c r="E2467" t="str">
        <f>Input2022!E2467</f>
        <v>037</v>
      </c>
      <c r="F2467">
        <f>Input2022!F2467</f>
        <v>62896</v>
      </c>
      <c r="G2467" t="str">
        <f>Input2022!G2467</f>
        <v>CA</v>
      </c>
      <c r="H2467">
        <f>Input2022!H2467*0.000001</f>
        <v>32.078612</v>
      </c>
      <c r="I2467">
        <f>Input2022!I2467*0.000001</f>
        <v>-8.5</v>
      </c>
      <c r="J2467">
        <f>Input2022!J2467*0.000001</f>
        <v>26.550647999999999</v>
      </c>
      <c r="K2467">
        <f>Input2022!K2467*0.000001</f>
        <v>0.53073300000000001</v>
      </c>
      <c r="L2467">
        <f>Input2022!L2467*0.000001</f>
        <v>53.409299999999995</v>
      </c>
      <c r="M2467">
        <f>Input2022!M2467*0.000001</f>
        <v>31.526515</v>
      </c>
      <c r="N2467">
        <f>Input2022!N2467*0.000001</f>
        <v>0</v>
      </c>
      <c r="O2467">
        <f>Input2022!O2467*0.000001</f>
        <v>29.587807999999999</v>
      </c>
      <c r="P2467">
        <f>Input2022!P2467*0.000001</f>
        <v>2.222397</v>
      </c>
      <c r="Q2467">
        <f>Input2022!Q2467*0.000001</f>
        <v>-9.7731440000000003</v>
      </c>
      <c r="R2467">
        <f>Input2022!R2467*0.000001</f>
        <v>46.208565958888634</v>
      </c>
      <c r="S2467">
        <f>Input2022!S2467*0.000001</f>
        <v>36.435421958888632</v>
      </c>
      <c r="T2467">
        <f>Input2022!T2467*0.000001</f>
        <v>1.1954609999999999</v>
      </c>
      <c r="U2467">
        <f>Input2022!U2467*0.000001</f>
        <v>3.8619999999999997</v>
      </c>
      <c r="V2467">
        <f>Input2022!V2467*0.000001</f>
        <v>4.6949189999999996</v>
      </c>
      <c r="W2467">
        <f>Input2022!W2467*0.000001</f>
        <v>34.915639999999996</v>
      </c>
    </row>
    <row r="2468" spans="1:23">
      <c r="A2468">
        <f>Input2022!A2468</f>
        <v>2023</v>
      </c>
      <c r="B2468" t="str">
        <f>Input2022!B2468</f>
        <v>Rosemead Elementary School District</v>
      </c>
      <c r="C2468" t="str">
        <f>Input2022!C2468</f>
        <v>School District</v>
      </c>
      <c r="D2468" t="str">
        <f>Input2022!D2468</f>
        <v>06</v>
      </c>
      <c r="E2468" t="str">
        <f>Input2022!E2468</f>
        <v>037</v>
      </c>
      <c r="F2468" t="str">
        <f>Input2022!F2468</f>
        <v>33570</v>
      </c>
      <c r="G2468" t="str">
        <f>Input2022!G2468</f>
        <v>CA</v>
      </c>
      <c r="H2468">
        <f>Input2022!H2468*0.000001</f>
        <v>12.320032999999999</v>
      </c>
      <c r="I2468">
        <f>Input2022!I2468*0.000001</f>
        <v>0</v>
      </c>
      <c r="J2468">
        <f>Input2022!J2468*0.000001</f>
        <v>41.657433999999995</v>
      </c>
      <c r="K2468">
        <f>Input2022!K2468*0.000001</f>
        <v>56.340894999999996</v>
      </c>
      <c r="L2468">
        <f>Input2022!L2468*0.000001</f>
        <v>61.286427999999994</v>
      </c>
      <c r="M2468">
        <f>Input2022!M2468*0.000001</f>
        <v>49.685245999999999</v>
      </c>
      <c r="N2468">
        <f>Input2022!N2468*0.000001</f>
        <v>27.81729</v>
      </c>
      <c r="O2468">
        <f>Input2022!O2468*0.000001</f>
        <v>0</v>
      </c>
      <c r="P2468">
        <f>Input2022!P2468*0.000001</f>
        <v>6.5038169999999997</v>
      </c>
      <c r="Q2468">
        <f>Input2022!Q2468*0.000001</f>
        <v>-29.734753999999999</v>
      </c>
      <c r="R2468">
        <f>Input2022!R2468*0.000001</f>
        <v>133.41225799999998</v>
      </c>
      <c r="S2468">
        <f>Input2022!S2468*0.000001</f>
        <v>103.677504</v>
      </c>
      <c r="T2468">
        <f>Input2022!T2468*0.000001</f>
        <v>4.3589259999999994</v>
      </c>
      <c r="U2468">
        <f>Input2022!U2468*0.000001</f>
        <v>-1.1440000000000001E-3</v>
      </c>
      <c r="V2468">
        <f>Input2022!V2468*0.000001</f>
        <v>6.0726119999999995</v>
      </c>
      <c r="W2468">
        <f>Input2022!W2468*0.000001</f>
        <v>-14.896739</v>
      </c>
    </row>
    <row r="2469" spans="1:23">
      <c r="A2469">
        <f>Input2022!A2469</f>
        <v>2023</v>
      </c>
      <c r="B2469" t="str">
        <f>Input2022!B2469</f>
        <v>Roseville</v>
      </c>
      <c r="C2469" t="str">
        <f>Input2022!C2469</f>
        <v>City</v>
      </c>
      <c r="D2469" t="str">
        <f>Input2022!D2469</f>
        <v>06</v>
      </c>
      <c r="E2469" t="str">
        <f>Input2022!E2469</f>
        <v>061</v>
      </c>
      <c r="F2469">
        <f>Input2022!F2469</f>
        <v>62938</v>
      </c>
      <c r="G2469" t="str">
        <f>Input2022!G2469</f>
        <v>CA</v>
      </c>
      <c r="H2469">
        <f>Input2022!H2469*0.000001</f>
        <v>148.25580199999999</v>
      </c>
      <c r="I2469">
        <f>Input2022!I2469*0.000001</f>
        <v>-1.975781</v>
      </c>
      <c r="J2469">
        <f>Input2022!J2469*0.000001</f>
        <v>197.469234</v>
      </c>
      <c r="K2469">
        <f>Input2022!K2469*0.000001</f>
        <v>286.41449399999999</v>
      </c>
      <c r="L2469">
        <f>Input2022!L2469*0.000001</f>
        <v>814.65081999999995</v>
      </c>
      <c r="M2469">
        <f>Input2022!M2469*0.000001</f>
        <v>210.94405699999999</v>
      </c>
      <c r="N2469">
        <f>Input2022!N2469*0.000001</f>
        <v>0</v>
      </c>
      <c r="O2469">
        <f>Input2022!O2469*0.000001</f>
        <v>140.16179499999998</v>
      </c>
      <c r="P2469">
        <f>Input2022!P2469*0.000001</f>
        <v>22.048489</v>
      </c>
      <c r="Q2469">
        <f>Input2022!Q2469*0.000001</f>
        <v>-440.44116599999995</v>
      </c>
      <c r="R2469">
        <f>Input2022!R2469*0.000001</f>
        <v>1282.2058889999998</v>
      </c>
      <c r="S2469">
        <f>Input2022!S2469*0.000001</f>
        <v>841.764723</v>
      </c>
      <c r="T2469">
        <f>Input2022!T2469*0.000001</f>
        <v>50.609842</v>
      </c>
      <c r="U2469">
        <f>Input2022!U2469*0.000001</f>
        <v>140.875902</v>
      </c>
      <c r="V2469">
        <f>Input2022!V2469*0.000001</f>
        <v>219.54502099999999</v>
      </c>
      <c r="W2469">
        <f>Input2022!W2469*0.000001</f>
        <v>-41.882993999999997</v>
      </c>
    </row>
    <row r="2470" spans="1:23">
      <c r="A2470">
        <f>Input2022!A2470</f>
        <v>2023</v>
      </c>
      <c r="B2470" t="str">
        <f>Input2022!B2470</f>
        <v>Roseville City School District</v>
      </c>
      <c r="C2470" t="str">
        <f>Input2022!C2470</f>
        <v>School District</v>
      </c>
      <c r="D2470" t="str">
        <f>Input2022!D2470</f>
        <v>06</v>
      </c>
      <c r="E2470" t="str">
        <f>Input2022!E2470</f>
        <v>061</v>
      </c>
      <c r="F2470" t="str">
        <f>Input2022!F2470</f>
        <v>33600</v>
      </c>
      <c r="G2470" t="str">
        <f>Input2022!G2470</f>
        <v>CA</v>
      </c>
      <c r="H2470">
        <f>Input2022!H2470*0.000001</f>
        <v>48.201462999999997</v>
      </c>
      <c r="I2470">
        <f>Input2022!I2470*0.000001</f>
        <v>0</v>
      </c>
      <c r="J2470">
        <f>Input2022!J2470*0.000001</f>
        <v>154.11897299999998</v>
      </c>
      <c r="K2470">
        <f>Input2022!K2470*0.000001</f>
        <v>19.208834</v>
      </c>
      <c r="L2470">
        <f>Input2022!L2470*0.000001</f>
        <v>208.67634099999998</v>
      </c>
      <c r="M2470">
        <f>Input2022!M2470*0.000001</f>
        <v>174.00664699999999</v>
      </c>
      <c r="N2470">
        <f>Input2022!N2470*0.000001</f>
        <v>73.311256999999998</v>
      </c>
      <c r="O2470">
        <f>Input2022!O2470*0.000001</f>
        <v>0</v>
      </c>
      <c r="P2470">
        <f>Input2022!P2470*0.000001</f>
        <v>18.440573999999998</v>
      </c>
      <c r="Q2470">
        <f>Input2022!Q2470*0.000001</f>
        <v>-117.50904799999999</v>
      </c>
      <c r="R2470">
        <f>Input2022!R2470*0.000001</f>
        <v>546.06932299999994</v>
      </c>
      <c r="S2470">
        <f>Input2022!S2470*0.000001</f>
        <v>428.56027499999999</v>
      </c>
      <c r="T2470">
        <f>Input2022!T2470*0.000001</f>
        <v>16.481119</v>
      </c>
      <c r="U2470">
        <f>Input2022!U2470*0.000001</f>
        <v>0</v>
      </c>
      <c r="V2470">
        <f>Input2022!V2470*0.000001</f>
        <v>14.774910999999999</v>
      </c>
      <c r="W2470">
        <f>Input2022!W2470*0.000001</f>
        <v>-69.177401000000003</v>
      </c>
    </row>
    <row r="2471" spans="1:23">
      <c r="A2471">
        <f>Input2022!A2471</f>
        <v>2023</v>
      </c>
      <c r="B2471" t="str">
        <f>Input2022!B2471</f>
        <v>Roseville Joint Union High School District</v>
      </c>
      <c r="C2471" t="str">
        <f>Input2022!C2471</f>
        <v>School District</v>
      </c>
      <c r="D2471" t="str">
        <f>Input2022!D2471</f>
        <v>06</v>
      </c>
      <c r="E2471" t="str">
        <f>Input2022!E2471</f>
        <v>061</v>
      </c>
      <c r="F2471" t="str">
        <f>Input2022!F2471</f>
        <v>33630</v>
      </c>
      <c r="G2471" t="str">
        <f>Input2022!G2471</f>
        <v>CA</v>
      </c>
      <c r="H2471">
        <f>Input2022!H2471*0.000001</f>
        <v>25.304226</v>
      </c>
      <c r="I2471">
        <f>Input2022!I2471*0.000001</f>
        <v>-0.65318900000000002</v>
      </c>
      <c r="J2471">
        <f>Input2022!J2471*0.000001</f>
        <v>161.79264999999998</v>
      </c>
      <c r="K2471">
        <f>Input2022!K2471*0.000001</f>
        <v>247.32451399999999</v>
      </c>
      <c r="L2471">
        <f>Input2022!L2471*0.000001</f>
        <v>235.76157999999998</v>
      </c>
      <c r="M2471">
        <f>Input2022!M2471*0.000001</f>
        <v>173.18355199999999</v>
      </c>
      <c r="N2471">
        <f>Input2022!N2471*0.000001</f>
        <v>36.865155000000001</v>
      </c>
      <c r="O2471">
        <f>Input2022!O2471*0.000001</f>
        <v>0</v>
      </c>
      <c r="P2471">
        <f>Input2022!P2471*0.000001</f>
        <v>13.858357</v>
      </c>
      <c r="Q2471">
        <f>Input2022!Q2471*0.000001</f>
        <v>-110.27799999999999</v>
      </c>
      <c r="R2471">
        <f>Input2022!R2471*0.000001</f>
        <v>499.78178799999995</v>
      </c>
      <c r="S2471">
        <f>Input2022!S2471*0.000001</f>
        <v>389.50378799999999</v>
      </c>
      <c r="T2471">
        <f>Input2022!T2471*0.000001</f>
        <v>18.884922</v>
      </c>
      <c r="U2471">
        <f>Input2022!U2471*0.000001</f>
        <v>0</v>
      </c>
      <c r="V2471">
        <f>Input2022!V2471*0.000001</f>
        <v>0</v>
      </c>
      <c r="W2471">
        <f>Input2022!W2471*0.000001</f>
        <v>-82.123255999999998</v>
      </c>
    </row>
    <row r="2472" spans="1:23">
      <c r="A2472">
        <f>Input2022!A2472</f>
        <v>2023</v>
      </c>
      <c r="B2472" t="str">
        <f>Input2022!B2472</f>
        <v>Ross Valley School District</v>
      </c>
      <c r="C2472" t="str">
        <f>Input2022!C2472</f>
        <v>School District</v>
      </c>
      <c r="D2472" t="str">
        <f>Input2022!D2472</f>
        <v>06</v>
      </c>
      <c r="E2472" t="str">
        <f>Input2022!E2472</f>
        <v>041</v>
      </c>
      <c r="F2472" t="str">
        <f>Input2022!F2472</f>
        <v>00006</v>
      </c>
      <c r="G2472" t="str">
        <f>Input2022!G2472</f>
        <v>CA</v>
      </c>
      <c r="H2472">
        <f>Input2022!H2472*0.000001</f>
        <v>7.3070299999999992</v>
      </c>
      <c r="I2472">
        <f>Input2022!I2472*0.000001</f>
        <v>0</v>
      </c>
      <c r="J2472">
        <f>Input2022!J2472*0.000001</f>
        <v>28.824546999999999</v>
      </c>
      <c r="K2472">
        <f>Input2022!K2472*0.000001</f>
        <v>41.456061999999996</v>
      </c>
      <c r="L2472">
        <f>Input2022!L2472*0.000001</f>
        <v>35.522563999999996</v>
      </c>
      <c r="M2472">
        <f>Input2022!M2472*0.000001</f>
        <v>30.549043999999999</v>
      </c>
      <c r="N2472">
        <f>Input2022!N2472*0.000001</f>
        <v>0</v>
      </c>
      <c r="O2472">
        <f>Input2022!O2472*0.000001</f>
        <v>11.703885</v>
      </c>
      <c r="P2472">
        <f>Input2022!P2472*0.000001</f>
        <v>3.5422379999999998</v>
      </c>
      <c r="Q2472">
        <f>Input2022!Q2472*0.000001</f>
        <v>-19.695582999999999</v>
      </c>
      <c r="R2472">
        <f>Input2022!R2472*0.000001</f>
        <v>91.455422999999996</v>
      </c>
      <c r="S2472">
        <f>Input2022!S2472*0.000001</f>
        <v>71.759839999999997</v>
      </c>
      <c r="T2472">
        <f>Input2022!T2472*0.000001</f>
        <v>3.1265399999999999</v>
      </c>
      <c r="U2472">
        <f>Input2022!U2472*0.000001</f>
        <v>0</v>
      </c>
      <c r="V2472">
        <f>Input2022!V2472*0.000001</f>
        <v>1.1356819999999999</v>
      </c>
      <c r="W2472">
        <f>Input2022!W2472*0.000001</f>
        <v>-13.393956999999999</v>
      </c>
    </row>
    <row r="2473" spans="1:23">
      <c r="A2473">
        <f>Input2022!A2473</f>
        <v>2023</v>
      </c>
      <c r="B2473" t="str">
        <f>Input2022!B2473</f>
        <v>Round Valley Joint Elementary School District</v>
      </c>
      <c r="C2473" t="str">
        <f>Input2022!C2473</f>
        <v>School District</v>
      </c>
      <c r="D2473" t="str">
        <f>Input2022!D2473</f>
        <v>06</v>
      </c>
      <c r="E2473" t="str">
        <f>Input2022!E2473</f>
        <v>027</v>
      </c>
      <c r="F2473" t="str">
        <f>Input2022!F2473</f>
        <v>33690</v>
      </c>
      <c r="G2473" t="str">
        <f>Input2022!G2473</f>
        <v>CA</v>
      </c>
      <c r="H2473">
        <f>Input2022!H2473*0.000001</f>
        <v>1.5391759999999999</v>
      </c>
      <c r="I2473">
        <f>Input2022!I2473*0.000001</f>
        <v>-0.01</v>
      </c>
      <c r="J2473">
        <f>Input2022!J2473*0.000001</f>
        <v>1.759388</v>
      </c>
      <c r="K2473">
        <f>Input2022!K2473*0.000001</f>
        <v>0.62216700000000003</v>
      </c>
      <c r="L2473">
        <f>Input2022!L2473*0.000001</f>
        <v>1.917206</v>
      </c>
      <c r="M2473">
        <f>Input2022!M2473*0.000001</f>
        <v>1.701546</v>
      </c>
      <c r="N2473">
        <f>Input2022!N2473*0.000001</f>
        <v>0</v>
      </c>
      <c r="O2473">
        <f>Input2022!O2473*0.000001</f>
        <v>1.647322</v>
      </c>
      <c r="P2473">
        <f>Input2022!P2473*0.000001</f>
        <v>0.13591699999999998</v>
      </c>
      <c r="Q2473">
        <f>Input2022!Q2473*0.000001</f>
        <v>-1.0494219999999999</v>
      </c>
      <c r="R2473">
        <f>Input2022!R2473*0.000001</f>
        <v>4.8669060000000002</v>
      </c>
      <c r="S2473">
        <f>Input2022!S2473*0.000001</f>
        <v>3.8174839999999999</v>
      </c>
      <c r="T2473">
        <f>Input2022!T2473*0.000001</f>
        <v>0.16988599999999998</v>
      </c>
      <c r="U2473">
        <f>Input2022!U2473*0.000001</f>
        <v>0</v>
      </c>
      <c r="V2473">
        <f>Input2022!V2473*0.000001</f>
        <v>0</v>
      </c>
      <c r="W2473">
        <f>Input2022!W2473*0.000001</f>
        <v>0.70310399999999995</v>
      </c>
    </row>
    <row r="2474" spans="1:23">
      <c r="A2474">
        <f>Input2022!A2474</f>
        <v>2023</v>
      </c>
      <c r="B2474" t="str">
        <f>Input2022!B2474</f>
        <v>Round Valley Unified School District</v>
      </c>
      <c r="C2474" t="str">
        <f>Input2022!C2474</f>
        <v>School District</v>
      </c>
      <c r="D2474" t="str">
        <f>Input2022!D2474</f>
        <v>06</v>
      </c>
      <c r="E2474" t="str">
        <f>Input2022!E2474</f>
        <v>045</v>
      </c>
      <c r="F2474" t="str">
        <f>Input2022!F2474</f>
        <v>33720</v>
      </c>
      <c r="G2474" t="str">
        <f>Input2022!G2474</f>
        <v>CA</v>
      </c>
      <c r="H2474">
        <f>Input2022!H2474*0.000001</f>
        <v>1.12395</v>
      </c>
      <c r="I2474">
        <f>Input2022!I2474*0.000001</f>
        <v>-4.0488999999999997E-2</v>
      </c>
      <c r="J2474">
        <f>Input2022!J2474*0.000001</f>
        <v>10.755137999999999</v>
      </c>
      <c r="K2474">
        <f>Input2022!K2474*0.000001</f>
        <v>11.414690999999999</v>
      </c>
      <c r="L2474">
        <f>Input2022!L2474*0.000001</f>
        <v>14.067625999999999</v>
      </c>
      <c r="M2474">
        <f>Input2022!M2474*0.000001</f>
        <v>10.937014999999999</v>
      </c>
      <c r="N2474">
        <f>Input2022!N2474*0.000001</f>
        <v>0</v>
      </c>
      <c r="O2474">
        <f>Input2022!O2474*0.000001</f>
        <v>2.6041749999999997</v>
      </c>
      <c r="P2474">
        <f>Input2022!P2474*0.000001</f>
        <v>1.55768</v>
      </c>
      <c r="Q2474">
        <f>Input2022!Q2474*0.000001</f>
        <v>-7.7534329999999994</v>
      </c>
      <c r="R2474">
        <f>Input2022!R2474*0.000001</f>
        <v>31.194127999999999</v>
      </c>
      <c r="S2474">
        <f>Input2022!S2474*0.000001</f>
        <v>23.440694999999998</v>
      </c>
      <c r="T2474">
        <f>Input2022!T2474*0.000001</f>
        <v>1.1393720000000001</v>
      </c>
      <c r="U2474">
        <f>Input2022!U2474*0.000001</f>
        <v>0</v>
      </c>
      <c r="V2474">
        <f>Input2022!V2474*0.000001</f>
        <v>0.695963</v>
      </c>
      <c r="W2474">
        <f>Input2022!W2474*0.000001</f>
        <v>-5.1618740000000001</v>
      </c>
    </row>
    <row r="2475" spans="1:23">
      <c r="A2475">
        <f>Input2022!A2475</f>
        <v>2023</v>
      </c>
      <c r="B2475" t="str">
        <f>Input2022!B2475</f>
        <v>Rowland Unified School District</v>
      </c>
      <c r="C2475" t="str">
        <f>Input2022!C2475</f>
        <v>School District</v>
      </c>
      <c r="D2475" t="str">
        <f>Input2022!D2475</f>
        <v>06</v>
      </c>
      <c r="E2475" t="str">
        <f>Input2022!E2475</f>
        <v>037</v>
      </c>
      <c r="F2475" t="str">
        <f>Input2022!F2475</f>
        <v>33750</v>
      </c>
      <c r="G2475" t="str">
        <f>Input2022!G2475</f>
        <v>CA</v>
      </c>
      <c r="H2475">
        <f>Input2022!H2475*0.000001</f>
        <v>43.083295999999997</v>
      </c>
      <c r="I2475">
        <f>Input2022!I2475*0.000001</f>
        <v>0</v>
      </c>
      <c r="J2475">
        <f>Input2022!J2475*0.000001</f>
        <v>237.76117699999998</v>
      </c>
      <c r="K2475">
        <f>Input2022!K2475*0.000001</f>
        <v>242.19050099999998</v>
      </c>
      <c r="L2475">
        <f>Input2022!L2475*0.000001</f>
        <v>288.81693999999999</v>
      </c>
      <c r="M2475">
        <f>Input2022!M2475*0.000001</f>
        <v>263.868514</v>
      </c>
      <c r="N2475">
        <f>Input2022!N2475*0.000001</f>
        <v>0</v>
      </c>
      <c r="O2475">
        <f>Input2022!O2475*0.000001</f>
        <v>109.27553899999999</v>
      </c>
      <c r="P2475">
        <f>Input2022!P2475*0.000001</f>
        <v>24.767035999999997</v>
      </c>
      <c r="Q2475">
        <f>Input2022!Q2475*0.000001</f>
        <v>-162.657366</v>
      </c>
      <c r="R2475">
        <f>Input2022!R2475*0.000001</f>
        <v>734.91113899999993</v>
      </c>
      <c r="S2475">
        <f>Input2022!S2475*0.000001</f>
        <v>572.25377300000002</v>
      </c>
      <c r="T2475">
        <f>Input2022!T2475*0.000001</f>
        <v>25.886982999999997</v>
      </c>
      <c r="U2475">
        <f>Input2022!U2475*0.000001</f>
        <v>-6.6169999999999996E-3</v>
      </c>
      <c r="V2475">
        <f>Input2022!V2475*0.000001</f>
        <v>50.095413999999998</v>
      </c>
      <c r="W2475">
        <f>Input2022!W2475*0.000001</f>
        <v>-148.91327799999999</v>
      </c>
    </row>
    <row r="2476" spans="1:23">
      <c r="A2476">
        <f>Input2022!A2476</f>
        <v>2023</v>
      </c>
      <c r="B2476" t="str">
        <f>Input2022!B2476</f>
        <v>Sacramento</v>
      </c>
      <c r="C2476" t="str">
        <f>Input2022!C2476</f>
        <v>City</v>
      </c>
      <c r="D2476" t="str">
        <f>Input2022!D2476</f>
        <v>06</v>
      </c>
      <c r="E2476" t="str">
        <f>Input2022!E2476</f>
        <v>067</v>
      </c>
      <c r="F2476">
        <f>Input2022!F2476</f>
        <v>64000</v>
      </c>
      <c r="G2476" t="str">
        <f>Input2022!G2476</f>
        <v>CA</v>
      </c>
      <c r="H2476">
        <f>Input2022!H2476*0.000001</f>
        <v>321.97999999999996</v>
      </c>
      <c r="I2476">
        <f>Input2022!I2476*0.000001</f>
        <v>-39.177999999999997</v>
      </c>
      <c r="J2476">
        <f>Input2022!J2476*0.000001</f>
        <v>623.25599999999997</v>
      </c>
      <c r="K2476">
        <f>Input2022!K2476*0.000001</f>
        <v>1566.8709999999999</v>
      </c>
      <c r="L2476">
        <f>Input2022!L2476*0.000001</f>
        <v>1465.2149999999999</v>
      </c>
      <c r="M2476">
        <f>Input2022!M2476*0.000001</f>
        <v>607.18700000000001</v>
      </c>
      <c r="N2476">
        <f>Input2022!N2476*0.000001</f>
        <v>0</v>
      </c>
      <c r="O2476">
        <f>Input2022!O2476*0.000001</f>
        <v>301.62899999999996</v>
      </c>
      <c r="P2476">
        <f>Input2022!P2476*0.000001</f>
        <v>42.994</v>
      </c>
      <c r="Q2476">
        <f>Input2022!Q2476*0.000001</f>
        <v>-1302.8409999999999</v>
      </c>
      <c r="R2476">
        <f>Input2022!R2476*0.000001</f>
        <v>4373.7209999999995</v>
      </c>
      <c r="S2476">
        <f>Input2022!S2476*0.000001</f>
        <v>3070.8799999999997</v>
      </c>
      <c r="T2476">
        <f>Input2022!T2476*0.000001</f>
        <v>132.62</v>
      </c>
      <c r="U2476">
        <f>Input2022!U2476*0.000001</f>
        <v>71.155999999999992</v>
      </c>
      <c r="V2476">
        <f>Input2022!V2476*0.000001</f>
        <v>277.62599999999998</v>
      </c>
      <c r="W2476">
        <f>Input2022!W2476*0.000001</f>
        <v>-414.11699999999996</v>
      </c>
    </row>
    <row r="2477" spans="1:23">
      <c r="A2477">
        <f>Input2022!A2477</f>
        <v>2023</v>
      </c>
      <c r="B2477" t="str">
        <f>Input2022!B2477</f>
        <v>Sacramento Area Council of Governments</v>
      </c>
      <c r="C2477" t="str">
        <f>Input2022!C2477</f>
        <v>Special District</v>
      </c>
      <c r="D2477" t="str">
        <f>Input2022!D2477</f>
        <v>06</v>
      </c>
      <c r="E2477" t="str">
        <f>Input2022!E2477</f>
        <v>067</v>
      </c>
      <c r="F2477">
        <f>Input2022!F2477</f>
        <v>99058</v>
      </c>
      <c r="G2477" t="str">
        <f>Input2022!G2477</f>
        <v>CA</v>
      </c>
      <c r="H2477">
        <f>Input2022!H2477*0.000001</f>
        <v>20.041284999999998</v>
      </c>
      <c r="I2477">
        <f>Input2022!I2477*0.000001</f>
        <v>0</v>
      </c>
      <c r="J2477">
        <f>Input2022!J2477*0.000001</f>
        <v>19.690916999999999</v>
      </c>
      <c r="K2477">
        <f>Input2022!K2477*0.000001</f>
        <v>5.2419060000000002</v>
      </c>
      <c r="L2477">
        <f>Input2022!L2477*0.000001</f>
        <v>174.175059</v>
      </c>
      <c r="M2477">
        <f>Input2022!M2477*0.000001</f>
        <v>15.484938999999999</v>
      </c>
      <c r="N2477">
        <f>Input2022!N2477*0.000001</f>
        <v>0</v>
      </c>
      <c r="O2477">
        <f>Input2022!O2477*0.000001</f>
        <v>18.279419999999998</v>
      </c>
      <c r="P2477">
        <f>Input2022!P2477*0.000001</f>
        <v>2.0440769999999997</v>
      </c>
      <c r="Q2477">
        <f>Input2022!Q2477*0.000001</f>
        <v>-19.467970999999999</v>
      </c>
      <c r="R2477">
        <f>Input2022!R2477*0.000001</f>
        <v>83.481864999999999</v>
      </c>
      <c r="S2477">
        <f>Input2022!S2477*0.000001</f>
        <v>64.013893999999993</v>
      </c>
      <c r="T2477">
        <f>Input2022!T2477*0.000001</f>
        <v>2.041703</v>
      </c>
      <c r="U2477">
        <f>Input2022!U2477*0.000001</f>
        <v>5.9840079999999993</v>
      </c>
      <c r="V2477">
        <f>Input2022!V2477*0.000001</f>
        <v>10.126215</v>
      </c>
      <c r="W2477">
        <f>Input2022!W2477*0.000001</f>
        <v>1.7782279999999999</v>
      </c>
    </row>
    <row r="2478" spans="1:23">
      <c r="A2478">
        <f>Input2022!A2478</f>
        <v>2023</v>
      </c>
      <c r="B2478" t="str">
        <f>Input2022!B2478</f>
        <v>Sacramento City Unified School District</v>
      </c>
      <c r="C2478" t="str">
        <f>Input2022!C2478</f>
        <v>School District</v>
      </c>
      <c r="D2478" t="str">
        <f>Input2022!D2478</f>
        <v>06</v>
      </c>
      <c r="E2478" t="str">
        <f>Input2022!E2478</f>
        <v>067</v>
      </c>
      <c r="F2478" t="str">
        <f>Input2022!F2478</f>
        <v>33840</v>
      </c>
      <c r="G2478" t="str">
        <f>Input2022!G2478</f>
        <v>CA</v>
      </c>
      <c r="H2478">
        <f>Input2022!H2478*0.000001</f>
        <v>135.31078299999999</v>
      </c>
      <c r="I2478">
        <f>Input2022!I2478*0.000001</f>
        <v>0</v>
      </c>
      <c r="J2478">
        <f>Input2022!J2478*0.000001</f>
        <v>653.164085</v>
      </c>
      <c r="K2478">
        <f>Input2022!K2478*0.000001</f>
        <v>750.56818899999996</v>
      </c>
      <c r="L2478">
        <f>Input2022!L2478*0.000001</f>
        <v>966.138282</v>
      </c>
      <c r="M2478">
        <f>Input2022!M2478*0.000001</f>
        <v>797.964113</v>
      </c>
      <c r="N2478">
        <f>Input2022!N2478*0.000001</f>
        <v>372.41616599999998</v>
      </c>
      <c r="O2478">
        <f>Input2022!O2478*0.000001</f>
        <v>0</v>
      </c>
      <c r="P2478">
        <f>Input2022!P2478*0.000001</f>
        <v>169.89443499999999</v>
      </c>
      <c r="Q2478">
        <f>Input2022!Q2478*0.000001</f>
        <v>-393.56799999999998</v>
      </c>
      <c r="R2478">
        <f>Input2022!R2478*0.000001</f>
        <v>1786.7264579999999</v>
      </c>
      <c r="S2478">
        <f>Input2022!S2478*0.000001</f>
        <v>1393.1584579999999</v>
      </c>
      <c r="T2478">
        <f>Input2022!T2478*0.000001</f>
        <v>62.176933999999996</v>
      </c>
      <c r="U2478">
        <f>Input2022!U2478*0.000001</f>
        <v>124.66122999999999</v>
      </c>
      <c r="V2478">
        <f>Input2022!V2478*0.000001</f>
        <v>392.12724199999997</v>
      </c>
      <c r="W2478">
        <f>Input2022!W2478*0.000001</f>
        <v>-739.22130499999992</v>
      </c>
    </row>
    <row r="2479" spans="1:23">
      <c r="A2479">
        <f>Input2022!A2479</f>
        <v>2023</v>
      </c>
      <c r="B2479" t="str">
        <f>Input2022!B2479</f>
        <v>Sacramento County</v>
      </c>
      <c r="C2479" t="str">
        <f>Input2022!C2479</f>
        <v>County</v>
      </c>
      <c r="D2479" t="str">
        <f>Input2022!D2479</f>
        <v>06</v>
      </c>
      <c r="E2479" t="str">
        <f>Input2022!E2479</f>
        <v>067</v>
      </c>
      <c r="F2479" t="str">
        <f>Input2022!F2479</f>
        <v>00000</v>
      </c>
      <c r="G2479" t="str">
        <f>Input2022!G2479</f>
        <v>CA</v>
      </c>
      <c r="H2479">
        <f>Input2022!H2479*0.000001</f>
        <v>346.25299999999999</v>
      </c>
      <c r="I2479">
        <f>Input2022!I2479*0.000001</f>
        <v>-190.90699999999998</v>
      </c>
      <c r="J2479">
        <f>Input2022!J2479*0.000001</f>
        <v>3098.9179999999997</v>
      </c>
      <c r="K2479">
        <f>Input2022!K2479*0.000001</f>
        <v>2880.5209999999997</v>
      </c>
      <c r="L2479">
        <f>Input2022!L2479*0.000001</f>
        <v>4441.4079999999994</v>
      </c>
      <c r="M2479">
        <f>Input2022!M2479*0.000001</f>
        <v>3296.549</v>
      </c>
      <c r="N2479">
        <f>Input2022!N2479*0.000001</f>
        <v>0</v>
      </c>
      <c r="O2479">
        <f>Input2022!O2479*0.000001</f>
        <v>955.524</v>
      </c>
      <c r="P2479">
        <f>Input2022!P2479*0.000001</f>
        <v>636.03300000000002</v>
      </c>
      <c r="Q2479">
        <f>Input2022!Q2479*0.000001</f>
        <v>-1566.2459999999999</v>
      </c>
      <c r="R2479">
        <f>Input2022!R2479*0.000001</f>
        <v>12160.295031055895</v>
      </c>
      <c r="S2479">
        <f>Input2022!S2479*0.000001</f>
        <v>10594.049031055896</v>
      </c>
      <c r="T2479">
        <f>Input2022!T2479*0.000001</f>
        <v>319.56299999999999</v>
      </c>
      <c r="U2479">
        <f>Input2022!U2479*0.000001</f>
        <v>0</v>
      </c>
      <c r="V2479">
        <f>Input2022!V2479*0.000001</f>
        <v>136.23699999999999</v>
      </c>
      <c r="W2479">
        <f>Input2022!W2479*0.000001</f>
        <v>-1674.6859999999999</v>
      </c>
    </row>
    <row r="2480" spans="1:23">
      <c r="A2480">
        <f>Input2022!A2480</f>
        <v>2023</v>
      </c>
      <c r="B2480" t="str">
        <f>Input2022!B2480</f>
        <v>Sacramento County Office of Education</v>
      </c>
      <c r="C2480" t="str">
        <f>Input2022!C2480</f>
        <v>School District</v>
      </c>
      <c r="D2480" t="str">
        <f>Input2022!D2480</f>
        <v>06</v>
      </c>
      <c r="E2480" t="str">
        <f>Input2022!E2480</f>
        <v>067</v>
      </c>
      <c r="F2480" t="str">
        <f>Input2022!F2480</f>
        <v>91027</v>
      </c>
      <c r="G2480" t="str">
        <f>Input2022!G2480</f>
        <v>CA</v>
      </c>
      <c r="H2480">
        <f>Input2022!H2480*0.000001</f>
        <v>104.75031399999999</v>
      </c>
      <c r="I2480">
        <f>Input2022!I2480*0.000001</f>
        <v>-0.47863</v>
      </c>
      <c r="J2480">
        <f>Input2022!J2480*0.000001</f>
        <v>128.00793999999999</v>
      </c>
      <c r="K2480">
        <f>Input2022!K2480*0.000001</f>
        <v>1.06</v>
      </c>
      <c r="L2480">
        <f>Input2022!L2480*0.000001</f>
        <v>187.49999299999999</v>
      </c>
      <c r="M2480">
        <f>Input2022!M2480*0.000001</f>
        <v>141.21455699999999</v>
      </c>
      <c r="N2480">
        <f>Input2022!N2480*0.000001</f>
        <v>109.119204</v>
      </c>
      <c r="O2480">
        <f>Input2022!O2480*0.000001</f>
        <v>0</v>
      </c>
      <c r="P2480">
        <f>Input2022!P2480*0.000001</f>
        <v>32.797702999999998</v>
      </c>
      <c r="Q2480">
        <f>Input2022!Q2480*0.000001</f>
        <v>-103.044281</v>
      </c>
      <c r="R2480">
        <f>Input2022!R2480*0.000001</f>
        <v>396.67647799999997</v>
      </c>
      <c r="S2480">
        <f>Input2022!S2480*0.000001</f>
        <v>293.63219699999996</v>
      </c>
      <c r="T2480">
        <f>Input2022!T2480*0.000001</f>
        <v>12.109632</v>
      </c>
      <c r="U2480">
        <f>Input2022!U2480*0.000001</f>
        <v>61.228860999999995</v>
      </c>
      <c r="V2480">
        <f>Input2022!V2480*0.000001</f>
        <v>67.175198999999992</v>
      </c>
      <c r="W2480">
        <f>Input2022!W2480*0.000001</f>
        <v>16.220340999999998</v>
      </c>
    </row>
    <row r="2481" spans="1:23">
      <c r="A2481">
        <f>Input2022!A2481</f>
        <v>2023</v>
      </c>
      <c r="B2481" t="str">
        <f>Input2022!B2481</f>
        <v>Sacramento Metropolitan Air Quality Management District</v>
      </c>
      <c r="C2481" t="str">
        <f>Input2022!C2481</f>
        <v>Special District</v>
      </c>
      <c r="D2481" t="str">
        <f>Input2022!D2481</f>
        <v>06</v>
      </c>
      <c r="E2481" t="str">
        <f>Input2022!E2481</f>
        <v>067</v>
      </c>
      <c r="F2481">
        <f>Input2022!F2481</f>
        <v>99059</v>
      </c>
      <c r="G2481" t="str">
        <f>Input2022!G2481</f>
        <v>CA</v>
      </c>
      <c r="H2481">
        <f>Input2022!H2481*0.000001</f>
        <v>4.7120600000000001</v>
      </c>
      <c r="I2481">
        <f>Input2022!I2481*0.000001</f>
        <v>0</v>
      </c>
      <c r="J2481">
        <f>Input2022!J2481*0.000001</f>
        <v>21.071770000000001</v>
      </c>
      <c r="K2481">
        <f>Input2022!K2481*0.000001</f>
        <v>1.728005</v>
      </c>
      <c r="L2481">
        <f>Input2022!L2481*0.000001</f>
        <v>39.492587999999998</v>
      </c>
      <c r="M2481">
        <f>Input2022!M2481*0.000001</f>
        <v>21.564146999999998</v>
      </c>
      <c r="N2481">
        <f>Input2022!N2481*0.000001</f>
        <v>18.738427999999999</v>
      </c>
      <c r="O2481">
        <f>Input2022!O2481*0.000001</f>
        <v>0</v>
      </c>
      <c r="P2481">
        <f>Input2022!P2481*0.000001</f>
        <v>1.4640799999999998</v>
      </c>
      <c r="Q2481">
        <f>Input2022!Q2481*0.000001</f>
        <v>-14.243086999999999</v>
      </c>
      <c r="R2481">
        <f>Input2022!R2481*0.000001</f>
        <v>61.076702401372224</v>
      </c>
      <c r="S2481">
        <f>Input2022!S2481*0.000001</f>
        <v>46.833615401372221</v>
      </c>
      <c r="T2481">
        <f>Input2022!T2481*0.000001</f>
        <v>2.0247929999999998</v>
      </c>
      <c r="U2481">
        <f>Input2022!U2481*0.000001</f>
        <v>2.9483319999999997</v>
      </c>
      <c r="V2481">
        <f>Input2022!V2481*0.000001</f>
        <v>4.4218719999999996</v>
      </c>
      <c r="W2481">
        <f>Input2022!W2481*0.000001</f>
        <v>-2.0061979999999999</v>
      </c>
    </row>
    <row r="2482" spans="1:23">
      <c r="A2482">
        <f>Input2022!A2482</f>
        <v>2023</v>
      </c>
      <c r="B2482" t="str">
        <f>Input2022!B2482</f>
        <v>Sacramento Metropolitan Fire District</v>
      </c>
      <c r="C2482" t="str">
        <f>Input2022!C2482</f>
        <v>Special District</v>
      </c>
      <c r="D2482" t="str">
        <f>Input2022!D2482</f>
        <v>06</v>
      </c>
      <c r="E2482" t="str">
        <f>Input2022!E2482</f>
        <v>067</v>
      </c>
      <c r="F2482">
        <f>Input2022!F2482</f>
        <v>99060</v>
      </c>
      <c r="G2482" t="str">
        <f>Input2022!G2482</f>
        <v>CA</v>
      </c>
      <c r="H2482">
        <f>Input2022!H2482*0.000001</f>
        <v>57.188600999999998</v>
      </c>
      <c r="I2482">
        <f>Input2022!I2482*0.000001</f>
        <v>-4.0386549999999994</v>
      </c>
      <c r="J2482">
        <f>Input2022!J2482*0.000001</f>
        <v>265.70090499999998</v>
      </c>
      <c r="K2482">
        <f>Input2022!K2482*0.000001</f>
        <v>82.847493</v>
      </c>
      <c r="L2482">
        <f>Input2022!L2482*0.000001</f>
        <v>298.54739000000001</v>
      </c>
      <c r="M2482">
        <f>Input2022!M2482*0.000001</f>
        <v>278.63843700000001</v>
      </c>
      <c r="N2482">
        <f>Input2022!N2482*0.000001</f>
        <v>0</v>
      </c>
      <c r="O2482">
        <f>Input2022!O2482*0.000001</f>
        <v>53.793907999999995</v>
      </c>
      <c r="P2482">
        <f>Input2022!P2482*0.000001</f>
        <v>11.222303</v>
      </c>
      <c r="Q2482">
        <f>Input2022!Q2482*0.000001</f>
        <v>-556.05638999999996</v>
      </c>
      <c r="R2482">
        <f>Input2022!R2482*0.000001</f>
        <v>1578.798675</v>
      </c>
      <c r="S2482">
        <f>Input2022!S2482*0.000001</f>
        <v>1022.7422849999999</v>
      </c>
      <c r="T2482">
        <f>Input2022!T2482*0.000001</f>
        <v>54.410376999999997</v>
      </c>
      <c r="U2482">
        <f>Input2022!U2482*0.000001</f>
        <v>66.143964999999994</v>
      </c>
      <c r="V2482">
        <f>Input2022!V2482*0.000001</f>
        <v>270.39606900000001</v>
      </c>
      <c r="W2482">
        <f>Input2022!W2482*0.000001</f>
        <v>-625.10138299999994</v>
      </c>
    </row>
    <row r="2483" spans="1:23">
      <c r="A2483">
        <f>Input2022!A2483</f>
        <v>2023</v>
      </c>
      <c r="B2483" t="str">
        <f>Input2022!B2483</f>
        <v>Saddleback Valley Unified School District</v>
      </c>
      <c r="C2483" t="str">
        <f>Input2022!C2483</f>
        <v>School District</v>
      </c>
      <c r="D2483" t="str">
        <f>Input2022!D2483</f>
        <v>06</v>
      </c>
      <c r="E2483" t="str">
        <f>Input2022!E2483</f>
        <v>059</v>
      </c>
      <c r="F2483" t="str">
        <f>Input2022!F2483</f>
        <v>33860</v>
      </c>
      <c r="G2483" t="str">
        <f>Input2022!G2483</f>
        <v>CA</v>
      </c>
      <c r="H2483">
        <f>Input2022!H2483*0.000001</f>
        <v>77.270932999999999</v>
      </c>
      <c r="I2483">
        <f>Input2022!I2483*0.000001</f>
        <v>-4</v>
      </c>
      <c r="J2483">
        <f>Input2022!J2483*0.000001</f>
        <v>375.88295999999997</v>
      </c>
      <c r="K2483">
        <f>Input2022!K2483*0.000001</f>
        <v>87.616968999999997</v>
      </c>
      <c r="L2483">
        <f>Input2022!L2483*0.000001</f>
        <v>453.12793299999998</v>
      </c>
      <c r="M2483">
        <f>Input2022!M2483*0.000001</f>
        <v>413.50564099999997</v>
      </c>
      <c r="N2483">
        <f>Input2022!N2483*0.000001</f>
        <v>0</v>
      </c>
      <c r="O2483">
        <f>Input2022!O2483*0.000001</f>
        <v>132.80162099999998</v>
      </c>
      <c r="P2483">
        <f>Input2022!P2483*0.000001</f>
        <v>25.769886</v>
      </c>
      <c r="Q2483">
        <f>Input2022!Q2483*0.000001</f>
        <v>-256.23593</v>
      </c>
      <c r="R2483">
        <f>Input2022!R2483*0.000001</f>
        <v>1177.3780715443145</v>
      </c>
      <c r="S2483">
        <f>Input2022!S2483*0.000001</f>
        <v>921.14214154431454</v>
      </c>
      <c r="T2483">
        <f>Input2022!T2483*0.000001</f>
        <v>39.740007999999996</v>
      </c>
      <c r="U2483">
        <f>Input2022!U2483*0.000001</f>
        <v>-7.2318444620566667E-3</v>
      </c>
      <c r="V2483">
        <f>Input2022!V2483*0.000001</f>
        <v>88.912563155537939</v>
      </c>
      <c r="W2483">
        <f>Input2022!W2483*0.000001</f>
        <v>-208.53321099999999</v>
      </c>
    </row>
    <row r="2484" spans="1:23">
      <c r="A2484">
        <f>Input2022!A2484</f>
        <v>2023</v>
      </c>
      <c r="B2484" t="str">
        <f>Input2022!B2484</f>
        <v>Salida Union School District</v>
      </c>
      <c r="C2484" t="str">
        <f>Input2022!C2484</f>
        <v>School District</v>
      </c>
      <c r="D2484" t="str">
        <f>Input2022!D2484</f>
        <v>06</v>
      </c>
      <c r="E2484" t="str">
        <f>Input2022!E2484</f>
        <v>099</v>
      </c>
      <c r="F2484" t="str">
        <f>Input2022!F2484</f>
        <v>33900</v>
      </c>
      <c r="G2484" t="str">
        <f>Input2022!G2484</f>
        <v>CA</v>
      </c>
      <c r="H2484">
        <f>Input2022!H2484*0.000001</f>
        <v>9.719265</v>
      </c>
      <c r="I2484">
        <f>Input2022!I2484*0.000001</f>
        <v>-2.1248960000000001</v>
      </c>
      <c r="J2484">
        <f>Input2022!J2484*0.000001</f>
        <v>38.922384999999998</v>
      </c>
      <c r="K2484">
        <f>Input2022!K2484*0.000001</f>
        <v>19.776367</v>
      </c>
      <c r="L2484">
        <f>Input2022!L2484*0.000001</f>
        <v>53.733271999999999</v>
      </c>
      <c r="M2484">
        <f>Input2022!M2484*0.000001</f>
        <v>47.842832999999999</v>
      </c>
      <c r="N2484">
        <f>Input2022!N2484*0.000001</f>
        <v>0</v>
      </c>
      <c r="O2484">
        <f>Input2022!O2484*0.000001</f>
        <v>17.661662</v>
      </c>
      <c r="P2484">
        <f>Input2022!P2484*0.000001</f>
        <v>4.178636</v>
      </c>
      <c r="Q2484">
        <f>Input2022!Q2484*0.000001</f>
        <v>-30.439342999999997</v>
      </c>
      <c r="R2484">
        <f>Input2022!R2484*0.000001</f>
        <v>134.73276087719299</v>
      </c>
      <c r="S2484">
        <f>Input2022!S2484*0.000001</f>
        <v>104.29341787719299</v>
      </c>
      <c r="T2484">
        <f>Input2022!T2484*0.000001</f>
        <v>4.6088209999999998</v>
      </c>
      <c r="U2484">
        <f>Input2022!U2484*0.000001</f>
        <v>-1.1421921933822072E-3</v>
      </c>
      <c r="V2484">
        <f>Input2022!V2484*0.000001</f>
        <v>0.12150980780661778</v>
      </c>
      <c r="W2484">
        <f>Input2022!W2484*0.000001</f>
        <v>-10.288411</v>
      </c>
    </row>
    <row r="2485" spans="1:23">
      <c r="A2485">
        <f>Input2022!A2485</f>
        <v>2023</v>
      </c>
      <c r="B2485" t="str">
        <f>Input2022!B2485</f>
        <v>Salinas City Elementary School District</v>
      </c>
      <c r="C2485" t="str">
        <f>Input2022!C2485</f>
        <v>School District</v>
      </c>
      <c r="D2485" t="str">
        <f>Input2022!D2485</f>
        <v>06</v>
      </c>
      <c r="E2485" t="str">
        <f>Input2022!E2485</f>
        <v>053</v>
      </c>
      <c r="F2485" t="str">
        <f>Input2022!F2485</f>
        <v>33930</v>
      </c>
      <c r="G2485" t="str">
        <f>Input2022!G2485</f>
        <v>CA</v>
      </c>
      <c r="H2485">
        <f>Input2022!H2485*0.000001</f>
        <v>29.005730999999997</v>
      </c>
      <c r="I2485">
        <f>Input2022!I2485*0.000001</f>
        <v>-1.3463229999999999</v>
      </c>
      <c r="J2485">
        <f>Input2022!J2485*0.000001</f>
        <v>166.487213</v>
      </c>
      <c r="K2485">
        <f>Input2022!K2485*0.000001</f>
        <v>60.197716999999997</v>
      </c>
      <c r="L2485">
        <f>Input2022!L2485*0.000001</f>
        <v>195.96005199999999</v>
      </c>
      <c r="M2485">
        <f>Input2022!M2485*0.000001</f>
        <v>186.24427799999998</v>
      </c>
      <c r="N2485">
        <f>Input2022!N2485*0.000001</f>
        <v>0</v>
      </c>
      <c r="O2485">
        <f>Input2022!O2485*0.000001</f>
        <v>71.823782999999992</v>
      </c>
      <c r="P2485">
        <f>Input2022!P2485*0.000001</f>
        <v>13.053284</v>
      </c>
      <c r="Q2485">
        <f>Input2022!Q2485*0.000001</f>
        <v>-88.018765999999999</v>
      </c>
      <c r="R2485">
        <f>Input2022!R2485*0.000001</f>
        <v>388.26711299999999</v>
      </c>
      <c r="S2485">
        <f>Input2022!S2485*0.000001</f>
        <v>300.24834699999997</v>
      </c>
      <c r="T2485">
        <f>Input2022!T2485*0.000001</f>
        <v>15.563421999999999</v>
      </c>
      <c r="U2485">
        <f>Input2022!U2485*0.000001</f>
        <v>0</v>
      </c>
      <c r="V2485">
        <f>Input2022!V2485*0.000001</f>
        <v>23.016186999999999</v>
      </c>
      <c r="W2485">
        <f>Input2022!W2485*0.000001</f>
        <v>-58.847552</v>
      </c>
    </row>
    <row r="2486" spans="1:23">
      <c r="A2486">
        <f>Input2022!A2486</f>
        <v>2023</v>
      </c>
      <c r="B2486" t="str">
        <f>Input2022!B2486</f>
        <v>Salinas Union High School District</v>
      </c>
      <c r="C2486" t="str">
        <f>Input2022!C2486</f>
        <v>School District</v>
      </c>
      <c r="D2486" t="str">
        <f>Input2022!D2486</f>
        <v>06</v>
      </c>
      <c r="E2486" t="str">
        <f>Input2022!E2486</f>
        <v>053</v>
      </c>
      <c r="F2486" t="str">
        <f>Input2022!F2486</f>
        <v>33980</v>
      </c>
      <c r="G2486" t="str">
        <f>Input2022!G2486</f>
        <v>CA</v>
      </c>
      <c r="H2486">
        <f>Input2022!H2486*0.000001</f>
        <v>78.018264000000002</v>
      </c>
      <c r="I2486">
        <f>Input2022!I2486*0.000001</f>
        <v>0</v>
      </c>
      <c r="J2486">
        <f>Input2022!J2486*0.000001</f>
        <v>326.43508399999996</v>
      </c>
      <c r="K2486">
        <f>Input2022!K2486*0.000001</f>
        <v>235.672911</v>
      </c>
      <c r="L2486">
        <f>Input2022!L2486*0.000001</f>
        <v>371.992594</v>
      </c>
      <c r="M2486">
        <f>Input2022!M2486*0.000001</f>
        <v>345.729896</v>
      </c>
      <c r="N2486">
        <f>Input2022!N2486*0.000001</f>
        <v>0</v>
      </c>
      <c r="O2486">
        <f>Input2022!O2486*0.000001</f>
        <v>148.076502</v>
      </c>
      <c r="P2486">
        <f>Input2022!P2486*0.000001</f>
        <v>44.941769000000001</v>
      </c>
      <c r="Q2486">
        <f>Input2022!Q2486*0.000001</f>
        <v>-183.70746499999998</v>
      </c>
      <c r="R2486">
        <f>Input2022!R2486*0.000001</f>
        <v>830.22358899999995</v>
      </c>
      <c r="S2486">
        <f>Input2022!S2486*0.000001</f>
        <v>646.51612399999999</v>
      </c>
      <c r="T2486">
        <f>Input2022!T2486*0.000001</f>
        <v>31.128050999999999</v>
      </c>
      <c r="U2486">
        <f>Input2022!U2486*0.000001</f>
        <v>-7.4799284723598173E-3</v>
      </c>
      <c r="V2486">
        <f>Input2022!V2486*0.000001</f>
        <v>43.385458071527637</v>
      </c>
      <c r="W2486">
        <f>Input2022!W2486*0.000001</f>
        <v>-124.263611</v>
      </c>
    </row>
    <row r="2487" spans="1:23">
      <c r="A2487">
        <f>Input2022!A2487</f>
        <v>2023</v>
      </c>
      <c r="B2487" t="str">
        <f>Input2022!B2487</f>
        <v>San Anselmo</v>
      </c>
      <c r="C2487" t="str">
        <f>Input2022!C2487</f>
        <v>Town</v>
      </c>
      <c r="D2487" t="str">
        <f>Input2022!D2487</f>
        <v>06</v>
      </c>
      <c r="E2487" t="str">
        <f>Input2022!E2487</f>
        <v>041</v>
      </c>
      <c r="F2487" t="str">
        <f>Input2022!F2487</f>
        <v xml:space="preserve">64434	</v>
      </c>
      <c r="G2487" t="str">
        <f>Input2022!G2487</f>
        <v>CA</v>
      </c>
      <c r="H2487">
        <f>Input2022!H2487*0.000001</f>
        <v>7.6291979999999997</v>
      </c>
      <c r="I2487">
        <f>Input2022!I2487*0.000001</f>
        <v>-1.503517</v>
      </c>
      <c r="J2487">
        <f>Input2022!J2487*0.000001</f>
        <v>18.325827</v>
      </c>
      <c r="K2487">
        <f>Input2022!K2487*0.000001</f>
        <v>10.469652999999999</v>
      </c>
      <c r="L2487">
        <f>Input2022!L2487*0.000001</f>
        <v>30.826756999999997</v>
      </c>
      <c r="M2487">
        <f>Input2022!M2487*0.000001</f>
        <v>20.464579999999998</v>
      </c>
      <c r="N2487">
        <f>Input2022!N2487*0.000001</f>
        <v>0</v>
      </c>
      <c r="O2487">
        <f>Input2022!O2487*0.000001</f>
        <v>10.197981</v>
      </c>
      <c r="P2487">
        <f>Input2022!P2487*0.000001</f>
        <v>2.3398599999999998</v>
      </c>
      <c r="Q2487">
        <f>Input2022!Q2487*0.000001</f>
        <v>-1.9771509999999999</v>
      </c>
      <c r="R2487">
        <f>Input2022!R2487*0.000001</f>
        <v>8.4783489999999997</v>
      </c>
      <c r="S2487">
        <f>Input2022!S2487*0.000001</f>
        <v>6.5011979999999996</v>
      </c>
      <c r="T2487">
        <f>Input2022!T2487*0.000001</f>
        <v>0.31954899999999997</v>
      </c>
      <c r="U2487">
        <f>Input2022!U2487*0.000001</f>
        <v>0.237092</v>
      </c>
      <c r="V2487">
        <f>Input2022!V2487*0.000001</f>
        <v>2.0139420000000001</v>
      </c>
      <c r="W2487">
        <f>Input2022!W2487*0.000001</f>
        <v>6.6670229999999995</v>
      </c>
    </row>
    <row r="2488" spans="1:23">
      <c r="A2488">
        <f>Input2022!A2488</f>
        <v>2023</v>
      </c>
      <c r="B2488" t="str">
        <f>Input2022!B2488</f>
        <v>San Ardo Union Elementary School District</v>
      </c>
      <c r="C2488" t="str">
        <f>Input2022!C2488</f>
        <v>School District</v>
      </c>
      <c r="D2488" t="str">
        <f>Input2022!D2488</f>
        <v>06</v>
      </c>
      <c r="E2488" t="str">
        <f>Input2022!E2488</f>
        <v>053</v>
      </c>
      <c r="F2488" t="str">
        <f>Input2022!F2488</f>
        <v>34080</v>
      </c>
      <c r="G2488" t="str">
        <f>Input2022!G2488</f>
        <v>CA</v>
      </c>
      <c r="H2488">
        <f>Input2022!H2488*0.000001</f>
        <v>0.90256599999999998</v>
      </c>
      <c r="I2488">
        <f>Input2022!I2488*0.000001</f>
        <v>0</v>
      </c>
      <c r="J2488">
        <f>Input2022!J2488*0.000001</f>
        <v>2.3000179999999997</v>
      </c>
      <c r="K2488">
        <f>Input2022!K2488*0.000001</f>
        <v>2.7059709999999999</v>
      </c>
      <c r="L2488">
        <f>Input2022!L2488*0.000001</f>
        <v>3.8177879999999997</v>
      </c>
      <c r="M2488">
        <f>Input2022!M2488*0.000001</f>
        <v>3.1927669999999999</v>
      </c>
      <c r="N2488">
        <f>Input2022!N2488*0.000001</f>
        <v>0</v>
      </c>
      <c r="O2488">
        <f>Input2022!O2488*0.000001</f>
        <v>1.9369779999999999</v>
      </c>
      <c r="P2488">
        <f>Input2022!P2488*0.000001</f>
        <v>0.21113999999999999</v>
      </c>
      <c r="Q2488">
        <f>Input2022!Q2488*0.000001</f>
        <v>-1.5322549999999999</v>
      </c>
      <c r="R2488">
        <f>Input2022!R2488*0.000001</f>
        <v>6.5738979999999998</v>
      </c>
      <c r="S2488">
        <f>Input2022!S2488*0.000001</f>
        <v>5.0416429999999997</v>
      </c>
      <c r="T2488">
        <f>Input2022!T2488*0.000001</f>
        <v>0.20329899999999998</v>
      </c>
      <c r="U2488">
        <f>Input2022!U2488*0.000001</f>
        <v>0</v>
      </c>
      <c r="V2488">
        <f>Input2022!V2488*0.000001</f>
        <v>0</v>
      </c>
      <c r="W2488">
        <f>Input2022!W2488*0.000001</f>
        <v>-9.0064999999999992E-2</v>
      </c>
    </row>
    <row r="2489" spans="1:23">
      <c r="A2489">
        <f>Input2022!A2489</f>
        <v>2023</v>
      </c>
      <c r="B2489" t="str">
        <f>Input2022!B2489</f>
        <v>San Benito County</v>
      </c>
      <c r="C2489" t="str">
        <f>Input2022!C2489</f>
        <v>County</v>
      </c>
      <c r="D2489" t="str">
        <f>Input2022!D2489</f>
        <v>06</v>
      </c>
      <c r="E2489" t="str">
        <f>Input2022!E2489</f>
        <v>069</v>
      </c>
      <c r="F2489" t="str">
        <f>Input2022!F2489</f>
        <v>00000</v>
      </c>
      <c r="G2489" t="str">
        <f>Input2022!G2489</f>
        <v>CA</v>
      </c>
      <c r="H2489">
        <f>Input2022!H2489*0.000001</f>
        <v>41.733899999999998</v>
      </c>
      <c r="I2489">
        <f>Input2022!I2489*0.000001</f>
        <v>-1.3919009999999998</v>
      </c>
      <c r="J2489">
        <f>Input2022!J2489*0.000001</f>
        <v>68.060625000000002</v>
      </c>
      <c r="K2489">
        <f>Input2022!K2489*0.000001</f>
        <v>35.646307</v>
      </c>
      <c r="L2489">
        <f>Input2022!L2489*0.000001</f>
        <v>146.715643</v>
      </c>
      <c r="M2489">
        <f>Input2022!M2489*0.000001</f>
        <v>72.663230999999996</v>
      </c>
      <c r="N2489">
        <f>Input2022!N2489*0.000001</f>
        <v>1.3929999999999999E-3</v>
      </c>
      <c r="O2489">
        <f>Input2022!O2489*0.000001</f>
        <v>64.847127999999998</v>
      </c>
      <c r="P2489">
        <f>Input2022!P2489*0.000001</f>
        <v>6.8469439999999997</v>
      </c>
      <c r="Q2489">
        <f>Input2022!Q2489*0.000001</f>
        <v>-75.524855000000002</v>
      </c>
      <c r="R2489">
        <f>Input2022!R2489*0.000001</f>
        <v>283.81512299999997</v>
      </c>
      <c r="S2489">
        <f>Input2022!S2489*0.000001</f>
        <v>208.290268</v>
      </c>
      <c r="T2489">
        <f>Input2022!T2489*0.000001</f>
        <v>9.9988979999999987</v>
      </c>
      <c r="U2489">
        <f>Input2022!U2489*0.000001</f>
        <v>27.934275999999997</v>
      </c>
      <c r="V2489">
        <f>Input2022!V2489*0.000001</f>
        <v>25.494859999999999</v>
      </c>
      <c r="W2489">
        <f>Input2022!W2489*0.000001</f>
        <v>-5.8212989999999998</v>
      </c>
    </row>
    <row r="2490" spans="1:23">
      <c r="A2490">
        <f>Input2022!A2490</f>
        <v>2023</v>
      </c>
      <c r="B2490" t="str">
        <f>Input2022!B2490</f>
        <v>San Benito County Office of Education</v>
      </c>
      <c r="C2490" t="str">
        <f>Input2022!C2490</f>
        <v>School District</v>
      </c>
      <c r="D2490" t="str">
        <f>Input2022!D2490</f>
        <v>06</v>
      </c>
      <c r="E2490" t="str">
        <f>Input2022!E2490</f>
        <v>069</v>
      </c>
      <c r="F2490" t="str">
        <f>Input2022!F2490</f>
        <v>91028</v>
      </c>
      <c r="G2490" t="str">
        <f>Input2022!G2490</f>
        <v>CA</v>
      </c>
      <c r="H2490">
        <f>Input2022!H2490*0.000001</f>
        <v>11.990670999999999</v>
      </c>
      <c r="I2490">
        <f>Input2022!I2490*0.000001</f>
        <v>-2</v>
      </c>
      <c r="J2490">
        <f>Input2022!J2490*0.000001</f>
        <v>14.54693</v>
      </c>
      <c r="K2490">
        <f>Input2022!K2490*0.000001</f>
        <v>1.6476999999999999E-2</v>
      </c>
      <c r="L2490">
        <f>Input2022!L2490*0.000001</f>
        <v>27.72186</v>
      </c>
      <c r="M2490">
        <f>Input2022!M2490*0.000001</f>
        <v>18.949075999999998</v>
      </c>
      <c r="N2490">
        <f>Input2022!N2490*0.000001</f>
        <v>0</v>
      </c>
      <c r="O2490">
        <f>Input2022!O2490*0.000001</f>
        <v>16.788246999999998</v>
      </c>
      <c r="P2490">
        <f>Input2022!P2490*0.000001</f>
        <v>1.867491</v>
      </c>
      <c r="Q2490">
        <f>Input2022!Q2490*0.000001</f>
        <v>-9.7766780000000004</v>
      </c>
      <c r="R2490">
        <f>Input2022!R2490*0.000001</f>
        <v>40.279415999999998</v>
      </c>
      <c r="S2490">
        <f>Input2022!S2490*0.000001</f>
        <v>30.502737999999997</v>
      </c>
      <c r="T2490">
        <f>Input2022!T2490*0.000001</f>
        <v>1.502589</v>
      </c>
      <c r="U2490">
        <f>Input2022!U2490*0.000001</f>
        <v>-2.6399999999999997E-4</v>
      </c>
      <c r="V2490">
        <f>Input2022!V2490*0.000001</f>
        <v>0.36432599999999998</v>
      </c>
      <c r="W2490">
        <f>Input2022!W2490*0.000001</f>
        <v>12.111018</v>
      </c>
    </row>
    <row r="2491" spans="1:23">
      <c r="A2491">
        <f>Input2022!A2491</f>
        <v>2023</v>
      </c>
      <c r="B2491" t="str">
        <f>Input2022!B2491</f>
        <v>San Benito High School District</v>
      </c>
      <c r="C2491" t="str">
        <f>Input2022!C2491</f>
        <v>School District</v>
      </c>
      <c r="D2491" t="str">
        <f>Input2022!D2491</f>
        <v>06</v>
      </c>
      <c r="E2491" t="str">
        <f>Input2022!E2491</f>
        <v>069</v>
      </c>
      <c r="F2491" t="str">
        <f>Input2022!F2491</f>
        <v>34140</v>
      </c>
      <c r="G2491" t="str">
        <f>Input2022!G2491</f>
        <v>CA</v>
      </c>
      <c r="H2491">
        <f>Input2022!H2491*0.000001</f>
        <v>9.5163909999999987</v>
      </c>
      <c r="I2491">
        <f>Input2022!I2491*0.000001</f>
        <v>-2.8382869999999998</v>
      </c>
      <c r="J2491">
        <f>Input2022!J2491*0.000001</f>
        <v>52.744160999999998</v>
      </c>
      <c r="K2491">
        <f>Input2022!K2491*0.000001</f>
        <v>106.416966</v>
      </c>
      <c r="L2491">
        <f>Input2022!L2491*0.000001</f>
        <v>82.44176499999999</v>
      </c>
      <c r="M2491">
        <f>Input2022!M2491*0.000001</f>
        <v>62.419955999999999</v>
      </c>
      <c r="N2491">
        <f>Input2022!N2491*0.000001</f>
        <v>0</v>
      </c>
      <c r="O2491">
        <f>Input2022!O2491*0.000001</f>
        <v>20.120229999999999</v>
      </c>
      <c r="P2491">
        <f>Input2022!P2491*0.000001</f>
        <v>7.3130629999999996</v>
      </c>
      <c r="Q2491">
        <f>Input2022!Q2491*0.000001</f>
        <v>-34.533071999999997</v>
      </c>
      <c r="R2491">
        <f>Input2022!R2491*0.000001</f>
        <v>152.00370157894739</v>
      </c>
      <c r="S2491">
        <f>Input2022!S2491*0.000001</f>
        <v>117.4706295789474</v>
      </c>
      <c r="T2491">
        <f>Input2022!T2491*0.000001</f>
        <v>5.2133269999999996</v>
      </c>
      <c r="U2491">
        <f>Input2022!U2491*0.000001</f>
        <v>-1.2666532593619971E-3</v>
      </c>
      <c r="V2491">
        <f>Input2022!V2491*0.000001</f>
        <v>0.13475034674063799</v>
      </c>
      <c r="W2491">
        <f>Input2022!W2491*0.000001</f>
        <v>-13.642640999999999</v>
      </c>
    </row>
    <row r="2492" spans="1:23">
      <c r="A2492">
        <f>Input2022!A2492</f>
        <v>2023</v>
      </c>
      <c r="B2492" t="str">
        <f>Input2022!B2492</f>
        <v>San Bernardino</v>
      </c>
      <c r="C2492" t="str">
        <f>Input2022!C2492</f>
        <v>City</v>
      </c>
      <c r="D2492" t="str">
        <f>Input2022!D2492</f>
        <v>06</v>
      </c>
      <c r="E2492" t="str">
        <f>Input2022!E2492</f>
        <v>071</v>
      </c>
      <c r="F2492">
        <f>Input2022!F2492</f>
        <v>65000</v>
      </c>
      <c r="G2492" t="str">
        <f>Input2022!G2492</f>
        <v>CA</v>
      </c>
      <c r="H2492">
        <f>Input2022!H2492*0.000001</f>
        <v>129.95465300000001</v>
      </c>
      <c r="I2492">
        <f>Input2022!I2492*0.000001</f>
        <v>-0.18435299999999999</v>
      </c>
      <c r="J2492">
        <f>Input2022!J2492*0.000001</f>
        <v>204.122692</v>
      </c>
      <c r="K2492">
        <f>Input2022!K2492*0.000001</f>
        <v>192.75715699999998</v>
      </c>
      <c r="L2492">
        <f>Input2022!L2492*0.000001</f>
        <v>379.82423199999999</v>
      </c>
      <c r="M2492">
        <f>Input2022!M2492*0.000001</f>
        <v>220.98628699999998</v>
      </c>
      <c r="N2492">
        <f>Input2022!N2492*0.000001</f>
        <v>0</v>
      </c>
      <c r="O2492">
        <f>Input2022!O2492*0.000001</f>
        <v>134.042867</v>
      </c>
      <c r="P2492">
        <f>Input2022!P2492*0.000001</f>
        <v>29.333034999999999</v>
      </c>
      <c r="Q2492">
        <f>Input2022!Q2492*0.000001</f>
        <v>-519.63390600000002</v>
      </c>
      <c r="R2492">
        <f>Input2022!R2492*0.000001</f>
        <v>1565.952358</v>
      </c>
      <c r="S2492">
        <f>Input2022!S2492*0.000001</f>
        <v>1046.318452</v>
      </c>
      <c r="T2492">
        <f>Input2022!T2492*0.000001</f>
        <v>51.381143999999999</v>
      </c>
      <c r="U2492">
        <f>Input2022!U2492*0.000001</f>
        <v>35.328117999999996</v>
      </c>
      <c r="V2492">
        <f>Input2022!V2492*0.000001</f>
        <v>33.106372</v>
      </c>
      <c r="W2492">
        <f>Input2022!W2492*0.000001</f>
        <v>-216.95506899999998</v>
      </c>
    </row>
    <row r="2493" spans="1:23">
      <c r="A2493">
        <f>Input2022!A2493</f>
        <v>2023</v>
      </c>
      <c r="B2493" t="str">
        <f>Input2022!B2493</f>
        <v>San Bernardino City Unified School District</v>
      </c>
      <c r="C2493" t="str">
        <f>Input2022!C2493</f>
        <v>School District</v>
      </c>
      <c r="D2493" t="str">
        <f>Input2022!D2493</f>
        <v>06</v>
      </c>
      <c r="E2493" t="str">
        <f>Input2022!E2493</f>
        <v>071</v>
      </c>
      <c r="F2493" t="str">
        <f>Input2022!F2493</f>
        <v>34170</v>
      </c>
      <c r="G2493" t="str">
        <f>Input2022!G2493</f>
        <v>CA</v>
      </c>
      <c r="H2493">
        <f>Input2022!H2493*0.000001</f>
        <v>125.175416</v>
      </c>
      <c r="I2493">
        <f>Input2022!I2493*0.000001</f>
        <v>-18</v>
      </c>
      <c r="J2493">
        <f>Input2022!J2493*0.000001</f>
        <v>998.83962799999995</v>
      </c>
      <c r="K2493">
        <f>Input2022!K2493*0.000001</f>
        <v>405.77339599999999</v>
      </c>
      <c r="L2493">
        <f>Input2022!L2493*0.000001</f>
        <v>1223.1410449999998</v>
      </c>
      <c r="M2493">
        <f>Input2022!M2493*0.000001</f>
        <v>1135.322551</v>
      </c>
      <c r="N2493">
        <f>Input2022!N2493*0.000001</f>
        <v>0</v>
      </c>
      <c r="O2493">
        <f>Input2022!O2493*0.000001</f>
        <v>499.33621599999998</v>
      </c>
      <c r="P2493">
        <f>Input2022!P2493*0.000001</f>
        <v>228.790232</v>
      </c>
      <c r="Q2493">
        <f>Input2022!Q2493*0.000001</f>
        <v>-623.47564599999998</v>
      </c>
      <c r="R2493">
        <f>Input2022!R2493*0.000001</f>
        <v>2827.6934456598019</v>
      </c>
      <c r="S2493">
        <f>Input2022!S2493*0.000001</f>
        <v>2204.217799659802</v>
      </c>
      <c r="T2493">
        <f>Input2022!T2493*0.000001</f>
        <v>97.319569999999999</v>
      </c>
      <c r="U2493">
        <f>Input2022!U2493*0.000001</f>
        <v>6.3350621953635819E-2</v>
      </c>
      <c r="V2493">
        <f>Input2022!V2493*0.000001</f>
        <v>131.15634562195362</v>
      </c>
      <c r="W2493">
        <f>Input2022!W2493*0.000001</f>
        <v>-502.31825899999995</v>
      </c>
    </row>
    <row r="2494" spans="1:23">
      <c r="A2494">
        <f>Input2022!A2494</f>
        <v>2023</v>
      </c>
      <c r="B2494" t="str">
        <f>Input2022!B2494</f>
        <v>San Bernardino County</v>
      </c>
      <c r="C2494" t="str">
        <f>Input2022!C2494</f>
        <v>County</v>
      </c>
      <c r="D2494" t="str">
        <f>Input2022!D2494</f>
        <v>06</v>
      </c>
      <c r="E2494" t="str">
        <f>Input2022!E2494</f>
        <v>071</v>
      </c>
      <c r="F2494" t="str">
        <f>Input2022!F2494</f>
        <v>00000</v>
      </c>
      <c r="G2494" t="str">
        <f>Input2022!G2494</f>
        <v>CA</v>
      </c>
      <c r="H2494">
        <f>Input2022!H2494*0.000001</f>
        <v>1391.163</v>
      </c>
      <c r="I2494">
        <f>Input2022!I2494*0.000001</f>
        <v>-326.86099999999999</v>
      </c>
      <c r="J2494">
        <f>Input2022!J2494*0.000001</f>
        <v>3493.64</v>
      </c>
      <c r="K2494">
        <f>Input2022!K2494*0.000001</f>
        <v>1089.1179999999999</v>
      </c>
      <c r="L2494">
        <f>Input2022!L2494*0.000001</f>
        <v>6004.1419999999998</v>
      </c>
      <c r="M2494">
        <f>Input2022!M2494*0.000001</f>
        <v>4011.1889999999999</v>
      </c>
      <c r="N2494">
        <f>Input2022!N2494*0.000001</f>
        <v>324.642</v>
      </c>
      <c r="O2494">
        <f>Input2022!O2494*0.000001</f>
        <v>1978.9359999999999</v>
      </c>
      <c r="P2494">
        <f>Input2022!P2494*0.000001</f>
        <v>601.89</v>
      </c>
      <c r="Q2494">
        <f>Input2022!Q2494*0.000001</f>
        <v>-1938.432</v>
      </c>
      <c r="R2494">
        <f>Input2022!R2494*0.000001</f>
        <v>13027.096774</v>
      </c>
      <c r="S2494">
        <f>Input2022!S2494*0.000001</f>
        <v>11088.664773999999</v>
      </c>
      <c r="T2494">
        <f>Input2022!T2494*0.000001</f>
        <v>468.411</v>
      </c>
      <c r="U2494">
        <f>Input2022!U2494*0.000001</f>
        <v>0</v>
      </c>
      <c r="V2494">
        <f>Input2022!V2494*0.000001</f>
        <v>0</v>
      </c>
      <c r="W2494">
        <f>Input2022!W2494*0.000001</f>
        <v>678.27099999999996</v>
      </c>
    </row>
    <row r="2495" spans="1:23">
      <c r="A2495">
        <f>Input2022!A2495</f>
        <v>2023</v>
      </c>
      <c r="B2495" t="str">
        <f>Input2022!B2495</f>
        <v>San Bernardino County Superintendent of Schools</v>
      </c>
      <c r="C2495" t="str">
        <f>Input2022!C2495</f>
        <v>School District</v>
      </c>
      <c r="D2495" t="str">
        <f>Input2022!D2495</f>
        <v>06</v>
      </c>
      <c r="E2495" t="str">
        <f>Input2022!E2495</f>
        <v>071</v>
      </c>
      <c r="F2495" t="str">
        <f>Input2022!F2495</f>
        <v>91029</v>
      </c>
      <c r="G2495" t="str">
        <f>Input2022!G2495</f>
        <v>CA</v>
      </c>
      <c r="H2495">
        <f>Input2022!H2495*0.000001</f>
        <v>62.085114999999995</v>
      </c>
      <c r="I2495">
        <f>Input2022!I2495*0.000001</f>
        <v>-8.2461459999999995</v>
      </c>
      <c r="J2495">
        <f>Input2022!J2495*0.000001</f>
        <v>375.54533699999996</v>
      </c>
      <c r="K2495">
        <f>Input2022!K2495*0.000001</f>
        <v>5.8411969999999993</v>
      </c>
      <c r="L2495">
        <f>Input2022!L2495*0.000001</f>
        <v>594.90569800000003</v>
      </c>
      <c r="M2495">
        <f>Input2022!M2495*0.000001</f>
        <v>402.226225</v>
      </c>
      <c r="N2495">
        <f>Input2022!N2495*0.000001</f>
        <v>0</v>
      </c>
      <c r="O2495">
        <f>Input2022!O2495*0.000001</f>
        <v>200.68920499999999</v>
      </c>
      <c r="P2495">
        <f>Input2022!P2495*0.000001</f>
        <v>85.195171000000002</v>
      </c>
      <c r="Q2495">
        <f>Input2022!Q2495*0.000001</f>
        <v>-253.08492099999998</v>
      </c>
      <c r="R2495">
        <f>Input2022!R2495*0.000001</f>
        <v>976.17783561403508</v>
      </c>
      <c r="S2495">
        <f>Input2022!S2495*0.000001</f>
        <v>723.09291461403507</v>
      </c>
      <c r="T2495">
        <f>Input2022!T2495*0.000001</f>
        <v>36.176991000000001</v>
      </c>
      <c r="U2495">
        <f>Input2022!U2495*0.000001</f>
        <v>-4.5512054685952043E-3</v>
      </c>
      <c r="V2495">
        <f>Input2022!V2495*0.000001</f>
        <v>23.405806794531404</v>
      </c>
      <c r="W2495">
        <f>Input2022!W2495*0.000001</f>
        <v>-144.14718999999999</v>
      </c>
    </row>
    <row r="2496" spans="1:23">
      <c r="A2496">
        <f>Input2022!A2496</f>
        <v>2023</v>
      </c>
      <c r="B2496" t="str">
        <f>Input2022!B2496</f>
        <v>San Bernardino County Transportation Authority</v>
      </c>
      <c r="C2496" t="str">
        <f>Input2022!C2496</f>
        <v>Special District</v>
      </c>
      <c r="D2496" t="str">
        <f>Input2022!D2496</f>
        <v>06</v>
      </c>
      <c r="E2496" t="str">
        <f>Input2022!E2496</f>
        <v>071</v>
      </c>
      <c r="F2496">
        <f>Input2022!F2496</f>
        <v>99061</v>
      </c>
      <c r="G2496" t="str">
        <f>Input2022!G2496</f>
        <v>CA</v>
      </c>
      <c r="H2496">
        <f>Input2022!H2496*0.000001</f>
        <v>15.341201</v>
      </c>
      <c r="I2496">
        <f>Input2022!I2496*0.000001</f>
        <v>0</v>
      </c>
      <c r="J2496">
        <f>Input2022!J2496*0.000001</f>
        <v>24.898569999999999</v>
      </c>
      <c r="K2496">
        <f>Input2022!K2496*0.000001</f>
        <v>352.05405500000001</v>
      </c>
      <c r="L2496">
        <f>Input2022!L2496*0.000001</f>
        <v>655.25921299999993</v>
      </c>
      <c r="M2496">
        <f>Input2022!M2496*0.000001</f>
        <v>3.8305439999999997</v>
      </c>
      <c r="N2496">
        <f>Input2022!N2496*0.000001</f>
        <v>0</v>
      </c>
      <c r="O2496">
        <f>Input2022!O2496*0.000001</f>
        <v>2.3119000000000001E-2</v>
      </c>
      <c r="P2496">
        <f>Input2022!P2496*0.000001</f>
        <v>6.5891349999999997</v>
      </c>
      <c r="Q2496">
        <f>Input2022!Q2496*0.000001</f>
        <v>-12.958387999999999</v>
      </c>
      <c r="R2496">
        <f>Input2022!R2496*0.000001</f>
        <v>87.167574999999999</v>
      </c>
      <c r="S2496">
        <f>Input2022!S2496*0.000001</f>
        <v>74.209187</v>
      </c>
      <c r="T2496">
        <f>Input2022!T2496*0.000001</f>
        <v>3.456305</v>
      </c>
      <c r="U2496">
        <f>Input2022!U2496*0.000001</f>
        <v>0</v>
      </c>
      <c r="V2496">
        <f>Input2022!V2496*0.000001</f>
        <v>0</v>
      </c>
      <c r="W2496">
        <f>Input2022!W2496*0.000001</f>
        <v>-213.55907999999999</v>
      </c>
    </row>
    <row r="2497" spans="1:23">
      <c r="A2497">
        <f>Input2022!A2497</f>
        <v>2023</v>
      </c>
      <c r="B2497" t="str">
        <f>Input2022!B2497</f>
        <v>San Bruno</v>
      </c>
      <c r="C2497" t="str">
        <f>Input2022!C2497</f>
        <v>City</v>
      </c>
      <c r="D2497" t="str">
        <f>Input2022!D2497</f>
        <v>06</v>
      </c>
      <c r="E2497" t="str">
        <f>Input2022!E2497</f>
        <v>081</v>
      </c>
      <c r="F2497">
        <f>Input2022!F2497</f>
        <v>65028</v>
      </c>
      <c r="G2497" t="str">
        <f>Input2022!G2497</f>
        <v>CA</v>
      </c>
      <c r="H2497">
        <f>Input2022!H2497*0.000001</f>
        <v>23.347870999999998</v>
      </c>
      <c r="I2497">
        <f>Input2022!I2497*0.000001</f>
        <v>-20.860702</v>
      </c>
      <c r="J2497">
        <f>Input2022!J2497*0.000001</f>
        <v>59.018254999999996</v>
      </c>
      <c r="K2497">
        <f>Input2022!K2497*0.000001</f>
        <v>52.142778</v>
      </c>
      <c r="L2497">
        <f>Input2022!L2497*0.000001</f>
        <v>203.55953199999999</v>
      </c>
      <c r="M2497">
        <f>Input2022!M2497*0.000001</f>
        <v>69.690874999999991</v>
      </c>
      <c r="N2497">
        <f>Input2022!N2497*0.000001</f>
        <v>0</v>
      </c>
      <c r="O2497">
        <f>Input2022!O2497*0.000001</f>
        <v>25.275385999999997</v>
      </c>
      <c r="P2497">
        <f>Input2022!P2497*0.000001</f>
        <v>13.423271</v>
      </c>
      <c r="Q2497">
        <f>Input2022!Q2497*0.000001</f>
        <v>-117.887174</v>
      </c>
      <c r="R2497">
        <f>Input2022!R2497*0.000001</f>
        <v>435.08355400343061</v>
      </c>
      <c r="S2497">
        <f>Input2022!S2497*0.000001</f>
        <v>317.19638000343059</v>
      </c>
      <c r="T2497">
        <f>Input2022!T2497*0.000001</f>
        <v>12.810829</v>
      </c>
      <c r="U2497">
        <f>Input2022!U2497*0.000001</f>
        <v>0</v>
      </c>
      <c r="V2497">
        <f>Input2022!V2497*0.000001</f>
        <v>0</v>
      </c>
      <c r="W2497">
        <f>Input2022!W2497*0.000001</f>
        <v>-18.552817999999998</v>
      </c>
    </row>
    <row r="2498" spans="1:23">
      <c r="A2498">
        <f>Input2022!A2498</f>
        <v>2023</v>
      </c>
      <c r="B2498" t="str">
        <f>Input2022!B2498</f>
        <v>San Bruno Park School District</v>
      </c>
      <c r="C2498" t="str">
        <f>Input2022!C2498</f>
        <v>School District</v>
      </c>
      <c r="D2498" t="str">
        <f>Input2022!D2498</f>
        <v>06</v>
      </c>
      <c r="E2498" t="str">
        <f>Input2022!E2498</f>
        <v>081</v>
      </c>
      <c r="F2498" t="str">
        <f>Input2022!F2498</f>
        <v>34230</v>
      </c>
      <c r="G2498" t="str">
        <f>Input2022!G2498</f>
        <v>CA</v>
      </c>
      <c r="H2498">
        <f>Input2022!H2498*0.000001</f>
        <v>12.374523999999999</v>
      </c>
      <c r="I2498">
        <f>Input2022!I2498*0.000001</f>
        <v>-0.20185899999999998</v>
      </c>
      <c r="J2498">
        <f>Input2022!J2498*0.000001</f>
        <v>36.255544</v>
      </c>
      <c r="K2498">
        <f>Input2022!K2498*0.000001</f>
        <v>69.564393999999993</v>
      </c>
      <c r="L2498">
        <f>Input2022!L2498*0.000001</f>
        <v>52.313988999999999</v>
      </c>
      <c r="M2498">
        <f>Input2022!M2498*0.000001</f>
        <v>41.367168999999997</v>
      </c>
      <c r="N2498">
        <f>Input2022!N2498*0.000001</f>
        <v>22.215976999999999</v>
      </c>
      <c r="O2498">
        <f>Input2022!O2498*0.000001</f>
        <v>0</v>
      </c>
      <c r="P2498">
        <f>Input2022!P2498*0.000001</f>
        <v>4.8148140000000001</v>
      </c>
      <c r="Q2498">
        <f>Input2022!Q2498*0.000001</f>
        <v>-22.600998999999998</v>
      </c>
      <c r="R2498">
        <f>Input2022!R2498*0.000001</f>
        <v>99.300088000000002</v>
      </c>
      <c r="S2498">
        <f>Input2022!S2498*0.000001</f>
        <v>76.699089000000001</v>
      </c>
      <c r="T2498">
        <f>Input2022!T2498*0.000001</f>
        <v>3.006589</v>
      </c>
      <c r="U2498">
        <f>Input2022!U2498*0.000001</f>
        <v>4.0372209999999997</v>
      </c>
      <c r="V2498">
        <f>Input2022!V2498*0.000001</f>
        <v>9.7679790000000004</v>
      </c>
      <c r="W2498">
        <f>Input2022!W2498*0.000001</f>
        <v>-41.139713999999998</v>
      </c>
    </row>
    <row r="2499" spans="1:23">
      <c r="A2499">
        <f>Input2022!A2499</f>
        <v>2023</v>
      </c>
      <c r="B2499" t="str">
        <f>Input2022!B2499</f>
        <v>San Buenaventura</v>
      </c>
      <c r="C2499" t="str">
        <f>Input2022!C2499</f>
        <v>City</v>
      </c>
      <c r="D2499" t="str">
        <f>Input2022!D2499</f>
        <v>06</v>
      </c>
      <c r="E2499" t="str">
        <f>Input2022!E2499</f>
        <v>111</v>
      </c>
      <c r="F2499" t="str">
        <f>Input2022!F2499</f>
        <v>65042</v>
      </c>
      <c r="G2499" t="str">
        <f>Input2022!G2499</f>
        <v>CA</v>
      </c>
      <c r="H2499">
        <f>Input2022!H2499*0.000001</f>
        <v>62.402747999999995</v>
      </c>
      <c r="I2499">
        <f>Input2022!I2499*0.000001</f>
        <v>-8.4794540000000005</v>
      </c>
      <c r="J2499">
        <f>Input2022!J2499*0.000001</f>
        <v>141.80937299999999</v>
      </c>
      <c r="K2499">
        <f>Input2022!K2499*0.000001</f>
        <v>137.29481200000001</v>
      </c>
      <c r="L2499">
        <f>Input2022!L2499*0.000001</f>
        <v>243.969797</v>
      </c>
      <c r="M2499">
        <f>Input2022!M2499*0.000001</f>
        <v>134.25722400000001</v>
      </c>
      <c r="N2499">
        <f>Input2022!N2499*0.000001</f>
        <v>0</v>
      </c>
      <c r="O2499">
        <f>Input2022!O2499*0.000001</f>
        <v>61.568891999999998</v>
      </c>
      <c r="P2499">
        <f>Input2022!P2499*0.000001</f>
        <v>11.408054</v>
      </c>
      <c r="Q2499">
        <f>Input2022!Q2499*0.000001</f>
        <v>-261.03888999999998</v>
      </c>
      <c r="R2499">
        <f>Input2022!R2499*0.000001</f>
        <v>800.75014399999998</v>
      </c>
      <c r="S2499">
        <f>Input2022!S2499*0.000001</f>
        <v>539.71125399999994</v>
      </c>
      <c r="T2499">
        <f>Input2022!T2499*0.000001</f>
        <v>38.272703</v>
      </c>
      <c r="U2499">
        <f>Input2022!U2499*0.000001</f>
        <v>0</v>
      </c>
      <c r="V2499">
        <f>Input2022!V2499*0.000001</f>
        <v>0</v>
      </c>
      <c r="W2499">
        <f>Input2022!W2499*0.000001</f>
        <v>-119.93323599999999</v>
      </c>
    </row>
    <row r="2500" spans="1:23">
      <c r="A2500">
        <f>Input2022!A2500</f>
        <v>2023</v>
      </c>
      <c r="B2500" t="str">
        <f>Input2022!B2500</f>
        <v>San Carlos</v>
      </c>
      <c r="C2500" t="str">
        <f>Input2022!C2500</f>
        <v>City</v>
      </c>
      <c r="D2500" t="str">
        <f>Input2022!D2500</f>
        <v>06</v>
      </c>
      <c r="E2500" t="str">
        <f>Input2022!E2500</f>
        <v>081</v>
      </c>
      <c r="F2500">
        <f>Input2022!F2500</f>
        <v>65070</v>
      </c>
      <c r="G2500" t="str">
        <f>Input2022!G2500</f>
        <v>CA</v>
      </c>
      <c r="H2500">
        <f>Input2022!H2500*0.000001</f>
        <v>52.636635999999996</v>
      </c>
      <c r="I2500">
        <f>Input2022!I2500*0.000001</f>
        <v>-3.2729999999999997</v>
      </c>
      <c r="J2500">
        <f>Input2022!J2500*0.000001</f>
        <v>49.309069999999998</v>
      </c>
      <c r="K2500">
        <f>Input2022!K2500*0.000001</f>
        <v>6.0625629999999999</v>
      </c>
      <c r="L2500">
        <f>Input2022!L2500*0.000001</f>
        <v>99.200751999999994</v>
      </c>
      <c r="M2500">
        <f>Input2022!M2500*0.000001</f>
        <v>62.259170999999995</v>
      </c>
      <c r="N2500">
        <f>Input2022!N2500*0.000001</f>
        <v>0</v>
      </c>
      <c r="O2500">
        <f>Input2022!O2500*0.000001</f>
        <v>68.411908999999994</v>
      </c>
      <c r="P2500">
        <f>Input2022!P2500*0.000001</f>
        <v>21.177668000000001</v>
      </c>
      <c r="Q2500">
        <f>Input2022!Q2500*0.000001</f>
        <v>-48.400717</v>
      </c>
      <c r="R2500">
        <f>Input2022!R2500*0.000001</f>
        <v>163.2783218929674</v>
      </c>
      <c r="S2500">
        <f>Input2022!S2500*0.000001</f>
        <v>114.87760489296741</v>
      </c>
      <c r="T2500">
        <f>Input2022!T2500*0.000001</f>
        <v>5.198404</v>
      </c>
      <c r="U2500">
        <f>Input2022!U2500*0.000001</f>
        <v>3.525414</v>
      </c>
      <c r="V2500">
        <f>Input2022!V2500*0.000001</f>
        <v>4.7613289999999999</v>
      </c>
      <c r="W2500">
        <f>Input2022!W2500*0.000001</f>
        <v>61.443930999999999</v>
      </c>
    </row>
    <row r="2501" spans="1:23">
      <c r="A2501">
        <f>Input2022!A2501</f>
        <v>2023</v>
      </c>
      <c r="B2501" t="str">
        <f>Input2022!B2501</f>
        <v>San Carlos School District</v>
      </c>
      <c r="C2501" t="str">
        <f>Input2022!C2501</f>
        <v>School District</v>
      </c>
      <c r="D2501" t="str">
        <f>Input2022!D2501</f>
        <v>06</v>
      </c>
      <c r="E2501" t="str">
        <f>Input2022!E2501</f>
        <v>081</v>
      </c>
      <c r="F2501" t="str">
        <f>Input2022!F2501</f>
        <v>34290</v>
      </c>
      <c r="G2501" t="str">
        <f>Input2022!G2501</f>
        <v>CA</v>
      </c>
      <c r="H2501">
        <f>Input2022!H2501*0.000001</f>
        <v>11.501773999999999</v>
      </c>
      <c r="I2501">
        <f>Input2022!I2501*0.000001</f>
        <v>-2.004</v>
      </c>
      <c r="J2501">
        <f>Input2022!J2501*0.000001</f>
        <v>45.296289999999999</v>
      </c>
      <c r="K2501">
        <f>Input2022!K2501*0.000001</f>
        <v>108.014771</v>
      </c>
      <c r="L2501">
        <f>Input2022!L2501*0.000001</f>
        <v>66.364113000000003</v>
      </c>
      <c r="M2501">
        <f>Input2022!M2501*0.000001</f>
        <v>51.458667999999996</v>
      </c>
      <c r="N2501">
        <f>Input2022!N2501*0.000001</f>
        <v>0</v>
      </c>
      <c r="O2501">
        <f>Input2022!O2501*0.000001</f>
        <v>26.284554999999997</v>
      </c>
      <c r="P2501">
        <f>Input2022!P2501*0.000001</f>
        <v>12.787440999999999</v>
      </c>
      <c r="Q2501">
        <f>Input2022!Q2501*0.000001</f>
        <v>-38.615625999999999</v>
      </c>
      <c r="R2501">
        <f>Input2022!R2501*0.000001</f>
        <v>173.31972999999999</v>
      </c>
      <c r="S2501">
        <f>Input2022!S2501*0.000001</f>
        <v>134.704104</v>
      </c>
      <c r="T2501">
        <f>Input2022!T2501*0.000001</f>
        <v>5.7061719999999996</v>
      </c>
      <c r="U2501">
        <f>Input2022!U2501*0.000001</f>
        <v>0</v>
      </c>
      <c r="V2501">
        <f>Input2022!V2501*0.000001</f>
        <v>8.9630799999999997</v>
      </c>
      <c r="W2501">
        <f>Input2022!W2501*0.000001</f>
        <v>-40.823622999999998</v>
      </c>
    </row>
    <row r="2502" spans="1:23">
      <c r="A2502">
        <f>Input2022!A2502</f>
        <v>2023</v>
      </c>
      <c r="B2502" t="str">
        <f>Input2022!B2502</f>
        <v>San Clemente</v>
      </c>
      <c r="C2502" t="str">
        <f>Input2022!C2502</f>
        <v>City</v>
      </c>
      <c r="D2502" t="str">
        <f>Input2022!D2502</f>
        <v>06</v>
      </c>
      <c r="E2502" t="str">
        <f>Input2022!E2502</f>
        <v>059</v>
      </c>
      <c r="F2502">
        <f>Input2022!F2502</f>
        <v>65084</v>
      </c>
      <c r="G2502" t="str">
        <f>Input2022!G2502</f>
        <v>CA</v>
      </c>
      <c r="H2502">
        <f>Input2022!H2502*0.000001</f>
        <v>30.717554</v>
      </c>
      <c r="I2502">
        <f>Input2022!I2502*0.000001</f>
        <v>-2.3836649999999997</v>
      </c>
      <c r="J2502">
        <f>Input2022!J2502*0.000001</f>
        <v>74.976709</v>
      </c>
      <c r="K2502">
        <f>Input2022!K2502*0.000001</f>
        <v>10.628145</v>
      </c>
      <c r="L2502">
        <f>Input2022!L2502*0.000001</f>
        <v>131.998974</v>
      </c>
      <c r="M2502">
        <f>Input2022!M2502*0.000001</f>
        <v>75.860916000000003</v>
      </c>
      <c r="N2502">
        <f>Input2022!N2502*0.000001</f>
        <v>0</v>
      </c>
      <c r="O2502">
        <f>Input2022!O2502*0.000001</f>
        <v>31.163809999999998</v>
      </c>
      <c r="P2502">
        <f>Input2022!P2502*0.000001</f>
        <v>7.0316619999999999</v>
      </c>
      <c r="Q2502">
        <f>Input2022!Q2502*0.000001</f>
        <v>-49.755936999999996</v>
      </c>
      <c r="R2502">
        <f>Input2022!R2502*0.000001</f>
        <v>176.70962279116463</v>
      </c>
      <c r="S2502">
        <f>Input2022!S2502*0.000001</f>
        <v>126.95368579116465</v>
      </c>
      <c r="T2502">
        <f>Input2022!T2502*0.000001</f>
        <v>5.4313769999999995</v>
      </c>
      <c r="U2502">
        <f>Input2022!U2502*0.000001</f>
        <v>1.3226179999999998</v>
      </c>
      <c r="V2502">
        <f>Input2022!V2502*0.000001</f>
        <v>4.8303259999999995</v>
      </c>
      <c r="W2502">
        <f>Input2022!W2502*0.000001</f>
        <v>35.085460999999995</v>
      </c>
    </row>
    <row r="2503" spans="1:23">
      <c r="A2503">
        <f>Input2022!A2503</f>
        <v>2023</v>
      </c>
      <c r="B2503" t="str">
        <f>Input2022!B2503</f>
        <v>San Diego</v>
      </c>
      <c r="C2503" t="str">
        <f>Input2022!C2503</f>
        <v>City</v>
      </c>
      <c r="D2503" t="str">
        <f>Input2022!D2503</f>
        <v>06</v>
      </c>
      <c r="E2503" t="str">
        <f>Input2022!E2503</f>
        <v>073</v>
      </c>
      <c r="F2503">
        <f>Input2022!F2503</f>
        <v>66000</v>
      </c>
      <c r="G2503" t="str">
        <f>Input2022!G2503</f>
        <v>CA</v>
      </c>
      <c r="H2503">
        <f>Input2022!H2503*0.000001</f>
        <v>328.68099999999998</v>
      </c>
      <c r="I2503">
        <f>Input2022!I2503*0.000001</f>
        <v>-108.211</v>
      </c>
      <c r="J2503">
        <f>Input2022!J2503*0.000001</f>
        <v>2137.3229999999999</v>
      </c>
      <c r="K2503">
        <f>Input2022!K2503*0.000001</f>
        <v>3785.2129999999997</v>
      </c>
      <c r="L2503">
        <f>Input2022!L2503*0.000001</f>
        <v>4274.0029999999997</v>
      </c>
      <c r="M2503">
        <f>Input2022!M2503*0.000001</f>
        <v>2224.8609999999999</v>
      </c>
      <c r="N2503">
        <f>Input2022!N2503*0.000001</f>
        <v>0</v>
      </c>
      <c r="O2503">
        <f>Input2022!O2503*0.000001</f>
        <v>562.08899999999994</v>
      </c>
      <c r="P2503">
        <f>Input2022!P2503*0.000001</f>
        <v>211.51</v>
      </c>
      <c r="Q2503">
        <f>Input2022!Q2503*0.000001</f>
        <v>-2681.3710000000001</v>
      </c>
      <c r="R2503">
        <f>Input2022!R2503*0.000001</f>
        <v>11852.430999999999</v>
      </c>
      <c r="S2503">
        <f>Input2022!S2503*0.000001</f>
        <v>9171.06</v>
      </c>
      <c r="T2503">
        <f>Input2022!T2503*0.000001</f>
        <v>384.29999999999995</v>
      </c>
      <c r="U2503">
        <f>Input2022!U2503*0.000001</f>
        <v>121.916</v>
      </c>
      <c r="V2503">
        <f>Input2022!V2503*0.000001</f>
        <v>525.62199999999996</v>
      </c>
      <c r="W2503">
        <f>Input2022!W2503*0.000001</f>
        <v>-2012.625</v>
      </c>
    </row>
    <row r="2504" spans="1:23">
      <c r="A2504">
        <f>Input2022!A2504</f>
        <v>2023</v>
      </c>
      <c r="B2504" t="str">
        <f>Input2022!B2504</f>
        <v>San Diego Association of Governments</v>
      </c>
      <c r="C2504" t="str">
        <f>Input2022!C2504</f>
        <v>Special District</v>
      </c>
      <c r="D2504" t="str">
        <f>Input2022!D2504</f>
        <v>06</v>
      </c>
      <c r="E2504" t="str">
        <f>Input2022!E2504</f>
        <v>073</v>
      </c>
      <c r="F2504">
        <f>Input2022!F2504</f>
        <v>99062</v>
      </c>
      <c r="G2504" t="str">
        <f>Input2022!G2504</f>
        <v>CA</v>
      </c>
      <c r="H2504">
        <f>Input2022!H2504*0.000001</f>
        <v>10.253335999999999</v>
      </c>
      <c r="I2504">
        <f>Input2022!I2504*0.000001</f>
        <v>-11.877656999999999</v>
      </c>
      <c r="J2504">
        <f>Input2022!J2504*0.000001</f>
        <v>0.88421699999999992</v>
      </c>
      <c r="K2504">
        <f>Input2022!K2504*0.000001</f>
        <v>2775.3008959999997</v>
      </c>
      <c r="L2504">
        <f>Input2022!L2504*0.000001</f>
        <v>797.42546599999991</v>
      </c>
      <c r="M2504">
        <f>Input2022!M2504*0.000001</f>
        <v>12.746919999999999</v>
      </c>
      <c r="N2504">
        <f>Input2022!N2504*0.000001</f>
        <v>0</v>
      </c>
      <c r="O2504">
        <f>Input2022!O2504*0.000001</f>
        <v>31.318337999999997</v>
      </c>
      <c r="P2504">
        <f>Input2022!P2504*0.000001</f>
        <v>9.1564879999999995</v>
      </c>
      <c r="Q2504">
        <f>Input2022!Q2504*0.000001</f>
        <v>-68.196609999999993</v>
      </c>
      <c r="R2504">
        <f>Input2022!R2504*0.000001</f>
        <v>225.20287199999999</v>
      </c>
      <c r="S2504">
        <f>Input2022!S2504*0.000001</f>
        <v>157.00626199999999</v>
      </c>
      <c r="T2504">
        <f>Input2022!T2504*0.000001</f>
        <v>9.4699179999999998</v>
      </c>
      <c r="U2504">
        <f>Input2022!U2504*0.000001</f>
        <v>6.59422</v>
      </c>
      <c r="V2504">
        <f>Input2022!V2504*0.000001</f>
        <v>10.950132999999999</v>
      </c>
      <c r="W2504">
        <f>Input2022!W2504*0.000001</f>
        <v>-789.07657299999994</v>
      </c>
    </row>
    <row r="2505" spans="1:23">
      <c r="A2505">
        <f>Input2022!A2505</f>
        <v>2023</v>
      </c>
      <c r="B2505" t="str">
        <f>Input2022!B2505</f>
        <v>San Diego County</v>
      </c>
      <c r="C2505" t="str">
        <f>Input2022!C2505</f>
        <v>County</v>
      </c>
      <c r="D2505" t="str">
        <f>Input2022!D2505</f>
        <v>06</v>
      </c>
      <c r="E2505" t="str">
        <f>Input2022!E2505</f>
        <v>073</v>
      </c>
      <c r="F2505" t="str">
        <f>Input2022!F2505</f>
        <v>00000</v>
      </c>
      <c r="G2505" t="str">
        <f>Input2022!G2505</f>
        <v>CA</v>
      </c>
      <c r="H2505">
        <f>Input2022!H2505*0.000001</f>
        <v>1829.6189999999999</v>
      </c>
      <c r="I2505">
        <f>Input2022!I2505*0.000001</f>
        <v>-267.161</v>
      </c>
      <c r="J2505">
        <f>Input2022!J2505*0.000001</f>
        <v>5172.3189999999995</v>
      </c>
      <c r="K2505">
        <f>Input2022!K2505*0.000001</f>
        <v>1558.798</v>
      </c>
      <c r="L2505">
        <f>Input2022!L2505*0.000001</f>
        <v>6540.0289999999995</v>
      </c>
      <c r="M2505">
        <f>Input2022!M2505*0.000001</f>
        <v>5489.2060000000001</v>
      </c>
      <c r="N2505">
        <f>Input2022!N2505*0.000001</f>
        <v>0.245</v>
      </c>
      <c r="O2505">
        <f>Input2022!O2505*0.000001</f>
        <v>3061.3379999999997</v>
      </c>
      <c r="P2505">
        <f>Input2022!P2505*0.000001</f>
        <v>1331.827</v>
      </c>
      <c r="Q2505">
        <f>Input2022!Q2505*0.000001</f>
        <v>-5314.9129999999996</v>
      </c>
      <c r="R2505">
        <f>Input2022!R2505*0.000001</f>
        <v>18887.395166999999</v>
      </c>
      <c r="S2505">
        <f>Input2022!S2505*0.000001</f>
        <v>13572.482167</v>
      </c>
      <c r="T2505">
        <f>Input2022!T2505*0.000001</f>
        <v>616.64199999999994</v>
      </c>
      <c r="U2505">
        <f>Input2022!U2505*0.000001</f>
        <v>33.774616000000002</v>
      </c>
      <c r="V2505">
        <f>Input2022!V2505*0.000001</f>
        <v>103.191616</v>
      </c>
      <c r="W2505">
        <f>Input2022!W2505*0.000001</f>
        <v>-1483.193</v>
      </c>
    </row>
    <row r="2506" spans="1:23">
      <c r="A2506">
        <f>Input2022!A2506</f>
        <v>2023</v>
      </c>
      <c r="B2506" t="str">
        <f>Input2022!B2506</f>
        <v>San Diego County Air Pollution Control District</v>
      </c>
      <c r="C2506" t="str">
        <f>Input2022!C2506</f>
        <v>Special District</v>
      </c>
      <c r="D2506" t="str">
        <f>Input2022!D2506</f>
        <v>06</v>
      </c>
      <c r="E2506" t="str">
        <f>Input2022!E2506</f>
        <v>073</v>
      </c>
      <c r="F2506">
        <f>Input2022!F2506</f>
        <v>99063</v>
      </c>
      <c r="G2506" t="str">
        <f>Input2022!G2506</f>
        <v>CA</v>
      </c>
      <c r="H2506">
        <f>Input2022!H2506*0.000001</f>
        <v>19.125095999999999</v>
      </c>
      <c r="I2506">
        <f>Input2022!I2506*0.000001</f>
        <v>0</v>
      </c>
      <c r="J2506">
        <f>Input2022!J2506*0.000001</f>
        <v>33.050969000000002</v>
      </c>
      <c r="K2506">
        <f>Input2022!K2506*0.000001</f>
        <v>0.748108</v>
      </c>
      <c r="L2506">
        <f>Input2022!L2506*0.000001</f>
        <v>42.464686</v>
      </c>
      <c r="M2506">
        <f>Input2022!M2506*0.000001</f>
        <v>27.240119</v>
      </c>
      <c r="N2506">
        <f>Input2022!N2506*0.000001</f>
        <v>0</v>
      </c>
      <c r="O2506">
        <f>Input2022!O2506*0.000001</f>
        <v>22.709433000000001</v>
      </c>
      <c r="P2506">
        <f>Input2022!P2506*0.000001</f>
        <v>6.0975959999999993</v>
      </c>
      <c r="Q2506">
        <f>Input2022!Q2506*0.000001</f>
        <v>-43.595036999999998</v>
      </c>
      <c r="R2506">
        <f>Input2022!R2506*0.000001</f>
        <v>156.76029126213592</v>
      </c>
      <c r="S2506">
        <f>Input2022!S2506*0.000001</f>
        <v>113.16525426213592</v>
      </c>
      <c r="T2506">
        <f>Input2022!T2506*0.000001</f>
        <v>5.6021609999999997</v>
      </c>
      <c r="U2506">
        <f>Input2022!U2506*0.000001</f>
        <v>0.31469989876616611</v>
      </c>
      <c r="V2506">
        <f>Input2022!V2506*0.000001</f>
        <v>0.96150289876616601</v>
      </c>
      <c r="W2506">
        <f>Input2022!W2506*0.000001</f>
        <v>-5.3349630000000001</v>
      </c>
    </row>
    <row r="2507" spans="1:23">
      <c r="A2507">
        <f>Input2022!A2507</f>
        <v>2023</v>
      </c>
      <c r="B2507" t="str">
        <f>Input2022!B2507</f>
        <v>San Diego County Office of Education</v>
      </c>
      <c r="C2507" t="str">
        <f>Input2022!C2507</f>
        <v>School District</v>
      </c>
      <c r="D2507" t="str">
        <f>Input2022!D2507</f>
        <v>06</v>
      </c>
      <c r="E2507" t="str">
        <f>Input2022!E2507</f>
        <v>073</v>
      </c>
      <c r="F2507" t="str">
        <f>Input2022!F2507</f>
        <v>91030</v>
      </c>
      <c r="G2507" t="str">
        <f>Input2022!G2507</f>
        <v>CA</v>
      </c>
      <c r="H2507">
        <f>Input2022!H2507*0.000001</f>
        <v>150.910448</v>
      </c>
      <c r="I2507">
        <f>Input2022!I2507*0.000001</f>
        <v>-2</v>
      </c>
      <c r="J2507">
        <f>Input2022!J2507*0.000001</f>
        <v>326.38328000000001</v>
      </c>
      <c r="K2507">
        <f>Input2022!K2507*0.000001</f>
        <v>16.903486000000001</v>
      </c>
      <c r="L2507">
        <f>Input2022!L2507*0.000001</f>
        <v>649.65212399999996</v>
      </c>
      <c r="M2507">
        <f>Input2022!M2507*0.000001</f>
        <v>332.13935499999997</v>
      </c>
      <c r="N2507">
        <f>Input2022!N2507*0.000001</f>
        <v>0</v>
      </c>
      <c r="O2507">
        <f>Input2022!O2507*0.000001</f>
        <v>229.490871</v>
      </c>
      <c r="P2507">
        <f>Input2022!P2507*0.000001</f>
        <v>78.536538999999991</v>
      </c>
      <c r="Q2507">
        <f>Input2022!Q2507*0.000001</f>
        <v>-174.934742</v>
      </c>
      <c r="R2507">
        <f>Input2022!R2507*0.000001</f>
        <v>743.84103199999993</v>
      </c>
      <c r="S2507">
        <f>Input2022!S2507*0.000001</f>
        <v>568.90629000000001</v>
      </c>
      <c r="T2507">
        <f>Input2022!T2507*0.000001</f>
        <v>26.113879999999998</v>
      </c>
      <c r="U2507">
        <f>Input2022!U2507*0.000001</f>
        <v>34.921959000000001</v>
      </c>
      <c r="V2507">
        <f>Input2022!V2507*0.000001</f>
        <v>20.690920999999999</v>
      </c>
      <c r="W2507">
        <f>Input2022!W2507*0.000001</f>
        <v>64.981839999999991</v>
      </c>
    </row>
    <row r="2508" spans="1:23">
      <c r="A2508">
        <f>Input2022!A2508</f>
        <v>2023</v>
      </c>
      <c r="B2508" t="str">
        <f>Input2022!B2508</f>
        <v>San Diego Unified School District</v>
      </c>
      <c r="C2508" t="str">
        <f>Input2022!C2508</f>
        <v>School District</v>
      </c>
      <c r="D2508" t="str">
        <f>Input2022!D2508</f>
        <v>06</v>
      </c>
      <c r="E2508" t="str">
        <f>Input2022!E2508</f>
        <v>073</v>
      </c>
      <c r="F2508" t="str">
        <f>Input2022!F2508</f>
        <v>34320</v>
      </c>
      <c r="G2508" t="str">
        <f>Input2022!G2508</f>
        <v>CA</v>
      </c>
      <c r="H2508">
        <f>Input2022!H2508*0.000001</f>
        <v>162.90686700000001</v>
      </c>
      <c r="I2508">
        <f>Input2022!I2508*0.000001</f>
        <v>-13.67</v>
      </c>
      <c r="J2508">
        <f>Input2022!J2508*0.000001</f>
        <v>1904.48732</v>
      </c>
      <c r="K2508">
        <f>Input2022!K2508*0.000001</f>
        <v>5640.163348</v>
      </c>
      <c r="L2508">
        <f>Input2022!L2508*0.000001</f>
        <v>2812.9078</v>
      </c>
      <c r="M2508">
        <f>Input2022!M2508*0.000001</f>
        <v>2089.1007770000001</v>
      </c>
      <c r="N2508">
        <f>Input2022!N2508*0.000001</f>
        <v>538.59199899999999</v>
      </c>
      <c r="O2508">
        <f>Input2022!O2508*0.000001</f>
        <v>0</v>
      </c>
      <c r="P2508">
        <f>Input2022!P2508*0.000001</f>
        <v>304.52719500000001</v>
      </c>
      <c r="Q2508">
        <f>Input2022!Q2508*0.000001</f>
        <v>-1300.079</v>
      </c>
      <c r="R2508">
        <f>Input2022!R2508*0.000001</f>
        <v>5688.3821199999993</v>
      </c>
      <c r="S2508">
        <f>Input2022!S2508*0.000001</f>
        <v>4388.3031199999996</v>
      </c>
      <c r="T2508">
        <f>Input2022!T2508*0.000001</f>
        <v>218.29027099999999</v>
      </c>
      <c r="U2508">
        <f>Input2022!U2508*0.000001</f>
        <v>0</v>
      </c>
      <c r="V2508">
        <f>Input2022!V2508*0.000001</f>
        <v>119.56039699999999</v>
      </c>
      <c r="W2508">
        <f>Input2022!W2508*0.000001</f>
        <v>-1987.0580829999999</v>
      </c>
    </row>
    <row r="2509" spans="1:23">
      <c r="A2509">
        <f>Input2022!A2509</f>
        <v>2023</v>
      </c>
      <c r="B2509" t="str">
        <f>Input2022!B2509</f>
        <v>San Dieguito Union High School District</v>
      </c>
      <c r="C2509" t="str">
        <f>Input2022!C2509</f>
        <v>School District</v>
      </c>
      <c r="D2509" t="str">
        <f>Input2022!D2509</f>
        <v>06</v>
      </c>
      <c r="E2509" t="str">
        <f>Input2022!E2509</f>
        <v>073</v>
      </c>
      <c r="F2509" t="str">
        <f>Input2022!F2509</f>
        <v>34380</v>
      </c>
      <c r="G2509" t="str">
        <f>Input2022!G2509</f>
        <v>CA</v>
      </c>
      <c r="H2509">
        <f>Input2022!H2509*0.000001</f>
        <v>29.085882999999999</v>
      </c>
      <c r="I2509">
        <f>Input2022!I2509*0.000001</f>
        <v>-0.82558900000000002</v>
      </c>
      <c r="J2509">
        <f>Input2022!J2509*0.000001</f>
        <v>183.756417</v>
      </c>
      <c r="K2509">
        <f>Input2022!K2509*0.000001</f>
        <v>525.19086199999992</v>
      </c>
      <c r="L2509">
        <f>Input2022!L2509*0.000001</f>
        <v>254.84993599999999</v>
      </c>
      <c r="M2509">
        <f>Input2022!M2509*0.000001</f>
        <v>190.54967199999999</v>
      </c>
      <c r="N2509">
        <f>Input2022!N2509*0.000001</f>
        <v>45.166416999999996</v>
      </c>
      <c r="O2509">
        <f>Input2022!O2509*0.000001</f>
        <v>0</v>
      </c>
      <c r="P2509">
        <f>Input2022!P2509*0.000001</f>
        <v>8.5330259999999996</v>
      </c>
      <c r="Q2509">
        <f>Input2022!Q2509*0.000001</f>
        <v>-143.612607</v>
      </c>
      <c r="R2509">
        <f>Input2022!R2509*0.000001</f>
        <v>666.14118299999996</v>
      </c>
      <c r="S2509">
        <f>Input2022!S2509*0.000001</f>
        <v>522.52857599999993</v>
      </c>
      <c r="T2509">
        <f>Input2022!T2509*0.000001</f>
        <v>21.143110999999998</v>
      </c>
      <c r="U2509">
        <f>Input2022!U2509*0.000001</f>
        <v>1.7357319999999998</v>
      </c>
      <c r="V2509">
        <f>Input2022!V2509*0.000001</f>
        <v>28.466533999999999</v>
      </c>
      <c r="W2509">
        <f>Input2022!W2509*0.000001</f>
        <v>-207.043318</v>
      </c>
    </row>
    <row r="2510" spans="1:23">
      <c r="A2510">
        <f>Input2022!A2510</f>
        <v>2023</v>
      </c>
      <c r="B2510" t="str">
        <f>Input2022!B2510</f>
        <v>San Dimas</v>
      </c>
      <c r="C2510" t="str">
        <f>Input2022!C2510</f>
        <v>City</v>
      </c>
      <c r="D2510" t="str">
        <f>Input2022!D2510</f>
        <v>06</v>
      </c>
      <c r="E2510" t="str">
        <f>Input2022!E2510</f>
        <v>037</v>
      </c>
      <c r="F2510">
        <f>Input2022!F2510</f>
        <v>66070</v>
      </c>
      <c r="G2510" t="str">
        <f>Input2022!G2510</f>
        <v>CA</v>
      </c>
      <c r="H2510">
        <f>Input2022!H2510*0.000001</f>
        <v>32.469499999999996</v>
      </c>
      <c r="I2510">
        <f>Input2022!I2510*0.000001</f>
        <v>-2.2993739999999998</v>
      </c>
      <c r="J2510">
        <f>Input2022!J2510*0.000001</f>
        <v>24.822454999999998</v>
      </c>
      <c r="K2510">
        <f>Input2022!K2510*0.000001</f>
        <v>2.2303889999999997</v>
      </c>
      <c r="L2510">
        <f>Input2022!L2510*0.000001</f>
        <v>49.340078999999996</v>
      </c>
      <c r="M2510">
        <f>Input2022!M2510*0.000001</f>
        <v>28.990497999999999</v>
      </c>
      <c r="N2510">
        <f>Input2022!N2510*0.000001</f>
        <v>0</v>
      </c>
      <c r="O2510">
        <f>Input2022!O2510*0.000001</f>
        <v>33.17821</v>
      </c>
      <c r="P2510">
        <f>Input2022!P2510*0.000001</f>
        <v>3.179691</v>
      </c>
      <c r="Q2510">
        <f>Input2022!Q2510*0.000001</f>
        <v>-15.541335</v>
      </c>
      <c r="R2510">
        <f>Input2022!R2510*0.000001</f>
        <v>60.261089999999996</v>
      </c>
      <c r="S2510">
        <f>Input2022!S2510*0.000001</f>
        <v>44.719754999999999</v>
      </c>
      <c r="T2510">
        <f>Input2022!T2510*0.000001</f>
        <v>1.8453439999999999</v>
      </c>
      <c r="U2510">
        <f>Input2022!U2510*0.000001</f>
        <v>0</v>
      </c>
      <c r="V2510">
        <f>Input2022!V2510*0.000001</f>
        <v>2.5581229999999997</v>
      </c>
      <c r="W2510">
        <f>Input2022!W2510*0.000001</f>
        <v>36.458751999999997</v>
      </c>
    </row>
    <row r="2511" spans="1:23">
      <c r="A2511">
        <f>Input2022!A2511</f>
        <v>2023</v>
      </c>
      <c r="B2511" t="str">
        <f>Input2022!B2511</f>
        <v>San Fernando</v>
      </c>
      <c r="C2511" t="str">
        <f>Input2022!C2511</f>
        <v>City</v>
      </c>
      <c r="D2511" t="str">
        <f>Input2022!D2511</f>
        <v>06</v>
      </c>
      <c r="E2511" t="str">
        <f>Input2022!E2511</f>
        <v>037</v>
      </c>
      <c r="F2511">
        <f>Input2022!F2511</f>
        <v>66140</v>
      </c>
      <c r="G2511" t="str">
        <f>Input2022!G2511</f>
        <v>CA</v>
      </c>
      <c r="H2511">
        <f>Input2022!H2511*0.000001</f>
        <v>10.248922</v>
      </c>
      <c r="I2511">
        <f>Input2022!I2511*0.000001</f>
        <v>-3.1081939999999997</v>
      </c>
      <c r="J2511">
        <f>Input2022!J2511*0.000001</f>
        <v>22.713497999999998</v>
      </c>
      <c r="K2511">
        <f>Input2022!K2511*0.000001</f>
        <v>40.596432</v>
      </c>
      <c r="L2511">
        <f>Input2022!L2511*0.000001</f>
        <v>67.242076999999995</v>
      </c>
      <c r="M2511">
        <f>Input2022!M2511*0.000001</f>
        <v>25.353527999999997</v>
      </c>
      <c r="N2511">
        <f>Input2022!N2511*0.000001</f>
        <v>0</v>
      </c>
      <c r="O2511">
        <f>Input2022!O2511*0.000001</f>
        <v>7.2651669999999999</v>
      </c>
      <c r="P2511">
        <f>Input2022!P2511*0.000001</f>
        <v>4.9260969999999995</v>
      </c>
      <c r="Q2511">
        <f>Input2022!Q2511*0.000001</f>
        <v>-20.237949999999998</v>
      </c>
      <c r="R2511">
        <f>Input2022!R2511*0.000001</f>
        <v>147.29221251819507</v>
      </c>
      <c r="S2511">
        <f>Input2022!S2511*0.000001</f>
        <v>127.05426251819509</v>
      </c>
      <c r="T2511">
        <f>Input2022!T2511*0.000001</f>
        <v>2.2318859999999998</v>
      </c>
      <c r="U2511">
        <f>Input2022!U2511*0.000001</f>
        <v>0</v>
      </c>
      <c r="V2511">
        <f>Input2022!V2511*0.000001</f>
        <v>36.940117000000001</v>
      </c>
      <c r="W2511">
        <f>Input2022!W2511*0.000001</f>
        <v>-83.360235000000003</v>
      </c>
    </row>
    <row r="2512" spans="1:23">
      <c r="A2512">
        <f>Input2022!A2512</f>
        <v>2023</v>
      </c>
      <c r="B2512" t="str">
        <f>Input2022!B2512</f>
        <v>San Francisco County Transportation Authority</v>
      </c>
      <c r="C2512" t="str">
        <f>Input2022!C2512</f>
        <v>Special District</v>
      </c>
      <c r="D2512" t="str">
        <f>Input2022!D2512</f>
        <v>06</v>
      </c>
      <c r="E2512" t="str">
        <f>Input2022!E2512</f>
        <v>075</v>
      </c>
      <c r="F2512">
        <f>Input2022!F2512</f>
        <v>99065</v>
      </c>
      <c r="G2512" t="str">
        <f>Input2022!G2512</f>
        <v>CA</v>
      </c>
      <c r="H2512">
        <f>Input2022!H2512*0.000001</f>
        <v>9.9790559999999999</v>
      </c>
      <c r="I2512">
        <f>Input2022!I2512*0.000001</f>
        <v>-12.783673</v>
      </c>
      <c r="J2512">
        <f>Input2022!J2512*0.000001</f>
        <v>122.45531299999999</v>
      </c>
      <c r="K2512">
        <f>Input2022!K2512*0.000001</f>
        <v>195.43247699999998</v>
      </c>
      <c r="L2512">
        <f>Input2022!L2512*0.000001</f>
        <v>125.468136</v>
      </c>
      <c r="M2512">
        <f>Input2022!M2512*0.000001</f>
        <v>112.37451499999999</v>
      </c>
      <c r="N2512">
        <f>Input2022!N2512*0.000001</f>
        <v>27.394490999999999</v>
      </c>
      <c r="O2512">
        <f>Input2022!O2512*0.000001</f>
        <v>51.024822999999998</v>
      </c>
      <c r="P2512">
        <f>Input2022!P2512*0.000001</f>
        <v>92.70718699999999</v>
      </c>
      <c r="Q2512">
        <f>Input2022!Q2512*0.000001</f>
        <v>-3.3935579999999996</v>
      </c>
      <c r="R2512">
        <f>Input2022!R2512*0.000001</f>
        <v>14.552135999999999</v>
      </c>
      <c r="S2512">
        <f>Input2022!S2512*0.000001</f>
        <v>11.158578</v>
      </c>
      <c r="T2512">
        <f>Input2022!T2512*0.000001</f>
        <v>0.68951399999999996</v>
      </c>
      <c r="U2512">
        <f>Input2022!U2512*0.000001</f>
        <v>2.1577999999999999</v>
      </c>
      <c r="V2512">
        <f>Input2022!V2512*0.000001</f>
        <v>2.0568</v>
      </c>
      <c r="W2512">
        <f>Input2022!W2512*0.000001</f>
        <v>-203.22554499999998</v>
      </c>
    </row>
    <row r="2513" spans="1:23">
      <c r="A2513">
        <f>Input2022!A2513</f>
        <v>2023</v>
      </c>
      <c r="B2513" t="str">
        <f>Input2022!B2513</f>
        <v>San Francisco Unified School District</v>
      </c>
      <c r="C2513" t="str">
        <f>Input2022!C2513</f>
        <v>School District</v>
      </c>
      <c r="D2513" t="str">
        <f>Input2022!D2513</f>
        <v>06</v>
      </c>
      <c r="E2513" t="str">
        <f>Input2022!E2513</f>
        <v>075</v>
      </c>
      <c r="F2513" t="str">
        <f>Input2022!F2513</f>
        <v>34410</v>
      </c>
      <c r="G2513" t="str">
        <f>Input2022!G2513</f>
        <v>CA</v>
      </c>
      <c r="H2513">
        <f>Input2022!H2513*0.000001</f>
        <v>219.331592</v>
      </c>
      <c r="I2513">
        <f>Input2022!I2513*0.000001</f>
        <v>-9.3861619999999988</v>
      </c>
      <c r="J2513">
        <f>Input2022!J2513*0.000001</f>
        <v>1103.8324680000001</v>
      </c>
      <c r="K2513">
        <f>Input2022!K2513*0.000001</f>
        <v>1055.249161</v>
      </c>
      <c r="L2513">
        <f>Input2022!L2513*0.000001</f>
        <v>1475.6519079999998</v>
      </c>
      <c r="M2513">
        <f>Input2022!M2513*0.000001</f>
        <v>1248.438617</v>
      </c>
      <c r="N2513">
        <f>Input2022!N2513*0.000001</f>
        <v>0</v>
      </c>
      <c r="O2513">
        <f>Input2022!O2513*0.000001</f>
        <v>473.687794</v>
      </c>
      <c r="P2513">
        <f>Input2022!P2513*0.000001</f>
        <v>136.18378200000001</v>
      </c>
      <c r="Q2513">
        <f>Input2022!Q2513*0.000001</f>
        <v>-626.28756599999997</v>
      </c>
      <c r="R2513">
        <f>Input2022!R2513*0.000001</f>
        <v>3923.2670739999999</v>
      </c>
      <c r="S2513">
        <f>Input2022!S2513*0.000001</f>
        <v>3296.9795079999999</v>
      </c>
      <c r="T2513">
        <f>Input2022!T2513*0.000001</f>
        <v>103.75730799999999</v>
      </c>
      <c r="U2513">
        <f>Input2022!U2513*0.000001</f>
        <v>32.285910999999999</v>
      </c>
      <c r="V2513">
        <f>Input2022!V2513*0.000001</f>
        <v>931.09821599999998</v>
      </c>
      <c r="W2513">
        <f>Input2022!W2513*0.000001</f>
        <v>-1149.9376439999999</v>
      </c>
    </row>
    <row r="2514" spans="1:23">
      <c r="A2514">
        <f>Input2022!A2514</f>
        <v>2023</v>
      </c>
      <c r="B2514" t="str">
        <f>Input2022!B2514</f>
        <v>San Gabriel</v>
      </c>
      <c r="C2514" t="str">
        <f>Input2022!C2514</f>
        <v>City</v>
      </c>
      <c r="D2514" t="str">
        <f>Input2022!D2514</f>
        <v>06</v>
      </c>
      <c r="E2514" t="str">
        <f>Input2022!E2514</f>
        <v>037</v>
      </c>
      <c r="F2514">
        <f>Input2022!F2514</f>
        <v>67042</v>
      </c>
      <c r="G2514" t="str">
        <f>Input2022!G2514</f>
        <v>CA</v>
      </c>
      <c r="H2514">
        <f>Input2022!H2514*0.000001</f>
        <v>15.751982999999999</v>
      </c>
      <c r="I2514">
        <f>Input2022!I2514*0.000001</f>
        <v>-0.45976499999999998</v>
      </c>
      <c r="J2514">
        <f>Input2022!J2514*0.000001</f>
        <v>52.946768999999996</v>
      </c>
      <c r="K2514">
        <f>Input2022!K2514*0.000001</f>
        <v>6.9568839999999996</v>
      </c>
      <c r="L2514">
        <f>Input2022!L2514*0.000001</f>
        <v>67.572537999999994</v>
      </c>
      <c r="M2514">
        <f>Input2022!M2514*0.000001</f>
        <v>43.245331999999998</v>
      </c>
      <c r="N2514">
        <f>Input2022!N2514*0.000001</f>
        <v>0</v>
      </c>
      <c r="O2514">
        <f>Input2022!O2514*0.000001</f>
        <v>15.388568999999999</v>
      </c>
      <c r="P2514">
        <f>Input2022!P2514*0.000001</f>
        <v>3.9774019999999997</v>
      </c>
      <c r="Q2514">
        <f>Input2022!Q2514*0.000001</f>
        <v>-84.205145999999999</v>
      </c>
      <c r="R2514">
        <f>Input2022!R2514*0.000001</f>
        <v>256.13331164228765</v>
      </c>
      <c r="S2514">
        <f>Input2022!S2514*0.000001</f>
        <v>171.92816564228767</v>
      </c>
      <c r="T2514">
        <f>Input2022!T2514*0.000001</f>
        <v>9.676895</v>
      </c>
      <c r="U2514">
        <f>Input2022!U2514*0.000001</f>
        <v>6.7925389999999997</v>
      </c>
      <c r="V2514">
        <f>Input2022!V2514*0.000001</f>
        <v>50.983945999999996</v>
      </c>
      <c r="W2514">
        <f>Input2022!W2514*0.000001</f>
        <v>-90.271783999999997</v>
      </c>
    </row>
    <row r="2515" spans="1:23">
      <c r="A2515">
        <f>Input2022!A2515</f>
        <v>2023</v>
      </c>
      <c r="B2515" t="str">
        <f>Input2022!B2515</f>
        <v>San Gabriel Unified School District</v>
      </c>
      <c r="C2515" t="str">
        <f>Input2022!C2515</f>
        <v>School District</v>
      </c>
      <c r="D2515" t="str">
        <f>Input2022!D2515</f>
        <v>06</v>
      </c>
      <c r="E2515" t="str">
        <f>Input2022!E2515</f>
        <v>037</v>
      </c>
      <c r="F2515" t="str">
        <f>Input2022!F2515</f>
        <v>34425</v>
      </c>
      <c r="G2515" t="str">
        <f>Input2022!G2515</f>
        <v>CA</v>
      </c>
      <c r="H2515">
        <f>Input2022!H2515*0.000001</f>
        <v>6.0510139999999994</v>
      </c>
      <c r="I2515">
        <f>Input2022!I2515*0.000001</f>
        <v>0</v>
      </c>
      <c r="J2515">
        <f>Input2022!J2515*0.000001</f>
        <v>83.272510999999994</v>
      </c>
      <c r="K2515">
        <f>Input2022!K2515*0.000001</f>
        <v>98.214699999999993</v>
      </c>
      <c r="L2515">
        <f>Input2022!L2515*0.000001</f>
        <v>99.372547999999995</v>
      </c>
      <c r="M2515">
        <f>Input2022!M2515*0.000001</f>
        <v>91.423175999999998</v>
      </c>
      <c r="N2515">
        <f>Input2022!N2515*0.000001</f>
        <v>0</v>
      </c>
      <c r="O2515">
        <f>Input2022!O2515*0.000001</f>
        <v>26.191731999999998</v>
      </c>
      <c r="P2515">
        <f>Input2022!P2515*0.000001</f>
        <v>10.459755999999999</v>
      </c>
      <c r="Q2515">
        <f>Input2022!Q2515*0.000001</f>
        <v>-54.694246</v>
      </c>
      <c r="R2515">
        <f>Input2022!R2515*0.000001</f>
        <v>248.55831099999997</v>
      </c>
      <c r="S2515">
        <f>Input2022!S2515*0.000001</f>
        <v>193.86406499999998</v>
      </c>
      <c r="T2515">
        <f>Input2022!T2515*0.000001</f>
        <v>8.2888509999999993</v>
      </c>
      <c r="U2515">
        <f>Input2022!U2515*0.000001</f>
        <v>-2.274E-3</v>
      </c>
      <c r="V2515">
        <f>Input2022!V2515*0.000001</f>
        <v>9.5741560000000003</v>
      </c>
      <c r="W2515">
        <f>Input2022!W2515*0.000001</f>
        <v>-69.983797999999993</v>
      </c>
    </row>
    <row r="2516" spans="1:23">
      <c r="A2516">
        <f>Input2022!A2516</f>
        <v>2023</v>
      </c>
      <c r="B2516" t="str">
        <f>Input2022!B2516</f>
        <v>San Jacinto</v>
      </c>
      <c r="C2516" t="str">
        <f>Input2022!C2516</f>
        <v>City</v>
      </c>
      <c r="D2516" t="str">
        <f>Input2022!D2516</f>
        <v>06</v>
      </c>
      <c r="E2516" t="str">
        <f>Input2022!E2516</f>
        <v>065</v>
      </c>
      <c r="F2516" t="str">
        <f>Input2022!F2516</f>
        <v>67112</v>
      </c>
      <c r="G2516" t="str">
        <f>Input2022!G2516</f>
        <v>CA</v>
      </c>
      <c r="H2516">
        <f>Input2022!H2516*0.000001</f>
        <v>15.473269</v>
      </c>
      <c r="I2516">
        <f>Input2022!I2516*0.000001</f>
        <v>-1.064935</v>
      </c>
      <c r="J2516">
        <f>Input2022!J2516*0.000001</f>
        <v>33.535291999999998</v>
      </c>
      <c r="K2516">
        <f>Input2022!K2516*0.000001</f>
        <v>7.0251769999999993</v>
      </c>
      <c r="L2516">
        <f>Input2022!L2516*0.000001</f>
        <v>88.351512</v>
      </c>
      <c r="M2516">
        <f>Input2022!M2516*0.000001</f>
        <v>37.797421</v>
      </c>
      <c r="N2516">
        <f>Input2022!N2516*0.000001</f>
        <v>7.0510000000000003E-2</v>
      </c>
      <c r="O2516">
        <f>Input2022!O2516*0.000001</f>
        <v>30.507717</v>
      </c>
      <c r="P2516">
        <f>Input2022!P2516*0.000001</f>
        <v>23.039711999999998</v>
      </c>
      <c r="Q2516">
        <f>Input2022!Q2516*0.000001</f>
        <v>-14.374410999999998</v>
      </c>
      <c r="R2516">
        <f>Input2022!R2516*0.000001</f>
        <v>51.901147999999999</v>
      </c>
      <c r="S2516">
        <f>Input2022!S2516*0.000001</f>
        <v>37.526736999999997</v>
      </c>
      <c r="T2516">
        <f>Input2022!T2516*0.000001</f>
        <v>1.6999649999999999</v>
      </c>
      <c r="U2516">
        <f>Input2022!U2516*0.000001</f>
        <v>0</v>
      </c>
      <c r="V2516">
        <f>Input2022!V2516*0.000001</f>
        <v>0</v>
      </c>
      <c r="W2516">
        <f>Input2022!W2516*0.000001</f>
        <v>19.035526999999998</v>
      </c>
    </row>
    <row r="2517" spans="1:23">
      <c r="A2517">
        <f>Input2022!A2517</f>
        <v>2023</v>
      </c>
      <c r="B2517" t="str">
        <f>Input2022!B2517</f>
        <v>San Jacinto Unified School District</v>
      </c>
      <c r="C2517" t="str">
        <f>Input2022!C2517</f>
        <v>School District</v>
      </c>
      <c r="D2517" t="str">
        <f>Input2022!D2517</f>
        <v>06</v>
      </c>
      <c r="E2517" t="str">
        <f>Input2022!E2517</f>
        <v>065</v>
      </c>
      <c r="F2517" t="str">
        <f>Input2022!F2517</f>
        <v>34440</v>
      </c>
      <c r="G2517" t="str">
        <f>Input2022!G2517</f>
        <v>CA</v>
      </c>
      <c r="H2517">
        <f>Input2022!H2517*0.000001</f>
        <v>44.258575</v>
      </c>
      <c r="I2517">
        <f>Input2022!I2517*0.000001</f>
        <v>-0.37844699999999998</v>
      </c>
      <c r="J2517">
        <f>Input2022!J2517*0.000001</f>
        <v>200.70001099999999</v>
      </c>
      <c r="K2517">
        <f>Input2022!K2517*0.000001</f>
        <v>167.56666799999999</v>
      </c>
      <c r="L2517">
        <f>Input2022!L2517*0.000001</f>
        <v>263.675411</v>
      </c>
      <c r="M2517">
        <f>Input2022!M2517*0.000001</f>
        <v>217.69209499999999</v>
      </c>
      <c r="N2517">
        <f>Input2022!N2517*0.000001</f>
        <v>0</v>
      </c>
      <c r="O2517">
        <f>Input2022!O2517*0.000001</f>
        <v>91.484566000000001</v>
      </c>
      <c r="P2517">
        <f>Input2022!P2517*0.000001</f>
        <v>19.658749999999998</v>
      </c>
      <c r="Q2517">
        <f>Input2022!Q2517*0.000001</f>
        <v>-124.822256</v>
      </c>
      <c r="R2517">
        <f>Input2022!R2517*0.000001</f>
        <v>554.77819649122807</v>
      </c>
      <c r="S2517">
        <f>Input2022!S2517*0.000001</f>
        <v>429.95594049122815</v>
      </c>
      <c r="T2517">
        <f>Input2022!T2517*0.000001</f>
        <v>20.540122999999998</v>
      </c>
      <c r="U2517">
        <f>Input2022!U2517*0.000001</f>
        <v>-4.7620955022785807E-3</v>
      </c>
      <c r="V2517">
        <f>Input2022!V2517*0.000001</f>
        <v>9.7325909044977212</v>
      </c>
      <c r="W2517">
        <f>Input2022!W2517*0.000001</f>
        <v>-62.148337999999995</v>
      </c>
    </row>
    <row r="2518" spans="1:23">
      <c r="A2518">
        <f>Input2022!A2518</f>
        <v>2023</v>
      </c>
      <c r="B2518" t="str">
        <f>Input2022!B2518</f>
        <v>San Joaquin Council of Governments</v>
      </c>
      <c r="C2518" t="str">
        <f>Input2022!C2518</f>
        <v>Special District</v>
      </c>
      <c r="D2518" t="str">
        <f>Input2022!D2518</f>
        <v>06</v>
      </c>
      <c r="E2518" t="str">
        <f>Input2022!E2518</f>
        <v>077</v>
      </c>
      <c r="F2518">
        <f>Input2022!F2518</f>
        <v>99066</v>
      </c>
      <c r="G2518" t="str">
        <f>Input2022!G2518</f>
        <v>CA</v>
      </c>
      <c r="H2518">
        <f>Input2022!H2518*0.000001</f>
        <v>0.87686999999999993</v>
      </c>
      <c r="I2518">
        <f>Input2022!I2518*0.000001</f>
        <v>0</v>
      </c>
      <c r="J2518">
        <f>Input2022!J2518*0.000001</f>
        <v>17.502013999999999</v>
      </c>
      <c r="K2518">
        <f>Input2022!K2518*0.000001</f>
        <v>312.94291399999997</v>
      </c>
      <c r="L2518">
        <f>Input2022!L2518*0.000001</f>
        <v>199.87503899999999</v>
      </c>
      <c r="M2518">
        <f>Input2022!M2518*0.000001</f>
        <v>16.279848999999999</v>
      </c>
      <c r="N2518">
        <f>Input2022!N2518*0.000001</f>
        <v>5.8148169999999997</v>
      </c>
      <c r="O2518">
        <f>Input2022!O2518*0.000001</f>
        <v>0</v>
      </c>
      <c r="P2518">
        <f>Input2022!P2518*0.000001</f>
        <v>7.0425829999999996</v>
      </c>
      <c r="Q2518">
        <f>Input2022!Q2518*0.000001</f>
        <v>0</v>
      </c>
      <c r="R2518">
        <f>Input2022!R2518*0.000001</f>
        <v>0</v>
      </c>
      <c r="S2518">
        <f>Input2022!S2518*0.000001</f>
        <v>0</v>
      </c>
      <c r="T2518">
        <f>Input2022!T2518*0.000001</f>
        <v>0</v>
      </c>
      <c r="U2518">
        <f>Input2022!U2518*0.000001</f>
        <v>0</v>
      </c>
      <c r="V2518">
        <f>Input2022!V2518*0.000001</f>
        <v>0</v>
      </c>
      <c r="W2518">
        <f>Input2022!W2518*0.000001</f>
        <v>-302.320471</v>
      </c>
    </row>
    <row r="2519" spans="1:23">
      <c r="A2519">
        <f>Input2022!A2519</f>
        <v>2023</v>
      </c>
      <c r="B2519" t="str">
        <f>Input2022!B2519</f>
        <v>San Joaquin County</v>
      </c>
      <c r="C2519" t="str">
        <f>Input2022!C2519</f>
        <v>County</v>
      </c>
      <c r="D2519" t="str">
        <f>Input2022!D2519</f>
        <v>06</v>
      </c>
      <c r="E2519" t="str">
        <f>Input2022!E2519</f>
        <v>077</v>
      </c>
      <c r="F2519" t="str">
        <f>Input2022!F2519</f>
        <v>00000</v>
      </c>
      <c r="G2519" t="str">
        <f>Input2022!G2519</f>
        <v>CA</v>
      </c>
      <c r="H2519">
        <f>Input2022!H2519*0.000001</f>
        <v>458.37164799999999</v>
      </c>
      <c r="I2519">
        <f>Input2022!I2519*0.000001</f>
        <v>-68.788995</v>
      </c>
      <c r="J2519">
        <f>Input2022!J2519*0.000001</f>
        <v>1003.596009</v>
      </c>
      <c r="K2519">
        <f>Input2022!K2519*0.000001</f>
        <v>237.685304</v>
      </c>
      <c r="L2519">
        <f>Input2022!L2519*0.000001</f>
        <v>2222.149641</v>
      </c>
      <c r="M2519">
        <f>Input2022!M2519*0.000001</f>
        <v>1169.228057</v>
      </c>
      <c r="N2519">
        <f>Input2022!N2519*0.000001</f>
        <v>0.25114999999999998</v>
      </c>
      <c r="O2519">
        <f>Input2022!O2519*0.000001</f>
        <v>768.45732099999998</v>
      </c>
      <c r="P2519">
        <f>Input2022!P2519*0.000001</f>
        <v>61.346390999999997</v>
      </c>
      <c r="Q2519">
        <f>Input2022!Q2519*0.000001</f>
        <v>-1590.6012939999998</v>
      </c>
      <c r="R2519">
        <f>Input2022!R2519*0.000001</f>
        <v>5218.0235375165184</v>
      </c>
      <c r="S2519">
        <f>Input2022!S2519*0.000001</f>
        <v>3627.4222435165184</v>
      </c>
      <c r="T2519">
        <f>Input2022!T2519*0.000001</f>
        <v>230.18327199999999</v>
      </c>
      <c r="U2519">
        <f>Input2022!U2519*0.000001</f>
        <v>0</v>
      </c>
      <c r="V2519">
        <f>Input2022!V2519*0.000001</f>
        <v>55.911999999999999</v>
      </c>
      <c r="W2519">
        <f>Input2022!W2519*0.000001</f>
        <v>-373.17271499999998</v>
      </c>
    </row>
    <row r="2520" spans="1:23">
      <c r="A2520">
        <f>Input2022!A2520</f>
        <v>2023</v>
      </c>
      <c r="B2520" t="str">
        <f>Input2022!B2520</f>
        <v>San Joaquin County Office of Education</v>
      </c>
      <c r="C2520" t="str">
        <f>Input2022!C2520</f>
        <v>School District</v>
      </c>
      <c r="D2520" t="str">
        <f>Input2022!D2520</f>
        <v>06</v>
      </c>
      <c r="E2520" t="str">
        <f>Input2022!E2520</f>
        <v>077</v>
      </c>
      <c r="F2520" t="str">
        <f>Input2022!F2520</f>
        <v>91031</v>
      </c>
      <c r="G2520" t="str">
        <f>Input2022!G2520</f>
        <v>CA</v>
      </c>
      <c r="H2520">
        <f>Input2022!H2520*0.000001</f>
        <v>135.53010699999999</v>
      </c>
      <c r="I2520">
        <f>Input2022!I2520*0.000001</f>
        <v>-5.5205529999999996</v>
      </c>
      <c r="J2520">
        <f>Input2022!J2520*0.000001</f>
        <v>169.955523</v>
      </c>
      <c r="K2520">
        <f>Input2022!K2520*0.000001</f>
        <v>3.3367929999999997</v>
      </c>
      <c r="L2520">
        <f>Input2022!L2520*0.000001</f>
        <v>350.46596899999997</v>
      </c>
      <c r="M2520">
        <f>Input2022!M2520*0.000001</f>
        <v>193.06724199999999</v>
      </c>
      <c r="N2520">
        <f>Input2022!N2520*0.000001</f>
        <v>0</v>
      </c>
      <c r="O2520">
        <f>Input2022!O2520*0.000001</f>
        <v>181.12477699999999</v>
      </c>
      <c r="P2520">
        <f>Input2022!P2520*0.000001</f>
        <v>20.272613</v>
      </c>
      <c r="Q2520">
        <f>Input2022!Q2520*0.000001</f>
        <v>-148.74372</v>
      </c>
      <c r="R2520">
        <f>Input2022!R2520*0.000001</f>
        <v>578.11216100000001</v>
      </c>
      <c r="S2520">
        <f>Input2022!S2520*0.000001</f>
        <v>429.36844099999996</v>
      </c>
      <c r="T2520">
        <f>Input2022!T2520*0.000001</f>
        <v>20.127921999999998</v>
      </c>
      <c r="U2520">
        <f>Input2022!U2520*0.000001</f>
        <v>8.601191</v>
      </c>
      <c r="V2520">
        <f>Input2022!V2520*0.000001</f>
        <v>25.172055</v>
      </c>
      <c r="W2520">
        <f>Input2022!W2520*0.000001</f>
        <v>20.596629</v>
      </c>
    </row>
    <row r="2521" spans="1:23">
      <c r="A2521">
        <f>Input2022!A2521</f>
        <v>2023</v>
      </c>
      <c r="B2521" t="str">
        <f>Input2022!B2521</f>
        <v>San Joaquin Regional Rail Commission</v>
      </c>
      <c r="C2521" t="str">
        <f>Input2022!C2521</f>
        <v>Special District</v>
      </c>
      <c r="D2521" t="str">
        <f>Input2022!D2521</f>
        <v>06</v>
      </c>
      <c r="E2521" t="str">
        <f>Input2022!E2521</f>
        <v>077</v>
      </c>
      <c r="F2521">
        <f>Input2022!F2521</f>
        <v>99067</v>
      </c>
      <c r="G2521" t="str">
        <f>Input2022!G2521</f>
        <v>CA</v>
      </c>
      <c r="H2521">
        <f>Input2022!H2521*0.000001</f>
        <v>3.3107419999999999</v>
      </c>
      <c r="I2521">
        <f>Input2022!I2521*0.000001</f>
        <v>0</v>
      </c>
      <c r="J2521">
        <f>Input2022!J2521*0.000001</f>
        <v>4.2401359999999997</v>
      </c>
      <c r="K2521">
        <f>Input2022!K2521*0.000001</f>
        <v>36.612184999999997</v>
      </c>
      <c r="L2521">
        <f>Input2022!L2521*0.000001</f>
        <v>118.596288</v>
      </c>
      <c r="M2521">
        <f>Input2022!M2521*0.000001</f>
        <v>0.19734699999999999</v>
      </c>
      <c r="N2521">
        <f>Input2022!N2521*0.000001</f>
        <v>0</v>
      </c>
      <c r="O2521">
        <f>Input2022!O2521*0.000001</f>
        <v>3.4212279999999997</v>
      </c>
      <c r="P2521">
        <f>Input2022!P2521*0.000001</f>
        <v>0.37793599999999999</v>
      </c>
      <c r="Q2521">
        <f>Input2022!Q2521*0.000001</f>
        <v>0</v>
      </c>
      <c r="R2521">
        <f>Input2022!R2521*0.000001</f>
        <v>0</v>
      </c>
      <c r="S2521">
        <f>Input2022!S2521*0.000001</f>
        <v>0</v>
      </c>
      <c r="T2521">
        <f>Input2022!T2521*0.000001</f>
        <v>0</v>
      </c>
      <c r="U2521">
        <f>Input2022!U2521*0.000001</f>
        <v>0</v>
      </c>
      <c r="V2521">
        <f>Input2022!V2521*0.000001</f>
        <v>0</v>
      </c>
      <c r="W2521">
        <f>Input2022!W2521*0.000001</f>
        <v>2.956378</v>
      </c>
    </row>
    <row r="2522" spans="1:23">
      <c r="A2522">
        <f>Input2022!A2522</f>
        <v>2023</v>
      </c>
      <c r="B2522" t="str">
        <f>Input2022!B2522</f>
        <v>San Joaquin Valley Unified Air Pollution Control District</v>
      </c>
      <c r="C2522" t="str">
        <f>Input2022!C2522</f>
        <v>Special District</v>
      </c>
      <c r="D2522" t="str">
        <f>Input2022!D2522</f>
        <v>06</v>
      </c>
      <c r="E2522" t="str">
        <f>Input2022!E2522</f>
        <v>019</v>
      </c>
      <c r="F2522">
        <f>Input2022!F2522</f>
        <v>99068</v>
      </c>
      <c r="G2522" t="str">
        <f>Input2022!G2522</f>
        <v>CA</v>
      </c>
      <c r="H2522">
        <f>Input2022!H2522*0.000001</f>
        <v>144.30397399999998</v>
      </c>
      <c r="I2522">
        <f>Input2022!I2522*0.000001</f>
        <v>0</v>
      </c>
      <c r="J2522">
        <f>Input2022!J2522*0.000001</f>
        <v>297.55866700000001</v>
      </c>
      <c r="K2522">
        <f>Input2022!K2522*0.000001</f>
        <v>4.284503</v>
      </c>
      <c r="L2522">
        <f>Input2022!L2522*0.000001</f>
        <v>461.804575</v>
      </c>
      <c r="M2522">
        <f>Input2022!M2522*0.000001</f>
        <v>461.804575</v>
      </c>
      <c r="N2522">
        <f>Input2022!N2522*0.000001</f>
        <v>0</v>
      </c>
      <c r="O2522">
        <f>Input2022!O2522*0.000001</f>
        <v>1014.633032</v>
      </c>
      <c r="P2522">
        <f>Input2022!P2522*0.000001</f>
        <v>10.603057999999999</v>
      </c>
      <c r="Q2522">
        <f>Input2022!Q2522*0.000001</f>
        <v>-113.722982</v>
      </c>
      <c r="R2522">
        <f>Input2022!R2522*0.000001</f>
        <v>305.70694099999997</v>
      </c>
      <c r="S2522">
        <f>Input2022!S2522*0.000001</f>
        <v>191.983959</v>
      </c>
      <c r="T2522">
        <f>Input2022!T2522*0.000001</f>
        <v>13.717951999999999</v>
      </c>
      <c r="U2522">
        <f>Input2022!U2522*0.000001</f>
        <v>0</v>
      </c>
      <c r="V2522">
        <f>Input2022!V2522*0.000001</f>
        <v>0</v>
      </c>
      <c r="W2522">
        <f>Input2022!W2522*0.000001</f>
        <v>52.570529000000001</v>
      </c>
    </row>
    <row r="2523" spans="1:23">
      <c r="A2523">
        <f>Input2022!A2523</f>
        <v>2023</v>
      </c>
      <c r="B2523" t="str">
        <f>Input2022!B2523</f>
        <v>San Jose</v>
      </c>
      <c r="C2523" t="str">
        <f>Input2022!C2523</f>
        <v>City</v>
      </c>
      <c r="D2523" t="str">
        <f>Input2022!D2523</f>
        <v>06</v>
      </c>
      <c r="E2523" t="str">
        <f>Input2022!E2523</f>
        <v>085</v>
      </c>
      <c r="F2523">
        <f>Input2022!F2523</f>
        <v>68000</v>
      </c>
      <c r="G2523" t="str">
        <f>Input2022!G2523</f>
        <v>CA</v>
      </c>
      <c r="H2523">
        <f>Input2022!H2523*0.000001</f>
        <v>684.654</v>
      </c>
      <c r="I2523">
        <f>Input2022!I2523*0.000001</f>
        <v>-31.323999999999998</v>
      </c>
      <c r="J2523">
        <f>Input2022!J2523*0.000001</f>
        <v>1270.6989999999998</v>
      </c>
      <c r="K2523">
        <f>Input2022!K2523*0.000001</f>
        <v>2914.9969999999998</v>
      </c>
      <c r="L2523">
        <f>Input2022!L2523*0.000001</f>
        <v>3346.6169999999997</v>
      </c>
      <c r="M2523">
        <f>Input2022!M2523*0.000001</f>
        <v>1384.7539999999999</v>
      </c>
      <c r="N2523">
        <f>Input2022!N2523*0.000001</f>
        <v>0</v>
      </c>
      <c r="O2523">
        <f>Input2022!O2523*0.000001</f>
        <v>685.82899999999995</v>
      </c>
      <c r="P2523">
        <f>Input2022!P2523*0.000001</f>
        <v>112.818</v>
      </c>
      <c r="Q2523">
        <f>Input2022!Q2523*0.000001</f>
        <v>-3204.241</v>
      </c>
      <c r="R2523">
        <f>Input2022!R2523*0.000001</f>
        <v>10326.966751854905</v>
      </c>
      <c r="S2523">
        <f>Input2022!S2523*0.000001</f>
        <v>7122.725751854905</v>
      </c>
      <c r="T2523">
        <f>Input2022!T2523*0.000001</f>
        <v>401.50799999999998</v>
      </c>
      <c r="U2523">
        <f>Input2022!U2523*0.000001</f>
        <v>614.39400000000001</v>
      </c>
      <c r="V2523">
        <f>Input2022!V2523*0.000001</f>
        <v>1468.5039999999999</v>
      </c>
      <c r="W2523">
        <f>Input2022!W2523*0.000001</f>
        <v>-2640.3130000000001</v>
      </c>
    </row>
    <row r="2524" spans="1:23">
      <c r="A2524">
        <f>Input2022!A2524</f>
        <v>2023</v>
      </c>
      <c r="B2524" t="str">
        <f>Input2022!B2524</f>
        <v>San Jose Unified School District</v>
      </c>
      <c r="C2524" t="str">
        <f>Input2022!C2524</f>
        <v>School District</v>
      </c>
      <c r="D2524" t="str">
        <f>Input2022!D2524</f>
        <v>06</v>
      </c>
      <c r="E2524" t="str">
        <f>Input2022!E2524</f>
        <v>085</v>
      </c>
      <c r="F2524" t="str">
        <f>Input2022!F2524</f>
        <v>34590</v>
      </c>
      <c r="G2524" t="str">
        <f>Input2022!G2524</f>
        <v>CA</v>
      </c>
      <c r="H2524">
        <f>Input2022!H2524*0.000001</f>
        <v>118.14090499999999</v>
      </c>
      <c r="I2524">
        <f>Input2022!I2524*0.000001</f>
        <v>-8.9183789999999998</v>
      </c>
      <c r="J2524">
        <f>Input2022!J2524*0.000001</f>
        <v>442.99372</v>
      </c>
      <c r="K2524">
        <f>Input2022!K2524*0.000001</f>
        <v>532.82676900000001</v>
      </c>
      <c r="L2524">
        <f>Input2022!L2524*0.000001</f>
        <v>585.17510700000003</v>
      </c>
      <c r="M2524">
        <f>Input2022!M2524*0.000001</f>
        <v>478.47360599999996</v>
      </c>
      <c r="N2524">
        <f>Input2022!N2524*0.000001</f>
        <v>0</v>
      </c>
      <c r="O2524">
        <f>Input2022!O2524*0.000001</f>
        <v>237.07627299999999</v>
      </c>
      <c r="P2524">
        <f>Input2022!P2524*0.000001</f>
        <v>56.799270999999997</v>
      </c>
      <c r="Q2524">
        <f>Input2022!Q2524*0.000001</f>
        <v>-282.48512799999997</v>
      </c>
      <c r="R2524">
        <f>Input2022!R2524*0.000001</f>
        <v>1277.2969742105265</v>
      </c>
      <c r="S2524">
        <f>Input2022!S2524*0.000001</f>
        <v>994.81184621052637</v>
      </c>
      <c r="T2524">
        <f>Input2022!T2524*0.000001</f>
        <v>44.987836999999999</v>
      </c>
      <c r="U2524">
        <f>Input2022!U2524*0.000001</f>
        <v>0</v>
      </c>
      <c r="V2524">
        <f>Input2022!V2524*0.000001</f>
        <v>2.4681869999999999</v>
      </c>
      <c r="W2524">
        <f>Input2022!W2524*0.000001</f>
        <v>-180.382227</v>
      </c>
    </row>
    <row r="2525" spans="1:23">
      <c r="A2525">
        <f>Input2022!A2525</f>
        <v>2023</v>
      </c>
      <c r="B2525" t="str">
        <f>Input2022!B2525</f>
        <v>San Juan Bautista</v>
      </c>
      <c r="C2525" t="str">
        <f>Input2022!C2525</f>
        <v>City</v>
      </c>
      <c r="D2525" t="str">
        <f>Input2022!D2525</f>
        <v>06</v>
      </c>
      <c r="E2525" t="str">
        <f>Input2022!E2525</f>
        <v>069</v>
      </c>
      <c r="F2525" t="str">
        <f>Input2022!F2525</f>
        <v>68014</v>
      </c>
      <c r="G2525" t="str">
        <f>Input2022!G2525</f>
        <v>CA</v>
      </c>
      <c r="H2525">
        <f>Input2022!H2525*0.000001</f>
        <v>1.9835729999999998</v>
      </c>
      <c r="I2525">
        <f>Input2022!I2525*0.000001</f>
        <v>0</v>
      </c>
      <c r="J2525">
        <f>Input2022!J2525*0.000001</f>
        <v>5.2831890000000001</v>
      </c>
      <c r="K2525">
        <f>Input2022!K2525*0.000001</f>
        <v>9.6004649999999998</v>
      </c>
      <c r="L2525">
        <f>Input2022!L2525*0.000001</f>
        <v>7.2649719999999993</v>
      </c>
      <c r="M2525">
        <f>Input2022!M2525*0.000001</f>
        <v>3.243614</v>
      </c>
      <c r="N2525">
        <f>Input2022!N2525*0.000001</f>
        <v>0</v>
      </c>
      <c r="O2525">
        <f>Input2022!O2525*0.000001</f>
        <v>1.8954579999999999</v>
      </c>
      <c r="P2525">
        <f>Input2022!P2525*0.000001</f>
        <v>0.473001</v>
      </c>
      <c r="Q2525">
        <f>Input2022!Q2525*0.000001</f>
        <v>0</v>
      </c>
      <c r="R2525">
        <f>Input2022!R2525*0.000001</f>
        <v>0</v>
      </c>
      <c r="S2525">
        <f>Input2022!S2525*0.000001</f>
        <v>0</v>
      </c>
      <c r="T2525">
        <f>Input2022!T2525*0.000001</f>
        <v>0</v>
      </c>
      <c r="U2525">
        <f>Input2022!U2525*0.000001</f>
        <v>0</v>
      </c>
      <c r="V2525">
        <f>Input2022!V2525*0.000001</f>
        <v>0</v>
      </c>
      <c r="W2525">
        <f>Input2022!W2525*0.000001</f>
        <v>2.8676469999999998</v>
      </c>
    </row>
    <row r="2526" spans="1:23">
      <c r="A2526">
        <f>Input2022!A2526</f>
        <v>2023</v>
      </c>
      <c r="B2526" t="str">
        <f>Input2022!B2526</f>
        <v>San Juan Capistrano</v>
      </c>
      <c r="C2526" t="str">
        <f>Input2022!C2526</f>
        <v>City</v>
      </c>
      <c r="D2526" t="str">
        <f>Input2022!D2526</f>
        <v>06</v>
      </c>
      <c r="E2526" t="str">
        <f>Input2022!E2526</f>
        <v>059</v>
      </c>
      <c r="F2526">
        <f>Input2022!F2526</f>
        <v>68028</v>
      </c>
      <c r="G2526" t="str">
        <f>Input2022!G2526</f>
        <v>CA</v>
      </c>
      <c r="H2526">
        <f>Input2022!H2526*0.000001</f>
        <v>40.911757000000001</v>
      </c>
      <c r="I2526">
        <f>Input2022!I2526*0.000001</f>
        <v>-2.9238740000000001</v>
      </c>
      <c r="J2526">
        <f>Input2022!J2526*0.000001</f>
        <v>35.213992999999995</v>
      </c>
      <c r="K2526">
        <f>Input2022!K2526*0.000001</f>
        <v>24.823809999999998</v>
      </c>
      <c r="L2526">
        <f>Input2022!L2526*0.000001</f>
        <v>79.013841999999997</v>
      </c>
      <c r="M2526">
        <f>Input2022!M2526*0.000001</f>
        <v>44.084094</v>
      </c>
      <c r="N2526">
        <f>Input2022!N2526*0.000001</f>
        <v>0</v>
      </c>
      <c r="O2526">
        <f>Input2022!O2526*0.000001</f>
        <v>47.489269999999998</v>
      </c>
      <c r="P2526">
        <f>Input2022!P2526*0.000001</f>
        <v>7.6043219999999998</v>
      </c>
      <c r="Q2526">
        <f>Input2022!Q2526*0.000001</f>
        <v>-18.650483999999999</v>
      </c>
      <c r="R2526">
        <f>Input2022!R2526*0.000001</f>
        <v>71.403077999999994</v>
      </c>
      <c r="S2526">
        <f>Input2022!S2526*0.000001</f>
        <v>52.752593999999995</v>
      </c>
      <c r="T2526">
        <f>Input2022!T2526*0.000001</f>
        <v>2.1379999999999999</v>
      </c>
      <c r="U2526">
        <f>Input2022!U2526*0.000001</f>
        <v>0</v>
      </c>
      <c r="V2526">
        <f>Input2022!V2526*0.000001</f>
        <v>3.2377899999999999</v>
      </c>
      <c r="W2526">
        <f>Input2022!W2526*0.000001</f>
        <v>41.318581999999999</v>
      </c>
    </row>
    <row r="2527" spans="1:23">
      <c r="A2527">
        <f>Input2022!A2527</f>
        <v>2023</v>
      </c>
      <c r="B2527" t="str">
        <f>Input2022!B2527</f>
        <v>San Juan Unified School District</v>
      </c>
      <c r="C2527" t="str">
        <f>Input2022!C2527</f>
        <v>School District</v>
      </c>
      <c r="D2527" t="str">
        <f>Input2022!D2527</f>
        <v>06</v>
      </c>
      <c r="E2527" t="str">
        <f>Input2022!E2527</f>
        <v>067</v>
      </c>
      <c r="F2527" t="str">
        <f>Input2022!F2527</f>
        <v>34620</v>
      </c>
      <c r="G2527" t="str">
        <f>Input2022!G2527</f>
        <v>CA</v>
      </c>
      <c r="H2527">
        <f>Input2022!H2527*0.000001</f>
        <v>135.39933399999998</v>
      </c>
      <c r="I2527">
        <f>Input2022!I2527*0.000001</f>
        <v>-7.986529</v>
      </c>
      <c r="J2527">
        <f>Input2022!J2527*0.000001</f>
        <v>587.91271999999992</v>
      </c>
      <c r="K2527">
        <f>Input2022!K2527*0.000001</f>
        <v>736.323936</v>
      </c>
      <c r="L2527">
        <f>Input2022!L2527*0.000001</f>
        <v>865.9189409999999</v>
      </c>
      <c r="M2527">
        <f>Input2022!M2527*0.000001</f>
        <v>700.33367799999996</v>
      </c>
      <c r="N2527">
        <f>Input2022!N2527*0.000001</f>
        <v>259.57857000000001</v>
      </c>
      <c r="O2527">
        <f>Input2022!O2527*0.000001</f>
        <v>0</v>
      </c>
      <c r="P2527">
        <f>Input2022!P2527*0.000001</f>
        <v>59.862896999999997</v>
      </c>
      <c r="Q2527">
        <f>Input2022!Q2527*0.000001</f>
        <v>-431.33799999999997</v>
      </c>
      <c r="R2527">
        <f>Input2022!R2527*0.000001</f>
        <v>1904.3005739999999</v>
      </c>
      <c r="S2527">
        <f>Input2022!S2527*0.000001</f>
        <v>1472.9625739999999</v>
      </c>
      <c r="T2527">
        <f>Input2022!T2527*0.000001</f>
        <v>71.661684999999991</v>
      </c>
      <c r="U2527">
        <f>Input2022!U2527*0.000001</f>
        <v>0</v>
      </c>
      <c r="V2527">
        <f>Input2022!V2527*0.000001</f>
        <v>113.70881</v>
      </c>
      <c r="W2527">
        <f>Input2022!W2527*0.000001</f>
        <v>-493.85819899999996</v>
      </c>
    </row>
    <row r="2528" spans="1:23">
      <c r="A2528">
        <f>Input2022!A2528</f>
        <v>2023</v>
      </c>
      <c r="B2528" t="str">
        <f>Input2022!B2528</f>
        <v>San Leandro</v>
      </c>
      <c r="C2528" t="str">
        <f>Input2022!C2528</f>
        <v>City</v>
      </c>
      <c r="D2528" t="str">
        <f>Input2022!D2528</f>
        <v>06</v>
      </c>
      <c r="E2528" t="str">
        <f>Input2022!E2528</f>
        <v>001</v>
      </c>
      <c r="F2528">
        <f>Input2022!F2528</f>
        <v>68084</v>
      </c>
      <c r="G2528" t="str">
        <f>Input2022!G2528</f>
        <v>CA</v>
      </c>
      <c r="H2528">
        <f>Input2022!H2528*0.000001</f>
        <v>88.480097999999998</v>
      </c>
      <c r="I2528">
        <f>Input2022!I2528*0.000001</f>
        <v>-18.411549000000001</v>
      </c>
      <c r="J2528">
        <f>Input2022!J2528*0.000001</f>
        <v>127.08698899999999</v>
      </c>
      <c r="K2528">
        <f>Input2022!K2528*0.000001</f>
        <v>81.901162999999997</v>
      </c>
      <c r="L2528">
        <f>Input2022!L2528*0.000001</f>
        <v>204.91320399999998</v>
      </c>
      <c r="M2528">
        <f>Input2022!M2528*0.000001</f>
        <v>141.40335400000001</v>
      </c>
      <c r="N2528">
        <f>Input2022!N2528*0.000001</f>
        <v>0</v>
      </c>
      <c r="O2528">
        <f>Input2022!O2528*0.000001</f>
        <v>101.032849</v>
      </c>
      <c r="P2528">
        <f>Input2022!P2528*0.000001</f>
        <v>18.302797999999999</v>
      </c>
      <c r="Q2528">
        <f>Input2022!Q2528*0.000001</f>
        <v>-224.331019</v>
      </c>
      <c r="R2528">
        <f>Input2022!R2528*0.000001</f>
        <v>828.04045199999996</v>
      </c>
      <c r="S2528">
        <f>Input2022!S2528*0.000001</f>
        <v>603.70943299999999</v>
      </c>
      <c r="T2528">
        <f>Input2022!T2528*0.000001</f>
        <v>22.009311999999998</v>
      </c>
      <c r="U2528">
        <f>Input2022!U2528*0.000001</f>
        <v>19.987093999999999</v>
      </c>
      <c r="V2528">
        <f>Input2022!V2528*0.000001</f>
        <v>24.461835000000001</v>
      </c>
      <c r="W2528">
        <f>Input2022!W2528*0.000001</f>
        <v>-30.171603999999999</v>
      </c>
    </row>
    <row r="2529" spans="1:23">
      <c r="A2529">
        <f>Input2022!A2529</f>
        <v>2023</v>
      </c>
      <c r="B2529" t="str">
        <f>Input2022!B2529</f>
        <v>San Leandro Unified School District</v>
      </c>
      <c r="C2529" t="str">
        <f>Input2022!C2529</f>
        <v>School District</v>
      </c>
      <c r="D2529" t="str">
        <f>Input2022!D2529</f>
        <v>06</v>
      </c>
      <c r="E2529" t="str">
        <f>Input2022!E2529</f>
        <v>001</v>
      </c>
      <c r="F2529" t="str">
        <f>Input2022!F2529</f>
        <v>34680</v>
      </c>
      <c r="G2529" t="str">
        <f>Input2022!G2529</f>
        <v>CA</v>
      </c>
      <c r="H2529">
        <f>Input2022!H2529*0.000001</f>
        <v>32.359366000000001</v>
      </c>
      <c r="I2529">
        <f>Input2022!I2529*0.000001</f>
        <v>0</v>
      </c>
      <c r="J2529">
        <f>Input2022!J2529*0.000001</f>
        <v>147.00404599999999</v>
      </c>
      <c r="K2529">
        <f>Input2022!K2529*0.000001</f>
        <v>377.88259499999998</v>
      </c>
      <c r="L2529">
        <f>Input2022!L2529*0.000001</f>
        <v>203.249852</v>
      </c>
      <c r="M2529">
        <f>Input2022!M2529*0.000001</f>
        <v>172.446111</v>
      </c>
      <c r="N2529">
        <f>Input2022!N2529*0.000001</f>
        <v>0</v>
      </c>
      <c r="O2529">
        <f>Input2022!O2529*0.000001</f>
        <v>66.591723000000002</v>
      </c>
      <c r="P2529">
        <f>Input2022!P2529*0.000001</f>
        <v>10.61891</v>
      </c>
      <c r="Q2529">
        <f>Input2022!Q2529*0.000001</f>
        <v>-109.80591199999999</v>
      </c>
      <c r="R2529">
        <f>Input2022!R2529*0.000001</f>
        <v>510.53376399999996</v>
      </c>
      <c r="S2529">
        <f>Input2022!S2529*0.000001</f>
        <v>400.72785199999998</v>
      </c>
      <c r="T2529">
        <f>Input2022!T2529*0.000001</f>
        <v>17.132154</v>
      </c>
      <c r="U2529">
        <f>Input2022!U2529*0.000001</f>
        <v>0</v>
      </c>
      <c r="V2529">
        <f>Input2022!V2529*0.000001</f>
        <v>10.904698</v>
      </c>
      <c r="W2529">
        <f>Input2022!W2529*0.000001</f>
        <v>-48.684396</v>
      </c>
    </row>
    <row r="2530" spans="1:23">
      <c r="A2530">
        <f>Input2022!A2530</f>
        <v>2023</v>
      </c>
      <c r="B2530" t="str">
        <f>Input2022!B2530</f>
        <v>San Lorenzo Unified School District</v>
      </c>
      <c r="C2530" t="str">
        <f>Input2022!C2530</f>
        <v>School District</v>
      </c>
      <c r="D2530" t="str">
        <f>Input2022!D2530</f>
        <v>06</v>
      </c>
      <c r="E2530" t="str">
        <f>Input2022!E2530</f>
        <v>001</v>
      </c>
      <c r="F2530" t="str">
        <f>Input2022!F2530</f>
        <v>34710</v>
      </c>
      <c r="G2530" t="str">
        <f>Input2022!G2530</f>
        <v>CA</v>
      </c>
      <c r="H2530">
        <f>Input2022!H2530*0.000001</f>
        <v>51.220141999999996</v>
      </c>
      <c r="I2530">
        <f>Input2022!I2530*0.000001</f>
        <v>-2.4999999999999998E-2</v>
      </c>
      <c r="J2530">
        <f>Input2022!J2530*0.000001</f>
        <v>142.87565499999999</v>
      </c>
      <c r="K2530">
        <f>Input2022!K2530*0.000001</f>
        <v>231.43002199999998</v>
      </c>
      <c r="L2530">
        <f>Input2022!L2530*0.000001</f>
        <v>204.44014999999999</v>
      </c>
      <c r="M2530">
        <f>Input2022!M2530*0.000001</f>
        <v>184.85995599999998</v>
      </c>
      <c r="N2530">
        <f>Input2022!N2530*0.000001</f>
        <v>101.249816</v>
      </c>
      <c r="O2530">
        <f>Input2022!O2530*0.000001</f>
        <v>0</v>
      </c>
      <c r="P2530">
        <f>Input2022!P2530*0.000001</f>
        <v>20.295852</v>
      </c>
      <c r="Q2530">
        <f>Input2022!Q2530*0.000001</f>
        <v>-97.197144999999992</v>
      </c>
      <c r="R2530">
        <f>Input2022!R2530*0.000001</f>
        <v>418.5921113402004</v>
      </c>
      <c r="S2530">
        <f>Input2022!S2530*0.000001</f>
        <v>321.39496634020043</v>
      </c>
      <c r="T2530">
        <f>Input2022!T2530*0.000001</f>
        <v>16.258756999999999</v>
      </c>
      <c r="U2530">
        <f>Input2022!U2530*0.000001</f>
        <v>0</v>
      </c>
      <c r="V2530">
        <f>Input2022!V2530*0.000001</f>
        <v>12.609147999999999</v>
      </c>
      <c r="W2530">
        <f>Input2022!W2530*0.000001</f>
        <v>-62.651554999999995</v>
      </c>
    </row>
    <row r="2531" spans="1:23">
      <c r="A2531">
        <f>Input2022!A2531</f>
        <v>2023</v>
      </c>
      <c r="B2531" t="str">
        <f>Input2022!B2531</f>
        <v>San Lorenzo Valley Unified School District</v>
      </c>
      <c r="C2531" t="str">
        <f>Input2022!C2531</f>
        <v>School District</v>
      </c>
      <c r="D2531" t="str">
        <f>Input2022!D2531</f>
        <v>06</v>
      </c>
      <c r="E2531" t="str">
        <f>Input2022!E2531</f>
        <v>087</v>
      </c>
      <c r="F2531" t="str">
        <f>Input2022!F2531</f>
        <v>34740</v>
      </c>
      <c r="G2531" t="str">
        <f>Input2022!G2531</f>
        <v>CA</v>
      </c>
      <c r="H2531">
        <f>Input2022!H2531*0.000001</f>
        <v>17.209544999999999</v>
      </c>
      <c r="I2531">
        <f>Input2022!I2531*0.000001</f>
        <v>0</v>
      </c>
      <c r="J2531">
        <f>Input2022!J2531*0.000001</f>
        <v>36.782629</v>
      </c>
      <c r="K2531">
        <f>Input2022!K2531*0.000001</f>
        <v>79.185035999999997</v>
      </c>
      <c r="L2531">
        <f>Input2022!L2531*0.000001</f>
        <v>50.226445999999996</v>
      </c>
      <c r="M2531">
        <f>Input2022!M2531*0.000001</f>
        <v>41.043146999999998</v>
      </c>
      <c r="N2531">
        <f>Input2022!N2531*0.000001</f>
        <v>0</v>
      </c>
      <c r="O2531">
        <f>Input2022!O2531*0.000001</f>
        <v>24.756702000000001</v>
      </c>
      <c r="P2531">
        <f>Input2022!P2531*0.000001</f>
        <v>4.7154449999999999</v>
      </c>
      <c r="Q2531">
        <f>Input2022!Q2531*0.000001</f>
        <v>-28.133816999999997</v>
      </c>
      <c r="R2531">
        <f>Input2022!R2531*0.000001</f>
        <v>123.090117626365</v>
      </c>
      <c r="S2531">
        <f>Input2022!S2531*0.000001</f>
        <v>94.956300626365007</v>
      </c>
      <c r="T2531">
        <f>Input2022!T2531*0.000001</f>
        <v>4.1002159999999996</v>
      </c>
      <c r="U2531">
        <f>Input2022!U2531*0.000001</f>
        <v>0</v>
      </c>
      <c r="V2531">
        <f>Input2022!V2531*0.000001</f>
        <v>2.608616</v>
      </c>
      <c r="W2531">
        <f>Input2022!W2531*0.000001</f>
        <v>-25.654768999999998</v>
      </c>
    </row>
    <row r="2532" spans="1:23">
      <c r="A2532">
        <f>Input2022!A2532</f>
        <v>2023</v>
      </c>
      <c r="B2532" t="str">
        <f>Input2022!B2532</f>
        <v>San Lucas Union Elementary School District</v>
      </c>
      <c r="C2532" t="str">
        <f>Input2022!C2532</f>
        <v>School District</v>
      </c>
      <c r="D2532" t="str">
        <f>Input2022!D2532</f>
        <v>06</v>
      </c>
      <c r="E2532" t="str">
        <f>Input2022!E2532</f>
        <v>053</v>
      </c>
      <c r="F2532" t="str">
        <f>Input2022!F2532</f>
        <v>34770</v>
      </c>
      <c r="G2532" t="str">
        <f>Input2022!G2532</f>
        <v>CA</v>
      </c>
      <c r="H2532">
        <f>Input2022!H2532*0.000001</f>
        <v>1.277803</v>
      </c>
      <c r="I2532">
        <f>Input2022!I2532*0.000001</f>
        <v>0</v>
      </c>
      <c r="J2532">
        <f>Input2022!J2532*0.000001</f>
        <v>2.0875849999999998</v>
      </c>
      <c r="K2532">
        <f>Input2022!K2532*0.000001</f>
        <v>2.1096999999999998E-2</v>
      </c>
      <c r="L2532">
        <f>Input2022!L2532*0.000001</f>
        <v>2.7676050000000001</v>
      </c>
      <c r="M2532">
        <f>Input2022!M2532*0.000001</f>
        <v>2.7438219999999998</v>
      </c>
      <c r="N2532">
        <f>Input2022!N2532*0.000001</f>
        <v>2.0628379999999997</v>
      </c>
      <c r="O2532">
        <f>Input2022!O2532*0.000001</f>
        <v>0</v>
      </c>
      <c r="P2532">
        <f>Input2022!P2532*0.000001</f>
        <v>0.14555199999999999</v>
      </c>
      <c r="Q2532">
        <f>Input2022!Q2532*0.000001</f>
        <v>-1.100236</v>
      </c>
      <c r="R2532">
        <f>Input2022!R2532*0.000001</f>
        <v>4.5561069739952718</v>
      </c>
      <c r="S2532">
        <f>Input2022!S2532*0.000001</f>
        <v>3.4558709739952724</v>
      </c>
      <c r="T2532">
        <f>Input2022!T2532*0.000001</f>
        <v>0.17027100000000001</v>
      </c>
      <c r="U2532">
        <f>Input2022!U2532*0.000001</f>
        <v>0</v>
      </c>
      <c r="V2532">
        <f>Input2022!V2532*0.000001</f>
        <v>0</v>
      </c>
      <c r="W2532">
        <f>Input2022!W2532*0.000001</f>
        <v>0.63949299999999998</v>
      </c>
    </row>
    <row r="2533" spans="1:23">
      <c r="A2533">
        <f>Input2022!A2533</f>
        <v>2023</v>
      </c>
      <c r="B2533" t="str">
        <f>Input2022!B2533</f>
        <v>San Luis Coastal Unified School District</v>
      </c>
      <c r="C2533" t="str">
        <f>Input2022!C2533</f>
        <v>School District</v>
      </c>
      <c r="D2533" t="str">
        <f>Input2022!D2533</f>
        <v>06</v>
      </c>
      <c r="E2533" t="str">
        <f>Input2022!E2533</f>
        <v>079</v>
      </c>
      <c r="F2533" t="str">
        <f>Input2022!F2533</f>
        <v>34800</v>
      </c>
      <c r="G2533" t="str">
        <f>Input2022!G2533</f>
        <v>CA</v>
      </c>
      <c r="H2533">
        <f>Input2022!H2533*0.000001</f>
        <v>21.717700000000001</v>
      </c>
      <c r="I2533">
        <f>Input2022!I2533*0.000001</f>
        <v>-1.9582889999999999</v>
      </c>
      <c r="J2533">
        <f>Input2022!J2533*0.000001</f>
        <v>132.760831</v>
      </c>
      <c r="K2533">
        <f>Input2022!K2533*0.000001</f>
        <v>245.76698999999999</v>
      </c>
      <c r="L2533">
        <f>Input2022!L2533*0.000001</f>
        <v>156.51664399999999</v>
      </c>
      <c r="M2533">
        <f>Input2022!M2533*0.000001</f>
        <v>140.03846799999999</v>
      </c>
      <c r="N2533">
        <f>Input2022!N2533*0.000001</f>
        <v>0</v>
      </c>
      <c r="O2533">
        <f>Input2022!O2533*0.000001</f>
        <v>43.759837999999995</v>
      </c>
      <c r="P2533">
        <f>Input2022!P2533*0.000001</f>
        <v>12.151377</v>
      </c>
      <c r="Q2533">
        <f>Input2022!Q2533*0.000001</f>
        <v>-99.452491999999992</v>
      </c>
      <c r="R2533">
        <f>Input2022!R2533*0.000001</f>
        <v>436.24173631578958</v>
      </c>
      <c r="S2533">
        <f>Input2022!S2533*0.000001</f>
        <v>336.78924431578957</v>
      </c>
      <c r="T2533">
        <f>Input2022!T2533*0.000001</f>
        <v>14.897022999999999</v>
      </c>
      <c r="U2533">
        <f>Input2022!U2533*0.000001</f>
        <v>-3.5957933425797501E-3</v>
      </c>
      <c r="V2533">
        <f>Input2022!V2533*0.000001</f>
        <v>16.380168206657419</v>
      </c>
      <c r="W2533">
        <f>Input2022!W2533*0.000001</f>
        <v>-74.504674999999992</v>
      </c>
    </row>
    <row r="2534" spans="1:23">
      <c r="A2534">
        <f>Input2022!A2534</f>
        <v>2023</v>
      </c>
      <c r="B2534" t="str">
        <f>Input2022!B2534</f>
        <v>San Luis Obispo</v>
      </c>
      <c r="C2534" t="str">
        <f>Input2022!C2534</f>
        <v>City</v>
      </c>
      <c r="D2534" t="str">
        <f>Input2022!D2534</f>
        <v>06</v>
      </c>
      <c r="E2534" t="str">
        <f>Input2022!E2534</f>
        <v>079</v>
      </c>
      <c r="F2534">
        <f>Input2022!F2534</f>
        <v>68154</v>
      </c>
      <c r="G2534" t="str">
        <f>Input2022!G2534</f>
        <v>CA</v>
      </c>
      <c r="H2534">
        <f>Input2022!H2534*0.000001</f>
        <v>42.436605999999998</v>
      </c>
      <c r="I2534">
        <f>Input2022!I2534*0.000001</f>
        <v>-28.193431</v>
      </c>
      <c r="J2534">
        <f>Input2022!J2534*0.000001</f>
        <v>90.266387999999992</v>
      </c>
      <c r="K2534">
        <f>Input2022!K2534*0.000001</f>
        <v>153.41764799999999</v>
      </c>
      <c r="L2534">
        <f>Input2022!L2534*0.000001</f>
        <v>195.30567599999998</v>
      </c>
      <c r="M2534">
        <f>Input2022!M2534*0.000001</f>
        <v>115.46353999999999</v>
      </c>
      <c r="N2534">
        <f>Input2022!N2534*0.000001</f>
        <v>0</v>
      </c>
      <c r="O2534">
        <f>Input2022!O2534*0.000001</f>
        <v>35.125821999999999</v>
      </c>
      <c r="P2534">
        <f>Input2022!P2534*0.000001</f>
        <v>6.5713029999999995</v>
      </c>
      <c r="Q2534">
        <f>Input2022!Q2534*0.000001</f>
        <v>-174.25199999999998</v>
      </c>
      <c r="R2534">
        <f>Input2022!R2534*0.000001</f>
        <v>615.01507299999992</v>
      </c>
      <c r="S2534">
        <f>Input2022!S2534*0.000001</f>
        <v>440.76307299999996</v>
      </c>
      <c r="T2534">
        <f>Input2022!T2534*0.000001</f>
        <v>19.589735999999998</v>
      </c>
      <c r="U2534">
        <f>Input2022!U2534*0.000001</f>
        <v>9.6336719999999989</v>
      </c>
      <c r="V2534">
        <f>Input2022!V2534*0.000001</f>
        <v>14.918388999999999</v>
      </c>
      <c r="W2534">
        <f>Input2022!W2534*0.000001</f>
        <v>-29.944879999999998</v>
      </c>
    </row>
    <row r="2535" spans="1:23">
      <c r="A2535">
        <f>Input2022!A2535</f>
        <v>2023</v>
      </c>
      <c r="B2535" t="str">
        <f>Input2022!B2535</f>
        <v>San Luis Obispo Council of Governments</v>
      </c>
      <c r="C2535" t="str">
        <f>Input2022!C2535</f>
        <v>Special District</v>
      </c>
      <c r="D2535" t="str">
        <f>Input2022!D2535</f>
        <v>06</v>
      </c>
      <c r="E2535" t="str">
        <f>Input2022!E2535</f>
        <v>079</v>
      </c>
      <c r="F2535">
        <f>Input2022!F2535</f>
        <v>99069</v>
      </c>
      <c r="G2535" t="str">
        <f>Input2022!G2535</f>
        <v>CA</v>
      </c>
      <c r="H2535">
        <f>Input2022!H2535*0.000001</f>
        <v>2.8718999999999997</v>
      </c>
      <c r="I2535">
        <f>Input2022!I2535*0.000001</f>
        <v>0</v>
      </c>
      <c r="J2535">
        <f>Input2022!J2535*0.000001</f>
        <v>4.3461600000000002</v>
      </c>
      <c r="K2535">
        <f>Input2022!K2535*0.000001</f>
        <v>0.24926999999999999</v>
      </c>
      <c r="L2535">
        <f>Input2022!L2535*0.000001</f>
        <v>4.9600679999999997</v>
      </c>
      <c r="M2535">
        <f>Input2022!M2535*0.000001</f>
        <v>4.6525949999999998</v>
      </c>
      <c r="N2535">
        <f>Input2022!N2535*0.000001</f>
        <v>0</v>
      </c>
      <c r="O2535">
        <f>Input2022!O2535*0.000001</f>
        <v>2.223455</v>
      </c>
      <c r="P2535">
        <f>Input2022!P2535*0.000001</f>
        <v>0.28079799999999999</v>
      </c>
      <c r="Q2535">
        <f>Input2022!Q2535*0.000001</f>
        <v>-2.2409939999999997</v>
      </c>
      <c r="R2535">
        <f>Input2022!R2535*0.000001</f>
        <v>2.9225269999999997</v>
      </c>
      <c r="S2535">
        <f>Input2022!S2535*0.000001</f>
        <v>0.68153299999999994</v>
      </c>
      <c r="T2535">
        <f>Input2022!T2535*0.000001</f>
        <v>0.46979799999999999</v>
      </c>
      <c r="U2535">
        <f>Input2022!U2535*0.000001</f>
        <v>0.36347999999999997</v>
      </c>
      <c r="V2535">
        <f>Input2022!V2535*0.000001</f>
        <v>0.696658</v>
      </c>
      <c r="W2535">
        <f>Input2022!W2535*0.000001</f>
        <v>2.1887569999999998</v>
      </c>
    </row>
    <row r="2536" spans="1:23">
      <c r="A2536">
        <f>Input2022!A2536</f>
        <v>2023</v>
      </c>
      <c r="B2536" t="str">
        <f>Input2022!B2536</f>
        <v>San Luis Obispo County</v>
      </c>
      <c r="C2536" t="str">
        <f>Input2022!C2536</f>
        <v>County</v>
      </c>
      <c r="D2536" t="str">
        <f>Input2022!D2536</f>
        <v>06</v>
      </c>
      <c r="E2536" t="str">
        <f>Input2022!E2536</f>
        <v>079</v>
      </c>
      <c r="F2536" t="str">
        <f>Input2022!F2536</f>
        <v>00000</v>
      </c>
      <c r="G2536" t="str">
        <f>Input2022!G2536</f>
        <v>CA</v>
      </c>
      <c r="H2536">
        <f>Input2022!H2536*0.000001</f>
        <v>424.01900000000001</v>
      </c>
      <c r="I2536">
        <f>Input2022!I2536*0.000001</f>
        <v>-46.646999999999998</v>
      </c>
      <c r="J2536">
        <f>Input2022!J2536*0.000001</f>
        <v>638.68200000000002</v>
      </c>
      <c r="K2536">
        <f>Input2022!K2536*0.000001</f>
        <v>643.14699999999993</v>
      </c>
      <c r="L2536">
        <f>Input2022!L2536*0.000001</f>
        <v>811.79</v>
      </c>
      <c r="M2536">
        <f>Input2022!M2536*0.000001</f>
        <v>662.44999999999993</v>
      </c>
      <c r="N2536">
        <f>Input2022!N2536*0.000001</f>
        <v>514.74799999999993</v>
      </c>
      <c r="O2536">
        <f>Input2022!O2536*0.000001</f>
        <v>0</v>
      </c>
      <c r="P2536">
        <f>Input2022!P2536*0.000001</f>
        <v>94.10499999999999</v>
      </c>
      <c r="Q2536">
        <f>Input2022!Q2536*0.000001</f>
        <v>-928.83799999999997</v>
      </c>
      <c r="R2536">
        <f>Input2022!R2536*0.000001</f>
        <v>2427.0655870000001</v>
      </c>
      <c r="S2536">
        <f>Input2022!S2536*0.000001</f>
        <v>1498.2275869999999</v>
      </c>
      <c r="T2536">
        <f>Input2022!T2536*0.000001</f>
        <v>67.73899999999999</v>
      </c>
      <c r="U2536">
        <f>Input2022!U2536*0.000001</f>
        <v>24.920999999999999</v>
      </c>
      <c r="V2536">
        <f>Input2022!V2536*0.000001</f>
        <v>52.314999999999998</v>
      </c>
      <c r="W2536">
        <f>Input2022!W2536*0.000001</f>
        <v>-297.79599999999999</v>
      </c>
    </row>
    <row r="2537" spans="1:23">
      <c r="A2537">
        <f>Input2022!A2537</f>
        <v>2023</v>
      </c>
      <c r="B2537" t="str">
        <f>Input2022!B2537</f>
        <v>San Luis Obispo County Office of Education</v>
      </c>
      <c r="C2537" t="str">
        <f>Input2022!C2537</f>
        <v>School District</v>
      </c>
      <c r="D2537" t="str">
        <f>Input2022!D2537</f>
        <v>06</v>
      </c>
      <c r="E2537" t="str">
        <f>Input2022!E2537</f>
        <v>079</v>
      </c>
      <c r="F2537" t="str">
        <f>Input2022!F2537</f>
        <v>91032</v>
      </c>
      <c r="G2537" t="str">
        <f>Input2022!G2537</f>
        <v>CA</v>
      </c>
      <c r="H2537">
        <f>Input2022!H2537*0.000001</f>
        <v>10.42587</v>
      </c>
      <c r="I2537">
        <f>Input2022!I2537*0.000001</f>
        <v>-0.56355500000000003</v>
      </c>
      <c r="J2537">
        <f>Input2022!J2537*0.000001</f>
        <v>36.949950000000001</v>
      </c>
      <c r="K2537">
        <f>Input2022!K2537*0.000001</f>
        <v>0.63914899999999997</v>
      </c>
      <c r="L2537">
        <f>Input2022!L2537*0.000001</f>
        <v>70.588325999999995</v>
      </c>
      <c r="M2537">
        <f>Input2022!M2537*0.000001</f>
        <v>42.987679</v>
      </c>
      <c r="N2537">
        <f>Input2022!N2537*0.000001</f>
        <v>0</v>
      </c>
      <c r="O2537">
        <f>Input2022!O2537*0.000001</f>
        <v>20.684517</v>
      </c>
      <c r="P2537">
        <f>Input2022!P2537*0.000001</f>
        <v>11.886716999999999</v>
      </c>
      <c r="Q2537">
        <f>Input2022!Q2537*0.000001</f>
        <v>-19.901602999999998</v>
      </c>
      <c r="R2537">
        <f>Input2022!R2537*0.000001</f>
        <v>78.682002456140339</v>
      </c>
      <c r="S2537">
        <f>Input2022!S2537*0.000001</f>
        <v>58.780399456140344</v>
      </c>
      <c r="T2537">
        <f>Input2022!T2537*0.000001</f>
        <v>2.8787609999999999</v>
      </c>
      <c r="U2537">
        <f>Input2022!U2537*0.000001</f>
        <v>-4.2378224687933424E-4</v>
      </c>
      <c r="V2537">
        <f>Input2022!V2537*0.000001</f>
        <v>8.46395621775312</v>
      </c>
      <c r="W2537">
        <f>Input2022!W2537*0.000001</f>
        <v>-14.435212999999999</v>
      </c>
    </row>
    <row r="2538" spans="1:23">
      <c r="A2538">
        <f>Input2022!A2538</f>
        <v>2023</v>
      </c>
      <c r="B2538" t="str">
        <f>Input2022!B2538</f>
        <v>San Marcos</v>
      </c>
      <c r="C2538" t="str">
        <f>Input2022!C2538</f>
        <v>City</v>
      </c>
      <c r="D2538" t="str">
        <f>Input2022!D2538</f>
        <v>06</v>
      </c>
      <c r="E2538" t="str">
        <f>Input2022!E2538</f>
        <v>073</v>
      </c>
      <c r="F2538">
        <f>Input2022!F2538</f>
        <v>68196</v>
      </c>
      <c r="G2538" t="str">
        <f>Input2022!G2538</f>
        <v>CA</v>
      </c>
      <c r="H2538">
        <f>Input2022!H2538*0.000001</f>
        <v>40.949767000000001</v>
      </c>
      <c r="I2538">
        <f>Input2022!I2538*0.000001</f>
        <v>-2.9044429999999997</v>
      </c>
      <c r="J2538">
        <f>Input2022!J2538*0.000001</f>
        <v>99.029855999999995</v>
      </c>
      <c r="K2538">
        <f>Input2022!K2538*0.000001</f>
        <v>5.1912909999999997</v>
      </c>
      <c r="L2538">
        <f>Input2022!L2538*0.000001</f>
        <v>174.00123600000001</v>
      </c>
      <c r="M2538">
        <f>Input2022!M2538*0.000001</f>
        <v>98.645913999999991</v>
      </c>
      <c r="N2538">
        <f>Input2022!N2538*0.000001</f>
        <v>0</v>
      </c>
      <c r="O2538">
        <f>Input2022!O2538*0.000001</f>
        <v>128.30517399999999</v>
      </c>
      <c r="P2538">
        <f>Input2022!P2538*0.000001</f>
        <v>23.685963999999998</v>
      </c>
      <c r="Q2538">
        <f>Input2022!Q2538*0.000001</f>
        <v>-76.290351999999999</v>
      </c>
      <c r="R2538">
        <f>Input2022!R2538*0.000001</f>
        <v>265.93110999999999</v>
      </c>
      <c r="S2538">
        <f>Input2022!S2538*0.000001</f>
        <v>189.64075800000001</v>
      </c>
      <c r="T2538">
        <f>Input2022!T2538*0.000001</f>
        <v>9.1562799999999989</v>
      </c>
      <c r="U2538">
        <f>Input2022!U2538*0.000001</f>
        <v>0</v>
      </c>
      <c r="V2538">
        <f>Input2022!V2538*0.000001</f>
        <v>7.0444359999999993</v>
      </c>
      <c r="W2538">
        <f>Input2022!W2538*0.000001</f>
        <v>43.696947999999999</v>
      </c>
    </row>
    <row r="2539" spans="1:23">
      <c r="A2539">
        <f>Input2022!A2539</f>
        <v>2023</v>
      </c>
      <c r="B2539" t="str">
        <f>Input2022!B2539</f>
        <v>San Marcos Unified School District</v>
      </c>
      <c r="C2539" t="str">
        <f>Input2022!C2539</f>
        <v>School District</v>
      </c>
      <c r="D2539" t="str">
        <f>Input2022!D2539</f>
        <v>06</v>
      </c>
      <c r="E2539" t="str">
        <f>Input2022!E2539</f>
        <v>073</v>
      </c>
      <c r="F2539" t="str">
        <f>Input2022!F2539</f>
        <v>34880</v>
      </c>
      <c r="G2539" t="str">
        <f>Input2022!G2539</f>
        <v>CA</v>
      </c>
      <c r="H2539">
        <f>Input2022!H2539*0.000001</f>
        <v>38.871445999999999</v>
      </c>
      <c r="I2539">
        <f>Input2022!I2539*0.000001</f>
        <v>0</v>
      </c>
      <c r="J2539">
        <f>Input2022!J2539*0.000001</f>
        <v>277.149562</v>
      </c>
      <c r="K2539">
        <f>Input2022!K2539*0.000001</f>
        <v>523.58140000000003</v>
      </c>
      <c r="L2539">
        <f>Input2022!L2539*0.000001</f>
        <v>370.10359</v>
      </c>
      <c r="M2539">
        <f>Input2022!M2539*0.000001</f>
        <v>323.13631099999998</v>
      </c>
      <c r="N2539">
        <f>Input2022!N2539*0.000001</f>
        <v>0</v>
      </c>
      <c r="O2539">
        <f>Input2022!O2539*0.000001</f>
        <v>100.135802</v>
      </c>
      <c r="P2539">
        <f>Input2022!P2539*0.000001</f>
        <v>26.384702999999998</v>
      </c>
      <c r="Q2539">
        <f>Input2022!Q2539*0.000001</f>
        <v>-207.35014199999998</v>
      </c>
      <c r="R2539">
        <f>Input2022!R2539*0.000001</f>
        <v>948.68357242496847</v>
      </c>
      <c r="S2539">
        <f>Input2022!S2539*0.000001</f>
        <v>741.33343042496847</v>
      </c>
      <c r="T2539">
        <f>Input2022!T2539*0.000001</f>
        <v>31.537011</v>
      </c>
      <c r="U2539">
        <f>Input2022!U2539*0.000001</f>
        <v>0</v>
      </c>
      <c r="V2539">
        <f>Input2022!V2539*0.000001</f>
        <v>91.85637899999999</v>
      </c>
      <c r="W2539">
        <f>Input2022!W2539*0.000001</f>
        <v>-283.76308999999998</v>
      </c>
    </row>
    <row r="2540" spans="1:23">
      <c r="A2540">
        <f>Input2022!A2540</f>
        <v>2023</v>
      </c>
      <c r="B2540" t="str">
        <f>Input2022!B2540</f>
        <v>San Marino</v>
      </c>
      <c r="C2540" t="str">
        <f>Input2022!C2540</f>
        <v>City</v>
      </c>
      <c r="D2540" t="str">
        <f>Input2022!D2540</f>
        <v>06</v>
      </c>
      <c r="E2540" t="str">
        <f>Input2022!E2540</f>
        <v>037</v>
      </c>
      <c r="F2540">
        <f>Input2022!F2540</f>
        <v>68224</v>
      </c>
      <c r="G2540" t="str">
        <f>Input2022!G2540</f>
        <v>CA</v>
      </c>
      <c r="H2540">
        <f>Input2022!H2540*0.000001</f>
        <v>16.469618999999998</v>
      </c>
      <c r="I2540">
        <f>Input2022!I2540*0.000001</f>
        <v>-4.4896570000000002</v>
      </c>
      <c r="J2540">
        <f>Input2022!J2540*0.000001</f>
        <v>29.206088999999999</v>
      </c>
      <c r="K2540">
        <f>Input2022!K2540*0.000001</f>
        <v>2.6897709999999999</v>
      </c>
      <c r="L2540">
        <f>Input2022!L2540*0.000001</f>
        <v>36.159295</v>
      </c>
      <c r="M2540">
        <f>Input2022!M2540*0.000001</f>
        <v>33.082732</v>
      </c>
      <c r="N2540">
        <f>Input2022!N2540*0.000001</f>
        <v>0</v>
      </c>
      <c r="O2540">
        <f>Input2022!O2540*0.000001</f>
        <v>20.224105999999999</v>
      </c>
      <c r="P2540">
        <f>Input2022!P2540*0.000001</f>
        <v>4.0876239999999999</v>
      </c>
      <c r="Q2540">
        <f>Input2022!Q2540*0.000001</f>
        <v>-41.638587000000001</v>
      </c>
      <c r="R2540">
        <f>Input2022!R2540*0.000001</f>
        <v>170.09226715686273</v>
      </c>
      <c r="S2540">
        <f>Input2022!S2540*0.000001</f>
        <v>128.45368015686273</v>
      </c>
      <c r="T2540">
        <f>Input2022!T2540*0.000001</f>
        <v>4.540921</v>
      </c>
      <c r="U2540">
        <f>Input2022!U2540*0.000001</f>
        <v>0.54257100000000003</v>
      </c>
      <c r="V2540">
        <f>Input2022!V2540*0.000001</f>
        <v>6.4061559999999993</v>
      </c>
      <c r="W2540">
        <f>Input2022!W2540*0.000001</f>
        <v>-4.6067900000000002</v>
      </c>
    </row>
    <row r="2541" spans="1:23">
      <c r="A2541">
        <f>Input2022!A2541</f>
        <v>2023</v>
      </c>
      <c r="B2541" t="str">
        <f>Input2022!B2541</f>
        <v>San Marino Unified School District</v>
      </c>
      <c r="C2541" t="str">
        <f>Input2022!C2541</f>
        <v>School District</v>
      </c>
      <c r="D2541" t="str">
        <f>Input2022!D2541</f>
        <v>06</v>
      </c>
      <c r="E2541" t="str">
        <f>Input2022!E2541</f>
        <v>037</v>
      </c>
      <c r="F2541" t="str">
        <f>Input2022!F2541</f>
        <v>34860</v>
      </c>
      <c r="G2541" t="str">
        <f>Input2022!G2541</f>
        <v>CA</v>
      </c>
      <c r="H2541">
        <f>Input2022!H2541*0.000001</f>
        <v>18.692084999999999</v>
      </c>
      <c r="I2541">
        <f>Input2022!I2541*0.000001</f>
        <v>0</v>
      </c>
      <c r="J2541">
        <f>Input2022!J2541*0.000001</f>
        <v>48.415037999999996</v>
      </c>
      <c r="K2541">
        <f>Input2022!K2541*0.000001</f>
        <v>16.530255</v>
      </c>
      <c r="L2541">
        <f>Input2022!L2541*0.000001</f>
        <v>60.999806999999997</v>
      </c>
      <c r="M2541">
        <f>Input2022!M2541*0.000001</f>
        <v>53.589773999999998</v>
      </c>
      <c r="N2541">
        <f>Input2022!N2541*0.000001</f>
        <v>26.373984</v>
      </c>
      <c r="O2541">
        <f>Input2022!O2541*0.000001</f>
        <v>0</v>
      </c>
      <c r="P2541">
        <f>Input2022!P2541*0.000001</f>
        <v>3.2442409999999997</v>
      </c>
      <c r="Q2541">
        <f>Input2022!Q2541*0.000001</f>
        <v>-33.866807999999999</v>
      </c>
      <c r="R2541">
        <f>Input2022!R2541*0.000001</f>
        <v>149.095223</v>
      </c>
      <c r="S2541">
        <f>Input2022!S2541*0.000001</f>
        <v>115.228415</v>
      </c>
      <c r="T2541">
        <f>Input2022!T2541*0.000001</f>
        <v>5.0135869999999993</v>
      </c>
      <c r="U2541">
        <f>Input2022!U2541*0.000001</f>
        <v>0</v>
      </c>
      <c r="V2541">
        <f>Input2022!V2541*0.000001</f>
        <v>0</v>
      </c>
      <c r="W2541">
        <f>Input2022!W2541*0.000001</f>
        <v>-23.583023999999998</v>
      </c>
    </row>
    <row r="2542" spans="1:23">
      <c r="A2542">
        <f>Input2022!A2542</f>
        <v>2023</v>
      </c>
      <c r="B2542" t="str">
        <f>Input2022!B2542</f>
        <v>San Mateo</v>
      </c>
      <c r="C2542" t="str">
        <f>Input2022!C2542</f>
        <v>City</v>
      </c>
      <c r="D2542" t="str">
        <f>Input2022!D2542</f>
        <v>06</v>
      </c>
      <c r="E2542" t="str">
        <f>Input2022!E2542</f>
        <v>081</v>
      </c>
      <c r="F2542">
        <f>Input2022!F2542</f>
        <v>68252</v>
      </c>
      <c r="G2542" t="str">
        <f>Input2022!G2542</f>
        <v>CA</v>
      </c>
      <c r="H2542">
        <f>Input2022!H2542*0.000001</f>
        <v>116.99539799999999</v>
      </c>
      <c r="I2542">
        <f>Input2022!I2542*0.000001</f>
        <v>-15.452802999999999</v>
      </c>
      <c r="J2542">
        <f>Input2022!J2542*0.000001</f>
        <v>149.86997199999999</v>
      </c>
      <c r="K2542">
        <f>Input2022!K2542*0.000001</f>
        <v>730.37481600000001</v>
      </c>
      <c r="L2542">
        <f>Input2022!L2542*0.000001</f>
        <v>305.23424999999997</v>
      </c>
      <c r="M2542">
        <f>Input2022!M2542*0.000001</f>
        <v>163.639467</v>
      </c>
      <c r="N2542">
        <f>Input2022!N2542*0.000001</f>
        <v>0</v>
      </c>
      <c r="O2542">
        <f>Input2022!O2542*0.000001</f>
        <v>125.37377199999999</v>
      </c>
      <c r="P2542">
        <f>Input2022!P2542*0.000001</f>
        <v>19.345147999999998</v>
      </c>
      <c r="Q2542">
        <f>Input2022!Q2542*0.000001</f>
        <v>-278.75674799999996</v>
      </c>
      <c r="R2542">
        <f>Input2022!R2542*0.000001</f>
        <v>791.65986499999997</v>
      </c>
      <c r="S2542">
        <f>Input2022!S2542*0.000001</f>
        <v>512.90311699999995</v>
      </c>
      <c r="T2542">
        <f>Input2022!T2542*0.000001</f>
        <v>26.976022</v>
      </c>
      <c r="U2542">
        <f>Input2022!U2542*0.000001</f>
        <v>8.8302509999999987</v>
      </c>
      <c r="V2542">
        <f>Input2022!V2542*0.000001</f>
        <v>17.257573999999998</v>
      </c>
      <c r="W2542">
        <f>Input2022!W2542*0.000001</f>
        <v>12.405370999999999</v>
      </c>
    </row>
    <row r="2543" spans="1:23">
      <c r="A2543">
        <f>Input2022!A2543</f>
        <v>2023</v>
      </c>
      <c r="B2543" t="str">
        <f>Input2022!B2543</f>
        <v>San Mateo County</v>
      </c>
      <c r="C2543" t="str">
        <f>Input2022!C2543</f>
        <v>County</v>
      </c>
      <c r="D2543" t="str">
        <f>Input2022!D2543</f>
        <v>06</v>
      </c>
      <c r="E2543" t="str">
        <f>Input2022!E2543</f>
        <v>081</v>
      </c>
      <c r="F2543" t="str">
        <f>Input2022!F2543</f>
        <v>00000</v>
      </c>
      <c r="G2543" t="str">
        <f>Input2022!G2543</f>
        <v>CA</v>
      </c>
      <c r="H2543">
        <f>Input2022!H2543*0.000001</f>
        <v>1863.5069999999998</v>
      </c>
      <c r="I2543">
        <f>Input2022!I2543*0.000001</f>
        <v>-196.22499999999999</v>
      </c>
      <c r="J2543">
        <f>Input2022!J2543*0.000001</f>
        <v>1442.4259999999999</v>
      </c>
      <c r="K2543">
        <f>Input2022!K2543*0.000001</f>
        <v>772.72699999999998</v>
      </c>
      <c r="L2543">
        <f>Input2022!L2543*0.000001</f>
        <v>2737.8959999999997</v>
      </c>
      <c r="M2543">
        <f>Input2022!M2543*0.000001</f>
        <v>1915.84</v>
      </c>
      <c r="N2543">
        <f>Input2022!N2543*0.000001</f>
        <v>0</v>
      </c>
      <c r="O2543">
        <f>Input2022!O2543*0.000001</f>
        <v>2322.12</v>
      </c>
      <c r="P2543">
        <f>Input2022!P2543*0.000001</f>
        <v>363.82399999999996</v>
      </c>
      <c r="Q2543">
        <f>Input2022!Q2543*0.000001</f>
        <v>-693.3</v>
      </c>
      <c r="R2543">
        <f>Input2022!R2543*0.000001</f>
        <v>6006.8</v>
      </c>
      <c r="S2543">
        <f>Input2022!S2543*0.000001</f>
        <v>5313.5</v>
      </c>
      <c r="T2543">
        <f>Input2022!T2543*0.000001</f>
        <v>225.899</v>
      </c>
      <c r="U2543">
        <f>Input2022!U2543*0.000001</f>
        <v>367.8</v>
      </c>
      <c r="V2543">
        <f>Input2022!V2543*0.000001</f>
        <v>436.4</v>
      </c>
      <c r="W2543">
        <f>Input2022!W2543*0.000001</f>
        <v>2507.5419999999999</v>
      </c>
    </row>
    <row r="2544" spans="1:23">
      <c r="A2544">
        <f>Input2022!A2544</f>
        <v>2023</v>
      </c>
      <c r="B2544" t="str">
        <f>Input2022!B2544</f>
        <v>San Mateo County Association of Governments</v>
      </c>
      <c r="C2544" t="str">
        <f>Input2022!C2544</f>
        <v>Special District</v>
      </c>
      <c r="D2544" t="str">
        <f>Input2022!D2544</f>
        <v>06</v>
      </c>
      <c r="E2544" t="str">
        <f>Input2022!E2544</f>
        <v>081</v>
      </c>
      <c r="F2544">
        <f>Input2022!F2544</f>
        <v>99070</v>
      </c>
      <c r="G2544" t="str">
        <f>Input2022!G2544</f>
        <v>CA</v>
      </c>
      <c r="H2544">
        <f>Input2022!H2544*0.000001</f>
        <v>1.4259769999999998</v>
      </c>
      <c r="I2544">
        <f>Input2022!I2544*0.000001</f>
        <v>0</v>
      </c>
      <c r="J2544">
        <f>Input2022!J2544*0.000001</f>
        <v>0.53130999999999995</v>
      </c>
      <c r="K2544">
        <f>Input2022!K2544*0.000001</f>
        <v>0</v>
      </c>
      <c r="L2544">
        <f>Input2022!L2544*0.000001</f>
        <v>16.498460999999999</v>
      </c>
      <c r="M2544">
        <f>Input2022!M2544*0.000001</f>
        <v>0.33693099999999998</v>
      </c>
      <c r="N2544">
        <f>Input2022!N2544*0.000001</f>
        <v>0</v>
      </c>
      <c r="O2544">
        <f>Input2022!O2544*0.000001</f>
        <v>1.309941</v>
      </c>
      <c r="P2544">
        <f>Input2022!P2544*0.000001</f>
        <v>9.9667999999999993E-2</v>
      </c>
      <c r="Q2544">
        <f>Input2022!Q2544*0.000001</f>
        <v>-0.69903099999999996</v>
      </c>
      <c r="R2544">
        <f>Input2022!R2544*0.000001</f>
        <v>2.4814729999999998</v>
      </c>
      <c r="S2544">
        <f>Input2022!S2544*0.000001</f>
        <v>1.7824419999999999</v>
      </c>
      <c r="T2544">
        <f>Input2022!T2544*0.000001</f>
        <v>9.3590999999999994E-2</v>
      </c>
      <c r="U2544">
        <f>Input2022!U2544*0.000001</f>
        <v>0.31506200000000001</v>
      </c>
      <c r="V2544">
        <f>Input2022!V2544*0.000001</f>
        <v>0.49790999999999996</v>
      </c>
      <c r="W2544">
        <f>Input2022!W2544*0.000001</f>
        <v>0.98194199999999998</v>
      </c>
    </row>
    <row r="2545" spans="1:23">
      <c r="A2545">
        <f>Input2022!A2545</f>
        <v>2023</v>
      </c>
      <c r="B2545" t="str">
        <f>Input2022!B2545</f>
        <v>San Mateo Union High School District</v>
      </c>
      <c r="C2545" t="str">
        <f>Input2022!C2545</f>
        <v>School District</v>
      </c>
      <c r="D2545" t="str">
        <f>Input2022!D2545</f>
        <v>06</v>
      </c>
      <c r="E2545" t="str">
        <f>Input2022!E2545</f>
        <v>081</v>
      </c>
      <c r="F2545" t="str">
        <f>Input2022!F2545</f>
        <v>34980</v>
      </c>
      <c r="G2545" t="str">
        <f>Input2022!G2545</f>
        <v>CA</v>
      </c>
      <c r="H2545">
        <f>Input2022!H2545*0.000001</f>
        <v>46.247824999999999</v>
      </c>
      <c r="I2545">
        <f>Input2022!I2545*0.000001</f>
        <v>-5.521719</v>
      </c>
      <c r="J2545">
        <f>Input2022!J2545*0.000001</f>
        <v>214.662913</v>
      </c>
      <c r="K2545">
        <f>Input2022!K2545*0.000001</f>
        <v>748.65983599999993</v>
      </c>
      <c r="L2545">
        <f>Input2022!L2545*0.000001</f>
        <v>304.73559299999999</v>
      </c>
      <c r="M2545">
        <f>Input2022!M2545*0.000001</f>
        <v>227.86811799999998</v>
      </c>
      <c r="N2545">
        <f>Input2022!N2545*0.000001</f>
        <v>62.540295999999998</v>
      </c>
      <c r="O2545">
        <f>Input2022!O2545*0.000001</f>
        <v>0</v>
      </c>
      <c r="P2545">
        <f>Input2022!P2545*0.000001</f>
        <v>11.996202</v>
      </c>
      <c r="Q2545">
        <f>Input2022!Q2545*0.000001</f>
        <v>-166.28705299999999</v>
      </c>
      <c r="R2545">
        <f>Input2022!R2545*0.000001</f>
        <v>729.03849400000001</v>
      </c>
      <c r="S2545">
        <f>Input2022!S2545*0.000001</f>
        <v>562.751441</v>
      </c>
      <c r="T2545">
        <f>Input2022!T2545*0.000001</f>
        <v>22.076450999999999</v>
      </c>
      <c r="U2545">
        <f>Input2022!U2545*0.000001</f>
        <v>0</v>
      </c>
      <c r="V2545">
        <f>Input2022!V2545*0.000001</f>
        <v>3.2272799999999999</v>
      </c>
      <c r="W2545">
        <f>Input2022!W2545*0.000001</f>
        <v>-151.97464099999999</v>
      </c>
    </row>
    <row r="2546" spans="1:23">
      <c r="A2546">
        <f>Input2022!A2546</f>
        <v>2023</v>
      </c>
      <c r="B2546" t="str">
        <f>Input2022!B2546</f>
        <v>San Mateo-Foster City School District</v>
      </c>
      <c r="C2546" t="str">
        <f>Input2022!C2546</f>
        <v>School District</v>
      </c>
      <c r="D2546" t="str">
        <f>Input2022!D2546</f>
        <v>06</v>
      </c>
      <c r="E2546" t="str">
        <f>Input2022!E2546</f>
        <v>081</v>
      </c>
      <c r="F2546" t="str">
        <f>Input2022!F2546</f>
        <v>34920</v>
      </c>
      <c r="G2546" t="str">
        <f>Input2022!G2546</f>
        <v>CA</v>
      </c>
      <c r="H2546">
        <f>Input2022!H2546*0.000001</f>
        <v>71.635924000000003</v>
      </c>
      <c r="I2546">
        <f>Input2022!I2546*0.000001</f>
        <v>-0.68564599999999998</v>
      </c>
      <c r="J2546">
        <f>Input2022!J2546*0.000001</f>
        <v>190.669701</v>
      </c>
      <c r="K2546">
        <f>Input2022!K2546*0.000001</f>
        <v>581.41326600000002</v>
      </c>
      <c r="L2546">
        <f>Input2022!L2546*0.000001</f>
        <v>265.34329199999996</v>
      </c>
      <c r="M2546">
        <f>Input2022!M2546*0.000001</f>
        <v>208.11586</v>
      </c>
      <c r="N2546">
        <f>Input2022!N2546*0.000001</f>
        <v>0</v>
      </c>
      <c r="O2546">
        <f>Input2022!O2546*0.000001</f>
        <v>109.946957</v>
      </c>
      <c r="P2546">
        <f>Input2022!P2546*0.000001</f>
        <v>9.992958999999999</v>
      </c>
      <c r="Q2546">
        <f>Input2022!Q2546*0.000001</f>
        <v>-136.96696799999998</v>
      </c>
      <c r="R2546">
        <f>Input2022!R2546*0.000001</f>
        <v>619.68795799999998</v>
      </c>
      <c r="S2546">
        <f>Input2022!S2546*0.000001</f>
        <v>482.72098999999997</v>
      </c>
      <c r="T2546">
        <f>Input2022!T2546*0.000001</f>
        <v>21.180833999999997</v>
      </c>
      <c r="U2546">
        <f>Input2022!U2546*0.000001</f>
        <v>5.0302109999999995</v>
      </c>
      <c r="V2546">
        <f>Input2022!V2546*0.000001</f>
        <v>54.951228999999998</v>
      </c>
      <c r="W2546">
        <f>Input2022!W2546*0.000001</f>
        <v>-181.29646499999998</v>
      </c>
    </row>
    <row r="2547" spans="1:23">
      <c r="A2547">
        <f>Input2022!A2547</f>
        <v>2023</v>
      </c>
      <c r="B2547" t="str">
        <f>Input2022!B2547</f>
        <v>San Miguel Joint Union School District</v>
      </c>
      <c r="C2547" t="str">
        <f>Input2022!C2547</f>
        <v>School District</v>
      </c>
      <c r="D2547" t="str">
        <f>Input2022!D2547</f>
        <v>06</v>
      </c>
      <c r="E2547" t="str">
        <f>Input2022!E2547</f>
        <v>079</v>
      </c>
      <c r="F2547" t="str">
        <f>Input2022!F2547</f>
        <v>35010</v>
      </c>
      <c r="G2547" t="str">
        <f>Input2022!G2547</f>
        <v>CA</v>
      </c>
      <c r="H2547">
        <f>Input2022!H2547*0.000001</f>
        <v>3.7429269999999999</v>
      </c>
      <c r="I2547">
        <f>Input2022!I2547*0.000001</f>
        <v>-0.40960199999999997</v>
      </c>
      <c r="J2547">
        <f>Input2022!J2547*0.000001</f>
        <v>10.135339999999999</v>
      </c>
      <c r="K2547">
        <f>Input2022!K2547*0.000001</f>
        <v>10.03396</v>
      </c>
      <c r="L2547">
        <f>Input2022!L2547*0.000001</f>
        <v>15.269744999999999</v>
      </c>
      <c r="M2547">
        <f>Input2022!M2547*0.000001</f>
        <v>13.041592999999999</v>
      </c>
      <c r="N2547">
        <f>Input2022!N2547*0.000001</f>
        <v>0</v>
      </c>
      <c r="O2547">
        <f>Input2022!O2547*0.000001</f>
        <v>7.8305059999999997</v>
      </c>
      <c r="P2547">
        <f>Input2022!P2547*0.000001</f>
        <v>1.9463079999999999</v>
      </c>
      <c r="Q2547">
        <f>Input2022!Q2547*0.000001</f>
        <v>-7.4096109999999999</v>
      </c>
      <c r="R2547">
        <f>Input2022!R2547*0.000001</f>
        <v>32.52329859649123</v>
      </c>
      <c r="S2547">
        <f>Input2022!S2547*0.000001</f>
        <v>25.113687596491232</v>
      </c>
      <c r="T2547">
        <f>Input2022!T2547*0.000001</f>
        <v>1.059847</v>
      </c>
      <c r="U2547">
        <f>Input2022!U2547*0.000001</f>
        <v>-2.6863661581137308E-4</v>
      </c>
      <c r="V2547">
        <f>Input2022!V2547*0.000001</f>
        <v>2.8578363384188624E-2</v>
      </c>
      <c r="W2547">
        <f>Input2022!W2547*0.000001</f>
        <v>-1.875664</v>
      </c>
    </row>
    <row r="2548" spans="1:23">
      <c r="A2548">
        <f>Input2022!A2548</f>
        <v>2023</v>
      </c>
      <c r="B2548" t="str">
        <f>Input2022!B2548</f>
        <v>San Pablo</v>
      </c>
      <c r="C2548" t="str">
        <f>Input2022!C2548</f>
        <v>City</v>
      </c>
      <c r="D2548" t="str">
        <f>Input2022!D2548</f>
        <v>06</v>
      </c>
      <c r="E2548" t="str">
        <f>Input2022!E2548</f>
        <v>013</v>
      </c>
      <c r="F2548">
        <f>Input2022!F2548</f>
        <v>68294</v>
      </c>
      <c r="G2548" t="str">
        <f>Input2022!G2548</f>
        <v>CA</v>
      </c>
      <c r="H2548">
        <f>Input2022!H2548*0.000001</f>
        <v>71.061267999999998</v>
      </c>
      <c r="I2548">
        <f>Input2022!I2548*0.000001</f>
        <v>-7.768465</v>
      </c>
      <c r="J2548">
        <f>Input2022!J2548*0.000001</f>
        <v>44.592836999999996</v>
      </c>
      <c r="K2548">
        <f>Input2022!K2548*0.000001</f>
        <v>65.185793000000004</v>
      </c>
      <c r="L2548">
        <f>Input2022!L2548*0.000001</f>
        <v>77.129655999999997</v>
      </c>
      <c r="M2548">
        <f>Input2022!M2548*0.000001</f>
        <v>58.645257999999998</v>
      </c>
      <c r="N2548">
        <f>Input2022!N2548*0.000001</f>
        <v>0</v>
      </c>
      <c r="O2548">
        <f>Input2022!O2548*0.000001</f>
        <v>74.136318000000003</v>
      </c>
      <c r="P2548">
        <f>Input2022!P2548*0.000001</f>
        <v>3.8990629999999999</v>
      </c>
      <c r="Q2548">
        <f>Input2022!Q2548*0.000001</f>
        <v>-55.227933</v>
      </c>
      <c r="R2548">
        <f>Input2022!R2548*0.000001</f>
        <v>216.5322366400103</v>
      </c>
      <c r="S2548">
        <f>Input2022!S2548*0.000001</f>
        <v>161.30430364001029</v>
      </c>
      <c r="T2548">
        <f>Input2022!T2548*0.000001</f>
        <v>6.5334829999999995</v>
      </c>
      <c r="U2548">
        <f>Input2022!U2548*0.000001</f>
        <v>13.073919</v>
      </c>
      <c r="V2548">
        <f>Input2022!V2548*0.000001</f>
        <v>12.049391999999999</v>
      </c>
      <c r="W2548">
        <f>Input2022!W2548*0.000001</f>
        <v>45.070316999999996</v>
      </c>
    </row>
    <row r="2549" spans="1:23">
      <c r="A2549">
        <f>Input2022!A2549</f>
        <v>2023</v>
      </c>
      <c r="B2549" t="str">
        <f>Input2022!B2549</f>
        <v>San Pasqual Union School District</v>
      </c>
      <c r="C2549" t="str">
        <f>Input2022!C2549</f>
        <v>School District</v>
      </c>
      <c r="D2549" t="str">
        <f>Input2022!D2549</f>
        <v>06</v>
      </c>
      <c r="E2549" t="str">
        <f>Input2022!E2549</f>
        <v>073</v>
      </c>
      <c r="F2549" t="str">
        <f>Input2022!F2549</f>
        <v>35040</v>
      </c>
      <c r="G2549" t="str">
        <f>Input2022!G2549</f>
        <v>CA</v>
      </c>
      <c r="H2549">
        <f>Input2022!H2549*0.000001</f>
        <v>2.2178719999999998</v>
      </c>
      <c r="I2549">
        <f>Input2022!I2549*0.000001</f>
        <v>-0.25</v>
      </c>
      <c r="J2549">
        <f>Input2022!J2549*0.000001</f>
        <v>6.6905060000000001</v>
      </c>
      <c r="K2549">
        <f>Input2022!K2549*0.000001</f>
        <v>2.4301999999999997E-2</v>
      </c>
      <c r="L2549">
        <f>Input2022!L2549*0.000001</f>
        <v>8.1575089999999992</v>
      </c>
      <c r="M2549">
        <f>Input2022!M2549*0.000001</f>
        <v>7.4138349999999997</v>
      </c>
      <c r="N2549">
        <f>Input2022!N2549*0.000001</f>
        <v>0</v>
      </c>
      <c r="O2549">
        <f>Input2022!O2549*0.000001</f>
        <v>3.500683</v>
      </c>
      <c r="P2549">
        <f>Input2022!P2549*0.000001</f>
        <v>0.82142399999999993</v>
      </c>
      <c r="Q2549">
        <f>Input2022!Q2549*0.000001</f>
        <v>-5.5952579999999994</v>
      </c>
      <c r="R2549">
        <f>Input2022!R2549*0.000001</f>
        <v>25.04132316471749</v>
      </c>
      <c r="S2549">
        <f>Input2022!S2549*0.000001</f>
        <v>19.446065164717492</v>
      </c>
      <c r="T2549">
        <f>Input2022!T2549*0.000001</f>
        <v>0.78462399999999999</v>
      </c>
      <c r="U2549">
        <f>Input2022!U2549*0.000001</f>
        <v>0</v>
      </c>
      <c r="V2549">
        <f>Input2022!V2549*0.000001</f>
        <v>0</v>
      </c>
      <c r="W2549">
        <f>Input2022!W2549*0.000001</f>
        <v>-1.2049729999999998</v>
      </c>
    </row>
    <row r="2550" spans="1:23">
      <c r="A2550">
        <f>Input2022!A2550</f>
        <v>2023</v>
      </c>
      <c r="B2550" t="str">
        <f>Input2022!B2550</f>
        <v>San Pasqual Valley Unified School District</v>
      </c>
      <c r="C2550" t="str">
        <f>Input2022!C2550</f>
        <v>School District</v>
      </c>
      <c r="D2550" t="str">
        <f>Input2022!D2550</f>
        <v>06</v>
      </c>
      <c r="E2550" t="str">
        <f>Input2022!E2550</f>
        <v>025</v>
      </c>
      <c r="F2550" t="str">
        <f>Input2022!F2550</f>
        <v>35070</v>
      </c>
      <c r="G2550" t="str">
        <f>Input2022!G2550</f>
        <v>CA</v>
      </c>
      <c r="H2550">
        <f>Input2022!H2550*0.000001</f>
        <v>8.0480920000000005</v>
      </c>
      <c r="I2550">
        <f>Input2022!I2550*0.000001</f>
        <v>-9.9999999999999992E-2</v>
      </c>
      <c r="J2550">
        <f>Input2022!J2550*0.000001</f>
        <v>18.929683999999998</v>
      </c>
      <c r="K2550">
        <f>Input2022!K2550*0.000001</f>
        <v>7.8822529999999995</v>
      </c>
      <c r="L2550">
        <f>Input2022!L2550*0.000001</f>
        <v>23.242891</v>
      </c>
      <c r="M2550">
        <f>Input2022!M2550*0.000001</f>
        <v>20.363160999999998</v>
      </c>
      <c r="N2550">
        <f>Input2022!N2550*0.000001</f>
        <v>9.9677290000000003</v>
      </c>
      <c r="O2550">
        <f>Input2022!O2550*0.000001</f>
        <v>0</v>
      </c>
      <c r="P2550">
        <f>Input2022!P2550*0.000001</f>
        <v>0.69599</v>
      </c>
      <c r="Q2550">
        <f>Input2022!Q2550*0.000001</f>
        <v>-12.875783999999999</v>
      </c>
      <c r="R2550">
        <f>Input2022!R2550*0.000001</f>
        <v>54.884728723404265</v>
      </c>
      <c r="S2550">
        <f>Input2022!S2550*0.000001</f>
        <v>42.008944723404262</v>
      </c>
      <c r="T2550">
        <f>Input2022!T2550*0.000001</f>
        <v>1.8802249999999998</v>
      </c>
      <c r="U2550">
        <f>Input2022!U2550*0.000001</f>
        <v>0</v>
      </c>
      <c r="V2550">
        <f>Input2022!V2550*0.000001</f>
        <v>1.4021649999999999</v>
      </c>
      <c r="W2550">
        <f>Input2022!W2550*0.000001</f>
        <v>-3.8198539999999999</v>
      </c>
    </row>
    <row r="2551" spans="1:23">
      <c r="A2551">
        <f>Input2022!A2551</f>
        <v>2023</v>
      </c>
      <c r="B2551" t="str">
        <f>Input2022!B2551</f>
        <v>San Rafael</v>
      </c>
      <c r="C2551" t="str">
        <f>Input2022!C2551</f>
        <v>City</v>
      </c>
      <c r="D2551" t="str">
        <f>Input2022!D2551</f>
        <v>06</v>
      </c>
      <c r="E2551" t="str">
        <f>Input2022!E2551</f>
        <v>041</v>
      </c>
      <c r="F2551">
        <f>Input2022!F2551</f>
        <v>68364</v>
      </c>
      <c r="G2551" t="str">
        <f>Input2022!G2551</f>
        <v>CA</v>
      </c>
      <c r="H2551">
        <f>Input2022!H2551*0.000001</f>
        <v>27.689940999999997</v>
      </c>
      <c r="I2551">
        <f>Input2022!I2551*0.000001</f>
        <v>-16.793126000000001</v>
      </c>
      <c r="J2551">
        <f>Input2022!J2551*0.000001</f>
        <v>88.450479999999999</v>
      </c>
      <c r="K2551">
        <f>Input2022!K2551*0.000001</f>
        <v>70.895348999999996</v>
      </c>
      <c r="L2551">
        <f>Input2022!L2551*0.000001</f>
        <v>152.83007999999998</v>
      </c>
      <c r="M2551">
        <f>Input2022!M2551*0.000001</f>
        <v>98.09934299999999</v>
      </c>
      <c r="N2551">
        <f>Input2022!N2551*0.000001</f>
        <v>0</v>
      </c>
      <c r="O2551">
        <f>Input2022!O2551*0.000001</f>
        <v>23.583983999999997</v>
      </c>
      <c r="P2551">
        <f>Input2022!P2551*0.000001</f>
        <v>6.1915429999999994</v>
      </c>
      <c r="Q2551">
        <f>Input2022!Q2551*0.000001</f>
        <v>-105.47665699999999</v>
      </c>
      <c r="R2551">
        <f>Input2022!R2551*0.000001</f>
        <v>1120.7751109999999</v>
      </c>
      <c r="S2551">
        <f>Input2022!S2551*0.000001</f>
        <v>1015.298454</v>
      </c>
      <c r="T2551">
        <f>Input2022!T2551*0.000001</f>
        <v>21.446743999999999</v>
      </c>
      <c r="U2551">
        <f>Input2022!U2551*0.000001</f>
        <v>25.366999999999997</v>
      </c>
      <c r="V2551">
        <f>Input2022!V2551*0.000001</f>
        <v>48.454000000000001</v>
      </c>
      <c r="W2551">
        <f>Input2022!W2551*0.000001</f>
        <v>-24.466269</v>
      </c>
    </row>
    <row r="2552" spans="1:23">
      <c r="A2552">
        <f>Input2022!A2552</f>
        <v>2023</v>
      </c>
      <c r="B2552" t="str">
        <f>Input2022!B2552</f>
        <v>San Rafael City Elementary School District</v>
      </c>
      <c r="C2552" t="str">
        <f>Input2022!C2552</f>
        <v>School District</v>
      </c>
      <c r="D2552" t="str">
        <f>Input2022!D2552</f>
        <v>06</v>
      </c>
      <c r="E2552" t="str">
        <f>Input2022!E2552</f>
        <v>041</v>
      </c>
      <c r="F2552" t="str">
        <f>Input2022!F2552</f>
        <v>35090</v>
      </c>
      <c r="G2552" t="str">
        <f>Input2022!G2552</f>
        <v>CA</v>
      </c>
      <c r="H2552">
        <f>Input2022!H2552*0.000001</f>
        <v>22.932593000000001</v>
      </c>
      <c r="I2552">
        <f>Input2022!I2552*0.000001</f>
        <v>-0.185</v>
      </c>
      <c r="J2552">
        <f>Input2022!J2552*0.000001</f>
        <v>86.05674599999999</v>
      </c>
      <c r="K2552">
        <f>Input2022!K2552*0.000001</f>
        <v>186.95767899999998</v>
      </c>
      <c r="L2552">
        <f>Input2022!L2552*0.000001</f>
        <v>118.05111099999999</v>
      </c>
      <c r="M2552">
        <f>Input2022!M2552*0.000001</f>
        <v>95.830982999999989</v>
      </c>
      <c r="N2552">
        <f>Input2022!N2552*0.000001</f>
        <v>0</v>
      </c>
      <c r="O2552">
        <f>Input2022!O2552*0.000001</f>
        <v>39.409447</v>
      </c>
      <c r="P2552">
        <f>Input2022!P2552*0.000001</f>
        <v>9.5586179999999992</v>
      </c>
      <c r="Q2552">
        <f>Input2022!Q2552*0.000001</f>
        <v>-43.970828999999995</v>
      </c>
      <c r="R2552">
        <f>Input2022!R2552*0.000001</f>
        <v>212.03617508771933</v>
      </c>
      <c r="S2552">
        <f>Input2022!S2552*0.000001</f>
        <v>168.06534608771935</v>
      </c>
      <c r="T2552">
        <f>Input2022!T2552*0.000001</f>
        <v>8.544333</v>
      </c>
      <c r="U2552">
        <f>Input2022!U2552*0.000001</f>
        <v>-1.5491902492304635E-3</v>
      </c>
      <c r="V2552">
        <f>Input2022!V2552*0.000001</f>
        <v>10.480559809750769</v>
      </c>
      <c r="W2552">
        <f>Input2022!W2552*0.000001</f>
        <v>-43.364120999999997</v>
      </c>
    </row>
    <row r="2553" spans="1:23">
      <c r="A2553">
        <f>Input2022!A2553</f>
        <v>2023</v>
      </c>
      <c r="B2553" t="str">
        <f>Input2022!B2553</f>
        <v>San Rafael City High School District</v>
      </c>
      <c r="C2553" t="str">
        <f>Input2022!C2553</f>
        <v>School District</v>
      </c>
      <c r="D2553" t="str">
        <f>Input2022!D2553</f>
        <v>06</v>
      </c>
      <c r="E2553" t="str">
        <f>Input2022!E2553</f>
        <v>041</v>
      </c>
      <c r="F2553" t="str">
        <f>Input2022!F2553</f>
        <v>35110</v>
      </c>
      <c r="G2553" t="str">
        <f>Input2022!G2553</f>
        <v>CA</v>
      </c>
      <c r="H2553">
        <f>Input2022!H2553*0.000001</f>
        <v>7.3800419999999995</v>
      </c>
      <c r="I2553">
        <f>Input2022!I2553*0.000001</f>
        <v>0</v>
      </c>
      <c r="J2553">
        <f>Input2022!J2553*0.000001</f>
        <v>50.930259999999997</v>
      </c>
      <c r="K2553">
        <f>Input2022!K2553*0.000001</f>
        <v>240.15777699999998</v>
      </c>
      <c r="L2553">
        <f>Input2022!L2553*0.000001</f>
        <v>73.261698999999993</v>
      </c>
      <c r="M2553">
        <f>Input2022!M2553*0.000001</f>
        <v>52.621551999999994</v>
      </c>
      <c r="N2553">
        <f>Input2022!N2553*0.000001</f>
        <v>0</v>
      </c>
      <c r="O2553">
        <f>Input2022!O2553*0.000001</f>
        <v>16.937165</v>
      </c>
      <c r="P2553">
        <f>Input2022!P2553*0.000001</f>
        <v>6.1262429999999997</v>
      </c>
      <c r="Q2553">
        <f>Input2022!Q2553*0.000001</f>
        <v>-38.684432999999999</v>
      </c>
      <c r="R2553">
        <f>Input2022!R2553*0.000001</f>
        <v>171.86588947368421</v>
      </c>
      <c r="S2553">
        <f>Input2022!S2553*0.000001</f>
        <v>133.18145647368422</v>
      </c>
      <c r="T2553">
        <f>Input2022!T2553*0.000001</f>
        <v>4.6751040000000001</v>
      </c>
      <c r="U2553">
        <f>Input2022!U2553*0.000001</f>
        <v>-1.4734830592431146E-3</v>
      </c>
      <c r="V2553">
        <f>Input2022!V2553*0.000001</f>
        <v>7.7996115169407565</v>
      </c>
      <c r="W2553">
        <f>Input2022!W2553*0.000001</f>
        <v>-53.209229000000001</v>
      </c>
    </row>
    <row r="2554" spans="1:23">
      <c r="A2554">
        <f>Input2022!A2554</f>
        <v>2023</v>
      </c>
      <c r="B2554" t="str">
        <f>Input2022!B2554</f>
        <v>San Ramon</v>
      </c>
      <c r="C2554" t="str">
        <f>Input2022!C2554</f>
        <v>City</v>
      </c>
      <c r="D2554" t="str">
        <f>Input2022!D2554</f>
        <v>06</v>
      </c>
      <c r="E2554" t="str">
        <f>Input2022!E2554</f>
        <v>013</v>
      </c>
      <c r="F2554">
        <f>Input2022!F2554</f>
        <v>68378</v>
      </c>
      <c r="G2554" t="str">
        <f>Input2022!G2554</f>
        <v>CA</v>
      </c>
      <c r="H2554">
        <f>Input2022!H2554*0.000001</f>
        <v>26.146511999999998</v>
      </c>
      <c r="I2554">
        <f>Input2022!I2554*0.000001</f>
        <v>-11.109610999999999</v>
      </c>
      <c r="J2554">
        <f>Input2022!J2554*0.000001</f>
        <v>51.764241999999996</v>
      </c>
      <c r="K2554">
        <f>Input2022!K2554*0.000001</f>
        <v>58.626068999999994</v>
      </c>
      <c r="L2554">
        <f>Input2022!L2554*0.000001</f>
        <v>112.498965</v>
      </c>
      <c r="M2554">
        <f>Input2022!M2554*0.000001</f>
        <v>60.757517</v>
      </c>
      <c r="N2554">
        <f>Input2022!N2554*0.000001</f>
        <v>0</v>
      </c>
      <c r="O2554">
        <f>Input2022!O2554*0.000001</f>
        <v>16.114294000000001</v>
      </c>
      <c r="P2554">
        <f>Input2022!P2554*0.000001</f>
        <v>6.6933879999999997</v>
      </c>
      <c r="Q2554">
        <f>Input2022!Q2554*0.000001</f>
        <v>-45.819966999999998</v>
      </c>
      <c r="R2554">
        <f>Input2022!R2554*0.000001</f>
        <v>282.00919799999997</v>
      </c>
      <c r="S2554">
        <f>Input2022!S2554*0.000001</f>
        <v>236.18923099999998</v>
      </c>
      <c r="T2554">
        <f>Input2022!T2554*0.000001</f>
        <v>7.3320259999999999</v>
      </c>
      <c r="U2554">
        <f>Input2022!U2554*0.000001</f>
        <v>34.514835999999995</v>
      </c>
      <c r="V2554">
        <f>Input2022!V2554*0.000001</f>
        <v>41.183557999999998</v>
      </c>
      <c r="W2554">
        <f>Input2022!W2554*0.000001</f>
        <v>-19.571427</v>
      </c>
    </row>
    <row r="2555" spans="1:23">
      <c r="A2555">
        <f>Input2022!A2555</f>
        <v>2023</v>
      </c>
      <c r="B2555" t="str">
        <f>Input2022!B2555</f>
        <v>San Ramon Valley Fire Protection District</v>
      </c>
      <c r="C2555" t="str">
        <f>Input2022!C2555</f>
        <v>Special District</v>
      </c>
      <c r="D2555" t="str">
        <f>Input2022!D2555</f>
        <v>06</v>
      </c>
      <c r="E2555" t="str">
        <f>Input2022!E2555</f>
        <v>013</v>
      </c>
      <c r="F2555">
        <f>Input2022!F2555</f>
        <v>99071</v>
      </c>
      <c r="G2555" t="str">
        <f>Input2022!G2555</f>
        <v>CA</v>
      </c>
      <c r="H2555">
        <f>Input2022!H2555*0.000001</f>
        <v>95.194912000000002</v>
      </c>
      <c r="I2555">
        <f>Input2022!I2555*0.000001</f>
        <v>-7.9410619999999996</v>
      </c>
      <c r="J2555">
        <f>Input2022!J2555*0.000001</f>
        <v>89.845653999999996</v>
      </c>
      <c r="K2555">
        <f>Input2022!K2555*0.000001</f>
        <v>67.374067999999994</v>
      </c>
      <c r="L2555">
        <f>Input2022!L2555*0.000001</f>
        <v>104.13679499999999</v>
      </c>
      <c r="M2555">
        <f>Input2022!M2555*0.000001</f>
        <v>103.822862</v>
      </c>
      <c r="N2555">
        <f>Input2022!N2555*0.000001</f>
        <v>1.25E-3</v>
      </c>
      <c r="O2555">
        <f>Input2022!O2555*0.000001</f>
        <v>90.548019999999994</v>
      </c>
      <c r="P2555">
        <f>Input2022!P2555*0.000001</f>
        <v>4.1686439999999996</v>
      </c>
      <c r="Q2555">
        <f>Input2022!Q2555*0.000001</f>
        <v>-84.239947999999998</v>
      </c>
      <c r="R2555">
        <f>Input2022!R2555*0.000001</f>
        <v>582.97541899999999</v>
      </c>
      <c r="S2555">
        <f>Input2022!S2555*0.000001</f>
        <v>498.73547099999996</v>
      </c>
      <c r="T2555">
        <f>Input2022!T2555*0.000001</f>
        <v>18.981593999999998</v>
      </c>
      <c r="U2555">
        <f>Input2022!U2555*0.000001</f>
        <v>46.749119</v>
      </c>
      <c r="V2555">
        <f>Input2022!V2555*0.000001</f>
        <v>80.460413000000003</v>
      </c>
      <c r="W2555">
        <f>Input2022!W2555*0.000001</f>
        <v>56.094676999999997</v>
      </c>
    </row>
    <row r="2556" spans="1:23">
      <c r="A2556">
        <f>Input2022!A2556</f>
        <v>2023</v>
      </c>
      <c r="B2556" t="str">
        <f>Input2022!B2556</f>
        <v>San Ramon Valley Unified School District</v>
      </c>
      <c r="C2556" t="str">
        <f>Input2022!C2556</f>
        <v>School District</v>
      </c>
      <c r="D2556" t="str">
        <f>Input2022!D2556</f>
        <v>06</v>
      </c>
      <c r="E2556" t="str">
        <f>Input2022!E2556</f>
        <v>013</v>
      </c>
      <c r="F2556" t="str">
        <f>Input2022!F2556</f>
        <v>35130</v>
      </c>
      <c r="G2556" t="str">
        <f>Input2022!G2556</f>
        <v>CA</v>
      </c>
      <c r="H2556">
        <f>Input2022!H2556*0.000001</f>
        <v>43.670319999999997</v>
      </c>
      <c r="I2556">
        <f>Input2022!I2556*0.000001</f>
        <v>-2.8979849999999998</v>
      </c>
      <c r="J2556">
        <f>Input2022!J2556*0.000001</f>
        <v>438.96173199999998</v>
      </c>
      <c r="K2556">
        <f>Input2022!K2556*0.000001</f>
        <v>380.90007599999996</v>
      </c>
      <c r="L2556">
        <f>Input2022!L2556*0.000001</f>
        <v>551.48491899999999</v>
      </c>
      <c r="M2556">
        <f>Input2022!M2556*0.000001</f>
        <v>464.92977099999996</v>
      </c>
      <c r="N2556">
        <f>Input2022!N2556*0.000001</f>
        <v>0</v>
      </c>
      <c r="O2556">
        <f>Input2022!O2556*0.000001</f>
        <v>70.969104000000002</v>
      </c>
      <c r="P2556">
        <f>Input2022!P2556*0.000001</f>
        <v>21.723233999999998</v>
      </c>
      <c r="Q2556">
        <f>Input2022!Q2556*0.000001</f>
        <v>-316.50764699999996</v>
      </c>
      <c r="R2556">
        <f>Input2022!R2556*0.000001</f>
        <v>1440.5948075438598</v>
      </c>
      <c r="S2556">
        <f>Input2022!S2556*0.000001</f>
        <v>1124.0871605438599</v>
      </c>
      <c r="T2556">
        <f>Input2022!T2556*0.000001</f>
        <v>43.611117</v>
      </c>
      <c r="U2556">
        <f>Input2022!U2556*0.000001</f>
        <v>29.974530315434908</v>
      </c>
      <c r="V2556">
        <f>Input2022!V2556*0.000001</f>
        <v>86.887075315434913</v>
      </c>
      <c r="W2556">
        <f>Input2022!W2556*0.000001</f>
        <v>-290.140647</v>
      </c>
    </row>
    <row r="2557" spans="1:23">
      <c r="A2557">
        <f>Input2022!A2557</f>
        <v>2023</v>
      </c>
      <c r="B2557" t="str">
        <f>Input2022!B2557</f>
        <v>San Ysidro School District</v>
      </c>
      <c r="C2557" t="str">
        <f>Input2022!C2557</f>
        <v>School District</v>
      </c>
      <c r="D2557" t="str">
        <f>Input2022!D2557</f>
        <v>06</v>
      </c>
      <c r="E2557" t="str">
        <f>Input2022!E2557</f>
        <v>073</v>
      </c>
      <c r="F2557" t="str">
        <f>Input2022!F2557</f>
        <v>35220</v>
      </c>
      <c r="G2557" t="str">
        <f>Input2022!G2557</f>
        <v>CA</v>
      </c>
      <c r="H2557">
        <f>Input2022!H2557*0.000001</f>
        <v>3.434247</v>
      </c>
      <c r="I2557">
        <f>Input2022!I2557*0.000001</f>
        <v>0</v>
      </c>
      <c r="J2557">
        <f>Input2022!J2557*0.000001</f>
        <v>82.992130000000003</v>
      </c>
      <c r="K2557">
        <f>Input2022!K2557*0.000001</f>
        <v>238.540617</v>
      </c>
      <c r="L2557">
        <f>Input2022!L2557*0.000001</f>
        <v>122.69895199999999</v>
      </c>
      <c r="M2557">
        <f>Input2022!M2557*0.000001</f>
        <v>93.682907</v>
      </c>
      <c r="N2557">
        <f>Input2022!N2557*0.000001</f>
        <v>25.368499</v>
      </c>
      <c r="O2557">
        <f>Input2022!O2557*0.000001</f>
        <v>0</v>
      </c>
      <c r="P2557">
        <f>Input2022!P2557*0.000001</f>
        <v>6.2450859999999997</v>
      </c>
      <c r="Q2557">
        <f>Input2022!Q2557*0.000001</f>
        <v>-52.465883999999996</v>
      </c>
      <c r="R2557">
        <f>Input2022!R2557*0.000001</f>
        <v>229.78173031914898</v>
      </c>
      <c r="S2557">
        <f>Input2022!S2557*0.000001</f>
        <v>177.31584631914899</v>
      </c>
      <c r="T2557">
        <f>Input2022!T2557*0.000001</f>
        <v>8.6000619999999994</v>
      </c>
      <c r="U2557">
        <f>Input2022!U2557*0.000001</f>
        <v>0</v>
      </c>
      <c r="V2557">
        <f>Input2022!V2557*0.000001</f>
        <v>16.544352</v>
      </c>
      <c r="W2557">
        <f>Input2022!W2557*0.000001</f>
        <v>-68.887191999999999</v>
      </c>
    </row>
    <row r="2558" spans="1:23">
      <c r="A2558">
        <f>Input2022!A2558</f>
        <v>2023</v>
      </c>
      <c r="B2558" t="str">
        <f>Input2022!B2558</f>
        <v>Sanger Unified School District</v>
      </c>
      <c r="C2558" t="str">
        <f>Input2022!C2558</f>
        <v>School District</v>
      </c>
      <c r="D2558" t="str">
        <f>Input2022!D2558</f>
        <v>06</v>
      </c>
      <c r="E2558" t="str">
        <f>Input2022!E2558</f>
        <v>019</v>
      </c>
      <c r="F2558" t="str">
        <f>Input2022!F2558</f>
        <v>35250</v>
      </c>
      <c r="G2558" t="str">
        <f>Input2022!G2558</f>
        <v>CA</v>
      </c>
      <c r="H2558">
        <f>Input2022!H2558*0.000001</f>
        <v>20.89941</v>
      </c>
      <c r="I2558">
        <f>Input2022!I2558*0.000001</f>
        <v>-11.836587999999999</v>
      </c>
      <c r="J2558">
        <f>Input2022!J2558*0.000001</f>
        <v>201.916155</v>
      </c>
      <c r="K2558">
        <f>Input2022!K2558*0.000001</f>
        <v>386.42604799999998</v>
      </c>
      <c r="L2558">
        <f>Input2022!L2558*0.000001</f>
        <v>313.18502000000001</v>
      </c>
      <c r="M2558">
        <f>Input2022!M2558*0.000001</f>
        <v>230.24856399999999</v>
      </c>
      <c r="N2558">
        <f>Input2022!N2558*0.000001</f>
        <v>0</v>
      </c>
      <c r="O2558">
        <f>Input2022!O2558*0.000001</f>
        <v>72.53215999999999</v>
      </c>
      <c r="P2558">
        <f>Input2022!P2558*0.000001</f>
        <v>33.296349999999997</v>
      </c>
      <c r="Q2558">
        <f>Input2022!Q2558*0.000001</f>
        <v>-140.79576499999999</v>
      </c>
      <c r="R2558">
        <f>Input2022!R2558*0.000001</f>
        <v>634.38974017543865</v>
      </c>
      <c r="S2558">
        <f>Input2022!S2558*0.000001</f>
        <v>493.59397517543869</v>
      </c>
      <c r="T2558">
        <f>Input2022!T2558*0.000001</f>
        <v>22.157792000000001</v>
      </c>
      <c r="U2558">
        <f>Input2022!U2558*0.000001</f>
        <v>-5.6673320784624524E-3</v>
      </c>
      <c r="V2558">
        <f>Input2022!V2558*0.000001</f>
        <v>16.950929667921535</v>
      </c>
      <c r="W2558">
        <f>Input2022!W2558*0.000001</f>
        <v>-85.438800000000001</v>
      </c>
    </row>
    <row r="2559" spans="1:23">
      <c r="A2559">
        <f>Input2022!A2559</f>
        <v>2023</v>
      </c>
      <c r="B2559" t="str">
        <f>Input2022!B2559</f>
        <v>Santa Ana</v>
      </c>
      <c r="C2559" t="str">
        <f>Input2022!C2559</f>
        <v>City</v>
      </c>
      <c r="D2559" t="str">
        <f>Input2022!D2559</f>
        <v>06</v>
      </c>
      <c r="E2559" t="str">
        <f>Input2022!E2559</f>
        <v>059</v>
      </c>
      <c r="F2559">
        <f>Input2022!F2559</f>
        <v>69000</v>
      </c>
      <c r="G2559" t="str">
        <f>Input2022!G2559</f>
        <v>CA</v>
      </c>
      <c r="H2559">
        <f>Input2022!H2559*0.000001</f>
        <v>188.327674</v>
      </c>
      <c r="I2559">
        <f>Input2022!I2559*0.000001</f>
        <v>-36.314682999999995</v>
      </c>
      <c r="J2559">
        <f>Input2022!J2559*0.000001</f>
        <v>348.50930499999998</v>
      </c>
      <c r="K2559">
        <f>Input2022!K2559*0.000001</f>
        <v>574.77904699999999</v>
      </c>
      <c r="L2559">
        <f>Input2022!L2559*0.000001</f>
        <v>708.42433099999994</v>
      </c>
      <c r="M2559">
        <f>Input2022!M2559*0.000001</f>
        <v>408.289444</v>
      </c>
      <c r="N2559">
        <f>Input2022!N2559*0.000001</f>
        <v>0</v>
      </c>
      <c r="O2559">
        <f>Input2022!O2559*0.000001</f>
        <v>180.442016</v>
      </c>
      <c r="P2559">
        <f>Input2022!P2559*0.000001</f>
        <v>28.339558</v>
      </c>
      <c r="Q2559">
        <f>Input2022!Q2559*0.000001</f>
        <v>-383.77932399999997</v>
      </c>
      <c r="R2559">
        <f>Input2022!R2559*0.000001</f>
        <v>2346.0339009999998</v>
      </c>
      <c r="S2559">
        <f>Input2022!S2559*0.000001</f>
        <v>1962.2545769999999</v>
      </c>
      <c r="T2559">
        <f>Input2022!T2559*0.000001</f>
        <v>48.303225999999995</v>
      </c>
      <c r="U2559">
        <f>Input2022!U2559*0.000001</f>
        <v>0</v>
      </c>
      <c r="V2559">
        <f>Input2022!V2559*0.000001</f>
        <v>42.703393999999996</v>
      </c>
      <c r="W2559">
        <f>Input2022!W2559*0.000001</f>
        <v>-498.31080199999997</v>
      </c>
    </row>
    <row r="2560" spans="1:23">
      <c r="A2560">
        <f>Input2022!A2560</f>
        <v>2023</v>
      </c>
      <c r="B2560" t="str">
        <f>Input2022!B2560</f>
        <v>Santa Ana Unified School District</v>
      </c>
      <c r="C2560" t="str">
        <f>Input2022!C2560</f>
        <v>School District</v>
      </c>
      <c r="D2560" t="str">
        <f>Input2022!D2560</f>
        <v>06</v>
      </c>
      <c r="E2560" t="str">
        <f>Input2022!E2560</f>
        <v>059</v>
      </c>
      <c r="F2560" t="str">
        <f>Input2022!F2560</f>
        <v>35310</v>
      </c>
      <c r="G2560" t="str">
        <f>Input2022!G2560</f>
        <v>CA</v>
      </c>
      <c r="H2560">
        <f>Input2022!H2560*0.000001</f>
        <v>224.353126</v>
      </c>
      <c r="I2560">
        <f>Input2022!I2560*0.000001</f>
        <v>-8.7719310000000004</v>
      </c>
      <c r="J2560">
        <f>Input2022!J2560*0.000001</f>
        <v>855.05243499999995</v>
      </c>
      <c r="K2560">
        <f>Input2022!K2560*0.000001</f>
        <v>588.525082</v>
      </c>
      <c r="L2560">
        <f>Input2022!L2560*0.000001</f>
        <v>1171.598671</v>
      </c>
      <c r="M2560">
        <f>Input2022!M2560*0.000001</f>
        <v>1008.353202</v>
      </c>
      <c r="N2560">
        <f>Input2022!N2560*0.000001</f>
        <v>0</v>
      </c>
      <c r="O2560">
        <f>Input2022!O2560*0.000001</f>
        <v>467.24321199999997</v>
      </c>
      <c r="P2560">
        <f>Input2022!P2560*0.000001</f>
        <v>93.434389999999993</v>
      </c>
      <c r="Q2560">
        <f>Input2022!Q2560*0.000001</f>
        <v>-645.45125699999994</v>
      </c>
      <c r="R2560">
        <f>Input2022!R2560*0.000001</f>
        <v>2871.6792663443543</v>
      </c>
      <c r="S2560">
        <f>Input2022!S2560*0.000001</f>
        <v>2226.2280093443546</v>
      </c>
      <c r="T2560">
        <f>Input2022!T2560*0.000001</f>
        <v>103.985788</v>
      </c>
      <c r="U2560">
        <f>Input2022!U2560*0.000001</f>
        <v>47.933066108183077</v>
      </c>
      <c r="V2560">
        <f>Input2022!V2560*0.000001</f>
        <v>262.17650610818305</v>
      </c>
      <c r="W2560">
        <f>Input2022!W2560*0.000001</f>
        <v>-530.884095</v>
      </c>
    </row>
    <row r="2561" spans="1:23">
      <c r="A2561">
        <f>Input2022!A2561</f>
        <v>2023</v>
      </c>
      <c r="B2561" t="str">
        <f>Input2022!B2561</f>
        <v>Santa Barbara</v>
      </c>
      <c r="C2561" t="str">
        <f>Input2022!C2561</f>
        <v>City</v>
      </c>
      <c r="D2561" t="str">
        <f>Input2022!D2561</f>
        <v>06</v>
      </c>
      <c r="E2561" t="str">
        <f>Input2022!E2561</f>
        <v>083</v>
      </c>
      <c r="F2561">
        <f>Input2022!F2561</f>
        <v>69070</v>
      </c>
      <c r="G2561" t="str">
        <f>Input2022!G2561</f>
        <v>CA</v>
      </c>
      <c r="H2561">
        <f>Input2022!H2561*0.000001</f>
        <v>49.734967999999995</v>
      </c>
      <c r="I2561">
        <f>Input2022!I2561*0.000001</f>
        <v>-36.102778000000001</v>
      </c>
      <c r="J2561">
        <f>Input2022!J2561*0.000001</f>
        <v>155.43651499999999</v>
      </c>
      <c r="K2561">
        <f>Input2022!K2561*0.000001</f>
        <v>176.804361</v>
      </c>
      <c r="L2561">
        <f>Input2022!L2561*0.000001</f>
        <v>475.407039</v>
      </c>
      <c r="M2561">
        <f>Input2022!M2561*0.000001</f>
        <v>194.84227099999998</v>
      </c>
      <c r="N2561">
        <f>Input2022!N2561*0.000001</f>
        <v>0</v>
      </c>
      <c r="O2561">
        <f>Input2022!O2561*0.000001</f>
        <v>32.596131</v>
      </c>
      <c r="P2561">
        <f>Input2022!P2561*0.000001</f>
        <v>13.511308999999999</v>
      </c>
      <c r="Q2561">
        <f>Input2022!Q2561*0.000001</f>
        <v>-400.37392999999997</v>
      </c>
      <c r="R2561">
        <f>Input2022!R2561*0.000001</f>
        <v>1269.764289</v>
      </c>
      <c r="S2561">
        <f>Input2022!S2561*0.000001</f>
        <v>869.39035899999999</v>
      </c>
      <c r="T2561">
        <f>Input2022!T2561*0.000001</f>
        <v>47.237334999999995</v>
      </c>
      <c r="U2561">
        <f>Input2022!U2561*0.000001</f>
        <v>0</v>
      </c>
      <c r="V2561">
        <f>Input2022!V2561*0.000001</f>
        <v>47.531301999999997</v>
      </c>
      <c r="W2561">
        <f>Input2022!W2561*0.000001</f>
        <v>-186.638408</v>
      </c>
    </row>
    <row r="2562" spans="1:23">
      <c r="A2562">
        <f>Input2022!A2562</f>
        <v>2023</v>
      </c>
      <c r="B2562" t="str">
        <f>Input2022!B2562</f>
        <v>Santa Barbara County</v>
      </c>
      <c r="C2562" t="str">
        <f>Input2022!C2562</f>
        <v>County</v>
      </c>
      <c r="D2562" t="str">
        <f>Input2022!D2562</f>
        <v>06</v>
      </c>
      <c r="E2562" t="str">
        <f>Input2022!E2562</f>
        <v>083</v>
      </c>
      <c r="F2562" t="str">
        <f>Input2022!F2562</f>
        <v>00000</v>
      </c>
      <c r="G2562" t="str">
        <f>Input2022!G2562</f>
        <v>CA</v>
      </c>
      <c r="H2562">
        <f>Input2022!H2562*0.000001</f>
        <v>206.13799999999998</v>
      </c>
      <c r="I2562">
        <f>Input2022!I2562*0.000001</f>
        <v>-79.986999999999995</v>
      </c>
      <c r="J2562">
        <f>Input2022!J2562*0.000001</f>
        <v>458.12299999999999</v>
      </c>
      <c r="K2562">
        <f>Input2022!K2562*0.000001</f>
        <v>275.74299999999999</v>
      </c>
      <c r="L2562">
        <f>Input2022!L2562*0.000001</f>
        <v>1304.8440000000001</v>
      </c>
      <c r="M2562">
        <f>Input2022!M2562*0.000001</f>
        <v>570.34299999999996</v>
      </c>
      <c r="N2562">
        <f>Input2022!N2562*0.000001</f>
        <v>0</v>
      </c>
      <c r="O2562">
        <f>Input2022!O2562*0.000001</f>
        <v>378.41300000000001</v>
      </c>
      <c r="P2562">
        <f>Input2022!P2562*0.000001</f>
        <v>142.75799999999998</v>
      </c>
      <c r="Q2562">
        <f>Input2022!Q2562*0.000001</f>
        <v>-691.15499999999997</v>
      </c>
      <c r="R2562">
        <f>Input2022!R2562*0.000001</f>
        <v>4319.7187499999991</v>
      </c>
      <c r="S2562">
        <f>Input2022!S2562*0.000001</f>
        <v>3628.5637499999989</v>
      </c>
      <c r="T2562">
        <f>Input2022!T2562*0.000001</f>
        <v>145.89499999999998</v>
      </c>
      <c r="U2562">
        <f>Input2022!U2562*0.000001</f>
        <v>42.915999999999997</v>
      </c>
      <c r="V2562">
        <f>Input2022!V2562*0.000001</f>
        <v>126.29299999999999</v>
      </c>
      <c r="W2562">
        <f>Input2022!W2562*0.000001</f>
        <v>-323.64999999999998</v>
      </c>
    </row>
    <row r="2563" spans="1:23">
      <c r="A2563">
        <f>Input2022!A2563</f>
        <v>2023</v>
      </c>
      <c r="B2563" t="str">
        <f>Input2022!B2563</f>
        <v>Santa Barbara County Association of Governments</v>
      </c>
      <c r="C2563" t="str">
        <f>Input2022!C2563</f>
        <v>Special District</v>
      </c>
      <c r="D2563" t="str">
        <f>Input2022!D2563</f>
        <v>06</v>
      </c>
      <c r="E2563" t="str">
        <f>Input2022!E2563</f>
        <v>083</v>
      </c>
      <c r="F2563">
        <f>Input2022!F2563</f>
        <v>99072</v>
      </c>
      <c r="G2563" t="str">
        <f>Input2022!G2563</f>
        <v>CA</v>
      </c>
      <c r="H2563">
        <f>Input2022!H2563*0.000001</f>
        <v>2.6091549999999999</v>
      </c>
      <c r="I2563">
        <f>Input2022!I2563*0.000001</f>
        <v>-0.34756999999999999</v>
      </c>
      <c r="J2563">
        <f>Input2022!J2563*0.000001</f>
        <v>3.904919</v>
      </c>
      <c r="K2563">
        <f>Input2022!K2563*0.000001</f>
        <v>30.772105</v>
      </c>
      <c r="L2563">
        <f>Input2022!L2563*0.000001</f>
        <v>43.181098999999996</v>
      </c>
      <c r="M2563">
        <f>Input2022!M2563*0.000001</f>
        <v>4.5256409999999994</v>
      </c>
      <c r="N2563">
        <f>Input2022!N2563*0.000001</f>
        <v>0</v>
      </c>
      <c r="O2563">
        <f>Input2022!O2563*0.000001</f>
        <v>2.0923149999999997</v>
      </c>
      <c r="P2563">
        <f>Input2022!P2563*0.000001</f>
        <v>0.26412999999999998</v>
      </c>
      <c r="Q2563">
        <f>Input2022!Q2563*0.000001</f>
        <v>-3.7969659999999998</v>
      </c>
      <c r="R2563">
        <f>Input2022!R2563*0.000001</f>
        <v>23.671858</v>
      </c>
      <c r="S2563">
        <f>Input2022!S2563*0.000001</f>
        <v>19.874891999999999</v>
      </c>
      <c r="T2563">
        <f>Input2022!T2563*0.000001</f>
        <v>0.82232799999999995</v>
      </c>
      <c r="U2563">
        <f>Input2022!U2563*0.000001</f>
        <v>0.20697699999999999</v>
      </c>
      <c r="V2563">
        <f>Input2022!V2563*0.000001</f>
        <v>1.5633899999999998</v>
      </c>
      <c r="W2563">
        <f>Input2022!W2563*0.000001</f>
        <v>-31.523353</v>
      </c>
    </row>
    <row r="2564" spans="1:23">
      <c r="A2564">
        <f>Input2022!A2564</f>
        <v>2023</v>
      </c>
      <c r="B2564" t="str">
        <f>Input2022!B2564</f>
        <v>Santa Barbara County Education Office</v>
      </c>
      <c r="C2564" t="str">
        <f>Input2022!C2564</f>
        <v>School District</v>
      </c>
      <c r="D2564" t="str">
        <f>Input2022!D2564</f>
        <v>06</v>
      </c>
      <c r="E2564" t="str">
        <f>Input2022!E2564</f>
        <v>083</v>
      </c>
      <c r="F2564" t="str">
        <f>Input2022!F2564</f>
        <v>91034</v>
      </c>
      <c r="G2564" t="str">
        <f>Input2022!G2564</f>
        <v>CA</v>
      </c>
      <c r="H2564">
        <f>Input2022!H2564*0.000001</f>
        <v>25.128342999999997</v>
      </c>
      <c r="I2564">
        <f>Input2022!I2564*0.000001</f>
        <v>-2.9379849999999998</v>
      </c>
      <c r="J2564">
        <f>Input2022!J2564*0.000001</f>
        <v>65.634962999999999</v>
      </c>
      <c r="K2564">
        <f>Input2022!K2564*0.000001</f>
        <v>1.0652219999999999</v>
      </c>
      <c r="L2564">
        <f>Input2022!L2564*0.000001</f>
        <v>119.42673099999999</v>
      </c>
      <c r="M2564">
        <f>Input2022!M2564*0.000001</f>
        <v>74.35560199999999</v>
      </c>
      <c r="N2564">
        <f>Input2022!N2564*0.000001</f>
        <v>0</v>
      </c>
      <c r="O2564">
        <f>Input2022!O2564*0.000001</f>
        <v>51.302724999999995</v>
      </c>
      <c r="P2564">
        <f>Input2022!P2564*0.000001</f>
        <v>19.715844999999998</v>
      </c>
      <c r="Q2564">
        <f>Input2022!Q2564*0.000001</f>
        <v>-52.121924</v>
      </c>
      <c r="R2564">
        <f>Input2022!R2564*0.000001</f>
        <v>208.27632958257712</v>
      </c>
      <c r="S2564">
        <f>Input2022!S2564*0.000001</f>
        <v>156.15440558257714</v>
      </c>
      <c r="T2564">
        <f>Input2022!T2564*0.000001</f>
        <v>7.256494</v>
      </c>
      <c r="U2564">
        <f>Input2022!U2564*0.000001</f>
        <v>-1.0421204676045175E-3</v>
      </c>
      <c r="V2564">
        <f>Input2022!V2564*0.000001</f>
        <v>0.90954987953239552</v>
      </c>
      <c r="W2564">
        <f>Input2022!W2564*0.000001</f>
        <v>13.925056999999999</v>
      </c>
    </row>
    <row r="2565" spans="1:23">
      <c r="A2565">
        <f>Input2022!A2565</f>
        <v>2023</v>
      </c>
      <c r="B2565" t="str">
        <f>Input2022!B2565</f>
        <v>Santa Barbara County Special Education Local Plan Area</v>
      </c>
      <c r="C2565" t="str">
        <f>Input2022!C2565</f>
        <v>Special District</v>
      </c>
      <c r="D2565" t="str">
        <f>Input2022!D2565</f>
        <v>06</v>
      </c>
      <c r="E2565" t="str">
        <f>Input2022!E2565</f>
        <v>083</v>
      </c>
      <c r="F2565">
        <f>Input2022!F2565</f>
        <v>99073</v>
      </c>
      <c r="G2565" t="str">
        <f>Input2022!G2565</f>
        <v>CA</v>
      </c>
      <c r="H2565">
        <f>Input2022!H2565*0.000001</f>
        <v>3.7337319999999998</v>
      </c>
      <c r="I2565">
        <f>Input2022!I2565*0.000001</f>
        <v>0</v>
      </c>
      <c r="J2565">
        <f>Input2022!J2565*0.000001</f>
        <v>9.0325810000000004</v>
      </c>
      <c r="K2565">
        <f>Input2022!K2565*0.000001</f>
        <v>0.28875800000000001</v>
      </c>
      <c r="L2565">
        <f>Input2022!L2565*0.000001</f>
        <v>60.430757</v>
      </c>
      <c r="M2565">
        <f>Input2022!M2565*0.000001</f>
        <v>8.2790689999999998</v>
      </c>
      <c r="N2565">
        <f>Input2022!N2565*0.000001</f>
        <v>0</v>
      </c>
      <c r="O2565">
        <f>Input2022!O2565*0.000001</f>
        <v>16.106483999999998</v>
      </c>
      <c r="P2565">
        <f>Input2022!P2565*0.000001</f>
        <v>12.372752</v>
      </c>
      <c r="Q2565">
        <f>Input2022!Q2565*0.000001</f>
        <v>-1.0589489999999999</v>
      </c>
      <c r="R2565">
        <f>Input2022!R2565*0.000001</f>
        <v>4.9786510255100183</v>
      </c>
      <c r="S2565">
        <f>Input2022!S2565*0.000001</f>
        <v>3.919702025510019</v>
      </c>
      <c r="T2565">
        <f>Input2022!T2565*0.000001</f>
        <v>0.185553</v>
      </c>
      <c r="U2565">
        <f>Input2022!U2565*0.000001</f>
        <v>0</v>
      </c>
      <c r="V2565">
        <f>Input2022!V2565*0.000001</f>
        <v>0</v>
      </c>
      <c r="W2565">
        <f>Input2022!W2565*0.000001</f>
        <v>5.9593999999999994E-2</v>
      </c>
    </row>
    <row r="2566" spans="1:23">
      <c r="A2566">
        <f>Input2022!A2566</f>
        <v>2023</v>
      </c>
      <c r="B2566" t="str">
        <f>Input2022!B2566</f>
        <v>Santa Barbara Unified School District</v>
      </c>
      <c r="C2566" t="str">
        <f>Input2022!C2566</f>
        <v>School District</v>
      </c>
      <c r="D2566" t="str">
        <f>Input2022!D2566</f>
        <v>06</v>
      </c>
      <c r="E2566" t="str">
        <f>Input2022!E2566</f>
        <v>083</v>
      </c>
      <c r="F2566" t="str">
        <f>Input2022!F2566</f>
        <v>01414</v>
      </c>
      <c r="G2566" t="str">
        <f>Input2022!G2566</f>
        <v>CA</v>
      </c>
      <c r="H2566">
        <f>Input2022!H2566*0.000001</f>
        <v>38.523857999999997</v>
      </c>
      <c r="I2566">
        <f>Input2022!I2566*0.000001</f>
        <v>-0.55016199999999993</v>
      </c>
      <c r="J2566">
        <f>Input2022!J2566*0.000001</f>
        <v>225.47381899999999</v>
      </c>
      <c r="K2566">
        <f>Input2022!K2566*0.000001</f>
        <v>365.36392899999998</v>
      </c>
      <c r="L2566">
        <f>Input2022!L2566*0.000001</f>
        <v>295.29864699999996</v>
      </c>
      <c r="M2566">
        <f>Input2022!M2566*0.000001</f>
        <v>237.81906899999998</v>
      </c>
      <c r="N2566">
        <f>Input2022!N2566*0.000001</f>
        <v>0</v>
      </c>
      <c r="O2566">
        <f>Input2022!O2566*0.000001</f>
        <v>79.226694999999992</v>
      </c>
      <c r="P2566">
        <f>Input2022!P2566*0.000001</f>
        <v>28.348573999999999</v>
      </c>
      <c r="Q2566">
        <f>Input2022!Q2566*0.000001</f>
        <v>-182.22376599999998</v>
      </c>
      <c r="R2566">
        <f>Input2022!R2566*0.000001</f>
        <v>804.51725199999998</v>
      </c>
      <c r="S2566">
        <f>Input2022!S2566*0.000001</f>
        <v>622.29348599999992</v>
      </c>
      <c r="T2566">
        <f>Input2022!T2566*0.000001</f>
        <v>26.776311999999997</v>
      </c>
      <c r="U2566">
        <f>Input2022!U2566*0.000001</f>
        <v>5.0419219999999996</v>
      </c>
      <c r="V2566">
        <f>Input2022!V2566*0.000001</f>
        <v>7.0266479999999998</v>
      </c>
      <c r="W2566">
        <f>Input2022!W2566*0.000001</f>
        <v>-152.268901</v>
      </c>
    </row>
    <row r="2567" spans="1:23">
      <c r="A2567">
        <f>Input2022!A2567</f>
        <v>2023</v>
      </c>
      <c r="B2567" t="str">
        <f>Input2022!B2567</f>
        <v>Santa Clara</v>
      </c>
      <c r="C2567" t="str">
        <f>Input2022!C2567</f>
        <v>City</v>
      </c>
      <c r="D2567" t="str">
        <f>Input2022!D2567</f>
        <v>06</v>
      </c>
      <c r="E2567" t="str">
        <f>Input2022!E2567</f>
        <v>085</v>
      </c>
      <c r="F2567">
        <f>Input2022!F2567</f>
        <v>69084</v>
      </c>
      <c r="G2567" t="str">
        <f>Input2022!G2567</f>
        <v>CA</v>
      </c>
      <c r="H2567">
        <f>Input2022!H2567*0.000001</f>
        <v>125.23057399999999</v>
      </c>
      <c r="I2567">
        <f>Input2022!I2567*0.000001</f>
        <v>-15.658500999999999</v>
      </c>
      <c r="J2567">
        <f>Input2022!J2567*0.000001</f>
        <v>258.19368900000001</v>
      </c>
      <c r="K2567">
        <f>Input2022!K2567*0.000001</f>
        <v>881.89365899999996</v>
      </c>
      <c r="L2567">
        <f>Input2022!L2567*0.000001</f>
        <v>1364.6298019999999</v>
      </c>
      <c r="M2567">
        <f>Input2022!M2567*0.000001</f>
        <v>274.93399999999997</v>
      </c>
      <c r="N2567">
        <f>Input2022!N2567*0.000001</f>
        <v>22.309425999999998</v>
      </c>
      <c r="O2567">
        <f>Input2022!O2567*0.000001</f>
        <v>129.831402</v>
      </c>
      <c r="P2567">
        <f>Input2022!P2567*0.000001</f>
        <v>22.299910000000001</v>
      </c>
      <c r="Q2567">
        <f>Input2022!Q2567*0.000001</f>
        <v>-661.63760300000001</v>
      </c>
      <c r="R2567">
        <f>Input2022!R2567*0.000001</f>
        <v>1796.4186259999999</v>
      </c>
      <c r="S2567">
        <f>Input2022!S2567*0.000001</f>
        <v>1134.781023</v>
      </c>
      <c r="T2567">
        <f>Input2022!T2567*0.000001</f>
        <v>71.857860000000002</v>
      </c>
      <c r="U2567">
        <f>Input2022!U2567*0.000001</f>
        <v>29.667999999999999</v>
      </c>
      <c r="V2567">
        <f>Input2022!V2567*0.000001</f>
        <v>67.385999999999996</v>
      </c>
      <c r="W2567">
        <f>Input2022!W2567*0.000001</f>
        <v>-286.87759299999999</v>
      </c>
    </row>
    <row r="2568" spans="1:23">
      <c r="A2568">
        <f>Input2022!A2568</f>
        <v>2023</v>
      </c>
      <c r="B2568" t="str">
        <f>Input2022!B2568</f>
        <v>Santa Clara County</v>
      </c>
      <c r="C2568" t="str">
        <f>Input2022!C2568</f>
        <v>County</v>
      </c>
      <c r="D2568" t="str">
        <f>Input2022!D2568</f>
        <v>06</v>
      </c>
      <c r="E2568" t="str">
        <f>Input2022!E2568</f>
        <v>085</v>
      </c>
      <c r="F2568" t="str">
        <f>Input2022!F2568</f>
        <v>00000</v>
      </c>
      <c r="G2568" t="str">
        <f>Input2022!G2568</f>
        <v>CA</v>
      </c>
      <c r="H2568">
        <f>Input2022!H2568*0.000001</f>
        <v>663.279</v>
      </c>
      <c r="I2568">
        <f>Input2022!I2568*0.000001</f>
        <v>-905.63900000000001</v>
      </c>
      <c r="J2568">
        <f>Input2022!J2568*0.000001</f>
        <v>3696.998</v>
      </c>
      <c r="K2568">
        <f>Input2022!K2568*0.000001</f>
        <v>3790.1039999999998</v>
      </c>
      <c r="L2568">
        <f>Input2022!L2568*0.000001</f>
        <v>8744.5859999999993</v>
      </c>
      <c r="M2568">
        <f>Input2022!M2568*0.000001</f>
        <v>4389.3209999999999</v>
      </c>
      <c r="N2568">
        <f>Input2022!N2568*0.000001</f>
        <v>0</v>
      </c>
      <c r="O2568">
        <f>Input2022!O2568*0.000001</f>
        <v>1891.0129999999999</v>
      </c>
      <c r="P2568">
        <f>Input2022!P2568*0.000001</f>
        <v>1505.557</v>
      </c>
      <c r="Q2568">
        <f>Input2022!Q2568*0.000001</f>
        <v>-5616.2889999999998</v>
      </c>
      <c r="R2568">
        <f>Input2022!R2568*0.000001</f>
        <v>18305.627</v>
      </c>
      <c r="S2568">
        <f>Input2022!S2568*0.000001</f>
        <v>12689.338</v>
      </c>
      <c r="T2568">
        <f>Input2022!T2568*0.000001</f>
        <v>707.63400000000001</v>
      </c>
      <c r="U2568">
        <f>Input2022!U2568*0.000001</f>
        <v>1464.8799999999999</v>
      </c>
      <c r="V2568">
        <f>Input2022!V2568*0.000001</f>
        <v>2862.165</v>
      </c>
      <c r="W2568">
        <f>Input2022!W2568*0.000001</f>
        <v>-1749.3889999999999</v>
      </c>
    </row>
    <row r="2569" spans="1:23">
      <c r="A2569">
        <f>Input2022!A2569</f>
        <v>2023</v>
      </c>
      <c r="B2569" t="str">
        <f>Input2022!B2569</f>
        <v>Santa Clara County Office of Education</v>
      </c>
      <c r="C2569" t="str">
        <f>Input2022!C2569</f>
        <v>School District</v>
      </c>
      <c r="D2569" t="str">
        <f>Input2022!D2569</f>
        <v>06</v>
      </c>
      <c r="E2569" t="str">
        <f>Input2022!E2569</f>
        <v>085</v>
      </c>
      <c r="F2569" t="str">
        <f>Input2022!F2569</f>
        <v>91035</v>
      </c>
      <c r="G2569" t="str">
        <f>Input2022!G2569</f>
        <v>CA</v>
      </c>
      <c r="H2569">
        <f>Input2022!H2569*0.000001</f>
        <v>49.191972999999997</v>
      </c>
      <c r="I2569">
        <f>Input2022!I2569*0.000001</f>
        <v>-0.97599999999999998</v>
      </c>
      <c r="J2569">
        <f>Input2022!J2569*0.000001</f>
        <v>335.00854899999996</v>
      </c>
      <c r="K2569">
        <f>Input2022!K2569*0.000001</f>
        <v>6.9515989999999999</v>
      </c>
      <c r="L2569">
        <f>Input2022!L2569*0.000001</f>
        <v>384.00716999999997</v>
      </c>
      <c r="M2569">
        <f>Input2022!M2569*0.000001</f>
        <v>340.41749099999998</v>
      </c>
      <c r="N2569">
        <f>Input2022!N2569*0.000001</f>
        <v>0</v>
      </c>
      <c r="O2569">
        <f>Input2022!O2569*0.000001</f>
        <v>161.081987</v>
      </c>
      <c r="P2569">
        <f>Input2022!P2569*0.000001</f>
        <v>112.82639499999999</v>
      </c>
      <c r="Q2569">
        <f>Input2022!Q2569*0.000001</f>
        <v>-212.27455699999999</v>
      </c>
      <c r="R2569">
        <f>Input2022!R2569*0.000001</f>
        <v>823.28383199999996</v>
      </c>
      <c r="S2569">
        <f>Input2022!S2569*0.000001</f>
        <v>611.009275</v>
      </c>
      <c r="T2569">
        <f>Input2022!T2569*0.000001</f>
        <v>30.669833999999998</v>
      </c>
      <c r="U2569">
        <f>Input2022!U2569*0.000001</f>
        <v>25.271901999999997</v>
      </c>
      <c r="V2569">
        <f>Input2022!V2569*0.000001</f>
        <v>17.182157</v>
      </c>
      <c r="W2569">
        <f>Input2022!W2569*0.000001</f>
        <v>-99.330439999999996</v>
      </c>
    </row>
    <row r="2570" spans="1:23">
      <c r="A2570">
        <f>Input2022!A2570</f>
        <v>2023</v>
      </c>
      <c r="B2570" t="str">
        <f>Input2022!B2570</f>
        <v>Santa Clara Elementary School District</v>
      </c>
      <c r="C2570" t="str">
        <f>Input2022!C2570</f>
        <v>School District</v>
      </c>
      <c r="D2570" t="str">
        <f>Input2022!D2570</f>
        <v>06</v>
      </c>
      <c r="E2570" t="str">
        <f>Input2022!E2570</f>
        <v>111</v>
      </c>
      <c r="F2570" t="str">
        <f>Input2022!F2570</f>
        <v>35490</v>
      </c>
      <c r="G2570" t="str">
        <f>Input2022!G2570</f>
        <v>CA</v>
      </c>
      <c r="H2570">
        <f>Input2022!H2570*0.000001</f>
        <v>0.67482900000000001</v>
      </c>
      <c r="I2570">
        <f>Input2022!I2570*0.000001</f>
        <v>0</v>
      </c>
      <c r="J2570">
        <f>Input2022!J2570*0.000001</f>
        <v>0.91370099999999999</v>
      </c>
      <c r="K2570">
        <f>Input2022!K2570*0.000001</f>
        <v>0</v>
      </c>
      <c r="L2570">
        <f>Input2022!L2570*0.000001</f>
        <v>0.99671499999999991</v>
      </c>
      <c r="M2570">
        <f>Input2022!M2570*0.000001</f>
        <v>0.96854499999999999</v>
      </c>
      <c r="N2570">
        <f>Input2022!N2570*0.000001</f>
        <v>0.81213199999999997</v>
      </c>
      <c r="O2570">
        <f>Input2022!O2570*0.000001</f>
        <v>0</v>
      </c>
      <c r="P2570">
        <f>Input2022!P2570*0.000001</f>
        <v>9.1414999999999996E-2</v>
      </c>
      <c r="Q2570">
        <f>Input2022!Q2570*0.000001</f>
        <v>-0.51947500000000002</v>
      </c>
      <c r="R2570">
        <f>Input2022!R2570*0.000001</f>
        <v>2.4430253759398499</v>
      </c>
      <c r="S2570">
        <f>Input2022!S2570*0.000001</f>
        <v>1.9235503759398502</v>
      </c>
      <c r="T2570">
        <f>Input2022!T2570*0.000001</f>
        <v>9.6718999999999999E-2</v>
      </c>
      <c r="U2570">
        <f>Input2022!U2570*0.000001</f>
        <v>0</v>
      </c>
      <c r="V2570">
        <f>Input2022!V2570*0.000001</f>
        <v>0</v>
      </c>
      <c r="W2570">
        <f>Input2022!W2570*0.000001</f>
        <v>0.76460099999999998</v>
      </c>
    </row>
    <row r="2571" spans="1:23">
      <c r="A2571">
        <f>Input2022!A2571</f>
        <v>2023</v>
      </c>
      <c r="B2571" t="str">
        <f>Input2022!B2571</f>
        <v>Sequoia Union High School District</v>
      </c>
      <c r="C2571" t="str">
        <f>Input2022!C2571</f>
        <v>School District</v>
      </c>
      <c r="D2571" t="str">
        <f>Input2022!D2571</f>
        <v>06</v>
      </c>
      <c r="E2571" t="str">
        <f>Input2022!E2571</f>
        <v>081</v>
      </c>
      <c r="F2571" t="str">
        <f>Input2022!F2571</f>
        <v>36390</v>
      </c>
      <c r="G2571" t="str">
        <f>Input2022!G2571</f>
        <v>CA</v>
      </c>
      <c r="H2571">
        <f>Input2022!H2571*0.000001</f>
        <v>38.777989999999996</v>
      </c>
      <c r="I2571">
        <f>Input2022!I2571*0.000001</f>
        <v>-6.1095329999999999</v>
      </c>
      <c r="J2571">
        <f>Input2022!J2571*0.000001</f>
        <v>219.96543299999999</v>
      </c>
      <c r="K2571">
        <f>Input2022!K2571*0.000001</f>
        <v>442.03935899999999</v>
      </c>
      <c r="L2571">
        <f>Input2022!L2571*0.000001</f>
        <v>321.79251299999999</v>
      </c>
      <c r="M2571">
        <f>Input2022!M2571*0.000001</f>
        <v>244.87581999999998</v>
      </c>
      <c r="N2571">
        <f>Input2022!N2571*0.000001</f>
        <v>62.417580999999998</v>
      </c>
      <c r="O2571">
        <f>Input2022!O2571*0.000001</f>
        <v>0</v>
      </c>
      <c r="P2571">
        <f>Input2022!P2571*0.000001</f>
        <v>15.464461</v>
      </c>
      <c r="Q2571">
        <f>Input2022!Q2571*0.000001</f>
        <v>-169.53125199999999</v>
      </c>
      <c r="R2571">
        <f>Input2022!R2571*0.000001</f>
        <v>760.4146425053475</v>
      </c>
      <c r="S2571">
        <f>Input2022!S2571*0.000001</f>
        <v>590.88339050534751</v>
      </c>
      <c r="T2571">
        <f>Input2022!T2571*0.000001</f>
        <v>25.538432999999998</v>
      </c>
      <c r="U2571">
        <f>Input2022!U2571*0.000001</f>
        <v>8.0641160000000003</v>
      </c>
      <c r="V2571">
        <f>Input2022!V2571*0.000001</f>
        <v>65.67398</v>
      </c>
      <c r="W2571">
        <f>Input2022!W2571*0.000001</f>
        <v>-105.53480499999999</v>
      </c>
    </row>
    <row r="2572" spans="1:23">
      <c r="A2572">
        <f>Input2022!A2572</f>
        <v>2023</v>
      </c>
      <c r="B2572" t="str">
        <f>Input2022!B2572</f>
        <v>Santa Clara Valley Water District</v>
      </c>
      <c r="C2572" t="str">
        <f>Input2022!C2572</f>
        <v>Special District</v>
      </c>
      <c r="D2572" t="str">
        <f>Input2022!D2572</f>
        <v>06</v>
      </c>
      <c r="E2572" t="str">
        <f>Input2022!E2572</f>
        <v>085</v>
      </c>
      <c r="F2572">
        <f>Input2022!F2572</f>
        <v>99074</v>
      </c>
      <c r="G2572" t="str">
        <f>Input2022!G2572</f>
        <v>CA</v>
      </c>
      <c r="H2572">
        <f>Input2022!H2572*0.000001</f>
        <v>21.893000000000001</v>
      </c>
      <c r="I2572">
        <f>Input2022!I2572*0.000001</f>
        <v>-0.47199999999999998</v>
      </c>
      <c r="J2572">
        <f>Input2022!J2572*0.000001</f>
        <v>7.8629999999999995</v>
      </c>
      <c r="K2572">
        <f>Input2022!K2572*0.000001</f>
        <v>1233.105</v>
      </c>
      <c r="L2572">
        <f>Input2022!L2572*0.000001</f>
        <v>556.12199999999996</v>
      </c>
      <c r="M2572">
        <f>Input2022!M2572*0.000001</f>
        <v>13.311999999999999</v>
      </c>
      <c r="N2572">
        <f>Input2022!N2572*0.000001</f>
        <v>0</v>
      </c>
      <c r="O2572">
        <f>Input2022!O2572*0.000001</f>
        <v>20.619</v>
      </c>
      <c r="P2572">
        <f>Input2022!P2572*0.000001</f>
        <v>2.8659999999999997</v>
      </c>
      <c r="Q2572">
        <f>Input2022!Q2572*0.000001</f>
        <v>-293.202</v>
      </c>
      <c r="R2572">
        <f>Input2022!R2572*0.000001</f>
        <v>1029.9929999999999</v>
      </c>
      <c r="S2572">
        <f>Input2022!S2572*0.000001</f>
        <v>736.79099999999994</v>
      </c>
      <c r="T2572">
        <f>Input2022!T2572*0.000001</f>
        <v>37.411000000000001</v>
      </c>
      <c r="U2572">
        <f>Input2022!U2572*0.000001</f>
        <v>130.27500000000001</v>
      </c>
      <c r="V2572">
        <f>Input2022!V2572*0.000001</f>
        <v>178.04999999999998</v>
      </c>
      <c r="W2572">
        <f>Input2022!W2572*0.000001</f>
        <v>0</v>
      </c>
    </row>
    <row r="2573" spans="1:23">
      <c r="A2573">
        <f>Input2022!A2573</f>
        <v>2023</v>
      </c>
      <c r="B2573" t="str">
        <f>Input2022!B2573</f>
        <v>Santa Clarita</v>
      </c>
      <c r="C2573" t="str">
        <f>Input2022!C2573</f>
        <v>City</v>
      </c>
      <c r="D2573" t="str">
        <f>Input2022!D2573</f>
        <v>06</v>
      </c>
      <c r="E2573" t="str">
        <f>Input2022!E2573</f>
        <v>037</v>
      </c>
      <c r="F2573">
        <f>Input2022!F2573</f>
        <v>69088</v>
      </c>
      <c r="G2573" t="str">
        <f>Input2022!G2573</f>
        <v>CA</v>
      </c>
      <c r="H2573">
        <f>Input2022!H2573*0.000001</f>
        <v>229.95244499999998</v>
      </c>
      <c r="I2573">
        <f>Input2022!I2573*0.000001</f>
        <v>-21.368297999999999</v>
      </c>
      <c r="J2573">
        <f>Input2022!J2573*0.000001</f>
        <v>105.14121899999999</v>
      </c>
      <c r="K2573">
        <f>Input2022!K2573*0.000001</f>
        <v>150.14586499999999</v>
      </c>
      <c r="L2573">
        <f>Input2022!L2573*0.000001</f>
        <v>306.83894199999997</v>
      </c>
      <c r="M2573">
        <f>Input2022!M2573*0.000001</f>
        <v>144.239577</v>
      </c>
      <c r="N2573">
        <f>Input2022!N2573*0.000001</f>
        <v>0</v>
      </c>
      <c r="O2573">
        <f>Input2022!O2573*0.000001</f>
        <v>258.66913</v>
      </c>
      <c r="P2573">
        <f>Input2022!P2573*0.000001</f>
        <v>24.616036999999999</v>
      </c>
      <c r="Q2573">
        <f>Input2022!Q2573*0.000001</f>
        <v>-38.788317999999997</v>
      </c>
      <c r="R2573">
        <f>Input2022!R2573*0.000001</f>
        <v>265.39706899999999</v>
      </c>
      <c r="S2573">
        <f>Input2022!S2573*0.000001</f>
        <v>226.60875099999998</v>
      </c>
      <c r="T2573">
        <f>Input2022!T2573*0.000001</f>
        <v>7.1232749999999996</v>
      </c>
      <c r="U2573">
        <f>Input2022!U2573*0.000001</f>
        <v>46.729796</v>
      </c>
      <c r="V2573">
        <f>Input2022!V2573*0.000001</f>
        <v>41.603746999999998</v>
      </c>
      <c r="W2573">
        <f>Input2022!W2573*0.000001</f>
        <v>188.013004</v>
      </c>
    </row>
    <row r="2574" spans="1:23">
      <c r="A2574">
        <f>Input2022!A2574</f>
        <v>2023</v>
      </c>
      <c r="B2574" t="str">
        <f>Input2022!B2574</f>
        <v>Santa Cruz</v>
      </c>
      <c r="C2574" t="str">
        <f>Input2022!C2574</f>
        <v>City</v>
      </c>
      <c r="D2574" t="str">
        <f>Input2022!D2574</f>
        <v>06</v>
      </c>
      <c r="E2574" t="str">
        <f>Input2022!E2574</f>
        <v>087</v>
      </c>
      <c r="F2574">
        <f>Input2022!F2574</f>
        <v>69112</v>
      </c>
      <c r="G2574" t="str">
        <f>Input2022!G2574</f>
        <v>CA</v>
      </c>
      <c r="H2574">
        <f>Input2022!H2574*0.000001</f>
        <v>36.173943999999999</v>
      </c>
      <c r="I2574">
        <f>Input2022!I2574*0.000001</f>
        <v>-12.795185</v>
      </c>
      <c r="J2574">
        <f>Input2022!J2574*0.000001</f>
        <v>119.963527</v>
      </c>
      <c r="K2574">
        <f>Input2022!K2574*0.000001</f>
        <v>193.72036199999999</v>
      </c>
      <c r="L2574">
        <f>Input2022!L2574*0.000001</f>
        <v>247.428698</v>
      </c>
      <c r="M2574">
        <f>Input2022!M2574*0.000001</f>
        <v>124.68900099999999</v>
      </c>
      <c r="N2574">
        <f>Input2022!N2574*0.000001</f>
        <v>0</v>
      </c>
      <c r="O2574">
        <f>Input2022!O2574*0.000001</f>
        <v>42.366735999999996</v>
      </c>
      <c r="P2574">
        <f>Input2022!P2574*0.000001</f>
        <v>9.862779999999999</v>
      </c>
      <c r="Q2574">
        <f>Input2022!Q2574*0.000001</f>
        <v>-220.219359</v>
      </c>
      <c r="R2574">
        <f>Input2022!R2574*0.000001</f>
        <v>832.0204127343585</v>
      </c>
      <c r="S2574">
        <f>Input2022!S2574*0.000001</f>
        <v>611.80105373435856</v>
      </c>
      <c r="T2574">
        <f>Input2022!T2574*0.000001</f>
        <v>25.925090999999998</v>
      </c>
      <c r="U2574">
        <f>Input2022!U2574*0.000001</f>
        <v>3.9075419999999998</v>
      </c>
      <c r="V2574">
        <f>Input2022!V2574*0.000001</f>
        <v>41.491326000000001</v>
      </c>
      <c r="W2574">
        <f>Input2022!W2574*0.000001</f>
        <v>-91.599035000000001</v>
      </c>
    </row>
    <row r="2575" spans="1:23">
      <c r="A2575">
        <f>Input2022!A2575</f>
        <v>2023</v>
      </c>
      <c r="B2575" t="str">
        <f>Input2022!B2575</f>
        <v>Santa Cruz City Schools</v>
      </c>
      <c r="C2575" t="str">
        <f>Input2022!C2575</f>
        <v>School District</v>
      </c>
      <c r="D2575" t="str">
        <f>Input2022!D2575</f>
        <v>06</v>
      </c>
      <c r="E2575" t="str">
        <f>Input2022!E2575</f>
        <v>087</v>
      </c>
      <c r="F2575" t="str">
        <f>Input2022!F2575</f>
        <v>35590</v>
      </c>
      <c r="G2575" t="str">
        <f>Input2022!G2575</f>
        <v>CA</v>
      </c>
      <c r="H2575">
        <f>Input2022!H2575*0.000001</f>
        <v>33.523727000000001</v>
      </c>
      <c r="I2575">
        <f>Input2022!I2575*0.000001</f>
        <v>0</v>
      </c>
      <c r="J2575">
        <f>Input2022!J2575*0.000001</f>
        <v>109.46560099999999</v>
      </c>
      <c r="K2575">
        <f>Input2022!K2575*0.000001</f>
        <v>220.00461799999999</v>
      </c>
      <c r="L2575">
        <f>Input2022!L2575*0.000001</f>
        <v>148.68265399999999</v>
      </c>
      <c r="M2575">
        <f>Input2022!M2575*0.000001</f>
        <v>120.06438299999999</v>
      </c>
      <c r="N2575">
        <f>Input2022!N2575*0.000001</f>
        <v>52.241125999999994</v>
      </c>
      <c r="O2575">
        <f>Input2022!O2575*0.000001</f>
        <v>0</v>
      </c>
      <c r="P2575">
        <f>Input2022!P2575*0.000001</f>
        <v>12.194476999999999</v>
      </c>
      <c r="Q2575">
        <f>Input2022!Q2575*0.000001</f>
        <v>-73.03</v>
      </c>
      <c r="R2575">
        <f>Input2022!R2575*0.000001</f>
        <v>323.49531408308007</v>
      </c>
      <c r="S2575">
        <f>Input2022!S2575*0.000001</f>
        <v>250.4653140830801</v>
      </c>
      <c r="T2575">
        <f>Input2022!T2575*0.000001</f>
        <v>11.908042</v>
      </c>
      <c r="U2575">
        <f>Input2022!U2575*0.000001</f>
        <v>0</v>
      </c>
      <c r="V2575">
        <f>Input2022!V2575*0.000001</f>
        <v>18.882201999999999</v>
      </c>
      <c r="W2575">
        <f>Input2022!W2575*0.000001</f>
        <v>-39.114951999999995</v>
      </c>
    </row>
    <row r="2576" spans="1:23">
      <c r="A2576">
        <f>Input2022!A2576</f>
        <v>2023</v>
      </c>
      <c r="B2576" t="str">
        <f>Input2022!B2576</f>
        <v>Santa Cruz County</v>
      </c>
      <c r="C2576" t="str">
        <f>Input2022!C2576</f>
        <v>County</v>
      </c>
      <c r="D2576" t="str">
        <f>Input2022!D2576</f>
        <v>06</v>
      </c>
      <c r="E2576" t="str">
        <f>Input2022!E2576</f>
        <v>087</v>
      </c>
      <c r="F2576" t="str">
        <f>Input2022!F2576</f>
        <v>00000</v>
      </c>
      <c r="G2576" t="str">
        <f>Input2022!G2576</f>
        <v>CA</v>
      </c>
      <c r="H2576">
        <f>Input2022!H2576*0.000001</f>
        <v>102.69744</v>
      </c>
      <c r="I2576">
        <f>Input2022!I2576*0.000001</f>
        <v>-40.171771999999997</v>
      </c>
      <c r="J2576">
        <f>Input2022!J2576*0.000001</f>
        <v>656.15184699999998</v>
      </c>
      <c r="K2576">
        <f>Input2022!K2576*0.000001</f>
        <v>300.805296</v>
      </c>
      <c r="L2576">
        <f>Input2022!L2576*0.000001</f>
        <v>846.64980099999991</v>
      </c>
      <c r="M2576">
        <f>Input2022!M2576*0.000001</f>
        <v>694.20030899999995</v>
      </c>
      <c r="N2576">
        <f>Input2022!N2576*0.000001</f>
        <v>0</v>
      </c>
      <c r="O2576">
        <f>Input2022!O2576*0.000001</f>
        <v>200.899393</v>
      </c>
      <c r="P2576">
        <f>Input2022!P2576*0.000001</f>
        <v>139.141368</v>
      </c>
      <c r="Q2576">
        <f>Input2022!Q2576*0.000001</f>
        <v>-1103.7202339999999</v>
      </c>
      <c r="R2576">
        <f>Input2022!R2576*0.000001</f>
        <v>4056.9014179999999</v>
      </c>
      <c r="S2576">
        <f>Input2022!S2576*0.000001</f>
        <v>2953.181184</v>
      </c>
      <c r="T2576">
        <f>Input2022!T2576*0.000001</f>
        <v>125.59916199999999</v>
      </c>
      <c r="U2576">
        <f>Input2022!U2576*0.000001</f>
        <v>0</v>
      </c>
      <c r="V2576">
        <f>Input2022!V2576*0.000001</f>
        <v>164.055184</v>
      </c>
      <c r="W2576">
        <f>Input2022!W2576*0.000001</f>
        <v>-534.67278299999998</v>
      </c>
    </row>
    <row r="2577" spans="1:23">
      <c r="A2577">
        <f>Input2022!A2577</f>
        <v>2023</v>
      </c>
      <c r="B2577" t="str">
        <f>Input2022!B2577</f>
        <v>Santa Cruz County Superintendent of Schools</v>
      </c>
      <c r="C2577" t="str">
        <f>Input2022!C2577</f>
        <v>School District</v>
      </c>
      <c r="D2577" t="str">
        <f>Input2022!D2577</f>
        <v>06</v>
      </c>
      <c r="E2577" t="str">
        <f>Input2022!E2577</f>
        <v>087</v>
      </c>
      <c r="F2577" t="str">
        <f>Input2022!F2577</f>
        <v>91036</v>
      </c>
      <c r="G2577" t="str">
        <f>Input2022!G2577</f>
        <v>CA</v>
      </c>
      <c r="H2577">
        <f>Input2022!H2577*0.000001</f>
        <v>33.147061000000001</v>
      </c>
      <c r="I2577">
        <f>Input2022!I2577*0.000001</f>
        <v>-5.5978779999999997</v>
      </c>
      <c r="J2577">
        <f>Input2022!J2577*0.000001</f>
        <v>53.599961</v>
      </c>
      <c r="K2577">
        <f>Input2022!K2577*0.000001</f>
        <v>7.2122440000000001</v>
      </c>
      <c r="L2577">
        <f>Input2022!L2577*0.000001</f>
        <v>79.396011000000001</v>
      </c>
      <c r="M2577">
        <f>Input2022!M2577*0.000001</f>
        <v>61.079687</v>
      </c>
      <c r="N2577">
        <f>Input2022!N2577*0.000001</f>
        <v>0</v>
      </c>
      <c r="O2577">
        <f>Input2022!O2577*0.000001</f>
        <v>42.336314999999999</v>
      </c>
      <c r="P2577">
        <f>Input2022!P2577*0.000001</f>
        <v>8.751398</v>
      </c>
      <c r="Q2577">
        <f>Input2022!Q2577*0.000001</f>
        <v>-42.041165999999997</v>
      </c>
      <c r="R2577">
        <f>Input2022!R2577*0.000001</f>
        <v>164.51860228070174</v>
      </c>
      <c r="S2577">
        <f>Input2022!S2577*0.000001</f>
        <v>122.47743628070175</v>
      </c>
      <c r="T2577">
        <f>Input2022!T2577*0.000001</f>
        <v>5.7683539999999995</v>
      </c>
      <c r="U2577">
        <f>Input2022!U2577*0.000001</f>
        <v>10.921470921339409</v>
      </c>
      <c r="V2577">
        <f>Input2022!V2577*0.000001</f>
        <v>9.9972199213394095</v>
      </c>
      <c r="W2577">
        <f>Input2022!W2577*0.000001</f>
        <v>7.2688189999999997</v>
      </c>
    </row>
    <row r="2578" spans="1:23">
      <c r="A2578">
        <f>Input2022!A2578</f>
        <v>2023</v>
      </c>
      <c r="B2578" t="str">
        <f>Input2022!B2578</f>
        <v>Santa Fe Springs</v>
      </c>
      <c r="C2578" t="str">
        <f>Input2022!C2578</f>
        <v>City</v>
      </c>
      <c r="D2578" t="str">
        <f>Input2022!D2578</f>
        <v>06</v>
      </c>
      <c r="E2578" t="str">
        <f>Input2022!E2578</f>
        <v>037</v>
      </c>
      <c r="F2578">
        <f>Input2022!F2578</f>
        <v>69154</v>
      </c>
      <c r="G2578" t="str">
        <f>Input2022!G2578</f>
        <v>CA</v>
      </c>
      <c r="H2578">
        <f>Input2022!H2578*0.000001</f>
        <v>95.118270999999993</v>
      </c>
      <c r="I2578">
        <f>Input2022!I2578*0.000001</f>
        <v>-2.8000029999999998</v>
      </c>
      <c r="J2578">
        <f>Input2022!J2578*0.000001</f>
        <v>75.590699999999998</v>
      </c>
      <c r="K2578">
        <f>Input2022!K2578*0.000001</f>
        <v>12.972880999999999</v>
      </c>
      <c r="L2578">
        <f>Input2022!L2578*0.000001</f>
        <v>131.54133299999998</v>
      </c>
      <c r="M2578">
        <f>Input2022!M2578*0.000001</f>
        <v>100.427611</v>
      </c>
      <c r="N2578">
        <f>Input2022!N2578*0.000001</f>
        <v>14.278075999999999</v>
      </c>
      <c r="O2578">
        <f>Input2022!O2578*0.000001</f>
        <v>73.343238999999997</v>
      </c>
      <c r="P2578">
        <f>Input2022!P2578*0.000001</f>
        <v>10.218093</v>
      </c>
      <c r="Q2578">
        <f>Input2022!Q2578*0.000001</f>
        <v>-145.523708</v>
      </c>
      <c r="R2578">
        <f>Input2022!R2578*0.000001</f>
        <v>382.64418448357503</v>
      </c>
      <c r="S2578">
        <f>Input2022!S2578*0.000001</f>
        <v>237.12047648357503</v>
      </c>
      <c r="T2578">
        <f>Input2022!T2578*0.000001</f>
        <v>13.741572999999999</v>
      </c>
      <c r="U2578">
        <f>Input2022!U2578*0.000001</f>
        <v>26.312462</v>
      </c>
      <c r="V2578">
        <f>Input2022!V2578*0.000001</f>
        <v>64.552170000000004</v>
      </c>
      <c r="W2578">
        <f>Input2022!W2578*0.000001</f>
        <v>2.5137290000000001</v>
      </c>
    </row>
    <row r="2579" spans="1:23">
      <c r="A2579">
        <f>Input2022!A2579</f>
        <v>2023</v>
      </c>
      <c r="B2579" t="str">
        <f>Input2022!B2579</f>
        <v>Santa Maria Joint Union High School District</v>
      </c>
      <c r="C2579" t="str">
        <f>Input2022!C2579</f>
        <v>School District</v>
      </c>
      <c r="D2579" t="str">
        <f>Input2022!D2579</f>
        <v>06</v>
      </c>
      <c r="E2579" t="str">
        <f>Input2022!E2579</f>
        <v>083</v>
      </c>
      <c r="F2579" t="str">
        <f>Input2022!F2579</f>
        <v>35670</v>
      </c>
      <c r="G2579" t="str">
        <f>Input2022!G2579</f>
        <v>CA</v>
      </c>
      <c r="H2579">
        <f>Input2022!H2579*0.000001</f>
        <v>53.409506</v>
      </c>
      <c r="I2579">
        <f>Input2022!I2579*0.000001</f>
        <v>-0.43973999999999996</v>
      </c>
      <c r="J2579">
        <f>Input2022!J2579*0.000001</f>
        <v>156.640488</v>
      </c>
      <c r="K2579">
        <f>Input2022!K2579*0.000001</f>
        <v>179.33764299999999</v>
      </c>
      <c r="L2579">
        <f>Input2022!L2579*0.000001</f>
        <v>213.600053</v>
      </c>
      <c r="M2579">
        <f>Input2022!M2579*0.000001</f>
        <v>189.46074899999999</v>
      </c>
      <c r="N2579">
        <f>Input2022!N2579*0.000001</f>
        <v>0</v>
      </c>
      <c r="O2579">
        <f>Input2022!O2579*0.000001</f>
        <v>81.77861</v>
      </c>
      <c r="P2579">
        <f>Input2022!P2579*0.000001</f>
        <v>10.495547</v>
      </c>
      <c r="Q2579">
        <f>Input2022!Q2579*0.000001</f>
        <v>-105.595508</v>
      </c>
      <c r="R2579">
        <f>Input2022!R2579*0.000001</f>
        <v>464.77280269832329</v>
      </c>
      <c r="S2579">
        <f>Input2022!S2579*0.000001</f>
        <v>359.17729469832329</v>
      </c>
      <c r="T2579">
        <f>Input2022!T2579*0.000001</f>
        <v>16.490234000000001</v>
      </c>
      <c r="U2579">
        <f>Input2022!U2579*0.000001</f>
        <v>5.1649579999999995</v>
      </c>
      <c r="V2579">
        <f>Input2022!V2579*0.000001</f>
        <v>23.655172999999998</v>
      </c>
      <c r="W2579">
        <f>Input2022!W2579*0.000001</f>
        <v>-39.541257999999999</v>
      </c>
    </row>
    <row r="2580" spans="1:23">
      <c r="A2580">
        <f>Input2022!A2580</f>
        <v>2023</v>
      </c>
      <c r="B2580" t="str">
        <f>Input2022!B2580</f>
        <v>Santa Maria-Bonita School District</v>
      </c>
      <c r="C2580" t="str">
        <f>Input2022!C2580</f>
        <v>School District</v>
      </c>
      <c r="D2580" t="str">
        <f>Input2022!D2580</f>
        <v>06</v>
      </c>
      <c r="E2580" t="str">
        <f>Input2022!E2580</f>
        <v>083</v>
      </c>
      <c r="F2580" t="str">
        <f>Input2022!F2580</f>
        <v>05580</v>
      </c>
      <c r="G2580" t="str">
        <f>Input2022!G2580</f>
        <v>CA</v>
      </c>
      <c r="H2580">
        <f>Input2022!H2580*0.000001</f>
        <v>110.15817199999999</v>
      </c>
      <c r="I2580">
        <f>Input2022!I2580*0.000001</f>
        <v>-3.4253529999999999</v>
      </c>
      <c r="J2580">
        <f>Input2022!J2580*0.000001</f>
        <v>274.588437</v>
      </c>
      <c r="K2580">
        <f>Input2022!K2580*0.000001</f>
        <v>67.695641999999992</v>
      </c>
      <c r="L2580">
        <f>Input2022!L2580*0.000001</f>
        <v>390.82920999999999</v>
      </c>
      <c r="M2580">
        <f>Input2022!M2580*0.000001</f>
        <v>352.57571099999996</v>
      </c>
      <c r="N2580">
        <f>Input2022!N2580*0.000001</f>
        <v>0</v>
      </c>
      <c r="O2580">
        <f>Input2022!O2580*0.000001</f>
        <v>235.689999</v>
      </c>
      <c r="P2580">
        <f>Input2022!P2580*0.000001</f>
        <v>38.101076999999997</v>
      </c>
      <c r="Q2580">
        <f>Input2022!Q2580*0.000001</f>
        <v>-171.16066499999999</v>
      </c>
      <c r="R2580">
        <f>Input2022!R2580*0.000001</f>
        <v>788.94295263157915</v>
      </c>
      <c r="S2580">
        <f>Input2022!S2580*0.000001</f>
        <v>617.78228763157915</v>
      </c>
      <c r="T2580">
        <f>Input2022!T2580*0.000001</f>
        <v>27.085834999999999</v>
      </c>
      <c r="U2580">
        <f>Input2022!U2580*0.000001</f>
        <v>-7.4985440855954034E-3</v>
      </c>
      <c r="V2580">
        <f>Input2022!V2580*0.000001</f>
        <v>23.689007455914403</v>
      </c>
      <c r="W2580">
        <f>Input2022!W2580*0.000001</f>
        <v>-28.100498999999999</v>
      </c>
    </row>
    <row r="2581" spans="1:23">
      <c r="A2581">
        <f>Input2022!A2581</f>
        <v>2023</v>
      </c>
      <c r="B2581" t="str">
        <f>Input2022!B2581</f>
        <v>Santa Monica</v>
      </c>
      <c r="C2581" t="str">
        <f>Input2022!C2581</f>
        <v>City</v>
      </c>
      <c r="D2581" t="str">
        <f>Input2022!D2581</f>
        <v>06</v>
      </c>
      <c r="E2581" t="str">
        <f>Input2022!E2581</f>
        <v>037</v>
      </c>
      <c r="F2581">
        <f>Input2022!F2581</f>
        <v>70000</v>
      </c>
      <c r="G2581" t="str">
        <f>Input2022!G2581</f>
        <v>CA</v>
      </c>
      <c r="H2581">
        <f>Input2022!H2581*0.000001</f>
        <v>131.13144299999999</v>
      </c>
      <c r="I2581">
        <f>Input2022!I2581*0.000001</f>
        <v>-20.423023999999998</v>
      </c>
      <c r="J2581">
        <f>Input2022!J2581*0.000001</f>
        <v>411.439637</v>
      </c>
      <c r="K2581">
        <f>Input2022!K2581*0.000001</f>
        <v>433.61535499999997</v>
      </c>
      <c r="L2581">
        <f>Input2022!L2581*0.000001</f>
        <v>770.00243699999999</v>
      </c>
      <c r="M2581">
        <f>Input2022!M2581*0.000001</f>
        <v>433.28473599999995</v>
      </c>
      <c r="N2581">
        <f>Input2022!N2581*0.000001</f>
        <v>8.4453189999999996</v>
      </c>
      <c r="O2581">
        <f>Input2022!O2581*0.000001</f>
        <v>130.21157199999999</v>
      </c>
      <c r="P2581">
        <f>Input2022!P2581*0.000001</f>
        <v>50.099454999999999</v>
      </c>
      <c r="Q2581">
        <f>Input2022!Q2581*0.000001</f>
        <v>-496.68840399999999</v>
      </c>
      <c r="R2581">
        <f>Input2022!R2581*0.000001</f>
        <v>2223.785582</v>
      </c>
      <c r="S2581">
        <f>Input2022!S2581*0.000001</f>
        <v>1727.097178</v>
      </c>
      <c r="T2581">
        <f>Input2022!T2581*0.000001</f>
        <v>73.196347000000003</v>
      </c>
      <c r="U2581">
        <f>Input2022!U2581*0.000001</f>
        <v>6.4861009999999997</v>
      </c>
      <c r="V2581">
        <f>Input2022!V2581*0.000001</f>
        <v>32.265433999999999</v>
      </c>
      <c r="W2581">
        <f>Input2022!W2581*0.000001</f>
        <v>-67.454549999999998</v>
      </c>
    </row>
    <row r="2582" spans="1:23">
      <c r="A2582">
        <f>Input2022!A2582</f>
        <v>2023</v>
      </c>
      <c r="B2582" t="str">
        <f>Input2022!B2582</f>
        <v>Santa Monica-Malibu Unified School District</v>
      </c>
      <c r="C2582" t="str">
        <f>Input2022!C2582</f>
        <v>School District</v>
      </c>
      <c r="D2582" t="str">
        <f>Input2022!D2582</f>
        <v>06</v>
      </c>
      <c r="E2582" t="str">
        <f>Input2022!E2582</f>
        <v>037</v>
      </c>
      <c r="F2582" t="str">
        <f>Input2022!F2582</f>
        <v>35700</v>
      </c>
      <c r="G2582" t="str">
        <f>Input2022!G2582</f>
        <v>CA</v>
      </c>
      <c r="H2582">
        <f>Input2022!H2582*0.000001</f>
        <v>27.557456999999999</v>
      </c>
      <c r="I2582">
        <f>Input2022!I2582*0.000001</f>
        <v>-2.1999999999999997</v>
      </c>
      <c r="J2582">
        <f>Input2022!J2582*0.000001</f>
        <v>217.001305</v>
      </c>
      <c r="K2582">
        <f>Input2022!K2582*0.000001</f>
        <v>933.53386899999998</v>
      </c>
      <c r="L2582">
        <f>Input2022!L2582*0.000001</f>
        <v>304.42492099999998</v>
      </c>
      <c r="M2582">
        <f>Input2022!M2582*0.000001</f>
        <v>215.942069</v>
      </c>
      <c r="N2582">
        <f>Input2022!N2582*0.000001</f>
        <v>0</v>
      </c>
      <c r="O2582">
        <f>Input2022!O2582*0.000001</f>
        <v>64.449868999999993</v>
      </c>
      <c r="P2582">
        <f>Input2022!P2582*0.000001</f>
        <v>30.407425999999997</v>
      </c>
      <c r="Q2582">
        <f>Input2022!Q2582*0.000001</f>
        <v>-151.60181499999999</v>
      </c>
      <c r="R2582">
        <f>Input2022!R2582*0.000001</f>
        <v>659.38407421052636</v>
      </c>
      <c r="S2582">
        <f>Input2022!S2582*0.000001</f>
        <v>507.78225921052632</v>
      </c>
      <c r="T2582">
        <f>Input2022!T2582*0.000001</f>
        <v>24.427135999999997</v>
      </c>
      <c r="U2582">
        <f>Input2022!U2582*0.000001</f>
        <v>7.1329697897761042</v>
      </c>
      <c r="V2582">
        <f>Input2022!V2582*0.000001</f>
        <v>58.4639927897761</v>
      </c>
      <c r="W2582">
        <f>Input2022!W2582*0.000001</f>
        <v>-167.58096</v>
      </c>
    </row>
    <row r="2583" spans="1:23">
      <c r="A2583">
        <f>Input2022!A2583</f>
        <v>2023</v>
      </c>
      <c r="B2583" t="str">
        <f>Input2022!B2583</f>
        <v>Santa Paula Unified School District</v>
      </c>
      <c r="C2583" t="str">
        <f>Input2022!C2583</f>
        <v>School District</v>
      </c>
      <c r="D2583" t="str">
        <f>Input2022!D2583</f>
        <v>06</v>
      </c>
      <c r="E2583" t="str">
        <f>Input2022!E2583</f>
        <v>111</v>
      </c>
      <c r="F2583" t="str">
        <f>Input2022!F2583</f>
        <v>01421</v>
      </c>
      <c r="G2583" t="str">
        <f>Input2022!G2583</f>
        <v>CA</v>
      </c>
      <c r="H2583">
        <f>Input2022!H2583*0.000001</f>
        <v>15.102456999999999</v>
      </c>
      <c r="I2583">
        <f>Input2022!I2583*0.000001</f>
        <v>0</v>
      </c>
      <c r="J2583">
        <f>Input2022!J2583*0.000001</f>
        <v>98.853850999999992</v>
      </c>
      <c r="K2583">
        <f>Input2022!K2583*0.000001</f>
        <v>80.99385199999999</v>
      </c>
      <c r="L2583">
        <f>Input2022!L2583*0.000001</f>
        <v>124.41703299999999</v>
      </c>
      <c r="M2583">
        <f>Input2022!M2583*0.000001</f>
        <v>106.96552799999999</v>
      </c>
      <c r="N2583">
        <f>Input2022!N2583*0.000001</f>
        <v>0</v>
      </c>
      <c r="O2583">
        <f>Input2022!O2583*0.000001</f>
        <v>37.034723</v>
      </c>
      <c r="P2583">
        <f>Input2022!P2583*0.000001</f>
        <v>10.974565</v>
      </c>
      <c r="Q2583">
        <f>Input2022!Q2583*0.000001</f>
        <v>-65.518412999999995</v>
      </c>
      <c r="R2583">
        <f>Input2022!R2583*0.000001</f>
        <v>285.63340499999998</v>
      </c>
      <c r="S2583">
        <f>Input2022!S2583*0.000001</f>
        <v>220.114992</v>
      </c>
      <c r="T2583">
        <f>Input2022!T2583*0.000001</f>
        <v>10.952617</v>
      </c>
      <c r="U2583">
        <f>Input2022!U2583*0.000001</f>
        <v>-2.4159999999999997E-3</v>
      </c>
      <c r="V2583">
        <f>Input2022!V2583*0.000001</f>
        <v>21.134132999999999</v>
      </c>
      <c r="W2583">
        <f>Input2022!W2583*0.000001</f>
        <v>-56.457279999999997</v>
      </c>
    </row>
    <row r="2584" spans="1:23">
      <c r="A2584">
        <f>Input2022!A2584</f>
        <v>2023</v>
      </c>
      <c r="B2584" t="str">
        <f>Input2022!B2584</f>
        <v>Santa Rita Union School District</v>
      </c>
      <c r="C2584" t="str">
        <f>Input2022!C2584</f>
        <v>School District</v>
      </c>
      <c r="D2584" t="str">
        <f>Input2022!D2584</f>
        <v>06</v>
      </c>
      <c r="E2584" t="str">
        <f>Input2022!E2584</f>
        <v>053</v>
      </c>
      <c r="F2584" t="str">
        <f>Input2022!F2584</f>
        <v>35790</v>
      </c>
      <c r="G2584" t="str">
        <f>Input2022!G2584</f>
        <v>CA</v>
      </c>
      <c r="H2584">
        <f>Input2022!H2584*0.000001</f>
        <v>20.497662999999999</v>
      </c>
      <c r="I2584">
        <f>Input2022!I2584*0.000001</f>
        <v>-4.5</v>
      </c>
      <c r="J2584">
        <f>Input2022!J2584*0.000001</f>
        <v>53.504014999999995</v>
      </c>
      <c r="K2584">
        <f>Input2022!K2584*0.000001</f>
        <v>31.197917999999998</v>
      </c>
      <c r="L2584">
        <f>Input2022!L2584*0.000001</f>
        <v>69.805832999999993</v>
      </c>
      <c r="M2584">
        <f>Input2022!M2584*0.000001</f>
        <v>66.640537999999992</v>
      </c>
      <c r="N2584">
        <f>Input2022!N2584*0.000001</f>
        <v>38.690249000000001</v>
      </c>
      <c r="O2584">
        <f>Input2022!O2584*0.000001</f>
        <v>0</v>
      </c>
      <c r="P2584">
        <f>Input2022!P2584*0.000001</f>
        <v>6.2379989999999994</v>
      </c>
      <c r="Q2584">
        <f>Input2022!Q2584*0.000001</f>
        <v>-32.914408999999999</v>
      </c>
      <c r="R2584">
        <f>Input2022!R2584*0.000001</f>
        <v>150.78593499999999</v>
      </c>
      <c r="S2584">
        <f>Input2022!S2584*0.000001</f>
        <v>117.87152599999999</v>
      </c>
      <c r="T2584">
        <f>Input2022!T2584*0.000001</f>
        <v>5.4205009999999998</v>
      </c>
      <c r="U2584">
        <f>Input2022!U2584*0.000001</f>
        <v>2.0627659999999999</v>
      </c>
      <c r="V2584">
        <f>Input2022!V2584*0.000001</f>
        <v>3.461004</v>
      </c>
      <c r="W2584">
        <f>Input2022!W2584*0.000001</f>
        <v>-6.117559</v>
      </c>
    </row>
    <row r="2585" spans="1:23">
      <c r="A2585">
        <f>Input2022!A2585</f>
        <v>2023</v>
      </c>
      <c r="B2585" t="str">
        <f>Input2022!B2585</f>
        <v>Santa Rosa</v>
      </c>
      <c r="C2585" t="str">
        <f>Input2022!C2585</f>
        <v>City</v>
      </c>
      <c r="D2585" t="str">
        <f>Input2022!D2585</f>
        <v>06</v>
      </c>
      <c r="E2585" t="str">
        <f>Input2022!E2585</f>
        <v>097</v>
      </c>
      <c r="F2585" t="str">
        <f>Input2022!F2585</f>
        <v>70098</v>
      </c>
      <c r="G2585" t="str">
        <f>Input2022!G2585</f>
        <v>CA</v>
      </c>
      <c r="H2585">
        <f>Input2022!H2585*0.000001</f>
        <v>154.77699999999999</v>
      </c>
      <c r="I2585">
        <f>Input2022!I2585*0.000001</f>
        <v>-16.416</v>
      </c>
      <c r="J2585">
        <f>Input2022!J2585*0.000001</f>
        <v>191.75399999999999</v>
      </c>
      <c r="K2585">
        <f>Input2022!K2585*0.000001</f>
        <v>294.06299999999999</v>
      </c>
      <c r="L2585">
        <f>Input2022!L2585*0.000001</f>
        <v>430.608</v>
      </c>
      <c r="M2585">
        <f>Input2022!M2585*0.000001</f>
        <v>208.33199999999999</v>
      </c>
      <c r="N2585">
        <f>Input2022!N2585*0.000001</f>
        <v>0</v>
      </c>
      <c r="O2585">
        <f>Input2022!O2585*0.000001</f>
        <v>155.99699999999999</v>
      </c>
      <c r="P2585">
        <f>Input2022!P2585*0.000001</f>
        <v>13.378</v>
      </c>
      <c r="Q2585">
        <f>Input2022!Q2585*0.000001</f>
        <v>-447.68299999999999</v>
      </c>
      <c r="R2585">
        <f>Input2022!R2585*0.000001</f>
        <v>1513.7659999999998</v>
      </c>
      <c r="S2585">
        <f>Input2022!S2585*0.000001</f>
        <v>1066.0829999999999</v>
      </c>
      <c r="T2585">
        <f>Input2022!T2585*0.000001</f>
        <v>47.241999999999997</v>
      </c>
      <c r="U2585">
        <f>Input2022!U2585*0.000001</f>
        <v>40.059999999999995</v>
      </c>
      <c r="V2585">
        <f>Input2022!V2585*0.000001</f>
        <v>97.245999999999995</v>
      </c>
      <c r="W2585">
        <f>Input2022!W2585*0.000001</f>
        <v>-128.36199999999999</v>
      </c>
    </row>
    <row r="2586" spans="1:23">
      <c r="A2586">
        <f>Input2022!A2586</f>
        <v>2023</v>
      </c>
      <c r="B2586" t="str">
        <f>Input2022!B2586</f>
        <v>Santa Rosa City Schools</v>
      </c>
      <c r="C2586" t="str">
        <f>Input2022!C2586</f>
        <v>School District</v>
      </c>
      <c r="D2586" t="str">
        <f>Input2022!D2586</f>
        <v>06</v>
      </c>
      <c r="E2586" t="str">
        <f>Input2022!E2586</f>
        <v>097</v>
      </c>
      <c r="F2586" t="str">
        <f>Input2022!F2586</f>
        <v>01329</v>
      </c>
      <c r="G2586" t="str">
        <f>Input2022!G2586</f>
        <v>CA</v>
      </c>
      <c r="H2586">
        <f>Input2022!H2586*0.000001</f>
        <v>14.573208999999999</v>
      </c>
      <c r="I2586">
        <f>Input2022!I2586*0.000001</f>
        <v>0</v>
      </c>
      <c r="J2586">
        <f>Input2022!J2586*0.000001</f>
        <v>233.79568499999999</v>
      </c>
      <c r="K2586">
        <f>Input2022!K2586*0.000001</f>
        <v>371.762856</v>
      </c>
      <c r="L2586">
        <f>Input2022!L2586*0.000001</f>
        <v>309.22533999999996</v>
      </c>
      <c r="M2586">
        <f>Input2022!M2586*0.000001</f>
        <v>254.85585499999999</v>
      </c>
      <c r="N2586">
        <f>Input2022!N2586*0.000001</f>
        <v>0</v>
      </c>
      <c r="O2586">
        <f>Input2022!O2586*0.000001</f>
        <v>38.043351000000001</v>
      </c>
      <c r="P2586">
        <f>Input2022!P2586*0.000001</f>
        <v>19.301029</v>
      </c>
      <c r="Q2586">
        <f>Input2022!Q2586*0.000001</f>
        <v>-174.99042499999999</v>
      </c>
      <c r="R2586">
        <f>Input2022!R2586*0.000001</f>
        <v>807.32374199999992</v>
      </c>
      <c r="S2586">
        <f>Input2022!S2586*0.000001</f>
        <v>632.33331699999997</v>
      </c>
      <c r="T2586">
        <f>Input2022!T2586*0.000001</f>
        <v>26.902540999999999</v>
      </c>
      <c r="U2586">
        <f>Input2022!U2586*0.000001</f>
        <v>0</v>
      </c>
      <c r="V2586">
        <f>Input2022!V2586*0.000001</f>
        <v>31.655825999999998</v>
      </c>
      <c r="W2586">
        <f>Input2022!W2586*0.000001</f>
        <v>-138.01958500000001</v>
      </c>
    </row>
    <row r="2587" spans="1:23">
      <c r="A2587">
        <f>Input2022!A2587</f>
        <v>2023</v>
      </c>
      <c r="B2587" t="str">
        <f>Input2022!B2587</f>
        <v>Santa Ynez Valley Union High School District</v>
      </c>
      <c r="C2587" t="str">
        <f>Input2022!C2587</f>
        <v>School District</v>
      </c>
      <c r="D2587" t="str">
        <f>Input2022!D2587</f>
        <v>06</v>
      </c>
      <c r="E2587" t="str">
        <f>Input2022!E2587</f>
        <v>083</v>
      </c>
      <c r="F2587" t="str">
        <f>Input2022!F2587</f>
        <v>35850</v>
      </c>
      <c r="G2587" t="str">
        <f>Input2022!G2587</f>
        <v>CA</v>
      </c>
      <c r="H2587">
        <f>Input2022!H2587*0.000001</f>
        <v>4.9703099999999996</v>
      </c>
      <c r="I2587">
        <f>Input2022!I2587*0.000001</f>
        <v>-0.39476299999999998</v>
      </c>
      <c r="J2587">
        <f>Input2022!J2587*0.000001</f>
        <v>17.077278</v>
      </c>
      <c r="K2587">
        <f>Input2022!K2587*0.000001</f>
        <v>11.776956</v>
      </c>
      <c r="L2587">
        <f>Input2022!L2587*0.000001</f>
        <v>21.400089999999999</v>
      </c>
      <c r="M2587">
        <f>Input2022!M2587*0.000001</f>
        <v>17.899182</v>
      </c>
      <c r="N2587">
        <f>Input2022!N2587*0.000001</f>
        <v>0</v>
      </c>
      <c r="O2587">
        <f>Input2022!O2587*0.000001</f>
        <v>6.7980859999999996</v>
      </c>
      <c r="P2587">
        <f>Input2022!P2587*0.000001</f>
        <v>0.80656799999999995</v>
      </c>
      <c r="Q2587">
        <f>Input2022!Q2587*0.000001</f>
        <v>-10.893077999999999</v>
      </c>
      <c r="R2587">
        <f>Input2022!R2587*0.000001</f>
        <v>47.745408421052637</v>
      </c>
      <c r="S2587">
        <f>Input2022!S2587*0.000001</f>
        <v>36.852330421052642</v>
      </c>
      <c r="T2587">
        <f>Input2022!T2587*0.000001</f>
        <v>1.5793919999999999</v>
      </c>
      <c r="U2587">
        <f>Input2022!U2587*0.000001</f>
        <v>-3.9260412126015454E-4</v>
      </c>
      <c r="V2587">
        <f>Input2022!V2587*0.000001</f>
        <v>4.1766395878739843E-2</v>
      </c>
      <c r="W2587">
        <f>Input2022!W2587*0.000001</f>
        <v>-3.5335199999999998</v>
      </c>
    </row>
    <row r="2588" spans="1:23">
      <c r="A2588">
        <f>Input2022!A2588</f>
        <v>2023</v>
      </c>
      <c r="B2588" t="str">
        <f>Input2022!B2588</f>
        <v>Santee</v>
      </c>
      <c r="C2588" t="str">
        <f>Input2022!C2588</f>
        <v>City</v>
      </c>
      <c r="D2588" t="str">
        <f>Input2022!D2588</f>
        <v>06</v>
      </c>
      <c r="E2588" t="str">
        <f>Input2022!E2588</f>
        <v>073</v>
      </c>
      <c r="F2588">
        <f>Input2022!F2588</f>
        <v>70224</v>
      </c>
      <c r="G2588" t="str">
        <f>Input2022!G2588</f>
        <v>CA</v>
      </c>
      <c r="H2588">
        <f>Input2022!H2588*0.000001</f>
        <v>21.088581999999999</v>
      </c>
      <c r="I2588">
        <f>Input2022!I2588*0.000001</f>
        <v>-1.1838299999999999</v>
      </c>
      <c r="J2588">
        <f>Input2022!J2588*0.000001</f>
        <v>54.205065999999995</v>
      </c>
      <c r="K2588">
        <f>Input2022!K2588*0.000001</f>
        <v>7.7899940000000001</v>
      </c>
      <c r="L2588">
        <f>Input2022!L2588*0.000001</f>
        <v>77.321530999999993</v>
      </c>
      <c r="M2588">
        <f>Input2022!M2588*0.000001</f>
        <v>58.350496</v>
      </c>
      <c r="N2588">
        <f>Input2022!N2588*0.000001</f>
        <v>0</v>
      </c>
      <c r="O2588">
        <f>Input2022!O2588*0.000001</f>
        <v>25.862731</v>
      </c>
      <c r="P2588">
        <f>Input2022!P2588*0.000001</f>
        <v>9.5711820000000003</v>
      </c>
      <c r="Q2588">
        <f>Input2022!Q2588*0.000001</f>
        <v>-54.541218999999998</v>
      </c>
      <c r="R2588">
        <f>Input2022!R2588*0.000001</f>
        <v>183.72857099999999</v>
      </c>
      <c r="S2588">
        <f>Input2022!S2588*0.000001</f>
        <v>129.187352</v>
      </c>
      <c r="T2588">
        <f>Input2022!T2588*0.000001</f>
        <v>1.9755579999999999</v>
      </c>
      <c r="U2588">
        <f>Input2022!U2588*0.000001</f>
        <v>1.835477</v>
      </c>
      <c r="V2588">
        <f>Input2022!V2588*0.000001</f>
        <v>2.4517530000000001</v>
      </c>
      <c r="W2588">
        <f>Input2022!W2588*0.000001</f>
        <v>-26.469946</v>
      </c>
    </row>
    <row r="2589" spans="1:23">
      <c r="A2589">
        <f>Input2022!A2589</f>
        <v>2023</v>
      </c>
      <c r="B2589" t="str">
        <f>Input2022!B2589</f>
        <v>Santee School District</v>
      </c>
      <c r="C2589" t="str">
        <f>Input2022!C2589</f>
        <v>School District</v>
      </c>
      <c r="D2589" t="str">
        <f>Input2022!D2589</f>
        <v>06</v>
      </c>
      <c r="E2589" t="str">
        <f>Input2022!E2589</f>
        <v>073</v>
      </c>
      <c r="F2589" t="str">
        <f>Input2022!F2589</f>
        <v>35880</v>
      </c>
      <c r="G2589" t="str">
        <f>Input2022!G2589</f>
        <v>CA</v>
      </c>
      <c r="H2589">
        <f>Input2022!H2589*0.000001</f>
        <v>30.015332999999998</v>
      </c>
      <c r="I2589">
        <f>Input2022!I2589*0.000001</f>
        <v>-2.9407329999999998</v>
      </c>
      <c r="J2589">
        <f>Input2022!J2589*0.000001</f>
        <v>86.047395999999992</v>
      </c>
      <c r="K2589">
        <f>Input2022!K2589*0.000001</f>
        <v>98.805847</v>
      </c>
      <c r="L2589">
        <f>Input2022!L2589*0.000001</f>
        <v>116.48978099999999</v>
      </c>
      <c r="M2589">
        <f>Input2022!M2589*0.000001</f>
        <v>102.915677</v>
      </c>
      <c r="N2589">
        <f>Input2022!N2589*0.000001</f>
        <v>0</v>
      </c>
      <c r="O2589">
        <f>Input2022!O2589*0.000001</f>
        <v>40.207955999999996</v>
      </c>
      <c r="P2589">
        <f>Input2022!P2589*0.000001</f>
        <v>4.365882</v>
      </c>
      <c r="Q2589">
        <f>Input2022!Q2589*0.000001</f>
        <v>-72.353200999999999</v>
      </c>
      <c r="R2589">
        <f>Input2022!R2589*0.000001</f>
        <v>327.24344789473685</v>
      </c>
      <c r="S2589">
        <f>Input2022!S2589*0.000001</f>
        <v>254.89024689473686</v>
      </c>
      <c r="T2589">
        <f>Input2022!T2589*0.000001</f>
        <v>10.830190999999999</v>
      </c>
      <c r="U2589">
        <f>Input2022!U2589*0.000001</f>
        <v>-2.9548910243709136E-3</v>
      </c>
      <c r="V2589">
        <f>Input2022!V2589*0.000001</f>
        <v>10.072674108975628</v>
      </c>
      <c r="W2589">
        <f>Input2022!W2589*0.000001</f>
        <v>-44.079679999999996</v>
      </c>
    </row>
    <row r="2590" spans="1:23">
      <c r="A2590">
        <f>Input2022!A2590</f>
        <v>2023</v>
      </c>
      <c r="B2590" t="str">
        <f>Input2022!B2590</f>
        <v>Saratoga</v>
      </c>
      <c r="C2590" t="str">
        <f>Input2022!C2590</f>
        <v>City</v>
      </c>
      <c r="D2590" t="str">
        <f>Input2022!D2590</f>
        <v>06</v>
      </c>
      <c r="E2590" t="str">
        <f>Input2022!E2590</f>
        <v>085</v>
      </c>
      <c r="F2590" t="str">
        <f>Input2022!F2590</f>
        <v>70280</v>
      </c>
      <c r="G2590" t="str">
        <f>Input2022!G2590</f>
        <v>CA</v>
      </c>
      <c r="H2590">
        <f>Input2022!H2590*0.000001</f>
        <v>15.162804</v>
      </c>
      <c r="I2590">
        <f>Input2022!I2590*0.000001</f>
        <v>-3.8889999999999998</v>
      </c>
      <c r="J2590">
        <f>Input2022!J2590*0.000001</f>
        <v>25.572201</v>
      </c>
      <c r="K2590">
        <f>Input2022!K2590*0.000001</f>
        <v>6.2084099999999998</v>
      </c>
      <c r="L2590">
        <f>Input2022!L2590*0.000001</f>
        <v>34.836199000000001</v>
      </c>
      <c r="M2590">
        <f>Input2022!M2590*0.000001</f>
        <v>29.142706</v>
      </c>
      <c r="N2590">
        <f>Input2022!N2590*0.000001</f>
        <v>0</v>
      </c>
      <c r="O2590">
        <f>Input2022!O2590*0.000001</f>
        <v>21.096664000000001</v>
      </c>
      <c r="P2590">
        <f>Input2022!P2590*0.000001</f>
        <v>6.8754029999999995</v>
      </c>
      <c r="Q2590">
        <f>Input2022!Q2590*0.000001</f>
        <v>-9.982329</v>
      </c>
      <c r="R2590">
        <f>Input2022!R2590*0.000001</f>
        <v>42.805869999999999</v>
      </c>
      <c r="S2590">
        <f>Input2022!S2590*0.000001</f>
        <v>32.823540999999999</v>
      </c>
      <c r="T2590">
        <f>Input2022!T2590*0.000001</f>
        <v>1.428617</v>
      </c>
      <c r="U2590">
        <f>Input2022!U2590*0.000001</f>
        <v>0</v>
      </c>
      <c r="V2590">
        <f>Input2022!V2590*0.000001</f>
        <v>0</v>
      </c>
      <c r="W2590">
        <f>Input2022!W2590*0.000001</f>
        <v>21.630600999999999</v>
      </c>
    </row>
    <row r="2591" spans="1:23">
      <c r="A2591">
        <f>Input2022!A2591</f>
        <v>2023</v>
      </c>
      <c r="B2591" t="str">
        <f>Input2022!B2591</f>
        <v>Saratoga Union School District</v>
      </c>
      <c r="C2591" t="str">
        <f>Input2022!C2591</f>
        <v>School District</v>
      </c>
      <c r="D2591" t="str">
        <f>Input2022!D2591</f>
        <v>06</v>
      </c>
      <c r="E2591" t="str">
        <f>Input2022!E2591</f>
        <v>085</v>
      </c>
      <c r="F2591" t="str">
        <f>Input2022!F2591</f>
        <v>35910</v>
      </c>
      <c r="G2591" t="str">
        <f>Input2022!G2591</f>
        <v>CA</v>
      </c>
      <c r="H2591">
        <f>Input2022!H2591*0.000001</f>
        <v>15.315906999999999</v>
      </c>
      <c r="I2591">
        <f>Input2022!I2591*0.000001</f>
        <v>-0.23239499999999999</v>
      </c>
      <c r="J2591">
        <f>Input2022!J2591*0.000001</f>
        <v>37.178649</v>
      </c>
      <c r="K2591">
        <f>Input2022!K2591*0.000001</f>
        <v>35.489083999999998</v>
      </c>
      <c r="L2591">
        <f>Input2022!L2591*0.000001</f>
        <v>51.841889999999999</v>
      </c>
      <c r="M2591">
        <f>Input2022!M2591*0.000001</f>
        <v>40.923929000000001</v>
      </c>
      <c r="N2591">
        <f>Input2022!N2591*0.000001</f>
        <v>0</v>
      </c>
      <c r="O2591">
        <f>Input2022!O2591*0.000001</f>
        <v>16.008475999999998</v>
      </c>
      <c r="P2591">
        <f>Input2022!P2591*0.000001</f>
        <v>0.38170099999999996</v>
      </c>
      <c r="Q2591">
        <f>Input2022!Q2591*0.000001</f>
        <v>-29.848547999999997</v>
      </c>
      <c r="R2591">
        <f>Input2022!R2591*0.000001</f>
        <v>133.47151616880373</v>
      </c>
      <c r="S2591">
        <f>Input2022!S2591*0.000001</f>
        <v>103.62296816880375</v>
      </c>
      <c r="T2591">
        <f>Input2022!T2591*0.000001</f>
        <v>4.1754179999999996</v>
      </c>
      <c r="U2591">
        <f>Input2022!U2591*0.000001</f>
        <v>0</v>
      </c>
      <c r="V2591">
        <f>Input2022!V2591*0.000001</f>
        <v>7.1286419999999993</v>
      </c>
      <c r="W2591">
        <f>Input2022!W2591*0.000001</f>
        <v>-48.482165999999999</v>
      </c>
    </row>
    <row r="2592" spans="1:23">
      <c r="A2592">
        <f>Input2022!A2592</f>
        <v>2023</v>
      </c>
      <c r="B2592" t="str">
        <f>Input2022!B2592</f>
        <v>Saucelito Elementary School District</v>
      </c>
      <c r="C2592" t="str">
        <f>Input2022!C2592</f>
        <v>School District</v>
      </c>
      <c r="D2592" t="str">
        <f>Input2022!D2592</f>
        <v>06</v>
      </c>
      <c r="E2592" t="str">
        <f>Input2022!E2592</f>
        <v>107</v>
      </c>
      <c r="F2592" t="str">
        <f>Input2022!F2592</f>
        <v>35940</v>
      </c>
      <c r="G2592" t="str">
        <f>Input2022!G2592</f>
        <v>CA</v>
      </c>
      <c r="H2592">
        <f>Input2022!H2592*0.000001</f>
        <v>1.182064</v>
      </c>
      <c r="I2592">
        <f>Input2022!I2592*0.000001</f>
        <v>0</v>
      </c>
      <c r="J2592">
        <f>Input2022!J2592*0.000001</f>
        <v>1.7428999999999999</v>
      </c>
      <c r="K2592">
        <f>Input2022!K2592*0.000001</f>
        <v>0</v>
      </c>
      <c r="L2592">
        <f>Input2022!L2592*0.000001</f>
        <v>2.2054269999999998</v>
      </c>
      <c r="M2592">
        <f>Input2022!M2592*0.000001</f>
        <v>2.1335039999999998</v>
      </c>
      <c r="N2592">
        <f>Input2022!N2592*0.000001</f>
        <v>1.656099</v>
      </c>
      <c r="O2592">
        <f>Input2022!O2592*0.000001</f>
        <v>0</v>
      </c>
      <c r="P2592">
        <f>Input2022!P2592*0.000001</f>
        <v>0.364514</v>
      </c>
      <c r="Q2592">
        <f>Input2022!Q2592*0.000001</f>
        <v>-0.73922699999999997</v>
      </c>
      <c r="R2592">
        <f>Input2022!R2592*0.000001</f>
        <v>3.284797576832152</v>
      </c>
      <c r="S2592">
        <f>Input2022!S2592*0.000001</f>
        <v>2.5455705768321519</v>
      </c>
      <c r="T2592">
        <f>Input2022!T2592*0.000001</f>
        <v>0.104128</v>
      </c>
      <c r="U2592">
        <f>Input2022!U2592*0.000001</f>
        <v>0</v>
      </c>
      <c r="V2592">
        <f>Input2022!V2592*0.000001</f>
        <v>0</v>
      </c>
      <c r="W2592">
        <f>Input2022!W2592*0.000001</f>
        <v>0.529196</v>
      </c>
    </row>
    <row r="2593" spans="1:23">
      <c r="A2593">
        <f>Input2022!A2593</f>
        <v>2023</v>
      </c>
      <c r="B2593" t="str">
        <f>Input2022!B2593</f>
        <v>Saugus Union School District</v>
      </c>
      <c r="C2593" t="str">
        <f>Input2022!C2593</f>
        <v>School District</v>
      </c>
      <c r="D2593" t="str">
        <f>Input2022!D2593</f>
        <v>06</v>
      </c>
      <c r="E2593" t="str">
        <f>Input2022!E2593</f>
        <v>037</v>
      </c>
      <c r="F2593" t="str">
        <f>Input2022!F2593</f>
        <v>35970</v>
      </c>
      <c r="G2593" t="str">
        <f>Input2022!G2593</f>
        <v>CA</v>
      </c>
      <c r="H2593">
        <f>Input2022!H2593*0.000001</f>
        <v>18.158400999999998</v>
      </c>
      <c r="I2593">
        <f>Input2022!I2593*0.000001</f>
        <v>0</v>
      </c>
      <c r="J2593">
        <f>Input2022!J2593*0.000001</f>
        <v>131.13535299999998</v>
      </c>
      <c r="K2593">
        <f>Input2022!K2593*0.000001</f>
        <v>132.11421799999999</v>
      </c>
      <c r="L2593">
        <f>Input2022!L2593*0.000001</f>
        <v>163.14300699999998</v>
      </c>
      <c r="M2593">
        <f>Input2022!M2593*0.000001</f>
        <v>141.64962299999999</v>
      </c>
      <c r="N2593">
        <f>Input2022!N2593*0.000001</f>
        <v>0</v>
      </c>
      <c r="O2593">
        <f>Input2022!O2593*0.000001</f>
        <v>42.645139</v>
      </c>
      <c r="P2593">
        <f>Input2022!P2593*0.000001</f>
        <v>10.69445</v>
      </c>
      <c r="Q2593">
        <f>Input2022!Q2593*0.000001</f>
        <v>-95.590896000000001</v>
      </c>
      <c r="R2593">
        <f>Input2022!R2593*0.000001</f>
        <v>427.46555699999999</v>
      </c>
      <c r="S2593">
        <f>Input2022!S2593*0.000001</f>
        <v>331.874661</v>
      </c>
      <c r="T2593">
        <f>Input2022!T2593*0.000001</f>
        <v>14.322687999999999</v>
      </c>
      <c r="U2593">
        <f>Input2022!U2593*0.000001</f>
        <v>-3.7359999999999997E-3</v>
      </c>
      <c r="V2593">
        <f>Input2022!V2593*0.000001</f>
        <v>48.622982999999998</v>
      </c>
      <c r="W2593">
        <f>Input2022!W2593*0.000001</f>
        <v>-135.798956</v>
      </c>
    </row>
    <row r="2594" spans="1:23">
      <c r="A2594">
        <f>Input2022!A2594</f>
        <v>2023</v>
      </c>
      <c r="B2594" t="str">
        <f>Input2022!B2594</f>
        <v>Sausalito</v>
      </c>
      <c r="C2594" t="str">
        <f>Input2022!C2594</f>
        <v>City</v>
      </c>
      <c r="D2594" t="str">
        <f>Input2022!D2594</f>
        <v>06</v>
      </c>
      <c r="E2594" t="str">
        <f>Input2022!E2594</f>
        <v>041</v>
      </c>
      <c r="F2594">
        <f>Input2022!F2594</f>
        <v>70364</v>
      </c>
      <c r="G2594" t="str">
        <f>Input2022!G2594</f>
        <v>CA</v>
      </c>
      <c r="H2594">
        <f>Input2022!H2594*0.000001</f>
        <v>10.882266</v>
      </c>
      <c r="I2594">
        <f>Input2022!I2594*0.000001</f>
        <v>-1.278</v>
      </c>
      <c r="J2594">
        <f>Input2022!J2594*0.000001</f>
        <v>20.909354999999998</v>
      </c>
      <c r="K2594">
        <f>Input2022!K2594*0.000001</f>
        <v>29.833328999999999</v>
      </c>
      <c r="L2594">
        <f>Input2022!L2594*0.000001</f>
        <v>32.165225</v>
      </c>
      <c r="M2594">
        <f>Input2022!M2594*0.000001</f>
        <v>21.450866999999999</v>
      </c>
      <c r="N2594">
        <f>Input2022!N2594*0.000001</f>
        <v>0</v>
      </c>
      <c r="O2594">
        <f>Input2022!O2594*0.000001</f>
        <v>13.096710999999999</v>
      </c>
      <c r="P2594">
        <f>Input2022!P2594*0.000001</f>
        <v>1.482907</v>
      </c>
      <c r="Q2594">
        <f>Input2022!Q2594*0.000001</f>
        <v>-35.397881999999996</v>
      </c>
      <c r="R2594">
        <f>Input2022!R2594*0.000001</f>
        <v>151.79194682675816</v>
      </c>
      <c r="S2594">
        <f>Input2022!S2594*0.000001</f>
        <v>116.39406482675817</v>
      </c>
      <c r="T2594">
        <f>Input2022!T2594*0.000001</f>
        <v>3.4294069999999999</v>
      </c>
      <c r="U2594">
        <f>Input2022!U2594*0.000001</f>
        <v>1.834517</v>
      </c>
      <c r="V2594">
        <f>Input2022!V2594*0.000001</f>
        <v>7.2135059999999998</v>
      </c>
      <c r="W2594">
        <f>Input2022!W2594*0.000001</f>
        <v>-16.312518000000001</v>
      </c>
    </row>
    <row r="2595" spans="1:23">
      <c r="A2595">
        <f>Input2022!A2595</f>
        <v>2023</v>
      </c>
      <c r="B2595" t="str">
        <f>Input2022!B2595</f>
        <v>Sausalito Marin City School District</v>
      </c>
      <c r="C2595" t="str">
        <f>Input2022!C2595</f>
        <v>School District</v>
      </c>
      <c r="D2595" t="str">
        <f>Input2022!D2595</f>
        <v>06</v>
      </c>
      <c r="E2595" t="str">
        <f>Input2022!E2595</f>
        <v>041</v>
      </c>
      <c r="F2595" t="str">
        <f>Input2022!F2595</f>
        <v>36000</v>
      </c>
      <c r="G2595" t="str">
        <f>Input2022!G2595</f>
        <v>CA</v>
      </c>
      <c r="H2595">
        <f>Input2022!H2595*0.000001</f>
        <v>1.478057</v>
      </c>
      <c r="I2595">
        <f>Input2022!I2595*0.000001</f>
        <v>-0.79999999999999993</v>
      </c>
      <c r="J2595">
        <f>Input2022!J2595*0.000001</f>
        <v>10.800948</v>
      </c>
      <c r="K2595">
        <f>Input2022!K2595*0.000001</f>
        <v>59.106325999999996</v>
      </c>
      <c r="L2595">
        <f>Input2022!L2595*0.000001</f>
        <v>16.330513</v>
      </c>
      <c r="M2595">
        <f>Input2022!M2595*0.000001</f>
        <v>14.456363</v>
      </c>
      <c r="N2595">
        <f>Input2022!N2595*0.000001</f>
        <v>0</v>
      </c>
      <c r="O2595">
        <f>Input2022!O2595*0.000001</f>
        <v>3.2203189999999999</v>
      </c>
      <c r="P2595">
        <f>Input2022!P2595*0.000001</f>
        <v>1.1221729999999999</v>
      </c>
      <c r="Q2595">
        <f>Input2022!Q2595*0.000001</f>
        <v>-9.476481999999999</v>
      </c>
      <c r="R2595">
        <f>Input2022!R2595*0.000001</f>
        <v>41.371738999999998</v>
      </c>
      <c r="S2595">
        <f>Input2022!S2595*0.000001</f>
        <v>31.895256999999997</v>
      </c>
      <c r="T2595">
        <f>Input2022!T2595*0.000001</f>
        <v>1.0256889999999999</v>
      </c>
      <c r="U2595">
        <f>Input2022!U2595*0.000001</f>
        <v>0</v>
      </c>
      <c r="V2595">
        <f>Input2022!V2595*0.000001</f>
        <v>1.0071349999999999</v>
      </c>
      <c r="W2595">
        <f>Input2022!W2595*0.000001</f>
        <v>-2.907556</v>
      </c>
    </row>
    <row r="2596" spans="1:23">
      <c r="A2596">
        <f>Input2022!A2596</f>
        <v>2023</v>
      </c>
      <c r="B2596" t="str">
        <f>Input2022!B2596</f>
        <v>Savanna School District</v>
      </c>
      <c r="C2596" t="str">
        <f>Input2022!C2596</f>
        <v>School District</v>
      </c>
      <c r="D2596" t="str">
        <f>Input2022!D2596</f>
        <v>06</v>
      </c>
      <c r="E2596" t="str">
        <f>Input2022!E2596</f>
        <v>059</v>
      </c>
      <c r="F2596" t="str">
        <f>Input2022!F2596</f>
        <v>36030</v>
      </c>
      <c r="G2596" t="str">
        <f>Input2022!G2596</f>
        <v>CA</v>
      </c>
      <c r="H2596">
        <f>Input2022!H2596*0.000001</f>
        <v>8.0741610000000001</v>
      </c>
      <c r="I2596">
        <f>Input2022!I2596*0.000001</f>
        <v>-5.318651</v>
      </c>
      <c r="J2596">
        <f>Input2022!J2596*0.000001</f>
        <v>33.295138000000001</v>
      </c>
      <c r="K2596">
        <f>Input2022!K2596*0.000001</f>
        <v>37.016213999999998</v>
      </c>
      <c r="L2596">
        <f>Input2022!L2596*0.000001</f>
        <v>47.302810999999998</v>
      </c>
      <c r="M2596">
        <f>Input2022!M2596*0.000001</f>
        <v>42.427371999999998</v>
      </c>
      <c r="N2596">
        <f>Input2022!N2596*0.000001</f>
        <v>15.564062</v>
      </c>
      <c r="O2596">
        <f>Input2022!O2596*0.000001</f>
        <v>0</v>
      </c>
      <c r="P2596">
        <f>Input2022!P2596*0.000001</f>
        <v>2.2059539999999997</v>
      </c>
      <c r="Q2596">
        <f>Input2022!Q2596*0.000001</f>
        <v>-22.695425</v>
      </c>
      <c r="R2596">
        <f>Input2022!R2596*0.000001</f>
        <v>108.021658</v>
      </c>
      <c r="S2596">
        <f>Input2022!S2596*0.000001</f>
        <v>85.326233000000002</v>
      </c>
      <c r="T2596">
        <f>Input2022!T2596*0.000001</f>
        <v>3.5190419999999998</v>
      </c>
      <c r="U2596">
        <f>Input2022!U2596*0.000001</f>
        <v>0.84838899999999995</v>
      </c>
      <c r="V2596">
        <f>Input2022!V2596*0.000001</f>
        <v>3.3683369999999999</v>
      </c>
      <c r="W2596">
        <f>Input2022!W2596*0.000001</f>
        <v>-13.972583</v>
      </c>
    </row>
    <row r="2597" spans="1:23">
      <c r="A2597">
        <f>Input2022!A2597</f>
        <v>2023</v>
      </c>
      <c r="B2597" t="str">
        <f>Input2022!B2597</f>
        <v>Scotia Union Elementary School District</v>
      </c>
      <c r="C2597" t="str">
        <f>Input2022!C2597</f>
        <v>School District</v>
      </c>
      <c r="D2597" t="str">
        <f>Input2022!D2597</f>
        <v>06</v>
      </c>
      <c r="E2597" t="str">
        <f>Input2022!E2597</f>
        <v>023</v>
      </c>
      <c r="F2597" t="str">
        <f>Input2022!F2597</f>
        <v>36100</v>
      </c>
      <c r="G2597" t="str">
        <f>Input2022!G2597</f>
        <v>CA</v>
      </c>
      <c r="H2597">
        <f>Input2022!H2597*0.000001</f>
        <v>1.44713</v>
      </c>
      <c r="I2597">
        <f>Input2022!I2597*0.000001</f>
        <v>0</v>
      </c>
      <c r="J2597">
        <f>Input2022!J2597*0.000001</f>
        <v>2.7256100000000001</v>
      </c>
      <c r="K2597">
        <f>Input2022!K2597*0.000001</f>
        <v>0</v>
      </c>
      <c r="L2597">
        <f>Input2022!L2597*0.000001</f>
        <v>16.413999999999998</v>
      </c>
      <c r="M2597">
        <f>Input2022!M2597*0.000001</f>
        <v>3.3962680000000001</v>
      </c>
      <c r="N2597">
        <f>Input2022!N2597*0.000001</f>
        <v>2.5411459999999999</v>
      </c>
      <c r="O2597">
        <f>Input2022!O2597*0.000001</f>
        <v>0</v>
      </c>
      <c r="P2597">
        <f>Input2022!P2597*0.000001</f>
        <v>0.369334</v>
      </c>
      <c r="Q2597">
        <f>Input2022!Q2597*0.000001</f>
        <v>-1.857</v>
      </c>
      <c r="R2597">
        <f>Input2022!R2597*0.000001</f>
        <v>7.7705263157894739</v>
      </c>
      <c r="S2597">
        <f>Input2022!S2597*0.000001</f>
        <v>5.9135263157894737</v>
      </c>
      <c r="T2597">
        <f>Input2022!T2597*0.000001</f>
        <v>0.30199999999999999</v>
      </c>
      <c r="U2597">
        <f>Input2022!U2597*0.000001</f>
        <v>0</v>
      </c>
      <c r="V2597">
        <f>Input2022!V2597*0.000001</f>
        <v>0.72299999999999998</v>
      </c>
      <c r="W2597">
        <f>Input2022!W2597*0.000001</f>
        <v>-0.77</v>
      </c>
    </row>
    <row r="2598" spans="1:23">
      <c r="A2598">
        <f>Input2022!A2598</f>
        <v>2023</v>
      </c>
      <c r="B2598" t="str">
        <f>Input2022!B2598</f>
        <v>Scotts Valley</v>
      </c>
      <c r="C2598" t="str">
        <f>Input2022!C2598</f>
        <v>City</v>
      </c>
      <c r="D2598" t="str">
        <f>Input2022!D2598</f>
        <v>06</v>
      </c>
      <c r="E2598" t="str">
        <f>Input2022!E2598</f>
        <v>087</v>
      </c>
      <c r="F2598">
        <f>Input2022!F2598</f>
        <v>70588</v>
      </c>
      <c r="G2598" t="str">
        <f>Input2022!G2598</f>
        <v>CA</v>
      </c>
      <c r="H2598">
        <f>Input2022!H2598*0.000001</f>
        <v>10.694789</v>
      </c>
      <c r="I2598">
        <f>Input2022!I2598*0.000001</f>
        <v>-0.77301999999999993</v>
      </c>
      <c r="J2598">
        <f>Input2022!J2598*0.000001</f>
        <v>17.614094999999999</v>
      </c>
      <c r="K2598">
        <f>Input2022!K2598*0.000001</f>
        <v>8.2813920000000003</v>
      </c>
      <c r="L2598">
        <f>Input2022!L2598*0.000001</f>
        <v>26.075046999999998</v>
      </c>
      <c r="M2598">
        <f>Input2022!M2598*0.000001</f>
        <v>20.136481</v>
      </c>
      <c r="N2598">
        <f>Input2022!N2598*0.000001</f>
        <v>1.9945999999999998E-2</v>
      </c>
      <c r="O2598">
        <f>Input2022!O2598*0.000001</f>
        <v>8.6278100000000002</v>
      </c>
      <c r="P2598">
        <f>Input2022!P2598*0.000001</f>
        <v>0.87904699999999991</v>
      </c>
      <c r="Q2598">
        <f>Input2022!Q2598*0.000001</f>
        <v>-23.030788999999999</v>
      </c>
      <c r="R2598">
        <f>Input2022!R2598*0.000001</f>
        <v>196.67625099999998</v>
      </c>
      <c r="S2598">
        <f>Input2022!S2598*0.000001</f>
        <v>173.64546199999998</v>
      </c>
      <c r="T2598">
        <f>Input2022!T2598*0.000001</f>
        <v>2.3801939999999999</v>
      </c>
      <c r="U2598">
        <f>Input2022!U2598*0.000001</f>
        <v>0</v>
      </c>
      <c r="V2598">
        <f>Input2022!V2598*0.000001</f>
        <v>13.203422999999999</v>
      </c>
      <c r="W2598">
        <f>Input2022!W2598*0.000001</f>
        <v>-11.53022</v>
      </c>
    </row>
    <row r="2599" spans="1:23">
      <c r="A2599">
        <f>Input2022!A2599</f>
        <v>2023</v>
      </c>
      <c r="B2599" t="str">
        <f>Input2022!B2599</f>
        <v>Scotts Valley Unified School District</v>
      </c>
      <c r="C2599" t="str">
        <f>Input2022!C2599</f>
        <v>School District</v>
      </c>
      <c r="D2599" t="str">
        <f>Input2022!D2599</f>
        <v>06</v>
      </c>
      <c r="E2599" t="str">
        <f>Input2022!E2599</f>
        <v>087</v>
      </c>
      <c r="F2599" t="str">
        <f>Input2022!F2599</f>
        <v>00043</v>
      </c>
      <c r="G2599" t="str">
        <f>Input2022!G2599</f>
        <v>CA</v>
      </c>
      <c r="H2599">
        <f>Input2022!H2599*0.000001</f>
        <v>10.419165</v>
      </c>
      <c r="I2599">
        <f>Input2022!I2599*0.000001</f>
        <v>-0.39528799999999997</v>
      </c>
      <c r="J2599">
        <f>Input2022!J2599*0.000001</f>
        <v>30.853657999999999</v>
      </c>
      <c r="K2599">
        <f>Input2022!K2599*0.000001</f>
        <v>34.191105999999998</v>
      </c>
      <c r="L2599">
        <f>Input2022!L2599*0.000001</f>
        <v>37.607030999999999</v>
      </c>
      <c r="M2599">
        <f>Input2022!M2599*0.000001</f>
        <v>33.466729000000001</v>
      </c>
      <c r="N2599">
        <f>Input2022!N2599*0.000001</f>
        <v>0</v>
      </c>
      <c r="O2599">
        <f>Input2022!O2599*0.000001</f>
        <v>16.193456999999999</v>
      </c>
      <c r="P2599">
        <f>Input2022!P2599*0.000001</f>
        <v>4.5907849999999994</v>
      </c>
      <c r="Q2599">
        <f>Input2022!Q2599*0.000001</f>
        <v>-16.161435000000001</v>
      </c>
      <c r="R2599">
        <f>Input2022!R2599*0.000001</f>
        <v>76.031035000000003</v>
      </c>
      <c r="S2599">
        <f>Input2022!S2599*0.000001</f>
        <v>59.869599999999998</v>
      </c>
      <c r="T2599">
        <f>Input2022!T2599*0.000001</f>
        <v>2.809822</v>
      </c>
      <c r="U2599">
        <f>Input2022!U2599*0.000001</f>
        <v>0</v>
      </c>
      <c r="V2599">
        <f>Input2022!V2599*0.000001</f>
        <v>1.6183569999999998</v>
      </c>
      <c r="W2599">
        <f>Input2022!W2599*0.000001</f>
        <v>-3.8371399999999998</v>
      </c>
    </row>
    <row r="2600" spans="1:23">
      <c r="A2600">
        <f>Input2022!A2600</f>
        <v>2023</v>
      </c>
      <c r="B2600" t="str">
        <f>Input2022!B2600</f>
        <v>Seal Beach</v>
      </c>
      <c r="C2600" t="str">
        <f>Input2022!C2600</f>
        <v>City</v>
      </c>
      <c r="D2600" t="str">
        <f>Input2022!D2600</f>
        <v>06</v>
      </c>
      <c r="E2600" t="str">
        <f>Input2022!E2600</f>
        <v>059</v>
      </c>
      <c r="F2600">
        <f>Input2022!F2600</f>
        <v>70686</v>
      </c>
      <c r="G2600" t="str">
        <f>Input2022!G2600</f>
        <v>CA</v>
      </c>
      <c r="H2600">
        <f>Input2022!H2600*0.000001</f>
        <v>35.346618999999997</v>
      </c>
      <c r="I2600">
        <f>Input2022!I2600*0.000001</f>
        <v>-3.0485659999999997</v>
      </c>
      <c r="J2600">
        <f>Input2022!J2600*0.000001</f>
        <v>41.239004999999999</v>
      </c>
      <c r="K2600">
        <f>Input2022!K2600*0.000001</f>
        <v>5.9019749999999993</v>
      </c>
      <c r="L2600">
        <f>Input2022!L2600*0.000001</f>
        <v>58.862930999999996</v>
      </c>
      <c r="M2600">
        <f>Input2022!M2600*0.000001</f>
        <v>46.255615999999996</v>
      </c>
      <c r="N2600">
        <f>Input2022!N2600*0.000001</f>
        <v>0</v>
      </c>
      <c r="O2600">
        <f>Input2022!O2600*0.000001</f>
        <v>35.749307000000002</v>
      </c>
      <c r="P2600">
        <f>Input2022!P2600*0.000001</f>
        <v>3.5672929999999998</v>
      </c>
      <c r="Q2600">
        <f>Input2022!Q2600*0.000001</f>
        <v>-49.305095999999999</v>
      </c>
      <c r="R2600">
        <f>Input2022!R2600*0.000001</f>
        <v>159.73336399999999</v>
      </c>
      <c r="S2600">
        <f>Input2022!S2600*0.000001</f>
        <v>110.42826799999999</v>
      </c>
      <c r="T2600">
        <f>Input2022!T2600*0.000001</f>
        <v>5.6469860000000001</v>
      </c>
      <c r="U2600">
        <f>Input2022!U2600*0.000001</f>
        <v>7.1297879999999996</v>
      </c>
      <c r="V2600">
        <f>Input2022!V2600*0.000001</f>
        <v>13.421075999999999</v>
      </c>
      <c r="W2600">
        <f>Input2022!W2600*0.000001</f>
        <v>0.86431899999999995</v>
      </c>
    </row>
    <row r="2601" spans="1:23">
      <c r="A2601">
        <f>Input2022!A2601</f>
        <v>2023</v>
      </c>
      <c r="B2601" t="str">
        <f>Input2022!B2601</f>
        <v>Seaside</v>
      </c>
      <c r="C2601" t="str">
        <f>Input2022!C2601</f>
        <v>City</v>
      </c>
      <c r="D2601" t="str">
        <f>Input2022!D2601</f>
        <v>06</v>
      </c>
      <c r="E2601" t="str">
        <f>Input2022!E2601</f>
        <v>053</v>
      </c>
      <c r="F2601">
        <f>Input2022!F2601</f>
        <v>70742</v>
      </c>
      <c r="G2601" t="str">
        <f>Input2022!G2601</f>
        <v>CA</v>
      </c>
      <c r="H2601">
        <f>Input2022!H2601*0.000001</f>
        <v>31.449812999999999</v>
      </c>
      <c r="I2601">
        <f>Input2022!I2601*0.000001</f>
        <v>-5.1109330000000002</v>
      </c>
      <c r="J2601">
        <f>Input2022!J2601*0.000001</f>
        <v>44.249490000000002</v>
      </c>
      <c r="K2601">
        <f>Input2022!K2601*0.000001</f>
        <v>22.201359</v>
      </c>
      <c r="L2601">
        <f>Input2022!L2601*0.000001</f>
        <v>58.135745</v>
      </c>
      <c r="M2601">
        <f>Input2022!M2601*0.000001</f>
        <v>48.301617999999998</v>
      </c>
      <c r="N2601">
        <f>Input2022!N2601*0.000001</f>
        <v>0</v>
      </c>
      <c r="O2601">
        <f>Input2022!O2601*0.000001</f>
        <v>30.485765999999998</v>
      </c>
      <c r="P2601">
        <f>Input2022!P2601*0.000001</f>
        <v>1.5925529999999999</v>
      </c>
      <c r="Q2601">
        <f>Input2022!Q2601*0.000001</f>
        <v>-59.693002</v>
      </c>
      <c r="R2601">
        <f>Input2022!R2601*0.000001</f>
        <v>492.47637799999995</v>
      </c>
      <c r="S2601">
        <f>Input2022!S2601*0.000001</f>
        <v>432.78337599999998</v>
      </c>
      <c r="T2601">
        <f>Input2022!T2601*0.000001</f>
        <v>7.8595429999999995</v>
      </c>
      <c r="U2601">
        <f>Input2022!U2601*0.000001</f>
        <v>0</v>
      </c>
      <c r="V2601">
        <f>Input2022!V2601*0.000001</f>
        <v>9.2786369999999998</v>
      </c>
      <c r="W2601">
        <f>Input2022!W2601*0.000001</f>
        <v>-4.3476439999999998</v>
      </c>
    </row>
    <row r="2602" spans="1:23">
      <c r="A2602">
        <f>Input2022!A2602</f>
        <v>2023</v>
      </c>
      <c r="B2602" t="str">
        <f>Input2022!B2602</f>
        <v>Sebastopol</v>
      </c>
      <c r="C2602" t="str">
        <f>Input2022!C2602</f>
        <v>City</v>
      </c>
      <c r="D2602" t="str">
        <f>Input2022!D2602</f>
        <v>06</v>
      </c>
      <c r="E2602" t="str">
        <f>Input2022!E2602</f>
        <v>097</v>
      </c>
      <c r="F2602">
        <f>Input2022!F2602</f>
        <v>70770</v>
      </c>
      <c r="G2602" t="str">
        <f>Input2022!G2602</f>
        <v>CA</v>
      </c>
      <c r="H2602">
        <f>Input2022!H2602*0.000001</f>
        <v>10.548489999999999</v>
      </c>
      <c r="I2602">
        <f>Input2022!I2602*0.000001</f>
        <v>-1.0553969999999999</v>
      </c>
      <c r="J2602">
        <f>Input2022!J2602*0.000001</f>
        <v>11.34934</v>
      </c>
      <c r="K2602">
        <f>Input2022!K2602*0.000001</f>
        <v>6.197209</v>
      </c>
      <c r="L2602">
        <f>Input2022!L2602*0.000001</f>
        <v>20.573246999999999</v>
      </c>
      <c r="M2602">
        <f>Input2022!M2602*0.000001</f>
        <v>13.831014</v>
      </c>
      <c r="N2602">
        <f>Input2022!N2602*0.000001</f>
        <v>0</v>
      </c>
      <c r="O2602">
        <f>Input2022!O2602*0.000001</f>
        <v>10.999138</v>
      </c>
      <c r="P2602">
        <f>Input2022!P2602*0.000001</f>
        <v>0.92550399999999999</v>
      </c>
      <c r="Q2602">
        <f>Input2022!Q2602*0.000001</f>
        <v>-15.526112999999999</v>
      </c>
      <c r="R2602">
        <f>Input2022!R2602*0.000001</f>
        <v>53.026342</v>
      </c>
      <c r="S2602">
        <f>Input2022!S2602*0.000001</f>
        <v>37.500228999999997</v>
      </c>
      <c r="T2602">
        <f>Input2022!T2602*0.000001</f>
        <v>1.7632709999999998</v>
      </c>
      <c r="U2602">
        <f>Input2022!U2602*0.000001</f>
        <v>0</v>
      </c>
      <c r="V2602">
        <f>Input2022!V2602*0.000001</f>
        <v>1.711562</v>
      </c>
      <c r="W2602">
        <f>Input2022!W2602*0.000001</f>
        <v>5.6265999999999997E-2</v>
      </c>
    </row>
    <row r="2603" spans="1:23">
      <c r="A2603">
        <f>Input2022!A2603</f>
        <v>2023</v>
      </c>
      <c r="B2603" t="str">
        <f>Input2022!B2603</f>
        <v>Sebastopol Union School District</v>
      </c>
      <c r="C2603" t="str">
        <f>Input2022!C2603</f>
        <v>School District</v>
      </c>
      <c r="D2603" t="str">
        <f>Input2022!D2603</f>
        <v>06</v>
      </c>
      <c r="E2603" t="str">
        <f>Input2022!E2603</f>
        <v>097</v>
      </c>
      <c r="F2603" t="str">
        <f>Input2022!F2603</f>
        <v>36180</v>
      </c>
      <c r="G2603" t="str">
        <f>Input2022!G2603</f>
        <v>CA</v>
      </c>
      <c r="H2603">
        <f>Input2022!H2603*0.000001</f>
        <v>4.6586319999999999</v>
      </c>
      <c r="I2603">
        <f>Input2022!I2603*0.000001</f>
        <v>0</v>
      </c>
      <c r="J2603">
        <f>Input2022!J2603*0.000001</f>
        <v>9.8906139999999994</v>
      </c>
      <c r="K2603">
        <f>Input2022!K2603*0.000001</f>
        <v>19.056186999999998</v>
      </c>
      <c r="L2603">
        <f>Input2022!L2603*0.000001</f>
        <v>12.419585</v>
      </c>
      <c r="M2603">
        <f>Input2022!M2603*0.000001</f>
        <v>10.506240999999999</v>
      </c>
      <c r="N2603">
        <f>Input2022!N2603*0.000001</f>
        <v>0</v>
      </c>
      <c r="O2603">
        <f>Input2022!O2603*0.000001</f>
        <v>5.8005930000000001</v>
      </c>
      <c r="P2603">
        <f>Input2022!P2603*0.000001</f>
        <v>1.00895</v>
      </c>
      <c r="Q2603">
        <f>Input2022!Q2603*0.000001</f>
        <v>-5.7953639999999993</v>
      </c>
      <c r="R2603">
        <f>Input2022!R2603*0.000001</f>
        <v>25.337892999999998</v>
      </c>
      <c r="S2603">
        <f>Input2022!S2603*0.000001</f>
        <v>19.542528999999998</v>
      </c>
      <c r="T2603">
        <f>Input2022!T2603*0.000001</f>
        <v>0.89980499999999997</v>
      </c>
      <c r="U2603">
        <f>Input2022!U2603*0.000001</f>
        <v>0</v>
      </c>
      <c r="V2603">
        <f>Input2022!V2603*0.000001</f>
        <v>0</v>
      </c>
      <c r="W2603">
        <f>Input2022!W2603*0.000001</f>
        <v>-4.0071139999999996</v>
      </c>
    </row>
    <row r="2604" spans="1:23">
      <c r="A2604">
        <f>Input2022!A2604</f>
        <v>2023</v>
      </c>
      <c r="B2604" t="str">
        <f>Input2022!B2604</f>
        <v>Seeley Union School District</v>
      </c>
      <c r="C2604" t="str">
        <f>Input2022!C2604</f>
        <v>School District</v>
      </c>
      <c r="D2604" t="str">
        <f>Input2022!D2604</f>
        <v>06</v>
      </c>
      <c r="E2604" t="str">
        <f>Input2022!E2604</f>
        <v>025</v>
      </c>
      <c r="F2604" t="str">
        <f>Input2022!F2604</f>
        <v>36210</v>
      </c>
      <c r="G2604" t="str">
        <f>Input2022!G2604</f>
        <v>CA</v>
      </c>
      <c r="H2604">
        <f>Input2022!H2604*0.000001</f>
        <v>2.366581</v>
      </c>
      <c r="I2604">
        <f>Input2022!I2604*0.000001</f>
        <v>0</v>
      </c>
      <c r="J2604">
        <f>Input2022!J2604*0.000001</f>
        <v>7.8733329999999997</v>
      </c>
      <c r="K2604">
        <f>Input2022!K2604*0.000001</f>
        <v>6.5849089999999997</v>
      </c>
      <c r="L2604">
        <f>Input2022!L2604*0.000001</f>
        <v>10.512466</v>
      </c>
      <c r="M2604">
        <f>Input2022!M2604*0.000001</f>
        <v>8.9459199999999992</v>
      </c>
      <c r="N2604">
        <f>Input2022!N2604*0.000001</f>
        <v>4.4070169999999997</v>
      </c>
      <c r="O2604">
        <f>Input2022!O2604*0.000001</f>
        <v>0</v>
      </c>
      <c r="P2604">
        <f>Input2022!P2604*0.000001</f>
        <v>0.53840299999999996</v>
      </c>
      <c r="Q2604">
        <f>Input2022!Q2604*0.000001</f>
        <v>-4.9210709999999995</v>
      </c>
      <c r="R2604">
        <f>Input2022!R2604*0.000001</f>
        <v>28.529947</v>
      </c>
      <c r="S2604">
        <f>Input2022!S2604*0.000001</f>
        <v>23.608875999999999</v>
      </c>
      <c r="T2604">
        <f>Input2022!T2604*0.000001</f>
        <v>0.82394400000000001</v>
      </c>
      <c r="U2604">
        <f>Input2022!U2604*0.000001</f>
        <v>0</v>
      </c>
      <c r="V2604">
        <f>Input2022!V2604*0.000001</f>
        <v>4.904E-2</v>
      </c>
      <c r="W2604">
        <f>Input2022!W2604*0.000001</f>
        <v>-1.301993</v>
      </c>
    </row>
    <row r="2605" spans="1:23">
      <c r="A2605">
        <f>Input2022!A2605</f>
        <v>2023</v>
      </c>
      <c r="B2605" t="str">
        <f>Input2022!B2605</f>
        <v>Selma</v>
      </c>
      <c r="C2605" t="str">
        <f>Input2022!C2605</f>
        <v>City</v>
      </c>
      <c r="D2605" t="str">
        <f>Input2022!D2605</f>
        <v>06</v>
      </c>
      <c r="E2605" t="str">
        <f>Input2022!E2605</f>
        <v>019</v>
      </c>
      <c r="F2605">
        <f>Input2022!F2605</f>
        <v>70882</v>
      </c>
      <c r="G2605" t="str">
        <f>Input2022!G2605</f>
        <v>CA</v>
      </c>
      <c r="H2605">
        <f>Input2022!H2605*0.000001</f>
        <v>21.667580999999998</v>
      </c>
      <c r="I2605">
        <f>Input2022!I2605*0.000001</f>
        <v>-0.20896399999999998</v>
      </c>
      <c r="J2605">
        <f>Input2022!J2605*0.000001</f>
        <v>30.962550999999998</v>
      </c>
      <c r="K2605">
        <f>Input2022!K2605*0.000001</f>
        <v>21.946643999999999</v>
      </c>
      <c r="L2605">
        <f>Input2022!L2605*0.000001</f>
        <v>38.426800999999998</v>
      </c>
      <c r="M2605">
        <f>Input2022!M2605*0.000001</f>
        <v>17.998502999999999</v>
      </c>
      <c r="N2605">
        <f>Input2022!N2605*0.000001</f>
        <v>0.59781099999999998</v>
      </c>
      <c r="O2605">
        <f>Input2022!O2605*0.000001</f>
        <v>19.825499000000001</v>
      </c>
      <c r="P2605">
        <f>Input2022!P2605*0.000001</f>
        <v>1.6638249999999999</v>
      </c>
      <c r="Q2605">
        <f>Input2022!Q2605*0.000001</f>
        <v>-19.292621999999998</v>
      </c>
      <c r="R2605">
        <f>Input2022!R2605*0.000001</f>
        <v>66.779584999999997</v>
      </c>
      <c r="S2605">
        <f>Input2022!S2605*0.000001</f>
        <v>47.486962999999996</v>
      </c>
      <c r="T2605">
        <f>Input2022!T2605*0.000001</f>
        <v>2.4819979999999999</v>
      </c>
      <c r="U2605">
        <f>Input2022!U2605*0.000001</f>
        <v>0</v>
      </c>
      <c r="V2605">
        <f>Input2022!V2605*0.000001</f>
        <v>4.3804059999999998</v>
      </c>
      <c r="W2605">
        <f>Input2022!W2605*0.000001</f>
        <v>-13.796469999999999</v>
      </c>
    </row>
    <row r="2606" spans="1:23">
      <c r="A2606">
        <f>Input2022!A2606</f>
        <v>2023</v>
      </c>
      <c r="B2606" t="str">
        <f>Input2022!B2606</f>
        <v>Selma Unified School District</v>
      </c>
      <c r="C2606" t="str">
        <f>Input2022!C2606</f>
        <v>School District</v>
      </c>
      <c r="D2606" t="str">
        <f>Input2022!D2606</f>
        <v>06</v>
      </c>
      <c r="E2606" t="str">
        <f>Input2022!E2606</f>
        <v>019</v>
      </c>
      <c r="F2606" t="str">
        <f>Input2022!F2606</f>
        <v>36270</v>
      </c>
      <c r="G2606" t="str">
        <f>Input2022!G2606</f>
        <v>CA</v>
      </c>
      <c r="H2606">
        <f>Input2022!H2606*0.000001</f>
        <v>14.583902</v>
      </c>
      <c r="I2606">
        <f>Input2022!I2606*0.000001</f>
        <v>-1.402264</v>
      </c>
      <c r="J2606">
        <f>Input2022!J2606*0.000001</f>
        <v>124.67635399999999</v>
      </c>
      <c r="K2606">
        <f>Input2022!K2606*0.000001</f>
        <v>56.825044999999996</v>
      </c>
      <c r="L2606">
        <f>Input2022!L2606*0.000001</f>
        <v>157.452923</v>
      </c>
      <c r="M2606">
        <f>Input2022!M2606*0.000001</f>
        <v>133.38008099999999</v>
      </c>
      <c r="N2606">
        <f>Input2022!N2606*0.000001</f>
        <v>46.171396000000001</v>
      </c>
      <c r="O2606">
        <f>Input2022!O2606*0.000001</f>
        <v>0</v>
      </c>
      <c r="P2606">
        <f>Input2022!P2606*0.000001</f>
        <v>19.968488000000001</v>
      </c>
      <c r="Q2606">
        <f>Input2022!Q2606*0.000001</f>
        <v>-74.433999999999997</v>
      </c>
      <c r="R2606">
        <f>Input2022!R2606*0.000001</f>
        <v>394.13645600000001</v>
      </c>
      <c r="S2606">
        <f>Input2022!S2606*0.000001</f>
        <v>319.70245599999998</v>
      </c>
      <c r="T2606">
        <f>Input2022!T2606*0.000001</f>
        <v>10.269401</v>
      </c>
      <c r="U2606">
        <f>Input2022!U2606*0.000001</f>
        <v>0</v>
      </c>
      <c r="V2606">
        <f>Input2022!V2606*0.000001</f>
        <v>20.693754999999999</v>
      </c>
      <c r="W2606">
        <f>Input2022!W2606*0.000001</f>
        <v>-72.248119000000003</v>
      </c>
    </row>
    <row r="2607" spans="1:23">
      <c r="A2607">
        <f>Input2022!A2607</f>
        <v>2023</v>
      </c>
      <c r="B2607" t="str">
        <f>Input2022!B2607</f>
        <v>Semitropic Elementary School District</v>
      </c>
      <c r="C2607" t="str">
        <f>Input2022!C2607</f>
        <v>School District</v>
      </c>
      <c r="D2607" t="str">
        <f>Input2022!D2607</f>
        <v>06</v>
      </c>
      <c r="E2607" t="str">
        <f>Input2022!E2607</f>
        <v>029</v>
      </c>
      <c r="F2607" t="str">
        <f>Input2022!F2607</f>
        <v>36330</v>
      </c>
      <c r="G2607" t="str">
        <f>Input2022!G2607</f>
        <v>CA</v>
      </c>
      <c r="H2607">
        <f>Input2022!H2607*0.000001</f>
        <v>1.4389889999999999</v>
      </c>
      <c r="I2607">
        <f>Input2022!I2607*0.000001</f>
        <v>-0.13799999999999998</v>
      </c>
      <c r="J2607">
        <f>Input2022!J2607*0.000001</f>
        <v>4.2962309999999997</v>
      </c>
      <c r="K2607">
        <f>Input2022!K2607*0.000001</f>
        <v>1.6267E-2</v>
      </c>
      <c r="L2607">
        <f>Input2022!L2607*0.000001</f>
        <v>5.0566389999999997</v>
      </c>
      <c r="M2607">
        <f>Input2022!M2607*0.000001</f>
        <v>4.7188949999999998</v>
      </c>
      <c r="N2607">
        <f>Input2022!N2607*0.000001</f>
        <v>2.5632099999999998</v>
      </c>
      <c r="O2607">
        <f>Input2022!O2607*0.000001</f>
        <v>0</v>
      </c>
      <c r="P2607">
        <f>Input2022!P2607*0.000001</f>
        <v>0.32150699999999999</v>
      </c>
      <c r="Q2607">
        <f>Input2022!Q2607*0.000001</f>
        <v>-1.9329999999999998</v>
      </c>
      <c r="R2607">
        <f>Input2022!R2607*0.000001</f>
        <v>10.224184099014993</v>
      </c>
      <c r="S2607">
        <f>Input2022!S2607*0.000001</f>
        <v>8.2911840990149948</v>
      </c>
      <c r="T2607">
        <f>Input2022!T2607*0.000001</f>
        <v>0.25655699999999998</v>
      </c>
      <c r="U2607">
        <f>Input2022!U2607*0.000001</f>
        <v>0</v>
      </c>
      <c r="V2607">
        <f>Input2022!V2607*0.000001</f>
        <v>0</v>
      </c>
      <c r="W2607">
        <f>Input2022!W2607*0.000001</f>
        <v>-0.128441</v>
      </c>
    </row>
    <row r="2608" spans="1:23">
      <c r="A2608">
        <f>Input2022!A2608</f>
        <v>2023</v>
      </c>
      <c r="B2608" t="str">
        <f>Input2022!B2608</f>
        <v>Sequoia Union Elementary School District</v>
      </c>
      <c r="C2608" t="str">
        <f>Input2022!C2608</f>
        <v>School District</v>
      </c>
      <c r="D2608" t="str">
        <f>Input2022!D2608</f>
        <v>06</v>
      </c>
      <c r="E2608" t="str">
        <f>Input2022!E2608</f>
        <v>107</v>
      </c>
      <c r="F2608" t="str">
        <f>Input2022!F2608</f>
        <v>36360</v>
      </c>
      <c r="G2608" t="str">
        <f>Input2022!G2608</f>
        <v>CA</v>
      </c>
      <c r="H2608">
        <f>Input2022!H2608*0.000001</f>
        <v>1.591637</v>
      </c>
      <c r="I2608">
        <f>Input2022!I2608*0.000001</f>
        <v>0</v>
      </c>
      <c r="J2608">
        <f>Input2022!J2608*0.000001</f>
        <v>0.952789</v>
      </c>
      <c r="K2608">
        <f>Input2022!K2608*0.000001</f>
        <v>0.156663</v>
      </c>
      <c r="L2608">
        <f>Input2022!L2608*0.000001</f>
        <v>7.003495</v>
      </c>
      <c r="M2608">
        <f>Input2022!M2608*0.000001</f>
        <v>1.1339109999999999</v>
      </c>
      <c r="N2608">
        <f>Input2022!N2608*0.000001</f>
        <v>0</v>
      </c>
      <c r="O2608">
        <f>Input2022!O2608*0.000001</f>
        <v>2.8938069999999998</v>
      </c>
      <c r="P2608">
        <f>Input2022!P2608*0.000001</f>
        <v>0.80930099999999994</v>
      </c>
      <c r="Q2608">
        <f>Input2022!Q2608*0.000001</f>
        <v>-3.3573059999999999</v>
      </c>
      <c r="R2608">
        <f>Input2022!R2608*0.000001</f>
        <v>14.965159999999999</v>
      </c>
      <c r="S2608">
        <f>Input2022!S2608*0.000001</f>
        <v>11.607854</v>
      </c>
      <c r="T2608">
        <f>Input2022!T2608*0.000001</f>
        <v>0.60744599999999993</v>
      </c>
      <c r="U2608">
        <f>Input2022!U2608*0.000001</f>
        <v>0</v>
      </c>
      <c r="V2608">
        <f>Input2022!V2608*0.000001</f>
        <v>0</v>
      </c>
      <c r="W2608">
        <f>Input2022!W2608*0.000001</f>
        <v>-0.21668799999999999</v>
      </c>
    </row>
    <row r="2609" spans="1:23">
      <c r="A2609">
        <f>Input2022!A2609</f>
        <v>2022</v>
      </c>
      <c r="B2609" t="str">
        <f>Input2022!B2609</f>
        <v>Tulare Joint Union High School District</v>
      </c>
      <c r="C2609" t="str">
        <f>Input2022!C2609</f>
        <v>School District</v>
      </c>
      <c r="D2609" t="str">
        <f>Input2022!D2609</f>
        <v>06</v>
      </c>
      <c r="E2609" t="str">
        <f>Input2022!E2609</f>
        <v>031</v>
      </c>
      <c r="F2609" t="str">
        <f>Input2022!F2609</f>
        <v>91045</v>
      </c>
      <c r="G2609" t="str">
        <f>Input2022!G2609</f>
        <v>CA</v>
      </c>
      <c r="H2609">
        <f>Input2022!H2609*0.000001</f>
        <v>12.453951999999999</v>
      </c>
      <c r="I2609">
        <f>Input2022!I2609*0.000001</f>
        <v>-7.1929999999999996</v>
      </c>
      <c r="J2609">
        <f>Input2022!J2609*0.000001</f>
        <v>91.298701999999992</v>
      </c>
      <c r="K2609">
        <f>Input2022!K2609*0.000001</f>
        <v>38.194941</v>
      </c>
      <c r="L2609">
        <f>Input2022!L2609*0.000001</f>
        <v>107.91567999999999</v>
      </c>
      <c r="M2609">
        <f>Input2022!M2609*0.000001</f>
        <v>97.186397999999997</v>
      </c>
      <c r="N2609">
        <f>Input2022!N2609*0.000001</f>
        <v>32.314017</v>
      </c>
      <c r="O2609">
        <f>Input2022!O2609*0.000001</f>
        <v>0</v>
      </c>
      <c r="P2609">
        <f>Input2022!P2609*0.000001</f>
        <v>20.318569</v>
      </c>
      <c r="Q2609">
        <f>Input2022!Q2609*0.000001</f>
        <v>-43.469096999999998</v>
      </c>
      <c r="R2609">
        <f>Input2022!R2609*0.000001</f>
        <v>304.24038337475451</v>
      </c>
      <c r="S2609">
        <f>Input2022!S2609*0.000001</f>
        <v>260.77128637475448</v>
      </c>
      <c r="T2609">
        <f>Input2022!T2609*0.000001</f>
        <v>8.8023399999999992</v>
      </c>
      <c r="U2609">
        <f>Input2022!U2609*0.000001</f>
        <v>0</v>
      </c>
      <c r="V2609">
        <f>Input2022!V2609*0.000001</f>
        <v>14.944389999999999</v>
      </c>
      <c r="W2609">
        <f>Input2022!W2609*0.000001</f>
        <v>-74.588729000000001</v>
      </c>
    </row>
    <row r="2610" spans="1:23">
      <c r="A2610">
        <f>Input2022!A2610</f>
        <v>2023</v>
      </c>
      <c r="B2610" t="str">
        <f>Input2022!B2610</f>
        <v>Shaffer Union Elementary School District</v>
      </c>
      <c r="C2610" t="str">
        <f>Input2022!C2610</f>
        <v>School District</v>
      </c>
      <c r="D2610" t="str">
        <f>Input2022!D2610</f>
        <v>06</v>
      </c>
      <c r="E2610" t="str">
        <f>Input2022!E2610</f>
        <v>035</v>
      </c>
      <c r="F2610" t="str">
        <f>Input2022!F2610</f>
        <v>36420</v>
      </c>
      <c r="G2610" t="str">
        <f>Input2022!G2610</f>
        <v>CA</v>
      </c>
      <c r="H2610">
        <f>Input2022!H2610*0.000001</f>
        <v>1.4004429999999999</v>
      </c>
      <c r="I2610">
        <f>Input2022!I2610*0.000001</f>
        <v>0</v>
      </c>
      <c r="J2610">
        <f>Input2022!J2610*0.000001</f>
        <v>3.3451279999999999</v>
      </c>
      <c r="K2610">
        <f>Input2022!K2610*0.000001</f>
        <v>0</v>
      </c>
      <c r="L2610">
        <f>Input2022!L2610*0.000001</f>
        <v>4.5230009999999998</v>
      </c>
      <c r="M2610">
        <f>Input2022!M2610*0.000001</f>
        <v>4.1349450000000001</v>
      </c>
      <c r="N2610">
        <f>Input2022!N2610*0.000001</f>
        <v>2.0478229999999997</v>
      </c>
      <c r="O2610">
        <f>Input2022!O2610*0.000001</f>
        <v>0</v>
      </c>
      <c r="P2610">
        <f>Input2022!P2610*0.000001</f>
        <v>0.265899</v>
      </c>
      <c r="Q2610">
        <f>Input2022!Q2610*0.000001</f>
        <v>-1.7905039999999999</v>
      </c>
      <c r="R2610">
        <f>Input2022!R2610*0.000001</f>
        <v>7.6927606170212774</v>
      </c>
      <c r="S2610">
        <f>Input2022!S2610*0.000001</f>
        <v>5.9022566170212771</v>
      </c>
      <c r="T2610">
        <f>Input2022!T2610*0.000001</f>
        <v>0.28462599999999999</v>
      </c>
      <c r="U2610">
        <f>Input2022!U2610*0.000001</f>
        <v>0</v>
      </c>
      <c r="V2610">
        <f>Input2022!V2610*0.000001</f>
        <v>0</v>
      </c>
      <c r="W2610">
        <f>Input2022!W2610*0.000001</f>
        <v>9.372599999999999E-2</v>
      </c>
    </row>
    <row r="2611" spans="1:23">
      <c r="A2611">
        <f>Input2022!A2611</f>
        <v>2023</v>
      </c>
      <c r="B2611" t="str">
        <f>Input2022!B2611</f>
        <v>Shafter</v>
      </c>
      <c r="C2611" t="str">
        <f>Input2022!C2611</f>
        <v>City</v>
      </c>
      <c r="D2611" t="str">
        <f>Input2022!D2611</f>
        <v>06</v>
      </c>
      <c r="E2611" t="str">
        <f>Input2022!E2611</f>
        <v>029</v>
      </c>
      <c r="F2611">
        <f>Input2022!F2611</f>
        <v>71106</v>
      </c>
      <c r="G2611" t="str">
        <f>Input2022!G2611</f>
        <v>CA</v>
      </c>
      <c r="H2611">
        <f>Input2022!H2611*0.000001</f>
        <v>66.269943999999995</v>
      </c>
      <c r="I2611">
        <f>Input2022!I2611*0.000001</f>
        <v>0</v>
      </c>
      <c r="J2611">
        <f>Input2022!J2611*0.000001</f>
        <v>33.394328999999999</v>
      </c>
      <c r="K2611">
        <f>Input2022!K2611*0.000001</f>
        <v>0.82631399999999999</v>
      </c>
      <c r="L2611">
        <f>Input2022!L2611*0.000001</f>
        <v>70.146839999999997</v>
      </c>
      <c r="M2611">
        <f>Input2022!M2611*0.000001</f>
        <v>40.305731999999999</v>
      </c>
      <c r="N2611">
        <f>Input2022!N2611*0.000001</f>
        <v>0</v>
      </c>
      <c r="O2611">
        <f>Input2022!O2611*0.000001</f>
        <v>61.72354</v>
      </c>
      <c r="P2611">
        <f>Input2022!P2611*0.000001</f>
        <v>4.4077979999999997</v>
      </c>
      <c r="Q2611">
        <f>Input2022!Q2611*0.000001</f>
        <v>-2.503593</v>
      </c>
      <c r="R2611">
        <f>Input2022!R2611*0.000001</f>
        <v>21.398230769230771</v>
      </c>
      <c r="S2611">
        <f>Input2022!S2611*0.000001</f>
        <v>18.894637769230769</v>
      </c>
      <c r="T2611">
        <f>Input2022!T2611*0.000001</f>
        <v>1.023544</v>
      </c>
      <c r="U2611">
        <f>Input2022!U2611*0.000001</f>
        <v>0</v>
      </c>
      <c r="V2611">
        <f>Input2022!V2611*0.000001</f>
        <v>0.99649399999999999</v>
      </c>
      <c r="W2611">
        <f>Input2022!W2611*0.000001</f>
        <v>90.158327</v>
      </c>
    </row>
    <row r="2612" spans="1:23">
      <c r="A2612">
        <f>Input2022!A2612</f>
        <v>2023</v>
      </c>
      <c r="B2612" t="str">
        <f>Input2022!B2612</f>
        <v>Shandon Joint Unified School District</v>
      </c>
      <c r="C2612" t="str">
        <f>Input2022!C2612</f>
        <v>School District</v>
      </c>
      <c r="D2612" t="str">
        <f>Input2022!D2612</f>
        <v>06</v>
      </c>
      <c r="E2612" t="str">
        <f>Input2022!E2612</f>
        <v>053</v>
      </c>
      <c r="F2612" t="str">
        <f>Input2022!F2612</f>
        <v>36450</v>
      </c>
      <c r="G2612" t="str">
        <f>Input2022!G2612</f>
        <v>CA</v>
      </c>
      <c r="H2612">
        <f>Input2022!H2612*0.000001</f>
        <v>1.849321</v>
      </c>
      <c r="I2612">
        <f>Input2022!I2612*0.000001</f>
        <v>0</v>
      </c>
      <c r="J2612">
        <f>Input2022!J2612*0.000001</f>
        <v>5.4819439999999995</v>
      </c>
      <c r="K2612">
        <f>Input2022!K2612*0.000001</f>
        <v>7.1439159999999999</v>
      </c>
      <c r="L2612">
        <f>Input2022!L2612*0.000001</f>
        <v>7.4397880000000001</v>
      </c>
      <c r="M2612">
        <f>Input2022!M2612*0.000001</f>
        <v>7.0007250000000001</v>
      </c>
      <c r="N2612">
        <f>Input2022!N2612*0.000001</f>
        <v>6.4094850000000001</v>
      </c>
      <c r="O2612">
        <f>Input2022!O2612*0.000001</f>
        <v>0</v>
      </c>
      <c r="P2612">
        <f>Input2022!P2612*0.000001</f>
        <v>4.2933059999999994</v>
      </c>
      <c r="Q2612">
        <f>Input2022!Q2612*0.000001</f>
        <v>-4.1636220000000002</v>
      </c>
      <c r="R2612">
        <f>Input2022!R2612*0.000001</f>
        <v>18.163786999999999</v>
      </c>
      <c r="S2612">
        <f>Input2022!S2612*0.000001</f>
        <v>14.000164999999999</v>
      </c>
      <c r="T2612">
        <f>Input2022!T2612*0.000001</f>
        <v>0.56698399999999993</v>
      </c>
      <c r="U2612">
        <f>Input2022!U2612*0.000001</f>
        <v>0</v>
      </c>
      <c r="V2612">
        <f>Input2022!V2612*0.000001</f>
        <v>0</v>
      </c>
      <c r="W2612">
        <f>Input2022!W2612*0.000001</f>
        <v>-1.539315</v>
      </c>
    </row>
    <row r="2613" spans="1:23">
      <c r="A2613">
        <f>Input2022!A2613</f>
        <v>2023</v>
      </c>
      <c r="B2613" t="str">
        <f>Input2022!B2613</f>
        <v>Shasta County</v>
      </c>
      <c r="C2613" t="str">
        <f>Input2022!C2613</f>
        <v>County</v>
      </c>
      <c r="D2613" t="str">
        <f>Input2022!D2613</f>
        <v>06</v>
      </c>
      <c r="E2613" t="str">
        <f>Input2022!E2613</f>
        <v>089</v>
      </c>
      <c r="F2613" t="str">
        <f>Input2022!F2613</f>
        <v>00000</v>
      </c>
      <c r="G2613" t="str">
        <f>Input2022!G2613</f>
        <v>CA</v>
      </c>
      <c r="H2613">
        <f>Input2022!H2613*0.000001</f>
        <v>92.73153099999999</v>
      </c>
      <c r="I2613">
        <f>Input2022!I2613*0.000001</f>
        <v>-29.902106</v>
      </c>
      <c r="J2613">
        <f>Input2022!J2613*0.000001</f>
        <v>160.911374</v>
      </c>
      <c r="K2613">
        <f>Input2022!K2613*0.000001</f>
        <v>83.90629899999999</v>
      </c>
      <c r="L2613">
        <f>Input2022!L2613*0.000001</f>
        <v>491.56157999999999</v>
      </c>
      <c r="M2613">
        <f>Input2022!M2613*0.000001</f>
        <v>172.93581899999998</v>
      </c>
      <c r="N2613">
        <f>Input2022!N2613*0.000001</f>
        <v>0</v>
      </c>
      <c r="O2613">
        <f>Input2022!O2613*0.000001</f>
        <v>178.736413</v>
      </c>
      <c r="P2613">
        <f>Input2022!P2613*0.000001</f>
        <v>74.022851000000003</v>
      </c>
      <c r="Q2613">
        <f>Input2022!Q2613*0.000001</f>
        <v>-316.29807099999999</v>
      </c>
      <c r="R2613">
        <f>Input2022!R2613*0.000001</f>
        <v>1053.4110049999999</v>
      </c>
      <c r="S2613">
        <f>Input2022!S2613*0.000001</f>
        <v>737.11293499999999</v>
      </c>
      <c r="T2613">
        <f>Input2022!T2613*0.000001</f>
        <v>37.737431999999998</v>
      </c>
      <c r="U2613">
        <f>Input2022!U2613*0.000001</f>
        <v>89.362640999999996</v>
      </c>
      <c r="V2613">
        <f>Input2022!V2613*0.000001</f>
        <v>240.46462199999999</v>
      </c>
      <c r="W2613">
        <f>Input2022!W2613*0.000001</f>
        <v>-146.63772299999999</v>
      </c>
    </row>
    <row r="2614" spans="1:23">
      <c r="A2614">
        <f>Input2022!A2614</f>
        <v>2023</v>
      </c>
      <c r="B2614" t="str">
        <f>Input2022!B2614</f>
        <v>Shasta County Office of Education</v>
      </c>
      <c r="C2614" t="str">
        <f>Input2022!C2614</f>
        <v>School District</v>
      </c>
      <c r="D2614" t="str">
        <f>Input2022!D2614</f>
        <v>06</v>
      </c>
      <c r="E2614" t="str">
        <f>Input2022!E2614</f>
        <v>089</v>
      </c>
      <c r="F2614" t="str">
        <f>Input2022!F2614</f>
        <v>91037</v>
      </c>
      <c r="G2614" t="str">
        <f>Input2022!G2614</f>
        <v>CA</v>
      </c>
      <c r="H2614">
        <f>Input2022!H2614*0.000001</f>
        <v>22.840301999999998</v>
      </c>
      <c r="I2614">
        <f>Input2022!I2614*0.000001</f>
        <v>0</v>
      </c>
      <c r="J2614">
        <f>Input2022!J2614*0.000001</f>
        <v>37.540994999999995</v>
      </c>
      <c r="K2614">
        <f>Input2022!K2614*0.000001</f>
        <v>1.060019</v>
      </c>
      <c r="L2614">
        <f>Input2022!L2614*0.000001</f>
        <v>103.197998</v>
      </c>
      <c r="M2614">
        <f>Input2022!M2614*0.000001</f>
        <v>45.234111999999996</v>
      </c>
      <c r="N2614">
        <f>Input2022!N2614*0.000001</f>
        <v>0</v>
      </c>
      <c r="O2614">
        <f>Input2022!O2614*0.000001</f>
        <v>26.280024999999998</v>
      </c>
      <c r="P2614">
        <f>Input2022!P2614*0.000001</f>
        <v>7.4586459999999999</v>
      </c>
      <c r="Q2614">
        <f>Input2022!Q2614*0.000001</f>
        <v>-35.604317000000002</v>
      </c>
      <c r="R2614">
        <f>Input2022!R2614*0.000001</f>
        <v>131.68716499999999</v>
      </c>
      <c r="S2614">
        <f>Input2022!S2614*0.000001</f>
        <v>96.082847999999998</v>
      </c>
      <c r="T2614">
        <f>Input2022!T2614*0.000001</f>
        <v>5.3835419999999994</v>
      </c>
      <c r="U2614">
        <f>Input2022!U2614*0.000001</f>
        <v>3.1865079999999999</v>
      </c>
      <c r="V2614">
        <f>Input2022!V2614*0.000001</f>
        <v>3.3402279999999998</v>
      </c>
      <c r="W2614">
        <f>Input2022!W2614*0.000001</f>
        <v>-2.0019469999999999</v>
      </c>
    </row>
    <row r="2615" spans="1:23">
      <c r="A2615">
        <f>Input2022!A2615</f>
        <v>2023</v>
      </c>
      <c r="B2615" t="str">
        <f>Input2022!B2615</f>
        <v>Shasta Lake</v>
      </c>
      <c r="C2615" t="str">
        <f>Input2022!C2615</f>
        <v>City</v>
      </c>
      <c r="D2615" t="str">
        <f>Input2022!D2615</f>
        <v>06</v>
      </c>
      <c r="E2615" t="str">
        <f>Input2022!E2615</f>
        <v>089</v>
      </c>
      <c r="F2615">
        <f>Input2022!F2615</f>
        <v>71225</v>
      </c>
      <c r="G2615" t="str">
        <f>Input2022!G2615</f>
        <v>CA</v>
      </c>
      <c r="H2615">
        <f>Input2022!H2615*0.000001</f>
        <v>5.5750120000000001</v>
      </c>
      <c r="I2615">
        <f>Input2022!I2615*0.000001</f>
        <v>0</v>
      </c>
      <c r="J2615">
        <f>Input2022!J2615*0.000001</f>
        <v>8.9192710000000002</v>
      </c>
      <c r="K2615">
        <f>Input2022!K2615*0.000001</f>
        <v>28.520242</v>
      </c>
      <c r="L2615">
        <f>Input2022!L2615*0.000001</f>
        <v>57.454459999999997</v>
      </c>
      <c r="M2615">
        <f>Input2022!M2615*0.000001</f>
        <v>9.3924399999999988</v>
      </c>
      <c r="N2615">
        <f>Input2022!N2615*0.000001</f>
        <v>1.2144269999999999</v>
      </c>
      <c r="O2615">
        <f>Input2022!O2615*0.000001</f>
        <v>6.1379329999999994</v>
      </c>
      <c r="P2615">
        <f>Input2022!P2615*0.000001</f>
        <v>1.8491789999999999</v>
      </c>
      <c r="Q2615">
        <f>Input2022!Q2615*0.000001</f>
        <v>-1.7481309999999999</v>
      </c>
      <c r="R2615">
        <f>Input2022!R2615*0.000001</f>
        <v>43.485845771144263</v>
      </c>
      <c r="S2615">
        <f>Input2022!S2615*0.000001</f>
        <v>41.737714771144262</v>
      </c>
      <c r="T2615">
        <f>Input2022!T2615*0.000001</f>
        <v>0.61774899999999999</v>
      </c>
      <c r="U2615">
        <f>Input2022!U2615*0.000001</f>
        <v>8.4961140000000004</v>
      </c>
      <c r="V2615">
        <f>Input2022!V2615*0.000001</f>
        <v>9.1170619999999989</v>
      </c>
      <c r="W2615">
        <f>Input2022!W2615*0.000001</f>
        <v>-2.1545619999999999</v>
      </c>
    </row>
    <row r="2616" spans="1:23">
      <c r="A2616">
        <f>Input2022!A2616</f>
        <v>2023</v>
      </c>
      <c r="B2616" t="str">
        <f>Input2022!B2616</f>
        <v>Shasta Union Elementary School District</v>
      </c>
      <c r="C2616" t="str">
        <f>Input2022!C2616</f>
        <v>School District</v>
      </c>
      <c r="D2616" t="str">
        <f>Input2022!D2616</f>
        <v>06</v>
      </c>
      <c r="E2616" t="str">
        <f>Input2022!E2616</f>
        <v>089</v>
      </c>
      <c r="F2616" t="str">
        <f>Input2022!F2616</f>
        <v>36570</v>
      </c>
      <c r="G2616" t="str">
        <f>Input2022!G2616</f>
        <v>CA</v>
      </c>
      <c r="H2616">
        <f>Input2022!H2616*0.000001</f>
        <v>1.003339</v>
      </c>
      <c r="I2616">
        <f>Input2022!I2616*0.000001</f>
        <v>0</v>
      </c>
      <c r="J2616">
        <f>Input2022!J2616*0.000001</f>
        <v>1.852144</v>
      </c>
      <c r="K2616">
        <f>Input2022!K2616*0.000001</f>
        <v>0.316909</v>
      </c>
      <c r="L2616">
        <f>Input2022!L2616*0.000001</f>
        <v>2.4004249999999998</v>
      </c>
      <c r="M2616">
        <f>Input2022!M2616*0.000001</f>
        <v>2.299242</v>
      </c>
      <c r="N2616">
        <f>Input2022!N2616*0.000001</f>
        <v>0</v>
      </c>
      <c r="O2616">
        <f>Input2022!O2616*0.000001</f>
        <v>1.646093</v>
      </c>
      <c r="P2616">
        <f>Input2022!P2616*0.000001</f>
        <v>0.37224299999999999</v>
      </c>
      <c r="Q2616">
        <f>Input2022!Q2616*0.000001</f>
        <v>-1.0776349999999999</v>
      </c>
      <c r="R2616">
        <f>Input2022!R2616*0.000001</f>
        <v>4.558850394532902</v>
      </c>
      <c r="S2616">
        <f>Input2022!S2616*0.000001</f>
        <v>3.4812153945329016</v>
      </c>
      <c r="T2616">
        <f>Input2022!T2616*0.000001</f>
        <v>0.134211</v>
      </c>
      <c r="U2616">
        <f>Input2022!U2616*0.000001</f>
        <v>8.1786999999999999E-2</v>
      </c>
      <c r="V2616">
        <f>Input2022!V2616*0.000001</f>
        <v>2.7909E-2</v>
      </c>
      <c r="W2616">
        <f>Input2022!W2616*0.000001</f>
        <v>3.0133999999999998E-2</v>
      </c>
    </row>
    <row r="2617" spans="1:23">
      <c r="A2617">
        <f>Input2022!A2617</f>
        <v>2023</v>
      </c>
      <c r="B2617" t="str">
        <f>Input2022!B2617</f>
        <v>Shasta Union High School District</v>
      </c>
      <c r="C2617" t="str">
        <f>Input2022!C2617</f>
        <v>School District</v>
      </c>
      <c r="D2617" t="str">
        <f>Input2022!D2617</f>
        <v>06</v>
      </c>
      <c r="E2617" t="str">
        <f>Input2022!E2617</f>
        <v>089</v>
      </c>
      <c r="F2617" t="str">
        <f>Input2022!F2617</f>
        <v>36600</v>
      </c>
      <c r="G2617" t="str">
        <f>Input2022!G2617</f>
        <v>CA</v>
      </c>
      <c r="H2617">
        <f>Input2022!H2617*0.000001</f>
        <v>17.776104</v>
      </c>
      <c r="I2617">
        <f>Input2022!I2617*0.000001</f>
        <v>-1.0999999999999999E-2</v>
      </c>
      <c r="J2617">
        <f>Input2022!J2617*0.000001</f>
        <v>69.278807999999998</v>
      </c>
      <c r="K2617">
        <f>Input2022!K2617*0.000001</f>
        <v>70.051656999999992</v>
      </c>
      <c r="L2617">
        <f>Input2022!L2617*0.000001</f>
        <v>104.08665099999999</v>
      </c>
      <c r="M2617">
        <f>Input2022!M2617*0.000001</f>
        <v>80.458044999999998</v>
      </c>
      <c r="N2617">
        <f>Input2022!N2617*0.000001</f>
        <v>0</v>
      </c>
      <c r="O2617">
        <f>Input2022!O2617*0.000001</f>
        <v>32.314530999999995</v>
      </c>
      <c r="P2617">
        <f>Input2022!P2617*0.000001</f>
        <v>7.776993</v>
      </c>
      <c r="Q2617">
        <f>Input2022!Q2617*0.000001</f>
        <v>-54.997308999999994</v>
      </c>
      <c r="R2617">
        <f>Input2022!R2617*0.000001</f>
        <v>248.7292555305059</v>
      </c>
      <c r="S2617">
        <f>Input2022!S2617*0.000001</f>
        <v>193.73194653050589</v>
      </c>
      <c r="T2617">
        <f>Input2022!T2617*0.000001</f>
        <v>7.9532019999999992</v>
      </c>
      <c r="U2617">
        <f>Input2022!U2617*0.000001</f>
        <v>1.958361</v>
      </c>
      <c r="V2617">
        <f>Input2022!V2617*0.000001</f>
        <v>11.051596</v>
      </c>
      <c r="W2617">
        <f>Input2022!W2617*0.000001</f>
        <v>-54.794244999999997</v>
      </c>
    </row>
    <row r="2618" spans="1:23">
      <c r="A2618">
        <f>Input2022!A2618</f>
        <v>2023</v>
      </c>
      <c r="B2618" t="str">
        <f>Input2022!B2618</f>
        <v>Shiloh Elementary School District</v>
      </c>
      <c r="C2618" t="str">
        <f>Input2022!C2618</f>
        <v>School District</v>
      </c>
      <c r="D2618" t="str">
        <f>Input2022!D2618</f>
        <v>06</v>
      </c>
      <c r="E2618" t="str">
        <f>Input2022!E2618</f>
        <v>099</v>
      </c>
      <c r="F2618" t="str">
        <f>Input2022!F2618</f>
        <v>36660</v>
      </c>
      <c r="G2618" t="str">
        <f>Input2022!G2618</f>
        <v>CA</v>
      </c>
      <c r="H2618">
        <f>Input2022!H2618*0.000001</f>
        <v>1.5237149999999999</v>
      </c>
      <c r="I2618">
        <f>Input2022!I2618*0.000001</f>
        <v>-0.32171</v>
      </c>
      <c r="J2618">
        <f>Input2022!J2618*0.000001</f>
        <v>3.0068599999999996</v>
      </c>
      <c r="K2618">
        <f>Input2022!K2618*0.000001</f>
        <v>0</v>
      </c>
      <c r="L2618">
        <f>Input2022!L2618*0.000001</f>
        <v>3.5365199999999999</v>
      </c>
      <c r="M2618">
        <f>Input2022!M2618*0.000001</f>
        <v>3.332265</v>
      </c>
      <c r="N2618">
        <f>Input2022!N2618*0.000001</f>
        <v>0</v>
      </c>
      <c r="O2618">
        <f>Input2022!O2618*0.000001</f>
        <v>2.410736</v>
      </c>
      <c r="P2618">
        <f>Input2022!P2618*0.000001</f>
        <v>0.49063899999999999</v>
      </c>
      <c r="Q2618">
        <f>Input2022!Q2618*0.000001</f>
        <v>-1.854487</v>
      </c>
      <c r="R2618">
        <f>Input2022!R2618*0.000001</f>
        <v>7.9448032971678177</v>
      </c>
      <c r="S2618">
        <f>Input2022!S2618*0.000001</f>
        <v>6.090316297167818</v>
      </c>
      <c r="T2618">
        <f>Input2022!T2618*0.000001</f>
        <v>0.27355099999999999</v>
      </c>
      <c r="U2618">
        <f>Input2022!U2618*0.000001</f>
        <v>0</v>
      </c>
      <c r="V2618">
        <f>Input2022!V2618*0.000001</f>
        <v>0</v>
      </c>
      <c r="W2618">
        <f>Input2022!W2618*0.000001</f>
        <v>0.25557099999999999</v>
      </c>
    </row>
    <row r="2619" spans="1:23">
      <c r="A2619">
        <f>Input2022!A2619</f>
        <v>2023</v>
      </c>
      <c r="B2619" t="str">
        <f>Input2022!B2619</f>
        <v>Shoreline Unified School District</v>
      </c>
      <c r="C2619" t="str">
        <f>Input2022!C2619</f>
        <v>School District</v>
      </c>
      <c r="D2619" t="str">
        <f>Input2022!D2619</f>
        <v>06</v>
      </c>
      <c r="E2619" t="str">
        <f>Input2022!E2619</f>
        <v>041</v>
      </c>
      <c r="F2619" t="str">
        <f>Input2022!F2619</f>
        <v>36670</v>
      </c>
      <c r="G2619" t="str">
        <f>Input2022!G2619</f>
        <v>CA</v>
      </c>
      <c r="H2619">
        <f>Input2022!H2619*0.000001</f>
        <v>5.327178</v>
      </c>
      <c r="I2619">
        <f>Input2022!I2619*0.000001</f>
        <v>-0.32074900000000001</v>
      </c>
      <c r="J2619">
        <f>Input2022!J2619*0.000001</f>
        <v>17.804300999999999</v>
      </c>
      <c r="K2619">
        <f>Input2022!K2619*0.000001</f>
        <v>25.589373999999999</v>
      </c>
      <c r="L2619">
        <f>Input2022!L2619*0.000001</f>
        <v>24.945128999999998</v>
      </c>
      <c r="M2619">
        <f>Input2022!M2619*0.000001</f>
        <v>18.917438999999998</v>
      </c>
      <c r="N2619">
        <f>Input2022!N2619*0.000001</f>
        <v>0</v>
      </c>
      <c r="O2619">
        <f>Input2022!O2619*0.000001</f>
        <v>8.3676820000000003</v>
      </c>
      <c r="P2619">
        <f>Input2022!P2619*0.000001</f>
        <v>1.8201099999999999</v>
      </c>
      <c r="Q2619">
        <f>Input2022!Q2619*0.000001</f>
        <v>-12.765886</v>
      </c>
      <c r="R2619">
        <f>Input2022!R2619*0.000001</f>
        <v>55.496308264055237</v>
      </c>
      <c r="S2619">
        <f>Input2022!S2619*0.000001</f>
        <v>42.730422264055235</v>
      </c>
      <c r="T2619">
        <f>Input2022!T2619*0.000001</f>
        <v>1.9141839999999999</v>
      </c>
      <c r="U2619">
        <f>Input2022!U2619*0.000001</f>
        <v>0</v>
      </c>
      <c r="V2619">
        <f>Input2022!V2619*0.000001</f>
        <v>3.138871</v>
      </c>
      <c r="W2619">
        <f>Input2022!W2619*0.000001</f>
        <v>-6.7455319999999999</v>
      </c>
    </row>
    <row r="2620" spans="1:23">
      <c r="A2620">
        <f>Input2022!A2620</f>
        <v>2023</v>
      </c>
      <c r="B2620" t="str">
        <f>Input2022!B2620</f>
        <v>Sierra County</v>
      </c>
      <c r="C2620" t="str">
        <f>Input2022!C2620</f>
        <v>County</v>
      </c>
      <c r="D2620" t="str">
        <f>Input2022!D2620</f>
        <v>06</v>
      </c>
      <c r="E2620" t="str">
        <f>Input2022!E2620</f>
        <v>091</v>
      </c>
      <c r="F2620" t="str">
        <f>Input2022!F2620</f>
        <v>00000</v>
      </c>
      <c r="G2620" t="str">
        <f>Input2022!G2620</f>
        <v>CA</v>
      </c>
      <c r="H2620">
        <f>Input2022!H2620*0.000001</f>
        <v>1.635208</v>
      </c>
      <c r="I2620">
        <f>Input2022!I2620*0.000001</f>
        <v>-0.43592199999999998</v>
      </c>
      <c r="J2620">
        <f>Input2022!J2620*0.000001</f>
        <v>10.174787999999999</v>
      </c>
      <c r="K2620">
        <f>Input2022!K2620*0.000001</f>
        <v>21.224595999999998</v>
      </c>
      <c r="L2620">
        <f>Input2022!L2620*0.000001</f>
        <v>30.239179999999998</v>
      </c>
      <c r="M2620">
        <f>Input2022!M2620*0.000001</f>
        <v>9.4676779999999994</v>
      </c>
      <c r="N2620">
        <f>Input2022!N2620*0.000001</f>
        <v>0</v>
      </c>
      <c r="O2620">
        <f>Input2022!O2620*0.000001</f>
        <v>1.9675349999999998</v>
      </c>
      <c r="P2620">
        <f>Input2022!P2620*0.000001</f>
        <v>2.5827089999999999</v>
      </c>
      <c r="Q2620">
        <f>Input2022!Q2620*0.000001</f>
        <v>-10.752948</v>
      </c>
      <c r="R2620">
        <f>Input2022!R2620*0.000001</f>
        <v>90.22326799999999</v>
      </c>
      <c r="S2620">
        <f>Input2022!S2620*0.000001</f>
        <v>79.470320000000001</v>
      </c>
      <c r="T2620">
        <f>Input2022!T2620*0.000001</f>
        <v>1.4330779999999999</v>
      </c>
      <c r="U2620">
        <f>Input2022!U2620*0.000001</f>
        <v>0</v>
      </c>
      <c r="V2620">
        <f>Input2022!V2620*0.000001</f>
        <v>1.73421</v>
      </c>
      <c r="W2620">
        <f>Input2022!W2620*0.000001</f>
        <v>-28.418538999999999</v>
      </c>
    </row>
    <row r="2621" spans="1:23">
      <c r="A2621">
        <f>Input2022!A2621</f>
        <v>2023</v>
      </c>
      <c r="B2621" t="str">
        <f>Input2022!B2621</f>
        <v>Sierra County Office of Education</v>
      </c>
      <c r="C2621" t="str">
        <f>Input2022!C2621</f>
        <v>School District</v>
      </c>
      <c r="D2621" t="str">
        <f>Input2022!D2621</f>
        <v>06</v>
      </c>
      <c r="E2621" t="str">
        <f>Input2022!E2621</f>
        <v>091</v>
      </c>
      <c r="F2621" t="str">
        <f>Input2022!F2621</f>
        <v>91120</v>
      </c>
      <c r="G2621" t="str">
        <f>Input2022!G2621</f>
        <v>CA</v>
      </c>
      <c r="H2621">
        <f>Input2022!H2621*0.000001</f>
        <v>6.4068199999999997</v>
      </c>
      <c r="I2621">
        <f>Input2022!I2621*0.000001</f>
        <v>0</v>
      </c>
      <c r="J2621">
        <f>Input2022!J2621*0.000001</f>
        <v>2.8175689999999998</v>
      </c>
      <c r="K2621">
        <f>Input2022!K2621*0.000001</f>
        <v>0</v>
      </c>
      <c r="L2621">
        <f>Input2022!L2621*0.000001</f>
        <v>5.4695049999999998</v>
      </c>
      <c r="M2621">
        <f>Input2022!M2621*0.000001</f>
        <v>5.0069149999999993</v>
      </c>
      <c r="N2621">
        <f>Input2022!N2621*0.000001</f>
        <v>4.8885339999999999</v>
      </c>
      <c r="O2621">
        <f>Input2022!O2621*0.000001</f>
        <v>0</v>
      </c>
      <c r="P2621">
        <f>Input2022!P2621*0.000001</f>
        <v>0.206368</v>
      </c>
      <c r="Q2621">
        <f>Input2022!Q2621*0.000001</f>
        <v>-1.8921089999999998</v>
      </c>
      <c r="R2621">
        <f>Input2022!R2621*0.000001</f>
        <v>7.8358987719298243</v>
      </c>
      <c r="S2621">
        <f>Input2022!S2621*0.000001</f>
        <v>5.9437897719298247</v>
      </c>
      <c r="T2621">
        <f>Input2022!T2621*0.000001</f>
        <v>0.25972200000000001</v>
      </c>
      <c r="U2621">
        <f>Input2022!U2621*0.000001</f>
        <v>0</v>
      </c>
      <c r="V2621">
        <f>Input2022!V2621*0.000001</f>
        <v>7.2521000000000002E-2</v>
      </c>
      <c r="W2621">
        <f>Input2022!W2621*0.000001</f>
        <v>5.0821179999999995</v>
      </c>
    </row>
    <row r="2622" spans="1:23">
      <c r="A2622">
        <f>Input2022!A2622</f>
        <v>2023</v>
      </c>
      <c r="B2622" t="str">
        <f>Input2022!B2622</f>
        <v>Sierra Madre</v>
      </c>
      <c r="C2622" t="str">
        <f>Input2022!C2622</f>
        <v>City</v>
      </c>
      <c r="D2622" t="str">
        <f>Input2022!D2622</f>
        <v>06</v>
      </c>
      <c r="E2622" t="str">
        <f>Input2022!E2622</f>
        <v>037</v>
      </c>
      <c r="F2622">
        <f>Input2022!F2622</f>
        <v>71806</v>
      </c>
      <c r="G2622" t="str">
        <f>Input2022!G2622</f>
        <v>CA</v>
      </c>
      <c r="H2622">
        <f>Input2022!H2622*0.000001</f>
        <v>11.560063</v>
      </c>
      <c r="I2622">
        <f>Input2022!I2622*0.000001</f>
        <v>-1.0768069999999998</v>
      </c>
      <c r="J2622">
        <f>Input2022!J2622*0.000001</f>
        <v>14.383680999999999</v>
      </c>
      <c r="K2622">
        <f>Input2022!K2622*0.000001</f>
        <v>8.0934349999999995</v>
      </c>
      <c r="L2622">
        <f>Input2022!L2622*0.000001</f>
        <v>27.314563</v>
      </c>
      <c r="M2622">
        <f>Input2022!M2622*0.000001</f>
        <v>16.684394999999999</v>
      </c>
      <c r="N2622">
        <f>Input2022!N2622*0.000001</f>
        <v>0</v>
      </c>
      <c r="O2622">
        <f>Input2022!O2622*0.000001</f>
        <v>12.027970999999999</v>
      </c>
      <c r="P2622">
        <f>Input2022!P2622*0.000001</f>
        <v>1.46732</v>
      </c>
      <c r="Q2622">
        <f>Input2022!Q2622*0.000001</f>
        <v>-8.0669629999999994</v>
      </c>
      <c r="R2622">
        <f>Input2022!R2622*0.000001</f>
        <v>63.820909999999998</v>
      </c>
      <c r="S2622">
        <f>Input2022!S2622*0.000001</f>
        <v>55.753946999999997</v>
      </c>
      <c r="T2622">
        <f>Input2022!T2622*0.000001</f>
        <v>1.3724149999999999</v>
      </c>
      <c r="U2622">
        <f>Input2022!U2622*0.000001</f>
        <v>2.0939389999999998</v>
      </c>
      <c r="V2622">
        <f>Input2022!V2622*0.000001</f>
        <v>2.2440769999999999</v>
      </c>
      <c r="W2622">
        <f>Input2022!W2622*0.000001</f>
        <v>13.313338</v>
      </c>
    </row>
    <row r="2623" spans="1:23">
      <c r="A2623">
        <f>Input2022!A2623</f>
        <v>2023</v>
      </c>
      <c r="B2623" t="str">
        <f>Input2022!B2623</f>
        <v>Sierra Sands Unified School District</v>
      </c>
      <c r="C2623" t="str">
        <f>Input2022!C2623</f>
        <v>School District</v>
      </c>
      <c r="D2623" t="str">
        <f>Input2022!D2623</f>
        <v>06</v>
      </c>
      <c r="E2623" t="str">
        <f>Input2022!E2623</f>
        <v>029</v>
      </c>
      <c r="F2623" t="str">
        <f>Input2022!F2623</f>
        <v>36800</v>
      </c>
      <c r="G2623" t="str">
        <f>Input2022!G2623</f>
        <v>CA</v>
      </c>
      <c r="H2623">
        <f>Input2022!H2623*0.000001</f>
        <v>23.243621999999998</v>
      </c>
      <c r="I2623">
        <f>Input2022!I2623*0.000001</f>
        <v>-6.8711009999999995</v>
      </c>
      <c r="J2623">
        <f>Input2022!J2623*0.000001</f>
        <v>80.360187999999994</v>
      </c>
      <c r="K2623">
        <f>Input2022!K2623*0.000001</f>
        <v>28.420748</v>
      </c>
      <c r="L2623">
        <f>Input2022!L2623*0.000001</f>
        <v>119.694744</v>
      </c>
      <c r="M2623">
        <f>Input2022!M2623*0.000001</f>
        <v>96.407753999999997</v>
      </c>
      <c r="N2623">
        <f>Input2022!N2623*0.000001</f>
        <v>0</v>
      </c>
      <c r="O2623">
        <f>Input2022!O2623*0.000001</f>
        <v>44.004300000000001</v>
      </c>
      <c r="P2623">
        <f>Input2022!P2623*0.000001</f>
        <v>10.335580999999999</v>
      </c>
      <c r="Q2623">
        <f>Input2022!Q2623*0.000001</f>
        <v>-50.156890999999995</v>
      </c>
      <c r="R2623">
        <f>Input2022!R2623*0.000001</f>
        <v>222.313221</v>
      </c>
      <c r="S2623">
        <f>Input2022!S2623*0.000001</f>
        <v>172.15633</v>
      </c>
      <c r="T2623">
        <f>Input2022!T2623*0.000001</f>
        <v>7.624498</v>
      </c>
      <c r="U2623">
        <f>Input2022!U2623*0.000001</f>
        <v>-1.8929999999999999E-3</v>
      </c>
      <c r="V2623">
        <f>Input2022!V2623*0.000001</f>
        <v>14.023233999999999</v>
      </c>
      <c r="W2623">
        <f>Input2022!W2623*0.000001</f>
        <v>-31.308349999999997</v>
      </c>
    </row>
    <row r="2624" spans="1:23">
      <c r="A2624">
        <f>Input2022!A2624</f>
        <v>2023</v>
      </c>
      <c r="B2624" t="str">
        <f>Input2022!B2624</f>
        <v>Sierra Unified School District</v>
      </c>
      <c r="C2624" t="str">
        <f>Input2022!C2624</f>
        <v>School District</v>
      </c>
      <c r="D2624" t="str">
        <f>Input2022!D2624</f>
        <v>06</v>
      </c>
      <c r="E2624" t="str">
        <f>Input2022!E2624</f>
        <v>019</v>
      </c>
      <c r="F2624" t="str">
        <f>Input2022!F2624</f>
        <v>36805</v>
      </c>
      <c r="G2624" t="str">
        <f>Input2022!G2624</f>
        <v>CA</v>
      </c>
      <c r="H2624">
        <f>Input2022!H2624*0.000001</f>
        <v>2.8507919999999998</v>
      </c>
      <c r="I2624">
        <f>Input2022!I2624*0.000001</f>
        <v>-0.130851</v>
      </c>
      <c r="J2624">
        <f>Input2022!J2624*0.000001</f>
        <v>22.826998</v>
      </c>
      <c r="K2624">
        <f>Input2022!K2624*0.000001</f>
        <v>0.26134799999999997</v>
      </c>
      <c r="L2624">
        <f>Input2022!L2624*0.000001</f>
        <v>26.460393</v>
      </c>
      <c r="M2624">
        <f>Input2022!M2624*0.000001</f>
        <v>24.837484</v>
      </c>
      <c r="N2624">
        <f>Input2022!N2624*0.000001</f>
        <v>5.3529459999999993</v>
      </c>
      <c r="O2624">
        <f>Input2022!O2624*0.000001</f>
        <v>0</v>
      </c>
      <c r="P2624">
        <f>Input2022!P2624*0.000001</f>
        <v>2.3570899999999999</v>
      </c>
      <c r="Q2624">
        <f>Input2022!Q2624*0.000001</f>
        <v>-17.802128</v>
      </c>
      <c r="R2624">
        <f>Input2022!R2624*0.000001</f>
        <v>78.169307044692118</v>
      </c>
      <c r="S2624">
        <f>Input2022!S2624*0.000001</f>
        <v>60.367179044692122</v>
      </c>
      <c r="T2624">
        <f>Input2022!T2624*0.000001</f>
        <v>2.6181540000000001</v>
      </c>
      <c r="U2624">
        <f>Input2022!U2624*0.000001</f>
        <v>0</v>
      </c>
      <c r="V2624">
        <f>Input2022!V2624*0.000001</f>
        <v>3.4297279999999999</v>
      </c>
      <c r="W2624">
        <f>Input2022!W2624*0.000001</f>
        <v>-11.551641</v>
      </c>
    </row>
    <row r="2625" spans="1:23">
      <c r="A2625">
        <f>Input2022!A2625</f>
        <v>2023</v>
      </c>
      <c r="B2625" t="str">
        <f>Input2022!B2625</f>
        <v>Sierra-Sacramento Valley Emergency Medical Services Agency</v>
      </c>
      <c r="C2625" t="str">
        <f>Input2022!C2625</f>
        <v>Special District</v>
      </c>
      <c r="D2625" t="str">
        <f>Input2022!D2625</f>
        <v>06</v>
      </c>
      <c r="E2625" t="str">
        <f>Input2022!E2625</f>
        <v>061</v>
      </c>
      <c r="F2625" t="str">
        <f>Input2022!F2625</f>
        <v>99104</v>
      </c>
      <c r="G2625" t="str">
        <f>Input2022!G2625</f>
        <v>CA</v>
      </c>
      <c r="H2625">
        <f>Input2022!H2625*0.000001</f>
        <v>5.3506289999999996</v>
      </c>
      <c r="I2625">
        <f>Input2022!I2625*0.000001</f>
        <v>0</v>
      </c>
      <c r="J2625">
        <f>Input2022!J2625*0.000001</f>
        <v>2.9148849999999999</v>
      </c>
      <c r="K2625">
        <f>Input2022!K2625*0.000001</f>
        <v>0.25126500000000002</v>
      </c>
      <c r="L2625">
        <f>Input2022!L2625*0.000001</f>
        <v>3.2523749999999998</v>
      </c>
      <c r="M2625">
        <f>Input2022!M2625*0.000001</f>
        <v>3.608584</v>
      </c>
      <c r="N2625">
        <f>Input2022!N2625*0.000001</f>
        <v>5.2037879999999994</v>
      </c>
      <c r="O2625">
        <f>Input2022!O2625*0.000001</f>
        <v>0</v>
      </c>
      <c r="P2625">
        <f>Input2022!P2625*0.000001</f>
        <v>7.4709999999999999E-2</v>
      </c>
      <c r="Q2625">
        <f>Input2022!Q2625*0.000001</f>
        <v>-1.616673</v>
      </c>
      <c r="R2625">
        <f>Input2022!R2625*0.000001</f>
        <v>7.4109400000000001</v>
      </c>
      <c r="S2625">
        <f>Input2022!S2625*0.000001</f>
        <v>5.7942669999999996</v>
      </c>
      <c r="T2625">
        <f>Input2022!T2625*0.000001</f>
        <v>0.10937799999999999</v>
      </c>
      <c r="U2625">
        <f>Input2022!U2625*0.000001</f>
        <v>2.1533229999999999</v>
      </c>
      <c r="V2625">
        <f>Input2022!V2625*0.000001</f>
        <v>1.2771669999999999</v>
      </c>
      <c r="W2625">
        <f>Input2022!W2625*0.000001</f>
        <v>4.9936419999999995</v>
      </c>
    </row>
    <row r="2626" spans="1:23">
      <c r="A2626">
        <f>Input2022!A2626</f>
        <v>2023</v>
      </c>
      <c r="B2626" t="str">
        <f>Input2022!B2626</f>
        <v>Signal Hill</v>
      </c>
      <c r="C2626" t="str">
        <f>Input2022!C2626</f>
        <v>City</v>
      </c>
      <c r="D2626" t="str">
        <f>Input2022!D2626</f>
        <v>06</v>
      </c>
      <c r="E2626" t="str">
        <f>Input2022!E2626</f>
        <v>037</v>
      </c>
      <c r="F2626">
        <f>Input2022!F2626</f>
        <v>71876</v>
      </c>
      <c r="G2626" t="str">
        <f>Input2022!G2626</f>
        <v>CA</v>
      </c>
      <c r="H2626">
        <f>Input2022!H2626*0.000001</f>
        <v>54.119219000000001</v>
      </c>
      <c r="I2626">
        <f>Input2022!I2626*0.000001</f>
        <v>-0.81795999999999991</v>
      </c>
      <c r="J2626">
        <f>Input2022!J2626*0.000001</f>
        <v>30.748543999999999</v>
      </c>
      <c r="K2626">
        <f>Input2022!K2626*0.000001</f>
        <v>25.015936</v>
      </c>
      <c r="L2626">
        <f>Input2022!L2626*0.000001</f>
        <v>47.605618999999997</v>
      </c>
      <c r="M2626">
        <f>Input2022!M2626*0.000001</f>
        <v>36.752566999999999</v>
      </c>
      <c r="N2626">
        <f>Input2022!N2626*0.000001</f>
        <v>0</v>
      </c>
      <c r="O2626">
        <f>Input2022!O2626*0.000001</f>
        <v>51.079101999999999</v>
      </c>
      <c r="P2626">
        <f>Input2022!P2626*0.000001</f>
        <v>3.5200489999999998</v>
      </c>
      <c r="Q2626">
        <f>Input2022!Q2626*0.000001</f>
        <v>-36.959054000000002</v>
      </c>
      <c r="R2626">
        <f>Input2022!R2626*0.000001</f>
        <v>127.67717362956564</v>
      </c>
      <c r="S2626">
        <f>Input2022!S2626*0.000001</f>
        <v>90.718119629565649</v>
      </c>
      <c r="T2626">
        <f>Input2022!T2626*0.000001</f>
        <v>3.7240309999999996</v>
      </c>
      <c r="U2626">
        <f>Input2022!U2626*0.000001</f>
        <v>3.7465699999999997</v>
      </c>
      <c r="V2626">
        <f>Input2022!V2626*0.000001</f>
        <v>12.713574999999999</v>
      </c>
      <c r="W2626">
        <f>Input2022!W2626*0.000001</f>
        <v>42.109477999999996</v>
      </c>
    </row>
    <row r="2627" spans="1:23">
      <c r="A2627">
        <f>Input2022!A2627</f>
        <v>2023</v>
      </c>
      <c r="B2627" t="str">
        <f>Input2022!B2627</f>
        <v>Silver Fork Elementary School District</v>
      </c>
      <c r="C2627" t="str">
        <f>Input2022!C2627</f>
        <v>School District</v>
      </c>
      <c r="D2627" t="str">
        <f>Input2022!D2627</f>
        <v>06</v>
      </c>
      <c r="E2627" t="str">
        <f>Input2022!E2627</f>
        <v>017</v>
      </c>
      <c r="F2627" t="str">
        <f>Input2022!F2627</f>
        <v>36810</v>
      </c>
      <c r="G2627" t="str">
        <f>Input2022!G2627</f>
        <v>CA</v>
      </c>
      <c r="H2627">
        <f>Input2022!H2627*0.000001</f>
        <v>0.87452699999999994</v>
      </c>
      <c r="I2627">
        <f>Input2022!I2627*0.000001</f>
        <v>-2.2668999999999998E-2</v>
      </c>
      <c r="J2627">
        <f>Input2022!J2627*0.000001</f>
        <v>0.51007899999999995</v>
      </c>
      <c r="K2627">
        <f>Input2022!K2627*0.000001</f>
        <v>0</v>
      </c>
      <c r="L2627">
        <f>Input2022!L2627*0.000001</f>
        <v>0.63865699999999992</v>
      </c>
      <c r="M2627">
        <f>Input2022!M2627*0.000001</f>
        <v>0.63556299999999999</v>
      </c>
      <c r="N2627">
        <f>Input2022!N2627*0.000001</f>
        <v>0</v>
      </c>
      <c r="O2627">
        <f>Input2022!O2627*0.000001</f>
        <v>1.098403</v>
      </c>
      <c r="P2627">
        <f>Input2022!P2627*0.000001</f>
        <v>8.2045999999999994E-2</v>
      </c>
      <c r="Q2627">
        <f>Input2022!Q2627*0.000001</f>
        <v>-0.28190599999999999</v>
      </c>
      <c r="R2627">
        <f>Input2022!R2627*0.000001</f>
        <v>1.3411946695936061</v>
      </c>
      <c r="S2627">
        <f>Input2022!S2627*0.000001</f>
        <v>1.0592886695936061</v>
      </c>
      <c r="T2627">
        <f>Input2022!T2627*0.000001</f>
        <v>4.2334999999999998E-2</v>
      </c>
      <c r="U2627">
        <f>Input2022!U2627*0.000001</f>
        <v>0</v>
      </c>
      <c r="V2627">
        <f>Input2022!V2627*0.000001</f>
        <v>0</v>
      </c>
      <c r="W2627">
        <f>Input2022!W2627*0.000001</f>
        <v>0.64038799999999996</v>
      </c>
    </row>
    <row r="2628" spans="1:23">
      <c r="A2628">
        <f>Input2022!A2628</f>
        <v>2023</v>
      </c>
      <c r="B2628" t="str">
        <f>Input2022!B2628</f>
        <v>Silver Valley Unified School District</v>
      </c>
      <c r="C2628" t="str">
        <f>Input2022!C2628</f>
        <v>School District</v>
      </c>
      <c r="D2628" t="str">
        <f>Input2022!D2628</f>
        <v>06</v>
      </c>
      <c r="E2628" t="str">
        <f>Input2022!E2628</f>
        <v>071</v>
      </c>
      <c r="F2628" t="str">
        <f>Input2022!F2628</f>
        <v>36820</v>
      </c>
      <c r="G2628" t="str">
        <f>Input2022!G2628</f>
        <v>CA</v>
      </c>
      <c r="H2628">
        <f>Input2022!H2628*0.000001</f>
        <v>16.411016999999998</v>
      </c>
      <c r="I2628">
        <f>Input2022!I2628*0.000001</f>
        <v>-0.84659299999999993</v>
      </c>
      <c r="J2628">
        <f>Input2022!J2628*0.000001</f>
        <v>41.467400999999995</v>
      </c>
      <c r="K2628">
        <f>Input2022!K2628*0.000001</f>
        <v>2.217231</v>
      </c>
      <c r="L2628">
        <f>Input2022!L2628*0.000001</f>
        <v>52.014536999999997</v>
      </c>
      <c r="M2628">
        <f>Input2022!M2628*0.000001</f>
        <v>50.026573999999997</v>
      </c>
      <c r="N2628">
        <f>Input2022!N2628*0.000001</f>
        <v>0</v>
      </c>
      <c r="O2628">
        <f>Input2022!O2628*0.000001</f>
        <v>23.168295000000001</v>
      </c>
      <c r="P2628">
        <f>Input2022!P2628*0.000001</f>
        <v>4.5188999999999995</v>
      </c>
      <c r="Q2628">
        <f>Input2022!Q2628*0.000001</f>
        <v>-26.310307999999999</v>
      </c>
      <c r="R2628">
        <f>Input2022!R2628*0.000001</f>
        <v>115.85728473684212</v>
      </c>
      <c r="S2628">
        <f>Input2022!S2628*0.000001</f>
        <v>89.546976736842126</v>
      </c>
      <c r="T2628">
        <f>Input2022!T2628*0.000001</f>
        <v>3.997665</v>
      </c>
      <c r="U2628">
        <f>Input2022!U2628*0.000001</f>
        <v>0</v>
      </c>
      <c r="V2628">
        <f>Input2022!V2628*0.000001</f>
        <v>8.907686</v>
      </c>
      <c r="W2628">
        <f>Input2022!W2628*0.000001</f>
        <v>-14.170411999999999</v>
      </c>
    </row>
    <row r="2629" spans="1:23">
      <c r="A2629">
        <f>Input2022!A2629</f>
        <v>2023</v>
      </c>
      <c r="B2629" t="str">
        <f>Input2022!B2629</f>
        <v>Simi Valley</v>
      </c>
      <c r="C2629" t="str">
        <f>Input2022!C2629</f>
        <v>City</v>
      </c>
      <c r="D2629" t="str">
        <f>Input2022!D2629</f>
        <v>06</v>
      </c>
      <c r="E2629" t="str">
        <f>Input2022!E2629</f>
        <v>111</v>
      </c>
      <c r="F2629">
        <f>Input2022!F2629</f>
        <v>72016</v>
      </c>
      <c r="G2629" t="str">
        <f>Input2022!G2629</f>
        <v>CA</v>
      </c>
      <c r="H2629">
        <f>Input2022!H2629*0.000001</f>
        <v>76.407651000000001</v>
      </c>
      <c r="I2629">
        <f>Input2022!I2629*0.000001</f>
        <v>-11.199425999999999</v>
      </c>
      <c r="J2629">
        <f>Input2022!J2629*0.000001</f>
        <v>75.713428999999991</v>
      </c>
      <c r="K2629">
        <f>Input2022!K2629*0.000001</f>
        <v>77.059421999999998</v>
      </c>
      <c r="L2629">
        <f>Input2022!L2629*0.000001</f>
        <v>184.46551599999998</v>
      </c>
      <c r="M2629">
        <f>Input2022!M2629*0.000001</f>
        <v>85.511710999999991</v>
      </c>
      <c r="N2629">
        <f>Input2022!N2629*0.000001</f>
        <v>0</v>
      </c>
      <c r="O2629">
        <f>Input2022!O2629*0.000001</f>
        <v>70.816457999999997</v>
      </c>
      <c r="P2629">
        <f>Input2022!P2629*0.000001</f>
        <v>6.3596089999999998</v>
      </c>
      <c r="Q2629">
        <f>Input2022!Q2629*0.000001</f>
        <v>-165.730908</v>
      </c>
      <c r="R2629">
        <f>Input2022!R2629*0.000001</f>
        <v>558.72274499999992</v>
      </c>
      <c r="S2629">
        <f>Input2022!S2629*0.000001</f>
        <v>392.99183699999998</v>
      </c>
      <c r="T2629">
        <f>Input2022!T2629*0.000001</f>
        <v>13.439387</v>
      </c>
      <c r="U2629">
        <f>Input2022!U2629*0.000001</f>
        <v>3.2659029999999998</v>
      </c>
      <c r="V2629">
        <f>Input2022!V2629*0.000001</f>
        <v>86.920777999999999</v>
      </c>
      <c r="W2629">
        <f>Input2022!W2629*0.000001</f>
        <v>-57.486048999999994</v>
      </c>
    </row>
    <row r="2630" spans="1:23">
      <c r="A2630">
        <f>Input2022!A2630</f>
        <v>2023</v>
      </c>
      <c r="B2630" t="str">
        <f>Input2022!B2630</f>
        <v>Simi Valley Unified School District</v>
      </c>
      <c r="C2630" t="str">
        <f>Input2022!C2630</f>
        <v>School District</v>
      </c>
      <c r="D2630" t="str">
        <f>Input2022!D2630</f>
        <v>06</v>
      </c>
      <c r="E2630" t="str">
        <f>Input2022!E2630</f>
        <v>111</v>
      </c>
      <c r="F2630" t="str">
        <f>Input2022!F2630</f>
        <v>36840</v>
      </c>
      <c r="G2630" t="str">
        <f>Input2022!G2630</f>
        <v>CA</v>
      </c>
      <c r="H2630">
        <f>Input2022!H2630*0.000001</f>
        <v>26.455420999999998</v>
      </c>
      <c r="I2630">
        <f>Input2022!I2630*0.000001</f>
        <v>0</v>
      </c>
      <c r="J2630">
        <f>Input2022!J2630*0.000001</f>
        <v>242.05069999999998</v>
      </c>
      <c r="K2630">
        <f>Input2022!K2630*0.000001</f>
        <v>305.72980799999999</v>
      </c>
      <c r="L2630">
        <f>Input2022!L2630*0.000001</f>
        <v>296.28788800000001</v>
      </c>
      <c r="M2630">
        <f>Input2022!M2630*0.000001</f>
        <v>253.57200499999999</v>
      </c>
      <c r="N2630">
        <f>Input2022!N2630*0.000001</f>
        <v>0</v>
      </c>
      <c r="O2630">
        <f>Input2022!O2630*0.000001</f>
        <v>68.552770999999993</v>
      </c>
      <c r="P2630">
        <f>Input2022!P2630*0.000001</f>
        <v>27.996578</v>
      </c>
      <c r="Q2630">
        <f>Input2022!Q2630*0.000001</f>
        <v>-162.63900599999999</v>
      </c>
      <c r="R2630">
        <f>Input2022!R2630*0.000001</f>
        <v>732.06340350877201</v>
      </c>
      <c r="S2630">
        <f>Input2022!S2630*0.000001</f>
        <v>569.42439750877202</v>
      </c>
      <c r="T2630">
        <f>Input2022!T2630*0.000001</f>
        <v>26.536541999999997</v>
      </c>
      <c r="U2630">
        <f>Input2022!U2630*0.000001</f>
        <v>-6.5209496730731118E-3</v>
      </c>
      <c r="V2630">
        <f>Input2022!V2630*0.000001</f>
        <v>20.320686050326927</v>
      </c>
      <c r="W2630">
        <f>Input2022!W2630*0.000001</f>
        <v>-178.63954099999998</v>
      </c>
    </row>
    <row r="2631" spans="1:23">
      <c r="A2631">
        <f>Input2022!A2631</f>
        <v>2023</v>
      </c>
      <c r="B2631" t="str">
        <f>Input2022!B2631</f>
        <v>Siskiyou County</v>
      </c>
      <c r="C2631" t="str">
        <f>Input2022!C2631</f>
        <v>County</v>
      </c>
      <c r="D2631" t="str">
        <f>Input2022!D2631</f>
        <v>06</v>
      </c>
      <c r="E2631" t="str">
        <f>Input2022!E2631</f>
        <v>093</v>
      </c>
      <c r="F2631" t="str">
        <f>Input2022!F2631</f>
        <v>00000</v>
      </c>
      <c r="G2631" t="str">
        <f>Input2022!G2631</f>
        <v>CA</v>
      </c>
      <c r="H2631">
        <f>Input2022!H2631*0.000001</f>
        <v>9.759917999999999</v>
      </c>
      <c r="I2631">
        <f>Input2022!I2631*0.000001</f>
        <v>-0.573743</v>
      </c>
      <c r="J2631">
        <f>Input2022!J2631*0.000001</f>
        <v>47.789569</v>
      </c>
      <c r="K2631">
        <f>Input2022!K2631*0.000001</f>
        <v>39.701464999999999</v>
      </c>
      <c r="L2631">
        <f>Input2022!L2631*0.000001</f>
        <v>151.239172</v>
      </c>
      <c r="M2631">
        <f>Input2022!M2631*0.000001</f>
        <v>48.517112999999995</v>
      </c>
      <c r="N2631">
        <f>Input2022!N2631*0.000001</f>
        <v>3.4449299999999998</v>
      </c>
      <c r="O2631">
        <f>Input2022!O2631*0.000001</f>
        <v>19.381087999999998</v>
      </c>
      <c r="P2631">
        <f>Input2022!P2631*0.000001</f>
        <v>6.6168179999999994</v>
      </c>
      <c r="Q2631">
        <f>Input2022!Q2631*0.000001</f>
        <v>-120.300134</v>
      </c>
      <c r="R2631">
        <f>Input2022!R2631*0.000001</f>
        <v>394.63406980067691</v>
      </c>
      <c r="S2631">
        <f>Input2022!S2631*0.000001</f>
        <v>274.33393580067695</v>
      </c>
      <c r="T2631">
        <f>Input2022!T2631*0.000001</f>
        <v>13.026698999999999</v>
      </c>
      <c r="U2631">
        <f>Input2022!U2631*0.000001</f>
        <v>1.37866</v>
      </c>
      <c r="V2631">
        <f>Input2022!V2631*0.000001</f>
        <v>48.524017999999998</v>
      </c>
      <c r="W2631">
        <f>Input2022!W2631*0.000001</f>
        <v>-138.79386599999998</v>
      </c>
    </row>
    <row r="2632" spans="1:23">
      <c r="A2632">
        <f>Input2022!A2632</f>
        <v>2023</v>
      </c>
      <c r="B2632" t="str">
        <f>Input2022!B2632</f>
        <v>Snowline Joint Unified School District</v>
      </c>
      <c r="C2632" t="str">
        <f>Input2022!C2632</f>
        <v>School District</v>
      </c>
      <c r="D2632" t="str">
        <f>Input2022!D2632</f>
        <v>06</v>
      </c>
      <c r="E2632" t="str">
        <f>Input2022!E2632</f>
        <v>037</v>
      </c>
      <c r="F2632" t="str">
        <f>Input2022!F2632</f>
        <v>36970</v>
      </c>
      <c r="G2632" t="str">
        <f>Input2022!G2632</f>
        <v>CA</v>
      </c>
      <c r="H2632">
        <f>Input2022!H2632*0.000001</f>
        <v>49.626818</v>
      </c>
      <c r="I2632">
        <f>Input2022!I2632*0.000001</f>
        <v>-4.1479369999999998</v>
      </c>
      <c r="J2632">
        <f>Input2022!J2632*0.000001</f>
        <v>114.70499599999999</v>
      </c>
      <c r="K2632">
        <f>Input2022!K2632*0.000001</f>
        <v>59.625121</v>
      </c>
      <c r="L2632">
        <f>Input2022!L2632*0.000001</f>
        <v>147.55792599999998</v>
      </c>
      <c r="M2632">
        <f>Input2022!M2632*0.000001</f>
        <v>141.403941</v>
      </c>
      <c r="N2632">
        <f>Input2022!N2632*0.000001</f>
        <v>0</v>
      </c>
      <c r="O2632">
        <f>Input2022!O2632*0.000001</f>
        <v>79.547186999999994</v>
      </c>
      <c r="P2632">
        <f>Input2022!P2632*0.000001</f>
        <v>14.609371999999999</v>
      </c>
      <c r="Q2632">
        <f>Input2022!Q2632*0.000001</f>
        <v>-80.327688999999992</v>
      </c>
      <c r="R2632">
        <f>Input2022!R2632*0.000001</f>
        <v>355.70596263157898</v>
      </c>
      <c r="S2632">
        <f>Input2022!S2632*0.000001</f>
        <v>275.37827363157896</v>
      </c>
      <c r="T2632">
        <f>Input2022!T2632*0.000001</f>
        <v>13.459399999999999</v>
      </c>
      <c r="U2632">
        <f>Input2022!U2632*0.000001</f>
        <v>-3.0194636417673862E-3</v>
      </c>
      <c r="V2632">
        <f>Input2022!V2632*0.000001</f>
        <v>9.6540915363582336</v>
      </c>
      <c r="W2632">
        <f>Input2022!W2632*0.000001</f>
        <v>-30.617390999999998</v>
      </c>
    </row>
    <row r="2633" spans="1:23">
      <c r="A2633">
        <f>Input2022!A2633</f>
        <v>2023</v>
      </c>
      <c r="B2633" t="str">
        <f>Input2022!B2633</f>
        <v>Solana Beach</v>
      </c>
      <c r="C2633" t="str">
        <f>Input2022!C2633</f>
        <v>City</v>
      </c>
      <c r="D2633" t="str">
        <f>Input2022!D2633</f>
        <v>06</v>
      </c>
      <c r="E2633" t="str">
        <f>Input2022!E2633</f>
        <v>073</v>
      </c>
      <c r="F2633">
        <f>Input2022!F2633</f>
        <v>72506</v>
      </c>
      <c r="G2633" t="str">
        <f>Input2022!G2633</f>
        <v>CA</v>
      </c>
      <c r="H2633">
        <f>Input2022!H2633*0.000001</f>
        <v>18.135214999999999</v>
      </c>
      <c r="I2633">
        <f>Input2022!I2633*0.000001</f>
        <v>-3.431416</v>
      </c>
      <c r="J2633">
        <f>Input2022!J2633*0.000001</f>
        <v>24.438374</v>
      </c>
      <c r="K2633">
        <f>Input2022!K2633*0.000001</f>
        <v>21.716556000000001</v>
      </c>
      <c r="L2633">
        <f>Input2022!L2633*0.000001</f>
        <v>47.406497999999999</v>
      </c>
      <c r="M2633">
        <f>Input2022!M2633*0.000001</f>
        <v>28.877268999999998</v>
      </c>
      <c r="N2633">
        <f>Input2022!N2633*0.000001</f>
        <v>0</v>
      </c>
      <c r="O2633">
        <f>Input2022!O2633*0.000001</f>
        <v>28.958181999999997</v>
      </c>
      <c r="P2633">
        <f>Input2022!P2633*0.000001</f>
        <v>7.59185</v>
      </c>
      <c r="Q2633">
        <f>Input2022!Q2633*0.000001</f>
        <v>-19.434736999999998</v>
      </c>
      <c r="R2633">
        <f>Input2022!R2633*0.000001</f>
        <v>66.632747100593875</v>
      </c>
      <c r="S2633">
        <f>Input2022!S2633*0.000001</f>
        <v>47.198010100593869</v>
      </c>
      <c r="T2633">
        <f>Input2022!T2633*0.000001</f>
        <v>2.1953320000000001</v>
      </c>
      <c r="U2633">
        <f>Input2022!U2633*0.000001</f>
        <v>1.4337139999999999</v>
      </c>
      <c r="V2633">
        <f>Input2022!V2633*0.000001</f>
        <v>3.674391</v>
      </c>
      <c r="W2633">
        <f>Input2022!W2633*0.000001</f>
        <v>5.2890259999999998</v>
      </c>
    </row>
    <row r="2634" spans="1:23">
      <c r="A2634">
        <f>Input2022!A2634</f>
        <v>2023</v>
      </c>
      <c r="B2634" t="str">
        <f>Input2022!B2634</f>
        <v>Solana Beach School District</v>
      </c>
      <c r="C2634" t="str">
        <f>Input2022!C2634</f>
        <v>School District</v>
      </c>
      <c r="D2634" t="str">
        <f>Input2022!D2634</f>
        <v>06</v>
      </c>
      <c r="E2634" t="str">
        <f>Input2022!E2634</f>
        <v>073</v>
      </c>
      <c r="F2634" t="str">
        <f>Input2022!F2634</f>
        <v>36990</v>
      </c>
      <c r="G2634" t="str">
        <f>Input2022!G2634</f>
        <v>CA</v>
      </c>
      <c r="H2634">
        <f>Input2022!H2634*0.000001</f>
        <v>24.693684999999999</v>
      </c>
      <c r="I2634">
        <f>Input2022!I2634*0.000001</f>
        <v>0</v>
      </c>
      <c r="J2634">
        <f>Input2022!J2634*0.000001</f>
        <v>57.969256999999999</v>
      </c>
      <c r="K2634">
        <f>Input2022!K2634*0.000001</f>
        <v>127.62342099999999</v>
      </c>
      <c r="L2634">
        <f>Input2022!L2634*0.000001</f>
        <v>85.583024999999992</v>
      </c>
      <c r="M2634">
        <f>Input2022!M2634*0.000001</f>
        <v>65.431255999999991</v>
      </c>
      <c r="N2634">
        <f>Input2022!N2634*0.000001</f>
        <v>0</v>
      </c>
      <c r="O2634">
        <f>Input2022!O2634*0.000001</f>
        <v>31.996428999999999</v>
      </c>
      <c r="P2634">
        <f>Input2022!P2634*0.000001</f>
        <v>2.2710459999999997</v>
      </c>
      <c r="Q2634">
        <f>Input2022!Q2634*0.000001</f>
        <v>-50.042660999999995</v>
      </c>
      <c r="R2634">
        <f>Input2022!R2634*0.000001</f>
        <v>225.24593215443147</v>
      </c>
      <c r="S2634">
        <f>Input2022!S2634*0.000001</f>
        <v>175.20327115443149</v>
      </c>
      <c r="T2634">
        <f>Input2022!T2634*0.000001</f>
        <v>6.8723079999999994</v>
      </c>
      <c r="U2634">
        <f>Input2022!U2634*0.000001</f>
        <v>0</v>
      </c>
      <c r="V2634">
        <f>Input2022!V2634*0.000001</f>
        <v>11.087702999999999</v>
      </c>
      <c r="W2634">
        <f>Input2022!W2634*0.000001</f>
        <v>-16.481517</v>
      </c>
    </row>
    <row r="2635" spans="1:23">
      <c r="A2635">
        <f>Input2022!A2635</f>
        <v>2023</v>
      </c>
      <c r="B2635" t="str">
        <f>Input2022!B2635</f>
        <v>Solano County</v>
      </c>
      <c r="C2635" t="str">
        <f>Input2022!C2635</f>
        <v>County</v>
      </c>
      <c r="D2635" t="str">
        <f>Input2022!D2635</f>
        <v>06</v>
      </c>
      <c r="E2635" t="str">
        <f>Input2022!E2635</f>
        <v>095</v>
      </c>
      <c r="F2635" t="str">
        <f>Input2022!F2635</f>
        <v>00000</v>
      </c>
      <c r="G2635" t="str">
        <f>Input2022!G2635</f>
        <v>CA</v>
      </c>
      <c r="H2635">
        <f>Input2022!H2635*0.000001</f>
        <v>172.35709699999998</v>
      </c>
      <c r="I2635">
        <f>Input2022!I2635*0.000001</f>
        <v>-198.820246</v>
      </c>
      <c r="J2635">
        <f>Input2022!J2635*0.000001</f>
        <v>114.372839</v>
      </c>
      <c r="K2635">
        <f>Input2022!K2635*0.000001</f>
        <v>140.187985</v>
      </c>
      <c r="L2635">
        <f>Input2022!L2635*0.000001</f>
        <v>944.00727899999993</v>
      </c>
      <c r="M2635">
        <f>Input2022!M2635*0.000001</f>
        <v>313.059279</v>
      </c>
      <c r="N2635">
        <f>Input2022!N2635*0.000001</f>
        <v>0</v>
      </c>
      <c r="O2635">
        <f>Input2022!O2635*0.000001</f>
        <v>208.740849</v>
      </c>
      <c r="P2635">
        <f>Input2022!P2635*0.000001</f>
        <v>25.014578</v>
      </c>
      <c r="Q2635">
        <f>Input2022!Q2635*0.000001</f>
        <v>-645.32247599999994</v>
      </c>
      <c r="R2635">
        <f>Input2022!R2635*0.000001</f>
        <v>2399.1667709999997</v>
      </c>
      <c r="S2635">
        <f>Input2022!S2635*0.000001</f>
        <v>1753.8442949999999</v>
      </c>
      <c r="T2635">
        <f>Input2022!T2635*0.000001</f>
        <v>78.142899999999997</v>
      </c>
      <c r="U2635">
        <f>Input2022!U2635*0.000001</f>
        <v>61.034347999999994</v>
      </c>
      <c r="V2635">
        <f>Input2022!V2635*0.000001</f>
        <v>73.068843000000001</v>
      </c>
      <c r="W2635">
        <f>Input2022!W2635*0.000001</f>
        <v>-263.84420699999998</v>
      </c>
    </row>
    <row r="2636" spans="1:23">
      <c r="A2636">
        <f>Input2022!A2636</f>
        <v>2023</v>
      </c>
      <c r="B2636" t="str">
        <f>Input2022!B2636</f>
        <v>Solano County Office of Education</v>
      </c>
      <c r="C2636" t="str">
        <f>Input2022!C2636</f>
        <v>School District</v>
      </c>
      <c r="D2636" t="str">
        <f>Input2022!D2636</f>
        <v>06</v>
      </c>
      <c r="E2636" t="str">
        <f>Input2022!E2636</f>
        <v>095</v>
      </c>
      <c r="F2636" t="str">
        <f>Input2022!F2636</f>
        <v>91122</v>
      </c>
      <c r="G2636" t="str">
        <f>Input2022!G2636</f>
        <v>CA</v>
      </c>
      <c r="H2636">
        <f>Input2022!H2636*0.000001</f>
        <v>35.269784000000001</v>
      </c>
      <c r="I2636">
        <f>Input2022!I2636*0.000001</f>
        <v>0</v>
      </c>
      <c r="J2636">
        <f>Input2022!J2636*0.000001</f>
        <v>66.424632000000003</v>
      </c>
      <c r="K2636">
        <f>Input2022!K2636*0.000001</f>
        <v>0.80499500000000002</v>
      </c>
      <c r="L2636">
        <f>Input2022!L2636*0.000001</f>
        <v>97.703769999999992</v>
      </c>
      <c r="M2636">
        <f>Input2022!M2636*0.000001</f>
        <v>69.816812999999996</v>
      </c>
      <c r="N2636">
        <f>Input2022!N2636*0.000001</f>
        <v>0</v>
      </c>
      <c r="O2636">
        <f>Input2022!O2636*0.000001</f>
        <v>43.525593000000001</v>
      </c>
      <c r="P2636">
        <f>Input2022!P2636*0.000001</f>
        <v>9.346665999999999</v>
      </c>
      <c r="Q2636">
        <f>Input2022!Q2636*0.000001</f>
        <v>-50.811046999999995</v>
      </c>
      <c r="R2636">
        <f>Input2022!R2636*0.000001</f>
        <v>192.584675</v>
      </c>
      <c r="S2636">
        <f>Input2022!S2636*0.000001</f>
        <v>141.773628</v>
      </c>
      <c r="T2636">
        <f>Input2022!T2636*0.000001</f>
        <v>7.2715969999999999</v>
      </c>
      <c r="U2636">
        <f>Input2022!U2636*0.000001</f>
        <v>0</v>
      </c>
      <c r="V2636">
        <f>Input2022!V2636*0.000001</f>
        <v>10.424151</v>
      </c>
      <c r="W2636">
        <f>Input2022!W2636*0.000001</f>
        <v>-10.510900999999999</v>
      </c>
    </row>
    <row r="2637" spans="1:23">
      <c r="A2637">
        <f>Input2022!A2637</f>
        <v>2023</v>
      </c>
      <c r="B2637" t="str">
        <f>Input2022!B2637</f>
        <v>Solano Transportation Authority</v>
      </c>
      <c r="C2637" t="str">
        <f>Input2022!C2637</f>
        <v>Special District</v>
      </c>
      <c r="D2637" t="str">
        <f>Input2022!D2637</f>
        <v>06</v>
      </c>
      <c r="E2637" t="str">
        <f>Input2022!E2637</f>
        <v>095</v>
      </c>
      <c r="F2637">
        <f>Input2022!F2637</f>
        <v>99079</v>
      </c>
      <c r="G2637" t="str">
        <f>Input2022!G2637</f>
        <v>CA</v>
      </c>
      <c r="H2637">
        <f>Input2022!H2637*0.000001</f>
        <v>7.1694649999999998</v>
      </c>
      <c r="I2637">
        <f>Input2022!I2637*0.000001</f>
        <v>0</v>
      </c>
      <c r="J2637">
        <f>Input2022!J2637*0.000001</f>
        <v>12.131767</v>
      </c>
      <c r="K2637">
        <f>Input2022!K2637*0.000001</f>
        <v>7.2086349999999992</v>
      </c>
      <c r="L2637">
        <f>Input2022!L2637*0.000001</f>
        <v>29.693715999999998</v>
      </c>
      <c r="M2637">
        <f>Input2022!M2637*0.000001</f>
        <v>13.289016999999999</v>
      </c>
      <c r="N2637">
        <f>Input2022!N2637*0.000001</f>
        <v>0.74021799999999993</v>
      </c>
      <c r="O2637">
        <f>Input2022!O2637*0.000001</f>
        <v>5.8281109999999998</v>
      </c>
      <c r="P2637">
        <f>Input2022!P2637*0.000001</f>
        <v>2.978132</v>
      </c>
      <c r="Q2637">
        <f>Input2022!Q2637*0.000001</f>
        <v>-2.1336140000000001</v>
      </c>
      <c r="R2637">
        <f>Input2022!R2637*0.000001</f>
        <v>11.879952999999999</v>
      </c>
      <c r="S2637">
        <f>Input2022!S2637*0.000001</f>
        <v>9.746338999999999</v>
      </c>
      <c r="T2637">
        <f>Input2022!T2637*0.000001</f>
        <v>0.27208399999999999</v>
      </c>
      <c r="U2637">
        <f>Input2022!U2637*0.000001</f>
        <v>0</v>
      </c>
      <c r="V2637">
        <f>Input2022!V2637*0.000001</f>
        <v>0</v>
      </c>
      <c r="W2637">
        <f>Input2022!W2637*0.000001</f>
        <v>6.2492369999999999</v>
      </c>
    </row>
    <row r="2638" spans="1:23">
      <c r="A2638">
        <f>Input2022!A2638</f>
        <v>2023</v>
      </c>
      <c r="B2638" t="str">
        <f>Input2022!B2638</f>
        <v>Soledad</v>
      </c>
      <c r="C2638" t="str">
        <f>Input2022!C2638</f>
        <v>City</v>
      </c>
      <c r="D2638" t="str">
        <f>Input2022!D2638</f>
        <v>06</v>
      </c>
      <c r="E2638" t="str">
        <f>Input2022!E2638</f>
        <v>053</v>
      </c>
      <c r="F2638">
        <f>Input2022!F2638</f>
        <v>72520</v>
      </c>
      <c r="G2638" t="str">
        <f>Input2022!G2638</f>
        <v>CA</v>
      </c>
      <c r="H2638">
        <f>Input2022!H2638*0.000001</f>
        <v>10.184165999999999</v>
      </c>
      <c r="I2638">
        <f>Input2022!I2638*0.000001</f>
        <v>-0.151259</v>
      </c>
      <c r="J2638">
        <f>Input2022!J2638*0.000001</f>
        <v>13.832777999999999</v>
      </c>
      <c r="K2638">
        <f>Input2022!K2638*0.000001</f>
        <v>26.533221999999999</v>
      </c>
      <c r="L2638">
        <f>Input2022!L2638*0.000001</f>
        <v>41.89461</v>
      </c>
      <c r="M2638">
        <f>Input2022!M2638*0.000001</f>
        <v>14.874461</v>
      </c>
      <c r="N2638">
        <f>Input2022!N2638*0.000001</f>
        <v>0</v>
      </c>
      <c r="O2638">
        <f>Input2022!O2638*0.000001</f>
        <v>7.0385099999999996</v>
      </c>
      <c r="P2638">
        <f>Input2022!P2638*0.000001</f>
        <v>0.99739</v>
      </c>
      <c r="Q2638">
        <f>Input2022!Q2638*0.000001</f>
        <v>-6.9115569999999993</v>
      </c>
      <c r="R2638">
        <f>Input2022!R2638*0.000001</f>
        <v>32.429640011049806</v>
      </c>
      <c r="S2638">
        <f>Input2022!S2638*0.000001</f>
        <v>25.518083011049807</v>
      </c>
      <c r="T2638">
        <f>Input2022!T2638*0.000001</f>
        <v>1.0647599999999999</v>
      </c>
      <c r="U2638">
        <f>Input2022!U2638*0.000001</f>
        <v>0</v>
      </c>
      <c r="V2638">
        <f>Input2022!V2638*0.000001</f>
        <v>0</v>
      </c>
      <c r="W2638">
        <f>Input2022!W2638*0.000001</f>
        <v>5.6350679999999995</v>
      </c>
    </row>
    <row r="2639" spans="1:23">
      <c r="A2639">
        <f>Input2022!A2639</f>
        <v>2023</v>
      </c>
      <c r="B2639" t="str">
        <f>Input2022!B2639</f>
        <v>Soledad Unified School District</v>
      </c>
      <c r="C2639" t="str">
        <f>Input2022!C2639</f>
        <v>School District</v>
      </c>
      <c r="D2639" t="str">
        <f>Input2022!D2639</f>
        <v>06</v>
      </c>
      <c r="E2639" t="str">
        <f>Input2022!E2639</f>
        <v>053</v>
      </c>
      <c r="F2639" t="str">
        <f>Input2022!F2639</f>
        <v>37050</v>
      </c>
      <c r="G2639" t="str">
        <f>Input2022!G2639</f>
        <v>CA</v>
      </c>
      <c r="H2639">
        <f>Input2022!H2639*0.000001</f>
        <v>13.335303999999999</v>
      </c>
      <c r="I2639">
        <f>Input2022!I2639*0.000001</f>
        <v>0</v>
      </c>
      <c r="J2639">
        <f>Input2022!J2639*0.000001</f>
        <v>81.602846</v>
      </c>
      <c r="K2639">
        <f>Input2022!K2639*0.000001</f>
        <v>75.037823000000003</v>
      </c>
      <c r="L2639">
        <f>Input2022!L2639*0.000001</f>
        <v>113.319918</v>
      </c>
      <c r="M2639">
        <f>Input2022!M2639*0.000001</f>
        <v>104.418043</v>
      </c>
      <c r="N2639">
        <f>Input2022!N2639*0.000001</f>
        <v>0</v>
      </c>
      <c r="O2639">
        <f>Input2022!O2639*0.000001</f>
        <v>42.035177999999995</v>
      </c>
      <c r="P2639">
        <f>Input2022!P2639*0.000001</f>
        <v>11.903772999999999</v>
      </c>
      <c r="Q2639">
        <f>Input2022!Q2639*0.000001</f>
        <v>-61.150357999999997</v>
      </c>
      <c r="R2639">
        <f>Input2022!R2639*0.000001</f>
        <v>263.027827</v>
      </c>
      <c r="S2639">
        <f>Input2022!S2639*0.000001</f>
        <v>201.87746899999999</v>
      </c>
      <c r="T2639">
        <f>Input2022!T2639*0.000001</f>
        <v>8.4227619999999987</v>
      </c>
      <c r="U2639">
        <f>Input2022!U2639*0.000001</f>
        <v>0</v>
      </c>
      <c r="V2639">
        <f>Input2022!V2639*0.000001</f>
        <v>18.002752999999998</v>
      </c>
      <c r="W2639">
        <f>Input2022!W2639*0.000001</f>
        <v>-53.955987</v>
      </c>
    </row>
    <row r="2640" spans="1:23">
      <c r="A2640">
        <f>Input2022!A2640</f>
        <v>2023</v>
      </c>
      <c r="B2640" t="str">
        <f>Input2022!B2640</f>
        <v>Solvang</v>
      </c>
      <c r="C2640" t="str">
        <f>Input2022!C2640</f>
        <v>City</v>
      </c>
      <c r="D2640" t="str">
        <f>Input2022!D2640</f>
        <v>06</v>
      </c>
      <c r="E2640" t="str">
        <f>Input2022!E2640</f>
        <v>083</v>
      </c>
      <c r="F2640">
        <f>Input2022!F2640</f>
        <v>72576</v>
      </c>
      <c r="G2640" t="str">
        <f>Input2022!G2640</f>
        <v>CA</v>
      </c>
      <c r="H2640">
        <f>Input2022!H2640*0.000001</f>
        <v>17.602159</v>
      </c>
      <c r="I2640">
        <f>Input2022!I2640*0.000001</f>
        <v>-1.439859</v>
      </c>
      <c r="J2640">
        <f>Input2022!J2640*0.000001</f>
        <v>9.7168989999999997</v>
      </c>
      <c r="K2640">
        <f>Input2022!K2640*0.000001</f>
        <v>9.061799999999999E-2</v>
      </c>
      <c r="L2640">
        <f>Input2022!L2640*0.000001</f>
        <v>24.231914</v>
      </c>
      <c r="M2640">
        <f>Input2022!M2640*0.000001</f>
        <v>13.863201999999999</v>
      </c>
      <c r="N2640">
        <f>Input2022!N2640*0.000001</f>
        <v>0</v>
      </c>
      <c r="O2640">
        <f>Input2022!O2640*0.000001</f>
        <v>16.127199999999998</v>
      </c>
      <c r="P2640">
        <f>Input2022!P2640*0.000001</f>
        <v>0.44820899999999997</v>
      </c>
      <c r="Q2640">
        <f>Input2022!Q2640*0.000001</f>
        <v>-5.6031709999999997</v>
      </c>
      <c r="R2640">
        <f>Input2022!R2640*0.000001</f>
        <v>24.027319897084052</v>
      </c>
      <c r="S2640">
        <f>Input2022!S2640*0.000001</f>
        <v>18.424148897084052</v>
      </c>
      <c r="T2640">
        <f>Input2022!T2640*0.000001</f>
        <v>0.54496</v>
      </c>
      <c r="U2640">
        <f>Input2022!U2640*0.000001</f>
        <v>0.97633199999999998</v>
      </c>
      <c r="V2640">
        <f>Input2022!V2640*0.000001</f>
        <v>2.2931319999999999</v>
      </c>
      <c r="W2640">
        <f>Input2022!W2640*0.000001</f>
        <v>14.872375</v>
      </c>
    </row>
    <row r="2641" spans="1:23">
      <c r="A2641">
        <f>Input2022!A2641</f>
        <v>2023</v>
      </c>
      <c r="B2641" t="str">
        <f>Input2022!B2641</f>
        <v>Solvang Elementary School District</v>
      </c>
      <c r="C2641" t="str">
        <f>Input2022!C2641</f>
        <v>School District</v>
      </c>
      <c r="D2641" t="str">
        <f>Input2022!D2641</f>
        <v>06</v>
      </c>
      <c r="E2641" t="str">
        <f>Input2022!E2641</f>
        <v>083</v>
      </c>
      <c r="F2641" t="str">
        <f>Input2022!F2641</f>
        <v>37110</v>
      </c>
      <c r="G2641" t="str">
        <f>Input2022!G2641</f>
        <v>CA</v>
      </c>
      <c r="H2641">
        <f>Input2022!H2641*0.000001</f>
        <v>2.718591</v>
      </c>
      <c r="I2641">
        <f>Input2022!I2641*0.000001</f>
        <v>-0.15</v>
      </c>
      <c r="J2641">
        <f>Input2022!J2641*0.000001</f>
        <v>8.3532919999999997</v>
      </c>
      <c r="K2641">
        <f>Input2022!K2641*0.000001</f>
        <v>10.89897</v>
      </c>
      <c r="L2641">
        <f>Input2022!L2641*0.000001</f>
        <v>11.465700999999999</v>
      </c>
      <c r="M2641">
        <f>Input2022!M2641*0.000001</f>
        <v>9.8319869999999998</v>
      </c>
      <c r="N2641">
        <f>Input2022!N2641*0.000001</f>
        <v>4.1873899999999997</v>
      </c>
      <c r="O2641">
        <f>Input2022!O2641*0.000001</f>
        <v>0</v>
      </c>
      <c r="P2641">
        <f>Input2022!P2641*0.000001</f>
        <v>0.49816299999999997</v>
      </c>
      <c r="Q2641">
        <f>Input2022!Q2641*0.000001</f>
        <v>-6.1359409999999999</v>
      </c>
      <c r="R2641">
        <f>Input2022!R2641*0.000001</f>
        <v>27.277819999999998</v>
      </c>
      <c r="S2641">
        <f>Input2022!S2641*0.000001</f>
        <v>21.141878999999999</v>
      </c>
      <c r="T2641">
        <f>Input2022!T2641*0.000001</f>
        <v>0.88625899999999991</v>
      </c>
      <c r="U2641">
        <f>Input2022!U2641*0.000001</f>
        <v>0</v>
      </c>
      <c r="V2641">
        <f>Input2022!V2641*0.000001</f>
        <v>0</v>
      </c>
      <c r="W2641">
        <f>Input2022!W2641*0.000001</f>
        <v>-2.952626</v>
      </c>
    </row>
    <row r="2642" spans="1:23">
      <c r="A2642">
        <f>Input2022!A2642</f>
        <v>2023</v>
      </c>
      <c r="B2642" t="str">
        <f>Input2022!B2642</f>
        <v>Somis Union School District</v>
      </c>
      <c r="C2642" t="str">
        <f>Input2022!C2642</f>
        <v>School District</v>
      </c>
      <c r="D2642" t="str">
        <f>Input2022!D2642</f>
        <v>06</v>
      </c>
      <c r="E2642" t="str">
        <f>Input2022!E2642</f>
        <v>111</v>
      </c>
      <c r="F2642" t="str">
        <f>Input2022!F2642</f>
        <v>37140</v>
      </c>
      <c r="G2642" t="str">
        <f>Input2022!G2642</f>
        <v>CA</v>
      </c>
      <c r="H2642">
        <f>Input2022!H2642*0.000001</f>
        <v>0.37114399999999997</v>
      </c>
      <c r="I2642">
        <f>Input2022!I2642*0.000001</f>
        <v>0</v>
      </c>
      <c r="J2642">
        <f>Input2022!J2642*0.000001</f>
        <v>4.5695459999999999</v>
      </c>
      <c r="K2642">
        <f>Input2022!K2642*0.000001</f>
        <v>9.4948739999999994</v>
      </c>
      <c r="L2642">
        <f>Input2022!L2642*0.000001</f>
        <v>5.7692579999999998</v>
      </c>
      <c r="M2642">
        <f>Input2022!M2642*0.000001</f>
        <v>4.8220890000000001</v>
      </c>
      <c r="N2642">
        <f>Input2022!N2642*0.000001</f>
        <v>1.5759079999999999</v>
      </c>
      <c r="O2642">
        <f>Input2022!O2642*0.000001</f>
        <v>0</v>
      </c>
      <c r="P2642">
        <f>Input2022!P2642*0.000001</f>
        <v>0.67464999999999997</v>
      </c>
      <c r="Q2642">
        <f>Input2022!Q2642*0.000001</f>
        <v>-3.2888979999999997</v>
      </c>
      <c r="R2642">
        <f>Input2022!R2642*0.000001</f>
        <v>14.985866999999999</v>
      </c>
      <c r="S2642">
        <f>Input2022!S2642*0.000001</f>
        <v>11.696968999999999</v>
      </c>
      <c r="T2642">
        <f>Input2022!T2642*0.000001</f>
        <v>0.44544099999999998</v>
      </c>
      <c r="U2642">
        <f>Input2022!U2642*0.000001</f>
        <v>0</v>
      </c>
      <c r="V2642">
        <f>Input2022!V2642*0.000001</f>
        <v>0</v>
      </c>
      <c r="W2642">
        <f>Input2022!W2642*0.000001</f>
        <v>-1.212013</v>
      </c>
    </row>
    <row r="2643" spans="1:23">
      <c r="A2643">
        <f>Input2022!A2643</f>
        <v>2023</v>
      </c>
      <c r="B2643" t="str">
        <f>Input2022!B2643</f>
        <v>Sonoma County</v>
      </c>
      <c r="C2643" t="str">
        <f>Input2022!C2643</f>
        <v>County</v>
      </c>
      <c r="D2643" t="str">
        <f>Input2022!D2643</f>
        <v>06</v>
      </c>
      <c r="E2643" t="str">
        <f>Input2022!E2643</f>
        <v>097</v>
      </c>
      <c r="F2643" t="str">
        <f>Input2022!F2643</f>
        <v>00000</v>
      </c>
      <c r="G2643" t="str">
        <f>Input2022!G2643</f>
        <v>CA</v>
      </c>
      <c r="H2643">
        <f>Input2022!H2643*0.000001</f>
        <v>326.21699999999998</v>
      </c>
      <c r="I2643">
        <f>Input2022!I2643*0.000001</f>
        <v>-115.54599999999999</v>
      </c>
      <c r="J2643">
        <f>Input2022!J2643*0.000001</f>
        <v>475.81899999999996</v>
      </c>
      <c r="K2643">
        <f>Input2022!K2643*0.000001</f>
        <v>446.053</v>
      </c>
      <c r="L2643">
        <f>Input2022!L2643*0.000001</f>
        <v>1352.0259999999998</v>
      </c>
      <c r="M2643">
        <f>Input2022!M2643*0.000001</f>
        <v>607.03399999999999</v>
      </c>
      <c r="N2643">
        <f>Input2022!N2643*0.000001</f>
        <v>0</v>
      </c>
      <c r="O2643">
        <f>Input2022!O2643*0.000001</f>
        <v>381.22999999999996</v>
      </c>
      <c r="P2643">
        <f>Input2022!P2643*0.000001</f>
        <v>101.32799999999999</v>
      </c>
      <c r="Q2643">
        <f>Input2022!Q2643*0.000001</f>
        <v>-347.41199999999998</v>
      </c>
      <c r="R2643">
        <f>Input2022!R2643*0.000001</f>
        <v>3013.113617</v>
      </c>
      <c r="S2643">
        <f>Input2022!S2643*0.000001</f>
        <v>2665.7016169999997</v>
      </c>
      <c r="T2643">
        <f>Input2022!T2643*0.000001</f>
        <v>63.329000000000001</v>
      </c>
      <c r="U2643">
        <f>Input2022!U2643*0.000001</f>
        <v>113.506</v>
      </c>
      <c r="V2643">
        <f>Input2022!V2643*0.000001</f>
        <v>260.59699999999998</v>
      </c>
      <c r="W2643">
        <f>Input2022!W2643*0.000001</f>
        <v>-9.99</v>
      </c>
    </row>
    <row r="2644" spans="1:23">
      <c r="A2644">
        <f>Input2022!A2644</f>
        <v>2023</v>
      </c>
      <c r="B2644" t="str">
        <f>Input2022!B2644</f>
        <v>Sonoma County Office of Education</v>
      </c>
      <c r="C2644" t="str">
        <f>Input2022!C2644</f>
        <v>School District</v>
      </c>
      <c r="D2644" t="str">
        <f>Input2022!D2644</f>
        <v>06</v>
      </c>
      <c r="E2644" t="str">
        <f>Input2022!E2644</f>
        <v>097</v>
      </c>
      <c r="F2644" t="str">
        <f>Input2022!F2644</f>
        <v>91040</v>
      </c>
      <c r="G2644" t="str">
        <f>Input2022!G2644</f>
        <v>CA</v>
      </c>
      <c r="H2644">
        <f>Input2022!H2644*0.000001</f>
        <v>36.376250999999996</v>
      </c>
      <c r="I2644">
        <f>Input2022!I2644*0.000001</f>
        <v>-12.951924999999999</v>
      </c>
      <c r="J2644">
        <f>Input2022!J2644*0.000001</f>
        <v>73.882497000000001</v>
      </c>
      <c r="K2644">
        <f>Input2022!K2644*0.000001</f>
        <v>3.3688750000000001</v>
      </c>
      <c r="L2644">
        <f>Input2022!L2644*0.000001</f>
        <v>164.46812199999999</v>
      </c>
      <c r="M2644">
        <f>Input2022!M2644*0.000001</f>
        <v>81.554193999999995</v>
      </c>
      <c r="N2644">
        <f>Input2022!N2644*0.000001</f>
        <v>0</v>
      </c>
      <c r="O2644">
        <f>Input2022!O2644*0.000001</f>
        <v>89.397931</v>
      </c>
      <c r="P2644">
        <f>Input2022!P2644*0.000001</f>
        <v>41.616672999999999</v>
      </c>
      <c r="Q2644">
        <f>Input2022!Q2644*0.000001</f>
        <v>-49.735099999999996</v>
      </c>
      <c r="R2644">
        <f>Input2022!R2644*0.000001</f>
        <v>200.786348</v>
      </c>
      <c r="S2644">
        <f>Input2022!S2644*0.000001</f>
        <v>151.05124799999999</v>
      </c>
      <c r="T2644">
        <f>Input2022!T2644*0.000001</f>
        <v>6.9260529999999996</v>
      </c>
      <c r="U2644">
        <f>Input2022!U2644*0.000001</f>
        <v>8.6315980000000003</v>
      </c>
      <c r="V2644">
        <f>Input2022!V2644*0.000001</f>
        <v>9.6981439999999992</v>
      </c>
      <c r="W2644">
        <f>Input2022!W2644*0.000001</f>
        <v>12.645427</v>
      </c>
    </row>
    <row r="2645" spans="1:23">
      <c r="A2645">
        <f>Input2022!A2645</f>
        <v>2023</v>
      </c>
      <c r="B2645" t="str">
        <f>Input2022!B2645</f>
        <v>Sonoma County Transportation Authority</v>
      </c>
      <c r="C2645" t="str">
        <f>Input2022!C2645</f>
        <v>Special District</v>
      </c>
      <c r="D2645" t="str">
        <f>Input2022!D2645</f>
        <v>06</v>
      </c>
      <c r="E2645" t="str">
        <f>Input2022!E2645</f>
        <v>097</v>
      </c>
      <c r="F2645">
        <f>Input2022!F2645</f>
        <v>99080</v>
      </c>
      <c r="G2645" t="str">
        <f>Input2022!G2645</f>
        <v>CA</v>
      </c>
      <c r="H2645">
        <f>Input2022!H2645*0.000001</f>
        <v>6.262079</v>
      </c>
      <c r="I2645">
        <f>Input2022!I2645*0.000001</f>
        <v>0</v>
      </c>
      <c r="J2645">
        <f>Input2022!J2645*0.000001</f>
        <v>10.524319</v>
      </c>
      <c r="K2645">
        <f>Input2022!K2645*0.000001</f>
        <v>7.3010699999999993</v>
      </c>
      <c r="L2645">
        <f>Input2022!L2645*0.000001</f>
        <v>43.399830999999999</v>
      </c>
      <c r="M2645">
        <f>Input2022!M2645*0.000001</f>
        <v>9.6985229999999998</v>
      </c>
      <c r="N2645">
        <f>Input2022!N2645*0.000001</f>
        <v>0</v>
      </c>
      <c r="O2645">
        <f>Input2022!O2645*0.000001</f>
        <v>15.846793999999999</v>
      </c>
      <c r="P2645">
        <f>Input2022!P2645*0.000001</f>
        <v>10.449928999999999</v>
      </c>
      <c r="Q2645">
        <f>Input2022!Q2645*0.000001</f>
        <v>-1.6096059999999999</v>
      </c>
      <c r="R2645">
        <f>Input2022!R2645*0.000001</f>
        <v>14.500954999999999</v>
      </c>
      <c r="S2645">
        <f>Input2022!S2645*0.000001</f>
        <v>12.891349</v>
      </c>
      <c r="T2645">
        <f>Input2022!T2645*0.000001</f>
        <v>0.30979099999999998</v>
      </c>
      <c r="U2645">
        <f>Input2022!U2645*0.000001</f>
        <v>0.44460499999999997</v>
      </c>
      <c r="V2645">
        <f>Input2022!V2645*0.000001</f>
        <v>1.1715549999999999</v>
      </c>
      <c r="W2645">
        <f>Input2022!W2645*0.000001</f>
        <v>53.633122</v>
      </c>
    </row>
    <row r="2646" spans="1:23">
      <c r="A2646">
        <f>Input2022!A2646</f>
        <v>2023</v>
      </c>
      <c r="B2646" t="str">
        <f>Input2022!B2646</f>
        <v>Sonoma County Water Agency</v>
      </c>
      <c r="C2646" t="str">
        <f>Input2022!C2646</f>
        <v>Special District</v>
      </c>
      <c r="D2646" t="str">
        <f>Input2022!D2646</f>
        <v>06</v>
      </c>
      <c r="E2646" t="str">
        <f>Input2022!E2646</f>
        <v>097</v>
      </c>
      <c r="F2646">
        <f>Input2022!F2646</f>
        <v>99081</v>
      </c>
      <c r="G2646" t="str">
        <f>Input2022!G2646</f>
        <v>CA</v>
      </c>
      <c r="H2646">
        <f>Input2022!H2646*0.000001</f>
        <v>16.351673999999999</v>
      </c>
      <c r="I2646">
        <f>Input2022!I2646*0.000001</f>
        <v>-0.5</v>
      </c>
      <c r="J2646">
        <f>Input2022!J2646*0.000001</f>
        <v>37.218317999999996</v>
      </c>
      <c r="K2646">
        <f>Input2022!K2646*0.000001</f>
        <v>118.47444899999999</v>
      </c>
      <c r="L2646">
        <f>Input2022!L2646*0.000001</f>
        <v>123.10274099999999</v>
      </c>
      <c r="M2646">
        <f>Input2022!M2646*0.000001</f>
        <v>36.016117999999999</v>
      </c>
      <c r="N2646">
        <f>Input2022!N2646*0.000001</f>
        <v>0</v>
      </c>
      <c r="O2646">
        <f>Input2022!O2646*0.000001</f>
        <v>15.719657999999999</v>
      </c>
      <c r="P2646">
        <f>Input2022!P2646*0.000001</f>
        <v>3.1453829999999998</v>
      </c>
      <c r="Q2646">
        <f>Input2022!Q2646*0.000001</f>
        <v>-26.195318999999998</v>
      </c>
      <c r="R2646">
        <f>Input2022!R2646*0.000001</f>
        <v>235.993865</v>
      </c>
      <c r="S2646">
        <f>Input2022!S2646*0.000001</f>
        <v>209.79854599999999</v>
      </c>
      <c r="T2646">
        <f>Input2022!T2646*0.000001</f>
        <v>4.853783</v>
      </c>
      <c r="U2646">
        <f>Input2022!U2646*0.000001</f>
        <v>7.528537</v>
      </c>
      <c r="V2646">
        <f>Input2022!V2646*0.000001</f>
        <v>19.811938999999999</v>
      </c>
      <c r="W2646">
        <f>Input2022!W2646*0.000001</f>
        <v>-6.046462</v>
      </c>
    </row>
    <row r="2647" spans="1:23">
      <c r="A2647">
        <f>Input2022!A2647</f>
        <v>2023</v>
      </c>
      <c r="B2647" t="str">
        <f>Input2022!B2647</f>
        <v>Sonoma Resource Conservation District</v>
      </c>
      <c r="C2647" t="str">
        <f>Input2022!C2647</f>
        <v>Special District</v>
      </c>
      <c r="D2647" t="str">
        <f>Input2022!D2647</f>
        <v>06</v>
      </c>
      <c r="E2647" t="str">
        <f>Input2022!E2647</f>
        <v>097</v>
      </c>
      <c r="F2647">
        <f>Input2022!F2647</f>
        <v>99082</v>
      </c>
      <c r="G2647" t="str">
        <f>Input2022!G2647</f>
        <v>CA</v>
      </c>
      <c r="H2647">
        <f>Input2022!H2647*0.000001</f>
        <v>0.76987399999999995</v>
      </c>
      <c r="I2647">
        <f>Input2022!I2647*0.000001</f>
        <v>0</v>
      </c>
      <c r="J2647">
        <f>Input2022!J2647*0.000001</f>
        <v>3.7967079999999997</v>
      </c>
      <c r="K2647">
        <f>Input2022!K2647*0.000001</f>
        <v>0</v>
      </c>
      <c r="L2647">
        <f>Input2022!L2647*0.000001</f>
        <v>3.6289949999999997</v>
      </c>
      <c r="M2647">
        <f>Input2022!M2647*0.000001</f>
        <v>3.6115809999999997</v>
      </c>
      <c r="N2647">
        <f>Input2022!N2647*0.000001</f>
        <v>0</v>
      </c>
      <c r="O2647">
        <f>Input2022!O2647*0.000001</f>
        <v>1.631289</v>
      </c>
      <c r="P2647">
        <f>Input2022!P2647*0.000001</f>
        <v>1.6299169999999998</v>
      </c>
      <c r="Q2647">
        <f>Input2022!Q2647*0.000001</f>
        <v>-0.16318099999999999</v>
      </c>
      <c r="R2647">
        <f>Input2022!R2647*0.000001</f>
        <v>0.90947599999999995</v>
      </c>
      <c r="S2647">
        <f>Input2022!S2647*0.000001</f>
        <v>0.74629499999999993</v>
      </c>
      <c r="T2647">
        <f>Input2022!T2647*0.000001</f>
        <v>1.7736999999999999E-2</v>
      </c>
      <c r="U2647">
        <f>Input2022!U2647*0.000001</f>
        <v>0</v>
      </c>
      <c r="V2647">
        <f>Input2022!V2647*0.000001</f>
        <v>0</v>
      </c>
      <c r="W2647">
        <f>Input2022!W2647*0.000001</f>
        <v>0.63230799999999998</v>
      </c>
    </row>
    <row r="2648" spans="1:23">
      <c r="A2648">
        <f>Input2022!A2648</f>
        <v>2023</v>
      </c>
      <c r="B2648" t="str">
        <f>Input2022!B2648</f>
        <v>Sonoma Valley Fire District</v>
      </c>
      <c r="C2648" t="str">
        <f>Input2022!C2648</f>
        <v>Special District</v>
      </c>
      <c r="D2648" t="str">
        <f>Input2022!D2648</f>
        <v>06</v>
      </c>
      <c r="E2648" t="str">
        <f>Input2022!E2648</f>
        <v>097</v>
      </c>
      <c r="F2648">
        <f>Input2022!F2648</f>
        <v>99083</v>
      </c>
      <c r="G2648" t="str">
        <f>Input2022!G2648</f>
        <v>CA</v>
      </c>
      <c r="H2648">
        <f>Input2022!H2648*0.000001</f>
        <v>12.033605999999999</v>
      </c>
      <c r="I2648">
        <f>Input2022!I2648*0.000001</f>
        <v>0</v>
      </c>
      <c r="J2648">
        <f>Input2022!J2648*0.000001</f>
        <v>18.529920999999998</v>
      </c>
      <c r="K2648">
        <f>Input2022!K2648*0.000001</f>
        <v>0.81840099999999993</v>
      </c>
      <c r="L2648">
        <f>Input2022!L2648*0.000001</f>
        <v>19.512606999999999</v>
      </c>
      <c r="M2648">
        <f>Input2022!M2648*0.000001</f>
        <v>19.453817000000001</v>
      </c>
      <c r="N2648">
        <f>Input2022!N2648*0.000001</f>
        <v>0</v>
      </c>
      <c r="O2648">
        <f>Input2022!O2648*0.000001</f>
        <v>10.584069999999999</v>
      </c>
      <c r="P2648">
        <f>Input2022!P2648*0.000001</f>
        <v>1.8938E-2</v>
      </c>
      <c r="Q2648">
        <f>Input2022!Q2648*0.000001</f>
        <v>-8.8375120000000003</v>
      </c>
      <c r="R2648">
        <f>Input2022!R2648*0.000001</f>
        <v>-93.326948999999999</v>
      </c>
      <c r="S2648">
        <f>Input2022!S2648*0.000001</f>
        <v>-102.16446099999999</v>
      </c>
      <c r="T2648">
        <f>Input2022!T2648*0.000001</f>
        <v>2.3450379999999997</v>
      </c>
      <c r="U2648">
        <f>Input2022!U2648*0.000001</f>
        <v>0</v>
      </c>
      <c r="V2648">
        <f>Input2022!V2648*0.000001</f>
        <v>4.2185600000000001</v>
      </c>
      <c r="W2648">
        <f>Input2022!W2648*0.000001</f>
        <v>2.3330329999999999</v>
      </c>
    </row>
    <row r="2649" spans="1:23">
      <c r="A2649">
        <f>Input2022!A2649</f>
        <v>2023</v>
      </c>
      <c r="B2649" t="str">
        <f>Input2022!B2649</f>
        <v>Sonoma Valley Unified School District</v>
      </c>
      <c r="C2649" t="str">
        <f>Input2022!C2649</f>
        <v>School District</v>
      </c>
      <c r="D2649" t="str">
        <f>Input2022!D2649</f>
        <v>06</v>
      </c>
      <c r="E2649" t="str">
        <f>Input2022!E2649</f>
        <v>097</v>
      </c>
      <c r="F2649" t="str">
        <f>Input2022!F2649</f>
        <v>37200</v>
      </c>
      <c r="G2649" t="str">
        <f>Input2022!G2649</f>
        <v>CA</v>
      </c>
      <c r="H2649">
        <f>Input2022!H2649*0.000001</f>
        <v>5.8757259999999993</v>
      </c>
      <c r="I2649">
        <f>Input2022!I2649*0.000001</f>
        <v>-0.38644000000000001</v>
      </c>
      <c r="J2649">
        <f>Input2022!J2649*0.000001</f>
        <v>74.418562999999992</v>
      </c>
      <c r="K2649">
        <f>Input2022!K2649*0.000001</f>
        <v>158.34624700000001</v>
      </c>
      <c r="L2649">
        <f>Input2022!L2649*0.000001</f>
        <v>91.036380999999992</v>
      </c>
      <c r="M2649">
        <f>Input2022!M2649*0.000001</f>
        <v>76.847875000000002</v>
      </c>
      <c r="N2649">
        <f>Input2022!N2649*0.000001</f>
        <v>0</v>
      </c>
      <c r="O2649">
        <f>Input2022!O2649*0.000001</f>
        <v>15.310938999999999</v>
      </c>
      <c r="P2649">
        <f>Input2022!P2649*0.000001</f>
        <v>6.3294679999999994</v>
      </c>
      <c r="Q2649">
        <f>Input2022!Q2649*0.000001</f>
        <v>-51.314049999999995</v>
      </c>
      <c r="R2649">
        <f>Input2022!R2649*0.000001</f>
        <v>223.675612</v>
      </c>
      <c r="S2649">
        <f>Input2022!S2649*0.000001</f>
        <v>172.36156199999999</v>
      </c>
      <c r="T2649">
        <f>Input2022!T2649*0.000001</f>
        <v>7.6336499999999994</v>
      </c>
      <c r="U2649">
        <f>Input2022!U2649*0.000001</f>
        <v>0</v>
      </c>
      <c r="V2649">
        <f>Input2022!V2649*0.000001</f>
        <v>9.0237149999999993</v>
      </c>
      <c r="W2649">
        <f>Input2022!W2649*0.000001</f>
        <v>-58.084477999999997</v>
      </c>
    </row>
    <row r="2650" spans="1:23">
      <c r="A2650">
        <f>Input2022!A2650</f>
        <v>2023</v>
      </c>
      <c r="B2650" t="str">
        <f>Input2022!B2650</f>
        <v>Sonora School District</v>
      </c>
      <c r="C2650" t="str">
        <f>Input2022!C2650</f>
        <v>School District</v>
      </c>
      <c r="D2650" t="str">
        <f>Input2022!D2650</f>
        <v>06</v>
      </c>
      <c r="E2650" t="str">
        <f>Input2022!E2650</f>
        <v>109</v>
      </c>
      <c r="F2650" t="str">
        <f>Input2022!F2650</f>
        <v>37230</v>
      </c>
      <c r="G2650" t="str">
        <f>Input2022!G2650</f>
        <v>CA</v>
      </c>
      <c r="H2650">
        <f>Input2022!H2650*0.000001</f>
        <v>1.9519279999999999</v>
      </c>
      <c r="I2650">
        <f>Input2022!I2650*0.000001</f>
        <v>0</v>
      </c>
      <c r="J2650">
        <f>Input2022!J2650*0.000001</f>
        <v>10.838006999999999</v>
      </c>
      <c r="K2650">
        <f>Input2022!K2650*0.000001</f>
        <v>10.055603</v>
      </c>
      <c r="L2650">
        <f>Input2022!L2650*0.000001</f>
        <v>19.241351999999999</v>
      </c>
      <c r="M2650">
        <f>Input2022!M2650*0.000001</f>
        <v>11.899447</v>
      </c>
      <c r="N2650">
        <f>Input2022!N2650*0.000001</f>
        <v>0</v>
      </c>
      <c r="O2650">
        <f>Input2022!O2650*0.000001</f>
        <v>3.959292</v>
      </c>
      <c r="P2650">
        <f>Input2022!P2650*0.000001</f>
        <v>0.84652899999999998</v>
      </c>
      <c r="Q2650">
        <f>Input2022!Q2650*0.000001</f>
        <v>-7.6328039999999993</v>
      </c>
      <c r="R2650">
        <f>Input2022!R2650*0.000001</f>
        <v>34.046151999999999</v>
      </c>
      <c r="S2650">
        <f>Input2022!S2650*0.000001</f>
        <v>26.413347999999999</v>
      </c>
      <c r="T2650">
        <f>Input2022!T2650*0.000001</f>
        <v>1.1796689999999999</v>
      </c>
      <c r="U2650">
        <f>Input2022!U2650*0.000001</f>
        <v>-2.9499999999999996E-4</v>
      </c>
      <c r="V2650">
        <f>Input2022!V2650*0.000001</f>
        <v>0.43505499999999997</v>
      </c>
      <c r="W2650">
        <f>Input2022!W2650*0.000001</f>
        <v>2.2790539999999999</v>
      </c>
    </row>
    <row r="2651" spans="1:23">
      <c r="A2651">
        <f>Input2022!A2651</f>
        <v>2023</v>
      </c>
      <c r="B2651" t="str">
        <f>Input2022!B2651</f>
        <v>Sonora Union High School District</v>
      </c>
      <c r="C2651" t="str">
        <f>Input2022!C2651</f>
        <v>School District</v>
      </c>
      <c r="D2651" t="str">
        <f>Input2022!D2651</f>
        <v>06</v>
      </c>
      <c r="E2651" t="str">
        <f>Input2022!E2651</f>
        <v>109</v>
      </c>
      <c r="F2651" t="str">
        <f>Input2022!F2651</f>
        <v>37260</v>
      </c>
      <c r="G2651" t="str">
        <f>Input2022!G2651</f>
        <v>CA</v>
      </c>
      <c r="H2651">
        <f>Input2022!H2651*0.000001</f>
        <v>5.3312039999999996</v>
      </c>
      <c r="I2651">
        <f>Input2022!I2651*0.000001</f>
        <v>-0.186589</v>
      </c>
      <c r="J2651">
        <f>Input2022!J2651*0.000001</f>
        <v>16.455152999999999</v>
      </c>
      <c r="K2651">
        <f>Input2022!K2651*0.000001</f>
        <v>23.968429999999998</v>
      </c>
      <c r="L2651">
        <f>Input2022!L2651*0.000001</f>
        <v>21.49896</v>
      </c>
      <c r="M2651">
        <f>Input2022!M2651*0.000001</f>
        <v>18.870626999999999</v>
      </c>
      <c r="N2651">
        <f>Input2022!N2651*0.000001</f>
        <v>0</v>
      </c>
      <c r="O2651">
        <f>Input2022!O2651*0.000001</f>
        <v>8.5035819999999998</v>
      </c>
      <c r="P2651">
        <f>Input2022!P2651*0.000001</f>
        <v>1.5142059999999999</v>
      </c>
      <c r="Q2651">
        <f>Input2022!Q2651*0.000001</f>
        <v>-11.984489999999999</v>
      </c>
      <c r="R2651">
        <f>Input2022!R2651*0.000001</f>
        <v>51.904001999999998</v>
      </c>
      <c r="S2651">
        <f>Input2022!S2651*0.000001</f>
        <v>39.919511999999997</v>
      </c>
      <c r="T2651">
        <f>Input2022!T2651*0.000001</f>
        <v>1.6369359999999999</v>
      </c>
      <c r="U2651">
        <f>Input2022!U2651*0.000001</f>
        <v>0</v>
      </c>
      <c r="V2651">
        <f>Input2022!V2651*0.000001</f>
        <v>0.80685499999999999</v>
      </c>
      <c r="W2651">
        <f>Input2022!W2651*0.000001</f>
        <v>-4.7495240000000001</v>
      </c>
    </row>
    <row r="2652" spans="1:23">
      <c r="A2652">
        <f>Input2022!A2652</f>
        <v>2023</v>
      </c>
      <c r="B2652" t="str">
        <f>Input2022!B2652</f>
        <v>Soquel Union Elementary School District</v>
      </c>
      <c r="C2652" t="str">
        <f>Input2022!C2652</f>
        <v>School District</v>
      </c>
      <c r="D2652" t="str">
        <f>Input2022!D2652</f>
        <v>06</v>
      </c>
      <c r="E2652" t="str">
        <f>Input2022!E2652</f>
        <v>087</v>
      </c>
      <c r="F2652" t="str">
        <f>Input2022!F2652</f>
        <v>37290</v>
      </c>
      <c r="G2652" t="str">
        <f>Input2022!G2652</f>
        <v>CA</v>
      </c>
      <c r="H2652">
        <f>Input2022!H2652*0.000001</f>
        <v>4.0089679999999994</v>
      </c>
      <c r="I2652">
        <f>Input2022!I2652*0.000001</f>
        <v>0</v>
      </c>
      <c r="J2652">
        <f>Input2022!J2652*0.000001</f>
        <v>24.813679</v>
      </c>
      <c r="K2652">
        <f>Input2022!K2652*0.000001</f>
        <v>49.313793999999994</v>
      </c>
      <c r="L2652">
        <f>Input2022!L2652*0.000001</f>
        <v>37.260335999999995</v>
      </c>
      <c r="M2652">
        <f>Input2022!M2652*0.000001</f>
        <v>26.115026</v>
      </c>
      <c r="N2652">
        <f>Input2022!N2652*0.000001</f>
        <v>0</v>
      </c>
      <c r="O2652">
        <f>Input2022!O2652*0.000001</f>
        <v>8.6192519999999995</v>
      </c>
      <c r="P2652">
        <f>Input2022!P2652*0.000001</f>
        <v>2.9605419999999998</v>
      </c>
      <c r="Q2652">
        <f>Input2022!Q2652*0.000001</f>
        <v>-15.937728999999999</v>
      </c>
      <c r="R2652">
        <f>Input2022!R2652*0.000001</f>
        <v>71.688720463244408</v>
      </c>
      <c r="S2652">
        <f>Input2022!S2652*0.000001</f>
        <v>55.750991463244411</v>
      </c>
      <c r="T2652">
        <f>Input2022!T2652*0.000001</f>
        <v>2.7204859999999997</v>
      </c>
      <c r="U2652">
        <f>Input2022!U2652*0.000001</f>
        <v>0</v>
      </c>
      <c r="V2652">
        <f>Input2022!V2652*0.000001</f>
        <v>0.51009799999999994</v>
      </c>
      <c r="W2652">
        <f>Input2022!W2652*0.000001</f>
        <v>-11.411721</v>
      </c>
    </row>
    <row r="2653" spans="1:23">
      <c r="A2653">
        <f>Input2022!A2653</f>
        <v>2023</v>
      </c>
      <c r="B2653" t="str">
        <f>Input2022!B2653</f>
        <v>Soulsbyville School District</v>
      </c>
      <c r="C2653" t="str">
        <f>Input2022!C2653</f>
        <v>School District</v>
      </c>
      <c r="D2653" t="str">
        <f>Input2022!D2653</f>
        <v>06</v>
      </c>
      <c r="E2653" t="str">
        <f>Input2022!E2653</f>
        <v>109</v>
      </c>
      <c r="F2653" t="str">
        <f>Input2022!F2653</f>
        <v>37320</v>
      </c>
      <c r="G2653" t="str">
        <f>Input2022!G2653</f>
        <v>CA</v>
      </c>
      <c r="H2653">
        <f>Input2022!H2653*0.000001</f>
        <v>1.1758949999999999</v>
      </c>
      <c r="I2653">
        <f>Input2022!I2653*0.000001</f>
        <v>-0.13</v>
      </c>
      <c r="J2653">
        <f>Input2022!J2653*0.000001</f>
        <v>6.8031299999999995</v>
      </c>
      <c r="K2653">
        <f>Input2022!K2653*0.000001</f>
        <v>0.608931</v>
      </c>
      <c r="L2653">
        <f>Input2022!L2653*0.000001</f>
        <v>7.9861869999999993</v>
      </c>
      <c r="M2653">
        <f>Input2022!M2653*0.000001</f>
        <v>7.5811659999999996</v>
      </c>
      <c r="N2653">
        <f>Input2022!N2653*0.000001</f>
        <v>0</v>
      </c>
      <c r="O2653">
        <f>Input2022!O2653*0.000001</f>
        <v>2.3305020000000001</v>
      </c>
      <c r="P2653">
        <f>Input2022!P2653*0.000001</f>
        <v>0.46129299999999995</v>
      </c>
      <c r="Q2653">
        <f>Input2022!Q2653*0.000001</f>
        <v>-5.1677200000000001</v>
      </c>
      <c r="R2653">
        <f>Input2022!R2653*0.000001</f>
        <v>22.248076578858498</v>
      </c>
      <c r="S2653">
        <f>Input2022!S2653*0.000001</f>
        <v>17.080356578858499</v>
      </c>
      <c r="T2653">
        <f>Input2022!T2653*0.000001</f>
        <v>0.69393799999999994</v>
      </c>
      <c r="U2653">
        <f>Input2022!U2653*0.000001</f>
        <v>0</v>
      </c>
      <c r="V2653">
        <f>Input2022!V2653*0.000001</f>
        <v>0.34961199999999998</v>
      </c>
      <c r="W2653">
        <f>Input2022!W2653*0.000001</f>
        <v>-2.9665949999999999</v>
      </c>
    </row>
    <row r="2654" spans="1:23">
      <c r="A2654">
        <f>Input2022!A2654</f>
        <v>2023</v>
      </c>
      <c r="B2654" t="str">
        <f>Input2022!B2654</f>
        <v>South Bay Union Elementary School District</v>
      </c>
      <c r="C2654" t="str">
        <f>Input2022!C2654</f>
        <v>School District</v>
      </c>
      <c r="D2654" t="str">
        <f>Input2022!D2654</f>
        <v>06</v>
      </c>
      <c r="E2654" t="str">
        <f>Input2022!E2654</f>
        <v>023</v>
      </c>
      <c r="F2654" t="str">
        <f>Input2022!F2654</f>
        <v>37350</v>
      </c>
      <c r="G2654" t="str">
        <f>Input2022!G2654</f>
        <v>CA</v>
      </c>
      <c r="H2654">
        <f>Input2022!H2654*0.000001</f>
        <v>3.7512829999999999</v>
      </c>
      <c r="I2654">
        <f>Input2022!I2654*0.000001</f>
        <v>-2.4999999999999998E-2</v>
      </c>
      <c r="J2654">
        <f>Input2022!J2654*0.000001</f>
        <v>7.5481189999999998</v>
      </c>
      <c r="K2654">
        <f>Input2022!K2654*0.000001</f>
        <v>6.45871</v>
      </c>
      <c r="L2654">
        <f>Input2022!L2654*0.000001</f>
        <v>10.306113999999999</v>
      </c>
      <c r="M2654">
        <f>Input2022!M2654*0.000001</f>
        <v>8.4585429999999988</v>
      </c>
      <c r="N2654">
        <f>Input2022!N2654*0.000001</f>
        <v>4.9988029999999997</v>
      </c>
      <c r="O2654">
        <f>Input2022!O2654*0.000001</f>
        <v>0</v>
      </c>
      <c r="P2654">
        <f>Input2022!P2654*0.000001</f>
        <v>0.501799</v>
      </c>
      <c r="Q2654">
        <f>Input2022!Q2654*0.000001</f>
        <v>-5.5643180000000001</v>
      </c>
      <c r="R2654">
        <f>Input2022!R2654*0.000001</f>
        <v>24.329126533828667</v>
      </c>
      <c r="S2654">
        <f>Input2022!S2654*0.000001</f>
        <v>18.764808533828667</v>
      </c>
      <c r="T2654">
        <f>Input2022!T2654*0.000001</f>
        <v>0.736842</v>
      </c>
      <c r="U2654">
        <f>Input2022!U2654*0.000001</f>
        <v>0</v>
      </c>
      <c r="V2654">
        <f>Input2022!V2654*0.000001</f>
        <v>1.0540449999999999</v>
      </c>
      <c r="W2654">
        <f>Input2022!W2654*0.000001</f>
        <v>-4.6516919999999997</v>
      </c>
    </row>
    <row r="2655" spans="1:23">
      <c r="A2655">
        <f>Input2022!A2655</f>
        <v>2023</v>
      </c>
      <c r="B2655" t="str">
        <f>Input2022!B2655</f>
        <v>South Bay Union School District</v>
      </c>
      <c r="C2655" t="str">
        <f>Input2022!C2655</f>
        <v>School District</v>
      </c>
      <c r="D2655" t="str">
        <f>Input2022!D2655</f>
        <v>06</v>
      </c>
      <c r="E2655" t="str">
        <f>Input2022!E2655</f>
        <v>073</v>
      </c>
      <c r="F2655" t="str">
        <f>Input2022!F2655</f>
        <v>37380</v>
      </c>
      <c r="G2655" t="str">
        <f>Input2022!G2655</f>
        <v>CA</v>
      </c>
      <c r="H2655">
        <f>Input2022!H2655*0.000001</f>
        <v>38.876289999999997</v>
      </c>
      <c r="I2655">
        <f>Input2022!I2655*0.000001</f>
        <v>-0.99520699999999995</v>
      </c>
      <c r="J2655">
        <f>Input2022!J2655*0.000001</f>
        <v>102.07205499999999</v>
      </c>
      <c r="K2655">
        <f>Input2022!K2655*0.000001</f>
        <v>71.616860000000003</v>
      </c>
      <c r="L2655">
        <f>Input2022!L2655*0.000001</f>
        <v>144.75218999999998</v>
      </c>
      <c r="M2655">
        <f>Input2022!M2655*0.000001</f>
        <v>107.66678999999999</v>
      </c>
      <c r="N2655">
        <f>Input2022!N2655*0.000001</f>
        <v>0</v>
      </c>
      <c r="O2655">
        <f>Input2022!O2655*0.000001</f>
        <v>55.457388999999999</v>
      </c>
      <c r="P2655">
        <f>Input2022!P2655*0.000001</f>
        <v>13.066431</v>
      </c>
      <c r="Q2655">
        <f>Input2022!Q2655*0.000001</f>
        <v>-74.953710000000001</v>
      </c>
      <c r="R2655">
        <f>Input2022!R2655*0.000001</f>
        <v>343.29901014513183</v>
      </c>
      <c r="S2655">
        <f>Input2022!S2655*0.000001</f>
        <v>268.34530014513177</v>
      </c>
      <c r="T2655">
        <f>Input2022!T2655*0.000001</f>
        <v>11.659758999999999</v>
      </c>
      <c r="U2655">
        <f>Input2022!U2655*0.000001</f>
        <v>0</v>
      </c>
      <c r="V2655">
        <f>Input2022!V2655*0.000001</f>
        <v>18.597519999999999</v>
      </c>
      <c r="W2655">
        <f>Input2022!W2655*0.000001</f>
        <v>-36.196680000000001</v>
      </c>
    </row>
    <row r="2656" spans="1:23">
      <c r="A2656">
        <f>Input2022!A2656</f>
        <v>2023</v>
      </c>
      <c r="B2656" t="str">
        <f>Input2022!B2656</f>
        <v>South Coast Air Quality Management District</v>
      </c>
      <c r="C2656" t="str">
        <f>Input2022!C2656</f>
        <v>Special District</v>
      </c>
      <c r="D2656" t="str">
        <f>Input2022!D2656</f>
        <v>06</v>
      </c>
      <c r="E2656" t="str">
        <f>Input2022!E2656</f>
        <v>037</v>
      </c>
      <c r="F2656">
        <f>Input2022!F2656</f>
        <v>99084</v>
      </c>
      <c r="G2656" t="str">
        <f>Input2022!G2656</f>
        <v>CA</v>
      </c>
      <c r="H2656">
        <f>Input2022!H2656*0.000001</f>
        <v>100.011611</v>
      </c>
      <c r="I2656">
        <f>Input2022!I2656*0.000001</f>
        <v>-2.8413529999999998</v>
      </c>
      <c r="J2656">
        <f>Input2022!J2656*0.000001</f>
        <v>184.79656699999998</v>
      </c>
      <c r="K2656">
        <f>Input2022!K2656*0.000001</f>
        <v>22.618058999999999</v>
      </c>
      <c r="L2656">
        <f>Input2022!L2656*0.000001</f>
        <v>381.68268799999998</v>
      </c>
      <c r="M2656">
        <f>Input2022!M2656*0.000001</f>
        <v>186.53375399999999</v>
      </c>
      <c r="N2656">
        <f>Input2022!N2656*0.000001</f>
        <v>108.19846099999999</v>
      </c>
      <c r="O2656">
        <f>Input2022!O2656*0.000001</f>
        <v>19.642499999999998</v>
      </c>
      <c r="P2656">
        <f>Input2022!P2656*0.000001</f>
        <v>43.44802</v>
      </c>
      <c r="Q2656">
        <f>Input2022!Q2656*0.000001</f>
        <v>-209.969044</v>
      </c>
      <c r="R2656">
        <f>Input2022!R2656*0.000001</f>
        <v>1060.9855680000001</v>
      </c>
      <c r="S2656">
        <f>Input2022!S2656*0.000001</f>
        <v>851.016524</v>
      </c>
      <c r="T2656">
        <f>Input2022!T2656*0.000001</f>
        <v>36.490767999999996</v>
      </c>
      <c r="U2656">
        <f>Input2022!U2656*0.000001</f>
        <v>0</v>
      </c>
      <c r="V2656">
        <f>Input2022!V2656*0.000001</f>
        <v>2.4819999999999998</v>
      </c>
      <c r="W2656">
        <f>Input2022!W2656*0.000001</f>
        <v>-111.66440899999999</v>
      </c>
    </row>
    <row r="2657" spans="1:23">
      <c r="A2657">
        <f>Input2022!A2657</f>
        <v>2023</v>
      </c>
      <c r="B2657" t="str">
        <f>Input2022!B2657</f>
        <v>South El Monte</v>
      </c>
      <c r="C2657" t="str">
        <f>Input2022!C2657</f>
        <v>City</v>
      </c>
      <c r="D2657" t="str">
        <f>Input2022!D2657</f>
        <v>06</v>
      </c>
      <c r="E2657" t="str">
        <f>Input2022!E2657</f>
        <v>037</v>
      </c>
      <c r="F2657">
        <f>Input2022!F2657</f>
        <v>72996</v>
      </c>
      <c r="G2657" t="str">
        <f>Input2022!G2657</f>
        <v>CA</v>
      </c>
      <c r="H2657">
        <f>Input2022!H2657*0.000001</f>
        <v>17.536244</v>
      </c>
      <c r="I2657">
        <f>Input2022!I2657*0.000001</f>
        <v>0</v>
      </c>
      <c r="J2657">
        <f>Input2022!J2657*0.000001</f>
        <v>28.188668</v>
      </c>
      <c r="K2657">
        <f>Input2022!K2657*0.000001</f>
        <v>10.892223</v>
      </c>
      <c r="L2657">
        <f>Input2022!L2657*0.000001</f>
        <v>26.909535999999999</v>
      </c>
      <c r="M2657">
        <f>Input2022!M2657*0.000001</f>
        <v>21.138192</v>
      </c>
      <c r="N2657">
        <f>Input2022!N2657*0.000001</f>
        <v>0</v>
      </c>
      <c r="O2657">
        <f>Input2022!O2657*0.000001</f>
        <v>32.814239000000001</v>
      </c>
      <c r="P2657">
        <f>Input2022!P2657*0.000001</f>
        <v>17.851368000000001</v>
      </c>
      <c r="Q2657">
        <f>Input2022!Q2657*0.000001</f>
        <v>-10.263128999999999</v>
      </c>
      <c r="R2657">
        <f>Input2022!R2657*0.000001</f>
        <v>34.30190173796791</v>
      </c>
      <c r="S2657">
        <f>Input2022!S2657*0.000001</f>
        <v>24.038772737967907</v>
      </c>
      <c r="T2657">
        <f>Input2022!T2657*0.000001</f>
        <v>0.97744299999999995</v>
      </c>
      <c r="U2657">
        <f>Input2022!U2657*0.000001</f>
        <v>0</v>
      </c>
      <c r="V2657">
        <f>Input2022!V2657*0.000001</f>
        <v>-0.62405599999999994</v>
      </c>
      <c r="W2657">
        <f>Input2022!W2657*0.000001</f>
        <v>8.2275980000000004</v>
      </c>
    </row>
    <row r="2658" spans="1:23">
      <c r="A2658">
        <f>Input2022!A2658</f>
        <v>2023</v>
      </c>
      <c r="B2658" t="str">
        <f>Input2022!B2658</f>
        <v>South Fork Union School District</v>
      </c>
      <c r="C2658" t="str">
        <f>Input2022!C2658</f>
        <v>School District</v>
      </c>
      <c r="D2658" t="str">
        <f>Input2022!D2658</f>
        <v>06</v>
      </c>
      <c r="E2658" t="str">
        <f>Input2022!E2658</f>
        <v>029</v>
      </c>
      <c r="F2658" t="str">
        <f>Input2022!F2658</f>
        <v>37470</v>
      </c>
      <c r="G2658" t="str">
        <f>Input2022!G2658</f>
        <v>CA</v>
      </c>
      <c r="H2658">
        <f>Input2022!H2658*0.000001</f>
        <v>1.471679</v>
      </c>
      <c r="I2658">
        <f>Input2022!I2658*0.000001</f>
        <v>0</v>
      </c>
      <c r="J2658">
        <f>Input2022!J2658*0.000001</f>
        <v>5.3088359999999994</v>
      </c>
      <c r="K2658">
        <f>Input2022!K2658*0.000001</f>
        <v>0.67048699999999994</v>
      </c>
      <c r="L2658">
        <f>Input2022!L2658*0.000001</f>
        <v>8.048273</v>
      </c>
      <c r="M2658">
        <f>Input2022!M2658*0.000001</f>
        <v>6.7363279999999994</v>
      </c>
      <c r="N2658">
        <f>Input2022!N2658*0.000001</f>
        <v>2.6872549999999999</v>
      </c>
      <c r="O2658">
        <f>Input2022!O2658*0.000001</f>
        <v>0</v>
      </c>
      <c r="P2658">
        <f>Input2022!P2658*0.000001</f>
        <v>0.62503199999999992</v>
      </c>
      <c r="Q2658">
        <f>Input2022!Q2658*0.000001</f>
        <v>-3.7429999999999999</v>
      </c>
      <c r="R2658">
        <f>Input2022!R2658*0.000001</f>
        <v>19.769169061168814</v>
      </c>
      <c r="S2658">
        <f>Input2022!S2658*0.000001</f>
        <v>16.026169061168815</v>
      </c>
      <c r="T2658">
        <f>Input2022!T2658*0.000001</f>
        <v>0.47143399999999996</v>
      </c>
      <c r="U2658">
        <f>Input2022!U2658*0.000001</f>
        <v>0</v>
      </c>
      <c r="V2658">
        <f>Input2022!V2658*0.000001</f>
        <v>0.382496</v>
      </c>
      <c r="W2658">
        <f>Input2022!W2658*0.000001</f>
        <v>-2.1553149999999999</v>
      </c>
    </row>
    <row r="2659" spans="1:23">
      <c r="A2659">
        <f>Input2022!A2659</f>
        <v>2023</v>
      </c>
      <c r="B2659" t="str">
        <f>Input2022!B2659</f>
        <v>South Gate</v>
      </c>
      <c r="C2659" t="str">
        <f>Input2022!C2659</f>
        <v>City</v>
      </c>
      <c r="D2659" t="str">
        <f>Input2022!D2659</f>
        <v>06</v>
      </c>
      <c r="E2659" t="str">
        <f>Input2022!E2659</f>
        <v>037</v>
      </c>
      <c r="F2659">
        <f>Input2022!F2659</f>
        <v>73080</v>
      </c>
      <c r="G2659" t="str">
        <f>Input2022!G2659</f>
        <v>CA</v>
      </c>
      <c r="H2659">
        <f>Input2022!H2659*0.000001</f>
        <v>35.018115999999999</v>
      </c>
      <c r="I2659">
        <f>Input2022!I2659*0.000001</f>
        <v>-2.6442169999999998</v>
      </c>
      <c r="J2659">
        <f>Input2022!J2659*0.000001</f>
        <v>63.709908999999996</v>
      </c>
      <c r="K2659">
        <f>Input2022!K2659*0.000001</f>
        <v>48.708300999999999</v>
      </c>
      <c r="L2659">
        <f>Input2022!L2659*0.000001</f>
        <v>126.034644</v>
      </c>
      <c r="M2659">
        <f>Input2022!M2659*0.000001</f>
        <v>63.160011999999995</v>
      </c>
      <c r="N2659">
        <f>Input2022!N2659*0.000001</f>
        <v>0</v>
      </c>
      <c r="O2659">
        <f>Input2022!O2659*0.000001</f>
        <v>20.297747999999999</v>
      </c>
      <c r="P2659">
        <f>Input2022!P2659*0.000001</f>
        <v>5.2789389999999994</v>
      </c>
      <c r="Q2659">
        <f>Input2022!Q2659*0.000001</f>
        <v>-111.776916</v>
      </c>
      <c r="R2659">
        <f>Input2022!R2659*0.000001</f>
        <v>395.83641</v>
      </c>
      <c r="S2659">
        <f>Input2022!S2659*0.000001</f>
        <v>284.05949399999997</v>
      </c>
      <c r="T2659">
        <f>Input2022!T2659*0.000001</f>
        <v>12.640666</v>
      </c>
      <c r="U2659">
        <f>Input2022!U2659*0.000001</f>
        <v>0</v>
      </c>
      <c r="V2659">
        <f>Input2022!V2659*0.000001</f>
        <v>25.067098999999999</v>
      </c>
      <c r="W2659">
        <f>Input2022!W2659*0.000001</f>
        <v>-80.758136999999991</v>
      </c>
    </row>
    <row r="2660" spans="1:23">
      <c r="A2660">
        <f>Input2022!A2660</f>
        <v>2023</v>
      </c>
      <c r="B2660" t="str">
        <f>Input2022!B2660</f>
        <v>South Lake Tahoe</v>
      </c>
      <c r="C2660" t="str">
        <f>Input2022!C2660</f>
        <v>City</v>
      </c>
      <c r="D2660" t="str">
        <f>Input2022!D2660</f>
        <v>06</v>
      </c>
      <c r="E2660" t="str">
        <f>Input2022!E2660</f>
        <v>017</v>
      </c>
      <c r="F2660">
        <f>Input2022!F2660</f>
        <v>73108</v>
      </c>
      <c r="G2660" t="str">
        <f>Input2022!G2660</f>
        <v>CA</v>
      </c>
      <c r="H2660">
        <f>Input2022!H2660*0.000001</f>
        <v>33.963858999999999</v>
      </c>
      <c r="I2660">
        <f>Input2022!I2660*0.000001</f>
        <v>-15.168968999999999</v>
      </c>
      <c r="J2660">
        <f>Input2022!J2660*0.000001</f>
        <v>45.356260999999996</v>
      </c>
      <c r="K2660">
        <f>Input2022!K2660*0.000001</f>
        <v>81.545405000000002</v>
      </c>
      <c r="L2660">
        <f>Input2022!L2660*0.000001</f>
        <v>106.840312</v>
      </c>
      <c r="M2660">
        <f>Input2022!M2660*0.000001</f>
        <v>64.969224999999994</v>
      </c>
      <c r="N2660">
        <f>Input2022!N2660*0.000001</f>
        <v>0</v>
      </c>
      <c r="O2660">
        <f>Input2022!O2660*0.000001</f>
        <v>31.511842999999999</v>
      </c>
      <c r="P2660">
        <f>Input2022!P2660*0.000001</f>
        <v>5.9449309999999995</v>
      </c>
      <c r="Q2660">
        <f>Input2022!Q2660*0.000001</f>
        <v>-96.165911999999992</v>
      </c>
      <c r="R2660">
        <f>Input2022!R2660*0.000001</f>
        <v>284.26013999999998</v>
      </c>
      <c r="S2660">
        <f>Input2022!S2660*0.000001</f>
        <v>188.09422799999999</v>
      </c>
      <c r="T2660">
        <f>Input2022!T2660*0.000001</f>
        <v>9.0124239999999993</v>
      </c>
      <c r="U2660">
        <f>Input2022!U2660*0.000001</f>
        <v>0</v>
      </c>
      <c r="V2660">
        <f>Input2022!V2660*0.000001</f>
        <v>0</v>
      </c>
      <c r="W2660">
        <f>Input2022!W2660*0.000001</f>
        <v>-17.997612999999998</v>
      </c>
    </row>
    <row r="2661" spans="1:23">
      <c r="A2661">
        <f>Input2022!A2661</f>
        <v>2023</v>
      </c>
      <c r="B2661" t="str">
        <f>Input2022!B2661</f>
        <v>South Monterey County Joint Union High School District</v>
      </c>
      <c r="C2661" t="str">
        <f>Input2022!C2661</f>
        <v>School District</v>
      </c>
      <c r="D2661" t="str">
        <f>Input2022!D2661</f>
        <v>06</v>
      </c>
      <c r="E2661" t="str">
        <f>Input2022!E2661</f>
        <v>053</v>
      </c>
      <c r="F2661" t="str">
        <f>Input2022!F2661</f>
        <v>19650</v>
      </c>
      <c r="G2661" t="str">
        <f>Input2022!G2661</f>
        <v>CA</v>
      </c>
      <c r="H2661">
        <f>Input2022!H2661*0.000001</f>
        <v>16.733408000000001</v>
      </c>
      <c r="I2661">
        <f>Input2022!I2661*0.000001</f>
        <v>-5.2042729999999997</v>
      </c>
      <c r="J2661">
        <f>Input2022!J2661*0.000001</f>
        <v>46.197877999999996</v>
      </c>
      <c r="K2661">
        <f>Input2022!K2661*0.000001</f>
        <v>45.806657999999999</v>
      </c>
      <c r="L2661">
        <f>Input2022!L2661*0.000001</f>
        <v>59.357653999999997</v>
      </c>
      <c r="M2661">
        <f>Input2022!M2661*0.000001</f>
        <v>57.181197999999995</v>
      </c>
      <c r="N2661">
        <f>Input2022!N2661*0.000001</f>
        <v>0</v>
      </c>
      <c r="O2661">
        <f>Input2022!O2661*0.000001</f>
        <v>35.905532000000001</v>
      </c>
      <c r="P2661">
        <f>Input2022!P2661*0.000001</f>
        <v>10.441405999999999</v>
      </c>
      <c r="Q2661">
        <f>Input2022!Q2661*0.000001</f>
        <v>-27.755205999999998</v>
      </c>
      <c r="R2661">
        <f>Input2022!R2661*0.000001</f>
        <v>126.46834084824575</v>
      </c>
      <c r="S2661">
        <f>Input2022!S2661*0.000001</f>
        <v>98.713134848245744</v>
      </c>
      <c r="T2661">
        <f>Input2022!T2661*0.000001</f>
        <v>4.1937369999999996</v>
      </c>
      <c r="U2661">
        <f>Input2022!U2661*0.000001</f>
        <v>0</v>
      </c>
      <c r="V2661">
        <f>Input2022!V2661*0.000001</f>
        <v>5.606255</v>
      </c>
      <c r="W2661">
        <f>Input2022!W2661*0.000001</f>
        <v>-13.296394999999999</v>
      </c>
    </row>
    <row r="2662" spans="1:23">
      <c r="A2662">
        <f>Input2022!A2662</f>
        <v>2023</v>
      </c>
      <c r="B2662" t="str">
        <f>Input2022!B2662</f>
        <v>South Pasadena</v>
      </c>
      <c r="C2662" t="str">
        <f>Input2022!C2662</f>
        <v>City</v>
      </c>
      <c r="D2662" t="str">
        <f>Input2022!D2662</f>
        <v>06</v>
      </c>
      <c r="E2662" t="str">
        <f>Input2022!E2662</f>
        <v>037</v>
      </c>
      <c r="F2662" t="str">
        <f>Input2022!F2662</f>
        <v>73220</v>
      </c>
      <c r="G2662" t="str">
        <f>Input2022!G2662</f>
        <v>CA</v>
      </c>
      <c r="H2662">
        <f>Input2022!H2662*0.000001</f>
        <v>23.638196000000001</v>
      </c>
      <c r="I2662">
        <f>Input2022!I2662*0.000001</f>
        <v>-1.292327</v>
      </c>
      <c r="J2662">
        <f>Input2022!J2662*0.000001</f>
        <v>39.121313000000001</v>
      </c>
      <c r="K2662">
        <f>Input2022!K2662*0.000001</f>
        <v>58.661670000000001</v>
      </c>
      <c r="L2662">
        <f>Input2022!L2662*0.000001</f>
        <v>66.499505999999997</v>
      </c>
      <c r="M2662">
        <f>Input2022!M2662*0.000001</f>
        <v>37.992764999999999</v>
      </c>
      <c r="N2662">
        <f>Input2022!N2662*0.000001</f>
        <v>0</v>
      </c>
      <c r="O2662">
        <f>Input2022!O2662*0.000001</f>
        <v>22.987424999999998</v>
      </c>
      <c r="P2662">
        <f>Input2022!P2662*0.000001</f>
        <v>3.9953909999999997</v>
      </c>
      <c r="Q2662">
        <f>Input2022!Q2662*0.000001</f>
        <v>-45.089596999999998</v>
      </c>
      <c r="R2662">
        <f>Input2022!R2662*0.000001</f>
        <v>162.51112899999998</v>
      </c>
      <c r="S2662">
        <f>Input2022!S2662*0.000001</f>
        <v>117.421532</v>
      </c>
      <c r="T2662">
        <f>Input2022!T2662*0.000001</f>
        <v>5.201924</v>
      </c>
      <c r="U2662">
        <f>Input2022!U2662*0.000001</f>
        <v>1.141519</v>
      </c>
      <c r="V2662">
        <f>Input2022!V2662*0.000001</f>
        <v>15.269867</v>
      </c>
      <c r="W2662">
        <f>Input2022!W2662*0.000001</f>
        <v>-15.008471</v>
      </c>
    </row>
    <row r="2663" spans="1:23">
      <c r="A2663">
        <f>Input2022!A2663</f>
        <v>2023</v>
      </c>
      <c r="B2663" t="str">
        <f>Input2022!B2663</f>
        <v>South Pasadena Unified School District</v>
      </c>
      <c r="C2663" t="str">
        <f>Input2022!C2663</f>
        <v>School District</v>
      </c>
      <c r="D2663" t="str">
        <f>Input2022!D2663</f>
        <v>06</v>
      </c>
      <c r="E2663" t="str">
        <f>Input2022!E2663</f>
        <v>037</v>
      </c>
      <c r="F2663" t="str">
        <f>Input2022!F2663</f>
        <v>37500</v>
      </c>
      <c r="G2663" t="str">
        <f>Input2022!G2663</f>
        <v>CA</v>
      </c>
      <c r="H2663">
        <f>Input2022!H2663*0.000001</f>
        <v>5.5139839999999998</v>
      </c>
      <c r="I2663">
        <f>Input2022!I2663*0.000001</f>
        <v>0</v>
      </c>
      <c r="J2663">
        <f>Input2022!J2663*0.000001</f>
        <v>69.139127000000002</v>
      </c>
      <c r="K2663">
        <f>Input2022!K2663*0.000001</f>
        <v>100.30433699999999</v>
      </c>
      <c r="L2663">
        <f>Input2022!L2663*0.000001</f>
        <v>92.245793999999989</v>
      </c>
      <c r="M2663">
        <f>Input2022!M2663*0.000001</f>
        <v>72.92275699999999</v>
      </c>
      <c r="N2663">
        <f>Input2022!N2663*0.000001</f>
        <v>0</v>
      </c>
      <c r="O2663">
        <f>Input2022!O2663*0.000001</f>
        <v>18.323919</v>
      </c>
      <c r="P2663">
        <f>Input2022!P2663*0.000001</f>
        <v>5.8164429999999996</v>
      </c>
      <c r="Q2663">
        <f>Input2022!Q2663*0.000001</f>
        <v>-45.444798999999996</v>
      </c>
      <c r="R2663">
        <f>Input2022!R2663*0.000001</f>
        <v>208.70604311680995</v>
      </c>
      <c r="S2663">
        <f>Input2022!S2663*0.000001</f>
        <v>163.26124411680996</v>
      </c>
      <c r="T2663">
        <f>Input2022!T2663*0.000001</f>
        <v>6.7835389999999993</v>
      </c>
      <c r="U2663">
        <f>Input2022!U2663*0.000001</f>
        <v>0</v>
      </c>
      <c r="V2663">
        <f>Input2022!V2663*0.000001</f>
        <v>20.189850999999997</v>
      </c>
      <c r="W2663">
        <f>Input2022!W2663*0.000001</f>
        <v>-58.290931999999998</v>
      </c>
    </row>
    <row r="2664" spans="1:23">
      <c r="A2664">
        <f>Input2022!A2664</f>
        <v>2023</v>
      </c>
      <c r="B2664" t="str">
        <f>Input2022!B2664</f>
        <v>South San Francisco</v>
      </c>
      <c r="C2664" t="str">
        <f>Input2022!C2664</f>
        <v>City</v>
      </c>
      <c r="D2664" t="str">
        <f>Input2022!D2664</f>
        <v>06</v>
      </c>
      <c r="E2664" t="str">
        <f>Input2022!E2664</f>
        <v>081</v>
      </c>
      <c r="F2664">
        <f>Input2022!F2664</f>
        <v>73262</v>
      </c>
      <c r="G2664" t="str">
        <f>Input2022!G2664</f>
        <v>CA</v>
      </c>
      <c r="H2664">
        <f>Input2022!H2664*0.000001</f>
        <v>85.258926000000002</v>
      </c>
      <c r="I2664">
        <f>Input2022!I2664*0.000001</f>
        <v>-11.811401</v>
      </c>
      <c r="J2664">
        <f>Input2022!J2664*0.000001</f>
        <v>133.908151</v>
      </c>
      <c r="K2664">
        <f>Input2022!K2664*0.000001</f>
        <v>291.92262899999997</v>
      </c>
      <c r="L2664">
        <f>Input2022!L2664*0.000001</f>
        <v>247.46196499999999</v>
      </c>
      <c r="M2664">
        <f>Input2022!M2664*0.000001</f>
        <v>162.10953599999999</v>
      </c>
      <c r="N2664">
        <f>Input2022!N2664*0.000001</f>
        <v>0</v>
      </c>
      <c r="O2664">
        <f>Input2022!O2664*0.000001</f>
        <v>80.739818</v>
      </c>
      <c r="P2664">
        <f>Input2022!P2664*0.000001</f>
        <v>10.155821999999999</v>
      </c>
      <c r="Q2664">
        <f>Input2022!Q2664*0.000001</f>
        <v>-230.39506399999999</v>
      </c>
      <c r="R2664">
        <f>Input2022!R2664*0.000001</f>
        <v>684.096858</v>
      </c>
      <c r="S2664">
        <f>Input2022!S2664*0.000001</f>
        <v>453.70179400000001</v>
      </c>
      <c r="T2664">
        <f>Input2022!T2664*0.000001</f>
        <v>26.027998</v>
      </c>
      <c r="U2664">
        <f>Input2022!U2664*0.000001</f>
        <v>30.019480999999999</v>
      </c>
      <c r="V2664">
        <f>Input2022!V2664*0.000001</f>
        <v>94.931779999999989</v>
      </c>
      <c r="W2664">
        <f>Input2022!W2664*0.000001</f>
        <v>-86.635415999999992</v>
      </c>
    </row>
    <row r="2665" spans="1:23">
      <c r="A2665">
        <f>Input2022!A2665</f>
        <v>2023</v>
      </c>
      <c r="B2665" t="str">
        <f>Input2022!B2665</f>
        <v>South San Francisco Unified School District</v>
      </c>
      <c r="C2665" t="str">
        <f>Input2022!C2665</f>
        <v>School District</v>
      </c>
      <c r="D2665" t="str">
        <f>Input2022!D2665</f>
        <v>06</v>
      </c>
      <c r="E2665" t="str">
        <f>Input2022!E2665</f>
        <v>081</v>
      </c>
      <c r="F2665" t="str">
        <f>Input2022!F2665</f>
        <v>37530</v>
      </c>
      <c r="G2665" t="str">
        <f>Input2022!G2665</f>
        <v>CA</v>
      </c>
      <c r="H2665">
        <f>Input2022!H2665*0.000001</f>
        <v>40.341141999999998</v>
      </c>
      <c r="I2665">
        <f>Input2022!I2665*0.000001</f>
        <v>-2.9828329999999998</v>
      </c>
      <c r="J2665">
        <f>Input2022!J2665*0.000001</f>
        <v>147.60492299999999</v>
      </c>
      <c r="K2665">
        <f>Input2022!K2665*0.000001</f>
        <v>322.235276</v>
      </c>
      <c r="L2665">
        <f>Input2022!L2665*0.000001</f>
        <v>186.50402099999999</v>
      </c>
      <c r="M2665">
        <f>Input2022!M2665*0.000001</f>
        <v>169.39514499999999</v>
      </c>
      <c r="N2665">
        <f>Input2022!N2665*0.000001</f>
        <v>0</v>
      </c>
      <c r="O2665">
        <f>Input2022!O2665*0.000001</f>
        <v>78.523533</v>
      </c>
      <c r="P2665">
        <f>Input2022!P2665*0.000001</f>
        <v>14.285936999999999</v>
      </c>
      <c r="Q2665">
        <f>Input2022!Q2665*0.000001</f>
        <v>-108.73102</v>
      </c>
      <c r="R2665">
        <f>Input2022!R2665*0.000001</f>
        <v>484.45593929824565</v>
      </c>
      <c r="S2665">
        <f>Input2022!S2665*0.000001</f>
        <v>375.72491929824565</v>
      </c>
      <c r="T2665">
        <f>Input2022!T2665*0.000001</f>
        <v>16.288924999999999</v>
      </c>
      <c r="U2665">
        <f>Input2022!U2665*0.000001</f>
        <v>-4.1892672874975232E-3</v>
      </c>
      <c r="V2665">
        <f>Input2022!V2665*0.000001</f>
        <v>25.451473732712504</v>
      </c>
      <c r="W2665">
        <f>Input2022!W2665*0.000001</f>
        <v>-55.767005999999995</v>
      </c>
    </row>
    <row r="2666" spans="1:23">
      <c r="A2666">
        <f>Input2022!A2666</f>
        <v>2023</v>
      </c>
      <c r="B2666" t="str">
        <f>Input2022!B2666</f>
        <v>South Whittier School District</v>
      </c>
      <c r="C2666" t="str">
        <f>Input2022!C2666</f>
        <v>School District</v>
      </c>
      <c r="D2666" t="str">
        <f>Input2022!D2666</f>
        <v>06</v>
      </c>
      <c r="E2666" t="str">
        <f>Input2022!E2666</f>
        <v>037</v>
      </c>
      <c r="F2666" t="str">
        <f>Input2022!F2666</f>
        <v>37560</v>
      </c>
      <c r="G2666" t="str">
        <f>Input2022!G2666</f>
        <v>CA</v>
      </c>
      <c r="H2666">
        <f>Input2022!H2666*0.000001</f>
        <v>12.855217999999999</v>
      </c>
      <c r="I2666">
        <f>Input2022!I2666*0.000001</f>
        <v>0</v>
      </c>
      <c r="J2666">
        <f>Input2022!J2666*0.000001</f>
        <v>50.010543999999996</v>
      </c>
      <c r="K2666">
        <f>Input2022!K2666*0.000001</f>
        <v>33.740257999999997</v>
      </c>
      <c r="L2666">
        <f>Input2022!L2666*0.000001</f>
        <v>68.982691000000003</v>
      </c>
      <c r="M2666">
        <f>Input2022!M2666*0.000001</f>
        <v>61.581525999999997</v>
      </c>
      <c r="N2666">
        <f>Input2022!N2666*0.000001</f>
        <v>0</v>
      </c>
      <c r="O2666">
        <f>Input2022!O2666*0.000001</f>
        <v>28.181314</v>
      </c>
      <c r="P2666">
        <f>Input2022!P2666*0.000001</f>
        <v>6.4182049999999995</v>
      </c>
      <c r="Q2666">
        <f>Input2022!Q2666*0.000001</f>
        <v>-30.785269</v>
      </c>
      <c r="R2666">
        <f>Input2022!R2666*0.000001</f>
        <v>137.04017982456142</v>
      </c>
      <c r="S2666">
        <f>Input2022!S2666*0.000001</f>
        <v>106.25491082456141</v>
      </c>
      <c r="T2666">
        <f>Input2022!T2666*0.000001</f>
        <v>5.0561109999999996</v>
      </c>
      <c r="U2666">
        <f>Input2022!U2666*0.000001</f>
        <v>-1.1818260352684763E-3</v>
      </c>
      <c r="V2666">
        <f>Input2022!V2666*0.000001</f>
        <v>9.3468941739647313</v>
      </c>
      <c r="W2666">
        <f>Input2022!W2666*0.000001</f>
        <v>-24.931244</v>
      </c>
    </row>
    <row r="2667" spans="1:23">
      <c r="A2667">
        <f>Input2022!A2667</f>
        <v>2023</v>
      </c>
      <c r="B2667" t="str">
        <f>Input2022!B2667</f>
        <v>Southern California Association of Governments</v>
      </c>
      <c r="C2667" t="str">
        <f>Input2022!C2667</f>
        <v>Special District</v>
      </c>
      <c r="D2667" t="str">
        <f>Input2022!D2667</f>
        <v>06</v>
      </c>
      <c r="E2667" t="str">
        <f>Input2022!E2667</f>
        <v>037</v>
      </c>
      <c r="F2667">
        <f>Input2022!F2667</f>
        <v>99086</v>
      </c>
      <c r="G2667" t="str">
        <f>Input2022!G2667</f>
        <v>CA</v>
      </c>
      <c r="H2667">
        <f>Input2022!H2667*0.000001</f>
        <v>5.0186539999999997</v>
      </c>
      <c r="I2667">
        <f>Input2022!I2667*0.000001</f>
        <v>0</v>
      </c>
      <c r="J2667">
        <f>Input2022!J2667*0.000001</f>
        <v>3.2180619999999998</v>
      </c>
      <c r="K2667">
        <f>Input2022!K2667*0.000001</f>
        <v>30.232106999999999</v>
      </c>
      <c r="L2667">
        <f>Input2022!L2667*0.000001</f>
        <v>78.026336000000001</v>
      </c>
      <c r="M2667">
        <f>Input2022!M2667*0.000001</f>
        <v>2.8726389999999999</v>
      </c>
      <c r="N2667">
        <f>Input2022!N2667*0.000001</f>
        <v>8.7586250000000003</v>
      </c>
      <c r="O2667">
        <f>Input2022!O2667*0.000001</f>
        <v>0</v>
      </c>
      <c r="P2667">
        <f>Input2022!P2667*0.000001</f>
        <v>9.0922070000000001</v>
      </c>
      <c r="Q2667">
        <f>Input2022!Q2667*0.000001</f>
        <v>-51.437445999999994</v>
      </c>
      <c r="R2667">
        <f>Input2022!R2667*0.000001</f>
        <v>154.32111899999998</v>
      </c>
      <c r="S2667">
        <f>Input2022!S2667*0.000001</f>
        <v>102.883673</v>
      </c>
      <c r="T2667">
        <f>Input2022!T2667*0.000001</f>
        <v>6.2939590000000001</v>
      </c>
      <c r="U2667">
        <f>Input2022!U2667*0.000001</f>
        <v>7.6210549999999992</v>
      </c>
      <c r="V2667">
        <f>Input2022!V2667*0.000001</f>
        <v>9.8473939999999995</v>
      </c>
      <c r="W2667">
        <f>Input2022!W2667*0.000001</f>
        <v>-41.694615999999996</v>
      </c>
    </row>
    <row r="2668" spans="1:23">
      <c r="A2668">
        <f>Input2022!A2668</f>
        <v>2023</v>
      </c>
      <c r="B2668" t="str">
        <f>Input2022!B2668</f>
        <v>Southern California Library Cooperative</v>
      </c>
      <c r="C2668" t="str">
        <f>Input2022!C2668</f>
        <v>Special District</v>
      </c>
      <c r="D2668" t="str">
        <f>Input2022!D2668</f>
        <v>06</v>
      </c>
      <c r="E2668" t="str">
        <f>Input2022!E2668</f>
        <v>037</v>
      </c>
      <c r="F2668">
        <f>Input2022!F2668</f>
        <v>99087</v>
      </c>
      <c r="G2668" t="str">
        <f>Input2022!G2668</f>
        <v>CA</v>
      </c>
      <c r="H2668">
        <f>Input2022!H2668*0.000001</f>
        <v>1.8849659999999999</v>
      </c>
      <c r="I2668">
        <f>Input2022!I2668*0.000001</f>
        <v>0</v>
      </c>
      <c r="J2668">
        <f>Input2022!J2668*0.000001</f>
        <v>3.846508</v>
      </c>
      <c r="K2668">
        <f>Input2022!K2668*0.000001</f>
        <v>0</v>
      </c>
      <c r="L2668">
        <f>Input2022!L2668*0.000001</f>
        <v>3.7245349999999999</v>
      </c>
      <c r="M2668">
        <f>Input2022!M2668*0.000001</f>
        <v>3.7245349999999999</v>
      </c>
      <c r="N2668">
        <f>Input2022!N2668*0.000001</f>
        <v>3.6561179999999998</v>
      </c>
      <c r="O2668">
        <f>Input2022!O2668*0.000001</f>
        <v>8.9058999999999999E-2</v>
      </c>
      <c r="P2668">
        <f>Input2022!P2668*0.000001</f>
        <v>1.9539529999999998</v>
      </c>
      <c r="Q2668">
        <f>Input2022!Q2668*0.000001</f>
        <v>-2.1326869999999998</v>
      </c>
      <c r="R2668">
        <f>Input2022!R2668*0.000001</f>
        <v>9.1453130360205837</v>
      </c>
      <c r="S2668">
        <f>Input2022!S2668*0.000001</f>
        <v>7.0126260360205839</v>
      </c>
      <c r="T2668">
        <f>Input2022!T2668*0.000001</f>
        <v>0.19466699999999998</v>
      </c>
      <c r="U2668">
        <f>Input2022!U2668*0.000001</f>
        <v>0</v>
      </c>
      <c r="V2668">
        <f>Input2022!V2668*0.000001</f>
        <v>0.98161999999999994</v>
      </c>
      <c r="W2668">
        <f>Input2022!W2668*0.000001</f>
        <v>-0.58867899999999995</v>
      </c>
    </row>
    <row r="2669" spans="1:23">
      <c r="A2669">
        <f>Input2022!A2669</f>
        <v>2023</v>
      </c>
      <c r="B2669" t="str">
        <f>Input2022!B2669</f>
        <v>Southern Humboldt Unified School District</v>
      </c>
      <c r="C2669" t="str">
        <f>Input2022!C2669</f>
        <v>School District</v>
      </c>
      <c r="D2669" t="str">
        <f>Input2022!D2669</f>
        <v>06</v>
      </c>
      <c r="E2669" t="str">
        <f>Input2022!E2669</f>
        <v>023</v>
      </c>
      <c r="F2669" t="str">
        <f>Input2022!F2669</f>
        <v>37590</v>
      </c>
      <c r="G2669" t="str">
        <f>Input2022!G2669</f>
        <v>CA</v>
      </c>
      <c r="H2669">
        <f>Input2022!H2669*0.000001</f>
        <v>7.5800489999999998</v>
      </c>
      <c r="I2669">
        <f>Input2022!I2669*0.000001</f>
        <v>-0.26500000000000001</v>
      </c>
      <c r="J2669">
        <f>Input2022!J2669*0.000001</f>
        <v>12.852876999999999</v>
      </c>
      <c r="K2669">
        <f>Input2022!K2669*0.000001</f>
        <v>26.243690999999998</v>
      </c>
      <c r="L2669">
        <f>Input2022!L2669*0.000001</f>
        <v>19.059391999999999</v>
      </c>
      <c r="M2669">
        <f>Input2022!M2669*0.000001</f>
        <v>16.834579999999999</v>
      </c>
      <c r="N2669">
        <f>Input2022!N2669*0.000001</f>
        <v>8.7785539999999997</v>
      </c>
      <c r="O2669">
        <f>Input2022!O2669*0.000001</f>
        <v>0</v>
      </c>
      <c r="P2669">
        <f>Input2022!P2669*0.000001</f>
        <v>0.76338499999999998</v>
      </c>
      <c r="Q2669">
        <f>Input2022!Q2669*0.000001</f>
        <v>-9.1516900000000003</v>
      </c>
      <c r="R2669">
        <f>Input2022!R2669*0.000001</f>
        <v>36.438439153439155</v>
      </c>
      <c r="S2669">
        <f>Input2022!S2669*0.000001</f>
        <v>27.286749153439157</v>
      </c>
      <c r="T2669">
        <f>Input2022!T2669*0.000001</f>
        <v>1.109944</v>
      </c>
      <c r="U2669">
        <f>Input2022!U2669*0.000001</f>
        <v>0</v>
      </c>
      <c r="V2669">
        <f>Input2022!V2669*0.000001</f>
        <v>1.3737969999999999</v>
      </c>
      <c r="W2669">
        <f>Input2022!W2669*0.000001</f>
        <v>-4.5108709999999999</v>
      </c>
    </row>
    <row r="2670" spans="1:23">
      <c r="A2670">
        <f>Input2022!A2670</f>
        <v>2023</v>
      </c>
      <c r="B2670" t="str">
        <f>Input2022!B2670</f>
        <v>Southern Kern Unified School District</v>
      </c>
      <c r="C2670" t="str">
        <f>Input2022!C2670</f>
        <v>School District</v>
      </c>
      <c r="D2670" t="str">
        <f>Input2022!D2670</f>
        <v>06</v>
      </c>
      <c r="E2670" t="str">
        <f>Input2022!E2670</f>
        <v>029</v>
      </c>
      <c r="F2670" t="str">
        <f>Input2022!F2670</f>
        <v>37620</v>
      </c>
      <c r="G2670" t="str">
        <f>Input2022!G2670</f>
        <v>CA</v>
      </c>
      <c r="H2670">
        <f>Input2022!H2670*0.000001</f>
        <v>20.806380999999998</v>
      </c>
      <c r="I2670">
        <f>Input2022!I2670*0.000001</f>
        <v>0</v>
      </c>
      <c r="J2670">
        <f>Input2022!J2670*0.000001</f>
        <v>56.616042999999998</v>
      </c>
      <c r="K2670">
        <f>Input2022!K2670*0.000001</f>
        <v>48.447471</v>
      </c>
      <c r="L2670">
        <f>Input2022!L2670*0.000001</f>
        <v>102.38885099999999</v>
      </c>
      <c r="M2670">
        <f>Input2022!M2670*0.000001</f>
        <v>75.387192999999996</v>
      </c>
      <c r="N2670">
        <f>Input2022!N2670*0.000001</f>
        <v>37.858664999999995</v>
      </c>
      <c r="O2670">
        <f>Input2022!O2670*0.000001</f>
        <v>0</v>
      </c>
      <c r="P2670">
        <f>Input2022!P2670*0.000001</f>
        <v>5.08758</v>
      </c>
      <c r="Q2670">
        <f>Input2022!Q2670*0.000001</f>
        <v>-37.894867999999995</v>
      </c>
      <c r="R2670">
        <f>Input2022!R2670*0.000001</f>
        <v>166.40817692502537</v>
      </c>
      <c r="S2670">
        <f>Input2022!S2670*0.000001</f>
        <v>128.51330892502537</v>
      </c>
      <c r="T2670">
        <f>Input2022!T2670*0.000001</f>
        <v>5.7149489999999998</v>
      </c>
      <c r="U2670">
        <f>Input2022!U2670*0.000001</f>
        <v>0</v>
      </c>
      <c r="V2670">
        <f>Input2022!V2670*0.000001</f>
        <v>15.504019999999999</v>
      </c>
      <c r="W2670">
        <f>Input2022!W2670*0.000001</f>
        <v>-33.060980999999998</v>
      </c>
    </row>
    <row r="2671" spans="1:23">
      <c r="A2671">
        <f>Input2022!A2671</f>
        <v>2023</v>
      </c>
      <c r="B2671" t="str">
        <f>Input2022!B2671</f>
        <v>Southern Trinity Joint Unified School District</v>
      </c>
      <c r="C2671" t="str">
        <f>Input2022!C2671</f>
        <v>School District</v>
      </c>
      <c r="D2671" t="str">
        <f>Input2022!D2671</f>
        <v>06</v>
      </c>
      <c r="E2671" t="str">
        <f>Input2022!E2671</f>
        <v>105</v>
      </c>
      <c r="F2671" t="str">
        <f>Input2022!F2671</f>
        <v>37630</v>
      </c>
      <c r="G2671" t="str">
        <f>Input2022!G2671</f>
        <v>CA</v>
      </c>
      <c r="H2671">
        <f>Input2022!H2671*0.000001</f>
        <v>2.7567729999999999</v>
      </c>
      <c r="I2671">
        <f>Input2022!I2671*0.000001</f>
        <v>-0.122</v>
      </c>
      <c r="J2671">
        <f>Input2022!J2671*0.000001</f>
        <v>2.7856679999999998</v>
      </c>
      <c r="K2671">
        <f>Input2022!K2671*0.000001</f>
        <v>2.3227319999999998</v>
      </c>
      <c r="L2671">
        <f>Input2022!L2671*0.000001</f>
        <v>3.8935219999999999</v>
      </c>
      <c r="M2671">
        <f>Input2022!M2671*0.000001</f>
        <v>3.68424</v>
      </c>
      <c r="N2671">
        <f>Input2022!N2671*0.000001</f>
        <v>0</v>
      </c>
      <c r="O2671">
        <f>Input2022!O2671*0.000001</f>
        <v>3.0152509999999997</v>
      </c>
      <c r="P2671">
        <f>Input2022!P2671*0.000001</f>
        <v>0.387818</v>
      </c>
      <c r="Q2671">
        <f>Input2022!Q2671*0.000001</f>
        <v>-2.0946419999999999</v>
      </c>
      <c r="R2671">
        <f>Input2022!R2671*0.000001</f>
        <v>8.6601009999999992</v>
      </c>
      <c r="S2671">
        <f>Input2022!S2671*0.000001</f>
        <v>6.5654589999999997</v>
      </c>
      <c r="T2671">
        <f>Input2022!T2671*0.000001</f>
        <v>0.31392799999999998</v>
      </c>
      <c r="U2671">
        <f>Input2022!U2671*0.000001</f>
        <v>-5.8E-5</v>
      </c>
      <c r="V2671">
        <f>Input2022!V2671*0.000001</f>
        <v>0.12261899999999999</v>
      </c>
      <c r="W2671">
        <f>Input2022!W2671*0.000001</f>
        <v>0.82350599999999996</v>
      </c>
    </row>
    <row r="2672" spans="1:23">
      <c r="A2672">
        <f>Input2022!A2672</f>
        <v>2023</v>
      </c>
      <c r="B2672" t="str">
        <f>Input2022!B2672</f>
        <v>Southside Elementary School District</v>
      </c>
      <c r="C2672" t="str">
        <f>Input2022!C2672</f>
        <v>School District</v>
      </c>
      <c r="D2672" t="str">
        <f>Input2022!D2672</f>
        <v>06</v>
      </c>
      <c r="E2672" t="str">
        <f>Input2022!E2672</f>
        <v>069</v>
      </c>
      <c r="F2672" t="str">
        <f>Input2022!F2672</f>
        <v>37650</v>
      </c>
      <c r="G2672" t="str">
        <f>Input2022!G2672</f>
        <v>CA</v>
      </c>
      <c r="H2672">
        <f>Input2022!H2672*0.000001</f>
        <v>1.120833</v>
      </c>
      <c r="I2672">
        <f>Input2022!I2672*0.000001</f>
        <v>-9.9999999999999992E-2</v>
      </c>
      <c r="J2672">
        <f>Input2022!J2672*0.000001</f>
        <v>2.4139200000000001</v>
      </c>
      <c r="K2672">
        <f>Input2022!K2672*0.000001</f>
        <v>4.2849999999999997E-3</v>
      </c>
      <c r="L2672">
        <f>Input2022!L2672*0.000001</f>
        <v>3.7668409999999999</v>
      </c>
      <c r="M2672">
        <f>Input2022!M2672*0.000001</f>
        <v>3.2882659999999997</v>
      </c>
      <c r="N2672">
        <f>Input2022!N2672*0.000001</f>
        <v>0</v>
      </c>
      <c r="O2672">
        <f>Input2022!O2672*0.000001</f>
        <v>1.8312649999999999</v>
      </c>
      <c r="P2672">
        <f>Input2022!P2672*0.000001</f>
        <v>0.262679</v>
      </c>
      <c r="Q2672">
        <f>Input2022!Q2672*0.000001</f>
        <v>-1.593456</v>
      </c>
      <c r="R2672">
        <f>Input2022!R2672*0.000001</f>
        <v>7.2763361403508782</v>
      </c>
      <c r="S2672">
        <f>Input2022!S2672*0.000001</f>
        <v>5.6828801403508784</v>
      </c>
      <c r="T2672">
        <f>Input2022!T2672*0.000001</f>
        <v>0.24303799999999998</v>
      </c>
      <c r="U2672">
        <f>Input2022!U2672*0.000001</f>
        <v>0</v>
      </c>
      <c r="V2672">
        <f>Input2022!V2672*0.000001</f>
        <v>0</v>
      </c>
      <c r="W2672">
        <f>Input2022!W2672*0.000001</f>
        <v>0.19995499999999999</v>
      </c>
    </row>
    <row r="2673" spans="1:23">
      <c r="A2673">
        <f>Input2022!A2673</f>
        <v>2023</v>
      </c>
      <c r="B2673" t="str">
        <f>Input2022!B2673</f>
        <v>Spencer Valley School District</v>
      </c>
      <c r="C2673" t="str">
        <f>Input2022!C2673</f>
        <v>School District</v>
      </c>
      <c r="D2673" t="str">
        <f>Input2022!D2673</f>
        <v>06</v>
      </c>
      <c r="E2673" t="str">
        <f>Input2022!E2673</f>
        <v>073</v>
      </c>
      <c r="F2673" t="str">
        <f>Input2022!F2673</f>
        <v>37680</v>
      </c>
      <c r="G2673" t="str">
        <f>Input2022!G2673</f>
        <v>CA</v>
      </c>
      <c r="H2673">
        <f>Input2022!H2673*0.000001</f>
        <v>5.7343399999999995</v>
      </c>
      <c r="I2673">
        <f>Input2022!I2673*0.000001</f>
        <v>-0.50800000000000001</v>
      </c>
      <c r="J2673">
        <f>Input2022!J2673*0.000001</f>
        <v>5.54671</v>
      </c>
      <c r="K2673">
        <f>Input2022!K2673*0.000001</f>
        <v>0</v>
      </c>
      <c r="L2673">
        <f>Input2022!L2673*0.000001</f>
        <v>6.4992380000000001</v>
      </c>
      <c r="M2673">
        <f>Input2022!M2673*0.000001</f>
        <v>6.4040989999999995</v>
      </c>
      <c r="N2673">
        <f>Input2022!N2673*0.000001</f>
        <v>7.3261069999999995</v>
      </c>
      <c r="O2673">
        <f>Input2022!O2673*0.000001</f>
        <v>0</v>
      </c>
      <c r="P2673">
        <f>Input2022!P2673*0.000001</f>
        <v>0.338864</v>
      </c>
      <c r="Q2673">
        <f>Input2022!Q2673*0.000001</f>
        <v>-0.76539099999999993</v>
      </c>
      <c r="R2673">
        <f>Input2022!R2673*0.000001</f>
        <v>3.3519057872340432</v>
      </c>
      <c r="S2673">
        <f>Input2022!S2673*0.000001</f>
        <v>2.586514787234043</v>
      </c>
      <c r="T2673">
        <f>Input2022!T2673*0.000001</f>
        <v>0.14597499999999999</v>
      </c>
      <c r="U2673">
        <f>Input2022!U2673*0.000001</f>
        <v>0</v>
      </c>
      <c r="V2673">
        <f>Input2022!V2673*0.000001</f>
        <v>1.0775999999999999E-2</v>
      </c>
      <c r="W2673">
        <f>Input2022!W2673*0.000001</f>
        <v>5.1873439999999995</v>
      </c>
    </row>
    <row r="2674" spans="1:23">
      <c r="A2674">
        <f>Input2022!A2674</f>
        <v>2023</v>
      </c>
      <c r="B2674" t="str">
        <f>Input2022!B2674</f>
        <v>Spreckels Union School District</v>
      </c>
      <c r="C2674" t="str">
        <f>Input2022!C2674</f>
        <v>School District</v>
      </c>
      <c r="D2674" t="str">
        <f>Input2022!D2674</f>
        <v>06</v>
      </c>
      <c r="E2674" t="str">
        <f>Input2022!E2674</f>
        <v>053</v>
      </c>
      <c r="F2674" t="str">
        <f>Input2022!F2674</f>
        <v>37710</v>
      </c>
      <c r="G2674" t="str">
        <f>Input2022!G2674</f>
        <v>CA</v>
      </c>
      <c r="H2674">
        <f>Input2022!H2674*0.000001</f>
        <v>5.0506329999999995</v>
      </c>
      <c r="I2674">
        <f>Input2022!I2674*0.000001</f>
        <v>-0.15362399999999998</v>
      </c>
      <c r="J2674">
        <f>Input2022!J2674*0.000001</f>
        <v>11.948290999999999</v>
      </c>
      <c r="K2674">
        <f>Input2022!K2674*0.000001</f>
        <v>9.8578189999999992</v>
      </c>
      <c r="L2674">
        <f>Input2022!L2674*0.000001</f>
        <v>14.197775</v>
      </c>
      <c r="M2674">
        <f>Input2022!M2674*0.000001</f>
        <v>13.43942</v>
      </c>
      <c r="N2674">
        <f>Input2022!N2674*0.000001</f>
        <v>0</v>
      </c>
      <c r="O2674">
        <f>Input2022!O2674*0.000001</f>
        <v>6.7821089999999993</v>
      </c>
      <c r="P2674">
        <f>Input2022!P2674*0.000001</f>
        <v>0.89096500000000001</v>
      </c>
      <c r="Q2674">
        <f>Input2022!Q2674*0.000001</f>
        <v>-8.0696709999999996</v>
      </c>
      <c r="R2674">
        <f>Input2022!R2674*0.000001</f>
        <v>35.802872999999998</v>
      </c>
      <c r="S2674">
        <f>Input2022!S2674*0.000001</f>
        <v>27.733201999999999</v>
      </c>
      <c r="T2674">
        <f>Input2022!T2674*0.000001</f>
        <v>1.2251609999999999</v>
      </c>
      <c r="U2674">
        <f>Input2022!U2674*0.000001</f>
        <v>-3.0600000000000001E-4</v>
      </c>
      <c r="V2674">
        <f>Input2022!V2674*0.000001</f>
        <v>1.440812</v>
      </c>
      <c r="W2674">
        <f>Input2022!W2674*0.000001</f>
        <v>-5.5659179999999999</v>
      </c>
    </row>
    <row r="2675" spans="1:23">
      <c r="A2675">
        <f>Input2022!A2675</f>
        <v>2023</v>
      </c>
      <c r="B2675" t="str">
        <f>Input2022!B2675</f>
        <v>Springville Union Elementary School District</v>
      </c>
      <c r="C2675" t="str">
        <f>Input2022!C2675</f>
        <v>School District</v>
      </c>
      <c r="D2675" t="str">
        <f>Input2022!D2675</f>
        <v>06</v>
      </c>
      <c r="E2675" t="str">
        <f>Input2022!E2675</f>
        <v>107</v>
      </c>
      <c r="F2675" t="str">
        <f>Input2022!F2675</f>
        <v>37770</v>
      </c>
      <c r="G2675" t="str">
        <f>Input2022!G2675</f>
        <v>CA</v>
      </c>
      <c r="H2675">
        <f>Input2022!H2675*0.000001</f>
        <v>1.8707129999999998</v>
      </c>
      <c r="I2675">
        <f>Input2022!I2675*0.000001</f>
        <v>-2.4999999999999998E-2</v>
      </c>
      <c r="J2675">
        <f>Input2022!J2675*0.000001</f>
        <v>4.3756769999999996</v>
      </c>
      <c r="K2675">
        <f>Input2022!K2675*0.000001</f>
        <v>2.4338139999999999</v>
      </c>
      <c r="L2675">
        <f>Input2022!L2675*0.000001</f>
        <v>5.8096939999999995</v>
      </c>
      <c r="M2675">
        <f>Input2022!M2675*0.000001</f>
        <v>5.5634069999999998</v>
      </c>
      <c r="N2675">
        <f>Input2022!N2675*0.000001</f>
        <v>0</v>
      </c>
      <c r="O2675">
        <f>Input2022!O2675*0.000001</f>
        <v>3.0562269999999998</v>
      </c>
      <c r="P2675">
        <f>Input2022!P2675*0.000001</f>
        <v>0.57611800000000002</v>
      </c>
      <c r="Q2675">
        <f>Input2022!Q2675*0.000001</f>
        <v>-3.5418729999999998</v>
      </c>
      <c r="R2675">
        <f>Input2022!R2675*0.000001</f>
        <v>14.839820999999999</v>
      </c>
      <c r="S2675">
        <f>Input2022!S2675*0.000001</f>
        <v>11.297948</v>
      </c>
      <c r="T2675">
        <f>Input2022!T2675*0.000001</f>
        <v>0.472632</v>
      </c>
      <c r="U2675">
        <f>Input2022!U2675*0.000001</f>
        <v>0</v>
      </c>
      <c r="V2675">
        <f>Input2022!V2675*0.000001</f>
        <v>1.017136</v>
      </c>
      <c r="W2675">
        <f>Input2022!W2675*0.000001</f>
        <v>-1.7844629999999999</v>
      </c>
    </row>
    <row r="2676" spans="1:23">
      <c r="A2676">
        <f>Input2022!A2676</f>
        <v>2023</v>
      </c>
      <c r="B2676" t="str">
        <f>Input2022!B2676</f>
        <v>St. Helena</v>
      </c>
      <c r="C2676" t="str">
        <f>Input2022!C2676</f>
        <v>City</v>
      </c>
      <c r="D2676" t="str">
        <f>Input2022!D2676</f>
        <v>06</v>
      </c>
      <c r="E2676" t="str">
        <f>Input2022!E2676</f>
        <v>055</v>
      </c>
      <c r="F2676">
        <f>Input2022!F2676</f>
        <v>64140</v>
      </c>
      <c r="G2676" t="str">
        <f>Input2022!G2676</f>
        <v>CA</v>
      </c>
      <c r="H2676">
        <f>Input2022!H2676*0.000001</f>
        <v>14.254942999999999</v>
      </c>
      <c r="I2676">
        <f>Input2022!I2676*0.000001</f>
        <v>-2.1029390000000001</v>
      </c>
      <c r="J2676">
        <f>Input2022!J2676*0.000001</f>
        <v>19.115076999999999</v>
      </c>
      <c r="K2676">
        <f>Input2022!K2676*0.000001</f>
        <v>25.361498999999998</v>
      </c>
      <c r="L2676">
        <f>Input2022!L2676*0.000001</f>
        <v>30.239657999999999</v>
      </c>
      <c r="M2676">
        <f>Input2022!M2676*0.000001</f>
        <v>18.646609999999999</v>
      </c>
      <c r="N2676">
        <f>Input2022!N2676*0.000001</f>
        <v>0</v>
      </c>
      <c r="O2676">
        <f>Input2022!O2676*0.000001</f>
        <v>13.864070999999999</v>
      </c>
      <c r="P2676">
        <f>Input2022!P2676*0.000001</f>
        <v>1.822282</v>
      </c>
      <c r="Q2676">
        <f>Input2022!Q2676*0.000001</f>
        <v>-13.986941</v>
      </c>
      <c r="R2676">
        <f>Input2022!R2676*0.000001</f>
        <v>59.978306174957126</v>
      </c>
      <c r="S2676">
        <f>Input2022!S2676*0.000001</f>
        <v>45.991365174957124</v>
      </c>
      <c r="T2676">
        <f>Input2022!T2676*0.000001</f>
        <v>1.709579</v>
      </c>
      <c r="U2676">
        <f>Input2022!U2676*0.000001</f>
        <v>0</v>
      </c>
      <c r="V2676">
        <f>Input2022!V2676*0.000001</f>
        <v>0</v>
      </c>
      <c r="W2676">
        <f>Input2022!W2676*0.000001</f>
        <v>4.4046469999999998</v>
      </c>
    </row>
    <row r="2677" spans="1:23">
      <c r="A2677">
        <f>Input2022!A2677</f>
        <v>2023</v>
      </c>
      <c r="B2677" t="str">
        <f>Input2022!B2677</f>
        <v>St. Helena Unified School District</v>
      </c>
      <c r="C2677" t="str">
        <f>Input2022!C2677</f>
        <v>School District</v>
      </c>
      <c r="D2677" t="str">
        <f>Input2022!D2677</f>
        <v>06</v>
      </c>
      <c r="E2677" t="str">
        <f>Input2022!E2677</f>
        <v>055</v>
      </c>
      <c r="F2677" t="str">
        <f>Input2022!F2677</f>
        <v>37830</v>
      </c>
      <c r="G2677" t="str">
        <f>Input2022!G2677</f>
        <v>CA</v>
      </c>
      <c r="H2677">
        <f>Input2022!H2677*0.000001</f>
        <v>16.657243999999999</v>
      </c>
      <c r="I2677">
        <f>Input2022!I2677*0.000001</f>
        <v>-5.9233409999999997</v>
      </c>
      <c r="J2677">
        <f>Input2022!J2677*0.000001</f>
        <v>42.765270999999998</v>
      </c>
      <c r="K2677">
        <f>Input2022!K2677*0.000001</f>
        <v>57.132788999999995</v>
      </c>
      <c r="L2677">
        <f>Input2022!L2677*0.000001</f>
        <v>50.463101999999999</v>
      </c>
      <c r="M2677">
        <f>Input2022!M2677*0.000001</f>
        <v>46.290022999999998</v>
      </c>
      <c r="N2677">
        <f>Input2022!N2677*0.000001</f>
        <v>0</v>
      </c>
      <c r="O2677">
        <f>Input2022!O2677*0.000001</f>
        <v>21.124195</v>
      </c>
      <c r="P2677">
        <f>Input2022!P2677*0.000001</f>
        <v>3.3965299999999998</v>
      </c>
      <c r="Q2677">
        <f>Input2022!Q2677*0.000001</f>
        <v>-30.441220999999999</v>
      </c>
      <c r="R2677">
        <f>Input2022!R2677*0.000001</f>
        <v>140.78928082288292</v>
      </c>
      <c r="S2677">
        <f>Input2022!S2677*0.000001</f>
        <v>110.34805982288292</v>
      </c>
      <c r="T2677">
        <f>Input2022!T2677*0.000001</f>
        <v>4.5527479999999994</v>
      </c>
      <c r="U2677">
        <f>Input2022!U2677*0.000001</f>
        <v>0.27143400000000001</v>
      </c>
      <c r="V2677">
        <f>Input2022!V2677*0.000001</f>
        <v>6.0400919999999996</v>
      </c>
      <c r="W2677">
        <f>Input2022!W2677*0.000001</f>
        <v>-28.890249999999998</v>
      </c>
    </row>
    <row r="2678" spans="1:23">
      <c r="A2678">
        <f>Input2022!A2678</f>
        <v>2023</v>
      </c>
      <c r="B2678" t="str">
        <f>Input2022!B2678</f>
        <v>Standard School District</v>
      </c>
      <c r="C2678" t="str">
        <f>Input2022!C2678</f>
        <v>School District</v>
      </c>
      <c r="D2678" t="str">
        <f>Input2022!D2678</f>
        <v>06</v>
      </c>
      <c r="E2678" t="str">
        <f>Input2022!E2678</f>
        <v>029</v>
      </c>
      <c r="F2678" t="str">
        <f>Input2022!F2678</f>
        <v>37890</v>
      </c>
      <c r="G2678" t="str">
        <f>Input2022!G2678</f>
        <v>CA</v>
      </c>
      <c r="H2678">
        <f>Input2022!H2678*0.000001</f>
        <v>9.4350199999999997</v>
      </c>
      <c r="I2678">
        <f>Input2022!I2678*0.000001</f>
        <v>-0.35</v>
      </c>
      <c r="J2678">
        <f>Input2022!J2678*0.000001</f>
        <v>52.027197999999999</v>
      </c>
      <c r="K2678">
        <f>Input2022!K2678*0.000001</f>
        <v>45.801130000000001</v>
      </c>
      <c r="L2678">
        <f>Input2022!L2678*0.000001</f>
        <v>74.125495999999998</v>
      </c>
      <c r="M2678">
        <f>Input2022!M2678*0.000001</f>
        <v>63.515245999999998</v>
      </c>
      <c r="N2678">
        <f>Input2022!N2678*0.000001</f>
        <v>25.358720999999999</v>
      </c>
      <c r="O2678">
        <f>Input2022!O2678*0.000001</f>
        <v>0</v>
      </c>
      <c r="P2678">
        <f>Input2022!P2678*0.000001</f>
        <v>6.1268249999999993</v>
      </c>
      <c r="Q2678">
        <f>Input2022!Q2678*0.000001</f>
        <v>-37.602778999999998</v>
      </c>
      <c r="R2678">
        <f>Input2022!R2678*0.000001</f>
        <v>171.28694400000001</v>
      </c>
      <c r="S2678">
        <f>Input2022!S2678*0.000001</f>
        <v>133.68416500000001</v>
      </c>
      <c r="T2678">
        <f>Input2022!T2678*0.000001</f>
        <v>5.6484329999999998</v>
      </c>
      <c r="U2678">
        <f>Input2022!U2678*0.000001</f>
        <v>11.038796999999999</v>
      </c>
      <c r="V2678">
        <f>Input2022!V2678*0.000001</f>
        <v>10.272395999999999</v>
      </c>
      <c r="W2678">
        <f>Input2022!W2678*0.000001</f>
        <v>-27.038176</v>
      </c>
    </row>
    <row r="2679" spans="1:23">
      <c r="A2679">
        <f>Input2022!A2679</f>
        <v>2023</v>
      </c>
      <c r="B2679" t="str">
        <f>Input2022!B2679</f>
        <v>Stanislaus Consolidated Fire Protection District</v>
      </c>
      <c r="C2679" t="str">
        <f>Input2022!C2679</f>
        <v>Special District</v>
      </c>
      <c r="D2679" t="str">
        <f>Input2022!D2679</f>
        <v>06</v>
      </c>
      <c r="E2679" t="str">
        <f>Input2022!E2679</f>
        <v>099</v>
      </c>
      <c r="F2679">
        <f>Input2022!F2679</f>
        <v>99088</v>
      </c>
      <c r="G2679" t="str">
        <f>Input2022!G2679</f>
        <v>CA</v>
      </c>
      <c r="H2679">
        <f>Input2022!H2679*0.000001</f>
        <v>7.6996629999999993</v>
      </c>
      <c r="I2679">
        <f>Input2022!I2679*0.000001</f>
        <v>0</v>
      </c>
      <c r="J2679">
        <f>Input2022!J2679*0.000001</f>
        <v>12.815628999999999</v>
      </c>
      <c r="K2679">
        <f>Input2022!K2679*0.000001</f>
        <v>12.209551999999999</v>
      </c>
      <c r="L2679">
        <f>Input2022!L2679*0.000001</f>
        <v>14.764569</v>
      </c>
      <c r="M2679">
        <f>Input2022!M2679*0.000001</f>
        <v>14.500176</v>
      </c>
      <c r="N2679">
        <f>Input2022!N2679*0.000001</f>
        <v>0</v>
      </c>
      <c r="O2679">
        <f>Input2022!O2679*0.000001</f>
        <v>7.9421519999999992</v>
      </c>
      <c r="P2679">
        <f>Input2022!P2679*0.000001</f>
        <v>0.46795100000000001</v>
      </c>
      <c r="Q2679">
        <f>Input2022!Q2679*0.000001</f>
        <v>-7.8907049999999996</v>
      </c>
      <c r="R2679">
        <f>Input2022!R2679*0.000001</f>
        <v>66.145347000000001</v>
      </c>
      <c r="S2679">
        <f>Input2022!S2679*0.000001</f>
        <v>58.254641999999997</v>
      </c>
      <c r="T2679">
        <f>Input2022!T2679*0.000001</f>
        <v>1.1049549999999999</v>
      </c>
      <c r="U2679">
        <f>Input2022!U2679*0.000001</f>
        <v>0</v>
      </c>
      <c r="V2679">
        <f>Input2022!V2679*0.000001</f>
        <v>4.2741569999999998</v>
      </c>
      <c r="W2679">
        <f>Input2022!W2679*0.000001</f>
        <v>-19.70504</v>
      </c>
    </row>
    <row r="2680" spans="1:23">
      <c r="A2680">
        <f>Input2022!A2680</f>
        <v>2023</v>
      </c>
      <c r="B2680" t="str">
        <f>Input2022!B2680</f>
        <v>Stanislaus Council of Governments</v>
      </c>
      <c r="C2680" t="str">
        <f>Input2022!C2680</f>
        <v>Special District</v>
      </c>
      <c r="D2680" t="str">
        <f>Input2022!D2680</f>
        <v>06</v>
      </c>
      <c r="E2680" t="str">
        <f>Input2022!E2680</f>
        <v>099</v>
      </c>
      <c r="F2680">
        <f>Input2022!F2680</f>
        <v>99089</v>
      </c>
      <c r="G2680" t="str">
        <f>Input2022!G2680</f>
        <v>CA</v>
      </c>
      <c r="H2680">
        <f>Input2022!H2680*0.000001</f>
        <v>1.447273</v>
      </c>
      <c r="I2680">
        <f>Input2022!I2680*0.000001</f>
        <v>0</v>
      </c>
      <c r="J2680">
        <f>Input2022!J2680*0.000001</f>
        <v>5.2574610000000002</v>
      </c>
      <c r="K2680">
        <f>Input2022!K2680*0.000001</f>
        <v>0.46998599999999996</v>
      </c>
      <c r="L2680">
        <f>Input2022!L2680*0.000001</f>
        <v>25.211064</v>
      </c>
      <c r="M2680">
        <f>Input2022!M2680*0.000001</f>
        <v>3.369218</v>
      </c>
      <c r="N2680">
        <f>Input2022!N2680*0.000001</f>
        <v>1.633</v>
      </c>
      <c r="O2680">
        <f>Input2022!O2680*0.000001</f>
        <v>0</v>
      </c>
      <c r="P2680">
        <f>Input2022!P2680*0.000001</f>
        <v>0.70967099999999994</v>
      </c>
      <c r="Q2680">
        <f>Input2022!Q2680*0.000001</f>
        <v>-2.9175199999999997</v>
      </c>
      <c r="R2680">
        <f>Input2022!R2680*0.000001</f>
        <v>12.909381</v>
      </c>
      <c r="S2680">
        <f>Input2022!S2680*0.000001</f>
        <v>9.9918610000000001</v>
      </c>
      <c r="T2680">
        <f>Input2022!T2680*0.000001</f>
        <v>0.37780900000000001</v>
      </c>
      <c r="U2680">
        <f>Input2022!U2680*0.000001</f>
        <v>0</v>
      </c>
      <c r="V2680">
        <f>Input2022!V2680*0.000001</f>
        <v>0</v>
      </c>
      <c r="W2680">
        <f>Input2022!W2680*0.000001</f>
        <v>-0.73048099999999994</v>
      </c>
    </row>
    <row r="2681" spans="1:23">
      <c r="A2681">
        <f>Input2022!A2681</f>
        <v>2023</v>
      </c>
      <c r="B2681" t="str">
        <f>Input2022!B2681</f>
        <v>Stanislaus County Office of Education</v>
      </c>
      <c r="C2681" t="str">
        <f>Input2022!C2681</f>
        <v>School District</v>
      </c>
      <c r="D2681" t="str">
        <f>Input2022!D2681</f>
        <v>06</v>
      </c>
      <c r="E2681" t="str">
        <f>Input2022!E2681</f>
        <v>099</v>
      </c>
      <c r="F2681" t="str">
        <f>Input2022!F2681</f>
        <v>91041</v>
      </c>
      <c r="G2681" t="str">
        <f>Input2022!G2681</f>
        <v>CA</v>
      </c>
      <c r="H2681">
        <f>Input2022!H2681*0.000001</f>
        <v>82.76230799999999</v>
      </c>
      <c r="I2681">
        <f>Input2022!I2681*0.000001</f>
        <v>-1.543083</v>
      </c>
      <c r="J2681">
        <f>Input2022!J2681*0.000001</f>
        <v>127.281137</v>
      </c>
      <c r="K2681">
        <f>Input2022!K2681*0.000001</f>
        <v>2.7550089999999998</v>
      </c>
      <c r="L2681">
        <f>Input2022!L2681*0.000001</f>
        <v>376.478656</v>
      </c>
      <c r="M2681">
        <f>Input2022!M2681*0.000001</f>
        <v>150.56557100000001</v>
      </c>
      <c r="N2681">
        <f>Input2022!N2681*0.000001</f>
        <v>0</v>
      </c>
      <c r="O2681">
        <f>Input2022!O2681*0.000001</f>
        <v>125.42925799999999</v>
      </c>
      <c r="P2681">
        <f>Input2022!P2681*0.000001</f>
        <v>12.141656999999999</v>
      </c>
      <c r="Q2681">
        <f>Input2022!Q2681*0.000001</f>
        <v>-126.91802</v>
      </c>
      <c r="R2681">
        <f>Input2022!R2681*0.000001</f>
        <v>497.35421299999996</v>
      </c>
      <c r="S2681">
        <f>Input2022!S2681*0.000001</f>
        <v>370.436193</v>
      </c>
      <c r="T2681">
        <f>Input2022!T2681*0.000001</f>
        <v>17.392116999999999</v>
      </c>
      <c r="U2681">
        <f>Input2022!U2681*0.000001</f>
        <v>17.414956999999998</v>
      </c>
      <c r="V2681">
        <f>Input2022!V2681*0.000001</f>
        <v>17.860751999999998</v>
      </c>
      <c r="W2681">
        <f>Input2022!W2681*0.000001</f>
        <v>0.17471100000000001</v>
      </c>
    </row>
    <row r="2682" spans="1:23">
      <c r="A2682">
        <f>Input2022!A2682</f>
        <v>2023</v>
      </c>
      <c r="B2682" t="str">
        <f>Input2022!B2682</f>
        <v>Stanislaus Union School District</v>
      </c>
      <c r="C2682" t="str">
        <f>Input2022!C2682</f>
        <v>School District</v>
      </c>
      <c r="D2682" t="str">
        <f>Input2022!D2682</f>
        <v>06</v>
      </c>
      <c r="E2682" t="str">
        <f>Input2022!E2682</f>
        <v>099</v>
      </c>
      <c r="F2682" t="str">
        <f>Input2022!F2682</f>
        <v>37950</v>
      </c>
      <c r="G2682" t="str">
        <f>Input2022!G2682</f>
        <v>CA</v>
      </c>
      <c r="H2682">
        <f>Input2022!H2682*0.000001</f>
        <v>10.999998999999999</v>
      </c>
      <c r="I2682">
        <f>Input2022!I2682*0.000001</f>
        <v>-0.39999999999999997</v>
      </c>
      <c r="J2682">
        <f>Input2022!J2682*0.000001</f>
        <v>55.487189999999998</v>
      </c>
      <c r="K2682">
        <f>Input2022!K2682*0.000001</f>
        <v>27.152047</v>
      </c>
      <c r="L2682">
        <f>Input2022!L2682*0.000001</f>
        <v>74.449305999999993</v>
      </c>
      <c r="M2682">
        <f>Input2022!M2682*0.000001</f>
        <v>67.784536000000003</v>
      </c>
      <c r="N2682">
        <f>Input2022!N2682*0.000001</f>
        <v>0</v>
      </c>
      <c r="O2682">
        <f>Input2022!O2682*0.000001</f>
        <v>25.950868</v>
      </c>
      <c r="P2682">
        <f>Input2022!P2682*0.000001</f>
        <v>5.436706</v>
      </c>
      <c r="Q2682">
        <f>Input2022!Q2682*0.000001</f>
        <v>-36.321081</v>
      </c>
      <c r="R2682">
        <f>Input2022!R2682*0.000001</f>
        <v>165.68763245614036</v>
      </c>
      <c r="S2682">
        <f>Input2022!S2682*0.000001</f>
        <v>129.36655145614037</v>
      </c>
      <c r="T2682">
        <f>Input2022!T2682*0.000001</f>
        <v>5.654776</v>
      </c>
      <c r="U2682">
        <f>Input2022!U2682*0.000001</f>
        <v>-1.5318442639191598E-3</v>
      </c>
      <c r="V2682">
        <f>Input2022!V2682*0.000001</f>
        <v>4.8998001557360809</v>
      </c>
      <c r="W2682">
        <f>Input2022!W2682*0.000001</f>
        <v>-14.993077</v>
      </c>
    </row>
    <row r="2683" spans="1:23">
      <c r="A2683">
        <f>Input2022!A2683</f>
        <v>2023</v>
      </c>
      <c r="B2683" t="str">
        <f>Input2022!B2683</f>
        <v>Stanton</v>
      </c>
      <c r="C2683" t="str">
        <f>Input2022!C2683</f>
        <v>City</v>
      </c>
      <c r="D2683" t="str">
        <f>Input2022!D2683</f>
        <v>06</v>
      </c>
      <c r="E2683" t="str">
        <f>Input2022!E2683</f>
        <v>059</v>
      </c>
      <c r="F2683">
        <f>Input2022!F2683</f>
        <v>73962</v>
      </c>
      <c r="G2683" t="str">
        <f>Input2022!G2683</f>
        <v>CA</v>
      </c>
      <c r="H2683">
        <f>Input2022!H2683*0.000001</f>
        <v>36.258873000000001</v>
      </c>
      <c r="I2683">
        <f>Input2022!I2683*0.000001</f>
        <v>-0.17007700000000001</v>
      </c>
      <c r="J2683">
        <f>Input2022!J2683*0.000001</f>
        <v>21.551007999999999</v>
      </c>
      <c r="K2683">
        <f>Input2022!K2683*0.000001</f>
        <v>0.1114</v>
      </c>
      <c r="L2683">
        <f>Input2022!L2683*0.000001</f>
        <v>48.557524999999998</v>
      </c>
      <c r="M2683">
        <f>Input2022!M2683*0.000001</f>
        <v>31.124105</v>
      </c>
      <c r="N2683">
        <f>Input2022!N2683*0.000001</f>
        <v>0</v>
      </c>
      <c r="O2683">
        <f>Input2022!O2683*0.000001</f>
        <v>34.166008999999995</v>
      </c>
      <c r="P2683">
        <f>Input2022!P2683*0.000001</f>
        <v>2.2048589999999999</v>
      </c>
      <c r="Q2683">
        <f>Input2022!Q2683*0.000001</f>
        <v>-8.3334039999999998</v>
      </c>
      <c r="R2683">
        <f>Input2022!R2683*0.000001</f>
        <v>41.776027999999997</v>
      </c>
      <c r="S2683">
        <f>Input2022!S2683*0.000001</f>
        <v>33.442623999999995</v>
      </c>
      <c r="T2683">
        <f>Input2022!T2683*0.000001</f>
        <v>1.0168869999999999</v>
      </c>
      <c r="U2683">
        <f>Input2022!U2683*0.000001</f>
        <v>0.84368199999999993</v>
      </c>
      <c r="V2683">
        <f>Input2022!V2683*0.000001</f>
        <v>0.99746899999999994</v>
      </c>
      <c r="W2683">
        <f>Input2022!W2683*0.000001</f>
        <v>39.965238999999997</v>
      </c>
    </row>
    <row r="2684" spans="1:23">
      <c r="A2684">
        <f>Input2022!A2684</f>
        <v>2023</v>
      </c>
      <c r="B2684" t="str">
        <f>Input2022!B2684</f>
        <v>Stockton</v>
      </c>
      <c r="C2684" t="str">
        <f>Input2022!C2684</f>
        <v>City</v>
      </c>
      <c r="D2684" t="str">
        <f>Input2022!D2684</f>
        <v>06</v>
      </c>
      <c r="E2684" t="str">
        <f>Input2022!E2684</f>
        <v>077</v>
      </c>
      <c r="F2684">
        <f>Input2022!F2684</f>
        <v>75000</v>
      </c>
      <c r="G2684" t="str">
        <f>Input2022!G2684</f>
        <v>CA</v>
      </c>
      <c r="H2684">
        <f>Input2022!H2684*0.000001</f>
        <v>204.74826199999998</v>
      </c>
      <c r="I2684">
        <f>Input2022!I2684*0.000001</f>
        <v>-39.305079999999997</v>
      </c>
      <c r="J2684">
        <f>Input2022!J2684*0.000001</f>
        <v>263.67530099999999</v>
      </c>
      <c r="K2684">
        <f>Input2022!K2684*0.000001</f>
        <v>493.12046399999997</v>
      </c>
      <c r="L2684">
        <f>Input2022!L2684*0.000001</f>
        <v>648.678943</v>
      </c>
      <c r="M2684">
        <f>Input2022!M2684*0.000001</f>
        <v>335.47844499999997</v>
      </c>
      <c r="N2684">
        <f>Input2022!N2684*0.000001</f>
        <v>0</v>
      </c>
      <c r="O2684">
        <f>Input2022!O2684*0.000001</f>
        <v>186.84084899999999</v>
      </c>
      <c r="P2684">
        <f>Input2022!P2684*0.000001</f>
        <v>13.71726</v>
      </c>
      <c r="Q2684">
        <f>Input2022!Q2684*0.000001</f>
        <v>-599.85698200000002</v>
      </c>
      <c r="R2684">
        <f>Input2022!R2684*0.000001</f>
        <v>2113.6251509999997</v>
      </c>
      <c r="S2684">
        <f>Input2022!S2684*0.000001</f>
        <v>1513.7681689999999</v>
      </c>
      <c r="T2684">
        <f>Input2022!T2684*0.000001</f>
        <v>64.622159999999994</v>
      </c>
      <c r="U2684">
        <f>Input2022!U2684*0.000001</f>
        <v>0</v>
      </c>
      <c r="V2684">
        <f>Input2022!V2684*0.000001</f>
        <v>0</v>
      </c>
      <c r="W2684">
        <f>Input2022!W2684*0.000001</f>
        <v>-131.62457799999999</v>
      </c>
    </row>
    <row r="2685" spans="1:23">
      <c r="A2685">
        <f>Input2022!A2685</f>
        <v>2023</v>
      </c>
      <c r="B2685" t="str">
        <f>Input2022!B2685</f>
        <v>Stockton Unified School District</v>
      </c>
      <c r="C2685" t="str">
        <f>Input2022!C2685</f>
        <v>School District</v>
      </c>
      <c r="D2685" t="str">
        <f>Input2022!D2685</f>
        <v>06</v>
      </c>
      <c r="E2685" t="str">
        <f>Input2022!E2685</f>
        <v>077</v>
      </c>
      <c r="F2685" t="str">
        <f>Input2022!F2685</f>
        <v>38010</v>
      </c>
      <c r="G2685" t="str">
        <f>Input2022!G2685</f>
        <v>CA</v>
      </c>
      <c r="H2685">
        <f>Input2022!H2685*0.000001</f>
        <v>215.45111399999999</v>
      </c>
      <c r="I2685">
        <f>Input2022!I2685*0.000001</f>
        <v>-12.570307</v>
      </c>
      <c r="J2685">
        <f>Input2022!J2685*0.000001</f>
        <v>592.58697899999993</v>
      </c>
      <c r="K2685">
        <f>Input2022!K2685*0.000001</f>
        <v>582.53056600000002</v>
      </c>
      <c r="L2685">
        <f>Input2022!L2685*0.000001</f>
        <v>896.10532699999999</v>
      </c>
      <c r="M2685">
        <f>Input2022!M2685*0.000001</f>
        <v>746.51929499999994</v>
      </c>
      <c r="N2685">
        <f>Input2022!N2685*0.000001</f>
        <v>460.10247399999997</v>
      </c>
      <c r="O2685">
        <f>Input2022!O2685*0.000001</f>
        <v>0</v>
      </c>
      <c r="P2685">
        <f>Input2022!P2685*0.000001</f>
        <v>186.57933799999998</v>
      </c>
      <c r="Q2685">
        <f>Input2022!Q2685*0.000001</f>
        <v>-411.03899999999999</v>
      </c>
      <c r="R2685">
        <f>Input2022!R2685*0.000001</f>
        <v>1803.3318839999999</v>
      </c>
      <c r="S2685">
        <f>Input2022!S2685*0.000001</f>
        <v>1392.292884</v>
      </c>
      <c r="T2685">
        <f>Input2022!T2685*0.000001</f>
        <v>68.879188999999997</v>
      </c>
      <c r="U2685">
        <f>Input2022!U2685*0.000001</f>
        <v>0</v>
      </c>
      <c r="V2685">
        <f>Input2022!V2685*0.000001</f>
        <v>135.258849</v>
      </c>
      <c r="W2685">
        <f>Input2022!W2685*0.000001</f>
        <v>-349.09823999999998</v>
      </c>
    </row>
    <row r="2686" spans="1:23">
      <c r="A2686">
        <f>Input2022!A2686</f>
        <v>2023</v>
      </c>
      <c r="B2686" t="str">
        <f>Input2022!B2686</f>
        <v>Stone Corral Elementary School District</v>
      </c>
      <c r="C2686" t="str">
        <f>Input2022!C2686</f>
        <v>School District</v>
      </c>
      <c r="D2686" t="str">
        <f>Input2022!D2686</f>
        <v>06</v>
      </c>
      <c r="E2686" t="str">
        <f>Input2022!E2686</f>
        <v>107</v>
      </c>
      <c r="F2686" t="str">
        <f>Input2022!F2686</f>
        <v>38040</v>
      </c>
      <c r="G2686" t="str">
        <f>Input2022!G2686</f>
        <v>CA</v>
      </c>
      <c r="H2686">
        <f>Input2022!H2686*0.000001</f>
        <v>0.87337799999999999</v>
      </c>
      <c r="I2686">
        <f>Input2022!I2686*0.000001</f>
        <v>0</v>
      </c>
      <c r="J2686">
        <f>Input2022!J2686*0.000001</f>
        <v>3.0480149999999999</v>
      </c>
      <c r="K2686">
        <f>Input2022!K2686*0.000001</f>
        <v>1.204307</v>
      </c>
      <c r="L2686">
        <f>Input2022!L2686*0.000001</f>
        <v>3.9119189999999997</v>
      </c>
      <c r="M2686">
        <f>Input2022!M2686*0.000001</f>
        <v>3.8376799999999998</v>
      </c>
      <c r="N2686">
        <f>Input2022!N2686*0.000001</f>
        <v>4.4927719999999995</v>
      </c>
      <c r="O2686">
        <f>Input2022!O2686*0.000001</f>
        <v>0</v>
      </c>
      <c r="P2686">
        <f>Input2022!P2686*0.000001</f>
        <v>0.71842399999999995</v>
      </c>
      <c r="Q2686">
        <f>Input2022!Q2686*0.000001</f>
        <v>-1.2784059999999999</v>
      </c>
      <c r="R2686">
        <f>Input2022!R2686*0.000001</f>
        <v>5.4817010000000002</v>
      </c>
      <c r="S2686">
        <f>Input2022!S2686*0.000001</f>
        <v>4.2032949999999998</v>
      </c>
      <c r="T2686">
        <f>Input2022!T2686*0.000001</f>
        <v>0.197571</v>
      </c>
      <c r="U2686">
        <f>Input2022!U2686*0.000001</f>
        <v>0</v>
      </c>
      <c r="V2686">
        <f>Input2022!V2686*0.000001</f>
        <v>0</v>
      </c>
      <c r="W2686">
        <f>Input2022!W2686*0.000001</f>
        <v>-0.17821999999999999</v>
      </c>
    </row>
    <row r="2687" spans="1:23">
      <c r="A2687">
        <f>Input2022!A2687</f>
        <v>2023</v>
      </c>
      <c r="B2687" t="str">
        <f>Input2022!B2687</f>
        <v>Strathmore Union Elementary School District</v>
      </c>
      <c r="C2687" t="str">
        <f>Input2022!C2687</f>
        <v>School District</v>
      </c>
      <c r="D2687" t="str">
        <f>Input2022!D2687</f>
        <v>06</v>
      </c>
      <c r="E2687" t="str">
        <f>Input2022!E2687</f>
        <v>107</v>
      </c>
      <c r="F2687" t="str">
        <f>Input2022!F2687</f>
        <v>38130</v>
      </c>
      <c r="G2687" t="str">
        <f>Input2022!G2687</f>
        <v>CA</v>
      </c>
      <c r="H2687">
        <f>Input2022!H2687*0.000001</f>
        <v>10.080767999999999</v>
      </c>
      <c r="I2687">
        <f>Input2022!I2687*0.000001</f>
        <v>0</v>
      </c>
      <c r="J2687">
        <f>Input2022!J2687*0.000001</f>
        <v>12.213637</v>
      </c>
      <c r="K2687">
        <f>Input2022!K2687*0.000001</f>
        <v>2.5728999999999998E-2</v>
      </c>
      <c r="L2687">
        <f>Input2022!L2687*0.000001</f>
        <v>16.958535999999999</v>
      </c>
      <c r="M2687">
        <f>Input2022!M2687*0.000001</f>
        <v>16.281454</v>
      </c>
      <c r="N2687">
        <f>Input2022!N2687*0.000001</f>
        <v>0</v>
      </c>
      <c r="O2687">
        <f>Input2022!O2687*0.000001</f>
        <v>14.287381999999999</v>
      </c>
      <c r="P2687">
        <f>Input2022!P2687*0.000001</f>
        <v>1.7200599999999999</v>
      </c>
      <c r="Q2687">
        <f>Input2022!Q2687*0.000001</f>
        <v>-9.430828</v>
      </c>
      <c r="R2687">
        <f>Input2022!R2687*0.000001</f>
        <v>40.912421999999999</v>
      </c>
      <c r="S2687">
        <f>Input2022!S2687*0.000001</f>
        <v>31.481593999999998</v>
      </c>
      <c r="T2687">
        <f>Input2022!T2687*0.000001</f>
        <v>1.4525459999999999</v>
      </c>
      <c r="U2687">
        <f>Input2022!U2687*0.000001</f>
        <v>1.463673</v>
      </c>
      <c r="V2687">
        <f>Input2022!V2687*0.000001</f>
        <v>1.167295</v>
      </c>
      <c r="W2687">
        <f>Input2022!W2687*0.000001</f>
        <v>2.6377699999999997</v>
      </c>
    </row>
    <row r="2688" spans="1:23">
      <c r="A2688">
        <f>Input2022!A2688</f>
        <v>2023</v>
      </c>
      <c r="B2688" t="str">
        <f>Input2022!B2688</f>
        <v>Sulphur Springs Union School District</v>
      </c>
      <c r="C2688" t="str">
        <f>Input2022!C2688</f>
        <v>School District</v>
      </c>
      <c r="D2688" t="str">
        <f>Input2022!D2688</f>
        <v>06</v>
      </c>
      <c r="E2688" t="str">
        <f>Input2022!E2688</f>
        <v>037</v>
      </c>
      <c r="F2688" t="str">
        <f>Input2022!F2688</f>
        <v>38220</v>
      </c>
      <c r="G2688" t="str">
        <f>Input2022!G2688</f>
        <v>CA</v>
      </c>
      <c r="H2688">
        <f>Input2022!H2688*0.000001</f>
        <v>15.148674</v>
      </c>
      <c r="I2688">
        <f>Input2022!I2688*0.000001</f>
        <v>-1.032853</v>
      </c>
      <c r="J2688">
        <f>Input2022!J2688*0.000001</f>
        <v>80.333585999999997</v>
      </c>
      <c r="K2688">
        <f>Input2022!K2688*0.000001</f>
        <v>93.684098999999989</v>
      </c>
      <c r="L2688">
        <f>Input2022!L2688*0.000001</f>
        <v>95.966128999999995</v>
      </c>
      <c r="M2688">
        <f>Input2022!M2688*0.000001</f>
        <v>91.049991999999989</v>
      </c>
      <c r="N2688">
        <f>Input2022!N2688*0.000001</f>
        <v>0</v>
      </c>
      <c r="O2688">
        <f>Input2022!O2688*0.000001</f>
        <v>32.187863999999998</v>
      </c>
      <c r="P2688">
        <f>Input2022!P2688*0.000001</f>
        <v>5.9038399999999998</v>
      </c>
      <c r="Q2688">
        <f>Input2022!Q2688*0.000001</f>
        <v>-48.147615999999999</v>
      </c>
      <c r="R2688">
        <f>Input2022!R2688*0.000001</f>
        <v>216.89005899999998</v>
      </c>
      <c r="S2688">
        <f>Input2022!S2688*0.000001</f>
        <v>168.74244299999998</v>
      </c>
      <c r="T2688">
        <f>Input2022!T2688*0.000001</f>
        <v>7.9501719999999994</v>
      </c>
      <c r="U2688">
        <f>Input2022!U2688*0.000001</f>
        <v>-1.936E-3</v>
      </c>
      <c r="V2688">
        <f>Input2022!V2688*0.000001</f>
        <v>17.748006</v>
      </c>
      <c r="W2688">
        <f>Input2022!W2688*0.000001</f>
        <v>-45.046977999999996</v>
      </c>
    </row>
    <row r="2689" spans="1:23">
      <c r="A2689">
        <f>Input2022!A2689</f>
        <v>2023</v>
      </c>
      <c r="B2689" t="str">
        <f>Input2022!B2689</f>
        <v>Summerville Elementary School District</v>
      </c>
      <c r="C2689" t="str">
        <f>Input2022!C2689</f>
        <v>School District</v>
      </c>
      <c r="D2689" t="str">
        <f>Input2022!D2689</f>
        <v>06</v>
      </c>
      <c r="E2689" t="str">
        <f>Input2022!E2689</f>
        <v>109</v>
      </c>
      <c r="F2689" t="str">
        <f>Input2022!F2689</f>
        <v>38250</v>
      </c>
      <c r="G2689" t="str">
        <f>Input2022!G2689</f>
        <v>CA</v>
      </c>
      <c r="H2689">
        <f>Input2022!H2689*0.000001</f>
        <v>1.5491439999999999</v>
      </c>
      <c r="I2689">
        <f>Input2022!I2689*0.000001</f>
        <v>-7.8E-2</v>
      </c>
      <c r="J2689">
        <f>Input2022!J2689*0.000001</f>
        <v>5.9064109999999994</v>
      </c>
      <c r="K2689">
        <f>Input2022!K2689*0.000001</f>
        <v>4.1936000000000001E-2</v>
      </c>
      <c r="L2689">
        <f>Input2022!L2689*0.000001</f>
        <v>7.4187989999999999</v>
      </c>
      <c r="M2689">
        <f>Input2022!M2689*0.000001</f>
        <v>6.9798429999999998</v>
      </c>
      <c r="N2689">
        <f>Input2022!N2689*0.000001</f>
        <v>0</v>
      </c>
      <c r="O2689">
        <f>Input2022!O2689*0.000001</f>
        <v>2.9552009999999997</v>
      </c>
      <c r="P2689">
        <f>Input2022!P2689*0.000001</f>
        <v>0.59097</v>
      </c>
      <c r="Q2689">
        <f>Input2022!Q2689*0.000001</f>
        <v>-4.4333729999999996</v>
      </c>
      <c r="R2689">
        <f>Input2022!R2689*0.000001</f>
        <v>18.973675999999998</v>
      </c>
      <c r="S2689">
        <f>Input2022!S2689*0.000001</f>
        <v>14.540303</v>
      </c>
      <c r="T2689">
        <f>Input2022!T2689*0.000001</f>
        <v>0.674682</v>
      </c>
      <c r="U2689">
        <f>Input2022!U2689*0.000001</f>
        <v>0</v>
      </c>
      <c r="V2689">
        <f>Input2022!V2689*0.000001</f>
        <v>0.77644999999999997</v>
      </c>
      <c r="W2689">
        <f>Input2022!W2689*0.000001</f>
        <v>-2.3181210000000001</v>
      </c>
    </row>
    <row r="2690" spans="1:23">
      <c r="A2690">
        <f>Input2022!A2690</f>
        <v>2023</v>
      </c>
      <c r="B2690" t="str">
        <f>Input2022!B2690</f>
        <v>Summerville Union High School District</v>
      </c>
      <c r="C2690" t="str">
        <f>Input2022!C2690</f>
        <v>School District</v>
      </c>
      <c r="D2690" t="str">
        <f>Input2022!D2690</f>
        <v>06</v>
      </c>
      <c r="E2690" t="str">
        <f>Input2022!E2690</f>
        <v>109</v>
      </c>
      <c r="F2690" t="str">
        <f>Input2022!F2690</f>
        <v>38280</v>
      </c>
      <c r="G2690" t="str">
        <f>Input2022!G2690</f>
        <v>CA</v>
      </c>
      <c r="H2690">
        <f>Input2022!H2690*0.000001</f>
        <v>8.5110270000000003</v>
      </c>
      <c r="I2690">
        <f>Input2022!I2690*0.000001</f>
        <v>-4.5546999999999997E-2</v>
      </c>
      <c r="J2690">
        <f>Input2022!J2690*0.000001</f>
        <v>7.915978</v>
      </c>
      <c r="K2690">
        <f>Input2022!K2690*0.000001</f>
        <v>16.100121999999999</v>
      </c>
      <c r="L2690">
        <f>Input2022!L2690*0.000001</f>
        <v>15.650143</v>
      </c>
      <c r="M2690">
        <f>Input2022!M2690*0.000001</f>
        <v>9.9592259999999992</v>
      </c>
      <c r="N2690">
        <f>Input2022!N2690*0.000001</f>
        <v>0</v>
      </c>
      <c r="O2690">
        <f>Input2022!O2690*0.000001</f>
        <v>10.239697999999999</v>
      </c>
      <c r="P2690">
        <f>Input2022!P2690*0.000001</f>
        <v>1.158944</v>
      </c>
      <c r="Q2690">
        <f>Input2022!Q2690*0.000001</f>
        <v>-7.8177909999999997</v>
      </c>
      <c r="R2690">
        <f>Input2022!R2690*0.000001</f>
        <v>34.658294438815716</v>
      </c>
      <c r="S2690">
        <f>Input2022!S2690*0.000001</f>
        <v>26.84050343881572</v>
      </c>
      <c r="T2690">
        <f>Input2022!T2690*0.000001</f>
        <v>1.101262</v>
      </c>
      <c r="U2690">
        <f>Input2022!U2690*0.000001</f>
        <v>0</v>
      </c>
      <c r="V2690">
        <f>Input2022!V2690*0.000001</f>
        <v>0.83206199999999997</v>
      </c>
      <c r="W2690">
        <f>Input2022!W2690*0.000001</f>
        <v>2.605775</v>
      </c>
    </row>
    <row r="2691" spans="1:23">
      <c r="A2691">
        <f>Input2022!A2691</f>
        <v>2023</v>
      </c>
      <c r="B2691" t="str">
        <f>Input2022!B2691</f>
        <v>Sundale Union Elementary School District</v>
      </c>
      <c r="C2691" t="str">
        <f>Input2022!C2691</f>
        <v>School District</v>
      </c>
      <c r="D2691" t="str">
        <f>Input2022!D2691</f>
        <v>06</v>
      </c>
      <c r="E2691" t="str">
        <f>Input2022!E2691</f>
        <v>107</v>
      </c>
      <c r="F2691" t="str">
        <f>Input2022!F2691</f>
        <v>38340</v>
      </c>
      <c r="G2691" t="str">
        <f>Input2022!G2691</f>
        <v>CA</v>
      </c>
      <c r="H2691">
        <f>Input2022!H2691*0.000001</f>
        <v>6.2063739999999994</v>
      </c>
      <c r="I2691">
        <f>Input2022!I2691*0.000001</f>
        <v>-6.1399999999999996E-4</v>
      </c>
      <c r="J2691">
        <f>Input2022!J2691*0.000001</f>
        <v>11.067655</v>
      </c>
      <c r="K2691">
        <f>Input2022!K2691*0.000001</f>
        <v>0</v>
      </c>
      <c r="L2691">
        <f>Input2022!L2691*0.000001</f>
        <v>13.360916</v>
      </c>
      <c r="M2691">
        <f>Input2022!M2691*0.000001</f>
        <v>12.637328</v>
      </c>
      <c r="N2691">
        <f>Input2022!N2691*0.000001</f>
        <v>0</v>
      </c>
      <c r="O2691">
        <f>Input2022!O2691*0.000001</f>
        <v>8.2232330000000005</v>
      </c>
      <c r="P2691">
        <f>Input2022!P2691*0.000001</f>
        <v>0.93862099999999993</v>
      </c>
      <c r="Q2691">
        <f>Input2022!Q2691*0.000001</f>
        <v>-7.1919639999999996</v>
      </c>
      <c r="R2691">
        <f>Input2022!R2691*0.000001</f>
        <v>32.161377999999999</v>
      </c>
      <c r="S2691">
        <f>Input2022!S2691*0.000001</f>
        <v>24.969414</v>
      </c>
      <c r="T2691">
        <f>Input2022!T2691*0.000001</f>
        <v>1.4989349999999999</v>
      </c>
      <c r="U2691">
        <f>Input2022!U2691*0.000001</f>
        <v>0</v>
      </c>
      <c r="V2691">
        <f>Input2022!V2691*0.000001</f>
        <v>0.28016099999999999</v>
      </c>
      <c r="W2691">
        <f>Input2022!W2691*0.000001</f>
        <v>1.2300179999999998</v>
      </c>
    </row>
    <row r="2692" spans="1:23">
      <c r="A2692">
        <f>Input2022!A2692</f>
        <v>2023</v>
      </c>
      <c r="B2692" t="str">
        <f>Input2022!B2692</f>
        <v>Sunnyside Union Elementary School District</v>
      </c>
      <c r="C2692" t="str">
        <f>Input2022!C2692</f>
        <v>School District</v>
      </c>
      <c r="D2692" t="str">
        <f>Input2022!D2692</f>
        <v>06</v>
      </c>
      <c r="E2692" t="str">
        <f>Input2022!E2692</f>
        <v>107</v>
      </c>
      <c r="F2692" t="str">
        <f>Input2022!F2692</f>
        <v>38430</v>
      </c>
      <c r="G2692" t="str">
        <f>Input2022!G2692</f>
        <v>CA</v>
      </c>
      <c r="H2692">
        <f>Input2022!H2692*0.000001</f>
        <v>1.6103529999999999</v>
      </c>
      <c r="I2692">
        <f>Input2022!I2692*0.000001</f>
        <v>0</v>
      </c>
      <c r="J2692">
        <f>Input2022!J2692*0.000001</f>
        <v>6.7538770000000001</v>
      </c>
      <c r="K2692">
        <f>Input2022!K2692*0.000001</f>
        <v>3.9257299999999997</v>
      </c>
      <c r="L2692">
        <f>Input2022!L2692*0.000001</f>
        <v>8.4711400000000001</v>
      </c>
      <c r="M2692">
        <f>Input2022!M2692*0.000001</f>
        <v>8.1539380000000001</v>
      </c>
      <c r="N2692">
        <f>Input2022!N2692*0.000001</f>
        <v>0</v>
      </c>
      <c r="O2692">
        <f>Input2022!O2692*0.000001</f>
        <v>4.0054530000000002</v>
      </c>
      <c r="P2692">
        <f>Input2022!P2692*0.000001</f>
        <v>0.83025199999999999</v>
      </c>
      <c r="Q2692">
        <f>Input2022!Q2692*0.000001</f>
        <v>-5.463641</v>
      </c>
      <c r="R2692">
        <f>Input2022!R2692*0.000001</f>
        <v>22.22146</v>
      </c>
      <c r="S2692">
        <f>Input2022!S2692*0.000001</f>
        <v>16.757818999999998</v>
      </c>
      <c r="T2692">
        <f>Input2022!T2692*0.000001</f>
        <v>0.78949499999999995</v>
      </c>
      <c r="U2692">
        <f>Input2022!U2692*0.000001</f>
        <v>0</v>
      </c>
      <c r="V2692">
        <f>Input2022!V2692*0.000001</f>
        <v>1.243695</v>
      </c>
      <c r="W2692">
        <f>Input2022!W2692*0.000001</f>
        <v>-3.120444</v>
      </c>
    </row>
    <row r="2693" spans="1:23">
      <c r="A2693">
        <f>Input2022!A2693</f>
        <v>2023</v>
      </c>
      <c r="B2693" t="str">
        <f>Input2022!B2693</f>
        <v>Sunnyvale</v>
      </c>
      <c r="C2693" t="str">
        <f>Input2022!C2693</f>
        <v>City</v>
      </c>
      <c r="D2693" t="str">
        <f>Input2022!D2693</f>
        <v>06</v>
      </c>
      <c r="E2693" t="str">
        <f>Input2022!E2693</f>
        <v>085</v>
      </c>
      <c r="F2693">
        <f>Input2022!F2693</f>
        <v>77000</v>
      </c>
      <c r="G2693" t="str">
        <f>Input2022!G2693</f>
        <v>CA</v>
      </c>
      <c r="H2693">
        <f>Input2022!H2693*0.000001</f>
        <v>163.31666899999999</v>
      </c>
      <c r="I2693">
        <f>Input2022!I2693*0.000001</f>
        <v>-27.099629</v>
      </c>
      <c r="J2693">
        <f>Input2022!J2693*0.000001</f>
        <v>200.949881</v>
      </c>
      <c r="K2693">
        <f>Input2022!K2693*0.000001</f>
        <v>341.08077900000001</v>
      </c>
      <c r="L2693">
        <f>Input2022!L2693*0.000001</f>
        <v>559.34851500000002</v>
      </c>
      <c r="M2693">
        <f>Input2022!M2693*0.000001</f>
        <v>222.41439799999998</v>
      </c>
      <c r="N2693">
        <f>Input2022!N2693*0.000001</f>
        <v>0</v>
      </c>
      <c r="O2693">
        <f>Input2022!O2693*0.000001</f>
        <v>166.17397499999998</v>
      </c>
      <c r="P2693">
        <f>Input2022!P2693*0.000001</f>
        <v>7.894711</v>
      </c>
      <c r="Q2693">
        <f>Input2022!Q2693*0.000001</f>
        <v>-446.35413199999999</v>
      </c>
      <c r="R2693">
        <f>Input2022!R2693*0.000001</f>
        <v>1424.183826</v>
      </c>
      <c r="S2693">
        <f>Input2022!S2693*0.000001</f>
        <v>977.8296939999999</v>
      </c>
      <c r="T2693">
        <f>Input2022!T2693*0.000001</f>
        <v>50.596041</v>
      </c>
      <c r="U2693">
        <f>Input2022!U2693*0.000001</f>
        <v>132.785888</v>
      </c>
      <c r="V2693">
        <f>Input2022!V2693*0.000001</f>
        <v>178.000912</v>
      </c>
      <c r="W2693">
        <f>Input2022!W2693*0.000001</f>
        <v>-27.438367999999997</v>
      </c>
    </row>
    <row r="2694" spans="1:23">
      <c r="A2694">
        <f>Input2022!A2694</f>
        <v>2023</v>
      </c>
      <c r="B2694" t="str">
        <f>Input2022!B2694</f>
        <v>Sunnyvale School District</v>
      </c>
      <c r="C2694" t="str">
        <f>Input2022!C2694</f>
        <v>School District</v>
      </c>
      <c r="D2694" t="str">
        <f>Input2022!D2694</f>
        <v>06</v>
      </c>
      <c r="E2694" t="str">
        <f>Input2022!E2694</f>
        <v>085</v>
      </c>
      <c r="F2694" t="str">
        <f>Input2022!F2694</f>
        <v>38460</v>
      </c>
      <c r="G2694" t="str">
        <f>Input2022!G2694</f>
        <v>CA</v>
      </c>
      <c r="H2694">
        <f>Input2022!H2694*0.000001</f>
        <v>46.050897999999997</v>
      </c>
      <c r="I2694">
        <f>Input2022!I2694*0.000001</f>
        <v>-0.243976</v>
      </c>
      <c r="J2694">
        <f>Input2022!J2694*0.000001</f>
        <v>126.616874</v>
      </c>
      <c r="K2694">
        <f>Input2022!K2694*0.000001</f>
        <v>271.21486299999998</v>
      </c>
      <c r="L2694">
        <f>Input2022!L2694*0.000001</f>
        <v>167.594459</v>
      </c>
      <c r="M2694">
        <f>Input2022!M2694*0.000001</f>
        <v>140.76236699999998</v>
      </c>
      <c r="N2694">
        <f>Input2022!N2694*0.000001</f>
        <v>0</v>
      </c>
      <c r="O2694">
        <f>Input2022!O2694*0.000001</f>
        <v>63.735018999999994</v>
      </c>
      <c r="P2694">
        <f>Input2022!P2694*0.000001</f>
        <v>4.0956489999999999</v>
      </c>
      <c r="Q2694">
        <f>Input2022!Q2694*0.000001</f>
        <v>-99.993874999999989</v>
      </c>
      <c r="R2694">
        <f>Input2022!R2694*0.000001</f>
        <v>443.31252699999999</v>
      </c>
      <c r="S2694">
        <f>Input2022!S2694*0.000001</f>
        <v>343.31865199999999</v>
      </c>
      <c r="T2694">
        <f>Input2022!T2694*0.000001</f>
        <v>15.370785</v>
      </c>
      <c r="U2694">
        <f>Input2022!U2694*0.000001</f>
        <v>0</v>
      </c>
      <c r="V2694">
        <f>Input2022!V2694*0.000001</f>
        <v>9.4911789999999989</v>
      </c>
      <c r="W2694">
        <f>Input2022!W2694*0.000001</f>
        <v>-41.480252999999998</v>
      </c>
    </row>
    <row r="2695" spans="1:23">
      <c r="A2695">
        <f>Input2022!A2695</f>
        <v>2023</v>
      </c>
      <c r="B2695" t="str">
        <f>Input2022!B2695</f>
        <v>Sunol Glen Unified School District</v>
      </c>
      <c r="C2695" t="str">
        <f>Input2022!C2695</f>
        <v>School District</v>
      </c>
      <c r="D2695" t="str">
        <f>Input2022!D2695</f>
        <v>06</v>
      </c>
      <c r="E2695" t="str">
        <f>Input2022!E2695</f>
        <v>001</v>
      </c>
      <c r="F2695" t="str">
        <f>Input2022!F2695</f>
        <v>00021</v>
      </c>
      <c r="G2695" t="str">
        <f>Input2022!G2695</f>
        <v>CA</v>
      </c>
      <c r="H2695">
        <f>Input2022!H2695*0.000001</f>
        <v>1.4616019999999998</v>
      </c>
      <c r="I2695">
        <f>Input2022!I2695*0.000001</f>
        <v>-4.8499999999999995E-2</v>
      </c>
      <c r="J2695">
        <f>Input2022!J2695*0.000001</f>
        <v>4.6327029999999993</v>
      </c>
      <c r="K2695">
        <f>Input2022!K2695*0.000001</f>
        <v>3.3240279999999998</v>
      </c>
      <c r="L2695">
        <f>Input2022!L2695*0.000001</f>
        <v>5.4015209999999998</v>
      </c>
      <c r="M2695">
        <f>Input2022!M2695*0.000001</f>
        <v>5.1282129999999997</v>
      </c>
      <c r="N2695">
        <f>Input2022!N2695*0.000001</f>
        <v>0</v>
      </c>
      <c r="O2695">
        <f>Input2022!O2695*0.000001</f>
        <v>2.0171769999999998</v>
      </c>
      <c r="P2695">
        <f>Input2022!P2695*0.000001</f>
        <v>0.296518</v>
      </c>
      <c r="Q2695">
        <f>Input2022!Q2695*0.000001</f>
        <v>-3.8178679999999998</v>
      </c>
      <c r="R2695">
        <f>Input2022!R2695*0.000001</f>
        <v>16.451203</v>
      </c>
      <c r="S2695">
        <f>Input2022!S2695*0.000001</f>
        <v>12.633334999999999</v>
      </c>
      <c r="T2695">
        <f>Input2022!T2695*0.000001</f>
        <v>0.58880100000000002</v>
      </c>
      <c r="U2695">
        <f>Input2022!U2695*0.000001</f>
        <v>0</v>
      </c>
      <c r="V2695">
        <f>Input2022!V2695*0.000001</f>
        <v>0</v>
      </c>
      <c r="W2695">
        <f>Input2022!W2695*0.000001</f>
        <v>-1.432944</v>
      </c>
    </row>
    <row r="2696" spans="1:23">
      <c r="A2696">
        <f>Input2022!A2696</f>
        <v>2023</v>
      </c>
      <c r="B2696" t="str">
        <f>Input2022!B2696</f>
        <v>Susanville School District</v>
      </c>
      <c r="C2696" t="str">
        <f>Input2022!C2696</f>
        <v>School District</v>
      </c>
      <c r="D2696" t="str">
        <f>Input2022!D2696</f>
        <v>06</v>
      </c>
      <c r="E2696" t="str">
        <f>Input2022!E2696</f>
        <v>035</v>
      </c>
      <c r="F2696" t="str">
        <f>Input2022!F2696</f>
        <v>38550</v>
      </c>
      <c r="G2696" t="str">
        <f>Input2022!G2696</f>
        <v>CA</v>
      </c>
      <c r="H2696">
        <f>Input2022!H2696*0.000001</f>
        <v>17.220714000000001</v>
      </c>
      <c r="I2696">
        <f>Input2022!I2696*0.000001</f>
        <v>-9.4499999999999998E-4</v>
      </c>
      <c r="J2696">
        <f>Input2022!J2696*0.000001</f>
        <v>13.512395</v>
      </c>
      <c r="K2696">
        <f>Input2022!K2696*0.000001</f>
        <v>8.5635789999999989</v>
      </c>
      <c r="L2696">
        <f>Input2022!L2696*0.000001</f>
        <v>19.888106999999998</v>
      </c>
      <c r="M2696">
        <f>Input2022!M2696*0.000001</f>
        <v>18.380700999999998</v>
      </c>
      <c r="N2696">
        <f>Input2022!N2696*0.000001</f>
        <v>0</v>
      </c>
      <c r="O2696">
        <f>Input2022!O2696*0.000001</f>
        <v>20.139887999999999</v>
      </c>
      <c r="P2696">
        <f>Input2022!P2696*0.000001</f>
        <v>1.551126</v>
      </c>
      <c r="Q2696">
        <f>Input2022!Q2696*0.000001</f>
        <v>-8.9604379999999999</v>
      </c>
      <c r="R2696">
        <f>Input2022!R2696*0.000001</f>
        <v>38.440132999999996</v>
      </c>
      <c r="S2696">
        <f>Input2022!S2696*0.000001</f>
        <v>29.479695</v>
      </c>
      <c r="T2696">
        <f>Input2022!T2696*0.000001</f>
        <v>1.280346</v>
      </c>
      <c r="U2696">
        <f>Input2022!U2696*0.000001</f>
        <v>0</v>
      </c>
      <c r="V2696">
        <f>Input2022!V2696*0.000001</f>
        <v>2.143777</v>
      </c>
      <c r="W2696">
        <f>Input2022!W2696*0.000001</f>
        <v>6.998335</v>
      </c>
    </row>
    <row r="2697" spans="1:23">
      <c r="A2697">
        <f>Input2022!A2697</f>
        <v>2023</v>
      </c>
      <c r="B2697" t="str">
        <f>Input2022!B2697</f>
        <v>Sutter County</v>
      </c>
      <c r="C2697" t="str">
        <f>Input2022!C2697</f>
        <v>County</v>
      </c>
      <c r="D2697" t="str">
        <f>Input2022!D2697</f>
        <v>06</v>
      </c>
      <c r="E2697" t="str">
        <f>Input2022!E2697</f>
        <v>101</v>
      </c>
      <c r="F2697" t="str">
        <f>Input2022!F2697</f>
        <v>00000</v>
      </c>
      <c r="G2697" t="str">
        <f>Input2022!G2697</f>
        <v>CA</v>
      </c>
      <c r="H2697">
        <f>Input2022!H2697*0.000001</f>
        <v>35.774060999999996</v>
      </c>
      <c r="I2697">
        <f>Input2022!I2697*0.000001</f>
        <v>-27.082996999999999</v>
      </c>
      <c r="J2697">
        <f>Input2022!J2697*0.000001</f>
        <v>29.194547999999998</v>
      </c>
      <c r="K2697">
        <f>Input2022!K2697*0.000001</f>
        <v>23.540648999999998</v>
      </c>
      <c r="L2697">
        <f>Input2022!L2697*0.000001</f>
        <v>259.963751</v>
      </c>
      <c r="M2697">
        <f>Input2022!M2697*0.000001</f>
        <v>67.620367000000002</v>
      </c>
      <c r="N2697">
        <f>Input2022!N2697*0.000001</f>
        <v>7.368881</v>
      </c>
      <c r="O2697">
        <f>Input2022!O2697*0.000001</f>
        <v>26.640096999999997</v>
      </c>
      <c r="P2697">
        <f>Input2022!P2697*0.000001</f>
        <v>2.0530299999999997</v>
      </c>
      <c r="Q2697">
        <f>Input2022!Q2697*0.000001</f>
        <v>-178.63663099999999</v>
      </c>
      <c r="R2697">
        <f>Input2022!R2697*0.000001</f>
        <v>633.51024099999995</v>
      </c>
      <c r="S2697">
        <f>Input2022!S2697*0.000001</f>
        <v>454.87360999999999</v>
      </c>
      <c r="T2697">
        <f>Input2022!T2697*0.000001</f>
        <v>23.391005</v>
      </c>
      <c r="U2697">
        <f>Input2022!U2697*0.000001</f>
        <v>0.268123</v>
      </c>
      <c r="V2697">
        <f>Input2022!V2697*0.000001</f>
        <v>10.447149999999999</v>
      </c>
      <c r="W2697">
        <f>Input2022!W2697*0.000001</f>
        <v>-97.764685</v>
      </c>
    </row>
    <row r="2698" spans="1:23">
      <c r="A2698">
        <f>Input2022!A2698</f>
        <v>2023</v>
      </c>
      <c r="B2698" t="str">
        <f>Input2022!B2698</f>
        <v>Sutter County Superintendent of Schools</v>
      </c>
      <c r="C2698" t="str">
        <f>Input2022!C2698</f>
        <v>School District</v>
      </c>
      <c r="D2698" t="str">
        <f>Input2022!D2698</f>
        <v>06</v>
      </c>
      <c r="E2698" t="str">
        <f>Input2022!E2698</f>
        <v>101</v>
      </c>
      <c r="F2698" t="str">
        <f>Input2022!F2698</f>
        <v>91042</v>
      </c>
      <c r="G2698" t="str">
        <f>Input2022!G2698</f>
        <v>CA</v>
      </c>
      <c r="H2698">
        <f>Input2022!H2698*0.000001</f>
        <v>11.938191</v>
      </c>
      <c r="I2698">
        <f>Input2022!I2698*0.000001</f>
        <v>-3.8726439999999998</v>
      </c>
      <c r="J2698">
        <f>Input2022!J2698*0.000001</f>
        <v>39.021833000000001</v>
      </c>
      <c r="K2698">
        <f>Input2022!K2698*0.000001</f>
        <v>0</v>
      </c>
      <c r="L2698">
        <f>Input2022!L2698*0.000001</f>
        <v>51.569829999999996</v>
      </c>
      <c r="M2698">
        <f>Input2022!M2698*0.000001</f>
        <v>45.144219</v>
      </c>
      <c r="N2698">
        <f>Input2022!N2698*0.000001</f>
        <v>18.860112999999998</v>
      </c>
      <c r="O2698">
        <f>Input2022!O2698*0.000001</f>
        <v>0</v>
      </c>
      <c r="P2698">
        <f>Input2022!P2698*0.000001</f>
        <v>4.2304979999999999</v>
      </c>
      <c r="Q2698">
        <f>Input2022!Q2698*0.000001</f>
        <v>-33.18</v>
      </c>
      <c r="R2698">
        <f>Input2022!R2698*0.000001</f>
        <v>127.420142</v>
      </c>
      <c r="S2698">
        <f>Input2022!S2698*0.000001</f>
        <v>94.240141999999992</v>
      </c>
      <c r="T2698">
        <f>Input2022!T2698*0.000001</f>
        <v>4.8263099999999994</v>
      </c>
      <c r="U2698">
        <f>Input2022!U2698*0.000001</f>
        <v>0</v>
      </c>
      <c r="V2698">
        <f>Input2022!V2698*0.000001</f>
        <v>4.5375230000000002</v>
      </c>
      <c r="W2698">
        <f>Input2022!W2698*0.000001</f>
        <v>-16.067678000000001</v>
      </c>
    </row>
    <row r="2699" spans="1:23">
      <c r="A2699">
        <f>Input2022!A2699</f>
        <v>2023</v>
      </c>
      <c r="B2699" t="str">
        <f>Input2022!B2699</f>
        <v>Sutter Union High School District</v>
      </c>
      <c r="C2699" t="str">
        <f>Input2022!C2699</f>
        <v>School District</v>
      </c>
      <c r="D2699" t="str">
        <f>Input2022!D2699</f>
        <v>06</v>
      </c>
      <c r="E2699" t="str">
        <f>Input2022!E2699</f>
        <v>101</v>
      </c>
      <c r="F2699" t="str">
        <f>Input2022!F2699</f>
        <v>38610</v>
      </c>
      <c r="G2699" t="str">
        <f>Input2022!G2699</f>
        <v>CA</v>
      </c>
      <c r="H2699">
        <f>Input2022!H2699*0.000001</f>
        <v>1.6702979999999998</v>
      </c>
      <c r="I2699">
        <f>Input2022!I2699*0.000001</f>
        <v>-0.19999999999999998</v>
      </c>
      <c r="J2699">
        <f>Input2022!J2699*0.000001</f>
        <v>11.466493999999999</v>
      </c>
      <c r="K2699">
        <f>Input2022!K2699*0.000001</f>
        <v>26.324641999999997</v>
      </c>
      <c r="L2699">
        <f>Input2022!L2699*0.000001</f>
        <v>14.366325999999999</v>
      </c>
      <c r="M2699">
        <f>Input2022!M2699*0.000001</f>
        <v>12.800246</v>
      </c>
      <c r="N2699">
        <f>Input2022!N2699*0.000001</f>
        <v>3.0445959999999999</v>
      </c>
      <c r="O2699">
        <f>Input2022!O2699*0.000001</f>
        <v>0</v>
      </c>
      <c r="P2699">
        <f>Input2022!P2699*0.000001</f>
        <v>0.84657299999999991</v>
      </c>
      <c r="Q2699">
        <f>Input2022!Q2699*0.000001</f>
        <v>-7.3249999999999993</v>
      </c>
      <c r="R2699">
        <f>Input2022!R2699*0.000001</f>
        <v>31.25375717662952</v>
      </c>
      <c r="S2699">
        <f>Input2022!S2699*0.000001</f>
        <v>23.928757176629521</v>
      </c>
      <c r="T2699">
        <f>Input2022!T2699*0.000001</f>
        <v>1.1451709999999999</v>
      </c>
      <c r="U2699">
        <f>Input2022!U2699*0.000001</f>
        <v>0</v>
      </c>
      <c r="V2699">
        <f>Input2022!V2699*0.000001</f>
        <v>0</v>
      </c>
      <c r="W2699">
        <f>Input2022!W2699*0.000001</f>
        <v>-13.241344999999999</v>
      </c>
    </row>
    <row r="2700" spans="1:23">
      <c r="A2700">
        <f>Input2022!A2700</f>
        <v>2023</v>
      </c>
      <c r="B2700" t="str">
        <f>Input2022!B2700</f>
        <v>Sweetwater Union High School District</v>
      </c>
      <c r="C2700" t="str">
        <f>Input2022!C2700</f>
        <v>School District</v>
      </c>
      <c r="D2700" t="str">
        <f>Input2022!D2700</f>
        <v>06</v>
      </c>
      <c r="E2700" t="str">
        <f>Input2022!E2700</f>
        <v>073</v>
      </c>
      <c r="F2700" t="str">
        <f>Input2022!F2700</f>
        <v>38640</v>
      </c>
      <c r="G2700" t="str">
        <f>Input2022!G2700</f>
        <v>CA</v>
      </c>
      <c r="H2700">
        <f>Input2022!H2700*0.000001</f>
        <v>174.397909</v>
      </c>
      <c r="I2700">
        <f>Input2022!I2700*0.000001</f>
        <v>-3.8974999999999996E-2</v>
      </c>
      <c r="J2700">
        <f>Input2022!J2700*0.000001</f>
        <v>565.59487999999999</v>
      </c>
      <c r="K2700">
        <f>Input2022!K2700*0.000001</f>
        <v>676.32824099999993</v>
      </c>
      <c r="L2700">
        <f>Input2022!L2700*0.000001</f>
        <v>792.48503099999994</v>
      </c>
      <c r="M2700">
        <f>Input2022!M2700*0.000001</f>
        <v>665.583302</v>
      </c>
      <c r="N2700">
        <f>Input2022!N2700*0.000001</f>
        <v>292.27477499999998</v>
      </c>
      <c r="O2700">
        <f>Input2022!O2700*0.000001</f>
        <v>0</v>
      </c>
      <c r="P2700">
        <f>Input2022!P2700*0.000001</f>
        <v>89.247172999999989</v>
      </c>
      <c r="Q2700">
        <f>Input2022!Q2700*0.000001</f>
        <v>-380.23899999999998</v>
      </c>
      <c r="R2700">
        <f>Input2022!R2700*0.000001</f>
        <v>1686.6153889451766</v>
      </c>
      <c r="S2700">
        <f>Input2022!S2700*0.000001</f>
        <v>1306.3763889451766</v>
      </c>
      <c r="T2700">
        <f>Input2022!T2700*0.000001</f>
        <v>64.103498999999999</v>
      </c>
      <c r="U2700">
        <f>Input2022!U2700*0.000001</f>
        <v>1.6255395517867959E-2</v>
      </c>
      <c r="V2700">
        <f>Input2022!V2700*0.000001</f>
        <v>150.23794739551784</v>
      </c>
      <c r="W2700">
        <f>Input2022!W2700*0.000001</f>
        <v>-401.74165699999998</v>
      </c>
    </row>
    <row r="2701" spans="1:23">
      <c r="A2701">
        <f>Input2022!A2701</f>
        <v>2023</v>
      </c>
      <c r="B2701" t="str">
        <f>Input2022!B2701</f>
        <v>Sylvan Union School District</v>
      </c>
      <c r="C2701" t="str">
        <f>Input2022!C2701</f>
        <v>School District</v>
      </c>
      <c r="D2701" t="str">
        <f>Input2022!D2701</f>
        <v>06</v>
      </c>
      <c r="E2701" t="str">
        <f>Input2022!E2701</f>
        <v>099</v>
      </c>
      <c r="F2701" t="str">
        <f>Input2022!F2701</f>
        <v>38670</v>
      </c>
      <c r="G2701" t="str">
        <f>Input2022!G2701</f>
        <v>CA</v>
      </c>
      <c r="H2701">
        <f>Input2022!H2701*0.000001</f>
        <v>16.819054999999999</v>
      </c>
      <c r="I2701">
        <f>Input2022!I2701*0.000001</f>
        <v>-0.52500000000000002</v>
      </c>
      <c r="J2701">
        <f>Input2022!J2701*0.000001</f>
        <v>124.397201</v>
      </c>
      <c r="K2701">
        <f>Input2022!K2701*0.000001</f>
        <v>46.284019999999998</v>
      </c>
      <c r="L2701">
        <f>Input2022!L2701*0.000001</f>
        <v>149.217119</v>
      </c>
      <c r="M2701">
        <f>Input2022!M2701*0.000001</f>
        <v>138.70013499999999</v>
      </c>
      <c r="N2701">
        <f>Input2022!N2701*0.000001</f>
        <v>0</v>
      </c>
      <c r="O2701">
        <f>Input2022!O2701*0.000001</f>
        <v>42.834646999999997</v>
      </c>
      <c r="P2701">
        <f>Input2022!P2701*0.000001</f>
        <v>9.169084999999999</v>
      </c>
      <c r="Q2701">
        <f>Input2022!Q2701*0.000001</f>
        <v>-89.724246999999991</v>
      </c>
      <c r="R2701">
        <f>Input2022!R2701*0.000001</f>
        <v>406.60918690996198</v>
      </c>
      <c r="S2701">
        <f>Input2022!S2701*0.000001</f>
        <v>316.88493990996199</v>
      </c>
      <c r="T2701">
        <f>Input2022!T2701*0.000001</f>
        <v>14.875033999999999</v>
      </c>
      <c r="U2701">
        <f>Input2022!U2701*0.000001</f>
        <v>0</v>
      </c>
      <c r="V2701">
        <f>Input2022!V2701*0.000001</f>
        <v>10.772</v>
      </c>
      <c r="W2701">
        <f>Input2022!W2701*0.000001</f>
        <v>-71.895274000000001</v>
      </c>
    </row>
    <row r="2702" spans="1:23">
      <c r="A2702">
        <f>Input2022!A2702</f>
        <v>2023</v>
      </c>
      <c r="B2702" t="str">
        <f>Input2022!B2702</f>
        <v>Taft City School District</v>
      </c>
      <c r="C2702" t="str">
        <f>Input2022!C2702</f>
        <v>School District</v>
      </c>
      <c r="D2702" t="str">
        <f>Input2022!D2702</f>
        <v>06</v>
      </c>
      <c r="E2702" t="str">
        <f>Input2022!E2702</f>
        <v>029</v>
      </c>
      <c r="F2702" t="str">
        <f>Input2022!F2702</f>
        <v>38700</v>
      </c>
      <c r="G2702" t="str">
        <f>Input2022!G2702</f>
        <v>CA</v>
      </c>
      <c r="H2702">
        <f>Input2022!H2702*0.000001</f>
        <v>33.709432</v>
      </c>
      <c r="I2702">
        <f>Input2022!I2702*0.000001</f>
        <v>0</v>
      </c>
      <c r="J2702">
        <f>Input2022!J2702*0.000001</f>
        <v>37.172695999999995</v>
      </c>
      <c r="K2702">
        <f>Input2022!K2702*0.000001</f>
        <v>30.429407999999999</v>
      </c>
      <c r="L2702">
        <f>Input2022!L2702*0.000001</f>
        <v>62.430678</v>
      </c>
      <c r="M2702">
        <f>Input2022!M2702*0.000001</f>
        <v>54.344262999999998</v>
      </c>
      <c r="N2702">
        <f>Input2022!N2702*0.000001</f>
        <v>45.000174000000001</v>
      </c>
      <c r="O2702">
        <f>Input2022!O2702*0.000001</f>
        <v>1.6598149999999998</v>
      </c>
      <c r="P2702">
        <f>Input2022!P2702*0.000001</f>
        <v>4.7344249999999999</v>
      </c>
      <c r="Q2702">
        <f>Input2022!Q2702*0.000001</f>
        <v>-22.488</v>
      </c>
      <c r="R2702">
        <f>Input2022!R2702*0.000001</f>
        <v>118.989633</v>
      </c>
      <c r="S2702">
        <f>Input2022!S2702*0.000001</f>
        <v>96.501632999999998</v>
      </c>
      <c r="T2702">
        <f>Input2022!T2702*0.000001</f>
        <v>3.0250209999999997</v>
      </c>
      <c r="U2702">
        <f>Input2022!U2702*0.000001</f>
        <v>0</v>
      </c>
      <c r="V2702">
        <f>Input2022!V2702*0.000001</f>
        <v>14.355167</v>
      </c>
      <c r="W2702">
        <f>Input2022!W2702*0.000001</f>
        <v>-1.3067069999999998</v>
      </c>
    </row>
    <row r="2703" spans="1:23">
      <c r="A2703">
        <f>Input2022!A2703</f>
        <v>2023</v>
      </c>
      <c r="B2703" t="str">
        <f>Input2022!B2703</f>
        <v>Taft Union High School District</v>
      </c>
      <c r="C2703" t="str">
        <f>Input2022!C2703</f>
        <v>School District</v>
      </c>
      <c r="D2703" t="str">
        <f>Input2022!D2703</f>
        <v>06</v>
      </c>
      <c r="E2703" t="str">
        <f>Input2022!E2703</f>
        <v>029</v>
      </c>
      <c r="F2703" t="str">
        <f>Input2022!F2703</f>
        <v>38730</v>
      </c>
      <c r="G2703" t="str">
        <f>Input2022!G2703</f>
        <v>CA</v>
      </c>
      <c r="H2703">
        <f>Input2022!H2703*0.000001</f>
        <v>11.498619999999999</v>
      </c>
      <c r="I2703">
        <f>Input2022!I2703*0.000001</f>
        <v>-7.8499569999999999</v>
      </c>
      <c r="J2703">
        <f>Input2022!J2703*0.000001</f>
        <v>28.877568</v>
      </c>
      <c r="K2703">
        <f>Input2022!K2703*0.000001</f>
        <v>7.8132999999999994E-2</v>
      </c>
      <c r="L2703">
        <f>Input2022!L2703*0.000001</f>
        <v>40.588836999999998</v>
      </c>
      <c r="M2703">
        <f>Input2022!M2703*0.000001</f>
        <v>37.872042999999998</v>
      </c>
      <c r="N2703">
        <f>Input2022!N2703*0.000001</f>
        <v>21.769409</v>
      </c>
      <c r="O2703">
        <f>Input2022!O2703*0.000001</f>
        <v>2.7852250000000001</v>
      </c>
      <c r="P2703">
        <f>Input2022!P2703*0.000001</f>
        <v>10.041162</v>
      </c>
      <c r="Q2703">
        <f>Input2022!Q2703*0.000001</f>
        <v>-19.545999999999999</v>
      </c>
      <c r="R2703">
        <f>Input2022!R2703*0.000001</f>
        <v>103.29665899999999</v>
      </c>
      <c r="S2703">
        <f>Input2022!S2703*0.000001</f>
        <v>83.750658999999999</v>
      </c>
      <c r="T2703">
        <f>Input2022!T2703*0.000001</f>
        <v>2.5167739999999998</v>
      </c>
      <c r="U2703">
        <f>Input2022!U2703*0.000001</f>
        <v>1.940375</v>
      </c>
      <c r="V2703">
        <f>Input2022!V2703*0.000001</f>
        <v>4.0349170000000001</v>
      </c>
      <c r="W2703">
        <f>Input2022!W2703*0.000001</f>
        <v>12.975582999999999</v>
      </c>
    </row>
    <row r="2704" spans="1:23">
      <c r="A2704">
        <f>Input2022!A2704</f>
        <v>2023</v>
      </c>
      <c r="B2704" t="str">
        <f>Input2022!B2704</f>
        <v>Tahoe Regional Planning Agency</v>
      </c>
      <c r="C2704" t="str">
        <f>Input2022!C2704</f>
        <v>Special District</v>
      </c>
      <c r="D2704" t="str">
        <f>Input2022!D2704</f>
        <v>06</v>
      </c>
      <c r="E2704" t="str">
        <f>Input2022!E2704</f>
        <v>061</v>
      </c>
      <c r="F2704">
        <f>Input2022!F2704</f>
        <v>99090</v>
      </c>
      <c r="G2704" t="str">
        <f>Input2022!G2704</f>
        <v>CA</v>
      </c>
      <c r="H2704">
        <f>Input2022!H2704*0.000001</f>
        <v>5.3671159999999993</v>
      </c>
      <c r="I2704">
        <f>Input2022!I2704*0.000001</f>
        <v>-0.17693</v>
      </c>
      <c r="J2704">
        <f>Input2022!J2704*0.000001</f>
        <v>10.417441999999999</v>
      </c>
      <c r="K2704">
        <f>Input2022!K2704*0.000001</f>
        <v>8.072830999999999</v>
      </c>
      <c r="L2704">
        <f>Input2022!L2704*0.000001</f>
        <v>23.650136</v>
      </c>
      <c r="M2704">
        <f>Input2022!M2704*0.000001</f>
        <v>10.242023</v>
      </c>
      <c r="N2704">
        <f>Input2022!N2704*0.000001</f>
        <v>0</v>
      </c>
      <c r="O2704">
        <f>Input2022!O2704*0.000001</f>
        <v>15.712923999999999</v>
      </c>
      <c r="P2704">
        <f>Input2022!P2704*0.000001</f>
        <v>10.546232</v>
      </c>
      <c r="Q2704">
        <f>Input2022!Q2704*0.000001</f>
        <v>0</v>
      </c>
      <c r="R2704">
        <f>Input2022!R2704*0.000001</f>
        <v>0</v>
      </c>
      <c r="S2704">
        <f>Input2022!S2704*0.000001</f>
        <v>0</v>
      </c>
      <c r="T2704">
        <f>Input2022!T2704*0.000001</f>
        <v>0</v>
      </c>
      <c r="U2704">
        <f>Input2022!U2704*0.000001</f>
        <v>0</v>
      </c>
      <c r="V2704">
        <f>Input2022!V2704*0.000001</f>
        <v>0</v>
      </c>
      <c r="W2704">
        <f>Input2022!W2704*0.000001</f>
        <v>4.7866409999999995</v>
      </c>
    </row>
    <row r="2705" spans="1:23">
      <c r="A2705">
        <f>Input2022!A2705</f>
        <v>2023</v>
      </c>
      <c r="B2705" t="str">
        <f>Input2022!B2705</f>
        <v>Tahoe Resource Conservation District</v>
      </c>
      <c r="C2705" t="str">
        <f>Input2022!C2705</f>
        <v>Special District</v>
      </c>
      <c r="D2705" t="str">
        <f>Input2022!D2705</f>
        <v>06</v>
      </c>
      <c r="E2705" t="str">
        <f>Input2022!E2705</f>
        <v>017</v>
      </c>
      <c r="F2705">
        <f>Input2022!F2705</f>
        <v>99091</v>
      </c>
      <c r="G2705" t="str">
        <f>Input2022!G2705</f>
        <v>CA</v>
      </c>
      <c r="H2705">
        <f>Input2022!H2705*0.000001</f>
        <v>1.8664769999999999</v>
      </c>
      <c r="I2705">
        <f>Input2022!I2705*0.000001</f>
        <v>0</v>
      </c>
      <c r="J2705">
        <f>Input2022!J2705*0.000001</f>
        <v>4.2703419999999994</v>
      </c>
      <c r="K2705">
        <f>Input2022!K2705*0.000001</f>
        <v>3.1146999999999998E-2</v>
      </c>
      <c r="L2705">
        <f>Input2022!L2705*0.000001</f>
        <v>4.3800889999999999</v>
      </c>
      <c r="M2705">
        <f>Input2022!M2705*0.000001</f>
        <v>4.3042069999999999</v>
      </c>
      <c r="N2705">
        <f>Input2022!N2705*0.000001</f>
        <v>0</v>
      </c>
      <c r="O2705">
        <f>Input2022!O2705*0.000001</f>
        <v>1.0183450000000001</v>
      </c>
      <c r="P2705">
        <f>Input2022!P2705*0.000001</f>
        <v>0.52183499999999994</v>
      </c>
      <c r="Q2705">
        <f>Input2022!Q2705*0.000001</f>
        <v>-0.55115899999999995</v>
      </c>
      <c r="R2705">
        <f>Input2022!R2705*0.000001</f>
        <v>2.8571260000000001</v>
      </c>
      <c r="S2705">
        <f>Input2022!S2705*0.000001</f>
        <v>2.3059669999999999</v>
      </c>
      <c r="T2705">
        <f>Input2022!T2705*0.000001</f>
        <v>0.16319899999999998</v>
      </c>
      <c r="U2705">
        <f>Input2022!U2705*0.000001</f>
        <v>0</v>
      </c>
      <c r="V2705">
        <f>Input2022!V2705*0.000001</f>
        <v>0</v>
      </c>
      <c r="W2705">
        <f>Input2022!W2705*0.000001</f>
        <v>1.7873109999999999</v>
      </c>
    </row>
    <row r="2706" spans="1:23">
      <c r="A2706">
        <f>Input2022!A2706</f>
        <v>2023</v>
      </c>
      <c r="B2706" t="str">
        <f>Input2022!B2706</f>
        <v>Tahoe Truckee Unified School District</v>
      </c>
      <c r="C2706" t="str">
        <f>Input2022!C2706</f>
        <v>School District</v>
      </c>
      <c r="D2706" t="str">
        <f>Input2022!D2706</f>
        <v>06</v>
      </c>
      <c r="E2706" t="str">
        <f>Input2022!E2706</f>
        <v>061</v>
      </c>
      <c r="F2706" t="str">
        <f>Input2022!F2706</f>
        <v>38770</v>
      </c>
      <c r="G2706" t="str">
        <f>Input2022!G2706</f>
        <v>CA</v>
      </c>
      <c r="H2706">
        <f>Input2022!H2706*0.000001</f>
        <v>16.059411000000001</v>
      </c>
      <c r="I2706">
        <f>Input2022!I2706*0.000001</f>
        <v>-6.1581999999999998E-2</v>
      </c>
      <c r="J2706">
        <f>Input2022!J2706*0.000001</f>
        <v>86.999433999999994</v>
      </c>
      <c r="K2706">
        <f>Input2022!K2706*0.000001</f>
        <v>212.596844</v>
      </c>
      <c r="L2706">
        <f>Input2022!L2706*0.000001</f>
        <v>145.69322599999998</v>
      </c>
      <c r="M2706">
        <f>Input2022!M2706*0.000001</f>
        <v>93.943893000000003</v>
      </c>
      <c r="N2706">
        <f>Input2022!N2706*0.000001</f>
        <v>27.967283999999999</v>
      </c>
      <c r="O2706">
        <f>Input2022!O2706*0.000001</f>
        <v>0</v>
      </c>
      <c r="P2706">
        <f>Input2022!P2706*0.000001</f>
        <v>5.6195659999999998</v>
      </c>
      <c r="Q2706">
        <f>Input2022!Q2706*0.000001</f>
        <v>-63.268999999999998</v>
      </c>
      <c r="R2706">
        <f>Input2022!R2706*0.000001</f>
        <v>278.44298097489593</v>
      </c>
      <c r="S2706">
        <f>Input2022!S2706*0.000001</f>
        <v>215.17398097489593</v>
      </c>
      <c r="T2706">
        <f>Input2022!T2706*0.000001</f>
        <v>10.053868</v>
      </c>
      <c r="U2706">
        <f>Input2022!U2706*0.000001</f>
        <v>0</v>
      </c>
      <c r="V2706">
        <f>Input2022!V2706*0.000001</f>
        <v>4.2952189999999995</v>
      </c>
      <c r="W2706">
        <f>Input2022!W2706*0.000001</f>
        <v>-60.304416999999994</v>
      </c>
    </row>
    <row r="2707" spans="1:23">
      <c r="A2707">
        <f>Input2022!A2707</f>
        <v>2023</v>
      </c>
      <c r="B2707" t="str">
        <f>Input2022!B2707</f>
        <v>Tamalpais Union High School District</v>
      </c>
      <c r="C2707" t="str">
        <f>Input2022!C2707</f>
        <v>School District</v>
      </c>
      <c r="D2707" t="str">
        <f>Input2022!D2707</f>
        <v>06</v>
      </c>
      <c r="E2707" t="str">
        <f>Input2022!E2707</f>
        <v>041</v>
      </c>
      <c r="F2707" t="str">
        <f>Input2022!F2707</f>
        <v>38790</v>
      </c>
      <c r="G2707" t="str">
        <f>Input2022!G2707</f>
        <v>CA</v>
      </c>
      <c r="H2707">
        <f>Input2022!H2707*0.000001</f>
        <v>23.304658</v>
      </c>
      <c r="I2707">
        <f>Input2022!I2707*0.000001</f>
        <v>-4.0784519999999995</v>
      </c>
      <c r="J2707">
        <f>Input2022!J2707*0.000001</f>
        <v>108.02856899999999</v>
      </c>
      <c r="K2707">
        <f>Input2022!K2707*0.000001</f>
        <v>67.038269999999997</v>
      </c>
      <c r="L2707">
        <f>Input2022!L2707*0.000001</f>
        <v>130.65309600000001</v>
      </c>
      <c r="M2707">
        <f>Input2022!M2707*0.000001</f>
        <v>116.281308</v>
      </c>
      <c r="N2707">
        <f>Input2022!N2707*0.000001</f>
        <v>0</v>
      </c>
      <c r="O2707">
        <f>Input2022!O2707*0.000001</f>
        <v>39.680361999999995</v>
      </c>
      <c r="P2707">
        <f>Input2022!P2707*0.000001</f>
        <v>12.963863999999999</v>
      </c>
      <c r="Q2707">
        <f>Input2022!Q2707*0.000001</f>
        <v>-76.021619999999999</v>
      </c>
      <c r="R2707">
        <f>Input2022!R2707*0.000001</f>
        <v>349.151431</v>
      </c>
      <c r="S2707">
        <f>Input2022!S2707*0.000001</f>
        <v>273.12981099999996</v>
      </c>
      <c r="T2707">
        <f>Input2022!T2707*0.000001</f>
        <v>11.761099</v>
      </c>
      <c r="U2707">
        <f>Input2022!U2707*0.000001</f>
        <v>5.5574209999999997</v>
      </c>
      <c r="V2707">
        <f>Input2022!V2707*0.000001</f>
        <v>8.7022169999999992</v>
      </c>
      <c r="W2707">
        <f>Input2022!W2707*0.000001</f>
        <v>-34.423319999999997</v>
      </c>
    </row>
    <row r="2708" spans="1:23">
      <c r="A2708">
        <f>Input2022!A2708</f>
        <v>2023</v>
      </c>
      <c r="B2708" t="str">
        <f>Input2022!B2708</f>
        <v>Tehachapi</v>
      </c>
      <c r="C2708" t="str">
        <f>Input2022!C2708</f>
        <v>City</v>
      </c>
      <c r="D2708" t="str">
        <f>Input2022!D2708</f>
        <v>06</v>
      </c>
      <c r="E2708" t="str">
        <f>Input2022!E2708</f>
        <v>029</v>
      </c>
      <c r="F2708">
        <f>Input2022!F2708</f>
        <v>78092</v>
      </c>
      <c r="G2708" t="str">
        <f>Input2022!G2708</f>
        <v>CA</v>
      </c>
      <c r="H2708">
        <f>Input2022!H2708*0.000001</f>
        <v>16.049143000000001</v>
      </c>
      <c r="I2708">
        <f>Input2022!I2708*0.000001</f>
        <v>-0.37280399999999997</v>
      </c>
      <c r="J2708">
        <f>Input2022!J2708*0.000001</f>
        <v>10.82902</v>
      </c>
      <c r="K2708">
        <f>Input2022!K2708*0.000001</f>
        <v>2.2477130000000001</v>
      </c>
      <c r="L2708">
        <f>Input2022!L2708*0.000001</f>
        <v>27.985626</v>
      </c>
      <c r="M2708">
        <f>Input2022!M2708*0.000001</f>
        <v>14.710128999999998</v>
      </c>
      <c r="N2708">
        <f>Input2022!N2708*0.000001</f>
        <v>0</v>
      </c>
      <c r="O2708">
        <f>Input2022!O2708*0.000001</f>
        <v>13.744956999999999</v>
      </c>
      <c r="P2708">
        <f>Input2022!P2708*0.000001</f>
        <v>0.65453799999999995</v>
      </c>
      <c r="Q2708">
        <f>Input2022!Q2708*0.000001</f>
        <v>-6.1735470000000001</v>
      </c>
      <c r="R2708">
        <f>Input2022!R2708*0.000001</f>
        <v>26.876565084893336</v>
      </c>
      <c r="S2708">
        <f>Input2022!S2708*0.000001</f>
        <v>20.703018084893337</v>
      </c>
      <c r="T2708">
        <f>Input2022!T2708*0.000001</f>
        <v>1.0601609999999999</v>
      </c>
      <c r="U2708">
        <f>Input2022!U2708*0.000001</f>
        <v>0</v>
      </c>
      <c r="V2708">
        <f>Input2022!V2708*0.000001</f>
        <v>0</v>
      </c>
      <c r="W2708">
        <f>Input2022!W2708*0.000001</f>
        <v>13.499604999999999</v>
      </c>
    </row>
    <row r="2709" spans="1:23">
      <c r="A2709">
        <f>Input2022!A2709</f>
        <v>2023</v>
      </c>
      <c r="B2709" t="str">
        <f>Input2022!B2709</f>
        <v>Tehama County</v>
      </c>
      <c r="C2709" t="str">
        <f>Input2022!C2709</f>
        <v>County</v>
      </c>
      <c r="D2709" t="str">
        <f>Input2022!D2709</f>
        <v>06</v>
      </c>
      <c r="E2709" t="str">
        <f>Input2022!E2709</f>
        <v>103</v>
      </c>
      <c r="F2709" t="str">
        <f>Input2022!F2709</f>
        <v>00000</v>
      </c>
      <c r="G2709" t="str">
        <f>Input2022!G2709</f>
        <v>CA</v>
      </c>
      <c r="H2709">
        <f>Input2022!H2709*0.000001</f>
        <v>27.841248999999998</v>
      </c>
      <c r="I2709">
        <f>Input2022!I2709*0.000001</f>
        <v>-19.426947999999999</v>
      </c>
      <c r="J2709">
        <f>Input2022!J2709*0.000001</f>
        <v>22.563748</v>
      </c>
      <c r="K2709">
        <f>Input2022!K2709*0.000001</f>
        <v>9.489611</v>
      </c>
      <c r="L2709">
        <f>Input2022!L2709*0.000001</f>
        <v>190.202865</v>
      </c>
      <c r="M2709">
        <f>Input2022!M2709*0.000001</f>
        <v>47.758528999999996</v>
      </c>
      <c r="N2709">
        <f>Input2022!N2709*0.000001</f>
        <v>3.0043959999999998</v>
      </c>
      <c r="O2709">
        <f>Input2022!O2709*0.000001</f>
        <v>14.342872999999999</v>
      </c>
      <c r="P2709">
        <f>Input2022!P2709*0.000001</f>
        <v>9.8163549999999997</v>
      </c>
      <c r="Q2709">
        <f>Input2022!Q2709*0.000001</f>
        <v>-111.98367399999999</v>
      </c>
      <c r="R2709">
        <f>Input2022!R2709*0.000001</f>
        <v>383.23685799999998</v>
      </c>
      <c r="S2709">
        <f>Input2022!S2709*0.000001</f>
        <v>271.25318399999998</v>
      </c>
      <c r="T2709">
        <f>Input2022!T2709*0.000001</f>
        <v>13.160299</v>
      </c>
      <c r="U2709">
        <f>Input2022!U2709*0.000001</f>
        <v>0</v>
      </c>
      <c r="V2709">
        <f>Input2022!V2709*0.000001</f>
        <v>0.612869</v>
      </c>
      <c r="W2709">
        <f>Input2022!W2709*0.000001</f>
        <v>-59.424267</v>
      </c>
    </row>
    <row r="2710" spans="1:23">
      <c r="A2710">
        <f>Input2022!A2710</f>
        <v>2023</v>
      </c>
      <c r="B2710" t="str">
        <f>Input2022!B2710</f>
        <v>Tehama County Department of Education</v>
      </c>
      <c r="C2710" t="str">
        <f>Input2022!C2710</f>
        <v>School District</v>
      </c>
      <c r="D2710" t="str">
        <f>Input2022!D2710</f>
        <v>06</v>
      </c>
      <c r="E2710" t="str">
        <f>Input2022!E2710</f>
        <v>103</v>
      </c>
      <c r="F2710" t="str">
        <f>Input2022!F2710</f>
        <v>91043</v>
      </c>
      <c r="G2710" t="str">
        <f>Input2022!G2710</f>
        <v>CA</v>
      </c>
      <c r="H2710">
        <f>Input2022!H2710*0.000001</f>
        <v>10.55766</v>
      </c>
      <c r="I2710">
        <f>Input2022!I2710*0.000001</f>
        <v>0</v>
      </c>
      <c r="J2710">
        <f>Input2022!J2710*0.000001</f>
        <v>25.766417000000001</v>
      </c>
      <c r="K2710">
        <f>Input2022!K2710*0.000001</f>
        <v>0.44387299999999996</v>
      </c>
      <c r="L2710">
        <f>Input2022!L2710*0.000001</f>
        <v>43.522422999999996</v>
      </c>
      <c r="M2710">
        <f>Input2022!M2710*0.000001</f>
        <v>29.633778999999997</v>
      </c>
      <c r="N2710">
        <f>Input2022!N2710*0.000001</f>
        <v>0</v>
      </c>
      <c r="O2710">
        <f>Input2022!O2710*0.000001</f>
        <v>13.532221</v>
      </c>
      <c r="P2710">
        <f>Input2022!P2710*0.000001</f>
        <v>3.2567719999999998</v>
      </c>
      <c r="Q2710">
        <f>Input2022!Q2710*0.000001</f>
        <v>-22.614758999999999</v>
      </c>
      <c r="R2710">
        <f>Input2022!R2710*0.000001</f>
        <v>86.918262999999996</v>
      </c>
      <c r="S2710">
        <f>Input2022!S2710*0.000001</f>
        <v>64.303504000000004</v>
      </c>
      <c r="T2710">
        <f>Input2022!T2710*0.000001</f>
        <v>3.3903569999999998</v>
      </c>
      <c r="U2710">
        <f>Input2022!U2710*0.000001</f>
        <v>0</v>
      </c>
      <c r="V2710">
        <f>Input2022!V2710*0.000001</f>
        <v>0</v>
      </c>
      <c r="W2710">
        <f>Input2022!W2710*0.000001</f>
        <v>-4.0831729999999995</v>
      </c>
    </row>
    <row r="2711" spans="1:23">
      <c r="A2711">
        <f>Input2022!A2711</f>
        <v>2023</v>
      </c>
      <c r="B2711" t="str">
        <f>Input2022!B2711</f>
        <v>Temecula</v>
      </c>
      <c r="C2711" t="str">
        <f>Input2022!C2711</f>
        <v>City</v>
      </c>
      <c r="D2711" t="str">
        <f>Input2022!D2711</f>
        <v>06</v>
      </c>
      <c r="E2711" t="str">
        <f>Input2022!E2711</f>
        <v>065</v>
      </c>
      <c r="F2711">
        <f>Input2022!F2711</f>
        <v>78120</v>
      </c>
      <c r="G2711" t="str">
        <f>Input2022!G2711</f>
        <v>CA</v>
      </c>
      <c r="H2711">
        <f>Input2022!H2711*0.000001</f>
        <v>106.46580499999999</v>
      </c>
      <c r="I2711">
        <f>Input2022!I2711*0.000001</f>
        <v>-41.896668999999996</v>
      </c>
      <c r="J2711">
        <f>Input2022!J2711*0.000001</f>
        <v>97.749572000000001</v>
      </c>
      <c r="K2711">
        <f>Input2022!K2711*0.000001</f>
        <v>1.6697579999999999</v>
      </c>
      <c r="L2711">
        <f>Input2022!L2711*0.000001</f>
        <v>201.916315</v>
      </c>
      <c r="M2711">
        <f>Input2022!M2711*0.000001</f>
        <v>141.63841299999999</v>
      </c>
      <c r="N2711">
        <f>Input2022!N2711*0.000001</f>
        <v>0</v>
      </c>
      <c r="O2711">
        <f>Input2022!O2711*0.000001</f>
        <v>117.596672</v>
      </c>
      <c r="P2711">
        <f>Input2022!P2711*0.000001</f>
        <v>15.569704999999999</v>
      </c>
      <c r="Q2711">
        <f>Input2022!Q2711*0.000001</f>
        <v>-48.719178999999997</v>
      </c>
      <c r="R2711">
        <f>Input2022!R2711*0.000001</f>
        <v>155.07628299999999</v>
      </c>
      <c r="S2711">
        <f>Input2022!S2711*0.000001</f>
        <v>106.35710399999999</v>
      </c>
      <c r="T2711">
        <f>Input2022!T2711*0.000001</f>
        <v>5.9921369999999996</v>
      </c>
      <c r="U2711">
        <f>Input2022!U2711*0.000001</f>
        <v>14.467689999999999</v>
      </c>
      <c r="V2711">
        <f>Input2022!V2711*0.000001</f>
        <v>21.059163999999999</v>
      </c>
      <c r="W2711">
        <f>Input2022!W2711*0.000001</f>
        <v>129.70263599999998</v>
      </c>
    </row>
    <row r="2712" spans="1:23">
      <c r="A2712">
        <f>Input2022!A2712</f>
        <v>2023</v>
      </c>
      <c r="B2712" t="str">
        <f>Input2022!B2712</f>
        <v>Temecula Valley Unified School District</v>
      </c>
      <c r="C2712" t="str">
        <f>Input2022!C2712</f>
        <v>School District</v>
      </c>
      <c r="D2712" t="str">
        <f>Input2022!D2712</f>
        <v>06</v>
      </c>
      <c r="E2712" t="str">
        <f>Input2022!E2712</f>
        <v>065</v>
      </c>
      <c r="F2712" t="str">
        <f>Input2022!F2712</f>
        <v>00028</v>
      </c>
      <c r="G2712" t="str">
        <f>Input2022!G2712</f>
        <v>CA</v>
      </c>
      <c r="H2712">
        <f>Input2022!H2712*0.000001</f>
        <v>103.57570199999999</v>
      </c>
      <c r="I2712">
        <f>Input2022!I2712*0.000001</f>
        <v>0</v>
      </c>
      <c r="J2712">
        <f>Input2022!J2712*0.000001</f>
        <v>371.80259000000001</v>
      </c>
      <c r="K2712">
        <f>Input2022!K2712*0.000001</f>
        <v>222.76201</v>
      </c>
      <c r="L2712">
        <f>Input2022!L2712*0.000001</f>
        <v>472.28251599999999</v>
      </c>
      <c r="M2712">
        <f>Input2022!M2712*0.000001</f>
        <v>420.63910699999997</v>
      </c>
      <c r="N2712">
        <f>Input2022!N2712*0.000001</f>
        <v>0</v>
      </c>
      <c r="O2712">
        <f>Input2022!O2712*0.000001</f>
        <v>160.05920999999998</v>
      </c>
      <c r="P2712">
        <f>Input2022!P2712*0.000001</f>
        <v>22.281458999999998</v>
      </c>
      <c r="Q2712">
        <f>Input2022!Q2712*0.000001</f>
        <v>-273.07249300000001</v>
      </c>
      <c r="R2712">
        <f>Input2022!R2712*0.000001</f>
        <v>1247.7728994736842</v>
      </c>
      <c r="S2712">
        <f>Input2022!S2712*0.000001</f>
        <v>974.70040647368421</v>
      </c>
      <c r="T2712">
        <f>Input2022!T2712*0.000001</f>
        <v>44.193823999999999</v>
      </c>
      <c r="U2712">
        <f>Input2022!U2712*0.000001</f>
        <v>-1.158840083217753E-2</v>
      </c>
      <c r="V2712">
        <f>Input2022!V2712*0.000001</f>
        <v>31.591598599167824</v>
      </c>
      <c r="W2712">
        <f>Input2022!W2712*0.000001</f>
        <v>-115.128698</v>
      </c>
    </row>
    <row r="2713" spans="1:23">
      <c r="A2713">
        <f>Input2022!A2713</f>
        <v>2023</v>
      </c>
      <c r="B2713" t="str">
        <f>Input2022!B2713</f>
        <v>Temple City</v>
      </c>
      <c r="C2713" t="str">
        <f>Input2022!C2713</f>
        <v>City</v>
      </c>
      <c r="D2713" t="str">
        <f>Input2022!D2713</f>
        <v>06</v>
      </c>
      <c r="E2713" t="str">
        <f>Input2022!E2713</f>
        <v>037</v>
      </c>
      <c r="F2713" t="str">
        <f>Input2022!F2713</f>
        <v>78148</v>
      </c>
      <c r="G2713" t="str">
        <f>Input2022!G2713</f>
        <v>CA</v>
      </c>
      <c r="H2713">
        <f>Input2022!H2713*0.000001</f>
        <v>26.207704</v>
      </c>
      <c r="I2713">
        <f>Input2022!I2713*0.000001</f>
        <v>0</v>
      </c>
      <c r="J2713">
        <f>Input2022!J2713*0.000001</f>
        <v>16.411476</v>
      </c>
      <c r="K2713">
        <f>Input2022!K2713*0.000001</f>
        <v>0.37976499999999996</v>
      </c>
      <c r="L2713">
        <f>Input2022!L2713*0.000001</f>
        <v>27.616941999999998</v>
      </c>
      <c r="M2713">
        <f>Input2022!M2713*0.000001</f>
        <v>18.979265999999999</v>
      </c>
      <c r="N2713">
        <f>Input2022!N2713*0.000001</f>
        <v>0</v>
      </c>
      <c r="O2713">
        <f>Input2022!O2713*0.000001</f>
        <v>25.745711</v>
      </c>
      <c r="P2713">
        <f>Input2022!P2713*0.000001</f>
        <v>1.6126349999999998</v>
      </c>
      <c r="Q2713">
        <f>Input2022!Q2713*0.000001</f>
        <v>-10.782154999999999</v>
      </c>
      <c r="R2713">
        <f>Input2022!R2713*0.000001</f>
        <v>36.206027535258571</v>
      </c>
      <c r="S2713">
        <f>Input2022!S2713*0.000001</f>
        <v>25.423872535258567</v>
      </c>
      <c r="T2713">
        <f>Input2022!T2713*0.000001</f>
        <v>1.177532</v>
      </c>
      <c r="U2713">
        <f>Input2022!U2713*0.000001</f>
        <v>1.6962789999999999</v>
      </c>
      <c r="V2713">
        <f>Input2022!V2713*0.000001</f>
        <v>8.4383669999999995</v>
      </c>
      <c r="W2713">
        <f>Input2022!W2713*0.000001</f>
        <v>9.7609490000000001</v>
      </c>
    </row>
    <row r="2714" spans="1:23">
      <c r="A2714">
        <f>Input2022!A2714</f>
        <v>2023</v>
      </c>
      <c r="B2714" t="str">
        <f>Input2022!B2714</f>
        <v>Temple City Unified School District</v>
      </c>
      <c r="C2714" t="str">
        <f>Input2022!C2714</f>
        <v>School District</v>
      </c>
      <c r="D2714" t="str">
        <f>Input2022!D2714</f>
        <v>06</v>
      </c>
      <c r="E2714" t="str">
        <f>Input2022!E2714</f>
        <v>037</v>
      </c>
      <c r="F2714" t="str">
        <f>Input2022!F2714</f>
        <v>38980</v>
      </c>
      <c r="G2714" t="str">
        <f>Input2022!G2714</f>
        <v>CA</v>
      </c>
      <c r="H2714">
        <f>Input2022!H2714*0.000001</f>
        <v>25.562090999999999</v>
      </c>
      <c r="I2714">
        <f>Input2022!I2714*0.000001</f>
        <v>-0.19999999999999998</v>
      </c>
      <c r="J2714">
        <f>Input2022!J2714*0.000001</f>
        <v>82.374192999999991</v>
      </c>
      <c r="K2714">
        <f>Input2022!K2714*0.000001</f>
        <v>106.68383899999999</v>
      </c>
      <c r="L2714">
        <f>Input2022!L2714*0.000001</f>
        <v>102.61242799999999</v>
      </c>
      <c r="M2714">
        <f>Input2022!M2714*0.000001</f>
        <v>91.997267999999991</v>
      </c>
      <c r="N2714">
        <f>Input2022!N2714*0.000001</f>
        <v>0</v>
      </c>
      <c r="O2714">
        <f>Input2022!O2714*0.000001</f>
        <v>44.375624999999999</v>
      </c>
      <c r="P2714">
        <f>Input2022!P2714*0.000001</f>
        <v>11.366648</v>
      </c>
      <c r="Q2714">
        <f>Input2022!Q2714*0.000001</f>
        <v>-57.879577999999995</v>
      </c>
      <c r="R2714">
        <f>Input2022!R2714*0.000001</f>
        <v>258.64155947368425</v>
      </c>
      <c r="S2714">
        <f>Input2022!S2714*0.000001</f>
        <v>200.76198147368424</v>
      </c>
      <c r="T2714">
        <f>Input2022!T2714*0.000001</f>
        <v>9.3450959999999998</v>
      </c>
      <c r="U2714">
        <f>Input2022!U2714*0.000001</f>
        <v>-2.2559999999999998E-3</v>
      </c>
      <c r="V2714">
        <f>Input2022!V2714*0.000001</f>
        <v>26.819485</v>
      </c>
      <c r="W2714">
        <f>Input2022!W2714*0.000001</f>
        <v>-32.663077999999999</v>
      </c>
    </row>
    <row r="2715" spans="1:23">
      <c r="A2715">
        <f>Input2022!A2715</f>
        <v>2023</v>
      </c>
      <c r="B2715" t="str">
        <f>Input2022!B2715</f>
        <v>Templeton Unified School District</v>
      </c>
      <c r="C2715" t="str">
        <f>Input2022!C2715</f>
        <v>School District</v>
      </c>
      <c r="D2715" t="str">
        <f>Input2022!D2715</f>
        <v>06</v>
      </c>
      <c r="E2715" t="str">
        <f>Input2022!E2715</f>
        <v>079</v>
      </c>
      <c r="F2715" t="str">
        <f>Input2022!F2715</f>
        <v>39000</v>
      </c>
      <c r="G2715" t="str">
        <f>Input2022!G2715</f>
        <v>CA</v>
      </c>
      <c r="H2715">
        <f>Input2022!H2715*0.000001</f>
        <v>5.0859399999999999</v>
      </c>
      <c r="I2715">
        <f>Input2022!I2715*0.000001</f>
        <v>-0.315</v>
      </c>
      <c r="J2715">
        <f>Input2022!J2715*0.000001</f>
        <v>31.136309999999998</v>
      </c>
      <c r="K2715">
        <f>Input2022!K2715*0.000001</f>
        <v>32.853453000000002</v>
      </c>
      <c r="L2715">
        <f>Input2022!L2715*0.000001</f>
        <v>48.801209</v>
      </c>
      <c r="M2715">
        <f>Input2022!M2715*0.000001</f>
        <v>34.675180999999995</v>
      </c>
      <c r="N2715">
        <f>Input2022!N2715*0.000001</f>
        <v>12.424175999999999</v>
      </c>
      <c r="O2715">
        <f>Input2022!O2715*0.000001</f>
        <v>0</v>
      </c>
      <c r="P2715">
        <f>Input2022!P2715*0.000001</f>
        <v>3.0567259999999998</v>
      </c>
      <c r="Q2715">
        <f>Input2022!Q2715*0.000001</f>
        <v>-24.429845</v>
      </c>
      <c r="R2715">
        <f>Input2022!R2715*0.000001</f>
        <v>108.276539</v>
      </c>
      <c r="S2715">
        <f>Input2022!S2715*0.000001</f>
        <v>83.846693999999999</v>
      </c>
      <c r="T2715">
        <f>Input2022!T2715*0.000001</f>
        <v>3.6798869999999999</v>
      </c>
      <c r="U2715">
        <f>Input2022!U2715*0.000001</f>
        <v>0</v>
      </c>
      <c r="V2715">
        <f>Input2022!V2715*0.000001</f>
        <v>0</v>
      </c>
      <c r="W2715">
        <f>Input2022!W2715*0.000001</f>
        <v>-3.6636119999999996</v>
      </c>
    </row>
    <row r="2716" spans="1:23">
      <c r="A2716">
        <f>Input2022!A2716</f>
        <v>2023</v>
      </c>
      <c r="B2716" t="str">
        <f>Input2022!B2716</f>
        <v>Terra Bella Union Elementary School District</v>
      </c>
      <c r="C2716" t="str">
        <f>Input2022!C2716</f>
        <v>School District</v>
      </c>
      <c r="D2716" t="str">
        <f>Input2022!D2716</f>
        <v>06</v>
      </c>
      <c r="E2716" t="str">
        <f>Input2022!E2716</f>
        <v>107</v>
      </c>
      <c r="F2716" t="str">
        <f>Input2022!F2716</f>
        <v>39060</v>
      </c>
      <c r="G2716" t="str">
        <f>Input2022!G2716</f>
        <v>CA</v>
      </c>
      <c r="H2716">
        <f>Input2022!H2716*0.000001</f>
        <v>8.5242609999999992</v>
      </c>
      <c r="I2716">
        <f>Input2022!I2716*0.000001</f>
        <v>0</v>
      </c>
      <c r="J2716">
        <f>Input2022!J2716*0.000001</f>
        <v>14.632175</v>
      </c>
      <c r="K2716">
        <f>Input2022!K2716*0.000001</f>
        <v>10.047010999999999</v>
      </c>
      <c r="L2716">
        <f>Input2022!L2716*0.000001</f>
        <v>21.531253</v>
      </c>
      <c r="M2716">
        <f>Input2022!M2716*0.000001</f>
        <v>20.448228</v>
      </c>
      <c r="N2716">
        <f>Input2022!N2716*0.000001</f>
        <v>20.886172999999999</v>
      </c>
      <c r="O2716">
        <f>Input2022!O2716*0.000001</f>
        <v>0</v>
      </c>
      <c r="P2716">
        <f>Input2022!P2716*0.000001</f>
        <v>2.4526490000000001</v>
      </c>
      <c r="Q2716">
        <f>Input2022!Q2716*0.000001</f>
        <v>-10.758514</v>
      </c>
      <c r="R2716">
        <f>Input2022!R2716*0.000001</f>
        <v>46.002525807722627</v>
      </c>
      <c r="S2716">
        <f>Input2022!S2716*0.000001</f>
        <v>35.244011807722629</v>
      </c>
      <c r="T2716">
        <f>Input2022!T2716*0.000001</f>
        <v>1.5685069999999999</v>
      </c>
      <c r="U2716">
        <f>Input2022!U2716*0.000001</f>
        <v>2.7391549999999998</v>
      </c>
      <c r="V2716">
        <f>Input2022!V2716*0.000001</f>
        <v>5.6148169999999995</v>
      </c>
      <c r="W2716">
        <f>Input2022!W2716*0.000001</f>
        <v>-3.373008</v>
      </c>
    </row>
    <row r="2717" spans="1:23">
      <c r="A2717">
        <f>Input2022!A2717</f>
        <v>2023</v>
      </c>
      <c r="B2717" t="str">
        <f>Input2022!B2717</f>
        <v>Thermalito Union Elementary School District</v>
      </c>
      <c r="C2717" t="str">
        <f>Input2022!C2717</f>
        <v>School District</v>
      </c>
      <c r="D2717" t="str">
        <f>Input2022!D2717</f>
        <v>06</v>
      </c>
      <c r="E2717" t="str">
        <f>Input2022!E2717</f>
        <v>007</v>
      </c>
      <c r="F2717" t="str">
        <f>Input2022!F2717</f>
        <v>39180</v>
      </c>
      <c r="G2717" t="str">
        <f>Input2022!G2717</f>
        <v>CA</v>
      </c>
      <c r="H2717">
        <f>Input2022!H2717*0.000001</f>
        <v>7.9794029999999996</v>
      </c>
      <c r="I2717">
        <f>Input2022!I2717*0.000001</f>
        <v>0</v>
      </c>
      <c r="J2717">
        <f>Input2022!J2717*0.000001</f>
        <v>28.730067999999999</v>
      </c>
      <c r="K2717">
        <f>Input2022!K2717*0.000001</f>
        <v>5.8105079999999996</v>
      </c>
      <c r="L2717">
        <f>Input2022!L2717*0.000001</f>
        <v>42.959851</v>
      </c>
      <c r="M2717">
        <f>Input2022!M2717*0.000001</f>
        <v>35.184370000000001</v>
      </c>
      <c r="N2717">
        <f>Input2022!N2717*0.000001</f>
        <v>18.769251999999998</v>
      </c>
      <c r="O2717">
        <f>Input2022!O2717*0.000001</f>
        <v>0</v>
      </c>
      <c r="P2717">
        <f>Input2022!P2717*0.000001</f>
        <v>3.6656839999999997</v>
      </c>
      <c r="Q2717">
        <f>Input2022!Q2717*0.000001</f>
        <v>-21.308323999999999</v>
      </c>
      <c r="R2717">
        <f>Input2022!R2717*0.000001</f>
        <v>93.834860999999989</v>
      </c>
      <c r="S2717">
        <f>Input2022!S2717*0.000001</f>
        <v>72.52653699999999</v>
      </c>
      <c r="T2717">
        <f>Input2022!T2717*0.000001</f>
        <v>2.840735</v>
      </c>
      <c r="U2717">
        <f>Input2022!U2717*0.000001</f>
        <v>0</v>
      </c>
      <c r="V2717">
        <f>Input2022!V2717*0.000001</f>
        <v>2.0775449999999998</v>
      </c>
      <c r="W2717">
        <f>Input2022!W2717*0.000001</f>
        <v>-11.728691999999999</v>
      </c>
    </row>
    <row r="2718" spans="1:23">
      <c r="A2718">
        <f>Input2022!A2718</f>
        <v>2023</v>
      </c>
      <c r="B2718" t="str">
        <f>Input2022!B2718</f>
        <v>Thousand Oaks</v>
      </c>
      <c r="C2718" t="str">
        <f>Input2022!C2718</f>
        <v>City</v>
      </c>
      <c r="D2718" t="str">
        <f>Input2022!D2718</f>
        <v>06</v>
      </c>
      <c r="E2718" t="str">
        <f>Input2022!E2718</f>
        <v>111</v>
      </c>
      <c r="F2718">
        <f>Input2022!F2718</f>
        <v>78582</v>
      </c>
      <c r="G2718" t="str">
        <f>Input2022!G2718</f>
        <v>CA</v>
      </c>
      <c r="H2718">
        <f>Input2022!H2718*0.000001</f>
        <v>158.14255399999999</v>
      </c>
      <c r="I2718">
        <f>Input2022!I2718*0.000001</f>
        <v>-6.8200249999999993</v>
      </c>
      <c r="J2718">
        <f>Input2022!J2718*0.000001</f>
        <v>85.947511999999989</v>
      </c>
      <c r="K2718">
        <f>Input2022!K2718*0.000001</f>
        <v>14.277747999999999</v>
      </c>
      <c r="L2718">
        <f>Input2022!L2718*0.000001</f>
        <v>209.36675399999999</v>
      </c>
      <c r="M2718">
        <f>Input2022!M2718*0.000001</f>
        <v>105.61699</v>
      </c>
      <c r="N2718">
        <f>Input2022!N2718*0.000001</f>
        <v>0</v>
      </c>
      <c r="O2718">
        <f>Input2022!O2718*0.000001</f>
        <v>180.47146100000001</v>
      </c>
      <c r="P2718">
        <f>Input2022!P2718*0.000001</f>
        <v>12.781022</v>
      </c>
      <c r="Q2718">
        <f>Input2022!Q2718*0.000001</f>
        <v>-77.374602999999993</v>
      </c>
      <c r="R2718">
        <f>Input2022!R2718*0.000001</f>
        <v>352.80740399999996</v>
      </c>
      <c r="S2718">
        <f>Input2022!S2718*0.000001</f>
        <v>275.43280099999998</v>
      </c>
      <c r="T2718">
        <f>Input2022!T2718*0.000001</f>
        <v>9.5263479999999987</v>
      </c>
      <c r="U2718">
        <f>Input2022!U2718*0.000001</f>
        <v>22.109514999999998</v>
      </c>
      <c r="V2718">
        <f>Input2022!V2718*0.000001</f>
        <v>28.221069</v>
      </c>
      <c r="W2718">
        <f>Input2022!W2718*0.000001</f>
        <v>155.19228799999999</v>
      </c>
    </row>
    <row r="2719" spans="1:23">
      <c r="A2719">
        <f>Input2022!A2719</f>
        <v>2023</v>
      </c>
      <c r="B2719" t="str">
        <f>Input2022!B2719</f>
        <v>Three Rivers Union Elementary School District</v>
      </c>
      <c r="C2719" t="str">
        <f>Input2022!C2719</f>
        <v>School District</v>
      </c>
      <c r="D2719" t="str">
        <f>Input2022!D2719</f>
        <v>06</v>
      </c>
      <c r="E2719" t="str">
        <f>Input2022!E2719</f>
        <v>107</v>
      </c>
      <c r="F2719" t="str">
        <f>Input2022!F2719</f>
        <v>39210</v>
      </c>
      <c r="G2719" t="str">
        <f>Input2022!G2719</f>
        <v>CA</v>
      </c>
      <c r="H2719">
        <f>Input2022!H2719*0.000001</f>
        <v>0.81099599999999994</v>
      </c>
      <c r="I2719">
        <f>Input2022!I2719*0.000001</f>
        <v>0</v>
      </c>
      <c r="J2719">
        <f>Input2022!J2719*0.000001</f>
        <v>1.9870899999999998</v>
      </c>
      <c r="K2719">
        <f>Input2022!K2719*0.000001</f>
        <v>3.5457299999999998</v>
      </c>
      <c r="L2719">
        <f>Input2022!L2719*0.000001</f>
        <v>2.5281739999999999</v>
      </c>
      <c r="M2719">
        <f>Input2022!M2719*0.000001</f>
        <v>2.06155</v>
      </c>
      <c r="N2719">
        <f>Input2022!N2719*0.000001</f>
        <v>1.2239179999999998</v>
      </c>
      <c r="O2719">
        <f>Input2022!O2719*0.000001</f>
        <v>0</v>
      </c>
      <c r="P2719">
        <f>Input2022!P2719*0.000001</f>
        <v>0.19711199999999998</v>
      </c>
      <c r="Q2719">
        <f>Input2022!Q2719*0.000001</f>
        <v>-1.282</v>
      </c>
      <c r="R2719">
        <f>Input2022!R2719*0.000001</f>
        <v>6.7856549999999993</v>
      </c>
      <c r="S2719">
        <f>Input2022!S2719*0.000001</f>
        <v>5.5036550000000002</v>
      </c>
      <c r="T2719">
        <f>Input2022!T2719*0.000001</f>
        <v>0.17450399999999999</v>
      </c>
      <c r="U2719">
        <f>Input2022!U2719*0.000001</f>
        <v>0</v>
      </c>
      <c r="V2719">
        <f>Input2022!V2719*0.000001</f>
        <v>0</v>
      </c>
      <c r="W2719">
        <f>Input2022!W2719*0.000001</f>
        <v>-0.16300099999999998</v>
      </c>
    </row>
    <row r="2720" spans="1:23">
      <c r="A2720">
        <f>Input2022!A2720</f>
        <v>2023</v>
      </c>
      <c r="B2720" t="str">
        <f>Input2022!B2720</f>
        <v>Tipton Elementary School District</v>
      </c>
      <c r="C2720" t="str">
        <f>Input2022!C2720</f>
        <v>School District</v>
      </c>
      <c r="D2720" t="str">
        <f>Input2022!D2720</f>
        <v>06</v>
      </c>
      <c r="E2720" t="str">
        <f>Input2022!E2720</f>
        <v>107</v>
      </c>
      <c r="F2720" t="str">
        <f>Input2022!F2720</f>
        <v>39300</v>
      </c>
      <c r="G2720" t="str">
        <f>Input2022!G2720</f>
        <v>CA</v>
      </c>
      <c r="H2720">
        <f>Input2022!H2720*0.000001</f>
        <v>5.867299</v>
      </c>
      <c r="I2720">
        <f>Input2022!I2720*0.000001</f>
        <v>0</v>
      </c>
      <c r="J2720">
        <f>Input2022!J2720*0.000001</f>
        <v>9.5901639999999997</v>
      </c>
      <c r="K2720">
        <f>Input2022!K2720*0.000001</f>
        <v>5.4885869999999999</v>
      </c>
      <c r="L2720">
        <f>Input2022!L2720*0.000001</f>
        <v>13.585115</v>
      </c>
      <c r="M2720">
        <f>Input2022!M2720*0.000001</f>
        <v>12.544115999999999</v>
      </c>
      <c r="N2720">
        <f>Input2022!N2720*0.000001</f>
        <v>8.796678</v>
      </c>
      <c r="O2720">
        <f>Input2022!O2720*0.000001</f>
        <v>0</v>
      </c>
      <c r="P2720">
        <f>Input2022!P2720*0.000001</f>
        <v>0.73712299999999997</v>
      </c>
      <c r="Q2720">
        <f>Input2022!Q2720*0.000001</f>
        <v>-6.4151249999999997</v>
      </c>
      <c r="R2720">
        <f>Input2022!R2720*0.000001</f>
        <v>28.818673999999998</v>
      </c>
      <c r="S2720">
        <f>Input2022!S2720*0.000001</f>
        <v>22.403548999999998</v>
      </c>
      <c r="T2720">
        <f>Input2022!T2720*0.000001</f>
        <v>0.93784999999999996</v>
      </c>
      <c r="U2720">
        <f>Input2022!U2720*0.000001</f>
        <v>0.10942199999999999</v>
      </c>
      <c r="V2720">
        <f>Input2022!V2720*0.000001</f>
        <v>0.72276999999999991</v>
      </c>
      <c r="W2720">
        <f>Input2022!W2720*0.000001</f>
        <v>5.1954999999999994E-2</v>
      </c>
    </row>
    <row r="2721" spans="1:23">
      <c r="A2721">
        <f>Input2022!A2721</f>
        <v>2023</v>
      </c>
      <c r="B2721" t="str">
        <f>Input2022!B2721</f>
        <v>Torrance</v>
      </c>
      <c r="C2721" t="str">
        <f>Input2022!C2721</f>
        <v>City</v>
      </c>
      <c r="D2721" t="str">
        <f>Input2022!D2721</f>
        <v>06</v>
      </c>
      <c r="E2721" t="str">
        <f>Input2022!E2721</f>
        <v>037</v>
      </c>
      <c r="F2721" t="str">
        <f>Input2022!F2721</f>
        <v>80000</v>
      </c>
      <c r="G2721" t="str">
        <f>Input2022!G2721</f>
        <v>CA</v>
      </c>
      <c r="H2721">
        <f>Input2022!H2721*0.000001</f>
        <v>69.268901</v>
      </c>
      <c r="I2721">
        <f>Input2022!I2721*0.000001</f>
        <v>-33.825707999999999</v>
      </c>
      <c r="J2721">
        <f>Input2022!J2721*0.000001</f>
        <v>225.22045899999998</v>
      </c>
      <c r="K2721">
        <f>Input2022!K2721*0.000001</f>
        <v>471.729242</v>
      </c>
      <c r="L2721">
        <f>Input2022!L2721*0.000001</f>
        <v>469.82541599999996</v>
      </c>
      <c r="M2721">
        <f>Input2022!M2721*0.000001</f>
        <v>259.00976500000002</v>
      </c>
      <c r="N2721">
        <f>Input2022!N2721*0.000001</f>
        <v>3.6687629999999998</v>
      </c>
      <c r="O2721">
        <f>Input2022!O2721*0.000001</f>
        <v>44.339206999999995</v>
      </c>
      <c r="P2721">
        <f>Input2022!P2721*0.000001</f>
        <v>9.6953459999999989</v>
      </c>
      <c r="Q2721">
        <f>Input2022!Q2721*0.000001</f>
        <v>-229.36977099999999</v>
      </c>
      <c r="R2721">
        <f>Input2022!R2721*0.000001</f>
        <v>1858.6086759999998</v>
      </c>
      <c r="S2721">
        <f>Input2022!S2721*0.000001</f>
        <v>1629.2389049999999</v>
      </c>
      <c r="T2721">
        <f>Input2022!T2721*0.000001</f>
        <v>32.588287000000001</v>
      </c>
      <c r="U2721">
        <f>Input2022!U2721*0.000001</f>
        <v>34.480727000000002</v>
      </c>
      <c r="V2721">
        <f>Input2022!V2721*0.000001</f>
        <v>80.137761999999995</v>
      </c>
      <c r="W2721">
        <f>Input2022!W2721*0.000001</f>
        <v>-393.47670799999997</v>
      </c>
    </row>
    <row r="2722" spans="1:23">
      <c r="A2722">
        <f>Input2022!A2722</f>
        <v>2023</v>
      </c>
      <c r="B2722" t="str">
        <f>Input2022!B2722</f>
        <v>Torrance Unified School District</v>
      </c>
      <c r="C2722" t="str">
        <f>Input2022!C2722</f>
        <v>School District</v>
      </c>
      <c r="D2722" t="str">
        <f>Input2022!D2722</f>
        <v>06</v>
      </c>
      <c r="E2722" t="str">
        <f>Input2022!E2722</f>
        <v>037</v>
      </c>
      <c r="F2722" t="str">
        <f>Input2022!F2722</f>
        <v>39420</v>
      </c>
      <c r="G2722" t="str">
        <f>Input2022!G2722</f>
        <v>CA</v>
      </c>
      <c r="H2722">
        <f>Input2022!H2722*0.000001</f>
        <v>70.964274000000003</v>
      </c>
      <c r="I2722">
        <f>Input2022!I2722*0.000001</f>
        <v>0</v>
      </c>
      <c r="J2722">
        <f>Input2022!J2722*0.000001</f>
        <v>317.03475900000001</v>
      </c>
      <c r="K2722">
        <f>Input2022!K2722*0.000001</f>
        <v>470.81404399999997</v>
      </c>
      <c r="L2722">
        <f>Input2022!L2722*0.000001</f>
        <v>414.05754999999999</v>
      </c>
      <c r="M2722">
        <f>Input2022!M2722*0.000001</f>
        <v>365.202631</v>
      </c>
      <c r="N2722">
        <f>Input2022!N2722*0.000001</f>
        <v>0.28686099999999998</v>
      </c>
      <c r="O2722">
        <f>Input2022!O2722*0.000001</f>
        <v>138.41943499999999</v>
      </c>
      <c r="P2722">
        <f>Input2022!P2722*0.000001</f>
        <v>42.809311000000001</v>
      </c>
      <c r="Q2722">
        <f>Input2022!Q2722*0.000001</f>
        <v>-256.30613599999998</v>
      </c>
      <c r="R2722">
        <f>Input2022!R2722*0.000001</f>
        <v>1153.2578059999998</v>
      </c>
      <c r="S2722">
        <f>Input2022!S2722*0.000001</f>
        <v>896.95166999999992</v>
      </c>
      <c r="T2722">
        <f>Input2022!T2722*0.000001</f>
        <v>39.101824999999998</v>
      </c>
      <c r="U2722">
        <f>Input2022!U2722*0.000001</f>
        <v>-9.9689999999999987E-3</v>
      </c>
      <c r="V2722">
        <f>Input2022!V2722*0.000001</f>
        <v>4.1154640000000002</v>
      </c>
      <c r="W2722">
        <f>Input2022!W2722*0.000001</f>
        <v>-161.71875599999998</v>
      </c>
    </row>
    <row r="2723" spans="1:23">
      <c r="A2723">
        <f>Input2022!A2723</f>
        <v>2023</v>
      </c>
      <c r="B2723" t="str">
        <f>Input2022!B2723</f>
        <v>Tracy</v>
      </c>
      <c r="C2723" t="str">
        <f>Input2022!C2723</f>
        <v>City</v>
      </c>
      <c r="D2723" t="str">
        <f>Input2022!D2723</f>
        <v>06</v>
      </c>
      <c r="E2723" t="str">
        <f>Input2022!E2723</f>
        <v>077</v>
      </c>
      <c r="F2723">
        <f>Input2022!F2723</f>
        <v>80238</v>
      </c>
      <c r="G2723" t="str">
        <f>Input2022!G2723</f>
        <v>CA</v>
      </c>
      <c r="H2723">
        <f>Input2022!H2723*0.000001</f>
        <v>31.298251999999998</v>
      </c>
      <c r="I2723">
        <f>Input2022!I2723*0.000001</f>
        <v>-29.838573</v>
      </c>
      <c r="J2723">
        <f>Input2022!J2723*0.000001</f>
        <v>102.49804899999999</v>
      </c>
      <c r="K2723">
        <f>Input2022!K2723*0.000001</f>
        <v>68.251888999999991</v>
      </c>
      <c r="L2723">
        <f>Input2022!L2723*0.000001</f>
        <v>288.517267</v>
      </c>
      <c r="M2723">
        <f>Input2022!M2723*0.000001</f>
        <v>134.18732399999999</v>
      </c>
      <c r="N2723">
        <f>Input2022!N2723*0.000001</f>
        <v>0</v>
      </c>
      <c r="O2723">
        <f>Input2022!O2723*0.000001</f>
        <v>20.031056</v>
      </c>
      <c r="P2723">
        <f>Input2022!P2723*0.000001</f>
        <v>6.1554690000000001</v>
      </c>
      <c r="Q2723">
        <f>Input2022!Q2723*0.000001</f>
        <v>-122.490083</v>
      </c>
      <c r="R2723">
        <f>Input2022!R2723*0.000001</f>
        <v>452.95083299999999</v>
      </c>
      <c r="S2723">
        <f>Input2022!S2723*0.000001</f>
        <v>330.46074999999996</v>
      </c>
      <c r="T2723">
        <f>Input2022!T2723*0.000001</f>
        <v>14.385358999999999</v>
      </c>
      <c r="U2723">
        <f>Input2022!U2723*0.000001</f>
        <v>0</v>
      </c>
      <c r="V2723">
        <f>Input2022!V2723*0.000001</f>
        <v>6.0622749999999996</v>
      </c>
      <c r="W2723">
        <f>Input2022!W2723*0.000001</f>
        <v>96.916540999999995</v>
      </c>
    </row>
    <row r="2724" spans="1:23">
      <c r="A2724">
        <f>Input2022!A2724</f>
        <v>2023</v>
      </c>
      <c r="B2724" t="str">
        <f>Input2022!B2724</f>
        <v>Tracy Unified School District</v>
      </c>
      <c r="C2724" t="str">
        <f>Input2022!C2724</f>
        <v>School District</v>
      </c>
      <c r="D2724" t="str">
        <f>Input2022!D2724</f>
        <v>06</v>
      </c>
      <c r="E2724" t="str">
        <f>Input2022!E2724</f>
        <v>077</v>
      </c>
      <c r="F2724" t="str">
        <f>Input2022!F2724</f>
        <v>00047</v>
      </c>
      <c r="G2724" t="str">
        <f>Input2022!G2724</f>
        <v>CA</v>
      </c>
      <c r="H2724">
        <f>Input2022!H2724*0.000001</f>
        <v>64.587028000000004</v>
      </c>
      <c r="I2724">
        <f>Input2022!I2724*0.000001</f>
        <v>-3.5865000000000001E-2</v>
      </c>
      <c r="J2724">
        <f>Input2022!J2724*0.000001</f>
        <v>229.23452799999998</v>
      </c>
      <c r="K2724">
        <f>Input2022!K2724*0.000001</f>
        <v>135.500472</v>
      </c>
      <c r="L2724">
        <f>Input2022!L2724*0.000001</f>
        <v>286.01580899999999</v>
      </c>
      <c r="M2724">
        <f>Input2022!M2724*0.000001</f>
        <v>253.99809399999998</v>
      </c>
      <c r="N2724">
        <f>Input2022!N2724*0.000001</f>
        <v>0</v>
      </c>
      <c r="O2724">
        <f>Input2022!O2724*0.000001</f>
        <v>101.56392299999999</v>
      </c>
      <c r="P2724">
        <f>Input2022!P2724*0.000001</f>
        <v>17.663332999999998</v>
      </c>
      <c r="Q2724">
        <f>Input2022!Q2724*0.000001</f>
        <v>-151.1952</v>
      </c>
      <c r="R2724">
        <f>Input2022!R2724*0.000001</f>
        <v>676.73339192982451</v>
      </c>
      <c r="S2724">
        <f>Input2022!S2724*0.000001</f>
        <v>525.53819192982462</v>
      </c>
      <c r="T2724">
        <f>Input2022!T2724*0.000001</f>
        <v>24.50001</v>
      </c>
      <c r="U2724">
        <f>Input2022!U2724*0.000001</f>
        <v>-5.9309772141866446E-3</v>
      </c>
      <c r="V2724">
        <f>Input2022!V2724*0.000001</f>
        <v>21.77953702278581</v>
      </c>
      <c r="W2724">
        <f>Input2022!W2724*0.000001</f>
        <v>-86.315010000000001</v>
      </c>
    </row>
    <row r="2725" spans="1:23">
      <c r="A2725">
        <f>Input2022!A2725</f>
        <v>2023</v>
      </c>
      <c r="B2725" t="str">
        <f>Input2022!B2725</f>
        <v>Transportation Authority of Marin</v>
      </c>
      <c r="C2725" t="str">
        <f>Input2022!C2725</f>
        <v>Special District</v>
      </c>
      <c r="D2725" t="str">
        <f>Input2022!D2725</f>
        <v>06</v>
      </c>
      <c r="E2725" t="str">
        <f>Input2022!E2725</f>
        <v>041</v>
      </c>
      <c r="F2725">
        <f>Input2022!F2725</f>
        <v>99093</v>
      </c>
      <c r="G2725" t="str">
        <f>Input2022!G2725</f>
        <v>CA</v>
      </c>
      <c r="H2725">
        <f>Input2022!H2725*0.000001</f>
        <v>0</v>
      </c>
      <c r="I2725">
        <f>Input2022!I2725*0.000001</f>
        <v>-0.25223400000000001</v>
      </c>
      <c r="J2725">
        <f>Input2022!J2725*0.000001</f>
        <v>1.6507369999999999</v>
      </c>
      <c r="K2725">
        <f>Input2022!K2725*0.000001</f>
        <v>0.44434899999999999</v>
      </c>
      <c r="L2725">
        <f>Input2022!L2725*0.000001</f>
        <v>41.343032999999998</v>
      </c>
      <c r="M2725">
        <f>Input2022!M2725*0.000001</f>
        <v>3.068419</v>
      </c>
      <c r="N2725">
        <f>Input2022!N2725*0.000001</f>
        <v>0</v>
      </c>
      <c r="O2725">
        <f>Input2022!O2725*0.000001</f>
        <v>4.7238910000000001</v>
      </c>
      <c r="P2725">
        <f>Input2022!P2725*0.000001</f>
        <v>33.843944</v>
      </c>
      <c r="Q2725">
        <f>Input2022!Q2725*0.000001</f>
        <v>-0.54320499999999994</v>
      </c>
      <c r="R2725">
        <f>Input2022!R2725*0.000001</f>
        <v>2.3293520000000001</v>
      </c>
      <c r="S2725">
        <f>Input2022!S2725*0.000001</f>
        <v>1.7861469999999999</v>
      </c>
      <c r="T2725">
        <f>Input2022!T2725*0.000001</f>
        <v>0.207757</v>
      </c>
      <c r="U2725">
        <f>Input2022!U2725*0.000001</f>
        <v>2.9137E-2</v>
      </c>
      <c r="V2725">
        <f>Input2022!V2725*0.000001</f>
        <v>0.58017600000000003</v>
      </c>
      <c r="W2725">
        <f>Input2022!W2725*0.000001</f>
        <v>0</v>
      </c>
    </row>
    <row r="2726" spans="1:23">
      <c r="A2726">
        <f>Input2022!A2726</f>
        <v>2023</v>
      </c>
      <c r="B2726" t="str">
        <f>Input2022!B2726</f>
        <v>Traver Joint Elementary School District</v>
      </c>
      <c r="C2726" t="str">
        <f>Input2022!C2726</f>
        <v>School District</v>
      </c>
      <c r="D2726" t="str">
        <f>Input2022!D2726</f>
        <v>06</v>
      </c>
      <c r="E2726" t="str">
        <f>Input2022!E2726</f>
        <v>031</v>
      </c>
      <c r="F2726" t="str">
        <f>Input2022!F2726</f>
        <v>39600</v>
      </c>
      <c r="G2726" t="str">
        <f>Input2022!G2726</f>
        <v>CA</v>
      </c>
      <c r="H2726">
        <f>Input2022!H2726*0.000001</f>
        <v>2.33108</v>
      </c>
      <c r="I2726">
        <f>Input2022!I2726*0.000001</f>
        <v>0</v>
      </c>
      <c r="J2726">
        <f>Input2022!J2726*0.000001</f>
        <v>3.7913239999999999</v>
      </c>
      <c r="K2726">
        <f>Input2022!K2726*0.000001</f>
        <v>0.91176899999999994</v>
      </c>
      <c r="L2726">
        <f>Input2022!L2726*0.000001</f>
        <v>5.7835830000000001</v>
      </c>
      <c r="M2726">
        <f>Input2022!M2726*0.000001</f>
        <v>5.1135639999999993</v>
      </c>
      <c r="N2726">
        <f>Input2022!N2726*0.000001</f>
        <v>4.0428689999999996</v>
      </c>
      <c r="O2726">
        <f>Input2022!O2726*0.000001</f>
        <v>0</v>
      </c>
      <c r="P2726">
        <f>Input2022!P2726*0.000001</f>
        <v>0.48135499999999998</v>
      </c>
      <c r="Q2726">
        <f>Input2022!Q2726*0.000001</f>
        <v>-2.3889999999999998</v>
      </c>
      <c r="R2726">
        <f>Input2022!R2726*0.000001</f>
        <v>12.628308046645275</v>
      </c>
      <c r="S2726">
        <f>Input2022!S2726*0.000001</f>
        <v>10.239308046645275</v>
      </c>
      <c r="T2726">
        <f>Input2022!T2726*0.000001</f>
        <v>0.31029099999999998</v>
      </c>
      <c r="U2726">
        <f>Input2022!U2726*0.000001</f>
        <v>0</v>
      </c>
      <c r="V2726">
        <f>Input2022!V2726*0.000001</f>
        <v>1.375478</v>
      </c>
      <c r="W2726">
        <f>Input2022!W2726*0.000001</f>
        <v>-0.38195699999999999</v>
      </c>
    </row>
    <row r="2727" spans="1:23">
      <c r="A2727">
        <f>Input2022!A2727</f>
        <v>2023</v>
      </c>
      <c r="B2727" t="str">
        <f>Input2022!B2727</f>
        <v>Travis Unified School District</v>
      </c>
      <c r="C2727" t="str">
        <f>Input2022!C2727</f>
        <v>School District</v>
      </c>
      <c r="D2727" t="str">
        <f>Input2022!D2727</f>
        <v>06</v>
      </c>
      <c r="E2727" t="str">
        <f>Input2022!E2727</f>
        <v>095</v>
      </c>
      <c r="F2727" t="str">
        <f>Input2022!F2727</f>
        <v>39630</v>
      </c>
      <c r="G2727" t="str">
        <f>Input2022!G2727</f>
        <v>CA</v>
      </c>
      <c r="H2727">
        <f>Input2022!H2727*0.000001</f>
        <v>18.521193</v>
      </c>
      <c r="I2727">
        <f>Input2022!I2727*0.000001</f>
        <v>-0.04</v>
      </c>
      <c r="J2727">
        <f>Input2022!J2727*0.000001</f>
        <v>75.419687999999994</v>
      </c>
      <c r="K2727">
        <f>Input2022!K2727*0.000001</f>
        <v>26.710829</v>
      </c>
      <c r="L2727">
        <f>Input2022!L2727*0.000001</f>
        <v>91.543926999999996</v>
      </c>
      <c r="M2727">
        <f>Input2022!M2727*0.000001</f>
        <v>82.683031</v>
      </c>
      <c r="N2727">
        <f>Input2022!N2727*0.000001</f>
        <v>0</v>
      </c>
      <c r="O2727">
        <f>Input2022!O2727*0.000001</f>
        <v>31.593024999999997</v>
      </c>
      <c r="P2727">
        <f>Input2022!P2727*0.000001</f>
        <v>9.5219299999999993</v>
      </c>
      <c r="Q2727">
        <f>Input2022!Q2727*0.000001</f>
        <v>-57.540414999999996</v>
      </c>
      <c r="R2727">
        <f>Input2022!R2727*0.000001</f>
        <v>381.71350485829959</v>
      </c>
      <c r="S2727">
        <f>Input2022!S2727*0.000001</f>
        <v>324.17308985829959</v>
      </c>
      <c r="T2727">
        <f>Input2022!T2727*0.000001</f>
        <v>8.9498859999999993</v>
      </c>
      <c r="U2727">
        <f>Input2022!U2727*0.000001</f>
        <v>-2.1511975430949077E-3</v>
      </c>
      <c r="V2727">
        <f>Input2022!V2727*0.000001</f>
        <v>2.381990802456905</v>
      </c>
      <c r="W2727">
        <f>Input2022!W2727*0.000001</f>
        <v>-30.210156999999999</v>
      </c>
    </row>
    <row r="2728" spans="1:23">
      <c r="A2728">
        <f>Input2022!A2728</f>
        <v>2023</v>
      </c>
      <c r="B2728" t="str">
        <f>Input2022!B2728</f>
        <v>Tres Pinos Union Elementary School District</v>
      </c>
      <c r="C2728" t="str">
        <f>Input2022!C2728</f>
        <v>School District</v>
      </c>
      <c r="D2728" t="str">
        <f>Input2022!D2728</f>
        <v>06</v>
      </c>
      <c r="E2728" t="str">
        <f>Input2022!E2728</f>
        <v>069</v>
      </c>
      <c r="F2728" t="str">
        <f>Input2022!F2728</f>
        <v>39690</v>
      </c>
      <c r="G2728" t="str">
        <f>Input2022!G2728</f>
        <v>CA</v>
      </c>
      <c r="H2728">
        <f>Input2022!H2728*0.000001</f>
        <v>1.1268769999999999</v>
      </c>
      <c r="I2728">
        <f>Input2022!I2728*0.000001</f>
        <v>0</v>
      </c>
      <c r="J2728">
        <f>Input2022!J2728*0.000001</f>
        <v>0.81632699999999991</v>
      </c>
      <c r="K2728">
        <f>Input2022!K2728*0.000001</f>
        <v>8.0330000000000002E-3</v>
      </c>
      <c r="L2728">
        <f>Input2022!L2728*0.000001</f>
        <v>1.297347</v>
      </c>
      <c r="M2728">
        <f>Input2022!M2728*0.000001</f>
        <v>1.300084</v>
      </c>
      <c r="N2728">
        <f>Input2022!N2728*0.000001</f>
        <v>0</v>
      </c>
      <c r="O2728">
        <f>Input2022!O2728*0.000001</f>
        <v>1.5067109999999999</v>
      </c>
      <c r="P2728">
        <f>Input2022!P2728*0.000001</f>
        <v>0.17385799999999998</v>
      </c>
      <c r="Q2728">
        <f>Input2022!Q2728*0.000001</f>
        <v>-0.58023799999999992</v>
      </c>
      <c r="R2728">
        <f>Input2022!R2728*0.000001</f>
        <v>2.5850950877192989</v>
      </c>
      <c r="S2728">
        <f>Input2022!S2728*0.000001</f>
        <v>2.0048570877192984</v>
      </c>
      <c r="T2728">
        <f>Input2022!T2728*0.000001</f>
        <v>7.3735999999999996E-2</v>
      </c>
      <c r="U2728">
        <f>Input2022!U2728*0.000001</f>
        <v>0</v>
      </c>
      <c r="V2728">
        <f>Input2022!V2728*0.000001</f>
        <v>0</v>
      </c>
      <c r="W2728">
        <f>Input2022!W2728*0.000001</f>
        <v>0.58747199999999999</v>
      </c>
    </row>
    <row r="2729" spans="1:23">
      <c r="A2729">
        <f>Input2022!A2729</f>
        <v>2023</v>
      </c>
      <c r="B2729" t="str">
        <f>Input2022!B2729</f>
        <v>Trinidad Union School District</v>
      </c>
      <c r="C2729" t="str">
        <f>Input2022!C2729</f>
        <v>School District</v>
      </c>
      <c r="D2729" t="str">
        <f>Input2022!D2729</f>
        <v>06</v>
      </c>
      <c r="E2729" t="str">
        <f>Input2022!E2729</f>
        <v>023</v>
      </c>
      <c r="F2729" t="str">
        <f>Input2022!F2729</f>
        <v>39720</v>
      </c>
      <c r="G2729" t="str">
        <f>Input2022!G2729</f>
        <v>CA</v>
      </c>
      <c r="H2729">
        <f>Input2022!H2729*0.000001</f>
        <v>1.2501679999999999</v>
      </c>
      <c r="I2729">
        <f>Input2022!I2729*0.000001</f>
        <v>0</v>
      </c>
      <c r="J2729">
        <f>Input2022!J2729*0.000001</f>
        <v>2.7600479999999998</v>
      </c>
      <c r="K2729">
        <f>Input2022!K2729*0.000001</f>
        <v>2.5044200000000001</v>
      </c>
      <c r="L2729">
        <f>Input2022!L2729*0.000001</f>
        <v>3.8298999999999999</v>
      </c>
      <c r="M2729">
        <f>Input2022!M2729*0.000001</f>
        <v>3.5681789999999998</v>
      </c>
      <c r="N2729">
        <f>Input2022!N2729*0.000001</f>
        <v>2.3459129999999999</v>
      </c>
      <c r="O2729">
        <f>Input2022!O2729*0.000001</f>
        <v>0</v>
      </c>
      <c r="P2729">
        <f>Input2022!P2729*0.000001</f>
        <v>0.24579199999999998</v>
      </c>
      <c r="Q2729">
        <f>Input2022!Q2729*0.000001</f>
        <v>-2.384601</v>
      </c>
      <c r="R2729">
        <f>Input2022!R2729*0.000001</f>
        <v>10.020709</v>
      </c>
      <c r="S2729">
        <f>Input2022!S2729*0.000001</f>
        <v>7.6361079999999992</v>
      </c>
      <c r="T2729">
        <f>Input2022!T2729*0.000001</f>
        <v>0.30421199999999998</v>
      </c>
      <c r="U2729">
        <f>Input2022!U2729*0.000001</f>
        <v>0</v>
      </c>
      <c r="V2729">
        <f>Input2022!V2729*0.000001</f>
        <v>0.29686399999999996</v>
      </c>
      <c r="W2729">
        <f>Input2022!W2729*0.000001</f>
        <v>-1.011358</v>
      </c>
    </row>
    <row r="2730" spans="1:23">
      <c r="A2730">
        <f>Input2022!A2730</f>
        <v>2023</v>
      </c>
      <c r="B2730" t="str">
        <f>Input2022!B2730</f>
        <v>Trinity Alps Unified School District</v>
      </c>
      <c r="C2730" t="str">
        <f>Input2022!C2730</f>
        <v>School District</v>
      </c>
      <c r="D2730" t="str">
        <f>Input2022!D2730</f>
        <v>06</v>
      </c>
      <c r="E2730" t="str">
        <f>Input2022!E2730</f>
        <v>105</v>
      </c>
      <c r="F2730" t="str">
        <f>Input2022!F2730</f>
        <v>01331</v>
      </c>
      <c r="G2730" t="str">
        <f>Input2022!G2730</f>
        <v>CA</v>
      </c>
      <c r="H2730">
        <f>Input2022!H2730*0.000001</f>
        <v>3.2580339999999999</v>
      </c>
      <c r="I2730">
        <f>Input2022!I2730*0.000001</f>
        <v>-0.224962</v>
      </c>
      <c r="J2730">
        <f>Input2022!J2730*0.000001</f>
        <v>13.535015</v>
      </c>
      <c r="K2730">
        <f>Input2022!K2730*0.000001</f>
        <v>3.7374999999999999E-2</v>
      </c>
      <c r="L2730">
        <f>Input2022!L2730*0.000001</f>
        <v>16.303844999999999</v>
      </c>
      <c r="M2730">
        <f>Input2022!M2730*0.000001</f>
        <v>15.646775999999999</v>
      </c>
      <c r="N2730">
        <f>Input2022!N2730*0.000001</f>
        <v>2.725E-3</v>
      </c>
      <c r="O2730">
        <f>Input2022!O2730*0.000001</f>
        <v>5.1393769999999996</v>
      </c>
      <c r="P2730">
        <f>Input2022!P2730*0.000001</f>
        <v>0.95442699999999991</v>
      </c>
      <c r="Q2730">
        <f>Input2022!Q2730*0.000001</f>
        <v>-7.7959959999999997</v>
      </c>
      <c r="R2730">
        <f>Input2022!R2730*0.000001</f>
        <v>32.143141315789478</v>
      </c>
      <c r="S2730">
        <f>Input2022!S2730*0.000001</f>
        <v>24.347145315789479</v>
      </c>
      <c r="T2730">
        <f>Input2022!T2730*0.000001</f>
        <v>1.1967379999999999</v>
      </c>
      <c r="U2730">
        <f>Input2022!U2730*0.000001</f>
        <v>0</v>
      </c>
      <c r="V2730">
        <f>Input2022!V2730*0.000001</f>
        <v>0.59941899999999992</v>
      </c>
      <c r="W2730">
        <f>Input2022!W2730*0.000001</f>
        <v>-4.7306080000000001</v>
      </c>
    </row>
    <row r="2731" spans="1:23">
      <c r="A2731">
        <f>Input2022!A2731</f>
        <v>2023</v>
      </c>
      <c r="B2731" t="str">
        <f>Input2022!B2731</f>
        <v>Trinity Center Elementary School District</v>
      </c>
      <c r="C2731" t="str">
        <f>Input2022!C2731</f>
        <v>School District</v>
      </c>
      <c r="D2731" t="str">
        <f>Input2022!D2731</f>
        <v>06</v>
      </c>
      <c r="E2731" t="str">
        <f>Input2022!E2731</f>
        <v>105</v>
      </c>
      <c r="F2731" t="str">
        <f>Input2022!F2731</f>
        <v>39750</v>
      </c>
      <c r="G2731" t="str">
        <f>Input2022!G2731</f>
        <v>CA</v>
      </c>
      <c r="H2731">
        <f>Input2022!H2731*0.000001</f>
        <v>0.52185099999999995</v>
      </c>
      <c r="I2731">
        <f>Input2022!I2731*0.000001</f>
        <v>-2.3712E-2</v>
      </c>
      <c r="J2731">
        <f>Input2022!J2731*0.000001</f>
        <v>0.362375</v>
      </c>
      <c r="K2731">
        <f>Input2022!K2731*0.000001</f>
        <v>0</v>
      </c>
      <c r="L2731">
        <f>Input2022!L2731*0.000001</f>
        <v>0.50746400000000003</v>
      </c>
      <c r="M2731">
        <f>Input2022!M2731*0.000001</f>
        <v>0.491118</v>
      </c>
      <c r="N2731">
        <f>Input2022!N2731*0.000001</f>
        <v>0</v>
      </c>
      <c r="O2731">
        <f>Input2022!O2731*0.000001</f>
        <v>0.72035300000000002</v>
      </c>
      <c r="P2731">
        <f>Input2022!P2731*0.000001</f>
        <v>3.49E-2</v>
      </c>
      <c r="Q2731">
        <f>Input2022!Q2731*0.000001</f>
        <v>-0.23011299999999998</v>
      </c>
      <c r="R2731">
        <f>Input2022!R2731*0.000001</f>
        <v>0.88503666666666669</v>
      </c>
      <c r="S2731">
        <f>Input2022!S2731*0.000001</f>
        <v>0.65492366666666668</v>
      </c>
      <c r="T2731">
        <f>Input2022!T2731*0.000001</f>
        <v>3.6497999999999996E-2</v>
      </c>
      <c r="U2731">
        <f>Input2022!U2731*0.000001</f>
        <v>-4.0509213394095498E-6</v>
      </c>
      <c r="V2731">
        <f>Input2022!V2731*0.000001</f>
        <v>4.3094907866059043E-4</v>
      </c>
      <c r="W2731">
        <f>Input2022!W2731*0.000001</f>
        <v>0.340833</v>
      </c>
    </row>
    <row r="2732" spans="1:23">
      <c r="A2732">
        <f>Input2022!A2732</f>
        <v>2023</v>
      </c>
      <c r="B2732" t="str">
        <f>Input2022!B2732</f>
        <v>Trinity County Office of Education</v>
      </c>
      <c r="C2732" t="str">
        <f>Input2022!C2732</f>
        <v>School District</v>
      </c>
      <c r="D2732" t="str">
        <f>Input2022!D2732</f>
        <v>06</v>
      </c>
      <c r="E2732" t="str">
        <f>Input2022!E2732</f>
        <v>105</v>
      </c>
      <c r="F2732" t="str">
        <f>Input2022!F2732</f>
        <v>91044</v>
      </c>
      <c r="G2732" t="str">
        <f>Input2022!G2732</f>
        <v>CA</v>
      </c>
      <c r="H2732">
        <f>Input2022!H2732*0.000001</f>
        <v>4.336271</v>
      </c>
      <c r="I2732">
        <f>Input2022!I2732*0.000001</f>
        <v>0</v>
      </c>
      <c r="J2732">
        <f>Input2022!J2732*0.000001</f>
        <v>8.6780390000000001</v>
      </c>
      <c r="K2732">
        <f>Input2022!K2732*0.000001</f>
        <v>4.3672999999999997E-2</v>
      </c>
      <c r="L2732">
        <f>Input2022!L2732*0.000001</f>
        <v>14.109261999999999</v>
      </c>
      <c r="M2732">
        <f>Input2022!M2732*0.000001</f>
        <v>9.7986559999999994</v>
      </c>
      <c r="N2732">
        <f>Input2022!N2732*0.000001</f>
        <v>0</v>
      </c>
      <c r="O2732">
        <f>Input2022!O2732*0.000001</f>
        <v>5.4775320000000001</v>
      </c>
      <c r="P2732">
        <f>Input2022!P2732*0.000001</f>
        <v>1.647516</v>
      </c>
      <c r="Q2732">
        <f>Input2022!Q2732*0.000001</f>
        <v>-5.572476</v>
      </c>
      <c r="R2732">
        <f>Input2022!R2732*0.000001</f>
        <v>21.052386315789477</v>
      </c>
      <c r="S2732">
        <f>Input2022!S2732*0.000001</f>
        <v>15.479910315789473</v>
      </c>
      <c r="T2732">
        <f>Input2022!T2732*0.000001</f>
        <v>0.87808699999999995</v>
      </c>
      <c r="U2732">
        <f>Input2022!U2732*0.000001</f>
        <v>-8.4999999999999993E-5</v>
      </c>
      <c r="V2732">
        <f>Input2022!V2732*0.000001</f>
        <v>0.14751993996433524</v>
      </c>
      <c r="W2732">
        <f>Input2022!W2732*0.000001</f>
        <v>0.71767700000000001</v>
      </c>
    </row>
    <row r="2733" spans="1:23">
      <c r="A2733">
        <f>Input2022!A2733</f>
        <v>2023</v>
      </c>
      <c r="B2733" t="str">
        <f>Input2022!B2733</f>
        <v>Trona Joint Unified School District</v>
      </c>
      <c r="C2733" t="str">
        <f>Input2022!C2733</f>
        <v>School District</v>
      </c>
      <c r="D2733" t="str">
        <f>Input2022!D2733</f>
        <v>06</v>
      </c>
      <c r="E2733" t="str">
        <f>Input2022!E2733</f>
        <v>027</v>
      </c>
      <c r="F2733" t="str">
        <f>Input2022!F2733</f>
        <v>39840</v>
      </c>
      <c r="G2733" t="str">
        <f>Input2022!G2733</f>
        <v>CA</v>
      </c>
      <c r="H2733">
        <f>Input2022!H2733*0.000001</f>
        <v>14.07038</v>
      </c>
      <c r="I2733">
        <f>Input2022!I2733*0.000001</f>
        <v>-0.70496799999999993</v>
      </c>
      <c r="J2733">
        <f>Input2022!J2733*0.000001</f>
        <v>7.4142539999999997</v>
      </c>
      <c r="K2733">
        <f>Input2022!K2733*0.000001</f>
        <v>0.17711399999999999</v>
      </c>
      <c r="L2733">
        <f>Input2022!L2733*0.000001</f>
        <v>32.261592999999998</v>
      </c>
      <c r="M2733">
        <f>Input2022!M2733*0.000001</f>
        <v>9.1871849999999995</v>
      </c>
      <c r="N2733">
        <f>Input2022!N2733*0.000001</f>
        <v>15.451407999999999</v>
      </c>
      <c r="O2733">
        <f>Input2022!O2733*0.000001</f>
        <v>0</v>
      </c>
      <c r="P2733">
        <f>Input2022!P2733*0.000001</f>
        <v>1.726027</v>
      </c>
      <c r="Q2733">
        <f>Input2022!Q2733*0.000001</f>
        <v>-5.4358209999999998</v>
      </c>
      <c r="R2733">
        <f>Input2022!R2733*0.000001</f>
        <v>23.568583999999998</v>
      </c>
      <c r="S2733">
        <f>Input2022!S2733*0.000001</f>
        <v>18.132763000000001</v>
      </c>
      <c r="T2733">
        <f>Input2022!T2733*0.000001</f>
        <v>0.69965299999999997</v>
      </c>
      <c r="U2733">
        <f>Input2022!U2733*0.000001</f>
        <v>1.613928</v>
      </c>
      <c r="V2733">
        <f>Input2022!V2733*0.000001</f>
        <v>1.6473989999999998</v>
      </c>
      <c r="W2733">
        <f>Input2022!W2733*0.000001</f>
        <v>-4.5213719999999995</v>
      </c>
    </row>
    <row r="2734" spans="1:23">
      <c r="A2734">
        <f>Input2022!A2734</f>
        <v>2023</v>
      </c>
      <c r="B2734" t="str">
        <f>Input2022!B2734</f>
        <v>Truckee</v>
      </c>
      <c r="C2734" t="str">
        <f>Input2022!C2734</f>
        <v>Town</v>
      </c>
      <c r="D2734" t="str">
        <f>Input2022!D2734</f>
        <v>06</v>
      </c>
      <c r="E2734" t="str">
        <f>Input2022!E2734</f>
        <v>057</v>
      </c>
      <c r="F2734" t="str">
        <f>Input2022!F2734</f>
        <v>80588</v>
      </c>
      <c r="G2734" t="str">
        <f>Input2022!G2734</f>
        <v>CA</v>
      </c>
      <c r="H2734">
        <f>Input2022!H2734*0.000001</f>
        <v>61.589993</v>
      </c>
      <c r="I2734">
        <f>Input2022!I2734*0.000001</f>
        <v>-7.9724959999999996</v>
      </c>
      <c r="J2734">
        <f>Input2022!J2734*0.000001</f>
        <v>27.587242999999997</v>
      </c>
      <c r="K2734">
        <f>Input2022!K2734*0.000001</f>
        <v>12.813946999999999</v>
      </c>
      <c r="L2734">
        <f>Input2022!L2734*0.000001</f>
        <v>70.583124999999995</v>
      </c>
      <c r="M2734">
        <f>Input2022!M2734*0.000001</f>
        <v>41.417124000000001</v>
      </c>
      <c r="N2734">
        <f>Input2022!N2734*0.000001</f>
        <v>0</v>
      </c>
      <c r="O2734">
        <f>Input2022!O2734*0.000001</f>
        <v>59.374207999999996</v>
      </c>
      <c r="P2734">
        <f>Input2022!P2734*0.000001</f>
        <v>2.1241650000000001</v>
      </c>
      <c r="Q2734">
        <f>Input2022!Q2734*0.000001</f>
        <v>-18.787734</v>
      </c>
      <c r="R2734">
        <f>Input2022!R2734*0.000001</f>
        <v>80.564897084048042</v>
      </c>
      <c r="S2734">
        <f>Input2022!S2734*0.000001</f>
        <v>61.777163084048048</v>
      </c>
      <c r="T2734">
        <f>Input2022!T2734*0.000001</f>
        <v>2.8236089999999998</v>
      </c>
      <c r="U2734">
        <f>Input2022!U2734*0.000001</f>
        <v>1.4065159999999999</v>
      </c>
      <c r="V2734">
        <f>Input2022!V2734*0.000001</f>
        <v>2.620241</v>
      </c>
      <c r="W2734">
        <f>Input2022!W2734*0.000001</f>
        <v>72.957526999999999</v>
      </c>
    </row>
    <row r="2735" spans="1:23">
      <c r="A2735">
        <f>Input2022!A2735</f>
        <v>2023</v>
      </c>
      <c r="B2735" t="str">
        <f>Input2022!B2735</f>
        <v>Truckee-Donner Recreation and Park District</v>
      </c>
      <c r="C2735" t="str">
        <f>Input2022!C2735</f>
        <v>Special District</v>
      </c>
      <c r="D2735" t="str">
        <f>Input2022!D2735</f>
        <v>06</v>
      </c>
      <c r="E2735" t="str">
        <f>Input2022!E2735</f>
        <v>057</v>
      </c>
      <c r="F2735">
        <f>Input2022!F2735</f>
        <v>99095</v>
      </c>
      <c r="G2735" t="str">
        <f>Input2022!G2735</f>
        <v>CA</v>
      </c>
      <c r="H2735">
        <f>Input2022!H2735*0.000001</f>
        <v>6.1732040000000001</v>
      </c>
      <c r="I2735">
        <f>Input2022!I2735*0.000001</f>
        <v>0</v>
      </c>
      <c r="J2735">
        <f>Input2022!J2735*0.000001</f>
        <v>16.332837999999999</v>
      </c>
      <c r="K2735">
        <f>Input2022!K2735*0.000001</f>
        <v>15.564757</v>
      </c>
      <c r="L2735">
        <f>Input2022!L2735*0.000001</f>
        <v>15.96942</v>
      </c>
      <c r="M2735">
        <f>Input2022!M2735*0.000001</f>
        <v>15.3551</v>
      </c>
      <c r="N2735">
        <f>Input2022!N2735*0.000001</f>
        <v>7.323175</v>
      </c>
      <c r="O2735">
        <f>Input2022!O2735*0.000001</f>
        <v>0</v>
      </c>
      <c r="P2735">
        <f>Input2022!P2735*0.000001</f>
        <v>1.1889799999999999</v>
      </c>
      <c r="Q2735">
        <f>Input2022!Q2735*0.000001</f>
        <v>0</v>
      </c>
      <c r="R2735">
        <f>Input2022!R2735*0.000001</f>
        <v>0</v>
      </c>
      <c r="S2735">
        <f>Input2022!S2735*0.000001</f>
        <v>0</v>
      </c>
      <c r="T2735">
        <f>Input2022!T2735*0.000001</f>
        <v>0</v>
      </c>
      <c r="U2735">
        <f>Input2022!U2735*0.000001</f>
        <v>0</v>
      </c>
      <c r="V2735">
        <f>Input2022!V2735*0.000001</f>
        <v>0</v>
      </c>
      <c r="W2735">
        <f>Input2022!W2735*0.000001</f>
        <v>6.2005539999999995</v>
      </c>
    </row>
    <row r="2736" spans="1:23">
      <c r="A2736">
        <f>Input2022!A2736</f>
        <v>2023</v>
      </c>
      <c r="B2736" t="str">
        <f>Input2022!B2736</f>
        <v>Tulare City School District</v>
      </c>
      <c r="C2736" t="str">
        <f>Input2022!C2736</f>
        <v>School District</v>
      </c>
      <c r="D2736" t="str">
        <f>Input2022!D2736</f>
        <v>06</v>
      </c>
      <c r="E2736" t="str">
        <f>Input2022!E2736</f>
        <v>107</v>
      </c>
      <c r="F2736" t="str">
        <f>Input2022!F2736</f>
        <v>39870</v>
      </c>
      <c r="G2736" t="str">
        <f>Input2022!G2736</f>
        <v>CA</v>
      </c>
      <c r="H2736">
        <f>Input2022!H2736*0.000001</f>
        <v>40.829025000000001</v>
      </c>
      <c r="I2736">
        <f>Input2022!I2736*0.000001</f>
        <v>-22.924437999999999</v>
      </c>
      <c r="J2736">
        <f>Input2022!J2736*0.000001</f>
        <v>142.849052</v>
      </c>
      <c r="K2736">
        <f>Input2022!K2736*0.000001</f>
        <v>6.9418239999999996</v>
      </c>
      <c r="L2736">
        <f>Input2022!L2736*0.000001</f>
        <v>207.658953</v>
      </c>
      <c r="M2736">
        <f>Input2022!M2736*0.000001</f>
        <v>192.77621499999998</v>
      </c>
      <c r="N2736">
        <f>Input2022!N2736*0.000001</f>
        <v>80.495976999999996</v>
      </c>
      <c r="O2736">
        <f>Input2022!O2736*0.000001</f>
        <v>0</v>
      </c>
      <c r="P2736">
        <f>Input2022!P2736*0.000001</f>
        <v>9.5873539999999995</v>
      </c>
      <c r="Q2736">
        <f>Input2022!Q2736*0.000001</f>
        <v>-101.68444699999999</v>
      </c>
      <c r="R2736">
        <f>Input2022!R2736*0.000001</f>
        <v>481.06982399999998</v>
      </c>
      <c r="S2736">
        <f>Input2022!S2736*0.000001</f>
        <v>379.38537700000001</v>
      </c>
      <c r="T2736">
        <f>Input2022!T2736*0.000001</f>
        <v>15.172486999999999</v>
      </c>
      <c r="U2736">
        <f>Input2022!U2736*0.000001</f>
        <v>6.9261499999999998</v>
      </c>
      <c r="V2736">
        <f>Input2022!V2736*0.000001</f>
        <v>23.738786999999999</v>
      </c>
      <c r="W2736">
        <f>Input2022!W2736*0.000001</f>
        <v>-12.349345</v>
      </c>
    </row>
    <row r="2737" spans="1:23">
      <c r="A2737">
        <f>Input2022!A2737</f>
        <v>2023</v>
      </c>
      <c r="B2737" t="str">
        <f>Input2022!B2737</f>
        <v>Tulare County</v>
      </c>
      <c r="C2737" t="str">
        <f>Input2022!C2737</f>
        <v>County</v>
      </c>
      <c r="D2737" t="str">
        <f>Input2022!D2737</f>
        <v>06</v>
      </c>
      <c r="E2737" t="str">
        <f>Input2022!E2737</f>
        <v>107</v>
      </c>
      <c r="F2737" t="str">
        <f>Input2022!F2737</f>
        <v>00000</v>
      </c>
      <c r="G2737" t="str">
        <f>Input2022!G2737</f>
        <v>CA</v>
      </c>
      <c r="H2737">
        <f>Input2022!H2737*0.000001</f>
        <v>194.46299999999999</v>
      </c>
      <c r="I2737">
        <f>Input2022!I2737*0.000001</f>
        <v>-66.460999999999999</v>
      </c>
      <c r="J2737">
        <f>Input2022!J2737*0.000001</f>
        <v>883.40599999999995</v>
      </c>
      <c r="K2737">
        <f>Input2022!K2737*0.000001</f>
        <v>423.428</v>
      </c>
      <c r="L2737">
        <f>Input2022!L2737*0.000001</f>
        <v>1171.538</v>
      </c>
      <c r="M2737">
        <f>Input2022!M2737*0.000001</f>
        <v>844.13199999999995</v>
      </c>
      <c r="N2737">
        <f>Input2022!N2737*0.000001</f>
        <v>0.749</v>
      </c>
      <c r="O2737">
        <f>Input2022!O2737*0.000001</f>
        <v>493.113</v>
      </c>
      <c r="P2737">
        <f>Input2022!P2737*0.000001</f>
        <v>175.04599999999999</v>
      </c>
      <c r="Q2737">
        <f>Input2022!Q2737*0.000001</f>
        <v>-391.30599999999998</v>
      </c>
      <c r="R2737">
        <f>Input2022!R2737*0.000001</f>
        <v>2059.5052631578951</v>
      </c>
      <c r="S2737">
        <f>Input2022!S2737*0.000001</f>
        <v>1668.1992631578953</v>
      </c>
      <c r="T2737">
        <f>Input2022!T2737*0.000001</f>
        <v>37.013999999999996</v>
      </c>
      <c r="U2737">
        <f>Input2022!U2737*0.000001</f>
        <v>0</v>
      </c>
      <c r="V2737">
        <f>Input2022!V2737*0.000001</f>
        <v>18.352999999999998</v>
      </c>
      <c r="W2737">
        <f>Input2022!W2737*0.000001</f>
        <v>-227.79299999999998</v>
      </c>
    </row>
    <row r="2738" spans="1:23">
      <c r="A2738">
        <f>Input2022!A2738</f>
        <v>2023</v>
      </c>
      <c r="B2738" t="str">
        <f>Input2022!B2738</f>
        <v>Tulare County Office of Education</v>
      </c>
      <c r="C2738" t="str">
        <f>Input2022!C2738</f>
        <v>School District</v>
      </c>
      <c r="D2738" t="str">
        <f>Input2022!D2738</f>
        <v>06</v>
      </c>
      <c r="E2738" t="str">
        <f>Input2022!E2738</f>
        <v>107</v>
      </c>
      <c r="F2738" t="str">
        <f>Input2022!F2738</f>
        <v>91045</v>
      </c>
      <c r="G2738" t="str">
        <f>Input2022!G2738</f>
        <v>CA</v>
      </c>
      <c r="H2738">
        <f>Input2022!H2738*0.000001</f>
        <v>37.385339999999999</v>
      </c>
      <c r="I2738">
        <f>Input2022!I2738*0.000001</f>
        <v>-0.44617199999999996</v>
      </c>
      <c r="J2738">
        <f>Input2022!J2738*0.000001</f>
        <v>180.67694699999998</v>
      </c>
      <c r="K2738">
        <f>Input2022!K2738*0.000001</f>
        <v>37.598379999999999</v>
      </c>
      <c r="L2738">
        <f>Input2022!L2738*0.000001</f>
        <v>330.20050900000001</v>
      </c>
      <c r="M2738">
        <f>Input2022!M2738*0.000001</f>
        <v>188.24776799999998</v>
      </c>
      <c r="N2738">
        <f>Input2022!N2738*0.000001</f>
        <v>0</v>
      </c>
      <c r="O2738">
        <f>Input2022!O2738*0.000001</f>
        <v>72.285658999999995</v>
      </c>
      <c r="P2738">
        <f>Input2022!P2738*0.000001</f>
        <v>21.464983999999998</v>
      </c>
      <c r="Q2738">
        <f>Input2022!Q2738*0.000001</f>
        <v>-136.194861</v>
      </c>
      <c r="R2738">
        <f>Input2022!R2738*0.000001</f>
        <v>540.13343699999996</v>
      </c>
      <c r="S2738">
        <f>Input2022!S2738*0.000001</f>
        <v>403.93857599999996</v>
      </c>
      <c r="T2738">
        <f>Input2022!T2738*0.000001</f>
        <v>24.373521</v>
      </c>
      <c r="U2738">
        <f>Input2022!U2738*0.000001</f>
        <v>28.974202999999999</v>
      </c>
      <c r="V2738">
        <f>Input2022!V2738*0.000001</f>
        <v>42.732202000000001</v>
      </c>
      <c r="W2738">
        <f>Input2022!W2738*0.000001</f>
        <v>-59.132916999999999</v>
      </c>
    </row>
    <row r="2739" spans="1:23">
      <c r="A2739">
        <f>Input2022!A2739</f>
        <v>2023</v>
      </c>
      <c r="B2739" t="str">
        <f>Input2022!B2739</f>
        <v>Tulare Joint Union High School District</v>
      </c>
      <c r="C2739" t="str">
        <f>Input2022!C2739</f>
        <v>School District</v>
      </c>
      <c r="D2739" t="e">
        <f>Input2022!#REF!</f>
        <v>#REF!</v>
      </c>
      <c r="E2739" t="e">
        <f>Input2022!#REF!</f>
        <v>#REF!</v>
      </c>
      <c r="F2739" t="e">
        <f>Input2022!#REF!</f>
        <v>#REF!</v>
      </c>
      <c r="G2739" t="str">
        <f>Input2022!G2739</f>
        <v>CA</v>
      </c>
      <c r="H2739">
        <f>Input2022!H2739*0.000001</f>
        <v>15.209116999999999</v>
      </c>
      <c r="I2739">
        <f>Input2022!I2739*0.000001</f>
        <v>-4.96</v>
      </c>
      <c r="J2739">
        <f>Input2022!J2739*0.000001</f>
        <v>101.55906299999999</v>
      </c>
      <c r="K2739">
        <f>Input2022!K2739*0.000001</f>
        <v>34.730049000000001</v>
      </c>
      <c r="L2739">
        <f>Input2022!L2739*0.000001</f>
        <v>146.908635</v>
      </c>
      <c r="M2739">
        <f>Input2022!M2739*0.000001</f>
        <v>119.544517</v>
      </c>
      <c r="N2739">
        <f>Input2022!N2739*0.000001</f>
        <v>32.590761000000001</v>
      </c>
      <c r="O2739">
        <f>Input2022!O2739*0.000001</f>
        <v>0</v>
      </c>
      <c r="P2739">
        <f>Input2022!P2739*0.000001</f>
        <v>8.6471999999999998</v>
      </c>
      <c r="Q2739">
        <f>Input2022!Q2739*0.000001</f>
        <v>-71.603244000000004</v>
      </c>
      <c r="R2739">
        <f>Input2022!R2739*0.000001</f>
        <v>331.26937799999996</v>
      </c>
      <c r="S2739">
        <f>Input2022!S2739*0.000001</f>
        <v>259.666134</v>
      </c>
      <c r="T2739">
        <f>Input2022!T2739*0.000001</f>
        <v>10.913128</v>
      </c>
      <c r="U2739">
        <f>Input2022!U2739*0.000001</f>
        <v>0</v>
      </c>
      <c r="V2739">
        <f>Input2022!V2739*0.000001</f>
        <v>14.572635</v>
      </c>
      <c r="W2739">
        <f>Input2022!W2739*0.000001</f>
        <v>-68.384839999999997</v>
      </c>
    </row>
    <row r="2740" spans="1:23">
      <c r="A2740">
        <f>Input2022!A2740</f>
        <v>2023</v>
      </c>
      <c r="B2740" t="str">
        <f>Input2022!B2740</f>
        <v>Tulelake Basin Joint Unified School District</v>
      </c>
      <c r="C2740" t="str">
        <f>Input2022!C2740</f>
        <v>School District</v>
      </c>
      <c r="D2740" t="str">
        <f>Input2022!D2740</f>
        <v>06</v>
      </c>
      <c r="E2740" t="str">
        <f>Input2022!E2740</f>
        <v>049</v>
      </c>
      <c r="F2740" t="str">
        <f>Input2022!F2740</f>
        <v>39940</v>
      </c>
      <c r="G2740" t="str">
        <f>Input2022!G2740</f>
        <v>CA</v>
      </c>
      <c r="H2740">
        <f>Input2022!H2740*0.000001</f>
        <v>3.6567419999999999</v>
      </c>
      <c r="I2740">
        <f>Input2022!I2740*0.000001</f>
        <v>0</v>
      </c>
      <c r="J2740">
        <f>Input2022!J2740*0.000001</f>
        <v>9.110555999999999</v>
      </c>
      <c r="K2740">
        <f>Input2022!K2740*0.000001</f>
        <v>1.0987E-2</v>
      </c>
      <c r="L2740">
        <f>Input2022!L2740*0.000001</f>
        <v>11.195096999999999</v>
      </c>
      <c r="M2740">
        <f>Input2022!M2740*0.000001</f>
        <v>10.660986999999999</v>
      </c>
      <c r="N2740">
        <f>Input2022!N2740*0.000001</f>
        <v>4.1595319999999996</v>
      </c>
      <c r="O2740">
        <f>Input2022!O2740*0.000001</f>
        <v>2.0569839999999999</v>
      </c>
      <c r="P2740">
        <f>Input2022!P2740*0.000001</f>
        <v>1.057215</v>
      </c>
      <c r="Q2740">
        <f>Input2022!Q2740*0.000001</f>
        <v>-5.288716</v>
      </c>
      <c r="R2740">
        <f>Input2022!R2740*0.000001</f>
        <v>22.255016978723404</v>
      </c>
      <c r="S2740">
        <f>Input2022!S2740*0.000001</f>
        <v>16.966300978723407</v>
      </c>
      <c r="T2740">
        <f>Input2022!T2740*0.000001</f>
        <v>0.78795300000000001</v>
      </c>
      <c r="U2740">
        <f>Input2022!U2740*0.000001</f>
        <v>0</v>
      </c>
      <c r="V2740">
        <f>Input2022!V2740*0.000001</f>
        <v>0</v>
      </c>
      <c r="W2740">
        <f>Input2022!W2740*0.000001</f>
        <v>-0.65461599999999998</v>
      </c>
    </row>
    <row r="2741" spans="1:23">
      <c r="A2741">
        <f>Input2022!A2741</f>
        <v>2023</v>
      </c>
      <c r="B2741" t="str">
        <f>Input2022!B2741</f>
        <v>Tuolumne County Superintendent of Schools</v>
      </c>
      <c r="C2741" t="str">
        <f>Input2022!C2741</f>
        <v>School District</v>
      </c>
      <c r="D2741" t="str">
        <f>Input2022!D2741</f>
        <v>06</v>
      </c>
      <c r="E2741" t="str">
        <f>Input2022!E2741</f>
        <v>109</v>
      </c>
      <c r="F2741" t="str">
        <f>Input2022!F2741</f>
        <v>91046</v>
      </c>
      <c r="G2741" t="str">
        <f>Input2022!G2741</f>
        <v>CA</v>
      </c>
      <c r="H2741">
        <f>Input2022!H2741*0.000001</f>
        <v>10.169141</v>
      </c>
      <c r="I2741">
        <f>Input2022!I2741*0.000001</f>
        <v>0</v>
      </c>
      <c r="J2741">
        <f>Input2022!J2741*0.000001</f>
        <v>17.646583</v>
      </c>
      <c r="K2741">
        <f>Input2022!K2741*0.000001</f>
        <v>0.94177599999999995</v>
      </c>
      <c r="L2741">
        <f>Input2022!L2741*0.000001</f>
        <v>22.744325999999997</v>
      </c>
      <c r="M2741">
        <f>Input2022!M2741*0.000001</f>
        <v>21.624596999999998</v>
      </c>
      <c r="N2741">
        <f>Input2022!N2741*0.000001</f>
        <v>0</v>
      </c>
      <c r="O2741">
        <f>Input2022!O2741*0.000001</f>
        <v>13.180614</v>
      </c>
      <c r="P2741">
        <f>Input2022!P2741*0.000001</f>
        <v>0.59231999999999996</v>
      </c>
      <c r="Q2741">
        <f>Input2022!Q2741*0.000001</f>
        <v>-14.930802999999999</v>
      </c>
      <c r="R2741">
        <f>Input2022!R2741*0.000001</f>
        <v>56.735335525160423</v>
      </c>
      <c r="S2741">
        <f>Input2022!S2741*0.000001</f>
        <v>41.804532525160425</v>
      </c>
      <c r="T2741">
        <f>Input2022!T2741*0.000001</f>
        <v>1.9641599999999999</v>
      </c>
      <c r="U2741">
        <f>Input2022!U2741*0.000001</f>
        <v>1.4108849999999999</v>
      </c>
      <c r="V2741">
        <f>Input2022!V2741*0.000001</f>
        <v>2.2674789999999998</v>
      </c>
      <c r="W2741">
        <f>Input2022!W2741*0.000001</f>
        <v>-0.82553499999999991</v>
      </c>
    </row>
    <row r="2742" spans="1:23">
      <c r="A2742">
        <f>Input2022!A2742</f>
        <v>2023</v>
      </c>
      <c r="B2742" t="str">
        <f>Input2022!B2742</f>
        <v>Turlock Unified School District</v>
      </c>
      <c r="C2742" t="str">
        <f>Input2022!C2742</f>
        <v>School District</v>
      </c>
      <c r="D2742" t="str">
        <f>Input2022!D2742</f>
        <v>06</v>
      </c>
      <c r="E2742" t="str">
        <f>Input2022!E2742</f>
        <v>047</v>
      </c>
      <c r="F2742" t="str">
        <f>Input2022!F2742</f>
        <v>00158</v>
      </c>
      <c r="G2742" t="str">
        <f>Input2022!G2742</f>
        <v>CA</v>
      </c>
      <c r="H2742">
        <f>Input2022!H2742*0.000001</f>
        <v>61.063007999999996</v>
      </c>
      <c r="I2742">
        <f>Input2022!I2742*0.000001</f>
        <v>-1</v>
      </c>
      <c r="J2742">
        <f>Input2022!J2742*0.000001</f>
        <v>228.041065</v>
      </c>
      <c r="K2742">
        <f>Input2022!K2742*0.000001</f>
        <v>99.808109999999999</v>
      </c>
      <c r="L2742">
        <f>Input2022!L2742*0.000001</f>
        <v>289.68111199999998</v>
      </c>
      <c r="M2742">
        <f>Input2022!M2742*0.000001</f>
        <v>260.51541900000001</v>
      </c>
      <c r="N2742">
        <f>Input2022!N2742*0.000001</f>
        <v>0</v>
      </c>
      <c r="O2742">
        <f>Input2022!O2742*0.000001</f>
        <v>118.306056</v>
      </c>
      <c r="P2742">
        <f>Input2022!P2742*0.000001</f>
        <v>23.539359999999999</v>
      </c>
      <c r="Q2742">
        <f>Input2022!Q2742*0.000001</f>
        <v>-167.50628599999999</v>
      </c>
      <c r="R2742">
        <f>Input2022!R2742*0.000001</f>
        <v>747.9110629824562</v>
      </c>
      <c r="S2742">
        <f>Input2022!S2742*0.000001</f>
        <v>580.40477698245616</v>
      </c>
      <c r="T2742">
        <f>Input2022!T2742*0.000001</f>
        <v>28.279633999999998</v>
      </c>
      <c r="U2742">
        <f>Input2022!U2742*0.000001</f>
        <v>-6.50801466217555E-3</v>
      </c>
      <c r="V2742">
        <f>Input2022!V2742*0.000001</f>
        <v>20.027423985337823</v>
      </c>
      <c r="W2742">
        <f>Input2022!W2742*0.000001</f>
        <v>-73.442314999999994</v>
      </c>
    </row>
    <row r="2743" spans="1:23">
      <c r="A2743">
        <f>Input2022!A2743</f>
        <v>2023</v>
      </c>
      <c r="B2743" t="str">
        <f>Input2022!B2743</f>
        <v>Tustin</v>
      </c>
      <c r="C2743" t="str">
        <f>Input2022!C2743</f>
        <v>City</v>
      </c>
      <c r="D2743" t="str">
        <f>Input2022!D2743</f>
        <v>06</v>
      </c>
      <c r="E2743" t="str">
        <f>Input2022!E2743</f>
        <v>059</v>
      </c>
      <c r="F2743">
        <f>Input2022!F2743</f>
        <v>80854</v>
      </c>
      <c r="G2743" t="str">
        <f>Input2022!G2743</f>
        <v>CA</v>
      </c>
      <c r="H2743">
        <f>Input2022!H2743*0.000001</f>
        <v>139.77286899999999</v>
      </c>
      <c r="I2743">
        <f>Input2022!I2743*0.000001</f>
        <v>-6.4499999999999993</v>
      </c>
      <c r="J2743">
        <f>Input2022!J2743*0.000001</f>
        <v>90.674177</v>
      </c>
      <c r="K2743">
        <f>Input2022!K2743*0.000001</f>
        <v>46.515664999999998</v>
      </c>
      <c r="L2743">
        <f>Input2022!L2743*0.000001</f>
        <v>145.16341599999998</v>
      </c>
      <c r="M2743">
        <f>Input2022!M2743*0.000001</f>
        <v>98.695618999999994</v>
      </c>
      <c r="N2743">
        <f>Input2022!N2743*0.000001</f>
        <v>0</v>
      </c>
      <c r="O2743">
        <f>Input2022!O2743*0.000001</f>
        <v>176.050963</v>
      </c>
      <c r="P2743">
        <f>Input2022!P2743*0.000001</f>
        <v>17.214970000000001</v>
      </c>
      <c r="Q2743">
        <f>Input2022!Q2743*0.000001</f>
        <v>-80.99028899999999</v>
      </c>
      <c r="R2743">
        <f>Input2022!R2743*0.000001</f>
        <v>343.3011591990192</v>
      </c>
      <c r="S2743">
        <f>Input2022!S2743*0.000001</f>
        <v>262.31087019901918</v>
      </c>
      <c r="T2743">
        <f>Input2022!T2743*0.000001</f>
        <v>10.062528</v>
      </c>
      <c r="U2743">
        <f>Input2022!U2743*0.000001</f>
        <v>3.4341169999999996</v>
      </c>
      <c r="V2743">
        <f>Input2022!V2743*0.000001</f>
        <v>16.780570999999998</v>
      </c>
      <c r="W2743">
        <f>Input2022!W2743*0.000001</f>
        <v>188.20904899999999</v>
      </c>
    </row>
    <row r="2744" spans="1:23">
      <c r="A2744">
        <f>Input2022!A2744</f>
        <v>2023</v>
      </c>
      <c r="B2744" t="str">
        <f>Input2022!B2744</f>
        <v>Tustin Unified School District</v>
      </c>
      <c r="C2744" t="str">
        <f>Input2022!C2744</f>
        <v>School District</v>
      </c>
      <c r="D2744" t="str">
        <f>Input2022!D2744</f>
        <v>06</v>
      </c>
      <c r="E2744" t="str">
        <f>Input2022!E2744</f>
        <v>059</v>
      </c>
      <c r="F2744" t="str">
        <f>Input2022!F2744</f>
        <v>40150</v>
      </c>
      <c r="G2744" t="str">
        <f>Input2022!G2744</f>
        <v>CA</v>
      </c>
      <c r="H2744">
        <f>Input2022!H2744*0.000001</f>
        <v>133.76898800000001</v>
      </c>
      <c r="I2744">
        <f>Input2022!I2744*0.000001</f>
        <v>-6.0904219999999993</v>
      </c>
      <c r="J2744">
        <f>Input2022!J2744*0.000001</f>
        <v>333.949634</v>
      </c>
      <c r="K2744">
        <f>Input2022!K2744*0.000001</f>
        <v>171.164421</v>
      </c>
      <c r="L2744">
        <f>Input2022!L2744*0.000001</f>
        <v>419.43700699999999</v>
      </c>
      <c r="M2744">
        <f>Input2022!M2744*0.000001</f>
        <v>387.89891799999998</v>
      </c>
      <c r="N2744">
        <f>Input2022!N2744*0.000001</f>
        <v>0</v>
      </c>
      <c r="O2744">
        <f>Input2022!O2744*0.000001</f>
        <v>216.57632799999999</v>
      </c>
      <c r="P2744">
        <f>Input2022!P2744*0.000001</f>
        <v>36.500962000000001</v>
      </c>
      <c r="Q2744">
        <f>Input2022!Q2744*0.000001</f>
        <v>-242.00591299999999</v>
      </c>
      <c r="R2744">
        <f>Input2022!R2744*0.000001</f>
        <v>1082.831476666667</v>
      </c>
      <c r="S2744">
        <f>Input2022!S2744*0.000001</f>
        <v>840.82556366666688</v>
      </c>
      <c r="T2744">
        <f>Input2022!T2744*0.000001</f>
        <v>41.258699</v>
      </c>
      <c r="U2744">
        <f>Input2022!U2744*0.000001</f>
        <v>-9.4808321775312048E-3</v>
      </c>
      <c r="V2744">
        <f>Input2022!V2744*0.000001</f>
        <v>31.475172167822468</v>
      </c>
      <c r="W2744">
        <f>Input2022!W2744*0.000001</f>
        <v>-16.499594999999999</v>
      </c>
    </row>
    <row r="2745" spans="1:23">
      <c r="A2745">
        <f>Input2022!A2745</f>
        <v>2023</v>
      </c>
      <c r="B2745" t="str">
        <f>Input2022!B2745</f>
        <v>Twentynine Palms</v>
      </c>
      <c r="C2745" t="str">
        <f>Input2022!C2745</f>
        <v>City</v>
      </c>
      <c r="D2745" t="str">
        <f>Input2022!D2745</f>
        <v>06</v>
      </c>
      <c r="E2745" t="str">
        <f>Input2022!E2745</f>
        <v>071</v>
      </c>
      <c r="F2745">
        <f>Input2022!F2745</f>
        <v>80994</v>
      </c>
      <c r="G2745" t="str">
        <f>Input2022!G2745</f>
        <v>CA</v>
      </c>
      <c r="H2745">
        <f>Input2022!H2745*0.000001</f>
        <v>11.109783</v>
      </c>
      <c r="I2745">
        <f>Input2022!I2745*0.000001</f>
        <v>-4.4449109999999994</v>
      </c>
      <c r="J2745">
        <f>Input2022!J2745*0.000001</f>
        <v>11.564722</v>
      </c>
      <c r="K2745">
        <f>Input2022!K2745*0.000001</f>
        <v>1.588749</v>
      </c>
      <c r="L2745">
        <f>Input2022!L2745*0.000001</f>
        <v>24.26727</v>
      </c>
      <c r="M2745">
        <f>Input2022!M2745*0.000001</f>
        <v>13.750116</v>
      </c>
      <c r="N2745">
        <f>Input2022!N2745*0.000001</f>
        <v>0</v>
      </c>
      <c r="O2745">
        <f>Input2022!O2745*0.000001</f>
        <v>9.7391759999999987</v>
      </c>
      <c r="P2745">
        <f>Input2022!P2745*0.000001</f>
        <v>0.41877999999999999</v>
      </c>
      <c r="Q2745">
        <f>Input2022!Q2745*0.000001</f>
        <v>-1.8813299999999999</v>
      </c>
      <c r="R2745">
        <f>Input2022!R2745*0.000001</f>
        <v>24.046582999999998</v>
      </c>
      <c r="S2745">
        <f>Input2022!S2745*0.000001</f>
        <v>22.165253</v>
      </c>
      <c r="T2745">
        <f>Input2022!T2745*0.000001</f>
        <v>0.37672499999999998</v>
      </c>
      <c r="U2745">
        <f>Input2022!U2745*0.000001</f>
        <v>2.3827859999999998</v>
      </c>
      <c r="V2745">
        <f>Input2022!V2745*0.000001</f>
        <v>2.3649290000000001</v>
      </c>
      <c r="W2745">
        <f>Input2022!W2745*0.000001</f>
        <v>15.464487999999999</v>
      </c>
    </row>
    <row r="2746" spans="1:23">
      <c r="A2746">
        <f>Input2022!A2746</f>
        <v>2023</v>
      </c>
      <c r="B2746" t="str">
        <f>Input2022!B2746</f>
        <v>Twin Hills Union Elementary School District</v>
      </c>
      <c r="C2746" t="str">
        <f>Input2022!C2746</f>
        <v>School District</v>
      </c>
      <c r="D2746" t="str">
        <f>Input2022!D2746</f>
        <v>06</v>
      </c>
      <c r="E2746" t="str">
        <f>Input2022!E2746</f>
        <v>097</v>
      </c>
      <c r="F2746" t="str">
        <f>Input2022!F2746</f>
        <v>40230</v>
      </c>
      <c r="G2746" t="str">
        <f>Input2022!G2746</f>
        <v>CA</v>
      </c>
      <c r="H2746">
        <f>Input2022!H2746*0.000001</f>
        <v>5.0238610000000001</v>
      </c>
      <c r="I2746">
        <f>Input2022!I2746*0.000001</f>
        <v>-0.24040299999999998</v>
      </c>
      <c r="J2746">
        <f>Input2022!J2746*0.000001</f>
        <v>12.589981</v>
      </c>
      <c r="K2746">
        <f>Input2022!K2746*0.000001</f>
        <v>4.7104699999999999</v>
      </c>
      <c r="L2746">
        <f>Input2022!L2746*0.000001</f>
        <v>16.923189000000001</v>
      </c>
      <c r="M2746">
        <f>Input2022!M2746*0.000001</f>
        <v>13.602525999999999</v>
      </c>
      <c r="N2746">
        <f>Input2022!N2746*0.000001</f>
        <v>0</v>
      </c>
      <c r="O2746">
        <f>Input2022!O2746*0.000001</f>
        <v>6.8435969999999999</v>
      </c>
      <c r="P2746">
        <f>Input2022!P2746*0.000001</f>
        <v>1.797661</v>
      </c>
      <c r="Q2746">
        <f>Input2022!Q2746*0.000001</f>
        <v>-12.102371999999999</v>
      </c>
      <c r="R2746">
        <f>Input2022!R2746*0.000001</f>
        <v>50.826768999999999</v>
      </c>
      <c r="S2746">
        <f>Input2022!S2746*0.000001</f>
        <v>38.724396999999996</v>
      </c>
      <c r="T2746">
        <f>Input2022!T2746*0.000001</f>
        <v>1.6230439999999999</v>
      </c>
      <c r="U2746">
        <f>Input2022!U2746*0.000001</f>
        <v>0</v>
      </c>
      <c r="V2746">
        <f>Input2022!V2746*0.000001</f>
        <v>6.4306000000000002E-2</v>
      </c>
      <c r="W2746">
        <f>Input2022!W2746*0.000001</f>
        <v>-5.3460289999999997</v>
      </c>
    </row>
    <row r="2747" spans="1:23">
      <c r="A2747">
        <f>Input2022!A2747</f>
        <v>2023</v>
      </c>
      <c r="B2747" t="str">
        <f>Input2022!B2747</f>
        <v>Twin Ridges Elementary School District</v>
      </c>
      <c r="C2747" t="str">
        <f>Input2022!C2747</f>
        <v>School District</v>
      </c>
      <c r="D2747" t="str">
        <f>Input2022!D2747</f>
        <v>06</v>
      </c>
      <c r="E2747" t="str">
        <f>Input2022!E2747</f>
        <v>057</v>
      </c>
      <c r="F2747" t="str">
        <f>Input2022!F2747</f>
        <v>00012</v>
      </c>
      <c r="G2747" t="str">
        <f>Input2022!G2747</f>
        <v>CA</v>
      </c>
      <c r="H2747">
        <f>Input2022!H2747*0.000001</f>
        <v>2.6301019999999999</v>
      </c>
      <c r="I2747">
        <f>Input2022!I2747*0.000001</f>
        <v>-0.13512299999999999</v>
      </c>
      <c r="J2747">
        <f>Input2022!J2747*0.000001</f>
        <v>3.0651009999999999</v>
      </c>
      <c r="K2747">
        <f>Input2022!K2747*0.000001</f>
        <v>0</v>
      </c>
      <c r="L2747">
        <f>Input2022!L2747*0.000001</f>
        <v>3.0262469999999997</v>
      </c>
      <c r="M2747">
        <f>Input2022!M2747*0.000001</f>
        <v>2.918803</v>
      </c>
      <c r="N2747">
        <f>Input2022!N2747*0.000001</f>
        <v>1.0024309999999998</v>
      </c>
      <c r="O2747">
        <f>Input2022!O2747*0.000001</f>
        <v>2.4318949999999999</v>
      </c>
      <c r="P2747">
        <f>Input2022!P2747*0.000001</f>
        <v>0.794184</v>
      </c>
      <c r="Q2747">
        <f>Input2022!Q2747*0.000001</f>
        <v>-2.6508669999999999</v>
      </c>
      <c r="R2747">
        <f>Input2022!R2747*0.000001</f>
        <v>10.262097368421051</v>
      </c>
      <c r="S2747">
        <f>Input2022!S2747*0.000001</f>
        <v>7.6112303684210518</v>
      </c>
      <c r="T2747">
        <f>Input2022!T2747*0.000001</f>
        <v>0.287441</v>
      </c>
      <c r="U2747">
        <f>Input2022!U2747*0.000001</f>
        <v>0</v>
      </c>
      <c r="V2747">
        <f>Input2022!V2747*0.000001</f>
        <v>0</v>
      </c>
      <c r="W2747">
        <f>Input2022!W2747*0.000001</f>
        <v>1.2067699999999999</v>
      </c>
    </row>
    <row r="2748" spans="1:23">
      <c r="A2748">
        <f>Input2022!A2748</f>
        <v>2023</v>
      </c>
      <c r="B2748" t="str">
        <f>Input2022!B2748</f>
        <v>Twin Rivers Unified School District</v>
      </c>
      <c r="C2748" t="str">
        <f>Input2022!C2748</f>
        <v>School District</v>
      </c>
      <c r="D2748" t="str">
        <f>Input2022!D2748</f>
        <v>06</v>
      </c>
      <c r="E2748" t="str">
        <f>Input2022!E2748</f>
        <v>061</v>
      </c>
      <c r="F2748" t="str">
        <f>Input2022!F2748</f>
        <v>01332</v>
      </c>
      <c r="G2748" t="str">
        <f>Input2022!G2748</f>
        <v>CA</v>
      </c>
      <c r="H2748">
        <f>Input2022!H2748*0.000001</f>
        <v>78.083894000000001</v>
      </c>
      <c r="I2748">
        <f>Input2022!I2748*0.000001</f>
        <v>-52.028019</v>
      </c>
      <c r="J2748">
        <f>Input2022!J2748*0.000001</f>
        <v>471.319839</v>
      </c>
      <c r="K2748">
        <f>Input2022!K2748*0.000001</f>
        <v>421.81557599999996</v>
      </c>
      <c r="L2748">
        <f>Input2022!L2748*0.000001</f>
        <v>687.389949</v>
      </c>
      <c r="M2748">
        <f>Input2022!M2748*0.000001</f>
        <v>593.07747599999993</v>
      </c>
      <c r="N2748">
        <f>Input2022!N2748*0.000001</f>
        <v>234.92453699999999</v>
      </c>
      <c r="O2748">
        <f>Input2022!O2748*0.000001</f>
        <v>0</v>
      </c>
      <c r="P2748">
        <f>Input2022!P2748*0.000001</f>
        <v>92.307144999999991</v>
      </c>
      <c r="Q2748">
        <f>Input2022!Q2748*0.000001</f>
        <v>-299.80583000000001</v>
      </c>
      <c r="R2748">
        <f>Input2022!R2748*0.000001</f>
        <v>1327.3077392219682</v>
      </c>
      <c r="S2748">
        <f>Input2022!S2748*0.000001</f>
        <v>1027.5019092219679</v>
      </c>
      <c r="T2748">
        <f>Input2022!T2748*0.000001</f>
        <v>47.412394999999997</v>
      </c>
      <c r="U2748">
        <f>Input2022!U2748*0.000001</f>
        <v>0</v>
      </c>
      <c r="V2748">
        <f>Input2022!V2748*0.000001</f>
        <v>45.900987000000001</v>
      </c>
      <c r="W2748">
        <f>Input2022!W2748*0.000001</f>
        <v>-153.250395</v>
      </c>
    </row>
    <row r="2749" spans="1:23">
      <c r="A2749">
        <f>Input2022!A2749</f>
        <v>2023</v>
      </c>
      <c r="B2749" t="str">
        <f>Input2022!B2749</f>
        <v>Two Rock Union Elementary School District</v>
      </c>
      <c r="C2749" t="str">
        <f>Input2022!C2749</f>
        <v>School District</v>
      </c>
      <c r="D2749" t="str">
        <f>Input2022!D2749</f>
        <v>06</v>
      </c>
      <c r="E2749" t="str">
        <f>Input2022!E2749</f>
        <v>097</v>
      </c>
      <c r="F2749" t="str">
        <f>Input2022!F2749</f>
        <v>40260</v>
      </c>
      <c r="G2749" t="str">
        <f>Input2022!G2749</f>
        <v>CA</v>
      </c>
      <c r="H2749">
        <f>Input2022!H2749*0.000001</f>
        <v>1.9053009999999999</v>
      </c>
      <c r="I2749">
        <f>Input2022!I2749*0.000001</f>
        <v>-0.27499999999999997</v>
      </c>
      <c r="J2749">
        <f>Input2022!J2749*0.000001</f>
        <v>2.2505259999999998</v>
      </c>
      <c r="K2749">
        <f>Input2022!K2749*0.000001</f>
        <v>4.1549999999999998E-3</v>
      </c>
      <c r="L2749">
        <f>Input2022!L2749*0.000001</f>
        <v>2.8578829999999997</v>
      </c>
      <c r="M2749">
        <f>Input2022!M2749*0.000001</f>
        <v>2.9568889999999999</v>
      </c>
      <c r="N2749">
        <f>Input2022!N2749*0.000001</f>
        <v>0</v>
      </c>
      <c r="O2749">
        <f>Input2022!O2749*0.000001</f>
        <v>2.4281799999999998</v>
      </c>
      <c r="P2749">
        <f>Input2022!P2749*0.000001</f>
        <v>0.37721499999999997</v>
      </c>
      <c r="Q2749">
        <f>Input2022!Q2749*0.000001</f>
        <v>-1.439047</v>
      </c>
      <c r="R2749">
        <f>Input2022!R2749*0.000001</f>
        <v>6.4429059461744407</v>
      </c>
      <c r="S2749">
        <f>Input2022!S2749*0.000001</f>
        <v>5.0038589461744403</v>
      </c>
      <c r="T2749">
        <f>Input2022!T2749*0.000001</f>
        <v>0.18646699999999999</v>
      </c>
      <c r="U2749">
        <f>Input2022!U2749*0.000001</f>
        <v>0</v>
      </c>
      <c r="V2749">
        <f>Input2022!V2749*0.000001</f>
        <v>0</v>
      </c>
      <c r="W2749">
        <f>Input2022!W2749*0.000001</f>
        <v>0.67466199999999998</v>
      </c>
    </row>
    <row r="2750" spans="1:23">
      <c r="A2750">
        <f>Input2022!A2750</f>
        <v>2023</v>
      </c>
      <c r="B2750" t="str">
        <f>Input2022!B2750</f>
        <v>Ukiah</v>
      </c>
      <c r="C2750" t="str">
        <f>Input2022!C2750</f>
        <v>City</v>
      </c>
      <c r="D2750" t="str">
        <f>Input2022!D2750</f>
        <v>06</v>
      </c>
      <c r="E2750" t="str">
        <f>Input2022!E2750</f>
        <v>045</v>
      </c>
      <c r="F2750">
        <f>Input2022!F2750</f>
        <v>81134</v>
      </c>
      <c r="G2750" t="str">
        <f>Input2022!G2750</f>
        <v>CA</v>
      </c>
      <c r="H2750">
        <f>Input2022!H2750*0.000001</f>
        <v>7.646712</v>
      </c>
      <c r="I2750">
        <f>Input2022!I2750*0.000001</f>
        <v>-3.7665349999999997</v>
      </c>
      <c r="J2750">
        <f>Input2022!J2750*0.000001</f>
        <v>28.881025999999999</v>
      </c>
      <c r="K2750">
        <f>Input2022!K2750*0.000001</f>
        <v>169.910101</v>
      </c>
      <c r="L2750">
        <f>Input2022!L2750*0.000001</f>
        <v>85.175356999999991</v>
      </c>
      <c r="M2750">
        <f>Input2022!M2750*0.000001</f>
        <v>30.874607999999998</v>
      </c>
      <c r="N2750">
        <f>Input2022!N2750*0.000001</f>
        <v>0</v>
      </c>
      <c r="O2750">
        <f>Input2022!O2750*0.000001</f>
        <v>0.73390999999999995</v>
      </c>
      <c r="P2750">
        <f>Input2022!P2750*0.000001</f>
        <v>1.3182259999999999</v>
      </c>
      <c r="Q2750">
        <f>Input2022!Q2750*0.000001</f>
        <v>-16.404845999999999</v>
      </c>
      <c r="R2750">
        <f>Input2022!R2750*0.000001</f>
        <v>186.94331669908021</v>
      </c>
      <c r="S2750">
        <f>Input2022!S2750*0.000001</f>
        <v>170.53847069908022</v>
      </c>
      <c r="T2750">
        <f>Input2022!T2750*0.000001</f>
        <v>3.0903549999999997</v>
      </c>
      <c r="U2750">
        <f>Input2022!U2750*0.000001</f>
        <v>0</v>
      </c>
      <c r="V2750">
        <f>Input2022!V2750*0.000001</f>
        <v>0</v>
      </c>
      <c r="W2750">
        <f>Input2022!W2750*0.000001</f>
        <v>-39.343088000000002</v>
      </c>
    </row>
    <row r="2751" spans="1:23">
      <c r="A2751">
        <f>Input2022!A2751</f>
        <v>2023</v>
      </c>
      <c r="B2751" t="str">
        <f>Input2022!B2751</f>
        <v>Ukiah Unified School District</v>
      </c>
      <c r="C2751" t="str">
        <f>Input2022!C2751</f>
        <v>School District</v>
      </c>
      <c r="D2751" t="str">
        <f>Input2022!D2751</f>
        <v>06</v>
      </c>
      <c r="E2751" t="str">
        <f>Input2022!E2751</f>
        <v>045</v>
      </c>
      <c r="F2751" t="str">
        <f>Input2022!F2751</f>
        <v>40300</v>
      </c>
      <c r="G2751" t="str">
        <f>Input2022!G2751</f>
        <v>CA</v>
      </c>
      <c r="H2751">
        <f>Input2022!H2751*0.000001</f>
        <v>13.201544999999999</v>
      </c>
      <c r="I2751">
        <f>Input2022!I2751*0.000001</f>
        <v>-5.6892999999999999E-2</v>
      </c>
      <c r="J2751">
        <f>Input2022!J2751*0.000001</f>
        <v>110.534154</v>
      </c>
      <c r="K2751">
        <f>Input2022!K2751*0.000001</f>
        <v>120.40218</v>
      </c>
      <c r="L2751">
        <f>Input2022!L2751*0.000001</f>
        <v>134.517504</v>
      </c>
      <c r="M2751">
        <f>Input2022!M2751*0.000001</f>
        <v>122.246223</v>
      </c>
      <c r="N2751">
        <f>Input2022!N2751*0.000001</f>
        <v>0</v>
      </c>
      <c r="O2751">
        <f>Input2022!O2751*0.000001</f>
        <v>36.661781999999995</v>
      </c>
      <c r="P2751">
        <f>Input2022!P2751*0.000001</f>
        <v>17.416743999999998</v>
      </c>
      <c r="Q2751">
        <f>Input2022!Q2751*0.000001</f>
        <v>-76.451160999999999</v>
      </c>
      <c r="R2751">
        <f>Input2022!R2751*0.000001</f>
        <v>324.30384368421051</v>
      </c>
      <c r="S2751">
        <f>Input2022!S2751*0.000001</f>
        <v>247.85268268421052</v>
      </c>
      <c r="T2751">
        <f>Input2022!T2751*0.000001</f>
        <v>12.336207999999999</v>
      </c>
      <c r="U2751">
        <f>Input2022!U2751*0.000001</f>
        <v>-2.3849869229245093E-3</v>
      </c>
      <c r="V2751">
        <f>Input2022!V2751*0.000001</f>
        <v>10.634308013077074</v>
      </c>
      <c r="W2751">
        <f>Input2022!W2751*0.000001</f>
        <v>-98.132994999999994</v>
      </c>
    </row>
    <row r="2752" spans="1:23">
      <c r="A2752">
        <f>Input2022!A2752</f>
        <v>2023</v>
      </c>
      <c r="B2752" t="str">
        <f>Input2022!B2752</f>
        <v>Union Hill Elementary School District</v>
      </c>
      <c r="C2752" t="str">
        <f>Input2022!C2752</f>
        <v>School District</v>
      </c>
      <c r="D2752" t="str">
        <f>Input2022!D2752</f>
        <v>06</v>
      </c>
      <c r="E2752" t="str">
        <f>Input2022!E2752</f>
        <v>057</v>
      </c>
      <c r="F2752" t="str">
        <f>Input2022!F2752</f>
        <v>40380</v>
      </c>
      <c r="G2752" t="str">
        <f>Input2022!G2752</f>
        <v>CA</v>
      </c>
      <c r="H2752">
        <f>Input2022!H2752*0.000001</f>
        <v>3.728513</v>
      </c>
      <c r="I2752">
        <f>Input2022!I2752*0.000001</f>
        <v>-4.3700999999999997E-2</v>
      </c>
      <c r="J2752">
        <f>Input2022!J2752*0.000001</f>
        <v>9.2990399999999998</v>
      </c>
      <c r="K2752">
        <f>Input2022!K2752*0.000001</f>
        <v>8.9990000000000001E-3</v>
      </c>
      <c r="L2752">
        <f>Input2022!L2752*0.000001</f>
        <v>11.865679999999999</v>
      </c>
      <c r="M2752">
        <f>Input2022!M2752*0.000001</f>
        <v>11.091059999999999</v>
      </c>
      <c r="N2752">
        <f>Input2022!N2752*0.000001</f>
        <v>6.6707559999999999</v>
      </c>
      <c r="O2752">
        <f>Input2022!O2752*0.000001</f>
        <v>0</v>
      </c>
      <c r="P2752">
        <f>Input2022!P2752*0.000001</f>
        <v>2.0457540000000001</v>
      </c>
      <c r="Q2752">
        <f>Input2022!Q2752*0.000001</f>
        <v>-7.9364209999999993</v>
      </c>
      <c r="R2752">
        <f>Input2022!R2752*0.000001</f>
        <v>34.740787999999995</v>
      </c>
      <c r="S2752">
        <f>Input2022!S2752*0.000001</f>
        <v>26.804366999999999</v>
      </c>
      <c r="T2752">
        <f>Input2022!T2752*0.000001</f>
        <v>1.196866</v>
      </c>
      <c r="U2752">
        <f>Input2022!U2752*0.000001</f>
        <v>0</v>
      </c>
      <c r="V2752">
        <f>Input2022!V2752*0.000001</f>
        <v>0</v>
      </c>
      <c r="W2752">
        <f>Input2022!W2752*0.000001</f>
        <v>-1.9149079999999998</v>
      </c>
    </row>
    <row r="2753" spans="1:23">
      <c r="A2753">
        <f>Input2022!A2753</f>
        <v>2023</v>
      </c>
      <c r="B2753" t="str">
        <f>Input2022!B2753</f>
        <v>Union School District</v>
      </c>
      <c r="C2753" t="str">
        <f>Input2022!C2753</f>
        <v>School District</v>
      </c>
      <c r="D2753" t="str">
        <f>Input2022!D2753</f>
        <v>06</v>
      </c>
      <c r="E2753" t="str">
        <f>Input2022!E2753</f>
        <v>085</v>
      </c>
      <c r="F2753" t="str">
        <f>Input2022!F2753</f>
        <v>40320</v>
      </c>
      <c r="G2753" t="str">
        <f>Input2022!G2753</f>
        <v>CA</v>
      </c>
      <c r="H2753">
        <f>Input2022!H2753*0.000001</f>
        <v>3.2852919999999997</v>
      </c>
      <c r="I2753">
        <f>Input2022!I2753*0.000001</f>
        <v>-2.8892999999999999E-2</v>
      </c>
      <c r="J2753">
        <f>Input2022!J2753*0.000001</f>
        <v>81.139973999999995</v>
      </c>
      <c r="K2753">
        <f>Input2022!K2753*0.000001</f>
        <v>211.52398099999999</v>
      </c>
      <c r="L2753">
        <f>Input2022!L2753*0.000001</f>
        <v>108.826078</v>
      </c>
      <c r="M2753">
        <f>Input2022!M2753*0.000001</f>
        <v>78.623065999999994</v>
      </c>
      <c r="N2753">
        <f>Input2022!N2753*0.000001</f>
        <v>0</v>
      </c>
      <c r="O2753">
        <f>Input2022!O2753*0.000001</f>
        <v>8.301876</v>
      </c>
      <c r="P2753">
        <f>Input2022!P2753*0.000001</f>
        <v>4.5067509999999995</v>
      </c>
      <c r="Q2753">
        <f>Input2022!Q2753*0.000001</f>
        <v>-63.375816999999998</v>
      </c>
      <c r="R2753">
        <f>Input2022!R2753*0.000001</f>
        <v>287.62622635933815</v>
      </c>
      <c r="S2753">
        <f>Input2022!S2753*0.000001</f>
        <v>224.25040935933814</v>
      </c>
      <c r="T2753">
        <f>Input2022!T2753*0.000001</f>
        <v>9.4474429999999998</v>
      </c>
      <c r="U2753">
        <f>Input2022!U2753*0.000001</f>
        <v>0</v>
      </c>
      <c r="V2753">
        <f>Input2022!V2753*0.000001</f>
        <v>10.359444999999999</v>
      </c>
      <c r="W2753">
        <f>Input2022!W2753*0.000001</f>
        <v>-99.877037999999999</v>
      </c>
    </row>
    <row r="2754" spans="1:23">
      <c r="A2754">
        <f>Input2022!A2754</f>
        <v>2023</v>
      </c>
      <c r="B2754" t="str">
        <f>Input2022!B2754</f>
        <v>Upland</v>
      </c>
      <c r="C2754" t="str">
        <f>Input2022!C2754</f>
        <v>City</v>
      </c>
      <c r="D2754" t="str">
        <f>Input2022!D2754</f>
        <v>06</v>
      </c>
      <c r="E2754" t="str">
        <f>Input2022!E2754</f>
        <v>071</v>
      </c>
      <c r="F2754">
        <f>Input2022!F2754</f>
        <v>81344</v>
      </c>
      <c r="G2754" t="str">
        <f>Input2022!G2754</f>
        <v>CA</v>
      </c>
      <c r="H2754">
        <f>Input2022!H2754*0.000001</f>
        <v>5.6142810000000001</v>
      </c>
      <c r="I2754">
        <f>Input2022!I2754*0.000001</f>
        <v>-2.6208019999999999</v>
      </c>
      <c r="J2754">
        <f>Input2022!J2754*0.000001</f>
        <v>44.174911999999999</v>
      </c>
      <c r="K2754">
        <f>Input2022!K2754*0.000001</f>
        <v>56.623273999999995</v>
      </c>
      <c r="L2754">
        <f>Input2022!L2754*0.000001</f>
        <v>137.22870399999999</v>
      </c>
      <c r="M2754">
        <f>Input2022!M2754*0.000001</f>
        <v>53.152170999999996</v>
      </c>
      <c r="N2754">
        <f>Input2022!N2754*0.000001</f>
        <v>5.0785969999999994</v>
      </c>
      <c r="O2754">
        <f>Input2022!O2754*0.000001</f>
        <v>22.095627999999998</v>
      </c>
      <c r="P2754">
        <f>Input2022!P2754*0.000001</f>
        <v>24.080492</v>
      </c>
      <c r="Q2754">
        <f>Input2022!Q2754*0.000001</f>
        <v>-91.026854999999998</v>
      </c>
      <c r="R2754">
        <f>Input2022!R2754*0.000001</f>
        <v>387.22838099999996</v>
      </c>
      <c r="S2754">
        <f>Input2022!S2754*0.000001</f>
        <v>296.201526</v>
      </c>
      <c r="T2754">
        <f>Input2022!T2754*0.000001</f>
        <v>9.3640589999999992</v>
      </c>
      <c r="U2754">
        <f>Input2022!U2754*0.000001</f>
        <v>1.6560269999999999</v>
      </c>
      <c r="V2754">
        <f>Input2022!V2754*0.000001</f>
        <v>10.845590999999999</v>
      </c>
      <c r="W2754">
        <f>Input2022!W2754*0.000001</f>
        <v>-50.852573</v>
      </c>
    </row>
    <row r="2755" spans="1:23">
      <c r="A2755">
        <f>Input2022!A2755</f>
        <v>2023</v>
      </c>
      <c r="B2755" t="str">
        <f>Input2022!B2755</f>
        <v>Upland Unified School District</v>
      </c>
      <c r="C2755" t="str">
        <f>Input2022!C2755</f>
        <v>School District</v>
      </c>
      <c r="D2755" t="str">
        <f>Input2022!D2755</f>
        <v>06</v>
      </c>
      <c r="E2755" t="str">
        <f>Input2022!E2755</f>
        <v>071</v>
      </c>
      <c r="F2755" t="str">
        <f>Input2022!F2755</f>
        <v>00016</v>
      </c>
      <c r="G2755" t="str">
        <f>Input2022!G2755</f>
        <v>CA</v>
      </c>
      <c r="H2755">
        <f>Input2022!H2755*0.000001</f>
        <v>23.397112999999997</v>
      </c>
      <c r="I2755">
        <f>Input2022!I2755*0.000001</f>
        <v>-4.8500000000000001E-3</v>
      </c>
      <c r="J2755">
        <f>Input2022!J2755*0.000001</f>
        <v>164.56651299999999</v>
      </c>
      <c r="K2755">
        <f>Input2022!K2755*0.000001</f>
        <v>136.94530899999998</v>
      </c>
      <c r="L2755">
        <f>Input2022!L2755*0.000001</f>
        <v>206.57006199999998</v>
      </c>
      <c r="M2755">
        <f>Input2022!M2755*0.000001</f>
        <v>191.24170899999999</v>
      </c>
      <c r="N2755">
        <f>Input2022!N2755*0.000001</f>
        <v>0</v>
      </c>
      <c r="O2755">
        <f>Input2022!O2755*0.000001</f>
        <v>54.151145999999997</v>
      </c>
      <c r="P2755">
        <f>Input2022!P2755*0.000001</f>
        <v>20.292206</v>
      </c>
      <c r="Q2755">
        <f>Input2022!Q2755*0.000001</f>
        <v>-107.426187</v>
      </c>
      <c r="R2755">
        <f>Input2022!R2755*0.000001</f>
        <v>486.97760350877201</v>
      </c>
      <c r="S2755">
        <f>Input2022!S2755*0.000001</f>
        <v>379.55141650877198</v>
      </c>
      <c r="T2755">
        <f>Input2022!T2755*0.000001</f>
        <v>17.057057999999998</v>
      </c>
      <c r="U2755">
        <f>Input2022!U2755*0.000001</f>
        <v>-4.4251705963938969E-3</v>
      </c>
      <c r="V2755">
        <f>Input2022!V2755*0.000001</f>
        <v>33.027579829403606</v>
      </c>
      <c r="W2755">
        <f>Input2022!W2755*0.000001</f>
        <v>-143.515387</v>
      </c>
    </row>
    <row r="2756" spans="1:23">
      <c r="A2756">
        <f>Input2022!A2756</f>
        <v>2023</v>
      </c>
      <c r="B2756" t="str">
        <f>Input2022!B2756</f>
        <v>Upper Lake Unified School District</v>
      </c>
      <c r="C2756" t="str">
        <f>Input2022!C2756</f>
        <v>School District</v>
      </c>
      <c r="D2756" t="str">
        <f>Input2022!D2756</f>
        <v>06</v>
      </c>
      <c r="E2756" t="str">
        <f>Input2022!E2756</f>
        <v>033</v>
      </c>
      <c r="F2756" t="str">
        <f>Input2022!F2756</f>
        <v>01442</v>
      </c>
      <c r="G2756" t="str">
        <f>Input2022!G2756</f>
        <v>CA</v>
      </c>
      <c r="H2756">
        <f>Input2022!H2756*0.000001</f>
        <v>3.5987709999999997</v>
      </c>
      <c r="I2756">
        <f>Input2022!I2756*0.000001</f>
        <v>0</v>
      </c>
      <c r="J2756">
        <f>Input2022!J2756*0.000001</f>
        <v>18.885110999999998</v>
      </c>
      <c r="K2756">
        <f>Input2022!K2756*0.000001</f>
        <v>27.442117</v>
      </c>
      <c r="L2756">
        <f>Input2022!L2756*0.000001</f>
        <v>25.639724999999999</v>
      </c>
      <c r="M2756">
        <f>Input2022!M2756*0.000001</f>
        <v>23.011519</v>
      </c>
      <c r="N2756">
        <f>Input2022!N2756*0.000001</f>
        <v>0</v>
      </c>
      <c r="O2756">
        <f>Input2022!O2756*0.000001</f>
        <v>7.3225789999999993</v>
      </c>
      <c r="P2756">
        <f>Input2022!P2756*0.000001</f>
        <v>1.176345</v>
      </c>
      <c r="Q2756">
        <f>Input2022!Q2756*0.000001</f>
        <v>-10.403414999999999</v>
      </c>
      <c r="R2756">
        <f>Input2022!R2756*0.000001</f>
        <v>44.525455000000001</v>
      </c>
      <c r="S2756">
        <f>Input2022!S2756*0.000001</f>
        <v>34.122039999999998</v>
      </c>
      <c r="T2756">
        <f>Input2022!T2756*0.000001</f>
        <v>1.9303459999999999</v>
      </c>
      <c r="U2756">
        <f>Input2022!U2756*0.000001</f>
        <v>0</v>
      </c>
      <c r="V2756">
        <f>Input2022!V2756*0.000001</f>
        <v>0.99233499999999997</v>
      </c>
      <c r="W2756">
        <f>Input2022!W2756*0.000001</f>
        <v>-4.5278539999999996</v>
      </c>
    </row>
    <row r="2757" spans="1:23">
      <c r="A2757">
        <f>Input2022!A2757</f>
        <v>2023</v>
      </c>
      <c r="B2757" t="str">
        <f>Input2022!B2757</f>
        <v>Vacaville</v>
      </c>
      <c r="C2757" t="str">
        <f>Input2022!C2757</f>
        <v>City</v>
      </c>
      <c r="D2757" t="str">
        <f>Input2022!D2757</f>
        <v>06</v>
      </c>
      <c r="E2757" t="str">
        <f>Input2022!E2757</f>
        <v>095</v>
      </c>
      <c r="F2757">
        <f>Input2022!F2757</f>
        <v>81554</v>
      </c>
      <c r="G2757" t="str">
        <f>Input2022!G2757</f>
        <v>CA</v>
      </c>
      <c r="H2757">
        <f>Input2022!H2757*0.000001</f>
        <v>81.27525</v>
      </c>
      <c r="I2757">
        <f>Input2022!I2757*0.000001</f>
        <v>-10.488472999999999</v>
      </c>
      <c r="J2757">
        <f>Input2022!J2757*0.000001</f>
        <v>125.73811099999999</v>
      </c>
      <c r="K2757">
        <f>Input2022!K2757*0.000001</f>
        <v>101.80355899999999</v>
      </c>
      <c r="L2757">
        <f>Input2022!L2757*0.000001</f>
        <v>325.58083399999998</v>
      </c>
      <c r="M2757">
        <f>Input2022!M2757*0.000001</f>
        <v>131.063942</v>
      </c>
      <c r="N2757">
        <f>Input2022!N2757*0.000001</f>
        <v>0</v>
      </c>
      <c r="O2757">
        <f>Input2022!O2757*0.000001</f>
        <v>77.866692999999998</v>
      </c>
      <c r="P2757">
        <f>Input2022!P2757*0.000001</f>
        <v>11.897705999999999</v>
      </c>
      <c r="Q2757">
        <f>Input2022!Q2757*0.000001</f>
        <v>-277.09190000000001</v>
      </c>
      <c r="R2757">
        <f>Input2022!R2757*0.000001</f>
        <v>773.53657899999996</v>
      </c>
      <c r="S2757">
        <f>Input2022!S2757*0.000001</f>
        <v>496.44467899999995</v>
      </c>
      <c r="T2757">
        <f>Input2022!T2757*0.000001</f>
        <v>31.644250999999997</v>
      </c>
      <c r="U2757">
        <f>Input2022!U2757*0.000001</f>
        <v>54.417895999999999</v>
      </c>
      <c r="V2757">
        <f>Input2022!V2757*0.000001</f>
        <v>122.51966999999999</v>
      </c>
      <c r="W2757">
        <f>Input2022!W2757*0.000001</f>
        <v>-110.43251699999999</v>
      </c>
    </row>
    <row r="2758" spans="1:23">
      <c r="A2758">
        <f>Input2022!A2758</f>
        <v>2023</v>
      </c>
      <c r="B2758" t="str">
        <f>Input2022!B2758</f>
        <v>Vacaville Unified School District</v>
      </c>
      <c r="C2758" t="str">
        <f>Input2022!C2758</f>
        <v>School District</v>
      </c>
      <c r="D2758" t="str">
        <f>Input2022!D2758</f>
        <v>06</v>
      </c>
      <c r="E2758" t="str">
        <f>Input2022!E2758</f>
        <v>095</v>
      </c>
      <c r="F2758" t="str">
        <f>Input2022!F2758</f>
        <v>40590</v>
      </c>
      <c r="G2758" t="str">
        <f>Input2022!G2758</f>
        <v>CA</v>
      </c>
      <c r="H2758">
        <f>Input2022!H2758*0.000001</f>
        <v>29.304956999999998</v>
      </c>
      <c r="I2758">
        <f>Input2022!I2758*0.000001</f>
        <v>-1.1097159999999999</v>
      </c>
      <c r="J2758">
        <f>Input2022!J2758*0.000001</f>
        <v>156.760751</v>
      </c>
      <c r="K2758">
        <f>Input2022!K2758*0.000001</f>
        <v>251.75783899999999</v>
      </c>
      <c r="L2758">
        <f>Input2022!L2758*0.000001</f>
        <v>237.59957499999999</v>
      </c>
      <c r="M2758">
        <f>Input2022!M2758*0.000001</f>
        <v>181.25670299999999</v>
      </c>
      <c r="N2758">
        <f>Input2022!N2758*0.000001</f>
        <v>62.753155999999997</v>
      </c>
      <c r="O2758">
        <f>Input2022!O2758*0.000001</f>
        <v>0</v>
      </c>
      <c r="P2758">
        <f>Input2022!P2758*0.000001</f>
        <v>18.394942999999998</v>
      </c>
      <c r="Q2758">
        <f>Input2022!Q2758*0.000001</f>
        <v>-127.49533799999999</v>
      </c>
      <c r="R2758">
        <f>Input2022!R2758*0.000001</f>
        <v>558.20559150050667</v>
      </c>
      <c r="S2758">
        <f>Input2022!S2758*0.000001</f>
        <v>430.71025350050667</v>
      </c>
      <c r="T2758">
        <f>Input2022!T2758*0.000001</f>
        <v>16.860522</v>
      </c>
      <c r="U2758">
        <f>Input2022!U2758*0.000001</f>
        <v>17.98067</v>
      </c>
      <c r="V2758">
        <f>Input2022!V2758*0.000001</f>
        <v>33.547474999999999</v>
      </c>
      <c r="W2758">
        <f>Input2022!W2758*0.000001</f>
        <v>-112.251364</v>
      </c>
    </row>
    <row r="2759" spans="1:23">
      <c r="A2759">
        <f>Input2022!A2759</f>
        <v>2023</v>
      </c>
      <c r="B2759" t="str">
        <f>Input2022!B2759</f>
        <v>Val Verde Unified School District</v>
      </c>
      <c r="C2759" t="str">
        <f>Input2022!C2759</f>
        <v>School District</v>
      </c>
      <c r="D2759" t="str">
        <f>Input2022!D2759</f>
        <v>06</v>
      </c>
      <c r="E2759" t="str">
        <f>Input2022!E2759</f>
        <v>065</v>
      </c>
      <c r="F2759" t="str">
        <f>Input2022!F2759</f>
        <v>91135</v>
      </c>
      <c r="G2759" t="str">
        <f>Input2022!G2759</f>
        <v>CA</v>
      </c>
      <c r="H2759">
        <f>Input2022!H2759*0.000001</f>
        <v>109.48282599999999</v>
      </c>
      <c r="I2759">
        <f>Input2022!I2759*0.000001</f>
        <v>-3.4009239999999998</v>
      </c>
      <c r="J2759">
        <f>Input2022!J2759*0.000001</f>
        <v>386.25663099999997</v>
      </c>
      <c r="K2759">
        <f>Input2022!K2759*0.000001</f>
        <v>390.922617</v>
      </c>
      <c r="L2759">
        <f>Input2022!L2759*0.000001</f>
        <v>792.83878900000002</v>
      </c>
      <c r="M2759">
        <f>Input2022!M2759*0.000001</f>
        <v>416.09320700000001</v>
      </c>
      <c r="N2759">
        <f>Input2022!N2759*0.000001</f>
        <v>0</v>
      </c>
      <c r="O2759">
        <f>Input2022!O2759*0.000001</f>
        <v>184.48056099999999</v>
      </c>
      <c r="P2759">
        <f>Input2022!P2759*0.000001</f>
        <v>43.081561000000001</v>
      </c>
      <c r="Q2759">
        <f>Input2022!Q2759*0.000001</f>
        <v>-246.502578</v>
      </c>
      <c r="R2759">
        <f>Input2022!R2759*0.000001</f>
        <v>1091.481344</v>
      </c>
      <c r="S2759">
        <f>Input2022!S2759*0.000001</f>
        <v>844.97876599999995</v>
      </c>
      <c r="T2759">
        <f>Input2022!T2759*0.000001</f>
        <v>39.667854999999996</v>
      </c>
      <c r="U2759">
        <f>Input2022!U2759*0.000001</f>
        <v>-9.2630000000000004E-3</v>
      </c>
      <c r="V2759">
        <f>Input2022!V2759*0.000001</f>
        <v>9.9583159999999999</v>
      </c>
      <c r="W2759">
        <f>Input2022!W2759*0.000001</f>
        <v>-88.126532999999995</v>
      </c>
    </row>
    <row r="2760" spans="1:23">
      <c r="A2760">
        <f>Input2022!A2760</f>
        <v>2023</v>
      </c>
      <c r="B2760" t="str">
        <f>Input2022!B2760</f>
        <v>Valle Lindo School District</v>
      </c>
      <c r="C2760" t="str">
        <f>Input2022!C2760</f>
        <v>School District</v>
      </c>
      <c r="D2760" t="str">
        <f>Input2022!D2760</f>
        <v>06</v>
      </c>
      <c r="E2760" t="str">
        <f>Input2022!E2760</f>
        <v>037</v>
      </c>
      <c r="F2760" t="str">
        <f>Input2022!F2760</f>
        <v>40650</v>
      </c>
      <c r="G2760" t="str">
        <f>Input2022!G2760</f>
        <v>CA</v>
      </c>
      <c r="H2760">
        <f>Input2022!H2760*0.000001</f>
        <v>8.4984659999999987</v>
      </c>
      <c r="I2760">
        <f>Input2022!I2760*0.000001</f>
        <v>0</v>
      </c>
      <c r="J2760">
        <f>Input2022!J2760*0.000001</f>
        <v>15.990114</v>
      </c>
      <c r="K2760">
        <f>Input2022!K2760*0.000001</f>
        <v>0.11983199999999999</v>
      </c>
      <c r="L2760">
        <f>Input2022!L2760*0.000001</f>
        <v>18.646646999999998</v>
      </c>
      <c r="M2760">
        <f>Input2022!M2760*0.000001</f>
        <v>18.225362000000001</v>
      </c>
      <c r="N2760">
        <f>Input2022!N2760*0.000001</f>
        <v>12.075403</v>
      </c>
      <c r="O2760">
        <f>Input2022!O2760*0.000001</f>
        <v>0</v>
      </c>
      <c r="P2760">
        <f>Input2022!P2760*0.000001</f>
        <v>1.664844</v>
      </c>
      <c r="Q2760">
        <f>Input2022!Q2760*0.000001</f>
        <v>-11.699992</v>
      </c>
      <c r="R2760">
        <f>Input2022!R2760*0.000001</f>
        <v>53.189927334465203</v>
      </c>
      <c r="S2760">
        <f>Input2022!S2760*0.000001</f>
        <v>41.489935334465201</v>
      </c>
      <c r="T2760">
        <f>Input2022!T2760*0.000001</f>
        <v>1.761015</v>
      </c>
      <c r="U2760">
        <f>Input2022!U2760*0.000001</f>
        <v>-5.0237943332672873E-4</v>
      </c>
      <c r="V2760">
        <f>Input2022!V2760*0.000001</f>
        <v>3.1671656205666729</v>
      </c>
      <c r="W2760">
        <f>Input2022!W2760*0.000001</f>
        <v>-4.5234749999999995</v>
      </c>
    </row>
    <row r="2761" spans="1:23">
      <c r="A2761">
        <f>Input2022!A2761</f>
        <v>2023</v>
      </c>
      <c r="B2761" t="str">
        <f>Input2022!B2761</f>
        <v>Vallecitos Elementary School District</v>
      </c>
      <c r="C2761" t="str">
        <f>Input2022!C2761</f>
        <v>School District</v>
      </c>
      <c r="D2761" t="str">
        <f>Input2022!D2761</f>
        <v>06</v>
      </c>
      <c r="E2761" t="str">
        <f>Input2022!E2761</f>
        <v>073</v>
      </c>
      <c r="F2761" t="str">
        <f>Input2022!F2761</f>
        <v>40710</v>
      </c>
      <c r="G2761" t="str">
        <f>Input2022!G2761</f>
        <v>CA</v>
      </c>
      <c r="H2761">
        <f>Input2022!H2761*0.000001</f>
        <v>1.467668</v>
      </c>
      <c r="I2761">
        <f>Input2022!I2761*0.000001</f>
        <v>-1.7989999999999998E-3</v>
      </c>
      <c r="J2761">
        <f>Input2022!J2761*0.000001</f>
        <v>4.3738289999999997</v>
      </c>
      <c r="K2761">
        <f>Input2022!K2761*0.000001</f>
        <v>0</v>
      </c>
      <c r="L2761">
        <f>Input2022!L2761*0.000001</f>
        <v>6.3048889999999993</v>
      </c>
      <c r="M2761">
        <f>Input2022!M2761*0.000001</f>
        <v>5.7665869999999995</v>
      </c>
      <c r="N2761">
        <f>Input2022!N2761*0.000001</f>
        <v>2.2037559999999998</v>
      </c>
      <c r="O2761">
        <f>Input2022!O2761*0.000001</f>
        <v>0</v>
      </c>
      <c r="P2761">
        <f>Input2022!P2761*0.000001</f>
        <v>0.32908699999999996</v>
      </c>
      <c r="Q2761">
        <f>Input2022!Q2761*0.000001</f>
        <v>-2.4806089999999998</v>
      </c>
      <c r="R2761">
        <f>Input2022!R2761*0.000001</f>
        <v>10.882366659574471</v>
      </c>
      <c r="S2761">
        <f>Input2022!S2761*0.000001</f>
        <v>8.4017576595744714</v>
      </c>
      <c r="T2761">
        <f>Input2022!T2761*0.000001</f>
        <v>0.42908399999999997</v>
      </c>
      <c r="U2761">
        <f>Input2022!U2761*0.000001</f>
        <v>0</v>
      </c>
      <c r="V2761">
        <f>Input2022!V2761*0.000001</f>
        <v>0</v>
      </c>
      <c r="W2761">
        <f>Input2022!W2761*0.000001</f>
        <v>-0.403422</v>
      </c>
    </row>
    <row r="2762" spans="1:23">
      <c r="A2762">
        <f>Input2022!A2762</f>
        <v>2023</v>
      </c>
      <c r="B2762" t="str">
        <f>Input2022!B2762</f>
        <v>Vallejo</v>
      </c>
      <c r="C2762" t="str">
        <f>Input2022!C2762</f>
        <v>City</v>
      </c>
      <c r="D2762" t="str">
        <f>Input2022!D2762</f>
        <v>06</v>
      </c>
      <c r="E2762" t="str">
        <f>Input2022!E2762</f>
        <v>095</v>
      </c>
      <c r="F2762">
        <f>Input2022!F2762</f>
        <v>81666</v>
      </c>
      <c r="G2762" t="str">
        <f>Input2022!G2762</f>
        <v>CA</v>
      </c>
      <c r="H2762">
        <f>Input2022!H2762*0.000001</f>
        <v>37.862431000000001</v>
      </c>
      <c r="I2762">
        <f>Input2022!I2762*0.000001</f>
        <v>-13.540782</v>
      </c>
      <c r="J2762">
        <f>Input2022!J2762*0.000001</f>
        <v>117.088044</v>
      </c>
      <c r="K2762">
        <f>Input2022!K2762*0.000001</f>
        <v>130.029785</v>
      </c>
      <c r="L2762">
        <f>Input2022!L2762*0.000001</f>
        <v>258.57649599999996</v>
      </c>
      <c r="M2762">
        <f>Input2022!M2762*0.000001</f>
        <v>148.66634299999998</v>
      </c>
      <c r="N2762">
        <f>Input2022!N2762*0.000001</f>
        <v>0</v>
      </c>
      <c r="O2762">
        <f>Input2022!O2762*0.000001</f>
        <v>70.77959899999999</v>
      </c>
      <c r="P2762">
        <f>Input2022!P2762*0.000001</f>
        <v>28.050704</v>
      </c>
      <c r="Q2762">
        <f>Input2022!Q2762*0.000001</f>
        <v>-334.97070600000001</v>
      </c>
      <c r="R2762">
        <f>Input2022!R2762*0.000001</f>
        <v>878.37194699999998</v>
      </c>
      <c r="S2762">
        <f>Input2022!S2762*0.000001</f>
        <v>543.40124100000003</v>
      </c>
      <c r="T2762">
        <f>Input2022!T2762*0.000001</f>
        <v>32.780116999999997</v>
      </c>
      <c r="U2762">
        <f>Input2022!U2762*0.000001</f>
        <v>25.079000000000001</v>
      </c>
      <c r="V2762">
        <f>Input2022!V2762*0.000001</f>
        <v>33.783000000000001</v>
      </c>
      <c r="W2762">
        <f>Input2022!W2762*0.000001</f>
        <v>-166.88552300000001</v>
      </c>
    </row>
    <row r="2763" spans="1:23">
      <c r="A2763">
        <f>Input2022!A2763</f>
        <v>2023</v>
      </c>
      <c r="B2763" t="str">
        <f>Input2022!B2763</f>
        <v>Vallejo City Unified School District</v>
      </c>
      <c r="C2763" t="str">
        <f>Input2022!C2763</f>
        <v>School District</v>
      </c>
      <c r="D2763" t="str">
        <f>Input2022!D2763</f>
        <v>06</v>
      </c>
      <c r="E2763" t="str">
        <f>Input2022!E2763</f>
        <v>095</v>
      </c>
      <c r="F2763" t="str">
        <f>Input2022!F2763</f>
        <v>40740</v>
      </c>
      <c r="G2763" t="str">
        <f>Input2022!G2763</f>
        <v>CA</v>
      </c>
      <c r="H2763">
        <f>Input2022!H2763*0.000001</f>
        <v>70.604288999999994</v>
      </c>
      <c r="I2763">
        <f>Input2022!I2763*0.000001</f>
        <v>-5.26607</v>
      </c>
      <c r="J2763">
        <f>Input2022!J2763*0.000001</f>
        <v>193.23832999999999</v>
      </c>
      <c r="K2763">
        <f>Input2022!K2763*0.000001</f>
        <v>155.84697199999999</v>
      </c>
      <c r="L2763">
        <f>Input2022!L2763*0.000001</f>
        <v>274.95614499999999</v>
      </c>
      <c r="M2763">
        <f>Input2022!M2763*0.000001</f>
        <v>237.04376499999998</v>
      </c>
      <c r="N2763">
        <f>Input2022!N2763*0.000001</f>
        <v>0</v>
      </c>
      <c r="O2763">
        <f>Input2022!O2763*0.000001</f>
        <v>113.820178</v>
      </c>
      <c r="P2763">
        <f>Input2022!P2763*0.000001</f>
        <v>29.182607999999998</v>
      </c>
      <c r="Q2763">
        <f>Input2022!Q2763*0.000001</f>
        <v>-125.454088</v>
      </c>
      <c r="R2763">
        <f>Input2022!R2763*0.000001</f>
        <v>541.67201719298237</v>
      </c>
      <c r="S2763">
        <f>Input2022!S2763*0.000001</f>
        <v>416.21792919298247</v>
      </c>
      <c r="T2763">
        <f>Input2022!T2763*0.000001</f>
        <v>19.215586999999999</v>
      </c>
      <c r="U2763">
        <f>Input2022!U2763*0.000001</f>
        <v>-4.2398153358430739E-3</v>
      </c>
      <c r="V2763">
        <f>Input2022!V2763*0.000001</f>
        <v>68.83836718466415</v>
      </c>
      <c r="W2763">
        <f>Input2022!W2763*0.000001</f>
        <v>-131.69027800000001</v>
      </c>
    </row>
    <row r="2764" spans="1:23">
      <c r="A2764">
        <f>Input2022!A2764</f>
        <v>2023</v>
      </c>
      <c r="B2764" t="str">
        <f>Input2022!B2764</f>
        <v>Valley Center-Pauma Unified School District</v>
      </c>
      <c r="C2764" t="str">
        <f>Input2022!C2764</f>
        <v>School District</v>
      </c>
      <c r="D2764" t="str">
        <f>Input2022!D2764</f>
        <v>06</v>
      </c>
      <c r="E2764" t="str">
        <f>Input2022!E2764</f>
        <v>073</v>
      </c>
      <c r="F2764" t="str">
        <f>Input2022!F2764</f>
        <v>00069</v>
      </c>
      <c r="G2764" t="str">
        <f>Input2022!G2764</f>
        <v>CA</v>
      </c>
      <c r="H2764">
        <f>Input2022!H2764*0.000001</f>
        <v>21.173361</v>
      </c>
      <c r="I2764">
        <f>Input2022!I2764*0.000001</f>
        <v>-0.215</v>
      </c>
      <c r="J2764">
        <f>Input2022!J2764*0.000001</f>
        <v>59.498654999999999</v>
      </c>
      <c r="K2764">
        <f>Input2022!K2764*0.000001</f>
        <v>6.1917059999999999</v>
      </c>
      <c r="L2764">
        <f>Input2022!L2764*0.000001</f>
        <v>74.207815999999994</v>
      </c>
      <c r="M2764">
        <f>Input2022!M2764*0.000001</f>
        <v>71.931849999999997</v>
      </c>
      <c r="N2764">
        <f>Input2022!N2764*0.000001</f>
        <v>0</v>
      </c>
      <c r="O2764">
        <f>Input2022!O2764*0.000001</f>
        <v>33.618429999999996</v>
      </c>
      <c r="P2764">
        <f>Input2022!P2764*0.000001</f>
        <v>3.2554429999999996</v>
      </c>
      <c r="Q2764">
        <f>Input2022!Q2764*0.000001</f>
        <v>-41.439149</v>
      </c>
      <c r="R2764">
        <f>Input2022!R2764*0.000001</f>
        <v>188.53679599999998</v>
      </c>
      <c r="S2764">
        <f>Input2022!S2764*0.000001</f>
        <v>147.09764699999999</v>
      </c>
      <c r="T2764">
        <f>Input2022!T2764*0.000001</f>
        <v>6.5001809999999995</v>
      </c>
      <c r="U2764">
        <f>Input2022!U2764*0.000001</f>
        <v>0</v>
      </c>
      <c r="V2764">
        <f>Input2022!V2764*0.000001</f>
        <v>7.8416769999999998</v>
      </c>
      <c r="W2764">
        <f>Input2022!W2764*0.000001</f>
        <v>-21.839143999999997</v>
      </c>
    </row>
    <row r="2765" spans="1:23">
      <c r="A2765">
        <f>Input2022!A2765</f>
        <v>2023</v>
      </c>
      <c r="B2765" t="str">
        <f>Input2022!B2765</f>
        <v>Valley Home Joint Elementary School District</v>
      </c>
      <c r="C2765" t="str">
        <f>Input2022!C2765</f>
        <v>School District</v>
      </c>
      <c r="D2765" t="str">
        <f>Input2022!D2765</f>
        <v>06</v>
      </c>
      <c r="E2765" t="str">
        <f>Input2022!E2765</f>
        <v>077</v>
      </c>
      <c r="F2765" t="str">
        <f>Input2022!F2765</f>
        <v>40800</v>
      </c>
      <c r="G2765" t="str">
        <f>Input2022!G2765</f>
        <v>CA</v>
      </c>
      <c r="H2765">
        <f>Input2022!H2765*0.000001</f>
        <v>0.98921499999999996</v>
      </c>
      <c r="I2765">
        <f>Input2022!I2765*0.000001</f>
        <v>0</v>
      </c>
      <c r="J2765">
        <f>Input2022!J2765*0.000001</f>
        <v>2.6545700000000001</v>
      </c>
      <c r="K2765">
        <f>Input2022!K2765*0.000001</f>
        <v>1.9820229999999999</v>
      </c>
      <c r="L2765">
        <f>Input2022!L2765*0.000001</f>
        <v>2.918987</v>
      </c>
      <c r="M2765">
        <f>Input2022!M2765*0.000001</f>
        <v>2.8943529999999997</v>
      </c>
      <c r="N2765">
        <f>Input2022!N2765*0.000001</f>
        <v>0</v>
      </c>
      <c r="O2765">
        <f>Input2022!O2765*0.000001</f>
        <v>1.508505</v>
      </c>
      <c r="P2765">
        <f>Input2022!P2765*0.000001</f>
        <v>0.379886</v>
      </c>
      <c r="Q2765">
        <f>Input2022!Q2765*0.000001</f>
        <v>-1.373575</v>
      </c>
      <c r="R2765">
        <f>Input2022!R2765*0.000001</f>
        <v>6.293457904748486</v>
      </c>
      <c r="S2765">
        <f>Input2022!S2765*0.000001</f>
        <v>4.9198829047484862</v>
      </c>
      <c r="T2765">
        <f>Input2022!T2765*0.000001</f>
        <v>0.21476399999999998</v>
      </c>
      <c r="U2765">
        <f>Input2022!U2765*0.000001</f>
        <v>0</v>
      </c>
      <c r="V2765">
        <f>Input2022!V2765*0.000001</f>
        <v>0.11488999999999999</v>
      </c>
      <c r="W2765">
        <f>Input2022!W2765*0.000001</f>
        <v>-0.26674199999999998</v>
      </c>
    </row>
    <row r="2766" spans="1:23">
      <c r="A2766">
        <f>Input2022!A2766</f>
        <v>2023</v>
      </c>
      <c r="B2766" t="str">
        <f>Input2022!B2766</f>
        <v>Ventura County</v>
      </c>
      <c r="C2766" t="str">
        <f>Input2022!C2766</f>
        <v>County</v>
      </c>
      <c r="D2766" t="str">
        <f>Input2022!D2766</f>
        <v>06</v>
      </c>
      <c r="E2766" t="str">
        <f>Input2022!E2766</f>
        <v>111</v>
      </c>
      <c r="F2766" t="str">
        <f>Input2022!F2766</f>
        <v>00000</v>
      </c>
      <c r="G2766" t="str">
        <f>Input2022!G2766</f>
        <v>CA</v>
      </c>
      <c r="H2766">
        <f>Input2022!H2766*0.000001</f>
        <v>399.33299999999997</v>
      </c>
      <c r="I2766">
        <f>Input2022!I2766*0.000001</f>
        <v>-81.77</v>
      </c>
      <c r="J2766">
        <f>Input2022!J2766*0.000001</f>
        <v>1214.336</v>
      </c>
      <c r="K2766">
        <f>Input2022!K2766*0.000001</f>
        <v>567.70100000000002</v>
      </c>
      <c r="L2766">
        <f>Input2022!L2766*0.000001</f>
        <v>2778.3379999999997</v>
      </c>
      <c r="M2766">
        <f>Input2022!M2766*0.000001</f>
        <v>1538.3029999999999</v>
      </c>
      <c r="N2766">
        <f>Input2022!N2766*0.000001</f>
        <v>0</v>
      </c>
      <c r="O2766">
        <f>Input2022!O2766*0.000001</f>
        <v>716.77099999999996</v>
      </c>
      <c r="P2766">
        <f>Input2022!P2766*0.000001</f>
        <v>226.53199999999998</v>
      </c>
      <c r="Q2766">
        <f>Input2022!Q2766*0.000001</f>
        <v>-436.82099999999997</v>
      </c>
      <c r="R2766">
        <f>Input2022!R2766*0.000001</f>
        <v>7203.9236115843305</v>
      </c>
      <c r="S2766">
        <f>Input2022!S2766*0.000001</f>
        <v>6767.1026115843306</v>
      </c>
      <c r="T2766">
        <f>Input2022!T2766*0.000001</f>
        <v>179.75299999999999</v>
      </c>
      <c r="U2766">
        <f>Input2022!U2766*0.000001</f>
        <v>58.098999999999997</v>
      </c>
      <c r="V2766">
        <f>Input2022!V2766*0.000001</f>
        <v>192.84899999999999</v>
      </c>
      <c r="W2766">
        <f>Input2022!W2766*0.000001</f>
        <v>552.91499999999996</v>
      </c>
    </row>
    <row r="2767" spans="1:23">
      <c r="A2767">
        <f>Input2022!A2767</f>
        <v>2023</v>
      </c>
      <c r="B2767" t="str">
        <f>Input2022!B2767</f>
        <v>Ventura County Air Pollution Control District</v>
      </c>
      <c r="C2767" t="str">
        <f>Input2022!C2767</f>
        <v>Special District</v>
      </c>
      <c r="D2767" t="str">
        <f>Input2022!D2767</f>
        <v>06</v>
      </c>
      <c r="E2767" t="str">
        <f>Input2022!E2767</f>
        <v>111</v>
      </c>
      <c r="F2767">
        <f>Input2022!F2767</f>
        <v>99096</v>
      </c>
      <c r="G2767" t="str">
        <f>Input2022!G2767</f>
        <v>CA</v>
      </c>
      <c r="H2767">
        <f>Input2022!H2767*0.000001</f>
        <v>10.853999999999999</v>
      </c>
      <c r="I2767">
        <f>Input2022!I2767*0.000001</f>
        <v>0</v>
      </c>
      <c r="J2767">
        <f>Input2022!J2767*0.000001</f>
        <v>13.712999999999999</v>
      </c>
      <c r="K2767">
        <f>Input2022!K2767*0.000001</f>
        <v>0.26899999999999996</v>
      </c>
      <c r="L2767">
        <f>Input2022!L2767*0.000001</f>
        <v>15.77</v>
      </c>
      <c r="M2767">
        <f>Input2022!M2767*0.000001</f>
        <v>15.77</v>
      </c>
      <c r="N2767">
        <f>Input2022!N2767*0.000001</f>
        <v>0</v>
      </c>
      <c r="O2767">
        <f>Input2022!O2767*0.000001</f>
        <v>21.331</v>
      </c>
      <c r="P2767">
        <f>Input2022!P2767*0.000001</f>
        <v>12.260999999999999</v>
      </c>
      <c r="Q2767">
        <f>Input2022!Q2767*0.000001</f>
        <v>-2.0089999999999999</v>
      </c>
      <c r="R2767">
        <f>Input2022!R2767*0.000001</f>
        <v>34.224871999999998</v>
      </c>
      <c r="S2767">
        <f>Input2022!S2767*0.000001</f>
        <v>32.215871999999997</v>
      </c>
      <c r="T2767">
        <f>Input2022!T2767*0.000001</f>
        <v>0.75900000000000001</v>
      </c>
      <c r="U2767">
        <f>Input2022!U2767*0.000001</f>
        <v>0</v>
      </c>
      <c r="V2767">
        <f>Input2022!V2767*0.000001</f>
        <v>0</v>
      </c>
      <c r="W2767">
        <f>Input2022!W2767*0.000001</f>
        <v>9.9109999999999996</v>
      </c>
    </row>
    <row r="2768" spans="1:23">
      <c r="A2768">
        <f>Input2022!A2768</f>
        <v>2023</v>
      </c>
      <c r="B2768" t="str">
        <f>Input2022!B2768</f>
        <v>Ventura County Office of Education</v>
      </c>
      <c r="C2768" t="str">
        <f>Input2022!C2768</f>
        <v>School District</v>
      </c>
      <c r="D2768" t="str">
        <f>Input2022!D2768</f>
        <v>06</v>
      </c>
      <c r="E2768" t="str">
        <f>Input2022!E2768</f>
        <v>111</v>
      </c>
      <c r="F2768" t="str">
        <f>Input2022!F2768</f>
        <v>91047</v>
      </c>
      <c r="G2768" t="str">
        <f>Input2022!G2768</f>
        <v>CA</v>
      </c>
      <c r="H2768">
        <f>Input2022!H2768*0.000001</f>
        <v>44.964386999999995</v>
      </c>
      <c r="I2768">
        <f>Input2022!I2768*0.000001</f>
        <v>-0.68411599999999995</v>
      </c>
      <c r="J2768">
        <f>Input2022!J2768*0.000001</f>
        <v>121.96958699999999</v>
      </c>
      <c r="K2768">
        <f>Input2022!K2768*0.000001</f>
        <v>1.678941</v>
      </c>
      <c r="L2768">
        <f>Input2022!L2768*0.000001</f>
        <v>276.07403699999998</v>
      </c>
      <c r="M2768">
        <f>Input2022!M2768*0.000001</f>
        <v>132.15039899999999</v>
      </c>
      <c r="N2768">
        <f>Input2022!N2768*0.000001</f>
        <v>0</v>
      </c>
      <c r="O2768">
        <f>Input2022!O2768*0.000001</f>
        <v>63.108566999999994</v>
      </c>
      <c r="P2768">
        <f>Input2022!P2768*0.000001</f>
        <v>22.968792000000001</v>
      </c>
      <c r="Q2768">
        <f>Input2022!Q2768*0.000001</f>
        <v>-80.277264000000002</v>
      </c>
      <c r="R2768">
        <f>Input2022!R2768*0.000001</f>
        <v>313.0896531578947</v>
      </c>
      <c r="S2768">
        <f>Input2022!S2768*0.000001</f>
        <v>232.81238915789473</v>
      </c>
      <c r="T2768">
        <f>Input2022!T2768*0.000001</f>
        <v>11.47104</v>
      </c>
      <c r="U2768">
        <f>Input2022!U2768*0.000001</f>
        <v>-1.5621004557162671E-3</v>
      </c>
      <c r="V2768">
        <f>Input2022!V2768*0.000001</f>
        <v>1.8058528995442837</v>
      </c>
      <c r="W2768">
        <f>Input2022!W2768*0.000001</f>
        <v>-24.085017999999998</v>
      </c>
    </row>
    <row r="2769" spans="1:23">
      <c r="A2769">
        <f>Input2022!A2769</f>
        <v>2023</v>
      </c>
      <c r="B2769" t="str">
        <f>Input2022!B2769</f>
        <v>Ventura County Transportation Commission</v>
      </c>
      <c r="C2769" t="str">
        <f>Input2022!C2769</f>
        <v>Special District</v>
      </c>
      <c r="D2769" t="str">
        <f>Input2022!D2769</f>
        <v>06</v>
      </c>
      <c r="E2769" t="str">
        <f>Input2022!E2769</f>
        <v>111</v>
      </c>
      <c r="F2769">
        <f>Input2022!F2769</f>
        <v>99097</v>
      </c>
      <c r="G2769" t="str">
        <f>Input2022!G2769</f>
        <v>CA</v>
      </c>
      <c r="H2769">
        <f>Input2022!H2769*0.000001</f>
        <v>0.21546199999999999</v>
      </c>
      <c r="I2769">
        <f>Input2022!I2769*0.000001</f>
        <v>0</v>
      </c>
      <c r="J2769">
        <f>Input2022!J2769*0.000001</f>
        <v>20.942119999999999</v>
      </c>
      <c r="K2769">
        <f>Input2022!K2769*0.000001</f>
        <v>0.54170399999999996</v>
      </c>
      <c r="L2769">
        <f>Input2022!L2769*0.000001</f>
        <v>84.366812999999993</v>
      </c>
      <c r="M2769">
        <f>Input2022!M2769*0.000001</f>
        <v>9.8906139999999994</v>
      </c>
      <c r="N2769">
        <f>Input2022!N2769*0.000001</f>
        <v>0</v>
      </c>
      <c r="O2769">
        <f>Input2022!O2769*0.000001</f>
        <v>9.7462070000000001</v>
      </c>
      <c r="P2769">
        <f>Input2022!P2769*0.000001</f>
        <v>6.8016049999999995</v>
      </c>
      <c r="Q2769">
        <f>Input2022!Q2769*0.000001</f>
        <v>-1.8936879999999998</v>
      </c>
      <c r="R2769">
        <f>Input2022!R2769*0.000001</f>
        <v>8.1204459999999994</v>
      </c>
      <c r="S2769">
        <f>Input2022!S2769*0.000001</f>
        <v>6.2267579999999993</v>
      </c>
      <c r="T2769">
        <f>Input2022!T2769*0.000001</f>
        <v>0.335893</v>
      </c>
      <c r="U2769">
        <f>Input2022!U2769*0.000001</f>
        <v>1.6921219999999999</v>
      </c>
      <c r="V2769">
        <f>Input2022!V2769*0.000001</f>
        <v>1.9567519999999998</v>
      </c>
      <c r="W2769">
        <f>Input2022!W2769*0.000001</f>
        <v>0.65833199999999992</v>
      </c>
    </row>
    <row r="2770" spans="1:23">
      <c r="A2770">
        <f>Input2022!A2770</f>
        <v>2023</v>
      </c>
      <c r="B2770" t="str">
        <f>Input2022!B2770</f>
        <v>Ventura Unified School District</v>
      </c>
      <c r="C2770" t="str">
        <f>Input2022!C2770</f>
        <v>School District</v>
      </c>
      <c r="D2770" t="str">
        <f>Input2022!D2770</f>
        <v>06</v>
      </c>
      <c r="E2770" t="str">
        <f>Input2022!E2770</f>
        <v>111</v>
      </c>
      <c r="F2770" t="str">
        <f>Input2022!F2770</f>
        <v>40980</v>
      </c>
      <c r="G2770" t="str">
        <f>Input2022!G2770</f>
        <v>CA</v>
      </c>
      <c r="H2770">
        <f>Input2022!H2770*0.000001</f>
        <v>17.689477</v>
      </c>
      <c r="I2770">
        <f>Input2022!I2770*0.000001</f>
        <v>0</v>
      </c>
      <c r="J2770">
        <f>Input2022!J2770*0.000001</f>
        <v>242.911709</v>
      </c>
      <c r="K2770">
        <f>Input2022!K2770*0.000001</f>
        <v>150.37210400000001</v>
      </c>
      <c r="L2770">
        <f>Input2022!L2770*0.000001</f>
        <v>295.99616800000001</v>
      </c>
      <c r="M2770">
        <f>Input2022!M2770*0.000001</f>
        <v>270.20808899999997</v>
      </c>
      <c r="N2770">
        <f>Input2022!N2770*0.000001</f>
        <v>56.127358999999998</v>
      </c>
      <c r="O2770">
        <f>Input2022!O2770*0.000001</f>
        <v>0</v>
      </c>
      <c r="P2770">
        <f>Input2022!P2770*0.000001</f>
        <v>16.764931000000001</v>
      </c>
      <c r="Q2770">
        <f>Input2022!Q2770*0.000001</f>
        <v>-166.29931199999999</v>
      </c>
      <c r="R2770">
        <f>Input2022!R2770*0.000001</f>
        <v>729.70068099999992</v>
      </c>
      <c r="S2770">
        <f>Input2022!S2770*0.000001</f>
        <v>563.40136899999993</v>
      </c>
      <c r="T2770">
        <f>Input2022!T2770*0.000001</f>
        <v>26.139160999999998</v>
      </c>
      <c r="U2770">
        <f>Input2022!U2770*0.000001</f>
        <v>-7.0559999999999998E-3</v>
      </c>
      <c r="V2770">
        <f>Input2022!V2770*0.000001</f>
        <v>6.9404939999999993</v>
      </c>
      <c r="W2770">
        <f>Input2022!W2770*0.000001</f>
        <v>-124.88482099999999</v>
      </c>
    </row>
    <row r="2771" spans="1:23">
      <c r="A2771">
        <f>Input2022!A2771</f>
        <v>2023</v>
      </c>
      <c r="B2771" t="str">
        <f>Input2022!B2771</f>
        <v>Vernon</v>
      </c>
      <c r="C2771" t="str">
        <f>Input2022!C2771</f>
        <v>City</v>
      </c>
      <c r="D2771" t="str">
        <f>Input2022!D2771</f>
        <v>06</v>
      </c>
      <c r="E2771" t="str">
        <f>Input2022!E2771</f>
        <v>037</v>
      </c>
      <c r="F2771">
        <f>Input2022!F2771</f>
        <v>82422</v>
      </c>
      <c r="G2771" t="str">
        <f>Input2022!G2771</f>
        <v>CA</v>
      </c>
      <c r="H2771">
        <f>Input2022!H2771*0.000001</f>
        <v>36.125506999999999</v>
      </c>
      <c r="I2771">
        <f>Input2022!I2771*0.000001</f>
        <v>0</v>
      </c>
      <c r="J2771">
        <f>Input2022!J2771*0.000001</f>
        <v>65.697344000000001</v>
      </c>
      <c r="K2771">
        <f>Input2022!K2771*0.000001</f>
        <v>359.33174299999996</v>
      </c>
      <c r="L2771">
        <f>Input2022!L2771*0.000001</f>
        <v>343.43784599999998</v>
      </c>
      <c r="M2771">
        <f>Input2022!M2771*0.000001</f>
        <v>78.74436399999999</v>
      </c>
      <c r="N2771">
        <f>Input2022!N2771*0.000001</f>
        <v>0</v>
      </c>
      <c r="O2771">
        <f>Input2022!O2771*0.000001</f>
        <v>36.804414999999999</v>
      </c>
      <c r="P2771">
        <f>Input2022!P2771*0.000001</f>
        <v>4.4006319999999999</v>
      </c>
      <c r="Q2771">
        <f>Input2022!Q2771*0.000001</f>
        <v>-157.72250599999998</v>
      </c>
      <c r="R2771">
        <f>Input2022!R2771*0.000001</f>
        <v>513.76261</v>
      </c>
      <c r="S2771">
        <f>Input2022!S2771*0.000001</f>
        <v>356.04010399999999</v>
      </c>
      <c r="T2771">
        <f>Input2022!T2771*0.000001</f>
        <v>16.125046999999999</v>
      </c>
      <c r="U2771">
        <f>Input2022!U2771*0.000001</f>
        <v>10.939567</v>
      </c>
      <c r="V2771">
        <f>Input2022!V2771*0.000001</f>
        <v>27.325672999999998</v>
      </c>
      <c r="W2771">
        <f>Input2022!W2771*0.000001</f>
        <v>-63.210798999999994</v>
      </c>
    </row>
    <row r="2772" spans="1:23">
      <c r="A2772">
        <f>Input2022!A2772</f>
        <v>2023</v>
      </c>
      <c r="B2772" t="str">
        <f>Input2022!B2772</f>
        <v>Victor Elementary School District</v>
      </c>
      <c r="C2772" t="str">
        <f>Input2022!C2772</f>
        <v>School District</v>
      </c>
      <c r="D2772" t="str">
        <f>Input2022!D2772</f>
        <v>06</v>
      </c>
      <c r="E2772" t="str">
        <f>Input2022!E2772</f>
        <v>071</v>
      </c>
      <c r="F2772" t="str">
        <f>Input2022!F2772</f>
        <v>41040</v>
      </c>
      <c r="G2772" t="str">
        <f>Input2022!G2772</f>
        <v>CA</v>
      </c>
      <c r="H2772">
        <f>Input2022!H2772*0.000001</f>
        <v>64.826705000000004</v>
      </c>
      <c r="I2772">
        <f>Input2022!I2772*0.000001</f>
        <v>0</v>
      </c>
      <c r="J2772">
        <f>Input2022!J2772*0.000001</f>
        <v>200.060678</v>
      </c>
      <c r="K2772">
        <f>Input2022!K2772*0.000001</f>
        <v>69.401259999999994</v>
      </c>
      <c r="L2772">
        <f>Input2022!L2772*0.000001</f>
        <v>276.49289999999996</v>
      </c>
      <c r="M2772">
        <f>Input2022!M2772*0.000001</f>
        <v>255.75708899999998</v>
      </c>
      <c r="N2772">
        <f>Input2022!N2772*0.000001</f>
        <v>0</v>
      </c>
      <c r="O2772">
        <f>Input2022!O2772*0.000001</f>
        <v>148.63508099999999</v>
      </c>
      <c r="P2772">
        <f>Input2022!P2772*0.000001</f>
        <v>33.119392999999995</v>
      </c>
      <c r="Q2772">
        <f>Input2022!Q2772*0.000001</f>
        <v>-121.266544</v>
      </c>
      <c r="R2772">
        <f>Input2022!R2772*0.000001</f>
        <v>549.28693403508782</v>
      </c>
      <c r="S2772">
        <f>Input2022!S2772*0.000001</f>
        <v>428.02039003508781</v>
      </c>
      <c r="T2772">
        <f>Input2022!T2772*0.000001</f>
        <v>19.904637999999998</v>
      </c>
      <c r="U2772">
        <f>Input2022!U2772*0.000001</f>
        <v>-4.980491381018427E-3</v>
      </c>
      <c r="V2772">
        <f>Input2022!V2772*0.000001</f>
        <v>58.329995508618978</v>
      </c>
      <c r="W2772">
        <f>Input2022!W2772*0.000001</f>
        <v>-103.98629199999999</v>
      </c>
    </row>
    <row r="2773" spans="1:23">
      <c r="A2773">
        <f>Input2022!A2773</f>
        <v>2023</v>
      </c>
      <c r="B2773" t="str">
        <f>Input2022!B2773</f>
        <v>Victor Valley Union High School District</v>
      </c>
      <c r="C2773" t="str">
        <f>Input2022!C2773</f>
        <v>School District</v>
      </c>
      <c r="D2773" t="str">
        <f>Input2022!D2773</f>
        <v>06</v>
      </c>
      <c r="E2773" t="str">
        <f>Input2022!E2773</f>
        <v>071</v>
      </c>
      <c r="F2773" t="str">
        <f>Input2022!F2773</f>
        <v>36972</v>
      </c>
      <c r="G2773" t="str">
        <f>Input2022!G2773</f>
        <v>CA</v>
      </c>
      <c r="H2773">
        <f>Input2022!H2773*0.000001</f>
        <v>55.128754000000001</v>
      </c>
      <c r="I2773">
        <f>Input2022!I2773*0.000001</f>
        <v>-3</v>
      </c>
      <c r="J2773">
        <f>Input2022!J2773*0.000001</f>
        <v>218.24873099999999</v>
      </c>
      <c r="K2773">
        <f>Input2022!K2773*0.000001</f>
        <v>156.55755499999998</v>
      </c>
      <c r="L2773">
        <f>Input2022!L2773*0.000001</f>
        <v>277.22026999999997</v>
      </c>
      <c r="M2773">
        <f>Input2022!M2773*0.000001</f>
        <v>259.05665399999998</v>
      </c>
      <c r="N2773">
        <f>Input2022!N2773*0.000001</f>
        <v>0</v>
      </c>
      <c r="O2773">
        <f>Input2022!O2773*0.000001</f>
        <v>100.883926</v>
      </c>
      <c r="P2773">
        <f>Input2022!P2773*0.000001</f>
        <v>34.627741999999998</v>
      </c>
      <c r="Q2773">
        <f>Input2022!Q2773*0.000001</f>
        <v>-120.24134699999999</v>
      </c>
      <c r="R2773">
        <f>Input2022!R2773*0.000001</f>
        <v>524.33754099999999</v>
      </c>
      <c r="S2773">
        <f>Input2022!S2773*0.000001</f>
        <v>404.09619399999997</v>
      </c>
      <c r="T2773">
        <f>Input2022!T2773*0.000001</f>
        <v>20.705908999999998</v>
      </c>
      <c r="U2773">
        <f>Input2022!U2773*0.000001</f>
        <v>8.22194275985734</v>
      </c>
      <c r="V2773">
        <f>Input2022!V2773*0.000001</f>
        <v>30.053734759857342</v>
      </c>
      <c r="W2773">
        <f>Input2022!W2773*0.000001</f>
        <v>-80.322581</v>
      </c>
    </row>
    <row r="2774" spans="1:23">
      <c r="A2774">
        <f>Input2022!A2774</f>
        <v>2023</v>
      </c>
      <c r="B2774" t="str">
        <f>Input2022!B2774</f>
        <v>Victorville</v>
      </c>
      <c r="C2774" t="str">
        <f>Input2022!C2774</f>
        <v>City</v>
      </c>
      <c r="D2774" t="str">
        <f>Input2022!D2774</f>
        <v>06</v>
      </c>
      <c r="E2774" t="str">
        <f>Input2022!E2774</f>
        <v>071</v>
      </c>
      <c r="F2774">
        <f>Input2022!F2774</f>
        <v>82590</v>
      </c>
      <c r="G2774" t="str">
        <f>Input2022!G2774</f>
        <v>CA</v>
      </c>
      <c r="H2774">
        <f>Input2022!H2774*0.000001</f>
        <v>103.86967199999999</v>
      </c>
      <c r="I2774">
        <f>Input2022!I2774*0.000001</f>
        <v>0</v>
      </c>
      <c r="J2774">
        <f>Input2022!J2774*0.000001</f>
        <v>99.449902999999992</v>
      </c>
      <c r="K2774">
        <f>Input2022!K2774*0.000001</f>
        <v>332.28956099999999</v>
      </c>
      <c r="L2774">
        <f>Input2022!L2774*0.000001</f>
        <v>387.95441699999998</v>
      </c>
      <c r="M2774">
        <f>Input2022!M2774*0.000001</f>
        <v>125.773089</v>
      </c>
      <c r="N2774">
        <f>Input2022!N2774*0.000001</f>
        <v>0</v>
      </c>
      <c r="O2774">
        <f>Input2022!O2774*0.000001</f>
        <v>88.222149999999999</v>
      </c>
      <c r="P2774">
        <f>Input2022!P2774*0.000001</f>
        <v>4.3299820000000002</v>
      </c>
      <c r="Q2774">
        <f>Input2022!Q2774*0.000001</f>
        <v>-82.263665000000003</v>
      </c>
      <c r="R2774">
        <f>Input2022!R2774*0.000001</f>
        <v>257.33447778357299</v>
      </c>
      <c r="S2774">
        <f>Input2022!S2774*0.000001</f>
        <v>175.07081278357302</v>
      </c>
      <c r="T2774">
        <f>Input2022!T2774*0.000001</f>
        <v>10.299121999999999</v>
      </c>
      <c r="U2774">
        <f>Input2022!U2774*0.000001</f>
        <v>0</v>
      </c>
      <c r="V2774">
        <f>Input2022!V2774*0.000001</f>
        <v>35.269463000000002</v>
      </c>
      <c r="W2774">
        <f>Input2022!W2774*0.000001</f>
        <v>46.203997999999999</v>
      </c>
    </row>
    <row r="2775" spans="1:23">
      <c r="A2775">
        <f>Input2022!A2775</f>
        <v>2023</v>
      </c>
      <c r="B2775" t="str">
        <f>Input2022!B2775</f>
        <v>Villa Park</v>
      </c>
      <c r="C2775" t="str">
        <f>Input2022!C2775</f>
        <v>City</v>
      </c>
      <c r="D2775" t="str">
        <f>Input2022!D2775</f>
        <v>06</v>
      </c>
      <c r="E2775" t="str">
        <f>Input2022!E2775</f>
        <v>059</v>
      </c>
      <c r="F2775">
        <f>Input2022!F2775</f>
        <v>82744</v>
      </c>
      <c r="G2775" t="str">
        <f>Input2022!G2775</f>
        <v>CA</v>
      </c>
      <c r="H2775">
        <f>Input2022!H2775*0.000001</f>
        <v>3.9414229999999999</v>
      </c>
      <c r="I2775">
        <f>Input2022!I2775*0.000001</f>
        <v>-0.21024099999999998</v>
      </c>
      <c r="J2775">
        <f>Input2022!J2775*0.000001</f>
        <v>4.1930109999999994</v>
      </c>
      <c r="K2775">
        <f>Input2022!K2775*0.000001</f>
        <v>3.0275999999999997E-2</v>
      </c>
      <c r="L2775">
        <f>Input2022!L2775*0.000001</f>
        <v>6.4923719999999996</v>
      </c>
      <c r="M2775">
        <f>Input2022!M2775*0.000001</f>
        <v>5.286219</v>
      </c>
      <c r="N2775">
        <f>Input2022!N2775*0.000001</f>
        <v>0</v>
      </c>
      <c r="O2775">
        <f>Input2022!O2775*0.000001</f>
        <v>4.9387169999999996</v>
      </c>
      <c r="P2775">
        <f>Input2022!P2775*0.000001</f>
        <v>0.50663799999999992</v>
      </c>
      <c r="Q2775">
        <f>Input2022!Q2775*0.000001</f>
        <v>-1.5377099999999999</v>
      </c>
      <c r="R2775">
        <f>Input2022!R2775*0.000001</f>
        <v>7.0504809999999996</v>
      </c>
      <c r="S2775">
        <f>Input2022!S2775*0.000001</f>
        <v>5.5127709999999999</v>
      </c>
      <c r="T2775">
        <f>Input2022!T2775*0.000001</f>
        <v>0.15032899999999999</v>
      </c>
      <c r="U2775">
        <f>Input2022!U2775*0.000001</f>
        <v>0</v>
      </c>
      <c r="V2775">
        <f>Input2022!V2775*0.000001</f>
        <v>0.14629999999999999</v>
      </c>
      <c r="W2775">
        <f>Input2022!W2775*0.000001</f>
        <v>3.2752140000000001</v>
      </c>
    </row>
    <row r="2776" spans="1:23">
      <c r="A2776">
        <f>Input2022!A2776</f>
        <v>2023</v>
      </c>
      <c r="B2776" t="str">
        <f>Input2022!B2776</f>
        <v>Vineland Elementary School District</v>
      </c>
      <c r="C2776" t="str">
        <f>Input2022!C2776</f>
        <v>School District</v>
      </c>
      <c r="D2776" t="str">
        <f>Input2022!D2776</f>
        <v>06</v>
      </c>
      <c r="E2776" t="str">
        <f>Input2022!E2776</f>
        <v>029</v>
      </c>
      <c r="F2776" t="str">
        <f>Input2022!F2776</f>
        <v>41130</v>
      </c>
      <c r="G2776" t="str">
        <f>Input2022!G2776</f>
        <v>CA</v>
      </c>
      <c r="H2776">
        <f>Input2022!H2776*0.000001</f>
        <v>13.398207999999999</v>
      </c>
      <c r="I2776">
        <f>Input2022!I2776*0.000001</f>
        <v>0</v>
      </c>
      <c r="J2776">
        <f>Input2022!J2776*0.000001</f>
        <v>15.102212</v>
      </c>
      <c r="K2776">
        <f>Input2022!K2776*0.000001</f>
        <v>5.4233079999999996</v>
      </c>
      <c r="L2776">
        <f>Input2022!L2776*0.000001</f>
        <v>18.661398999999999</v>
      </c>
      <c r="M2776">
        <f>Input2022!M2776*0.000001</f>
        <v>15.779218999999999</v>
      </c>
      <c r="N2776">
        <f>Input2022!N2776*0.000001</f>
        <v>18.114788999999998</v>
      </c>
      <c r="O2776">
        <f>Input2022!O2776*0.000001</f>
        <v>0</v>
      </c>
      <c r="P2776">
        <f>Input2022!P2776*0.000001</f>
        <v>4.3291819999999994</v>
      </c>
      <c r="Q2776">
        <f>Input2022!Q2776*0.000001</f>
        <v>-7.452</v>
      </c>
      <c r="R2776">
        <f>Input2022!R2776*0.000001</f>
        <v>39.404738878143135</v>
      </c>
      <c r="S2776">
        <f>Input2022!S2776*0.000001</f>
        <v>31.952738878143137</v>
      </c>
      <c r="T2776">
        <f>Input2022!T2776*0.000001</f>
        <v>0.97950099999999996</v>
      </c>
      <c r="U2776">
        <f>Input2022!U2776*0.000001</f>
        <v>0</v>
      </c>
      <c r="V2776">
        <f>Input2022!V2776*0.000001</f>
        <v>1.6795789999999999</v>
      </c>
      <c r="W2776">
        <f>Input2022!W2776*0.000001</f>
        <v>3.1469399999999998</v>
      </c>
    </row>
    <row r="2777" spans="1:23">
      <c r="A2777">
        <f>Input2022!A2777</f>
        <v>2023</v>
      </c>
      <c r="B2777" t="str">
        <f>Input2022!B2777</f>
        <v>Visalia</v>
      </c>
      <c r="C2777" t="str">
        <f>Input2022!C2777</f>
        <v>City</v>
      </c>
      <c r="D2777" t="str">
        <f>Input2022!D2777</f>
        <v>06</v>
      </c>
      <c r="E2777" t="str">
        <f>Input2022!E2777</f>
        <v>107</v>
      </c>
      <c r="F2777">
        <f>Input2022!F2777</f>
        <v>82954</v>
      </c>
      <c r="G2777" t="str">
        <f>Input2022!G2777</f>
        <v>CA</v>
      </c>
      <c r="H2777">
        <f>Input2022!H2777*0.000001</f>
        <v>51.915773999999999</v>
      </c>
      <c r="I2777">
        <f>Input2022!I2777*0.000001</f>
        <v>-20.276501</v>
      </c>
      <c r="J2777">
        <f>Input2022!J2777*0.000001</f>
        <v>78.594511999999995</v>
      </c>
      <c r="K2777">
        <f>Input2022!K2777*0.000001</f>
        <v>107.16093599999999</v>
      </c>
      <c r="L2777">
        <f>Input2022!L2777*0.000001</f>
        <v>277.83135799999997</v>
      </c>
      <c r="M2777">
        <f>Input2022!M2777*0.000001</f>
        <v>100.417636</v>
      </c>
      <c r="N2777">
        <f>Input2022!N2777*0.000001</f>
        <v>0</v>
      </c>
      <c r="O2777">
        <f>Input2022!O2777*0.000001</f>
        <v>29.727048</v>
      </c>
      <c r="P2777">
        <f>Input2022!P2777*0.000001</f>
        <v>3.8448639999999998</v>
      </c>
      <c r="Q2777">
        <f>Input2022!Q2777*0.000001</f>
        <v>-156.42908</v>
      </c>
      <c r="R2777">
        <f>Input2022!R2777*0.000001</f>
        <v>571.687409</v>
      </c>
      <c r="S2777">
        <f>Input2022!S2777*0.000001</f>
        <v>415.258329</v>
      </c>
      <c r="T2777">
        <f>Input2022!T2777*0.000001</f>
        <v>20.298068000000001</v>
      </c>
      <c r="U2777">
        <f>Input2022!U2777*0.000001</f>
        <v>0</v>
      </c>
      <c r="V2777">
        <f>Input2022!V2777*0.000001</f>
        <v>0</v>
      </c>
      <c r="W2777">
        <f>Input2022!W2777*0.000001</f>
        <v>97.330168999999998</v>
      </c>
    </row>
    <row r="2778" spans="1:23">
      <c r="A2778">
        <f>Input2022!A2778</f>
        <v>2023</v>
      </c>
      <c r="B2778" t="str">
        <f>Input2022!B2778</f>
        <v>Visalia Unified School District</v>
      </c>
      <c r="C2778" t="str">
        <f>Input2022!C2778</f>
        <v>School District</v>
      </c>
      <c r="D2778" t="str">
        <f>Input2022!D2778</f>
        <v>06</v>
      </c>
      <c r="E2778" t="str">
        <f>Input2022!E2778</f>
        <v>107</v>
      </c>
      <c r="F2778" t="str">
        <f>Input2022!F2778</f>
        <v>41160</v>
      </c>
      <c r="G2778" t="str">
        <f>Input2022!G2778</f>
        <v>CA</v>
      </c>
      <c r="H2778">
        <f>Input2022!H2778*0.000001</f>
        <v>96.756147999999996</v>
      </c>
      <c r="I2778">
        <f>Input2022!I2778*0.000001</f>
        <v>-18.102961000000001</v>
      </c>
      <c r="J2778">
        <f>Input2022!J2778*0.000001</f>
        <v>502.87964599999998</v>
      </c>
      <c r="K2778">
        <f>Input2022!K2778*0.000001</f>
        <v>114.99880399999999</v>
      </c>
      <c r="L2778">
        <f>Input2022!L2778*0.000001</f>
        <v>642.655798</v>
      </c>
      <c r="M2778">
        <f>Input2022!M2778*0.000001</f>
        <v>584.88895000000002</v>
      </c>
      <c r="N2778">
        <f>Input2022!N2778*0.000001</f>
        <v>220.90020199999998</v>
      </c>
      <c r="O2778">
        <f>Input2022!O2778*0.000001</f>
        <v>0</v>
      </c>
      <c r="P2778">
        <f>Input2022!P2778*0.000001</f>
        <v>68.848641999999998</v>
      </c>
      <c r="Q2778">
        <f>Input2022!Q2778*0.000001</f>
        <v>-308.46600000000001</v>
      </c>
      <c r="R2778">
        <f>Input2022!R2778*0.000001</f>
        <v>1376.9981003039518</v>
      </c>
      <c r="S2778">
        <f>Input2022!S2778*0.000001</f>
        <v>1068.5321003039517</v>
      </c>
      <c r="T2778">
        <f>Input2022!T2778*0.000001</f>
        <v>52.215115999999995</v>
      </c>
      <c r="U2778">
        <f>Input2022!U2778*0.000001</f>
        <v>2.9291339999999999</v>
      </c>
      <c r="V2778">
        <f>Input2022!V2778*0.000001</f>
        <v>102.28110199999999</v>
      </c>
      <c r="W2778">
        <f>Input2022!W2778*0.000001</f>
        <v>-184.204016</v>
      </c>
    </row>
    <row r="2779" spans="1:23">
      <c r="A2779">
        <f>Input2022!A2779</f>
        <v>2023</v>
      </c>
      <c r="B2779" t="str">
        <f>Input2022!B2779</f>
        <v>Vista</v>
      </c>
      <c r="C2779" t="str">
        <f>Input2022!C2779</f>
        <v>City</v>
      </c>
      <c r="D2779" t="str">
        <f>Input2022!D2779</f>
        <v>06</v>
      </c>
      <c r="E2779" t="str">
        <f>Input2022!E2779</f>
        <v>073</v>
      </c>
      <c r="F2779">
        <f>Input2022!F2779</f>
        <v>82996</v>
      </c>
      <c r="G2779" t="str">
        <f>Input2022!G2779</f>
        <v>CA</v>
      </c>
      <c r="H2779">
        <f>Input2022!H2779*0.000001</f>
        <v>110.89605999999999</v>
      </c>
      <c r="I2779">
        <f>Input2022!I2779*0.000001</f>
        <v>-16.823277999999998</v>
      </c>
      <c r="J2779">
        <f>Input2022!J2779*0.000001</f>
        <v>90.240811999999991</v>
      </c>
      <c r="K2779">
        <f>Input2022!K2779*0.000001</f>
        <v>110.11414099999999</v>
      </c>
      <c r="L2779">
        <f>Input2022!L2779*0.000001</f>
        <v>173.74693199999999</v>
      </c>
      <c r="M2779">
        <f>Input2022!M2779*0.000001</f>
        <v>117.69835399999999</v>
      </c>
      <c r="N2779">
        <f>Input2022!N2779*0.000001</f>
        <v>0</v>
      </c>
      <c r="O2779">
        <f>Input2022!O2779*0.000001</f>
        <v>137.22362999999999</v>
      </c>
      <c r="P2779">
        <f>Input2022!P2779*0.000001</f>
        <v>14.344427999999999</v>
      </c>
      <c r="Q2779">
        <f>Input2022!Q2779*0.000001</f>
        <v>-77.657133000000002</v>
      </c>
      <c r="R2779">
        <f>Input2022!R2779*0.000001</f>
        <v>319.04492099999999</v>
      </c>
      <c r="S2779">
        <f>Input2022!S2779*0.000001</f>
        <v>241.387788</v>
      </c>
      <c r="T2779">
        <f>Input2022!T2779*0.000001</f>
        <v>14.205941999999999</v>
      </c>
      <c r="U2779">
        <f>Input2022!U2779*0.000001</f>
        <v>0</v>
      </c>
      <c r="V2779">
        <f>Input2022!V2779*0.000001</f>
        <v>0</v>
      </c>
      <c r="W2779">
        <f>Input2022!W2779*0.000001</f>
        <v>94.752127999999999</v>
      </c>
    </row>
    <row r="2780" spans="1:23">
      <c r="A2780">
        <f>Input2022!A2780</f>
        <v>2023</v>
      </c>
      <c r="B2780" t="str">
        <f>Input2022!B2780</f>
        <v>Vista Unified School District</v>
      </c>
      <c r="C2780" t="str">
        <f>Input2022!C2780</f>
        <v>School District</v>
      </c>
      <c r="D2780" t="str">
        <f>Input2022!D2780</f>
        <v>06</v>
      </c>
      <c r="E2780" t="str">
        <f>Input2022!E2780</f>
        <v>073</v>
      </c>
      <c r="F2780" t="str">
        <f>Input2022!F2780</f>
        <v>41190</v>
      </c>
      <c r="G2780" t="str">
        <f>Input2022!G2780</f>
        <v>CA</v>
      </c>
      <c r="H2780">
        <f>Input2022!H2780*0.000001</f>
        <v>49.022309</v>
      </c>
      <c r="I2780">
        <f>Input2022!I2780*0.000001</f>
        <v>0</v>
      </c>
      <c r="J2780">
        <f>Input2022!J2780*0.000001</f>
        <v>323.31913599999996</v>
      </c>
      <c r="K2780">
        <f>Input2022!K2780*0.000001</f>
        <v>286.12062199999997</v>
      </c>
      <c r="L2780">
        <f>Input2022!L2780*0.000001</f>
        <v>440.92337799999996</v>
      </c>
      <c r="M2780">
        <f>Input2022!M2780*0.000001</f>
        <v>381.11438599999997</v>
      </c>
      <c r="N2780">
        <f>Input2022!N2780*0.000001</f>
        <v>0</v>
      </c>
      <c r="O2780">
        <f>Input2022!O2780*0.000001</f>
        <v>135.751746</v>
      </c>
      <c r="P2780">
        <f>Input2022!P2780*0.000001</f>
        <v>42.564673999999997</v>
      </c>
      <c r="Q2780">
        <f>Input2022!Q2780*0.000001</f>
        <v>-241.625269</v>
      </c>
      <c r="R2780">
        <f>Input2022!R2780*0.000001</f>
        <v>1080.399815894737</v>
      </c>
      <c r="S2780">
        <f>Input2022!S2780*0.000001</f>
        <v>838.774546894737</v>
      </c>
      <c r="T2780">
        <f>Input2022!T2780*0.000001</f>
        <v>35.737845</v>
      </c>
      <c r="U2780">
        <f>Input2022!U2780*0.000001</f>
        <v>-9.5800192193382198E-3</v>
      </c>
      <c r="V2780">
        <f>Input2022!V2780*0.000001</f>
        <v>28.910255980780661</v>
      </c>
      <c r="W2780">
        <f>Input2022!W2780*0.000001</f>
        <v>-210.57779099999999</v>
      </c>
    </row>
    <row r="2781" spans="1:23">
      <c r="A2781">
        <f>Input2022!A2781</f>
        <v>2023</v>
      </c>
      <c r="B2781" t="str">
        <f>Input2022!B2781</f>
        <v>Walnut</v>
      </c>
      <c r="C2781" t="str">
        <f>Input2022!C2781</f>
        <v>City</v>
      </c>
      <c r="D2781" t="str">
        <f>Input2022!D2781</f>
        <v>06</v>
      </c>
      <c r="E2781" t="str">
        <f>Input2022!E2781</f>
        <v>037</v>
      </c>
      <c r="F2781">
        <f>Input2022!F2781</f>
        <v>83332</v>
      </c>
      <c r="G2781" t="str">
        <f>Input2022!G2781</f>
        <v>CA</v>
      </c>
      <c r="H2781">
        <f>Input2022!H2781*0.000001</f>
        <v>30.077242999999999</v>
      </c>
      <c r="I2781">
        <f>Input2022!I2781*0.000001</f>
        <v>-1.5328389999999998</v>
      </c>
      <c r="J2781">
        <f>Input2022!J2781*0.000001</f>
        <v>14.902636999999999</v>
      </c>
      <c r="K2781">
        <f>Input2022!K2781*0.000001</f>
        <v>0.22391899999999998</v>
      </c>
      <c r="L2781">
        <f>Input2022!L2781*0.000001</f>
        <v>30.161230999999997</v>
      </c>
      <c r="M2781">
        <f>Input2022!M2781*0.000001</f>
        <v>17.863455999999999</v>
      </c>
      <c r="N2781">
        <f>Input2022!N2781*0.000001</f>
        <v>0</v>
      </c>
      <c r="O2781">
        <f>Input2022!O2781*0.000001</f>
        <v>34.974519000000001</v>
      </c>
      <c r="P2781">
        <f>Input2022!P2781*0.000001</f>
        <v>4.3923860000000001</v>
      </c>
      <c r="Q2781">
        <f>Input2022!Q2781*0.000001</f>
        <v>-9.3901769999999996</v>
      </c>
      <c r="R2781">
        <f>Input2022!R2781*0.000001</f>
        <v>43.054456999999999</v>
      </c>
      <c r="S2781">
        <f>Input2022!S2781*0.000001</f>
        <v>33.664279999999998</v>
      </c>
      <c r="T2781">
        <f>Input2022!T2781*0.000001</f>
        <v>1.0347839999999999</v>
      </c>
      <c r="U2781">
        <f>Input2022!U2781*0.000001</f>
        <v>0</v>
      </c>
      <c r="V2781">
        <f>Input2022!V2781*0.000001</f>
        <v>1.5098129999999998</v>
      </c>
      <c r="W2781">
        <f>Input2022!W2781*0.000001</f>
        <v>25.065076999999999</v>
      </c>
    </row>
    <row r="2782" spans="1:23">
      <c r="A2782">
        <f>Input2022!A2782</f>
        <v>2023</v>
      </c>
      <c r="B2782" t="str">
        <f>Input2022!B2782</f>
        <v>Walnut Creek</v>
      </c>
      <c r="C2782" t="str">
        <f>Input2022!C2782</f>
        <v>City</v>
      </c>
      <c r="D2782" t="str">
        <f>Input2022!D2782</f>
        <v>06</v>
      </c>
      <c r="E2782" t="str">
        <f>Input2022!E2782</f>
        <v>013</v>
      </c>
      <c r="F2782">
        <f>Input2022!F2782</f>
        <v>83346</v>
      </c>
      <c r="G2782" t="str">
        <f>Input2022!G2782</f>
        <v>CA</v>
      </c>
      <c r="H2782">
        <f>Input2022!H2782*0.000001</f>
        <v>68.550371999999996</v>
      </c>
      <c r="I2782">
        <f>Input2022!I2782*0.000001</f>
        <v>-2.9030309999999999</v>
      </c>
      <c r="J2782">
        <f>Input2022!J2782*0.000001</f>
        <v>89.201980999999989</v>
      </c>
      <c r="K2782">
        <f>Input2022!K2782*0.000001</f>
        <v>12.003990999999999</v>
      </c>
      <c r="L2782">
        <f>Input2022!L2782*0.000001</f>
        <v>129.175163</v>
      </c>
      <c r="M2782">
        <f>Input2022!M2782*0.000001</f>
        <v>102.38400999999999</v>
      </c>
      <c r="N2782">
        <f>Input2022!N2782*0.000001</f>
        <v>0</v>
      </c>
      <c r="O2782">
        <f>Input2022!O2782*0.000001</f>
        <v>89.510996999999989</v>
      </c>
      <c r="P2782">
        <f>Input2022!P2782*0.000001</f>
        <v>8.7845479999999991</v>
      </c>
      <c r="Q2782">
        <f>Input2022!Q2782*0.000001</f>
        <v>-145.592569</v>
      </c>
      <c r="R2782">
        <f>Input2022!R2782*0.000001</f>
        <v>476.43042099999997</v>
      </c>
      <c r="S2782">
        <f>Input2022!S2782*0.000001</f>
        <v>330.837852</v>
      </c>
      <c r="T2782">
        <f>Input2022!T2782*0.000001</f>
        <v>15.596879999999999</v>
      </c>
      <c r="U2782">
        <f>Input2022!U2782*0.000001</f>
        <v>0</v>
      </c>
      <c r="V2782">
        <f>Input2022!V2782*0.000001</f>
        <v>0</v>
      </c>
      <c r="W2782">
        <f>Input2022!W2782*0.000001</f>
        <v>33.465311</v>
      </c>
    </row>
    <row r="2783" spans="1:23">
      <c r="A2783">
        <f>Input2022!A2783</f>
        <v>2023</v>
      </c>
      <c r="B2783" t="str">
        <f>Input2022!B2783</f>
        <v>Walnut Creek School District</v>
      </c>
      <c r="C2783" t="str">
        <f>Input2022!C2783</f>
        <v>School District</v>
      </c>
      <c r="D2783" t="str">
        <f>Input2022!D2783</f>
        <v>06</v>
      </c>
      <c r="E2783" t="str">
        <f>Input2022!E2783</f>
        <v>013</v>
      </c>
      <c r="F2783" t="str">
        <f>Input2022!F2783</f>
        <v>41250</v>
      </c>
      <c r="G2783" t="str">
        <f>Input2022!G2783</f>
        <v>CA</v>
      </c>
      <c r="H2783">
        <f>Input2022!H2783*0.000001</f>
        <v>6.2575560000000001</v>
      </c>
      <c r="I2783">
        <f>Input2022!I2783*0.000001</f>
        <v>0</v>
      </c>
      <c r="J2783">
        <f>Input2022!J2783*0.000001</f>
        <v>48.413965999999995</v>
      </c>
      <c r="K2783">
        <f>Input2022!K2783*0.000001</f>
        <v>130.23902200000001</v>
      </c>
      <c r="L2783">
        <f>Input2022!L2783*0.000001</f>
        <v>56.193878999999995</v>
      </c>
      <c r="M2783">
        <f>Input2022!M2783*0.000001</f>
        <v>50.995108999999999</v>
      </c>
      <c r="N2783">
        <f>Input2022!N2783*0.000001</f>
        <v>0</v>
      </c>
      <c r="O2783">
        <f>Input2022!O2783*0.000001</f>
        <v>8.953303</v>
      </c>
      <c r="P2783">
        <f>Input2022!P2783*0.000001</f>
        <v>1.8594959999999998</v>
      </c>
      <c r="Q2783">
        <f>Input2022!Q2783*0.000001</f>
        <v>-35.818411999999995</v>
      </c>
      <c r="R2783">
        <f>Input2022!R2783*0.000001</f>
        <v>164.13662241087786</v>
      </c>
      <c r="S2783">
        <f>Input2022!S2783*0.000001</f>
        <v>128.31821041087787</v>
      </c>
      <c r="T2783">
        <f>Input2022!T2783*0.000001</f>
        <v>5.5559189999999994</v>
      </c>
      <c r="U2783">
        <f>Input2022!U2783*0.000001</f>
        <v>0</v>
      </c>
      <c r="V2783">
        <f>Input2022!V2783*0.000001</f>
        <v>3.6542309999999998</v>
      </c>
      <c r="W2783">
        <f>Input2022!W2783*0.000001</f>
        <v>-24.998618</v>
      </c>
    </row>
    <row r="2784" spans="1:23">
      <c r="A2784">
        <f>Input2022!A2784</f>
        <v>2023</v>
      </c>
      <c r="B2784" t="str">
        <f>Input2022!B2784</f>
        <v>Walnut Valley Unified School District</v>
      </c>
      <c r="C2784" t="str">
        <f>Input2022!C2784</f>
        <v>School District</v>
      </c>
      <c r="D2784" t="str">
        <f>Input2022!D2784</f>
        <v>06</v>
      </c>
      <c r="E2784" t="str">
        <f>Input2022!E2784</f>
        <v>037</v>
      </c>
      <c r="F2784" t="str">
        <f>Input2022!F2784</f>
        <v>41280</v>
      </c>
      <c r="G2784" t="str">
        <f>Input2022!G2784</f>
        <v>CA</v>
      </c>
      <c r="H2784">
        <f>Input2022!H2784*0.000001</f>
        <v>64.844826999999995</v>
      </c>
      <c r="I2784">
        <f>Input2022!I2784*0.000001</f>
        <v>0</v>
      </c>
      <c r="J2784">
        <f>Input2022!J2784*0.000001</f>
        <v>188.934068</v>
      </c>
      <c r="K2784">
        <f>Input2022!K2784*0.000001</f>
        <v>271.79589599999997</v>
      </c>
      <c r="L2784">
        <f>Input2022!L2784*0.000001</f>
        <v>253.93229399999998</v>
      </c>
      <c r="M2784">
        <f>Input2022!M2784*0.000001</f>
        <v>216.89473699999999</v>
      </c>
      <c r="N2784">
        <f>Input2022!N2784*0.000001</f>
        <v>0</v>
      </c>
      <c r="O2784">
        <f>Input2022!O2784*0.000001</f>
        <v>107.84670299999999</v>
      </c>
      <c r="P2784">
        <f>Input2022!P2784*0.000001</f>
        <v>13.438302</v>
      </c>
      <c r="Q2784">
        <f>Input2022!Q2784*0.000001</f>
        <v>-135.83654799999999</v>
      </c>
      <c r="R2784">
        <f>Input2022!R2784*0.000001</f>
        <v>617.13622599999997</v>
      </c>
      <c r="S2784">
        <f>Input2022!S2784*0.000001</f>
        <v>481.29967799999997</v>
      </c>
      <c r="T2784">
        <f>Input2022!T2784*0.000001</f>
        <v>21.251099999999997</v>
      </c>
      <c r="U2784">
        <f>Input2022!U2784*0.000001</f>
        <v>-5.6429999999999996E-3</v>
      </c>
      <c r="V2784">
        <f>Input2022!V2784*0.000001</f>
        <v>23.897964999999999</v>
      </c>
      <c r="W2784">
        <f>Input2022!W2784*0.000001</f>
        <v>-104.08436499999999</v>
      </c>
    </row>
    <row r="2785" spans="1:23">
      <c r="A2785">
        <f>Input2022!A2785</f>
        <v>2023</v>
      </c>
      <c r="B2785" t="str">
        <f>Input2022!B2785</f>
        <v>Warner Unified School District</v>
      </c>
      <c r="C2785" t="str">
        <f>Input2022!C2785</f>
        <v>School District</v>
      </c>
      <c r="D2785" t="str">
        <f>Input2022!D2785</f>
        <v>06</v>
      </c>
      <c r="E2785" t="str">
        <f>Input2022!E2785</f>
        <v>073</v>
      </c>
      <c r="F2785" t="str">
        <f>Input2022!F2785</f>
        <v>00042</v>
      </c>
      <c r="G2785" t="str">
        <f>Input2022!G2785</f>
        <v>CA</v>
      </c>
      <c r="H2785">
        <f>Input2022!H2785*0.000001</f>
        <v>2.3966309999999997</v>
      </c>
      <c r="I2785">
        <f>Input2022!I2785*0.000001</f>
        <v>-6.6746E-2</v>
      </c>
      <c r="J2785">
        <f>Input2022!J2785*0.000001</f>
        <v>5.8218299999999994</v>
      </c>
      <c r="K2785">
        <f>Input2022!K2785*0.000001</f>
        <v>0</v>
      </c>
      <c r="L2785">
        <f>Input2022!L2785*0.000001</f>
        <v>6.90883</v>
      </c>
      <c r="M2785">
        <f>Input2022!M2785*0.000001</f>
        <v>6.1689530000000001</v>
      </c>
      <c r="N2785">
        <f>Input2022!N2785*0.000001</f>
        <v>3.0032319999999997</v>
      </c>
      <c r="O2785">
        <f>Input2022!O2785*0.000001</f>
        <v>0</v>
      </c>
      <c r="P2785">
        <f>Input2022!P2785*0.000001</f>
        <v>1.1976819999999999</v>
      </c>
      <c r="Q2785">
        <f>Input2022!Q2785*0.000001</f>
        <v>-3.29555</v>
      </c>
      <c r="R2785">
        <f>Input2022!R2785*0.000001</f>
        <v>13.748996003602389</v>
      </c>
      <c r="S2785">
        <f>Input2022!S2785*0.000001</f>
        <v>10.453446003602389</v>
      </c>
      <c r="T2785">
        <f>Input2022!T2785*0.000001</f>
        <v>0.54247000000000001</v>
      </c>
      <c r="U2785">
        <f>Input2022!U2785*0.000001</f>
        <v>0</v>
      </c>
      <c r="V2785">
        <f>Input2022!V2785*0.000001</f>
        <v>0.336557</v>
      </c>
      <c r="W2785">
        <f>Input2022!W2785*0.000001</f>
        <v>-0.33377999999999997</v>
      </c>
    </row>
    <row r="2786" spans="1:23">
      <c r="A2786">
        <f>Input2022!A2786</f>
        <v>2023</v>
      </c>
      <c r="B2786" t="str">
        <f>Input2022!B2786</f>
        <v>Wasco</v>
      </c>
      <c r="C2786" t="str">
        <f>Input2022!C2786</f>
        <v>City</v>
      </c>
      <c r="D2786" t="str">
        <f>Input2022!D2786</f>
        <v>06</v>
      </c>
      <c r="E2786" t="str">
        <f>Input2022!E2786</f>
        <v>065</v>
      </c>
      <c r="F2786">
        <f>Input2022!F2786</f>
        <v>83542</v>
      </c>
      <c r="G2786" t="str">
        <f>Input2022!G2786</f>
        <v>CA</v>
      </c>
      <c r="H2786">
        <f>Input2022!H2786*0.000001</f>
        <v>26.404736</v>
      </c>
      <c r="I2786">
        <f>Input2022!I2786*0.000001</f>
        <v>-9.1883999999999993E-2</v>
      </c>
      <c r="J2786">
        <f>Input2022!J2786*0.000001</f>
        <v>10.646447</v>
      </c>
      <c r="K2786">
        <f>Input2022!K2786*0.000001</f>
        <v>0.17618</v>
      </c>
      <c r="L2786">
        <f>Input2022!L2786*0.000001</f>
        <v>28.643366999999998</v>
      </c>
      <c r="M2786">
        <f>Input2022!M2786*0.000001</f>
        <v>14.110327</v>
      </c>
      <c r="N2786">
        <f>Input2022!N2786*0.000001</f>
        <v>0</v>
      </c>
      <c r="O2786">
        <f>Input2022!O2786*0.000001</f>
        <v>25.871330999999998</v>
      </c>
      <c r="P2786">
        <f>Input2022!P2786*0.000001</f>
        <v>1.809885</v>
      </c>
      <c r="Q2786">
        <f>Input2022!Q2786*0.000001</f>
        <v>-7.5860609999999999</v>
      </c>
      <c r="R2786">
        <f>Input2022!R2786*0.000001</f>
        <v>32.530279</v>
      </c>
      <c r="S2786">
        <f>Input2022!S2786*0.000001</f>
        <v>24.944217999999999</v>
      </c>
      <c r="T2786">
        <f>Input2022!T2786*0.000001</f>
        <v>1.554554</v>
      </c>
      <c r="U2786">
        <f>Input2022!U2786*0.000001</f>
        <v>0</v>
      </c>
      <c r="V2786">
        <f>Input2022!V2786*0.000001</f>
        <v>0</v>
      </c>
      <c r="W2786">
        <f>Input2022!W2786*0.000001</f>
        <v>25.448957999999998</v>
      </c>
    </row>
    <row r="2787" spans="1:23">
      <c r="A2787">
        <f>Input2022!A2787</f>
        <v>2023</v>
      </c>
      <c r="B2787" t="str">
        <f>Input2022!B2787</f>
        <v>Wasco Union Elementary School District</v>
      </c>
      <c r="C2787" t="str">
        <f>Input2022!C2787</f>
        <v>School District</v>
      </c>
      <c r="D2787" t="str">
        <f>Input2022!D2787</f>
        <v>06</v>
      </c>
      <c r="E2787" t="str">
        <f>Input2022!E2787</f>
        <v>029</v>
      </c>
      <c r="F2787" t="str">
        <f>Input2022!F2787</f>
        <v>41400</v>
      </c>
      <c r="G2787" t="str">
        <f>Input2022!G2787</f>
        <v>CA</v>
      </c>
      <c r="H2787">
        <f>Input2022!H2787*0.000001</f>
        <v>30.664548999999997</v>
      </c>
      <c r="I2787">
        <f>Input2022!I2787*0.000001</f>
        <v>-1.238021</v>
      </c>
      <c r="J2787">
        <f>Input2022!J2787*0.000001</f>
        <v>73.792631</v>
      </c>
      <c r="K2787">
        <f>Input2022!K2787*0.000001</f>
        <v>37.726996999999997</v>
      </c>
      <c r="L2787">
        <f>Input2022!L2787*0.000001</f>
        <v>98.870547999999999</v>
      </c>
      <c r="M2787">
        <f>Input2022!M2787*0.000001</f>
        <v>81.670102</v>
      </c>
      <c r="N2787">
        <f>Input2022!N2787*0.000001</f>
        <v>46.127628999999999</v>
      </c>
      <c r="O2787">
        <f>Input2022!O2787*0.000001</f>
        <v>0</v>
      </c>
      <c r="P2787">
        <f>Input2022!P2787*0.000001</f>
        <v>9.7022839999999988</v>
      </c>
      <c r="Q2787">
        <f>Input2022!Q2787*0.000001</f>
        <v>-44.921999999999997</v>
      </c>
      <c r="R2787">
        <f>Input2022!R2787*0.000001</f>
        <v>237.62150747420088</v>
      </c>
      <c r="S2787">
        <f>Input2022!S2787*0.000001</f>
        <v>192.69950747420089</v>
      </c>
      <c r="T2787">
        <f>Input2022!T2787*0.000001</f>
        <v>5.9786919999999997</v>
      </c>
      <c r="U2787">
        <f>Input2022!U2787*0.000001</f>
        <v>0</v>
      </c>
      <c r="V2787">
        <f>Input2022!V2787*0.000001</f>
        <v>11.670549999999999</v>
      </c>
      <c r="W2787">
        <f>Input2022!W2787*0.000001</f>
        <v>-15.611341999999999</v>
      </c>
    </row>
    <row r="2788" spans="1:23">
      <c r="A2788">
        <f>Input2022!A2788</f>
        <v>2023</v>
      </c>
      <c r="B2788" t="str">
        <f>Input2022!B2788</f>
        <v>Wasco Union High School District</v>
      </c>
      <c r="C2788" t="str">
        <f>Input2022!C2788</f>
        <v>School District</v>
      </c>
      <c r="D2788" t="str">
        <f>Input2022!D2788</f>
        <v>06</v>
      </c>
      <c r="E2788" t="str">
        <f>Input2022!E2788</f>
        <v>029</v>
      </c>
      <c r="F2788" t="str">
        <f>Input2022!F2788</f>
        <v>41430</v>
      </c>
      <c r="G2788" t="str">
        <f>Input2022!G2788</f>
        <v>CA</v>
      </c>
      <c r="H2788">
        <f>Input2022!H2788*0.000001</f>
        <v>16.853285</v>
      </c>
      <c r="I2788">
        <f>Input2022!I2788*0.000001</f>
        <v>-1.6999999999999998E-2</v>
      </c>
      <c r="J2788">
        <f>Input2022!J2788*0.000001</f>
        <v>33.618383999999999</v>
      </c>
      <c r="K2788">
        <f>Input2022!K2788*0.000001</f>
        <v>32.698436000000001</v>
      </c>
      <c r="L2788">
        <f>Input2022!L2788*0.000001</f>
        <v>55.066595999999997</v>
      </c>
      <c r="M2788">
        <f>Input2022!M2788*0.000001</f>
        <v>43.738084000000001</v>
      </c>
      <c r="N2788">
        <f>Input2022!N2788*0.000001</f>
        <v>0</v>
      </c>
      <c r="O2788">
        <f>Input2022!O2788*0.000001</f>
        <v>22.504953999999998</v>
      </c>
      <c r="P2788">
        <f>Input2022!P2788*0.000001</f>
        <v>2.8054250000000001</v>
      </c>
      <c r="Q2788">
        <f>Input2022!Q2788*0.000001</f>
        <v>-19.788701</v>
      </c>
      <c r="R2788">
        <f>Input2022!R2788*0.000001</f>
        <v>88.238163</v>
      </c>
      <c r="S2788">
        <f>Input2022!S2788*0.000001</f>
        <v>68.449461999999997</v>
      </c>
      <c r="T2788">
        <f>Input2022!T2788*0.000001</f>
        <v>3.3199389999999998</v>
      </c>
      <c r="U2788">
        <f>Input2022!U2788*0.000001</f>
        <v>-7.6499999999999995E-4</v>
      </c>
      <c r="V2788">
        <f>Input2022!V2788*0.000001</f>
        <v>8.7862390000000001</v>
      </c>
      <c r="W2788">
        <f>Input2022!W2788*0.000001</f>
        <v>1.695759</v>
      </c>
    </row>
    <row r="2789" spans="1:23">
      <c r="A2789">
        <f>Input2022!A2789</f>
        <v>2023</v>
      </c>
      <c r="B2789" t="str">
        <f>Input2022!B2789</f>
        <v>Washington Colony Elementary School District</v>
      </c>
      <c r="C2789" t="str">
        <f>Input2022!C2789</f>
        <v>School District</v>
      </c>
      <c r="D2789" t="str">
        <f>Input2022!D2789</f>
        <v>06</v>
      </c>
      <c r="E2789" t="str">
        <f>Input2022!E2789</f>
        <v>019</v>
      </c>
      <c r="F2789" t="str">
        <f>Input2022!F2789</f>
        <v>41460</v>
      </c>
      <c r="G2789" t="str">
        <f>Input2022!G2789</f>
        <v>CA</v>
      </c>
      <c r="H2789">
        <f>Input2022!H2789*0.000001</f>
        <v>5.3083859999999996</v>
      </c>
      <c r="I2789">
        <f>Input2022!I2789*0.000001</f>
        <v>-0.16130999999999998</v>
      </c>
      <c r="J2789">
        <f>Input2022!J2789*0.000001</f>
        <v>7.7995409999999996</v>
      </c>
      <c r="K2789">
        <f>Input2022!K2789*0.000001</f>
        <v>0.20141499999999998</v>
      </c>
      <c r="L2789">
        <f>Input2022!L2789*0.000001</f>
        <v>10.428187999999999</v>
      </c>
      <c r="M2789">
        <f>Input2022!M2789*0.000001</f>
        <v>9.9392490000000002</v>
      </c>
      <c r="N2789">
        <f>Input2022!N2789*0.000001</f>
        <v>8.6542259999999995</v>
      </c>
      <c r="O2789">
        <f>Input2022!O2789*0.000001</f>
        <v>0</v>
      </c>
      <c r="P2789">
        <f>Input2022!P2789*0.000001</f>
        <v>1.7614459999999998</v>
      </c>
      <c r="Q2789">
        <f>Input2022!Q2789*0.000001</f>
        <v>-4.3719999999999999</v>
      </c>
      <c r="R2789">
        <f>Input2022!R2789*0.000001</f>
        <v>23.139921847922093</v>
      </c>
      <c r="S2789">
        <f>Input2022!S2789*0.000001</f>
        <v>18.767921847922093</v>
      </c>
      <c r="T2789">
        <f>Input2022!T2789*0.000001</f>
        <v>0.59389899999999995</v>
      </c>
      <c r="U2789">
        <f>Input2022!U2789*0.000001</f>
        <v>0</v>
      </c>
      <c r="V2789">
        <f>Input2022!V2789*0.000001</f>
        <v>1.224836</v>
      </c>
      <c r="W2789">
        <f>Input2022!W2789*0.000001</f>
        <v>4.1155629999999999</v>
      </c>
    </row>
    <row r="2790" spans="1:23">
      <c r="A2790">
        <f>Input2022!A2790</f>
        <v>2023</v>
      </c>
      <c r="B2790" t="str">
        <f>Input2022!B2790</f>
        <v>Washington Unified School District</v>
      </c>
      <c r="C2790" t="str">
        <f>Input2022!C2790</f>
        <v>School District</v>
      </c>
      <c r="D2790" t="str">
        <f>Input2022!D2790</f>
        <v>06</v>
      </c>
      <c r="E2790" t="str">
        <f>Input2022!E2790</f>
        <v>019</v>
      </c>
      <c r="F2790" t="str">
        <f>Input2022!F2790</f>
        <v>01415</v>
      </c>
      <c r="G2790" t="str">
        <f>Input2022!G2790</f>
        <v>CA</v>
      </c>
      <c r="H2790">
        <f>Input2022!H2790*0.000001</f>
        <v>7.6802379999999992</v>
      </c>
      <c r="I2790">
        <f>Input2022!I2790*0.000001</f>
        <v>-3.300475</v>
      </c>
      <c r="J2790">
        <f>Input2022!J2790*0.000001</f>
        <v>49.881954</v>
      </c>
      <c r="K2790">
        <f>Input2022!K2790*0.000001</f>
        <v>59.752023999999999</v>
      </c>
      <c r="L2790">
        <f>Input2022!L2790*0.000001</f>
        <v>69.004030999999998</v>
      </c>
      <c r="M2790">
        <f>Input2022!M2790*0.000001</f>
        <v>62.164664999999999</v>
      </c>
      <c r="N2790">
        <f>Input2022!N2790*0.000001</f>
        <v>0</v>
      </c>
      <c r="O2790">
        <f>Input2022!O2790*0.000001</f>
        <v>22.515812</v>
      </c>
      <c r="P2790">
        <f>Input2022!P2790*0.000001</f>
        <v>8.7171409999999998</v>
      </c>
      <c r="Q2790">
        <f>Input2022!Q2790*0.000001</f>
        <v>-28.993814</v>
      </c>
      <c r="R2790">
        <f>Input2022!R2790*0.000001</f>
        <v>129.52730263157895</v>
      </c>
      <c r="S2790">
        <f>Input2022!S2790*0.000001</f>
        <v>100.53348863157895</v>
      </c>
      <c r="T2790">
        <f>Input2022!T2790*0.000001</f>
        <v>4.7152729999999998</v>
      </c>
      <c r="U2790">
        <f>Input2022!U2790*0.000001</f>
        <v>-1.1289033088963741E-3</v>
      </c>
      <c r="V2790">
        <f>Input2022!V2790*0.000001</f>
        <v>13.757594096691102</v>
      </c>
      <c r="W2790">
        <f>Input2022!W2790*0.000001</f>
        <v>-22.233722</v>
      </c>
    </row>
    <row r="2791" spans="1:23">
      <c r="A2791">
        <f>Input2022!A2791</f>
        <v>2023</v>
      </c>
      <c r="B2791" t="str">
        <f>Input2022!B2791</f>
        <v>Washington Unified School District (Yolo County)</v>
      </c>
      <c r="C2791" t="str">
        <f>Input2022!C2791</f>
        <v>School District</v>
      </c>
      <c r="D2791" t="str">
        <f>Input2022!D2791</f>
        <v>06</v>
      </c>
      <c r="E2791" t="str">
        <f>Input2022!E2791</f>
        <v>113</v>
      </c>
      <c r="F2791" t="str">
        <f>Input2022!F2791</f>
        <v>41580</v>
      </c>
      <c r="G2791" t="str">
        <f>Input2022!G2791</f>
        <v>CA</v>
      </c>
      <c r="H2791">
        <f>Input2022!H2791*0.000001</f>
        <v>34.728096000000001</v>
      </c>
      <c r="I2791">
        <f>Input2022!I2791*0.000001</f>
        <v>-4</v>
      </c>
      <c r="J2791">
        <f>Input2022!J2791*0.000001</f>
        <v>114.801254</v>
      </c>
      <c r="K2791">
        <f>Input2022!K2791*0.000001</f>
        <v>212.11051699999999</v>
      </c>
      <c r="L2791">
        <f>Input2022!L2791*0.000001</f>
        <v>172.71679399999999</v>
      </c>
      <c r="M2791">
        <f>Input2022!M2791*0.000001</f>
        <v>139.170254</v>
      </c>
      <c r="N2791">
        <f>Input2022!N2791*0.000001</f>
        <v>69.252630999999994</v>
      </c>
      <c r="O2791">
        <f>Input2022!O2791*0.000001</f>
        <v>0</v>
      </c>
      <c r="P2791">
        <f>Input2022!P2791*0.000001</f>
        <v>14.541141999999999</v>
      </c>
      <c r="Q2791">
        <f>Input2022!Q2791*0.000001</f>
        <v>-80.520864000000003</v>
      </c>
      <c r="R2791">
        <f>Input2022!R2791*0.000001</f>
        <v>360.634908</v>
      </c>
      <c r="S2791">
        <f>Input2022!S2791*0.000001</f>
        <v>280.11404399999998</v>
      </c>
      <c r="T2791">
        <f>Input2022!T2791*0.000001</f>
        <v>10.907107999999999</v>
      </c>
      <c r="U2791">
        <f>Input2022!U2791*0.000001</f>
        <v>0</v>
      </c>
      <c r="V2791">
        <f>Input2022!V2791*0.000001</f>
        <v>20.014991999999999</v>
      </c>
      <c r="W2791">
        <f>Input2022!W2791*0.000001</f>
        <v>-180.34265499999998</v>
      </c>
    </row>
    <row r="2792" spans="1:23">
      <c r="A2792">
        <f>Input2022!A2792</f>
        <v>2023</v>
      </c>
      <c r="B2792" t="str">
        <f>Input2022!B2792</f>
        <v>Washington Union School District</v>
      </c>
      <c r="C2792" t="str">
        <f>Input2022!C2792</f>
        <v>School District</v>
      </c>
      <c r="D2792" t="str">
        <f>Input2022!D2792</f>
        <v>06</v>
      </c>
      <c r="E2792" t="str">
        <f>Input2022!E2792</f>
        <v>053</v>
      </c>
      <c r="F2792" t="str">
        <f>Input2022!F2792</f>
        <v>41610</v>
      </c>
      <c r="G2792" t="str">
        <f>Input2022!G2792</f>
        <v>CA</v>
      </c>
      <c r="H2792">
        <f>Input2022!H2792*0.000001</f>
        <v>3.6974849999999999</v>
      </c>
      <c r="I2792">
        <f>Input2022!I2792*0.000001</f>
        <v>0</v>
      </c>
      <c r="J2792">
        <f>Input2022!J2792*0.000001</f>
        <v>10.452855999999999</v>
      </c>
      <c r="K2792">
        <f>Input2022!K2792*0.000001</f>
        <v>9.4109350000000003</v>
      </c>
      <c r="L2792">
        <f>Input2022!L2792*0.000001</f>
        <v>12.552712999999999</v>
      </c>
      <c r="M2792">
        <f>Input2022!M2792*0.000001</f>
        <v>11.184949</v>
      </c>
      <c r="N2792">
        <f>Input2022!N2792*0.000001</f>
        <v>0</v>
      </c>
      <c r="O2792">
        <f>Input2022!O2792*0.000001</f>
        <v>4.9934319999999994</v>
      </c>
      <c r="P2792">
        <f>Input2022!P2792*0.000001</f>
        <v>0.874776</v>
      </c>
      <c r="Q2792">
        <f>Input2022!Q2792*0.000001</f>
        <v>-7.7072409999999998</v>
      </c>
      <c r="R2792">
        <f>Input2022!R2792*0.000001</f>
        <v>34.277785999999999</v>
      </c>
      <c r="S2792">
        <f>Input2022!S2792*0.000001</f>
        <v>26.570544999999999</v>
      </c>
      <c r="T2792">
        <f>Input2022!T2792*0.000001</f>
        <v>1.1118399999999999</v>
      </c>
      <c r="U2792">
        <f>Input2022!U2792*0.000001</f>
        <v>0</v>
      </c>
      <c r="V2792">
        <f>Input2022!V2792*0.000001</f>
        <v>1.040443</v>
      </c>
      <c r="W2792">
        <f>Input2022!W2792*0.000001</f>
        <v>-3.9492989999999999</v>
      </c>
    </row>
    <row r="2793" spans="1:23">
      <c r="A2793">
        <f>Input2022!A2793</f>
        <v>2023</v>
      </c>
      <c r="B2793" t="str">
        <f>Input2022!B2793</f>
        <v>Waterford</v>
      </c>
      <c r="C2793" t="str">
        <f>Input2022!C2793</f>
        <v>City</v>
      </c>
      <c r="D2793" t="str">
        <f>Input2022!D2793</f>
        <v>06</v>
      </c>
      <c r="E2793" t="str">
        <f>Input2022!E2793</f>
        <v>099</v>
      </c>
      <c r="F2793" t="str">
        <f>Input2022!F2793</f>
        <v>83612</v>
      </c>
      <c r="G2793" t="str">
        <f>Input2022!G2793</f>
        <v>CA</v>
      </c>
      <c r="H2793">
        <f>Input2022!H2793*0.000001</f>
        <v>3.860268</v>
      </c>
      <c r="I2793">
        <f>Input2022!I2793*0.000001</f>
        <v>-0.10847799999999999</v>
      </c>
      <c r="J2793">
        <f>Input2022!J2793*0.000001</f>
        <v>3.6231089999999999</v>
      </c>
      <c r="K2793">
        <f>Input2022!K2793*0.000001</f>
        <v>4.7354639999999995</v>
      </c>
      <c r="L2793">
        <f>Input2022!L2793*0.000001</f>
        <v>10.343639</v>
      </c>
      <c r="M2793">
        <f>Input2022!M2793*0.000001</f>
        <v>3.6473929999999997</v>
      </c>
      <c r="N2793">
        <f>Input2022!N2793*0.000001</f>
        <v>0</v>
      </c>
      <c r="O2793">
        <f>Input2022!O2793*0.000001</f>
        <v>5.4881079999999995</v>
      </c>
      <c r="P2793">
        <f>Input2022!P2793*0.000001</f>
        <v>2.0524909999999998</v>
      </c>
      <c r="Q2793">
        <f>Input2022!Q2793*0.000001</f>
        <v>-2.0281340000000001</v>
      </c>
      <c r="R2793">
        <f>Input2022!R2793*0.000001</f>
        <v>8.6969729999999998</v>
      </c>
      <c r="S2793">
        <f>Input2022!S2793*0.000001</f>
        <v>6.6688389999999993</v>
      </c>
      <c r="T2793">
        <f>Input2022!T2793*0.000001</f>
        <v>0.25885599999999998</v>
      </c>
      <c r="U2793">
        <f>Input2022!U2793*0.000001</f>
        <v>0</v>
      </c>
      <c r="V2793">
        <f>Input2022!V2793*0.000001</f>
        <v>0</v>
      </c>
      <c r="W2793">
        <f>Input2022!W2793*0.000001</f>
        <v>3.352185</v>
      </c>
    </row>
    <row r="2794" spans="1:23">
      <c r="A2794">
        <f>Input2022!A2794</f>
        <v>2023</v>
      </c>
      <c r="B2794" t="str">
        <f>Input2022!B2794</f>
        <v>Waterford Unified School District</v>
      </c>
      <c r="C2794" t="str">
        <f>Input2022!C2794</f>
        <v>School District</v>
      </c>
      <c r="D2794" t="str">
        <f>Input2022!D2794</f>
        <v>06</v>
      </c>
      <c r="E2794" t="str">
        <f>Input2022!E2794</f>
        <v>099</v>
      </c>
      <c r="F2794" t="str">
        <f>Input2022!F2794</f>
        <v>00063</v>
      </c>
      <c r="G2794" t="str">
        <f>Input2022!G2794</f>
        <v>CA</v>
      </c>
      <c r="H2794">
        <f>Input2022!H2794*0.000001</f>
        <v>8.9543979999999994</v>
      </c>
      <c r="I2794">
        <f>Input2022!I2794*0.000001</f>
        <v>-0.39999999999999997</v>
      </c>
      <c r="J2794">
        <f>Input2022!J2794*0.000001</f>
        <v>36.052079999999997</v>
      </c>
      <c r="K2794">
        <f>Input2022!K2794*0.000001</f>
        <v>11.479241</v>
      </c>
      <c r="L2794">
        <f>Input2022!L2794*0.000001</f>
        <v>44.888137999999998</v>
      </c>
      <c r="M2794">
        <f>Input2022!M2794*0.000001</f>
        <v>42.815109999999997</v>
      </c>
      <c r="N2794">
        <f>Input2022!N2794*0.000001</f>
        <v>0</v>
      </c>
      <c r="O2794">
        <f>Input2022!O2794*0.000001</f>
        <v>18.478365999999998</v>
      </c>
      <c r="P2794">
        <f>Input2022!P2794*0.000001</f>
        <v>3.639583</v>
      </c>
      <c r="Q2794">
        <f>Input2022!Q2794*0.000001</f>
        <v>-24.943066999999999</v>
      </c>
      <c r="R2794">
        <f>Input2022!R2794*0.000001</f>
        <v>109.16154706213894</v>
      </c>
      <c r="S2794">
        <f>Input2022!S2794*0.000001</f>
        <v>84.218480062138937</v>
      </c>
      <c r="T2794">
        <f>Input2022!T2794*0.000001</f>
        <v>3.7649689999999998</v>
      </c>
      <c r="U2794">
        <f>Input2022!U2794*0.000001</f>
        <v>0</v>
      </c>
      <c r="V2794">
        <f>Input2022!V2794*0.000001</f>
        <v>0</v>
      </c>
      <c r="W2794">
        <f>Input2022!W2794*0.000001</f>
        <v>-7.6005699999999994</v>
      </c>
    </row>
    <row r="2795" spans="1:23">
      <c r="A2795">
        <f>Input2022!A2795</f>
        <v>2023</v>
      </c>
      <c r="B2795" t="str">
        <f>Input2022!B2795</f>
        <v>Watsonville</v>
      </c>
      <c r="C2795" t="str">
        <f>Input2022!C2795</f>
        <v>City</v>
      </c>
      <c r="D2795" t="str">
        <f>Input2022!D2795</f>
        <v>06</v>
      </c>
      <c r="E2795" t="str">
        <f>Input2022!E2795</f>
        <v>087</v>
      </c>
      <c r="F2795">
        <f>Input2022!F2795</f>
        <v>83668</v>
      </c>
      <c r="G2795" t="str">
        <f>Input2022!G2795</f>
        <v>CA</v>
      </c>
      <c r="H2795">
        <f>Input2022!H2795*0.000001</f>
        <v>21.625958999999998</v>
      </c>
      <c r="I2795">
        <f>Input2022!I2795*0.000001</f>
        <v>-0.36417899999999997</v>
      </c>
      <c r="J2795">
        <f>Input2022!J2795*0.000001</f>
        <v>58.229189999999996</v>
      </c>
      <c r="K2795">
        <f>Input2022!K2795*0.000001</f>
        <v>20.174198999999998</v>
      </c>
      <c r="L2795">
        <f>Input2022!L2795*0.000001</f>
        <v>143.48932600000001</v>
      </c>
      <c r="M2795">
        <f>Input2022!M2795*0.000001</f>
        <v>57.869147999999996</v>
      </c>
      <c r="N2795">
        <f>Input2022!N2795*0.000001</f>
        <v>0</v>
      </c>
      <c r="O2795">
        <f>Input2022!O2795*0.000001</f>
        <v>23.905028999999999</v>
      </c>
      <c r="P2795">
        <f>Input2022!P2795*0.000001</f>
        <v>5.4721529999999996</v>
      </c>
      <c r="Q2795">
        <f>Input2022!Q2795*0.000001</f>
        <v>-107.29781399999999</v>
      </c>
      <c r="R2795">
        <f>Input2022!R2795*0.000001</f>
        <v>372.319682</v>
      </c>
      <c r="S2795">
        <f>Input2022!S2795*0.000001</f>
        <v>265.02186799999998</v>
      </c>
      <c r="T2795">
        <f>Input2022!T2795*0.000001</f>
        <v>12.274481</v>
      </c>
      <c r="U2795">
        <f>Input2022!U2795*0.000001</f>
        <v>0</v>
      </c>
      <c r="V2795">
        <f>Input2022!V2795*0.000001</f>
        <v>2.5828599999999997</v>
      </c>
      <c r="W2795">
        <f>Input2022!W2795*0.000001</f>
        <v>3.3330919999999997</v>
      </c>
    </row>
    <row r="2796" spans="1:23">
      <c r="A2796">
        <f>Input2022!A2796</f>
        <v>2023</v>
      </c>
      <c r="B2796" t="str">
        <f>Input2022!B2796</f>
        <v>Waugh Elementary School District</v>
      </c>
      <c r="C2796" t="str">
        <f>Input2022!C2796</f>
        <v>School District</v>
      </c>
      <c r="D2796" t="str">
        <f>Input2022!D2796</f>
        <v>06</v>
      </c>
      <c r="E2796" t="str">
        <f>Input2022!E2796</f>
        <v>097</v>
      </c>
      <c r="F2796" t="str">
        <f>Input2022!F2796</f>
        <v>41790</v>
      </c>
      <c r="G2796" t="str">
        <f>Input2022!G2796</f>
        <v>CA</v>
      </c>
      <c r="H2796">
        <f>Input2022!H2796*0.000001</f>
        <v>1.9290389999999999</v>
      </c>
      <c r="I2796">
        <f>Input2022!I2796*0.000001</f>
        <v>-0.03</v>
      </c>
      <c r="J2796">
        <f>Input2022!J2796*0.000001</f>
        <v>10.808095999999999</v>
      </c>
      <c r="K2796">
        <f>Input2022!K2796*0.000001</f>
        <v>5.4760879999999998</v>
      </c>
      <c r="L2796">
        <f>Input2022!L2796*0.000001</f>
        <v>13.367635</v>
      </c>
      <c r="M2796">
        <f>Input2022!M2796*0.000001</f>
        <v>11.610073</v>
      </c>
      <c r="N2796">
        <f>Input2022!N2796*0.000001</f>
        <v>0</v>
      </c>
      <c r="O2796">
        <f>Input2022!O2796*0.000001</f>
        <v>3.3442799999999999</v>
      </c>
      <c r="P2796">
        <f>Input2022!P2796*0.000001</f>
        <v>0.70980599999999994</v>
      </c>
      <c r="Q2796">
        <f>Input2022!Q2796*0.000001</f>
        <v>-7.8744259999999997</v>
      </c>
      <c r="R2796">
        <f>Input2022!R2796*0.000001</f>
        <v>35.627549870539241</v>
      </c>
      <c r="S2796">
        <f>Input2022!S2796*0.000001</f>
        <v>27.753123870539238</v>
      </c>
      <c r="T2796">
        <f>Input2022!T2796*0.000001</f>
        <v>1.231185</v>
      </c>
      <c r="U2796">
        <f>Input2022!U2796*0.000001</f>
        <v>0</v>
      </c>
      <c r="V2796">
        <f>Input2022!V2796*0.000001</f>
        <v>0</v>
      </c>
      <c r="W2796">
        <f>Input2022!W2796*0.000001</f>
        <v>-5.070195</v>
      </c>
    </row>
    <row r="2797" spans="1:23">
      <c r="A2797">
        <f>Input2022!A2797</f>
        <v>2023</v>
      </c>
      <c r="B2797" t="str">
        <f>Input2022!B2797</f>
        <v>Waukena Joint Union Elementary School District</v>
      </c>
      <c r="C2797" t="str">
        <f>Input2022!C2797</f>
        <v>School District</v>
      </c>
      <c r="D2797" t="str">
        <f>Input2022!D2797</f>
        <v>06</v>
      </c>
      <c r="E2797" t="str">
        <f>Input2022!E2797</f>
        <v>031</v>
      </c>
      <c r="F2797" t="str">
        <f>Input2022!F2797</f>
        <v>41820</v>
      </c>
      <c r="G2797" t="str">
        <f>Input2022!G2797</f>
        <v>CA</v>
      </c>
      <c r="H2797">
        <f>Input2022!H2797*0.000001</f>
        <v>1.9309999999999998</v>
      </c>
      <c r="I2797">
        <f>Input2022!I2797*0.000001</f>
        <v>-1.4999999999999999E-2</v>
      </c>
      <c r="J2797">
        <f>Input2022!J2797*0.000001</f>
        <v>3.977341</v>
      </c>
      <c r="K2797">
        <f>Input2022!K2797*0.000001</f>
        <v>1.9755729999999998</v>
      </c>
      <c r="L2797">
        <f>Input2022!L2797*0.000001</f>
        <v>5.015727</v>
      </c>
      <c r="M2797">
        <f>Input2022!M2797*0.000001</f>
        <v>4.1906829999999999</v>
      </c>
      <c r="N2797">
        <f>Input2022!N2797*0.000001</f>
        <v>2.4573999999999999E-2</v>
      </c>
      <c r="O2797">
        <f>Input2022!O2797*0.000001</f>
        <v>3.3198079999999996</v>
      </c>
      <c r="P2797">
        <f>Input2022!P2797*0.000001</f>
        <v>0.447432</v>
      </c>
      <c r="Q2797">
        <f>Input2022!Q2797*0.000001</f>
        <v>-2.2490000000000001</v>
      </c>
      <c r="R2797">
        <f>Input2022!R2797*0.000001</f>
        <v>11.884270077481244</v>
      </c>
      <c r="S2797">
        <f>Input2022!S2797*0.000001</f>
        <v>9.635270077481243</v>
      </c>
      <c r="T2797">
        <f>Input2022!T2797*0.000001</f>
        <v>0.28845899999999997</v>
      </c>
      <c r="U2797">
        <f>Input2022!U2797*0.000001</f>
        <v>0</v>
      </c>
      <c r="V2797">
        <f>Input2022!V2797*0.000001</f>
        <v>0</v>
      </c>
      <c r="W2797">
        <f>Input2022!W2797*0.000001</f>
        <v>-0.15249099999999999</v>
      </c>
    </row>
    <row r="2798" spans="1:23">
      <c r="A2798">
        <f>Input2022!A2798</f>
        <v>2023</v>
      </c>
      <c r="B2798" t="str">
        <f>Input2022!B2798</f>
        <v>Weaver Union School District</v>
      </c>
      <c r="C2798" t="str">
        <f>Input2022!C2798</f>
        <v>School District</v>
      </c>
      <c r="D2798" t="str">
        <f>Input2022!D2798</f>
        <v>06</v>
      </c>
      <c r="E2798" t="str">
        <f>Input2022!E2798</f>
        <v>047</v>
      </c>
      <c r="F2798" t="str">
        <f>Input2022!F2798</f>
        <v>41880</v>
      </c>
      <c r="G2798" t="str">
        <f>Input2022!G2798</f>
        <v>CA</v>
      </c>
      <c r="H2798">
        <f>Input2022!H2798*0.000001</f>
        <v>7.7396799999999999</v>
      </c>
      <c r="I2798">
        <f>Input2022!I2798*0.000001</f>
        <v>0</v>
      </c>
      <c r="J2798">
        <f>Input2022!J2798*0.000001</f>
        <v>49.656844999999997</v>
      </c>
      <c r="K2798">
        <f>Input2022!K2798*0.000001</f>
        <v>26.486840999999998</v>
      </c>
      <c r="L2798">
        <f>Input2022!L2798*0.000001</f>
        <v>68.324220999999994</v>
      </c>
      <c r="M2798">
        <f>Input2022!M2798*0.000001</f>
        <v>61.802443999999994</v>
      </c>
      <c r="N2798">
        <f>Input2022!N2798*0.000001</f>
        <v>0</v>
      </c>
      <c r="O2798">
        <f>Input2022!O2798*0.000001</f>
        <v>25.78379</v>
      </c>
      <c r="P2798">
        <f>Input2022!P2798*0.000001</f>
        <v>5.6560439999999996</v>
      </c>
      <c r="Q2798">
        <f>Input2022!Q2798*0.000001</f>
        <v>-34.591619999999999</v>
      </c>
      <c r="R2798">
        <f>Input2022!R2798*0.000001</f>
        <v>157.46088699999999</v>
      </c>
      <c r="S2798">
        <f>Input2022!S2798*0.000001</f>
        <v>122.86926699999999</v>
      </c>
      <c r="T2798">
        <f>Input2022!T2798*0.000001</f>
        <v>5.8092939999999995</v>
      </c>
      <c r="U2798">
        <f>Input2022!U2798*0.000001</f>
        <v>-1.4469999999999999E-3</v>
      </c>
      <c r="V2798">
        <f>Input2022!V2798*0.000001</f>
        <v>1.318319</v>
      </c>
      <c r="W2798">
        <f>Input2022!W2798*0.000001</f>
        <v>-21.119495999999998</v>
      </c>
    </row>
    <row r="2799" spans="1:23">
      <c r="A2799">
        <f>Input2022!A2799</f>
        <v>2023</v>
      </c>
      <c r="B2799" t="str">
        <f>Input2022!B2799</f>
        <v>West Contra Costa Unified School District</v>
      </c>
      <c r="C2799" t="str">
        <f>Input2022!C2799</f>
        <v>School District</v>
      </c>
      <c r="D2799" t="str">
        <f>Input2022!D2799</f>
        <v>06</v>
      </c>
      <c r="E2799" t="str">
        <f>Input2022!E2799</f>
        <v>013</v>
      </c>
      <c r="F2799" t="str">
        <f>Input2022!F2799</f>
        <v>32550</v>
      </c>
      <c r="G2799" t="str">
        <f>Input2022!G2799</f>
        <v>CA</v>
      </c>
      <c r="H2799">
        <f>Input2022!H2799*0.000001</f>
        <v>79.67228999999999</v>
      </c>
      <c r="I2799">
        <f>Input2022!I2799*0.000001</f>
        <v>-0.04</v>
      </c>
      <c r="J2799">
        <f>Input2022!J2799*0.000001</f>
        <v>472.32421399999998</v>
      </c>
      <c r="K2799">
        <f>Input2022!K2799*0.000001</f>
        <v>1348.19929</v>
      </c>
      <c r="L2799">
        <f>Input2022!L2799*0.000001</f>
        <v>694.956907</v>
      </c>
      <c r="M2799">
        <f>Input2022!M2799*0.000001</f>
        <v>546.55177500000002</v>
      </c>
      <c r="N2799">
        <f>Input2022!N2799*0.000001</f>
        <v>0</v>
      </c>
      <c r="O2799">
        <f>Input2022!O2799*0.000001</f>
        <v>192.76290799999998</v>
      </c>
      <c r="P2799">
        <f>Input2022!P2799*0.000001</f>
        <v>42.003285999999996</v>
      </c>
      <c r="Q2799">
        <f>Input2022!Q2799*0.000001</f>
        <v>-334.209204</v>
      </c>
      <c r="R2799">
        <f>Input2022!R2799*0.000001</f>
        <v>1482.9786329999999</v>
      </c>
      <c r="S2799">
        <f>Input2022!S2799*0.000001</f>
        <v>1148.7694289999999</v>
      </c>
      <c r="T2799">
        <f>Input2022!T2799*0.000001</f>
        <v>48.716431999999998</v>
      </c>
      <c r="U2799">
        <f>Input2022!U2799*0.000001</f>
        <v>27.666031999999998</v>
      </c>
      <c r="V2799">
        <f>Input2022!V2799*0.000001</f>
        <v>300.11125199999998</v>
      </c>
      <c r="W2799">
        <f>Input2022!W2799*0.000001</f>
        <v>-635.00889299999994</v>
      </c>
    </row>
    <row r="2800" spans="1:23">
      <c r="A2800">
        <f>Input2022!A2800</f>
        <v>2023</v>
      </c>
      <c r="B2800" t="str">
        <f>Input2022!B2800</f>
        <v>West Covina</v>
      </c>
      <c r="C2800" t="str">
        <f>Input2022!C2800</f>
        <v>City</v>
      </c>
      <c r="D2800" t="str">
        <f>Input2022!D2800</f>
        <v>06</v>
      </c>
      <c r="E2800" t="str">
        <f>Input2022!E2800</f>
        <v>037</v>
      </c>
      <c r="F2800">
        <f>Input2022!F2800</f>
        <v>84200</v>
      </c>
      <c r="G2800" t="str">
        <f>Input2022!G2800</f>
        <v>CA</v>
      </c>
      <c r="H2800">
        <f>Input2022!H2800*0.000001</f>
        <v>17.654007999999997</v>
      </c>
      <c r="I2800">
        <f>Input2022!I2800*0.000001</f>
        <v>-22.028686</v>
      </c>
      <c r="J2800">
        <f>Input2022!J2800*0.000001</f>
        <v>66.779612999999998</v>
      </c>
      <c r="K2800">
        <f>Input2022!K2800*0.000001</f>
        <v>252.00560899999999</v>
      </c>
      <c r="L2800">
        <f>Input2022!L2800*0.000001</f>
        <v>126.11324399999999</v>
      </c>
      <c r="M2800">
        <f>Input2022!M2800*0.000001</f>
        <v>85.678151</v>
      </c>
      <c r="N2800">
        <f>Input2022!N2800*0.000001</f>
        <v>1.6233979999999999</v>
      </c>
      <c r="O2800">
        <f>Input2022!O2800*0.000001</f>
        <v>10.067948999999999</v>
      </c>
      <c r="P2800">
        <f>Input2022!P2800*0.000001</f>
        <v>5.0058739999999995</v>
      </c>
      <c r="Q2800">
        <f>Input2022!Q2800*0.000001</f>
        <v>-44.600463999999995</v>
      </c>
      <c r="R2800">
        <f>Input2022!R2800*0.000001</f>
        <v>620.88334899999995</v>
      </c>
      <c r="S2800">
        <f>Input2022!S2800*0.000001</f>
        <v>576.28288499999996</v>
      </c>
      <c r="T2800">
        <f>Input2022!T2800*0.000001</f>
        <v>8.1570289999999996</v>
      </c>
      <c r="U2800">
        <f>Input2022!U2800*0.000001</f>
        <v>0</v>
      </c>
      <c r="V2800">
        <f>Input2022!V2800*0.000001</f>
        <v>54.205611999999995</v>
      </c>
      <c r="W2800">
        <f>Input2022!W2800*0.000001</f>
        <v>-255.28239399999998</v>
      </c>
    </row>
    <row r="2801" spans="1:23">
      <c r="A2801">
        <f>Input2022!A2801</f>
        <v>2023</v>
      </c>
      <c r="B2801" t="str">
        <f>Input2022!B2801</f>
        <v>West Covina Unified School District</v>
      </c>
      <c r="C2801" t="str">
        <f>Input2022!C2801</f>
        <v>School District</v>
      </c>
      <c r="D2801" t="str">
        <f>Input2022!D2801</f>
        <v>06</v>
      </c>
      <c r="E2801" t="str">
        <f>Input2022!E2801</f>
        <v>037</v>
      </c>
      <c r="F2801" t="str">
        <f>Input2022!F2801</f>
        <v>42000</v>
      </c>
      <c r="G2801" t="str">
        <f>Input2022!G2801</f>
        <v>CA</v>
      </c>
      <c r="H2801">
        <f>Input2022!H2801*0.000001</f>
        <v>40.611241999999997</v>
      </c>
      <c r="I2801">
        <f>Input2022!I2801*0.000001</f>
        <v>-1.2</v>
      </c>
      <c r="J2801">
        <f>Input2022!J2801*0.000001</f>
        <v>145.64742200000001</v>
      </c>
      <c r="K2801">
        <f>Input2022!K2801*0.000001</f>
        <v>119.928376</v>
      </c>
      <c r="L2801">
        <f>Input2022!L2801*0.000001</f>
        <v>190.46617599999999</v>
      </c>
      <c r="M2801">
        <f>Input2022!M2801*0.000001</f>
        <v>173.33176899999998</v>
      </c>
      <c r="N2801">
        <f>Input2022!N2801*0.000001</f>
        <v>68.396503999999993</v>
      </c>
      <c r="O2801">
        <f>Input2022!O2801*0.000001</f>
        <v>0</v>
      </c>
      <c r="P2801">
        <f>Input2022!P2801*0.000001</f>
        <v>21.933371999999999</v>
      </c>
      <c r="Q2801">
        <f>Input2022!Q2801*0.000001</f>
        <v>-104.74399099999999</v>
      </c>
      <c r="R2801">
        <f>Input2022!R2801*0.000001</f>
        <v>467.15093140350888</v>
      </c>
      <c r="S2801">
        <f>Input2022!S2801*0.000001</f>
        <v>362.40694040350888</v>
      </c>
      <c r="T2801">
        <f>Input2022!T2801*0.000001</f>
        <v>15.415923999999999</v>
      </c>
      <c r="U2801">
        <f>Input2022!U2801*0.000001</f>
        <v>6.063142</v>
      </c>
      <c r="V2801">
        <f>Input2022!V2801*0.000001</f>
        <v>5.7424789999999994</v>
      </c>
      <c r="W2801">
        <f>Input2022!W2801*0.000001</f>
        <v>-41.3386</v>
      </c>
    </row>
    <row r="2802" spans="1:23">
      <c r="A2802">
        <f>Input2022!A2802</f>
        <v>2023</v>
      </c>
      <c r="B2802" t="str">
        <f>Input2022!B2802</f>
        <v>West Hollywood</v>
      </c>
      <c r="C2802" t="str">
        <f>Input2022!C2802</f>
        <v>City</v>
      </c>
      <c r="D2802" t="str">
        <f>Input2022!D2802</f>
        <v>06</v>
      </c>
      <c r="E2802" t="str">
        <f>Input2022!E2802</f>
        <v>037</v>
      </c>
      <c r="F2802">
        <f>Input2022!F2802</f>
        <v>84410</v>
      </c>
      <c r="G2802" t="str">
        <f>Input2022!G2802</f>
        <v>CA</v>
      </c>
      <c r="H2802">
        <f>Input2022!H2802*0.000001</f>
        <v>183.12527499999999</v>
      </c>
      <c r="I2802">
        <f>Input2022!I2802*0.000001</f>
        <v>-11.516821</v>
      </c>
      <c r="J2802">
        <f>Input2022!J2802*0.000001</f>
        <v>119.068839</v>
      </c>
      <c r="K2802">
        <f>Input2022!K2802*0.000001</f>
        <v>193.12720199999998</v>
      </c>
      <c r="L2802">
        <f>Input2022!L2802*0.000001</f>
        <v>184.53611999999998</v>
      </c>
      <c r="M2802">
        <f>Input2022!M2802*0.000001</f>
        <v>159.75101100000001</v>
      </c>
      <c r="N2802">
        <f>Input2022!N2802*0.000001</f>
        <v>0</v>
      </c>
      <c r="O2802">
        <f>Input2022!O2802*0.000001</f>
        <v>185.79852199999999</v>
      </c>
      <c r="P2802">
        <f>Input2022!P2802*0.000001</f>
        <v>28.297200999999998</v>
      </c>
      <c r="Q2802">
        <f>Input2022!Q2802*0.000001</f>
        <v>-49.812248999999994</v>
      </c>
      <c r="R2802">
        <f>Input2022!R2802*0.000001</f>
        <v>222.70982599999999</v>
      </c>
      <c r="S2802">
        <f>Input2022!S2802*0.000001</f>
        <v>172.89757699999998</v>
      </c>
      <c r="T2802">
        <f>Input2022!T2802*0.000001</f>
        <v>7.6307429999999998</v>
      </c>
      <c r="U2802">
        <f>Input2022!U2802*0.000001</f>
        <v>5.4769410000000001</v>
      </c>
      <c r="V2802">
        <f>Input2022!V2802*0.000001</f>
        <v>8.1723119999999998</v>
      </c>
      <c r="W2802">
        <f>Input2022!W2802*0.000001</f>
        <v>139.363359</v>
      </c>
    </row>
    <row r="2803" spans="1:23">
      <c r="A2803">
        <f>Input2022!A2803</f>
        <v>2023</v>
      </c>
      <c r="B2803" t="str">
        <f>Input2022!B2803</f>
        <v>West Park Elementary School District</v>
      </c>
      <c r="C2803" t="str">
        <f>Input2022!C2803</f>
        <v>School District</v>
      </c>
      <c r="D2803" t="str">
        <f>Input2022!D2803</f>
        <v>06</v>
      </c>
      <c r="E2803" t="str">
        <f>Input2022!E2803</f>
        <v>019</v>
      </c>
      <c r="F2803" t="str">
        <f>Input2022!F2803</f>
        <v>42060</v>
      </c>
      <c r="G2803" t="str">
        <f>Input2022!G2803</f>
        <v>CA</v>
      </c>
      <c r="H2803">
        <f>Input2022!H2803*0.000001</f>
        <v>5.4274170000000002</v>
      </c>
      <c r="I2803">
        <f>Input2022!I2803*0.000001</f>
        <v>-1.158E-3</v>
      </c>
      <c r="J2803">
        <f>Input2022!J2803*0.000001</f>
        <v>6.6843939999999993</v>
      </c>
      <c r="K2803">
        <f>Input2022!K2803*0.000001</f>
        <v>0.19608399999999998</v>
      </c>
      <c r="L2803">
        <f>Input2022!L2803*0.000001</f>
        <v>19.841609999999999</v>
      </c>
      <c r="M2803">
        <f>Input2022!M2803*0.000001</f>
        <v>8.9660149999999987</v>
      </c>
      <c r="N2803">
        <f>Input2022!N2803*0.000001</f>
        <v>8.1310839999999995</v>
      </c>
      <c r="O2803">
        <f>Input2022!O2803*0.000001</f>
        <v>0</v>
      </c>
      <c r="P2803">
        <f>Input2022!P2803*0.000001</f>
        <v>1.398515</v>
      </c>
      <c r="Q2803">
        <f>Input2022!Q2803*0.000001</f>
        <v>-5.6609999999999996</v>
      </c>
      <c r="R2803">
        <f>Input2022!R2803*0.000001</f>
        <v>29.963260696995786</v>
      </c>
      <c r="S2803">
        <f>Input2022!S2803*0.000001</f>
        <v>24.302260696995788</v>
      </c>
      <c r="T2803">
        <f>Input2022!T2803*0.000001</f>
        <v>0.77002300000000001</v>
      </c>
      <c r="U2803">
        <f>Input2022!U2803*0.000001</f>
        <v>0</v>
      </c>
      <c r="V2803">
        <f>Input2022!V2803*0.000001</f>
        <v>1.370789</v>
      </c>
      <c r="W2803">
        <f>Input2022!W2803*0.000001</f>
        <v>4.4743889999999995</v>
      </c>
    </row>
    <row r="2804" spans="1:23">
      <c r="A2804">
        <f>Input2022!A2804</f>
        <v>2023</v>
      </c>
      <c r="B2804" t="str">
        <f>Input2022!B2804</f>
        <v>West Sacramento</v>
      </c>
      <c r="C2804" t="str">
        <f>Input2022!C2804</f>
        <v>City</v>
      </c>
      <c r="D2804" t="str">
        <f>Input2022!D2804</f>
        <v>06</v>
      </c>
      <c r="E2804" t="str">
        <f>Input2022!E2804</f>
        <v>113</v>
      </c>
      <c r="F2804" t="str">
        <f>Input2022!F2804</f>
        <v>84816</v>
      </c>
      <c r="G2804" t="str">
        <f>Input2022!G2804</f>
        <v>CA</v>
      </c>
      <c r="H2804">
        <f>Input2022!H2804*0.000001</f>
        <v>56.219982999999999</v>
      </c>
      <c r="I2804">
        <f>Input2022!I2804*0.000001</f>
        <v>-29.506563</v>
      </c>
      <c r="J2804">
        <f>Input2022!J2804*0.000001</f>
        <v>87.599170000000001</v>
      </c>
      <c r="K2804">
        <f>Input2022!K2804*0.000001</f>
        <v>73.123030999999997</v>
      </c>
      <c r="L2804">
        <f>Input2022!L2804*0.000001</f>
        <v>219.09485899999999</v>
      </c>
      <c r="M2804">
        <f>Input2022!M2804*0.000001</f>
        <v>103.56764199999999</v>
      </c>
      <c r="N2804">
        <f>Input2022!N2804*0.000001</f>
        <v>0</v>
      </c>
      <c r="O2804">
        <f>Input2022!O2804*0.000001</f>
        <v>43.505065999999999</v>
      </c>
      <c r="P2804">
        <f>Input2022!P2804*0.000001</f>
        <v>8.9726090000000003</v>
      </c>
      <c r="Q2804">
        <f>Input2022!Q2804*0.000001</f>
        <v>-107.76069299999999</v>
      </c>
      <c r="R2804">
        <f>Input2022!R2804*0.000001</f>
        <v>405.15739500000001</v>
      </c>
      <c r="S2804">
        <f>Input2022!S2804*0.000001</f>
        <v>297.396702</v>
      </c>
      <c r="T2804">
        <f>Input2022!T2804*0.000001</f>
        <v>12.105214</v>
      </c>
      <c r="U2804">
        <f>Input2022!U2804*0.000001</f>
        <v>26.871167</v>
      </c>
      <c r="V2804">
        <f>Input2022!V2804*0.000001</f>
        <v>29.259423999999999</v>
      </c>
      <c r="W2804">
        <f>Input2022!W2804*0.000001</f>
        <v>83.340873000000002</v>
      </c>
    </row>
    <row r="2805" spans="1:23">
      <c r="A2805">
        <f>Input2022!A2805</f>
        <v>2023</v>
      </c>
      <c r="B2805" t="str">
        <f>Input2022!B2805</f>
        <v>West Side Recreation and Park District</v>
      </c>
      <c r="C2805" t="str">
        <f>Input2022!C2805</f>
        <v>Special District</v>
      </c>
      <c r="D2805" t="str">
        <f>Input2022!D2805</f>
        <v>06</v>
      </c>
      <c r="E2805" t="str">
        <f>Input2022!E2805</f>
        <v>029</v>
      </c>
      <c r="F2805" t="str">
        <f>Input2022!F2805</f>
        <v>99106</v>
      </c>
      <c r="G2805" t="str">
        <f>Input2022!G2805</f>
        <v>CA</v>
      </c>
      <c r="H2805">
        <f>Input2022!H2805*0.000001</f>
        <v>0.93983299999999992</v>
      </c>
      <c r="I2805">
        <f>Input2022!I2805*0.000001</f>
        <v>0</v>
      </c>
      <c r="J2805">
        <f>Input2022!J2805*0.000001</f>
        <v>3.1592379999999998</v>
      </c>
      <c r="K2805">
        <f>Input2022!K2805*0.000001</f>
        <v>0.13695599999999999</v>
      </c>
      <c r="L2805">
        <f>Input2022!L2805*0.000001</f>
        <v>2.7025669999999997</v>
      </c>
      <c r="M2805">
        <f>Input2022!M2805*0.000001</f>
        <v>2.7024339999999998</v>
      </c>
      <c r="N2805">
        <f>Input2022!N2805*0.000001</f>
        <v>1.1332679999999999</v>
      </c>
      <c r="O2805">
        <f>Input2022!O2805*0.000001</f>
        <v>0</v>
      </c>
      <c r="P2805">
        <f>Input2022!P2805*0.000001</f>
        <v>0.28734699999999996</v>
      </c>
      <c r="Q2805">
        <f>Input2022!Q2805*0.000001</f>
        <v>-1.534454</v>
      </c>
      <c r="R2805">
        <f>Input2022!R2805*0.000001</f>
        <v>4.1248759999999995</v>
      </c>
      <c r="S2805">
        <f>Input2022!S2805*0.000001</f>
        <v>2.5904219999999998</v>
      </c>
      <c r="T2805">
        <f>Input2022!T2805*0.000001</f>
        <v>0.17921499999999999</v>
      </c>
      <c r="U2805">
        <f>Input2022!U2805*0.000001</f>
        <v>0.29216599999999998</v>
      </c>
      <c r="V2805">
        <f>Input2022!V2805*0.000001</f>
        <v>0.14765200000000001</v>
      </c>
      <c r="W2805">
        <f>Input2022!W2805*0.000001</f>
        <v>-0.39369499999999996</v>
      </c>
    </row>
    <row r="2806" spans="1:23">
      <c r="A2806">
        <f>Input2022!A2806</f>
        <v>2023</v>
      </c>
      <c r="B2806" t="str">
        <f>Input2022!B2806</f>
        <v>West Side Union Elementary School District</v>
      </c>
      <c r="C2806" t="str">
        <f>Input2022!C2806</f>
        <v>School District</v>
      </c>
      <c r="D2806" t="str">
        <f>Input2022!D2806</f>
        <v>06</v>
      </c>
      <c r="E2806" t="str">
        <f>Input2022!E2806</f>
        <v>097</v>
      </c>
      <c r="F2806" t="str">
        <f>Input2022!F2806</f>
        <v>42270</v>
      </c>
      <c r="G2806" t="str">
        <f>Input2022!G2806</f>
        <v>CA</v>
      </c>
      <c r="H2806">
        <f>Input2022!H2806*0.000001</f>
        <v>0.65088299999999999</v>
      </c>
      <c r="I2806">
        <f>Input2022!I2806*0.000001</f>
        <v>-1.7187000000000001E-2</v>
      </c>
      <c r="J2806">
        <f>Input2022!J2806*0.000001</f>
        <v>2.0677559999999997</v>
      </c>
      <c r="K2806">
        <f>Input2022!K2806*0.000001</f>
        <v>4.7751489999999999</v>
      </c>
      <c r="L2806">
        <f>Input2022!L2806*0.000001</f>
        <v>2.7720229999999999</v>
      </c>
      <c r="M2806">
        <f>Input2022!M2806*0.000001</f>
        <v>2.421484</v>
      </c>
      <c r="N2806">
        <f>Input2022!N2806*0.000001</f>
        <v>0</v>
      </c>
      <c r="O2806">
        <f>Input2022!O2806*0.000001</f>
        <v>1.037042</v>
      </c>
      <c r="P2806">
        <f>Input2022!P2806*0.000001</f>
        <v>0.239811</v>
      </c>
      <c r="Q2806">
        <f>Input2022!Q2806*0.000001</f>
        <v>-1.70967</v>
      </c>
      <c r="R2806">
        <f>Input2022!R2806*0.000001</f>
        <v>7.4355949999999993</v>
      </c>
      <c r="S2806">
        <f>Input2022!S2806*0.000001</f>
        <v>5.7259250000000002</v>
      </c>
      <c r="T2806">
        <f>Input2022!T2806*0.000001</f>
        <v>0.23688299999999998</v>
      </c>
      <c r="U2806">
        <f>Input2022!U2806*0.000001</f>
        <v>0</v>
      </c>
      <c r="V2806">
        <f>Input2022!V2806*0.000001</f>
        <v>0</v>
      </c>
      <c r="W2806">
        <f>Input2022!W2806*0.000001</f>
        <v>-0.76039800000000002</v>
      </c>
    </row>
    <row r="2807" spans="1:23">
      <c r="A2807">
        <f>Input2022!A2807</f>
        <v>2023</v>
      </c>
      <c r="B2807" t="str">
        <f>Input2022!B2807</f>
        <v>West Sonoma County Union High School District</v>
      </c>
      <c r="C2807" t="str">
        <f>Input2022!C2807</f>
        <v>School District</v>
      </c>
      <c r="D2807" t="str">
        <f>Input2022!D2807</f>
        <v>06</v>
      </c>
      <c r="E2807" t="str">
        <f>Input2022!E2807</f>
        <v>097</v>
      </c>
      <c r="F2807" t="str">
        <f>Input2022!F2807</f>
        <v>02670</v>
      </c>
      <c r="G2807" t="str">
        <f>Input2022!G2807</f>
        <v>CA</v>
      </c>
      <c r="H2807">
        <f>Input2022!H2807*0.000001</f>
        <v>7.1146059999999993</v>
      </c>
      <c r="I2807">
        <f>Input2022!I2807*0.000001</f>
        <v>0</v>
      </c>
      <c r="J2807">
        <f>Input2022!J2807*0.000001</f>
        <v>29.154931999999999</v>
      </c>
      <c r="K2807">
        <f>Input2022!K2807*0.000001</f>
        <v>90.607254999999995</v>
      </c>
      <c r="L2807">
        <f>Input2022!L2807*0.000001</f>
        <v>38.339132999999997</v>
      </c>
      <c r="M2807">
        <f>Input2022!M2807*0.000001</f>
        <v>34.695223999999996</v>
      </c>
      <c r="N2807">
        <f>Input2022!N2807*0.000001</f>
        <v>0</v>
      </c>
      <c r="O2807">
        <f>Input2022!O2807*0.000001</f>
        <v>10.873941</v>
      </c>
      <c r="P2807">
        <f>Input2022!P2807*0.000001</f>
        <v>1.6842629999999998</v>
      </c>
      <c r="Q2807">
        <f>Input2022!Q2807*0.000001</f>
        <v>-18.486926999999998</v>
      </c>
      <c r="R2807">
        <f>Input2022!R2807*0.000001</f>
        <v>84.616413555023243</v>
      </c>
      <c r="S2807">
        <f>Input2022!S2807*0.000001</f>
        <v>66.129486555023263</v>
      </c>
      <c r="T2807">
        <f>Input2022!T2807*0.000001</f>
        <v>2.8388249999999999</v>
      </c>
      <c r="U2807">
        <f>Input2022!U2807*0.000001</f>
        <v>0</v>
      </c>
      <c r="V2807">
        <f>Input2022!V2807*0.000001</f>
        <v>4.0669740000000001</v>
      </c>
      <c r="W2807">
        <f>Input2022!W2807*0.000001</f>
        <v>-16.951946</v>
      </c>
    </row>
    <row r="2808" spans="1:23">
      <c r="A2808">
        <f>Input2022!A2808</f>
        <v>2023</v>
      </c>
      <c r="B2808" t="str">
        <f>Input2022!B2808</f>
        <v>Western Placer Unified School District</v>
      </c>
      <c r="C2808" t="str">
        <f>Input2022!C2808</f>
        <v>School District</v>
      </c>
      <c r="D2808" t="str">
        <f>Input2022!D2808</f>
        <v>06</v>
      </c>
      <c r="E2808" t="str">
        <f>Input2022!E2808</f>
        <v>061</v>
      </c>
      <c r="F2808" t="str">
        <f>Input2022!F2808</f>
        <v>42140</v>
      </c>
      <c r="G2808" t="str">
        <f>Input2022!G2808</f>
        <v>CA</v>
      </c>
      <c r="H2808">
        <f>Input2022!H2808*0.000001</f>
        <v>12.194825</v>
      </c>
      <c r="I2808">
        <f>Input2022!I2808*0.000001</f>
        <v>-0.53315400000000002</v>
      </c>
      <c r="J2808">
        <f>Input2022!J2808*0.000001</f>
        <v>104.61299199999999</v>
      </c>
      <c r="K2808">
        <f>Input2022!K2808*0.000001</f>
        <v>312.68049999999999</v>
      </c>
      <c r="L2808">
        <f>Input2022!L2808*0.000001</f>
        <v>149.827428</v>
      </c>
      <c r="M2808">
        <f>Input2022!M2808*0.000001</f>
        <v>113.23095699999999</v>
      </c>
      <c r="N2808">
        <f>Input2022!N2808*0.000001</f>
        <v>34.487698000000002</v>
      </c>
      <c r="O2808">
        <f>Input2022!O2808*0.000001</f>
        <v>0</v>
      </c>
      <c r="P2808">
        <f>Input2022!P2808*0.000001</f>
        <v>12.398356</v>
      </c>
      <c r="Q2808">
        <f>Input2022!Q2808*0.000001</f>
        <v>-64.878</v>
      </c>
      <c r="R2808">
        <f>Input2022!R2808*0.000001</f>
        <v>292.99000900596656</v>
      </c>
      <c r="S2808">
        <f>Input2022!S2808*0.000001</f>
        <v>228.11200900596654</v>
      </c>
      <c r="T2808">
        <f>Input2022!T2808*0.000001</f>
        <v>11.557525999999999</v>
      </c>
      <c r="U2808">
        <f>Input2022!U2808*0.000001</f>
        <v>5.377993</v>
      </c>
      <c r="V2808">
        <f>Input2022!V2808*0.000001</f>
        <v>9.3908170000000002</v>
      </c>
      <c r="W2808">
        <f>Input2022!W2808*0.000001</f>
        <v>-49.331004</v>
      </c>
    </row>
    <row r="2809" spans="1:23">
      <c r="A2809">
        <f>Input2022!A2809</f>
        <v>2023</v>
      </c>
      <c r="B2809" t="str">
        <f>Input2022!B2809</f>
        <v>Western Riverside County Regional Conservation Authority</v>
      </c>
      <c r="C2809" t="str">
        <f>Input2022!C2809</f>
        <v>Special District</v>
      </c>
      <c r="D2809" t="str">
        <f>Input2022!D2809</f>
        <v>06</v>
      </c>
      <c r="E2809" t="str">
        <f>Input2022!E2809</f>
        <v>065</v>
      </c>
      <c r="F2809">
        <f>Input2022!F2809</f>
        <v>99098</v>
      </c>
      <c r="G2809" t="str">
        <f>Input2022!G2809</f>
        <v>CA</v>
      </c>
      <c r="H2809">
        <f>Input2022!H2809*0.000001</f>
        <v>24.986950999999998</v>
      </c>
      <c r="I2809">
        <f>Input2022!I2809*0.000001</f>
        <v>0</v>
      </c>
      <c r="J2809">
        <f>Input2022!J2809*0.000001</f>
        <v>6.9012399999999996</v>
      </c>
      <c r="K2809">
        <f>Input2022!K2809*0.000001</f>
        <v>0.88021099999999997</v>
      </c>
      <c r="L2809">
        <f>Input2022!L2809*0.000001</f>
        <v>49.759519999999995</v>
      </c>
      <c r="M2809">
        <f>Input2022!M2809*0.000001</f>
        <v>6.1999439999999995</v>
      </c>
      <c r="N2809">
        <f>Input2022!N2809*0.000001</f>
        <v>0</v>
      </c>
      <c r="O2809">
        <f>Input2022!O2809*0.000001</f>
        <v>23.955493000000001</v>
      </c>
      <c r="P2809">
        <f>Input2022!P2809*0.000001</f>
        <v>1.583825</v>
      </c>
      <c r="Q2809">
        <f>Input2022!Q2809*0.000001</f>
        <v>0</v>
      </c>
      <c r="R2809">
        <f>Input2022!R2809*0.000001</f>
        <v>0</v>
      </c>
      <c r="S2809">
        <f>Input2022!S2809*0.000001</f>
        <v>0</v>
      </c>
      <c r="T2809">
        <f>Input2022!T2809*0.000001</f>
        <v>0</v>
      </c>
      <c r="U2809">
        <f>Input2022!U2809*0.000001</f>
        <v>0</v>
      </c>
      <c r="V2809">
        <f>Input2022!V2809*0.000001</f>
        <v>0</v>
      </c>
      <c r="W2809">
        <f>Input2022!W2809*0.000001</f>
        <v>26.031441999999998</v>
      </c>
    </row>
    <row r="2810" spans="1:23">
      <c r="A2810">
        <f>Input2022!A2810</f>
        <v>2023</v>
      </c>
      <c r="B2810" t="str">
        <f>Input2022!B2810</f>
        <v>Westlake Village</v>
      </c>
      <c r="C2810" t="str">
        <f>Input2022!C2810</f>
        <v>City</v>
      </c>
      <c r="D2810" t="str">
        <f>Input2022!D2810</f>
        <v>06</v>
      </c>
      <c r="E2810" t="str">
        <f>Input2022!E2810</f>
        <v>037</v>
      </c>
      <c r="F2810" t="str">
        <f>Input2022!F2810</f>
        <v>84438</v>
      </c>
      <c r="G2810" t="str">
        <f>Input2022!G2810</f>
        <v>CA</v>
      </c>
      <c r="H2810">
        <f>Input2022!H2810*0.000001</f>
        <v>33.334781</v>
      </c>
      <c r="I2810">
        <f>Input2022!I2810*0.000001</f>
        <v>-2.6896E-2</v>
      </c>
      <c r="J2810">
        <f>Input2022!J2810*0.000001</f>
        <v>12.251659</v>
      </c>
      <c r="K2810">
        <f>Input2022!K2810*0.000001</f>
        <v>12.992486</v>
      </c>
      <c r="L2810">
        <f>Input2022!L2810*0.000001</f>
        <v>21.721104999999998</v>
      </c>
      <c r="M2810">
        <f>Input2022!M2810*0.000001</f>
        <v>18.378692999999998</v>
      </c>
      <c r="N2810">
        <f>Input2022!N2810*0.000001</f>
        <v>0</v>
      </c>
      <c r="O2810">
        <f>Input2022!O2810*0.000001</f>
        <v>31.504697</v>
      </c>
      <c r="P2810">
        <f>Input2022!P2810*0.000001</f>
        <v>1.3443749999999999</v>
      </c>
      <c r="Q2810">
        <f>Input2022!Q2810*0.000001</f>
        <v>-1.4174789999999999</v>
      </c>
      <c r="R2810">
        <f>Input2022!R2810*0.000001</f>
        <v>6.0783829999999996</v>
      </c>
      <c r="S2810">
        <f>Input2022!S2810*0.000001</f>
        <v>4.6609039999999995</v>
      </c>
      <c r="T2810">
        <f>Input2022!T2810*0.000001</f>
        <v>0.31537100000000001</v>
      </c>
      <c r="U2810">
        <f>Input2022!U2810*0.000001</f>
        <v>1.5500049999999999</v>
      </c>
      <c r="V2810">
        <f>Input2022!V2810*0.000001</f>
        <v>1.5657189999999999</v>
      </c>
      <c r="W2810">
        <f>Input2022!W2810*0.000001</f>
        <v>24.604858999999998</v>
      </c>
    </row>
    <row r="2811" spans="1:23">
      <c r="A2811">
        <f>Input2022!A2811</f>
        <v>2023</v>
      </c>
      <c r="B2811" t="str">
        <f>Input2022!B2811</f>
        <v>Westminster</v>
      </c>
      <c r="C2811" t="str">
        <f>Input2022!C2811</f>
        <v>City</v>
      </c>
      <c r="D2811" t="str">
        <f>Input2022!D2811</f>
        <v>06</v>
      </c>
      <c r="E2811" t="str">
        <f>Input2022!E2811</f>
        <v>059</v>
      </c>
      <c r="F2811">
        <f>Input2022!F2811</f>
        <v>84550</v>
      </c>
      <c r="G2811" t="str">
        <f>Input2022!G2811</f>
        <v>CA</v>
      </c>
      <c r="H2811">
        <f>Input2022!H2811*0.000001</f>
        <v>37.900377999999996</v>
      </c>
      <c r="I2811">
        <f>Input2022!I2811*0.000001</f>
        <v>-4.0249999999999995</v>
      </c>
      <c r="J2811">
        <f>Input2022!J2811*0.000001</f>
        <v>69.310248999999999</v>
      </c>
      <c r="K2811">
        <f>Input2022!K2811*0.000001</f>
        <v>10.968335</v>
      </c>
      <c r="L2811">
        <f>Input2022!L2811*0.000001</f>
        <v>115.901128</v>
      </c>
      <c r="M2811">
        <f>Input2022!M2811*0.000001</f>
        <v>73.123610999999997</v>
      </c>
      <c r="N2811">
        <f>Input2022!N2811*0.000001</f>
        <v>0</v>
      </c>
      <c r="O2811">
        <f>Input2022!O2811*0.000001</f>
        <v>50.572454999999998</v>
      </c>
      <c r="P2811">
        <f>Input2022!P2811*0.000001</f>
        <v>21.221145</v>
      </c>
      <c r="Q2811">
        <f>Input2022!Q2811*0.000001</f>
        <v>-143.77596199999999</v>
      </c>
      <c r="R2811">
        <f>Input2022!R2811*0.000001</f>
        <v>442.23148099999997</v>
      </c>
      <c r="S2811">
        <f>Input2022!S2811*0.000001</f>
        <v>298.45551899999998</v>
      </c>
      <c r="T2811">
        <f>Input2022!T2811*0.000001</f>
        <v>14.313269</v>
      </c>
      <c r="U2811">
        <f>Input2022!U2811*0.000001</f>
        <v>4.5433779999999997</v>
      </c>
      <c r="V2811">
        <f>Input2022!V2811*0.000001</f>
        <v>53.937061</v>
      </c>
      <c r="W2811">
        <f>Input2022!W2811*0.000001</f>
        <v>-78.659154000000001</v>
      </c>
    </row>
    <row r="2812" spans="1:23">
      <c r="A2812">
        <f>Input2022!A2812</f>
        <v>2023</v>
      </c>
      <c r="B2812" t="str">
        <f>Input2022!B2812</f>
        <v>Westminster School District</v>
      </c>
      <c r="C2812" t="str">
        <f>Input2022!C2812</f>
        <v>School District</v>
      </c>
      <c r="D2812" t="str">
        <f>Input2022!D2812</f>
        <v>06</v>
      </c>
      <c r="E2812" t="str">
        <f>Input2022!E2812</f>
        <v>059</v>
      </c>
      <c r="F2812" t="str">
        <f>Input2022!F2812</f>
        <v>42150</v>
      </c>
      <c r="G2812" t="str">
        <f>Input2022!G2812</f>
        <v>CA</v>
      </c>
      <c r="H2812">
        <f>Input2022!H2812*0.000001</f>
        <v>41.868120999999995</v>
      </c>
      <c r="I2812">
        <f>Input2022!I2812*0.000001</f>
        <v>0</v>
      </c>
      <c r="J2812">
        <f>Input2022!J2812*0.000001</f>
        <v>152.38613899999999</v>
      </c>
      <c r="K2812">
        <f>Input2022!K2812*0.000001</f>
        <v>245.311092</v>
      </c>
      <c r="L2812">
        <f>Input2022!L2812*0.000001</f>
        <v>198.31489999999999</v>
      </c>
      <c r="M2812">
        <f>Input2022!M2812*0.000001</f>
        <v>174.306026</v>
      </c>
      <c r="N2812">
        <f>Input2022!N2812*0.000001</f>
        <v>0</v>
      </c>
      <c r="O2812">
        <f>Input2022!O2812*0.000001</f>
        <v>86.312069999999991</v>
      </c>
      <c r="P2812">
        <f>Input2022!P2812*0.000001</f>
        <v>15.712605999999999</v>
      </c>
      <c r="Q2812">
        <f>Input2022!Q2812*0.000001</f>
        <v>-116.56893199999999</v>
      </c>
      <c r="R2812">
        <f>Input2022!R2812*0.000001</f>
        <v>522.31118673684216</v>
      </c>
      <c r="S2812">
        <f>Input2022!S2812*0.000001</f>
        <v>405.74225473684214</v>
      </c>
      <c r="T2812">
        <f>Input2022!T2812*0.000001</f>
        <v>18.257300999999998</v>
      </c>
      <c r="U2812">
        <f>Input2022!U2812*0.000001</f>
        <v>-4.7280398256389937E-3</v>
      </c>
      <c r="V2812">
        <f>Input2022!V2812*0.000001</f>
        <v>32.721163960174358</v>
      </c>
      <c r="W2812">
        <f>Input2022!W2812*0.000001</f>
        <v>-124.58645199999999</v>
      </c>
    </row>
    <row r="2813" spans="1:23">
      <c r="A2813">
        <f>Input2022!A2813</f>
        <v>2023</v>
      </c>
      <c r="B2813" t="str">
        <f>Input2022!B2813</f>
        <v>Westmorland Union Elementary School District</v>
      </c>
      <c r="C2813" t="str">
        <f>Input2022!C2813</f>
        <v>School District</v>
      </c>
      <c r="D2813" t="str">
        <f>Input2022!D2813</f>
        <v>06</v>
      </c>
      <c r="E2813" t="str">
        <f>Input2022!E2813</f>
        <v>025</v>
      </c>
      <c r="F2813" t="str">
        <f>Input2022!F2813</f>
        <v>42180</v>
      </c>
      <c r="G2813" t="str">
        <f>Input2022!G2813</f>
        <v>CA</v>
      </c>
      <c r="H2813">
        <f>Input2022!H2813*0.000001</f>
        <v>2.1694960000000001</v>
      </c>
      <c r="I2813">
        <f>Input2022!I2813*0.000001</f>
        <v>0</v>
      </c>
      <c r="J2813">
        <f>Input2022!J2813*0.000001</f>
        <v>8.5047739999999994</v>
      </c>
      <c r="K2813">
        <f>Input2022!K2813*0.000001</f>
        <v>4.4047019999999995</v>
      </c>
      <c r="L2813">
        <f>Input2022!L2813*0.000001</f>
        <v>11.075510999999999</v>
      </c>
      <c r="M2813">
        <f>Input2022!M2813*0.000001</f>
        <v>9.8898329999999994</v>
      </c>
      <c r="N2813">
        <f>Input2022!N2813*0.000001</f>
        <v>4.3729449999999996</v>
      </c>
      <c r="O2813">
        <f>Input2022!O2813*0.000001</f>
        <v>0</v>
      </c>
      <c r="P2813">
        <f>Input2022!P2813*0.000001</f>
        <v>0.67602200000000001</v>
      </c>
      <c r="Q2813">
        <f>Input2022!Q2813*0.000001</f>
        <v>-5.8078180000000001</v>
      </c>
      <c r="R2813">
        <f>Input2022!R2813*0.000001</f>
        <v>24.809192829787239</v>
      </c>
      <c r="S2813">
        <f>Input2022!S2813*0.000001</f>
        <v>19.001374829787238</v>
      </c>
      <c r="T2813">
        <f>Input2022!T2813*0.000001</f>
        <v>0.957673</v>
      </c>
      <c r="U2813">
        <f>Input2022!U2813*0.000001</f>
        <v>0</v>
      </c>
      <c r="V2813">
        <f>Input2022!V2813*0.000001</f>
        <v>0</v>
      </c>
      <c r="W2813">
        <f>Input2022!W2813*0.000001</f>
        <v>-5.5515539999999994</v>
      </c>
    </row>
    <row r="2814" spans="1:23">
      <c r="A2814">
        <f>Input2022!A2814</f>
        <v>2023</v>
      </c>
      <c r="B2814" t="str">
        <f>Input2022!B2814</f>
        <v>Westside Elementary School District</v>
      </c>
      <c r="C2814" t="str">
        <f>Input2022!C2814</f>
        <v>School District</v>
      </c>
      <c r="D2814" t="str">
        <f>Input2022!D2814</f>
        <v>06</v>
      </c>
      <c r="E2814" t="str">
        <f>Input2022!E2814</f>
        <v>019</v>
      </c>
      <c r="F2814" t="str">
        <f>Input2022!F2814</f>
        <v>42210</v>
      </c>
      <c r="G2814" t="str">
        <f>Input2022!G2814</f>
        <v>CA</v>
      </c>
      <c r="H2814">
        <f>Input2022!H2814*0.000001</f>
        <v>2.4600209999999998</v>
      </c>
      <c r="I2814">
        <f>Input2022!I2814*0.000001</f>
        <v>-0.201186</v>
      </c>
      <c r="J2814">
        <f>Input2022!J2814*0.000001</f>
        <v>5.0709099999999996</v>
      </c>
      <c r="K2814">
        <f>Input2022!K2814*0.000001</f>
        <v>5.6190859999999994</v>
      </c>
      <c r="L2814">
        <f>Input2022!L2814*0.000001</f>
        <v>6.9109119999999997</v>
      </c>
      <c r="M2814">
        <f>Input2022!M2814*0.000001</f>
        <v>5.9854249999999993</v>
      </c>
      <c r="N2814">
        <f>Input2022!N2814*0.000001</f>
        <v>4.0483700000000002</v>
      </c>
      <c r="O2814">
        <f>Input2022!O2814*0.000001</f>
        <v>0</v>
      </c>
      <c r="P2814">
        <f>Input2022!P2814*0.000001</f>
        <v>1.276027</v>
      </c>
      <c r="Q2814">
        <f>Input2022!Q2814*0.000001</f>
        <v>-2.4689999999999999</v>
      </c>
      <c r="R2814">
        <f>Input2022!R2814*0.000001</f>
        <v>13.050433</v>
      </c>
      <c r="S2814">
        <f>Input2022!S2814*0.000001</f>
        <v>10.581432999999999</v>
      </c>
      <c r="T2814">
        <f>Input2022!T2814*0.000001</f>
        <v>0.31991199999999997</v>
      </c>
      <c r="U2814">
        <f>Input2022!U2814*0.000001</f>
        <v>0</v>
      </c>
      <c r="V2814">
        <f>Input2022!V2814*0.000001</f>
        <v>0.26817299999999999</v>
      </c>
      <c r="W2814">
        <f>Input2022!W2814*0.000001</f>
        <v>7.8088999999999992E-2</v>
      </c>
    </row>
    <row r="2815" spans="1:23">
      <c r="A2815">
        <f>Input2022!A2815</f>
        <v>2023</v>
      </c>
      <c r="B2815" t="str">
        <f>Input2022!B2815</f>
        <v>Westside Union School District</v>
      </c>
      <c r="C2815" t="str">
        <f>Input2022!C2815</f>
        <v>School District</v>
      </c>
      <c r="D2815" t="str">
        <f>Input2022!D2815</f>
        <v>06</v>
      </c>
      <c r="E2815" t="str">
        <f>Input2022!E2815</f>
        <v>097</v>
      </c>
      <c r="F2815" t="str">
        <f>Input2022!F2815</f>
        <v>42120</v>
      </c>
      <c r="G2815" t="str">
        <f>Input2022!G2815</f>
        <v>CA</v>
      </c>
      <c r="H2815">
        <f>Input2022!H2815*0.000001</f>
        <v>30.051428999999999</v>
      </c>
      <c r="I2815">
        <f>Input2022!I2815*0.000001</f>
        <v>0</v>
      </c>
      <c r="J2815">
        <f>Input2022!J2815*0.000001</f>
        <v>120.986373</v>
      </c>
      <c r="K2815">
        <f>Input2022!K2815*0.000001</f>
        <v>67.025927999999993</v>
      </c>
      <c r="L2815">
        <f>Input2022!L2815*0.000001</f>
        <v>163.45758699999999</v>
      </c>
      <c r="M2815">
        <f>Input2022!M2815*0.000001</f>
        <v>144.828328</v>
      </c>
      <c r="N2815">
        <f>Input2022!N2815*0.000001</f>
        <v>66.911478000000002</v>
      </c>
      <c r="O2815">
        <f>Input2022!O2815*0.000001</f>
        <v>0</v>
      </c>
      <c r="P2815">
        <f>Input2022!P2815*0.000001</f>
        <v>14.452048999999999</v>
      </c>
      <c r="Q2815">
        <f>Input2022!Q2815*0.000001</f>
        <v>-78.631788999999998</v>
      </c>
      <c r="R2815">
        <f>Input2022!R2815*0.000001</f>
        <v>375.325154</v>
      </c>
      <c r="S2815">
        <f>Input2022!S2815*0.000001</f>
        <v>296.69336499999997</v>
      </c>
      <c r="T2815">
        <f>Input2022!T2815*0.000001</f>
        <v>11.677249</v>
      </c>
      <c r="U2815">
        <f>Input2022!U2815*0.000001</f>
        <v>5.0114919999999996</v>
      </c>
      <c r="V2815">
        <f>Input2022!V2815*0.000001</f>
        <v>13.439596</v>
      </c>
      <c r="W2815">
        <f>Input2022!W2815*0.000001</f>
        <v>-71.890269000000004</v>
      </c>
    </row>
    <row r="2816" spans="1:23">
      <c r="A2816">
        <f>Input2022!A2816</f>
        <v>2023</v>
      </c>
      <c r="B2816" t="str">
        <f>Input2022!B2816</f>
        <v>Westwood Unified School District</v>
      </c>
      <c r="C2816" t="str">
        <f>Input2022!C2816</f>
        <v>School District</v>
      </c>
      <c r="D2816" t="str">
        <f>Input2022!D2816</f>
        <v>06</v>
      </c>
      <c r="E2816" t="str">
        <f>Input2022!E2816</f>
        <v>035</v>
      </c>
      <c r="F2816" t="str">
        <f>Input2022!F2816</f>
        <v>42300</v>
      </c>
      <c r="G2816" t="str">
        <f>Input2022!G2816</f>
        <v>CA</v>
      </c>
      <c r="H2816">
        <f>Input2022!H2816*0.000001</f>
        <v>1.4142379999999999</v>
      </c>
      <c r="I2816">
        <f>Input2022!I2816*0.000001</f>
        <v>-2.4999999999999998E-2</v>
      </c>
      <c r="J2816">
        <f>Input2022!J2816*0.000001</f>
        <v>3.3330519999999999</v>
      </c>
      <c r="K2816">
        <f>Input2022!K2816*0.000001</f>
        <v>0.58625499999999997</v>
      </c>
      <c r="L2816">
        <f>Input2022!L2816*0.000001</f>
        <v>4.4186360000000002</v>
      </c>
      <c r="M2816">
        <f>Input2022!M2816*0.000001</f>
        <v>4.1629849999999999</v>
      </c>
      <c r="N2816">
        <f>Input2022!N2816*0.000001</f>
        <v>2.1436679999999999</v>
      </c>
      <c r="O2816">
        <f>Input2022!O2816*0.000001</f>
        <v>0</v>
      </c>
      <c r="P2816">
        <f>Input2022!P2816*0.000001</f>
        <v>0.205152</v>
      </c>
      <c r="Q2816">
        <f>Input2022!Q2816*0.000001</f>
        <v>-1.9641689999999998</v>
      </c>
      <c r="R2816">
        <f>Input2022!R2816*0.000001</f>
        <v>8.3898829999999993</v>
      </c>
      <c r="S2816">
        <f>Input2022!S2816*0.000001</f>
        <v>6.4257140000000001</v>
      </c>
      <c r="T2816">
        <f>Input2022!T2816*0.000001</f>
        <v>0.27281299999999997</v>
      </c>
      <c r="U2816">
        <f>Input2022!U2816*0.000001</f>
        <v>0</v>
      </c>
      <c r="V2816">
        <f>Input2022!V2816*0.000001</f>
        <v>0.36493999999999999</v>
      </c>
      <c r="W2816">
        <f>Input2022!W2816*0.000001</f>
        <v>-0.60878399999999999</v>
      </c>
    </row>
    <row r="2817" spans="1:23">
      <c r="A2817">
        <f>Input2022!A2817</f>
        <v>2023</v>
      </c>
      <c r="B2817" t="str">
        <f>Input2022!B2817</f>
        <v>Wheatland</v>
      </c>
      <c r="C2817" t="str">
        <f>Input2022!C2817</f>
        <v>City</v>
      </c>
      <c r="D2817" t="str">
        <f>Input2022!D2817</f>
        <v>06</v>
      </c>
      <c r="E2817" t="str">
        <f>Input2022!E2817</f>
        <v>115</v>
      </c>
      <c r="F2817" t="str">
        <f>Input2022!F2817</f>
        <v>85012</v>
      </c>
      <c r="G2817" t="str">
        <f>Input2022!G2817</f>
        <v>CA</v>
      </c>
      <c r="H2817">
        <f>Input2022!H2817*0.000001</f>
        <v>2.3619589999999997</v>
      </c>
      <c r="I2817">
        <f>Input2022!I2817*0.000001</f>
        <v>-0.23269299999999998</v>
      </c>
      <c r="J2817">
        <f>Input2022!J2817*0.000001</f>
        <v>2.822228</v>
      </c>
      <c r="K2817">
        <f>Input2022!K2817*0.000001</f>
        <v>7.5387420000000001</v>
      </c>
      <c r="L2817">
        <f>Input2022!L2817*0.000001</f>
        <v>10.464808999999999</v>
      </c>
      <c r="M2817">
        <f>Input2022!M2817*0.000001</f>
        <v>2.9704120000000001</v>
      </c>
      <c r="N2817">
        <f>Input2022!N2817*0.000001</f>
        <v>0</v>
      </c>
      <c r="O2817">
        <f>Input2022!O2817*0.000001</f>
        <v>1.4231449999999999</v>
      </c>
      <c r="P2817">
        <f>Input2022!P2817*0.000001</f>
        <v>0.367753</v>
      </c>
      <c r="Q2817">
        <f>Input2022!Q2817*0.000001</f>
        <v>0</v>
      </c>
      <c r="R2817">
        <f>Input2022!R2817*0.000001</f>
        <v>0</v>
      </c>
      <c r="S2817">
        <f>Input2022!S2817*0.000001</f>
        <v>0</v>
      </c>
      <c r="T2817">
        <f>Input2022!T2817*0.000001</f>
        <v>0</v>
      </c>
      <c r="U2817">
        <f>Input2022!U2817*0.000001</f>
        <v>0</v>
      </c>
      <c r="V2817">
        <f>Input2022!V2817*0.000001</f>
        <v>0</v>
      </c>
      <c r="W2817">
        <f>Input2022!W2817*0.000001</f>
        <v>-0.25781799999999999</v>
      </c>
    </row>
    <row r="2818" spans="1:23">
      <c r="A2818">
        <f>Input2022!A2818</f>
        <v>2023</v>
      </c>
      <c r="B2818" t="str">
        <f>Input2022!B2818</f>
        <v>Wheatland Elementary School District</v>
      </c>
      <c r="C2818" t="str">
        <f>Input2022!C2818</f>
        <v>School District</v>
      </c>
      <c r="D2818" t="str">
        <f>Input2022!D2818</f>
        <v>06</v>
      </c>
      <c r="E2818" t="str">
        <f>Input2022!E2818</f>
        <v>115</v>
      </c>
      <c r="F2818" t="str">
        <f>Input2022!F2818</f>
        <v>42330</v>
      </c>
      <c r="G2818" t="str">
        <f>Input2022!G2818</f>
        <v>CA</v>
      </c>
      <c r="H2818">
        <f>Input2022!H2818*0.000001</f>
        <v>10.283116</v>
      </c>
      <c r="I2818">
        <f>Input2022!I2818*0.000001</f>
        <v>0</v>
      </c>
      <c r="J2818">
        <f>Input2022!J2818*0.000001</f>
        <v>23.665980999999999</v>
      </c>
      <c r="K2818">
        <f>Input2022!K2818*0.000001</f>
        <v>0.22699999999999998</v>
      </c>
      <c r="L2818">
        <f>Input2022!L2818*0.000001</f>
        <v>29.888999999999999</v>
      </c>
      <c r="M2818">
        <f>Input2022!M2818*0.000001</f>
        <v>26.212381999999998</v>
      </c>
      <c r="N2818">
        <f>Input2022!N2818*0.000001</f>
        <v>14.020436999999999</v>
      </c>
      <c r="O2818">
        <f>Input2022!O2818*0.000001</f>
        <v>0</v>
      </c>
      <c r="P2818">
        <f>Input2022!P2818*0.000001</f>
        <v>1.5081689999999999</v>
      </c>
      <c r="Q2818">
        <f>Input2022!Q2818*0.000001</f>
        <v>-20.001999999999999</v>
      </c>
      <c r="R2818">
        <f>Input2022!R2818*0.000001</f>
        <v>86.000525999999994</v>
      </c>
      <c r="S2818">
        <f>Input2022!S2818*0.000001</f>
        <v>65.998525999999998</v>
      </c>
      <c r="T2818">
        <f>Input2022!T2818*0.000001</f>
        <v>3.0529999999999999</v>
      </c>
      <c r="U2818">
        <f>Input2022!U2818*0.000001</f>
        <v>0</v>
      </c>
      <c r="V2818">
        <f>Input2022!V2818*0.000001</f>
        <v>1.5109999999999999</v>
      </c>
      <c r="W2818">
        <f>Input2022!W2818*0.000001</f>
        <v>-1.8019999999999998</v>
      </c>
    </row>
    <row r="2819" spans="1:23">
      <c r="A2819">
        <f>Input2022!A2819</f>
        <v>2023</v>
      </c>
      <c r="B2819" t="str">
        <f>Input2022!B2819</f>
        <v>Wheatland Union High School District</v>
      </c>
      <c r="C2819" t="str">
        <f>Input2022!C2819</f>
        <v>School District</v>
      </c>
      <c r="D2819" t="str">
        <f>Input2022!D2819</f>
        <v>06</v>
      </c>
      <c r="E2819" t="str">
        <f>Input2022!E2819</f>
        <v>115</v>
      </c>
      <c r="F2819" t="str">
        <f>Input2022!F2819</f>
        <v>42350</v>
      </c>
      <c r="G2819" t="str">
        <f>Input2022!G2819</f>
        <v>CA</v>
      </c>
      <c r="H2819">
        <f>Input2022!H2819*0.000001</f>
        <v>6.6374659999999999</v>
      </c>
      <c r="I2819">
        <f>Input2022!I2819*0.000001</f>
        <v>-0.170214</v>
      </c>
      <c r="J2819">
        <f>Input2022!J2819*0.000001</f>
        <v>21.012853</v>
      </c>
      <c r="K2819">
        <f>Input2022!K2819*0.000001</f>
        <v>15.173999999999999</v>
      </c>
      <c r="L2819">
        <f>Input2022!L2819*0.000001</f>
        <v>32.665999999999997</v>
      </c>
      <c r="M2819">
        <f>Input2022!M2819*0.000001</f>
        <v>27.833850999999999</v>
      </c>
      <c r="N2819">
        <f>Input2022!N2819*0.000001</f>
        <v>10.298643</v>
      </c>
      <c r="O2819">
        <f>Input2022!O2819*0.000001</f>
        <v>0</v>
      </c>
      <c r="P2819">
        <f>Input2022!P2819*0.000001</f>
        <v>3.2928139999999999</v>
      </c>
      <c r="Q2819">
        <f>Input2022!Q2819*0.000001</f>
        <v>-11.761999999999999</v>
      </c>
      <c r="R2819">
        <f>Input2022!R2819*0.000001</f>
        <v>50.797193</v>
      </c>
      <c r="S2819">
        <f>Input2022!S2819*0.000001</f>
        <v>39.035193</v>
      </c>
      <c r="T2819">
        <f>Input2022!T2819*0.000001</f>
        <v>2.153</v>
      </c>
      <c r="U2819">
        <f>Input2022!U2819*0.000001</f>
        <v>0</v>
      </c>
      <c r="V2819">
        <f>Input2022!V2819*0.000001</f>
        <v>1.179</v>
      </c>
      <c r="W2819">
        <f>Input2022!W2819*0.000001</f>
        <v>-1.1559999999999999</v>
      </c>
    </row>
    <row r="2820" spans="1:23">
      <c r="A2820">
        <f>Input2022!A2820</f>
        <v>2023</v>
      </c>
      <c r="B2820" t="str">
        <f>Input2022!B2820</f>
        <v>Whittier</v>
      </c>
      <c r="C2820" t="str">
        <f>Input2022!C2820</f>
        <v>City</v>
      </c>
      <c r="D2820" t="str">
        <f>Input2022!D2820</f>
        <v>06</v>
      </c>
      <c r="E2820" t="str">
        <f>Input2022!E2820</f>
        <v>037</v>
      </c>
      <c r="F2820">
        <f>Input2022!F2820</f>
        <v>85292</v>
      </c>
      <c r="G2820" t="str">
        <f>Input2022!G2820</f>
        <v>CA</v>
      </c>
      <c r="H2820">
        <f>Input2022!H2820*0.000001</f>
        <v>104.39876199999999</v>
      </c>
      <c r="I2820">
        <f>Input2022!I2820*0.000001</f>
        <v>-17.795294999999999</v>
      </c>
      <c r="J2820">
        <f>Input2022!J2820*0.000001</f>
        <v>76.632138999999995</v>
      </c>
      <c r="K2820">
        <f>Input2022!K2820*0.000001</f>
        <v>156.32845699999999</v>
      </c>
      <c r="L2820">
        <f>Input2022!L2820*0.000001</f>
        <v>151.23199399999999</v>
      </c>
      <c r="M2820">
        <f>Input2022!M2820*0.000001</f>
        <v>99.778250999999997</v>
      </c>
      <c r="N2820">
        <f>Input2022!N2820*0.000001</f>
        <v>0</v>
      </c>
      <c r="O2820">
        <f>Input2022!O2820*0.000001</f>
        <v>112.836236</v>
      </c>
      <c r="P2820">
        <f>Input2022!P2820*0.000001</f>
        <v>23.572134999999999</v>
      </c>
      <c r="Q2820">
        <f>Input2022!Q2820*0.000001</f>
        <v>-35.636610999999995</v>
      </c>
      <c r="R2820">
        <f>Input2022!R2820*0.000001</f>
        <v>475.75373099999996</v>
      </c>
      <c r="S2820">
        <f>Input2022!S2820*0.000001</f>
        <v>440.11712</v>
      </c>
      <c r="T2820">
        <f>Input2022!T2820*0.000001</f>
        <v>4.842695</v>
      </c>
      <c r="U2820">
        <f>Input2022!U2820*0.000001</f>
        <v>0</v>
      </c>
      <c r="V2820">
        <f>Input2022!V2820*0.000001</f>
        <v>9.594555999999999</v>
      </c>
      <c r="W2820">
        <f>Input2022!W2820*0.000001</f>
        <v>-6.1899499999999996</v>
      </c>
    </row>
    <row r="2821" spans="1:23">
      <c r="A2821">
        <f>Input2022!A2821</f>
        <v>2023</v>
      </c>
      <c r="B2821" t="str">
        <f>Input2022!B2821</f>
        <v>Whittier City School District</v>
      </c>
      <c r="C2821" t="str">
        <f>Input2022!C2821</f>
        <v>School District</v>
      </c>
      <c r="D2821" t="str">
        <f>Input2022!D2821</f>
        <v>06</v>
      </c>
      <c r="E2821" t="str">
        <f>Input2022!E2821</f>
        <v>037</v>
      </c>
      <c r="F2821" t="str">
        <f>Input2022!F2821</f>
        <v>42450</v>
      </c>
      <c r="G2821" t="str">
        <f>Input2022!G2821</f>
        <v>CA</v>
      </c>
      <c r="H2821">
        <f>Input2022!H2821*0.000001</f>
        <v>20.522826999999999</v>
      </c>
      <c r="I2821">
        <f>Input2022!I2821*0.000001</f>
        <v>0</v>
      </c>
      <c r="J2821">
        <f>Input2022!J2821*0.000001</f>
        <v>100.300291</v>
      </c>
      <c r="K2821">
        <f>Input2022!K2821*0.000001</f>
        <v>78.318022999999997</v>
      </c>
      <c r="L2821">
        <f>Input2022!L2821*0.000001</f>
        <v>126.72365599999999</v>
      </c>
      <c r="M2821">
        <f>Input2022!M2821*0.000001</f>
        <v>120.30801199999999</v>
      </c>
      <c r="N2821">
        <f>Input2022!N2821*0.000001</f>
        <v>0</v>
      </c>
      <c r="O2821">
        <f>Input2022!O2821*0.000001</f>
        <v>47.851678</v>
      </c>
      <c r="P2821">
        <f>Input2022!P2821*0.000001</f>
        <v>15.695606</v>
      </c>
      <c r="Q2821">
        <f>Input2022!Q2821*0.000001</f>
        <v>-66.959114999999997</v>
      </c>
      <c r="R2821">
        <f>Input2022!R2821*0.000001</f>
        <v>302.742008</v>
      </c>
      <c r="S2821">
        <f>Input2022!S2821*0.000001</f>
        <v>235.782893</v>
      </c>
      <c r="T2821">
        <f>Input2022!T2821*0.000001</f>
        <v>10.551055</v>
      </c>
      <c r="U2821">
        <f>Input2022!U2821*0.000001</f>
        <v>0.5585</v>
      </c>
      <c r="V2821">
        <f>Input2022!V2821*0.000001</f>
        <v>16.419263999999998</v>
      </c>
      <c r="W2821">
        <f>Input2022!W2821*0.000001</f>
        <v>-49.436478999999999</v>
      </c>
    </row>
    <row r="2822" spans="1:23">
      <c r="A2822">
        <f>Input2022!A2822</f>
        <v>2023</v>
      </c>
      <c r="B2822" t="str">
        <f>Input2022!B2822</f>
        <v>Whittier Union High School District</v>
      </c>
      <c r="C2822" t="str">
        <f>Input2022!C2822</f>
        <v>School District</v>
      </c>
      <c r="D2822" t="str">
        <f>Input2022!D2822</f>
        <v>06</v>
      </c>
      <c r="E2822" t="str">
        <f>Input2022!E2822</f>
        <v>037</v>
      </c>
      <c r="F2822" t="str">
        <f>Input2022!F2822</f>
        <v>42480</v>
      </c>
      <c r="G2822" t="str">
        <f>Input2022!G2822</f>
        <v>CA</v>
      </c>
      <c r="H2822">
        <f>Input2022!H2822*0.000001</f>
        <v>30.298669999999998</v>
      </c>
      <c r="I2822">
        <f>Input2022!I2822*0.000001</f>
        <v>-5.3578199999999994</v>
      </c>
      <c r="J2822">
        <f>Input2022!J2822*0.000001</f>
        <v>219.43917499999998</v>
      </c>
      <c r="K2822">
        <f>Input2022!K2822*0.000001</f>
        <v>130.040943</v>
      </c>
      <c r="L2822">
        <f>Input2022!L2822*0.000001</f>
        <v>309.93541499999998</v>
      </c>
      <c r="M2822">
        <f>Input2022!M2822*0.000001</f>
        <v>244.91297399999999</v>
      </c>
      <c r="N2822">
        <f>Input2022!N2822*0.000001</f>
        <v>75.021562000000003</v>
      </c>
      <c r="O2822">
        <f>Input2022!O2822*0.000001</f>
        <v>0</v>
      </c>
      <c r="P2822">
        <f>Input2022!P2822*0.000001</f>
        <v>20.968125000000001</v>
      </c>
      <c r="Q2822">
        <f>Input2022!Q2822*0.000001</f>
        <v>-165.94191699999999</v>
      </c>
      <c r="R2822">
        <f>Input2022!R2822*0.000001</f>
        <v>730.14616543859654</v>
      </c>
      <c r="S2822">
        <f>Input2022!S2822*0.000001</f>
        <v>564.20424843859655</v>
      </c>
      <c r="T2822">
        <f>Input2022!T2822*0.000001</f>
        <v>24.439090999999998</v>
      </c>
      <c r="U2822">
        <f>Input2022!U2822*0.000001</f>
        <v>-7.0555502278581324E-3</v>
      </c>
      <c r="V2822">
        <f>Input2022!V2822*0.000001</f>
        <v>73.748913449772132</v>
      </c>
      <c r="W2822">
        <f>Input2022!W2822*0.000001</f>
        <v>-179.60835399999999</v>
      </c>
    </row>
    <row r="2823" spans="1:23">
      <c r="A2823">
        <f>Input2022!A2823</f>
        <v>2023</v>
      </c>
      <c r="B2823" t="str">
        <f>Input2022!B2823</f>
        <v>Wildomar</v>
      </c>
      <c r="C2823" t="str">
        <f>Input2022!C2823</f>
        <v>City</v>
      </c>
      <c r="D2823" t="str">
        <f>Input2022!D2823</f>
        <v>06</v>
      </c>
      <c r="E2823" t="str">
        <f>Input2022!E2823</f>
        <v>065</v>
      </c>
      <c r="F2823" t="str">
        <f>Input2022!F2823</f>
        <v>85446</v>
      </c>
      <c r="G2823" t="str">
        <f>Input2022!G2823</f>
        <v>CA</v>
      </c>
      <c r="H2823">
        <f>Input2022!H2823*0.000001</f>
        <v>6.0696300000000001</v>
      </c>
      <c r="I2823">
        <f>Input2022!I2823*0.000001</f>
        <v>0</v>
      </c>
      <c r="J2823">
        <f>Input2022!J2823*0.000001</f>
        <v>16.240510999999998</v>
      </c>
      <c r="K2823">
        <f>Input2022!K2823*0.000001</f>
        <v>1.7070129999999999</v>
      </c>
      <c r="L2823">
        <f>Input2022!L2823*0.000001</f>
        <v>35.685760999999999</v>
      </c>
      <c r="M2823">
        <f>Input2022!M2823*0.000001</f>
        <v>18.018559</v>
      </c>
      <c r="N2823">
        <f>Input2022!N2823*0.000001</f>
        <v>0</v>
      </c>
      <c r="O2823">
        <f>Input2022!O2823*0.000001</f>
        <v>5.8411840000000002</v>
      </c>
      <c r="P2823">
        <f>Input2022!P2823*0.000001</f>
        <v>7.3267009999999999</v>
      </c>
      <c r="Q2823">
        <f>Input2022!Q2823*0.000001</f>
        <v>-0.41403299999999998</v>
      </c>
      <c r="R2823">
        <f>Input2022!R2823*0.000001</f>
        <v>3.650773</v>
      </c>
      <c r="S2823">
        <f>Input2022!S2823*0.000001</f>
        <v>3.2367399999999997</v>
      </c>
      <c r="T2823">
        <f>Input2022!T2823*0.000001</f>
        <v>0.31726299999999996</v>
      </c>
      <c r="U2823">
        <f>Input2022!U2823*0.000001</f>
        <v>0</v>
      </c>
      <c r="V2823">
        <f>Input2022!V2823*0.000001</f>
        <v>0.65566999999999998</v>
      </c>
      <c r="W2823">
        <f>Input2022!W2823*0.000001</f>
        <v>3.279633</v>
      </c>
    </row>
    <row r="2824" spans="1:23">
      <c r="A2824">
        <f>Input2022!A2824</f>
        <v>2023</v>
      </c>
      <c r="B2824" t="str">
        <f>Input2022!B2824</f>
        <v>William S. Hart Union High School District</v>
      </c>
      <c r="C2824" t="str">
        <f>Input2022!C2824</f>
        <v>School District</v>
      </c>
      <c r="D2824" t="str">
        <f>Input2022!D2824</f>
        <v>06</v>
      </c>
      <c r="E2824" t="str">
        <f>Input2022!E2824</f>
        <v>037</v>
      </c>
      <c r="F2824" t="str">
        <f>Input2022!F2824</f>
        <v>42510</v>
      </c>
      <c r="G2824" t="str">
        <f>Input2022!G2824</f>
        <v>CA</v>
      </c>
      <c r="H2824">
        <f>Input2022!H2824*0.000001</f>
        <v>74.103026</v>
      </c>
      <c r="I2824">
        <f>Input2022!I2824*0.000001</f>
        <v>-0.19487499999999999</v>
      </c>
      <c r="J2824">
        <f>Input2022!J2824*0.000001</f>
        <v>317.02587599999998</v>
      </c>
      <c r="K2824">
        <f>Input2022!K2824*0.000001</f>
        <v>428.95273699999996</v>
      </c>
      <c r="L2824">
        <f>Input2022!L2824*0.000001</f>
        <v>481.40770499999996</v>
      </c>
      <c r="M2824">
        <f>Input2022!M2824*0.000001</f>
        <v>338.31755499999997</v>
      </c>
      <c r="N2824">
        <f>Input2022!N2824*0.000001</f>
        <v>0</v>
      </c>
      <c r="O2824">
        <f>Input2022!O2824*0.000001</f>
        <v>135.20299599999998</v>
      </c>
      <c r="P2824">
        <f>Input2022!P2824*0.000001</f>
        <v>40.674216000000001</v>
      </c>
      <c r="Q2824">
        <f>Input2022!Q2824*0.000001</f>
        <v>-221.352442</v>
      </c>
      <c r="R2824">
        <f>Input2022!R2824*0.000001</f>
        <v>1004.351558</v>
      </c>
      <c r="S2824">
        <f>Input2022!S2824*0.000001</f>
        <v>782.99911599999996</v>
      </c>
      <c r="T2824">
        <f>Input2022!T2824*0.000001</f>
        <v>32.661732000000001</v>
      </c>
      <c r="U2824">
        <f>Input2022!U2824*0.000001</f>
        <v>-9.1500000000000001E-3</v>
      </c>
      <c r="V2824">
        <f>Input2022!V2824*0.000001</f>
        <v>73.532928999999996</v>
      </c>
      <c r="W2824">
        <f>Input2022!W2824*0.000001</f>
        <v>-261.64667900000001</v>
      </c>
    </row>
    <row r="2825" spans="1:23">
      <c r="A2825">
        <f>Input2022!A2825</f>
        <v>2023</v>
      </c>
      <c r="B2825" t="str">
        <f>Input2022!B2825</f>
        <v>Williams Unified School District</v>
      </c>
      <c r="C2825" t="str">
        <f>Input2022!C2825</f>
        <v>School District</v>
      </c>
      <c r="D2825" t="str">
        <f>Input2022!D2825</f>
        <v>06</v>
      </c>
      <c r="E2825" t="str">
        <f>Input2022!E2825</f>
        <v>011</v>
      </c>
      <c r="F2825" t="str">
        <f>Input2022!F2825</f>
        <v>42540</v>
      </c>
      <c r="G2825" t="str">
        <f>Input2022!G2825</f>
        <v>CA</v>
      </c>
      <c r="H2825">
        <f>Input2022!H2825*0.000001</f>
        <v>10.013145</v>
      </c>
      <c r="I2825">
        <f>Input2022!I2825*0.000001</f>
        <v>-0.19999999999999998</v>
      </c>
      <c r="J2825">
        <f>Input2022!J2825*0.000001</f>
        <v>19.926092999999998</v>
      </c>
      <c r="K2825">
        <f>Input2022!K2825*0.000001</f>
        <v>16.938620999999998</v>
      </c>
      <c r="L2825">
        <f>Input2022!L2825*0.000001</f>
        <v>32.437405999999996</v>
      </c>
      <c r="M2825">
        <f>Input2022!M2825*0.000001</f>
        <v>25.714731999999998</v>
      </c>
      <c r="N2825">
        <f>Input2022!N2825*0.000001</f>
        <v>18.037047999999999</v>
      </c>
      <c r="O2825">
        <f>Input2022!O2825*0.000001</f>
        <v>0</v>
      </c>
      <c r="P2825">
        <f>Input2022!P2825*0.000001</f>
        <v>2.2422200000000001</v>
      </c>
      <c r="Q2825">
        <f>Input2022!Q2825*0.000001</f>
        <v>-13.035852999999999</v>
      </c>
      <c r="R2825">
        <f>Input2022!R2825*0.000001</f>
        <v>58.300147852639881</v>
      </c>
      <c r="S2825">
        <f>Input2022!S2825*0.000001</f>
        <v>45.264294852639878</v>
      </c>
      <c r="T2825">
        <f>Input2022!T2825*0.000001</f>
        <v>1.7633869999999998</v>
      </c>
      <c r="U2825">
        <f>Input2022!U2825*0.000001</f>
        <v>0</v>
      </c>
      <c r="V2825">
        <f>Input2022!V2825*0.000001</f>
        <v>1.064881</v>
      </c>
      <c r="W2825">
        <f>Input2022!W2825*0.000001</f>
        <v>-3.1694839999999997</v>
      </c>
    </row>
    <row r="2826" spans="1:23">
      <c r="A2826">
        <f>Input2022!A2826</f>
        <v>2023</v>
      </c>
      <c r="B2826" t="str">
        <f>Input2022!B2826</f>
        <v>Willits Unified School District</v>
      </c>
      <c r="C2826" t="str">
        <f>Input2022!C2826</f>
        <v>School District</v>
      </c>
      <c r="D2826" t="str">
        <f>Input2022!D2826</f>
        <v>06</v>
      </c>
      <c r="E2826" t="str">
        <f>Input2022!E2826</f>
        <v>045</v>
      </c>
      <c r="F2826" t="str">
        <f>Input2022!F2826</f>
        <v>42560</v>
      </c>
      <c r="G2826" t="str">
        <f>Input2022!G2826</f>
        <v>CA</v>
      </c>
      <c r="H2826">
        <f>Input2022!H2826*0.000001</f>
        <v>5.0025490000000001</v>
      </c>
      <c r="I2826">
        <f>Input2022!I2826*0.000001</f>
        <v>0</v>
      </c>
      <c r="J2826">
        <f>Input2022!J2826*0.000001</f>
        <v>26.622864</v>
      </c>
      <c r="K2826">
        <f>Input2022!K2826*0.000001</f>
        <v>17.457446999999998</v>
      </c>
      <c r="L2826">
        <f>Input2022!L2826*0.000001</f>
        <v>31.489328999999998</v>
      </c>
      <c r="M2826">
        <f>Input2022!M2826*0.000001</f>
        <v>29.272639999999999</v>
      </c>
      <c r="N2826">
        <f>Input2022!N2826*0.000001</f>
        <v>0</v>
      </c>
      <c r="O2826">
        <f>Input2022!O2826*0.000001</f>
        <v>8.0352630000000005</v>
      </c>
      <c r="P2826">
        <f>Input2022!P2826*0.000001</f>
        <v>3.5619939999999999</v>
      </c>
      <c r="Q2826">
        <f>Input2022!Q2826*0.000001</f>
        <v>-17.798648999999997</v>
      </c>
      <c r="R2826">
        <f>Input2022!R2826*0.000001</f>
        <v>75.48475599999999</v>
      </c>
      <c r="S2826">
        <f>Input2022!S2826*0.000001</f>
        <v>57.686107</v>
      </c>
      <c r="T2826">
        <f>Input2022!T2826*0.000001</f>
        <v>3.0293259999999997</v>
      </c>
      <c r="U2826">
        <f>Input2022!U2826*0.000001</f>
        <v>0</v>
      </c>
      <c r="V2826">
        <f>Input2022!V2826*0.000001</f>
        <v>1.107253</v>
      </c>
      <c r="W2826">
        <f>Input2022!W2826*0.000001</f>
        <v>-14.504773999999999</v>
      </c>
    </row>
    <row r="2827" spans="1:23">
      <c r="A2827">
        <f>Input2022!A2827</f>
        <v>2023</v>
      </c>
      <c r="B2827" t="str">
        <f>Input2022!B2827</f>
        <v>Willow Grove Union Elementary School District</v>
      </c>
      <c r="C2827" t="str">
        <f>Input2022!C2827</f>
        <v>School District</v>
      </c>
      <c r="D2827" t="str">
        <f>Input2022!D2827</f>
        <v>06</v>
      </c>
      <c r="E2827" t="str">
        <f>Input2022!E2827</f>
        <v>069</v>
      </c>
      <c r="F2827" t="str">
        <f>Input2022!F2827</f>
        <v>42630</v>
      </c>
      <c r="G2827" t="str">
        <f>Input2022!G2827</f>
        <v>CA</v>
      </c>
      <c r="H2827">
        <f>Input2022!H2827*0.000001</f>
        <v>0.48763199999999995</v>
      </c>
      <c r="I2827">
        <f>Input2022!I2827*0.000001</f>
        <v>0</v>
      </c>
      <c r="J2827">
        <f>Input2022!J2827*0.000001</f>
        <v>0.52527400000000002</v>
      </c>
      <c r="K2827">
        <f>Input2022!K2827*0.000001</f>
        <v>0</v>
      </c>
      <c r="L2827">
        <f>Input2022!L2827*0.000001</f>
        <v>0.58758100000000002</v>
      </c>
      <c r="M2827">
        <f>Input2022!M2827*0.000001</f>
        <v>0.59284899999999996</v>
      </c>
      <c r="N2827">
        <f>Input2022!N2827*0.000001</f>
        <v>0</v>
      </c>
      <c r="O2827">
        <f>Input2022!O2827*0.000001</f>
        <v>0.63233899999999998</v>
      </c>
      <c r="P2827">
        <f>Input2022!P2827*0.000001</f>
        <v>3.4852000000000001E-2</v>
      </c>
      <c r="Q2827">
        <f>Input2022!Q2827*0.000001</f>
        <v>-0.26752599999999999</v>
      </c>
      <c r="R2827">
        <f>Input2022!R2827*0.000001</f>
        <v>1.1958473684210527</v>
      </c>
      <c r="S2827">
        <f>Input2022!S2827*0.000001</f>
        <v>0.92832136842105273</v>
      </c>
      <c r="T2827">
        <f>Input2022!T2827*0.000001</f>
        <v>4.2333999999999997E-2</v>
      </c>
      <c r="U2827">
        <f>Input2022!U2827*0.000001</f>
        <v>0</v>
      </c>
      <c r="V2827">
        <f>Input2022!V2827*0.000001</f>
        <v>0</v>
      </c>
      <c r="W2827">
        <f>Input2022!W2827*0.000001</f>
        <v>0.35831599999999997</v>
      </c>
    </row>
    <row r="2828" spans="1:23">
      <c r="A2828">
        <f>Input2022!A2828</f>
        <v>2023</v>
      </c>
      <c r="B2828" t="str">
        <f>Input2022!B2828</f>
        <v>Willows</v>
      </c>
      <c r="C2828" t="str">
        <f>Input2022!C2828</f>
        <v>City</v>
      </c>
      <c r="D2828" t="str">
        <f>Input2022!D2828</f>
        <v>06</v>
      </c>
      <c r="E2828" t="str">
        <f>Input2022!E2828</f>
        <v>021</v>
      </c>
      <c r="F2828">
        <f>Input2022!F2828</f>
        <v>85684</v>
      </c>
      <c r="G2828" t="str">
        <f>Input2022!G2828</f>
        <v>CA</v>
      </c>
      <c r="H2828">
        <f>Input2022!H2828*0.000001</f>
        <v>1.8615029999999999</v>
      </c>
      <c r="I2828">
        <f>Input2022!I2828*0.000001</f>
        <v>-4.5777999999999999E-2</v>
      </c>
      <c r="J2828">
        <f>Input2022!J2828*0.000001</f>
        <v>7.0534669999999995</v>
      </c>
      <c r="K2828">
        <f>Input2022!K2828*0.000001</f>
        <v>16.676233</v>
      </c>
      <c r="L2828">
        <f>Input2022!L2828*0.000001</f>
        <v>10.680225</v>
      </c>
      <c r="M2828">
        <f>Input2022!M2828*0.000001</f>
        <v>6.2685079999999997</v>
      </c>
      <c r="N2828">
        <f>Input2022!N2828*0.000001</f>
        <v>0</v>
      </c>
      <c r="O2828">
        <f>Input2022!O2828*0.000001</f>
        <v>1.8565959999999999</v>
      </c>
      <c r="P2828">
        <f>Input2022!P2828*0.000001</f>
        <v>0.43050899999999998</v>
      </c>
      <c r="Q2828">
        <f>Input2022!Q2828*0.000001</f>
        <v>-0.83185199999999992</v>
      </c>
      <c r="R2828">
        <f>Input2022!R2828*0.000001</f>
        <v>3.566757</v>
      </c>
      <c r="S2828">
        <f>Input2022!S2828*0.000001</f>
        <v>2.7349049999999999</v>
      </c>
      <c r="T2828">
        <f>Input2022!T2828*0.000001</f>
        <v>0.129056</v>
      </c>
      <c r="U2828">
        <f>Input2022!U2828*0.000001</f>
        <v>0</v>
      </c>
      <c r="V2828">
        <f>Input2022!V2828*0.000001</f>
        <v>5.2620999999999994E-2</v>
      </c>
      <c r="W2828">
        <f>Input2022!W2828*0.000001</f>
        <v>-3.9181239999999997</v>
      </c>
    </row>
    <row r="2829" spans="1:23">
      <c r="A2829">
        <f>Input2022!A2829</f>
        <v>2023</v>
      </c>
      <c r="B2829" t="str">
        <f>Input2022!B2829</f>
        <v>Wilmar Union Elementary School District</v>
      </c>
      <c r="C2829" t="str">
        <f>Input2022!C2829</f>
        <v>School District</v>
      </c>
      <c r="D2829" t="str">
        <f>Input2022!D2829</f>
        <v>06</v>
      </c>
      <c r="E2829" t="str">
        <f>Input2022!E2829</f>
        <v>097</v>
      </c>
      <c r="F2829" t="str">
        <f>Input2022!F2829</f>
        <v>42750</v>
      </c>
      <c r="G2829" t="str">
        <f>Input2022!G2829</f>
        <v>CA</v>
      </c>
      <c r="H2829">
        <f>Input2022!H2829*0.000001</f>
        <v>1.355534</v>
      </c>
      <c r="I2829">
        <f>Input2022!I2829*0.000001</f>
        <v>0</v>
      </c>
      <c r="J2829">
        <f>Input2022!J2829*0.000001</f>
        <v>3.1371129999999998</v>
      </c>
      <c r="K2829">
        <f>Input2022!K2829*0.000001</f>
        <v>4.3367309999999994</v>
      </c>
      <c r="L2829">
        <f>Input2022!L2829*0.000001</f>
        <v>3.8022459999999998</v>
      </c>
      <c r="M2829">
        <f>Input2022!M2829*0.000001</f>
        <v>3.584848</v>
      </c>
      <c r="N2829">
        <f>Input2022!N2829*0.000001</f>
        <v>0</v>
      </c>
      <c r="O2829">
        <f>Input2022!O2829*0.000001</f>
        <v>2.018716</v>
      </c>
      <c r="P2829">
        <f>Input2022!P2829*0.000001</f>
        <v>0.32786199999999999</v>
      </c>
      <c r="Q2829">
        <f>Input2022!Q2829*0.000001</f>
        <v>-2.2571749999999997</v>
      </c>
      <c r="R2829">
        <f>Input2022!R2829*0.000001</f>
        <v>11.960068701007842</v>
      </c>
      <c r="S2829">
        <f>Input2022!S2829*0.000001</f>
        <v>9.7028937010078433</v>
      </c>
      <c r="T2829">
        <f>Input2022!T2829*0.000001</f>
        <v>0.35808299999999998</v>
      </c>
      <c r="U2829">
        <f>Input2022!U2829*0.000001</f>
        <v>0</v>
      </c>
      <c r="V2829">
        <f>Input2022!V2829*0.000001</f>
        <v>0</v>
      </c>
      <c r="W2829">
        <f>Input2022!W2829*0.000001</f>
        <v>-0.20730799999999999</v>
      </c>
    </row>
    <row r="2830" spans="1:23">
      <c r="A2830">
        <f>Input2022!A2830</f>
        <v>2023</v>
      </c>
      <c r="B2830" t="str">
        <f>Input2022!B2830</f>
        <v>Wilsona School District</v>
      </c>
      <c r="C2830" t="str">
        <f>Input2022!C2830</f>
        <v>School District</v>
      </c>
      <c r="D2830" t="str">
        <f>Input2022!D2830</f>
        <v>06</v>
      </c>
      <c r="E2830" t="str">
        <f>Input2022!E2830</f>
        <v>037</v>
      </c>
      <c r="F2830" t="str">
        <f>Input2022!F2830</f>
        <v>42810</v>
      </c>
      <c r="G2830" t="str">
        <f>Input2022!G2830</f>
        <v>CA</v>
      </c>
      <c r="H2830">
        <f>Input2022!H2830*0.000001</f>
        <v>2.7761719999999999</v>
      </c>
      <c r="I2830">
        <f>Input2022!I2830*0.000001</f>
        <v>0</v>
      </c>
      <c r="J2830">
        <f>Input2022!J2830*0.000001</f>
        <v>25.709923</v>
      </c>
      <c r="K2830">
        <f>Input2022!K2830*0.000001</f>
        <v>6.7870999999999997</v>
      </c>
      <c r="L2830">
        <f>Input2022!L2830*0.000001</f>
        <v>32.042223999999997</v>
      </c>
      <c r="M2830">
        <f>Input2022!M2830*0.000001</f>
        <v>30.299851999999998</v>
      </c>
      <c r="N2830">
        <f>Input2022!N2830*0.000001</f>
        <v>0</v>
      </c>
      <c r="O2830">
        <f>Input2022!O2830*0.000001</f>
        <v>13.151897999999999</v>
      </c>
      <c r="P2830">
        <f>Input2022!P2830*0.000001</f>
        <v>2.7804709999999999</v>
      </c>
      <c r="Q2830">
        <f>Input2022!Q2830*0.000001</f>
        <v>-14.791639</v>
      </c>
      <c r="R2830">
        <f>Input2022!R2830*0.000001</f>
        <v>77.850731578947389</v>
      </c>
      <c r="S2830">
        <f>Input2022!S2830*0.000001</f>
        <v>63.059092578947386</v>
      </c>
      <c r="T2830">
        <f>Input2022!T2830*0.000001</f>
        <v>2.3026409999999999</v>
      </c>
      <c r="U2830">
        <f>Input2022!U2830*0.000001</f>
        <v>-5.462597582722409E-4</v>
      </c>
      <c r="V2830">
        <f>Input2022!V2830*0.000001</f>
        <v>4.0761577402417277</v>
      </c>
      <c r="W2830">
        <f>Input2022!W2830*0.000001</f>
        <v>-12.005804999999999</v>
      </c>
    </row>
    <row r="2831" spans="1:23">
      <c r="A2831">
        <f>Input2022!A2831</f>
        <v>2023</v>
      </c>
      <c r="B2831" t="str">
        <f>Input2022!B2831</f>
        <v>Windsor Unified School District</v>
      </c>
      <c r="C2831" t="str">
        <f>Input2022!C2831</f>
        <v>School District</v>
      </c>
      <c r="D2831" t="str">
        <f>Input2022!D2831</f>
        <v>06</v>
      </c>
      <c r="E2831" t="str">
        <f>Input2022!E2831</f>
        <v>097</v>
      </c>
      <c r="F2831" t="str">
        <f>Input2022!F2831</f>
        <v>00034</v>
      </c>
      <c r="G2831" t="str">
        <f>Input2022!G2831</f>
        <v>CA</v>
      </c>
      <c r="H2831">
        <f>Input2022!H2831*0.000001</f>
        <v>10.253923</v>
      </c>
      <c r="I2831">
        <f>Input2022!I2831*0.000001</f>
        <v>-0.336067</v>
      </c>
      <c r="J2831">
        <f>Input2022!J2831*0.000001</f>
        <v>61.065328999999998</v>
      </c>
      <c r="K2831">
        <f>Input2022!K2831*0.000001</f>
        <v>100.52267499999999</v>
      </c>
      <c r="L2831">
        <f>Input2022!L2831*0.000001</f>
        <v>87.352624999999989</v>
      </c>
      <c r="M2831">
        <f>Input2022!M2831*0.000001</f>
        <v>62.119785</v>
      </c>
      <c r="N2831">
        <f>Input2022!N2831*0.000001</f>
        <v>0</v>
      </c>
      <c r="O2831">
        <f>Input2022!O2831*0.000001</f>
        <v>23.866078999999999</v>
      </c>
      <c r="P2831">
        <f>Input2022!P2831*0.000001</f>
        <v>11.634705</v>
      </c>
      <c r="Q2831">
        <f>Input2022!Q2831*0.000001</f>
        <v>-51.661558999999997</v>
      </c>
      <c r="R2831">
        <f>Input2022!R2831*0.000001</f>
        <v>227.91134599126391</v>
      </c>
      <c r="S2831">
        <f>Input2022!S2831*0.000001</f>
        <v>176.24978699126393</v>
      </c>
      <c r="T2831">
        <f>Input2022!T2831*0.000001</f>
        <v>7.7575240000000001</v>
      </c>
      <c r="U2831">
        <f>Input2022!U2831*0.000001</f>
        <v>0</v>
      </c>
      <c r="V2831">
        <f>Input2022!V2831*0.000001</f>
        <v>11.410074999999999</v>
      </c>
      <c r="W2831">
        <f>Input2022!W2831*0.000001</f>
        <v>-46.480837000000001</v>
      </c>
    </row>
    <row r="2832" spans="1:23">
      <c r="A2832">
        <f>Input2022!A2832</f>
        <v>2023</v>
      </c>
      <c r="B2832" t="str">
        <f>Input2022!B2832</f>
        <v>Winship-Robbins Elementary School District</v>
      </c>
      <c r="C2832" t="str">
        <f>Input2022!C2832</f>
        <v>School District</v>
      </c>
      <c r="D2832" t="str">
        <f>Input2022!D2832</f>
        <v>06</v>
      </c>
      <c r="E2832" t="str">
        <f>Input2022!E2832</f>
        <v>101</v>
      </c>
      <c r="F2832" t="str">
        <f>Input2022!F2832</f>
        <v>42900</v>
      </c>
      <c r="G2832" t="str">
        <f>Input2022!G2832</f>
        <v>CA</v>
      </c>
      <c r="H2832">
        <f>Input2022!H2832*0.000001</f>
        <v>3.821536</v>
      </c>
      <c r="I2832">
        <f>Input2022!I2832*0.000001</f>
        <v>0</v>
      </c>
      <c r="J2832">
        <f>Input2022!J2832*0.000001</f>
        <v>2.7681809999999998</v>
      </c>
      <c r="K2832">
        <f>Input2022!K2832*0.000001</f>
        <v>3.5338000000000001E-2</v>
      </c>
      <c r="L2832">
        <f>Input2022!L2832*0.000001</f>
        <v>3.3234939999999997</v>
      </c>
      <c r="M2832">
        <f>Input2022!M2832*0.000001</f>
        <v>3.3459859999999999</v>
      </c>
      <c r="N2832">
        <f>Input2022!N2832*0.000001</f>
        <v>4.1101039999999998</v>
      </c>
      <c r="O2832">
        <f>Input2022!O2832*0.000001</f>
        <v>0</v>
      </c>
      <c r="P2832">
        <f>Input2022!P2832*0.000001</f>
        <v>0.464918</v>
      </c>
      <c r="Q2832">
        <f>Input2022!Q2832*0.000001</f>
        <v>-1.6583139999999998</v>
      </c>
      <c r="R2832">
        <f>Input2022!R2832*0.000001</f>
        <v>6.868671228070176</v>
      </c>
      <c r="S2832">
        <f>Input2022!S2832*0.000001</f>
        <v>5.2103572280701762</v>
      </c>
      <c r="T2832">
        <f>Input2022!T2832*0.000001</f>
        <v>0.24957699999999999</v>
      </c>
      <c r="U2832">
        <f>Input2022!U2832*0.000001</f>
        <v>0</v>
      </c>
      <c r="V2832">
        <f>Input2022!V2832*0.000001</f>
        <v>0</v>
      </c>
      <c r="W2832">
        <f>Input2022!W2832*0.000001</f>
        <v>2.4903</v>
      </c>
    </row>
    <row r="2833" spans="1:23">
      <c r="A2833">
        <f>Input2022!A2833</f>
        <v>2023</v>
      </c>
      <c r="B2833" t="str">
        <f>Input2022!B2833</f>
        <v>Winters Joint Unified School District</v>
      </c>
      <c r="C2833" t="str">
        <f>Input2022!C2833</f>
        <v>School District</v>
      </c>
      <c r="D2833" t="str">
        <f>Input2022!D2833</f>
        <v>06</v>
      </c>
      <c r="E2833" t="str">
        <f>Input2022!E2833</f>
        <v>095</v>
      </c>
      <c r="F2833" t="str">
        <f>Input2022!F2833</f>
        <v>42930</v>
      </c>
      <c r="G2833" t="str">
        <f>Input2022!G2833</f>
        <v>CA</v>
      </c>
      <c r="H2833">
        <f>Input2022!H2833*0.000001</f>
        <v>3.9360109999999997</v>
      </c>
      <c r="I2833">
        <f>Input2022!I2833*0.000001</f>
        <v>-0.35</v>
      </c>
      <c r="J2833">
        <f>Input2022!J2833*0.000001</f>
        <v>24.859583999999998</v>
      </c>
      <c r="K2833">
        <f>Input2022!K2833*0.000001</f>
        <v>55.063831999999998</v>
      </c>
      <c r="L2833">
        <f>Input2022!L2833*0.000001</f>
        <v>37.230778000000001</v>
      </c>
      <c r="M2833">
        <f>Input2022!M2833*0.000001</f>
        <v>29.222037999999998</v>
      </c>
      <c r="N2833">
        <f>Input2022!N2833*0.000001</f>
        <v>10.076483</v>
      </c>
      <c r="O2833">
        <f>Input2022!O2833*0.000001</f>
        <v>0</v>
      </c>
      <c r="P2833">
        <f>Input2022!P2833*0.000001</f>
        <v>3.2821989999999999</v>
      </c>
      <c r="Q2833">
        <f>Input2022!Q2833*0.000001</f>
        <v>-18.127139</v>
      </c>
      <c r="R2833">
        <f>Input2022!R2833*0.000001</f>
        <v>80.30416352865025</v>
      </c>
      <c r="S2833">
        <f>Input2022!S2833*0.000001</f>
        <v>62.177024528650243</v>
      </c>
      <c r="T2833">
        <f>Input2022!T2833*0.000001</f>
        <v>2.430266</v>
      </c>
      <c r="U2833">
        <f>Input2022!U2833*0.000001</f>
        <v>0</v>
      </c>
      <c r="V2833">
        <f>Input2022!V2833*0.000001</f>
        <v>0.84950599999999998</v>
      </c>
      <c r="W2833">
        <f>Input2022!W2833*0.000001</f>
        <v>-139.593054</v>
      </c>
    </row>
    <row r="2834" spans="1:23" ht="15.6" customHeight="1">
      <c r="A2834">
        <f>Input2022!A2834</f>
        <v>2023</v>
      </c>
      <c r="B2834" t="str">
        <f>Input2022!B2834</f>
        <v>Winton School District</v>
      </c>
      <c r="C2834" t="str">
        <f>Input2022!C2834</f>
        <v>School District</v>
      </c>
      <c r="D2834" t="str">
        <f>Input2022!D2834</f>
        <v>06</v>
      </c>
      <c r="E2834" t="str">
        <f>Input2022!E2834</f>
        <v>047</v>
      </c>
      <c r="F2834" t="str">
        <f>Input2022!F2834</f>
        <v>42960</v>
      </c>
      <c r="G2834" t="str">
        <f>Input2022!G2834</f>
        <v>CA</v>
      </c>
      <c r="H2834">
        <f>Input2022!H2834*0.000001</f>
        <v>22.605854999999998</v>
      </c>
      <c r="I2834">
        <f>Input2022!I2834*0.000001</f>
        <v>0</v>
      </c>
      <c r="J2834">
        <f>Input2022!J2834*0.000001</f>
        <v>33.370011999999996</v>
      </c>
      <c r="K2834">
        <f>Input2022!K2834*0.000001</f>
        <v>2.6401999999999998E-2</v>
      </c>
      <c r="L2834">
        <f>Input2022!L2834*0.000001</f>
        <v>46.876802999999995</v>
      </c>
      <c r="M2834">
        <f>Input2022!M2834*0.000001</f>
        <v>44.845303999999999</v>
      </c>
      <c r="N2834">
        <f>Input2022!N2834*0.000001</f>
        <v>0</v>
      </c>
      <c r="O2834">
        <f>Input2022!O2834*0.000001</f>
        <v>32.148024999999997</v>
      </c>
      <c r="P2834">
        <f>Input2022!P2834*0.000001</f>
        <v>3.5343099999999996</v>
      </c>
      <c r="Q2834">
        <f>Input2022!Q2834*0.000001</f>
        <v>-24.378235999999998</v>
      </c>
      <c r="R2834">
        <f>Input2022!R2834*0.000001</f>
        <v>108.54301898689589</v>
      </c>
      <c r="S2834">
        <f>Input2022!S2834*0.000001</f>
        <v>84.164782986895887</v>
      </c>
      <c r="T2834">
        <f>Input2022!T2834*0.000001</f>
        <v>3.762807</v>
      </c>
      <c r="U2834">
        <f>Input2022!U2834*0.000001</f>
        <v>0.74782099999999996</v>
      </c>
      <c r="V2834">
        <f>Input2022!V2834*0.000001</f>
        <v>3.3127809999999998</v>
      </c>
      <c r="W2834">
        <f>Input2022!W2834*0.000001</f>
        <v>8.6897590000000005</v>
      </c>
    </row>
    <row r="2835" spans="1:23">
      <c r="A2835">
        <f>Input2022!A2835</f>
        <v>2023</v>
      </c>
      <c r="B2835" t="str">
        <f>Input2022!B2835</f>
        <v>Wiseburn Unified School District</v>
      </c>
      <c r="C2835" t="str">
        <f>Input2022!C2835</f>
        <v>School District</v>
      </c>
      <c r="D2835" t="str">
        <f>Input2022!D2835</f>
        <v>06</v>
      </c>
      <c r="E2835" t="str">
        <f>Input2022!E2835</f>
        <v>037</v>
      </c>
      <c r="F2835" t="str">
        <f>Input2022!F2835</f>
        <v>01428</v>
      </c>
      <c r="G2835" t="str">
        <f>Input2022!G2835</f>
        <v>CA</v>
      </c>
      <c r="H2835">
        <f>Input2022!H2835*0.000001</f>
        <v>5.1263030000000001</v>
      </c>
      <c r="I2835">
        <f>Input2022!I2835*0.000001</f>
        <v>-0.19985</v>
      </c>
      <c r="J2835">
        <f>Input2022!J2835*0.000001</f>
        <v>37.810625999999999</v>
      </c>
      <c r="K2835">
        <f>Input2022!K2835*0.000001</f>
        <v>192.92671099999998</v>
      </c>
      <c r="L2835">
        <f>Input2022!L2835*0.000001</f>
        <v>56.847705999999995</v>
      </c>
      <c r="M2835">
        <f>Input2022!M2835*0.000001</f>
        <v>41.219637999999996</v>
      </c>
      <c r="N2835">
        <f>Input2022!N2835*0.000001</f>
        <v>0</v>
      </c>
      <c r="O2835">
        <f>Input2022!O2835*0.000001</f>
        <v>16.936754000000001</v>
      </c>
      <c r="P2835">
        <f>Input2022!P2835*0.000001</f>
        <v>6.7876729999999998</v>
      </c>
      <c r="Q2835">
        <f>Input2022!Q2835*0.000001</f>
        <v>-28.830276999999999</v>
      </c>
      <c r="R2835">
        <f>Input2022!R2835*0.000001</f>
        <v>132.22408813583206</v>
      </c>
      <c r="S2835">
        <f>Input2022!S2835*0.000001</f>
        <v>103.39381113583207</v>
      </c>
      <c r="T2835">
        <f>Input2022!T2835*0.000001</f>
        <v>4.2556399999999996</v>
      </c>
      <c r="U2835">
        <f>Input2022!U2835*0.000001</f>
        <v>0</v>
      </c>
      <c r="V2835">
        <f>Input2022!V2835*0.000001</f>
        <v>9.1532289999999996</v>
      </c>
      <c r="W2835">
        <f>Input2022!W2835*0.000001</f>
        <v>-89.097359999999995</v>
      </c>
    </row>
    <row r="2836" spans="1:23" ht="15.6" customHeight="1">
      <c r="A2836">
        <f>Input2022!A2836</f>
        <v>2023</v>
      </c>
      <c r="B2836" t="str">
        <f>Input2022!B2836</f>
        <v>Woodlake</v>
      </c>
      <c r="C2836" t="str">
        <f>Input2022!C2836</f>
        <v>City</v>
      </c>
      <c r="D2836" t="str">
        <f>Input2022!D2836</f>
        <v>06</v>
      </c>
      <c r="E2836" t="str">
        <f>Input2022!E2836</f>
        <v>107</v>
      </c>
      <c r="F2836">
        <f>Input2022!F2836</f>
        <v>86300</v>
      </c>
      <c r="G2836" t="str">
        <f>Input2022!G2836</f>
        <v>CA</v>
      </c>
      <c r="H2836">
        <f>Input2022!H2836*0.000001</f>
        <v>4.9348079999999994</v>
      </c>
      <c r="I2836">
        <f>Input2022!I2836*0.000001</f>
        <v>-6.1935999999999998E-2</v>
      </c>
      <c r="J2836">
        <f>Input2022!J2836*0.000001</f>
        <v>6.8698329999999999</v>
      </c>
      <c r="K2836">
        <f>Input2022!K2836*0.000001</f>
        <v>16.449648</v>
      </c>
      <c r="L2836">
        <f>Input2022!L2836*0.000001</f>
        <v>15.574549999999999</v>
      </c>
      <c r="M2836">
        <f>Input2022!M2836*0.000001</f>
        <v>7.1439649999999997</v>
      </c>
      <c r="N2836">
        <f>Input2022!N2836*0.000001</f>
        <v>0</v>
      </c>
      <c r="O2836">
        <f>Input2022!O2836*0.000001</f>
        <v>13.361706</v>
      </c>
      <c r="P2836">
        <f>Input2022!P2836*0.000001</f>
        <v>9.156134999999999</v>
      </c>
      <c r="Q2836">
        <f>Input2022!Q2836*0.000001</f>
        <v>-3.4457949999999999</v>
      </c>
      <c r="R2836">
        <f>Input2022!R2836*0.000001</f>
        <v>13.111963999999999</v>
      </c>
      <c r="S2836">
        <f>Input2022!S2836*0.000001</f>
        <v>9.666169</v>
      </c>
      <c r="T2836">
        <f>Input2022!T2836*0.000001</f>
        <v>0.47944199999999998</v>
      </c>
      <c r="U2836">
        <f>Input2022!U2836*0.000001</f>
        <v>0</v>
      </c>
      <c r="V2836">
        <f>Input2022!V2836*0.000001</f>
        <v>0</v>
      </c>
      <c r="W2836">
        <f>Input2022!W2836*0.000001</f>
        <v>12.97439</v>
      </c>
    </row>
    <row r="2837" spans="1:23">
      <c r="A2837">
        <f>Input2022!A2837</f>
        <v>2023</v>
      </c>
      <c r="B2837" t="str">
        <f>Input2022!B2837</f>
        <v>Woodlake Unified School District</v>
      </c>
      <c r="C2837" t="str">
        <f>Input2022!C2837</f>
        <v>School District</v>
      </c>
      <c r="D2837" t="str">
        <f>Input2022!D2837</f>
        <v>06</v>
      </c>
      <c r="E2837" t="str">
        <f>Input2022!E2837</f>
        <v>107</v>
      </c>
      <c r="F2837" t="str">
        <f>Input2022!F2837</f>
        <v>01418</v>
      </c>
      <c r="G2837" t="str">
        <f>Input2022!G2837</f>
        <v>CA</v>
      </c>
      <c r="H2837">
        <f>Input2022!H2837*0.000001</f>
        <v>13.975743999999999</v>
      </c>
      <c r="I2837">
        <f>Input2022!I2837*0.000001</f>
        <v>0</v>
      </c>
      <c r="J2837">
        <f>Input2022!J2837*0.000001</f>
        <v>44.107861</v>
      </c>
      <c r="K2837">
        <f>Input2022!K2837*0.000001</f>
        <v>12.815579999999999</v>
      </c>
      <c r="L2837">
        <f>Input2022!L2837*0.000001</f>
        <v>49.895223999999999</v>
      </c>
      <c r="M2837">
        <f>Input2022!M2837*0.000001</f>
        <v>46.277940000000001</v>
      </c>
      <c r="N2837">
        <f>Input2022!N2837*0.000001</f>
        <v>0</v>
      </c>
      <c r="O2837">
        <f>Input2022!O2837*0.000001</f>
        <v>23.562372999999997</v>
      </c>
      <c r="P2837">
        <f>Input2022!P2837*0.000001</f>
        <v>3.0072449999999997</v>
      </c>
      <c r="Q2837">
        <f>Input2022!Q2837*0.000001</f>
        <v>-27.547812</v>
      </c>
      <c r="R2837">
        <f>Input2022!R2837*0.000001</f>
        <v>120.26665094406088</v>
      </c>
      <c r="S2837">
        <f>Input2022!S2837*0.000001</f>
        <v>92.718838944060892</v>
      </c>
      <c r="T2837">
        <f>Input2022!T2837*0.000001</f>
        <v>4.1714769999999994</v>
      </c>
      <c r="U2837">
        <f>Input2022!U2837*0.000001</f>
        <v>0</v>
      </c>
      <c r="V2837">
        <f>Input2022!V2837*0.000001</f>
        <v>7.5159959999999995</v>
      </c>
      <c r="W2837">
        <f>Input2022!W2837*0.000001</f>
        <v>-16.603771999999999</v>
      </c>
    </row>
    <row r="2838" spans="1:23" ht="15.6" customHeight="1">
      <c r="A2838">
        <f>Input2022!A2838</f>
        <v>2023</v>
      </c>
      <c r="B2838" t="str">
        <f>Input2022!B2838</f>
        <v>Woodland Joint Unified School District</v>
      </c>
      <c r="C2838" t="str">
        <f>Input2022!C2838</f>
        <v>School District</v>
      </c>
      <c r="D2838" t="str">
        <f>Input2022!D2838</f>
        <v>06</v>
      </c>
      <c r="E2838" t="str">
        <f>Input2022!E2838</f>
        <v>101</v>
      </c>
      <c r="F2838" t="str">
        <f>Input2022!F2838</f>
        <v>43080</v>
      </c>
      <c r="G2838" t="str">
        <f>Input2022!G2838</f>
        <v>CA</v>
      </c>
      <c r="H2838">
        <f>Input2022!H2838*0.000001</f>
        <v>48.386852999999995</v>
      </c>
      <c r="I2838">
        <f>Input2022!I2838*0.000001</f>
        <v>0</v>
      </c>
      <c r="J2838">
        <f>Input2022!J2838*0.000001</f>
        <v>148.27448699999999</v>
      </c>
      <c r="K2838">
        <f>Input2022!K2838*0.000001</f>
        <v>31.024974999999998</v>
      </c>
      <c r="L2838">
        <f>Input2022!L2838*0.000001</f>
        <v>199.33302699999999</v>
      </c>
      <c r="M2838">
        <f>Input2022!M2838*0.000001</f>
        <v>177.70362299999999</v>
      </c>
      <c r="N2838">
        <f>Input2022!N2838*0.000001</f>
        <v>83.954207999999994</v>
      </c>
      <c r="O2838">
        <f>Input2022!O2838*0.000001</f>
        <v>0</v>
      </c>
      <c r="P2838">
        <f>Input2022!P2838*0.000001</f>
        <v>21.251016</v>
      </c>
      <c r="Q2838">
        <f>Input2022!Q2838*0.000001</f>
        <v>-100.506</v>
      </c>
      <c r="R2838">
        <f>Input2022!R2838*0.000001</f>
        <v>440.05783519081399</v>
      </c>
      <c r="S2838">
        <f>Input2022!S2838*0.000001</f>
        <v>339.55183519081402</v>
      </c>
      <c r="T2838">
        <f>Input2022!T2838*0.000001</f>
        <v>16.951362</v>
      </c>
      <c r="U2838">
        <f>Input2022!U2838*0.000001</f>
        <v>0</v>
      </c>
      <c r="V2838">
        <f>Input2022!V2838*0.000001</f>
        <v>17.915547</v>
      </c>
      <c r="W2838">
        <f>Input2022!W2838*0.000001</f>
        <v>-56.229518999999996</v>
      </c>
    </row>
    <row r="2839" spans="1:23">
      <c r="A2839">
        <f>Input2022!A2839</f>
        <v>2023</v>
      </c>
      <c r="B2839" t="str">
        <f>Input2022!B2839</f>
        <v>Woodside</v>
      </c>
      <c r="C2839" t="str">
        <f>Input2022!C2839</f>
        <v>Town</v>
      </c>
      <c r="D2839" t="str">
        <f>Input2022!D2839</f>
        <v>06</v>
      </c>
      <c r="E2839" t="str">
        <f>Input2022!E2839</f>
        <v>081</v>
      </c>
      <c r="F2839" t="str">
        <f>Input2022!F2839</f>
        <v>86440</v>
      </c>
      <c r="G2839" t="str">
        <f>Input2022!G2839</f>
        <v>CA</v>
      </c>
      <c r="H2839">
        <f>Input2022!H2839*0.000001</f>
        <v>9.4306819999999991</v>
      </c>
      <c r="I2839">
        <f>Input2022!I2839*0.000001</f>
        <v>-0.42030199999999995</v>
      </c>
      <c r="J2839">
        <f>Input2022!J2839*0.000001</f>
        <v>10.941557999999999</v>
      </c>
      <c r="K2839">
        <f>Input2022!K2839*0.000001</f>
        <v>0.49807799999999997</v>
      </c>
      <c r="L2839">
        <f>Input2022!L2839*0.000001</f>
        <v>15.64565</v>
      </c>
      <c r="M2839">
        <f>Input2022!M2839*0.000001</f>
        <v>13.10149</v>
      </c>
      <c r="N2839">
        <f>Input2022!N2839*0.000001</f>
        <v>0</v>
      </c>
      <c r="O2839">
        <f>Input2022!O2839*0.000001</f>
        <v>11.657242999999999</v>
      </c>
      <c r="P2839">
        <f>Input2022!P2839*0.000001</f>
        <v>1.34779</v>
      </c>
      <c r="Q2839">
        <f>Input2022!Q2839*0.000001</f>
        <v>-4.8287009999999997</v>
      </c>
      <c r="R2839">
        <f>Input2022!R2839*0.000001</f>
        <v>28.639982</v>
      </c>
      <c r="S2839">
        <f>Input2022!S2839*0.000001</f>
        <v>23.811280999999997</v>
      </c>
      <c r="T2839">
        <f>Input2022!T2839*0.000001</f>
        <v>0.62076599999999993</v>
      </c>
      <c r="U2839">
        <f>Input2022!U2839*0.000001</f>
        <v>1.085305</v>
      </c>
      <c r="V2839">
        <f>Input2022!V2839*0.000001</f>
        <v>1.923468</v>
      </c>
      <c r="W2839">
        <f>Input2022!W2839*0.000001</f>
        <v>5.3739569999999999</v>
      </c>
    </row>
    <row r="2840" spans="1:23" ht="15.6" customHeight="1">
      <c r="A2840">
        <f>Input2022!A2840</f>
        <v>2023</v>
      </c>
      <c r="B2840" t="str">
        <f>Input2022!B2840</f>
        <v>Woodside Elementary School District</v>
      </c>
      <c r="C2840" t="str">
        <f>Input2022!C2840</f>
        <v>School District</v>
      </c>
      <c r="D2840" t="str">
        <f>Input2022!D2840</f>
        <v>06</v>
      </c>
      <c r="E2840" t="str">
        <f>Input2022!E2840</f>
        <v>081</v>
      </c>
      <c r="F2840" t="str">
        <f>Input2022!F2840</f>
        <v>43140</v>
      </c>
      <c r="G2840" t="str">
        <f>Input2022!G2840</f>
        <v>CA</v>
      </c>
      <c r="H2840">
        <f>Input2022!H2840*0.000001</f>
        <v>2.3741659999999998</v>
      </c>
      <c r="I2840">
        <f>Input2022!I2840*0.000001</f>
        <v>-0.5</v>
      </c>
      <c r="J2840">
        <f>Input2022!J2840*0.000001</f>
        <v>13.626595</v>
      </c>
      <c r="K2840">
        <f>Input2022!K2840*0.000001</f>
        <v>23.524975999999999</v>
      </c>
      <c r="L2840">
        <f>Input2022!L2840*0.000001</f>
        <v>17.566209000000001</v>
      </c>
      <c r="M2840">
        <f>Input2022!M2840*0.000001</f>
        <v>14.690180999999999</v>
      </c>
      <c r="N2840">
        <f>Input2022!N2840*0.000001</f>
        <v>0</v>
      </c>
      <c r="O2840">
        <f>Input2022!O2840*0.000001</f>
        <v>3.584117</v>
      </c>
      <c r="P2840">
        <f>Input2022!P2840*0.000001</f>
        <v>0.65947899999999993</v>
      </c>
      <c r="Q2840">
        <f>Input2022!Q2840*0.000001</f>
        <v>-11.56404</v>
      </c>
      <c r="R2840">
        <f>Input2022!R2840*0.000001</f>
        <v>53.229698999999997</v>
      </c>
      <c r="S2840">
        <f>Input2022!S2840*0.000001</f>
        <v>41.665658999999998</v>
      </c>
      <c r="T2840">
        <f>Input2022!T2840*0.000001</f>
        <v>1.1697089999999999</v>
      </c>
      <c r="U2840">
        <f>Input2022!U2840*0.000001</f>
        <v>0</v>
      </c>
      <c r="V2840">
        <f>Input2022!V2840*0.000001</f>
        <v>5.7488999999999999</v>
      </c>
      <c r="W2840">
        <f>Input2022!W2840*0.000001</f>
        <v>-12.200229999999999</v>
      </c>
    </row>
    <row r="2841" spans="1:23">
      <c r="A2841">
        <f>Input2022!A2841</f>
        <v>2023</v>
      </c>
      <c r="B2841" t="str">
        <f>Input2022!B2841</f>
        <v>Wright Elementary School District</v>
      </c>
      <c r="C2841" t="str">
        <f>Input2022!C2841</f>
        <v>School District</v>
      </c>
      <c r="D2841" t="str">
        <f>Input2022!D2841</f>
        <v>06</v>
      </c>
      <c r="E2841" t="str">
        <f>Input2022!E2841</f>
        <v>097</v>
      </c>
      <c r="F2841" t="str">
        <f>Input2022!F2841</f>
        <v>43200</v>
      </c>
      <c r="G2841" t="str">
        <f>Input2022!G2841</f>
        <v>CA</v>
      </c>
      <c r="H2841">
        <f>Input2022!H2841*0.000001</f>
        <v>4.2496320000000001</v>
      </c>
      <c r="I2841">
        <f>Input2022!I2841*0.000001</f>
        <v>0</v>
      </c>
      <c r="J2841">
        <f>Input2022!J2841*0.000001</f>
        <v>24.130063</v>
      </c>
      <c r="K2841">
        <f>Input2022!K2841*0.000001</f>
        <v>17.242958999999999</v>
      </c>
      <c r="L2841">
        <f>Input2022!L2841*0.000001</f>
        <v>30.740962999999997</v>
      </c>
      <c r="M2841">
        <f>Input2022!M2841*0.000001</f>
        <v>28.459983999999999</v>
      </c>
      <c r="N2841">
        <f>Input2022!N2841*0.000001</f>
        <v>0</v>
      </c>
      <c r="O2841">
        <f>Input2022!O2841*0.000001</f>
        <v>10.333615</v>
      </c>
      <c r="P2841">
        <f>Input2022!P2841*0.000001</f>
        <v>2.7944139999999997</v>
      </c>
      <c r="Q2841">
        <f>Input2022!Q2841*0.000001</f>
        <v>-14.707875</v>
      </c>
      <c r="R2841">
        <f>Input2022!R2841*0.000001</f>
        <v>66.894158517683536</v>
      </c>
      <c r="S2841">
        <f>Input2022!S2841*0.000001</f>
        <v>52.186283517683535</v>
      </c>
      <c r="T2841">
        <f>Input2022!T2841*0.000001</f>
        <v>2.195141</v>
      </c>
      <c r="U2841">
        <f>Input2022!U2841*0.000001</f>
        <v>0</v>
      </c>
      <c r="V2841">
        <f>Input2022!V2841*0.000001</f>
        <v>0</v>
      </c>
      <c r="W2841">
        <f>Input2022!W2841*0.000001</f>
        <v>-10.836983999999999</v>
      </c>
    </row>
    <row r="2842" spans="1:23" ht="15.6" customHeight="1">
      <c r="A2842">
        <f>Input2022!A2842</f>
        <v>2023</v>
      </c>
      <c r="B2842" t="str">
        <f>Input2022!B2842</f>
        <v>Yolo County</v>
      </c>
      <c r="C2842" t="str">
        <f>Input2022!C2842</f>
        <v>County</v>
      </c>
      <c r="D2842" t="str">
        <f>Input2022!D2842</f>
        <v>06</v>
      </c>
      <c r="E2842" t="str">
        <f>Input2022!E2842</f>
        <v>113</v>
      </c>
      <c r="F2842" t="str">
        <f>Input2022!F2842</f>
        <v>00000</v>
      </c>
      <c r="G2842" t="str">
        <f>Input2022!G2842</f>
        <v>CA</v>
      </c>
      <c r="H2842">
        <f>Input2022!H2842*0.000001</f>
        <v>93.153176999999999</v>
      </c>
      <c r="I2842">
        <f>Input2022!I2842*0.000001</f>
        <v>-52.693965999999996</v>
      </c>
      <c r="J2842">
        <f>Input2022!J2842*0.000001</f>
        <v>243.05515499999998</v>
      </c>
      <c r="K2842">
        <f>Input2022!K2842*0.000001</f>
        <v>112.746112</v>
      </c>
      <c r="L2842">
        <f>Input2022!L2842*0.000001</f>
        <v>532.88866499999995</v>
      </c>
      <c r="M2842">
        <f>Input2022!M2842*0.000001</f>
        <v>302.24441999999999</v>
      </c>
      <c r="N2842">
        <f>Input2022!N2842*0.000001</f>
        <v>1.4834999999999999E-2</v>
      </c>
      <c r="O2842">
        <f>Input2022!O2842*0.000001</f>
        <v>99.179284999999993</v>
      </c>
      <c r="P2842">
        <f>Input2022!P2842*0.000001</f>
        <v>18.784053</v>
      </c>
      <c r="Q2842">
        <f>Input2022!Q2842*0.000001</f>
        <v>-377.07993099999999</v>
      </c>
      <c r="R2842">
        <f>Input2022!R2842*0.000001</f>
        <v>1186.1410599999999</v>
      </c>
      <c r="S2842">
        <f>Input2022!S2842*0.000001</f>
        <v>809.06112899999994</v>
      </c>
      <c r="T2842">
        <f>Input2022!T2842*0.000001</f>
        <v>48.031008</v>
      </c>
      <c r="U2842">
        <f>Input2022!U2842*0.000001</f>
        <v>30.495896999999999</v>
      </c>
      <c r="V2842">
        <f>Input2022!V2842*0.000001</f>
        <v>82.04714899999999</v>
      </c>
      <c r="W2842">
        <f>Input2022!W2842*0.000001</f>
        <v>-127.806524</v>
      </c>
    </row>
    <row r="2843" spans="1:23">
      <c r="A2843">
        <f>Input2022!A2843</f>
        <v>2023</v>
      </c>
      <c r="B2843" t="str">
        <f>Input2022!B2843</f>
        <v>Yolo County Office of Education</v>
      </c>
      <c r="C2843" t="str">
        <f>Input2022!C2843</f>
        <v>School District</v>
      </c>
      <c r="D2843" t="str">
        <f>Input2022!D2843</f>
        <v>06</v>
      </c>
      <c r="E2843" t="str">
        <f>Input2022!E2843</f>
        <v>113</v>
      </c>
      <c r="F2843" t="str">
        <f>Input2022!F2843</f>
        <v>91049</v>
      </c>
      <c r="G2843" t="str">
        <f>Input2022!G2843</f>
        <v>CA</v>
      </c>
      <c r="H2843">
        <f>Input2022!H2843*0.000001</f>
        <v>12.545629</v>
      </c>
      <c r="I2843">
        <f>Input2022!I2843*0.000001</f>
        <v>-7.6685000000000003E-2</v>
      </c>
      <c r="J2843">
        <f>Input2022!J2843*0.000001</f>
        <v>26.965548999999999</v>
      </c>
      <c r="K2843">
        <f>Input2022!K2843*0.000001</f>
        <v>4.6541540000000001</v>
      </c>
      <c r="L2843">
        <f>Input2022!L2843*0.000001</f>
        <v>62.978721999999998</v>
      </c>
      <c r="M2843">
        <f>Input2022!M2843*0.000001</f>
        <v>27.683517999999999</v>
      </c>
      <c r="N2843">
        <f>Input2022!N2843*0.000001</f>
        <v>15.576257</v>
      </c>
      <c r="O2843">
        <f>Input2022!O2843*0.000001</f>
        <v>0</v>
      </c>
      <c r="P2843">
        <f>Input2022!P2843*0.000001</f>
        <v>6.2377089999999997</v>
      </c>
      <c r="Q2843">
        <f>Input2022!Q2843*0.000001</f>
        <v>-26.060658999999998</v>
      </c>
      <c r="R2843">
        <f>Input2022!R2843*0.000001</f>
        <v>103.66964152031973</v>
      </c>
      <c r="S2843">
        <f>Input2022!S2843*0.000001</f>
        <v>77.608982520319728</v>
      </c>
      <c r="T2843">
        <f>Input2022!T2843*0.000001</f>
        <v>3.1580429999999997</v>
      </c>
      <c r="U2843">
        <f>Input2022!U2843*0.000001</f>
        <v>0</v>
      </c>
      <c r="V2843">
        <f>Input2022!V2843*0.000001</f>
        <v>1.1610259999999999</v>
      </c>
      <c r="W2843">
        <f>Input2022!W2843*0.000001</f>
        <v>-11.27022</v>
      </c>
    </row>
    <row r="2844" spans="1:23" ht="15.6" customHeight="1">
      <c r="A2844">
        <f>Input2022!A2844</f>
        <v>2023</v>
      </c>
      <c r="B2844" t="str">
        <f>Input2022!B2844</f>
        <v>Yorba Linda</v>
      </c>
      <c r="C2844" t="str">
        <f>Input2022!C2844</f>
        <v>City</v>
      </c>
      <c r="D2844" t="str">
        <f>Input2022!D2844</f>
        <v>06</v>
      </c>
      <c r="E2844" t="str">
        <f>Input2022!E2844</f>
        <v>059</v>
      </c>
      <c r="F2844">
        <f>Input2022!F2844</f>
        <v>86832</v>
      </c>
      <c r="G2844" t="str">
        <f>Input2022!G2844</f>
        <v>CA</v>
      </c>
      <c r="H2844">
        <f>Input2022!H2844*0.000001</f>
        <v>44.342155999999996</v>
      </c>
      <c r="I2844">
        <f>Input2022!I2844*0.000001</f>
        <v>-3.1765059999999998</v>
      </c>
      <c r="J2844">
        <f>Input2022!J2844*0.000001</f>
        <v>43.054516999999997</v>
      </c>
      <c r="K2844">
        <f>Input2022!K2844*0.000001</f>
        <v>15.012656</v>
      </c>
      <c r="L2844">
        <f>Input2022!L2844*0.000001</f>
        <v>86.377912999999992</v>
      </c>
      <c r="M2844">
        <f>Input2022!M2844*0.000001</f>
        <v>46.781957999999996</v>
      </c>
      <c r="N2844">
        <f>Input2022!N2844*0.000001</f>
        <v>0</v>
      </c>
      <c r="O2844">
        <f>Input2022!O2844*0.000001</f>
        <v>42.691831000000001</v>
      </c>
      <c r="P2844">
        <f>Input2022!P2844*0.000001</f>
        <v>2.8620449999999997</v>
      </c>
      <c r="Q2844">
        <f>Input2022!Q2844*0.000001</f>
        <v>-25.065293999999998</v>
      </c>
      <c r="R2844">
        <f>Input2022!R2844*0.000001</f>
        <v>90.746769999999998</v>
      </c>
      <c r="S2844">
        <f>Input2022!S2844*0.000001</f>
        <v>65.681476000000004</v>
      </c>
      <c r="T2844">
        <f>Input2022!T2844*0.000001</f>
        <v>2.716202</v>
      </c>
      <c r="U2844">
        <f>Input2022!U2844*0.000001</f>
        <v>1.651189</v>
      </c>
      <c r="V2844">
        <f>Input2022!V2844*0.000001</f>
        <v>19.684457999999999</v>
      </c>
      <c r="W2844">
        <f>Input2022!W2844*0.000001</f>
        <v>6.5377450000000001</v>
      </c>
    </row>
    <row r="2845" spans="1:23">
      <c r="A2845">
        <f>Input2022!A2845</f>
        <v>2023</v>
      </c>
      <c r="B2845" t="str">
        <f>Input2022!B2845</f>
        <v>Yosemite Unified School District</v>
      </c>
      <c r="C2845" t="str">
        <f>Input2022!C2845</f>
        <v>School District</v>
      </c>
      <c r="D2845" t="str">
        <f>Input2022!D2845</f>
        <v>06</v>
      </c>
      <c r="E2845" t="str">
        <f>Input2022!E2845</f>
        <v>039</v>
      </c>
      <c r="F2845" t="str">
        <f>Input2022!F2845</f>
        <v>00160</v>
      </c>
      <c r="G2845" t="str">
        <f>Input2022!G2845</f>
        <v>CA</v>
      </c>
      <c r="H2845">
        <f>Input2022!H2845*0.000001</f>
        <v>6.6258699999999999</v>
      </c>
      <c r="I2845">
        <f>Input2022!I2845*0.000001</f>
        <v>-0.39999999999999997</v>
      </c>
      <c r="J2845">
        <f>Input2022!J2845*0.000001</f>
        <v>22.615333</v>
      </c>
      <c r="K2845">
        <f>Input2022!K2845*0.000001</f>
        <v>3.1583009999999998</v>
      </c>
      <c r="L2845">
        <f>Input2022!L2845*0.000001</f>
        <v>30.674952999999999</v>
      </c>
      <c r="M2845">
        <f>Input2022!M2845*0.000001</f>
        <v>28.620791999999998</v>
      </c>
      <c r="N2845">
        <f>Input2022!N2845*0.000001</f>
        <v>10.145071</v>
      </c>
      <c r="O2845">
        <f>Input2022!O2845*0.000001</f>
        <v>0</v>
      </c>
      <c r="P2845">
        <f>Input2022!P2845*0.000001</f>
        <v>2.0609889999999997</v>
      </c>
      <c r="Q2845">
        <f>Input2022!Q2845*0.000001</f>
        <v>-17.248611</v>
      </c>
      <c r="R2845">
        <f>Input2022!R2845*0.000001</f>
        <v>68.934910000000002</v>
      </c>
      <c r="S2845">
        <f>Input2022!S2845*0.000001</f>
        <v>51.686298999999998</v>
      </c>
      <c r="T2845">
        <f>Input2022!T2845*0.000001</f>
        <v>2.301158</v>
      </c>
      <c r="U2845">
        <f>Input2022!U2845*0.000001</f>
        <v>0</v>
      </c>
      <c r="V2845">
        <f>Input2022!V2845*0.000001</f>
        <v>0.99873599999999996</v>
      </c>
      <c r="W2845">
        <f>Input2022!W2845*0.000001</f>
        <v>-9.9875279999999993</v>
      </c>
    </row>
    <row r="2846" spans="1:23" ht="15.6" customHeight="1">
      <c r="A2846">
        <f>Input2022!A2846</f>
        <v>2023</v>
      </c>
      <c r="B2846" t="str">
        <f>Input2022!B2846</f>
        <v>Yountville</v>
      </c>
      <c r="C2846" t="str">
        <f>Input2022!C2846</f>
        <v>Town</v>
      </c>
      <c r="D2846" t="str">
        <f>Input2022!D2846</f>
        <v>06</v>
      </c>
      <c r="E2846" t="str">
        <f>Input2022!E2846</f>
        <v>055</v>
      </c>
      <c r="F2846" t="str">
        <f>Input2022!F2846</f>
        <v>86930</v>
      </c>
      <c r="G2846" t="str">
        <f>Input2022!G2846</f>
        <v>CA</v>
      </c>
      <c r="H2846">
        <f>Input2022!H2846*0.000001</f>
        <v>15.679884999999999</v>
      </c>
      <c r="I2846">
        <f>Input2022!I2846*0.000001</f>
        <v>-3.7329329999999996</v>
      </c>
      <c r="J2846">
        <f>Input2022!J2846*0.000001</f>
        <v>10.228258</v>
      </c>
      <c r="K2846">
        <f>Input2022!K2846*0.000001</f>
        <v>8.9925319999999989</v>
      </c>
      <c r="L2846">
        <f>Input2022!L2846*0.000001</f>
        <v>21.947022999999998</v>
      </c>
      <c r="M2846">
        <f>Input2022!M2846*0.000001</f>
        <v>15.416490999999999</v>
      </c>
      <c r="N2846">
        <f>Input2022!N2846*0.000001</f>
        <v>3.3423089999999998</v>
      </c>
      <c r="O2846">
        <f>Input2022!O2846*0.000001</f>
        <v>14.579583</v>
      </c>
      <c r="P2846">
        <f>Input2022!P2846*0.000001</f>
        <v>0.772617</v>
      </c>
      <c r="Q2846">
        <f>Input2022!Q2846*0.000001</f>
        <v>-5.1606699999999996</v>
      </c>
      <c r="R2846">
        <f>Input2022!R2846*0.000001</f>
        <v>21.289892739273931</v>
      </c>
      <c r="S2846">
        <f>Input2022!S2846*0.000001</f>
        <v>16.129222739273931</v>
      </c>
      <c r="T2846">
        <f>Input2022!T2846*0.000001</f>
        <v>0.75738099999999997</v>
      </c>
      <c r="U2846">
        <f>Input2022!U2846*0.000001</f>
        <v>5.698124</v>
      </c>
      <c r="V2846">
        <f>Input2022!V2846*0.000001</f>
        <v>5.7741359999999995</v>
      </c>
      <c r="W2846">
        <f>Input2022!W2846*0.000001</f>
        <v>16.988201</v>
      </c>
    </row>
    <row r="2847" spans="1:23">
      <c r="A2847">
        <f>Input2022!A2847</f>
        <v>2023</v>
      </c>
      <c r="B2847" t="str">
        <f>Input2022!B2847</f>
        <v>Yreka</v>
      </c>
      <c r="C2847" t="str">
        <f>Input2022!C2847</f>
        <v>City</v>
      </c>
      <c r="D2847" t="str">
        <f>Input2022!D2847</f>
        <v>06</v>
      </c>
      <c r="E2847" t="str">
        <f>Input2022!E2847</f>
        <v>093</v>
      </c>
      <c r="F2847">
        <f>Input2022!F2847</f>
        <v>86944</v>
      </c>
      <c r="G2847" t="str">
        <f>Input2022!G2847</f>
        <v>CA</v>
      </c>
      <c r="H2847">
        <f>Input2022!H2847*0.000001</f>
        <v>11.162243999999999</v>
      </c>
      <c r="I2847">
        <f>Input2022!I2847*0.000001</f>
        <v>-0.89870499999999998</v>
      </c>
      <c r="J2847">
        <f>Input2022!J2847*0.000001</f>
        <v>7.7190309999999993</v>
      </c>
      <c r="K2847">
        <f>Input2022!K2847*0.000001</f>
        <v>18.918565999999998</v>
      </c>
      <c r="L2847">
        <f>Input2022!L2847*0.000001</f>
        <v>23.238378999999998</v>
      </c>
      <c r="M2847">
        <f>Input2022!M2847*0.000001</f>
        <v>9.7939869999999996</v>
      </c>
      <c r="N2847">
        <f>Input2022!N2847*0.000001</f>
        <v>0</v>
      </c>
      <c r="O2847">
        <f>Input2022!O2847*0.000001</f>
        <v>12.216329</v>
      </c>
      <c r="P2847">
        <f>Input2022!P2847*0.000001</f>
        <v>1.335909</v>
      </c>
      <c r="Q2847">
        <f>Input2022!Q2847*0.000001</f>
        <v>-13.999789</v>
      </c>
      <c r="R2847">
        <f>Input2022!R2847*0.000001</f>
        <v>42.618586999999998</v>
      </c>
      <c r="S2847">
        <f>Input2022!S2847*0.000001</f>
        <v>28.618797999999998</v>
      </c>
      <c r="T2847">
        <f>Input2022!T2847*0.000001</f>
        <v>1.2778719999999999</v>
      </c>
      <c r="U2847">
        <f>Input2022!U2847*0.000001</f>
        <v>1.302719</v>
      </c>
      <c r="V2847">
        <f>Input2022!V2847*0.000001</f>
        <v>1.548524</v>
      </c>
      <c r="W2847">
        <f>Input2022!W2847*0.000001</f>
        <v>3.5365709999999999</v>
      </c>
    </row>
    <row r="2848" spans="1:23" ht="15.6" customHeight="1">
      <c r="A2848">
        <f>Input2022!A2848</f>
        <v>2023</v>
      </c>
      <c r="B2848" t="str">
        <f>Input2022!B2848</f>
        <v>Yuba City</v>
      </c>
      <c r="C2848" t="str">
        <f>Input2022!C2848</f>
        <v>City</v>
      </c>
      <c r="D2848" t="str">
        <f>Input2022!D2848</f>
        <v>06</v>
      </c>
      <c r="E2848" t="str">
        <f>Input2022!E2848</f>
        <v>101</v>
      </c>
      <c r="F2848" t="str">
        <f>Input2022!F2848</f>
        <v>86972</v>
      </c>
      <c r="G2848" t="str">
        <f>Input2022!G2848</f>
        <v>CA</v>
      </c>
      <c r="H2848">
        <f>Input2022!H2848*0.000001</f>
        <v>9.72607</v>
      </c>
      <c r="I2848">
        <f>Input2022!I2848*0.000001</f>
        <v>-1.2975859999999999</v>
      </c>
      <c r="J2848">
        <f>Input2022!J2848*0.000001</f>
        <v>55.028849000000001</v>
      </c>
      <c r="K2848">
        <f>Input2022!K2848*0.000001</f>
        <v>81.482462999999996</v>
      </c>
      <c r="L2848">
        <f>Input2022!L2848*0.000001</f>
        <v>105.003602</v>
      </c>
      <c r="M2848">
        <f>Input2022!M2848*0.000001</f>
        <v>51.753185999999999</v>
      </c>
      <c r="N2848">
        <f>Input2022!N2848*0.000001</f>
        <v>0</v>
      </c>
      <c r="O2848">
        <f>Input2022!O2848*0.000001</f>
        <v>4.9356869999999997</v>
      </c>
      <c r="P2848">
        <f>Input2022!P2848*0.000001</f>
        <v>3.2361199999999997</v>
      </c>
      <c r="Q2848">
        <f>Input2022!Q2848*0.000001</f>
        <v>-88.148322999999991</v>
      </c>
      <c r="R2848">
        <f>Input2022!R2848*0.000001</f>
        <v>370.850551</v>
      </c>
      <c r="S2848">
        <f>Input2022!S2848*0.000001</f>
        <v>282.70222799999999</v>
      </c>
      <c r="T2848">
        <f>Input2022!T2848*0.000001</f>
        <v>10.507486</v>
      </c>
      <c r="U2848">
        <f>Input2022!U2848*0.000001</f>
        <v>2.0040649999999998</v>
      </c>
      <c r="V2848">
        <f>Input2022!V2848*0.000001</f>
        <v>2.0175909999999999</v>
      </c>
      <c r="W2848">
        <f>Input2022!W2848*0.000001</f>
        <v>-6.1027899999999997</v>
      </c>
    </row>
    <row r="2849" spans="1:23">
      <c r="A2849">
        <f>Input2022!A2849</f>
        <v>2023</v>
      </c>
      <c r="B2849" t="str">
        <f>Input2022!B2849</f>
        <v>Yuba City Unified School District</v>
      </c>
      <c r="C2849" t="str">
        <f>Input2022!C2849</f>
        <v>School District</v>
      </c>
      <c r="D2849" t="str">
        <f>Input2022!D2849</f>
        <v>06</v>
      </c>
      <c r="E2849" t="str">
        <f>Input2022!E2849</f>
        <v>101</v>
      </c>
      <c r="F2849" t="str">
        <f>Input2022!F2849</f>
        <v>43470</v>
      </c>
      <c r="G2849" t="str">
        <f>Input2022!G2849</f>
        <v>CA</v>
      </c>
      <c r="H2849">
        <f>Input2022!H2849*0.000001</f>
        <v>35.005164999999998</v>
      </c>
      <c r="I2849">
        <f>Input2022!I2849*0.000001</f>
        <v>-9.1116270000000004</v>
      </c>
      <c r="J2849">
        <f>Input2022!J2849*0.000001</f>
        <v>202.78806599999999</v>
      </c>
      <c r="K2849">
        <f>Input2022!K2849*0.000001</f>
        <v>44.915233000000001</v>
      </c>
      <c r="L2849">
        <f>Input2022!L2849*0.000001</f>
        <v>262.54965299999998</v>
      </c>
      <c r="M2849">
        <f>Input2022!M2849*0.000001</f>
        <v>236.11698799999999</v>
      </c>
      <c r="N2849">
        <f>Input2022!N2849*0.000001</f>
        <v>72.859190999999996</v>
      </c>
      <c r="O2849">
        <f>Input2022!O2849*0.000001</f>
        <v>0</v>
      </c>
      <c r="P2849">
        <f>Input2022!P2849*0.000001</f>
        <v>35.533927999999996</v>
      </c>
      <c r="Q2849">
        <f>Input2022!Q2849*0.000001</f>
        <v>-132.251</v>
      </c>
      <c r="R2849">
        <f>Input2022!R2849*0.000001</f>
        <v>594.06969800000002</v>
      </c>
      <c r="S2849">
        <f>Input2022!S2849*0.000001</f>
        <v>461.81869799999998</v>
      </c>
      <c r="T2849">
        <f>Input2022!T2849*0.000001</f>
        <v>20.036812999999999</v>
      </c>
      <c r="U2849">
        <f>Input2022!U2849*0.000001</f>
        <v>0</v>
      </c>
      <c r="V2849">
        <f>Input2022!V2849*0.000001</f>
        <v>28.010807</v>
      </c>
      <c r="W2849">
        <f>Input2022!W2849*0.000001</f>
        <v>-115.519829</v>
      </c>
    </row>
    <row r="2850" spans="1:23" ht="15.6" customHeight="1">
      <c r="A2850">
        <f>Input2022!A2850</f>
        <v>2023</v>
      </c>
      <c r="B2850" t="str">
        <f>Input2022!B2850</f>
        <v>Yuba County</v>
      </c>
      <c r="C2850" t="str">
        <f>Input2022!C2850</f>
        <v>County</v>
      </c>
      <c r="D2850" t="str">
        <f>Input2022!D2850</f>
        <v>06</v>
      </c>
      <c r="E2850" t="str">
        <f>Input2022!E2850</f>
        <v>115</v>
      </c>
      <c r="F2850" t="str">
        <f>Input2022!F2850</f>
        <v>00000</v>
      </c>
      <c r="G2850" t="str">
        <f>Input2022!G2850</f>
        <v>CA</v>
      </c>
      <c r="H2850">
        <f>Input2022!H2850*0.000001</f>
        <v>75.612614999999991</v>
      </c>
      <c r="I2850">
        <f>Input2022!I2850*0.000001</f>
        <v>-38.595607000000001</v>
      </c>
      <c r="J2850">
        <f>Input2022!J2850*0.000001</f>
        <v>47.713651999999996</v>
      </c>
      <c r="K2850">
        <f>Input2022!K2850*0.000001</f>
        <v>165.84962899999999</v>
      </c>
      <c r="L2850">
        <f>Input2022!L2850*0.000001</f>
        <v>259.75314600000002</v>
      </c>
      <c r="M2850">
        <f>Input2022!M2850*0.000001</f>
        <v>86.350388999999993</v>
      </c>
      <c r="N2850">
        <f>Input2022!N2850*0.000001</f>
        <v>0</v>
      </c>
      <c r="O2850">
        <f>Input2022!O2850*0.000001</f>
        <v>71.157309999999995</v>
      </c>
      <c r="P2850">
        <f>Input2022!P2850*0.000001</f>
        <v>4.6336119999999994</v>
      </c>
      <c r="Q2850">
        <f>Input2022!Q2850*0.000001</f>
        <v>-186.824287</v>
      </c>
      <c r="R2850">
        <f>Input2022!R2850*0.000001</f>
        <v>560.53947800000003</v>
      </c>
      <c r="S2850">
        <f>Input2022!S2850*0.000001</f>
        <v>373.715191</v>
      </c>
      <c r="T2850">
        <f>Input2022!T2850*0.000001</f>
        <v>19.732626</v>
      </c>
      <c r="U2850">
        <f>Input2022!U2850*0.000001</f>
        <v>0</v>
      </c>
      <c r="V2850">
        <f>Input2022!V2850*0.000001</f>
        <v>19.754100999999999</v>
      </c>
      <c r="W2850">
        <f>Input2022!W2850*0.000001</f>
        <v>-141.618709</v>
      </c>
    </row>
    <row r="2851" spans="1:23">
      <c r="A2851">
        <f>Input2022!A2851</f>
        <v>2023</v>
      </c>
      <c r="B2851" t="str">
        <f>Input2022!B2851</f>
        <v>Yuba County Office of Education</v>
      </c>
      <c r="C2851" t="str">
        <f>Input2022!C2851</f>
        <v>School District</v>
      </c>
      <c r="D2851" t="str">
        <f>Input2022!D2851</f>
        <v>06</v>
      </c>
      <c r="E2851" t="str">
        <f>Input2022!E2851</f>
        <v>115</v>
      </c>
      <c r="F2851" t="str">
        <f>Input2022!F2851</f>
        <v>91048</v>
      </c>
      <c r="G2851" t="str">
        <f>Input2022!G2851</f>
        <v>CA</v>
      </c>
      <c r="H2851">
        <f>Input2022!H2851*0.000001</f>
        <v>5.5249540000000001</v>
      </c>
      <c r="I2851">
        <f>Input2022!I2851*0.000001</f>
        <v>-0.42188899999999996</v>
      </c>
      <c r="J2851">
        <f>Input2022!J2851*0.000001</f>
        <v>27.799896</v>
      </c>
      <c r="K2851">
        <f>Input2022!K2851*0.000001</f>
        <v>0.35799999999999998</v>
      </c>
      <c r="L2851">
        <f>Input2022!L2851*0.000001</f>
        <v>55.158999999999999</v>
      </c>
      <c r="M2851">
        <f>Input2022!M2851*0.000001</f>
        <v>31.856808999999998</v>
      </c>
      <c r="N2851">
        <f>Input2022!N2851*0.000001</f>
        <v>0</v>
      </c>
      <c r="O2851">
        <f>Input2022!O2851*0.000001</f>
        <v>6.3826669999999996</v>
      </c>
      <c r="P2851">
        <f>Input2022!P2851*0.000001</f>
        <v>3.4115329999999999</v>
      </c>
      <c r="Q2851">
        <f>Input2022!Q2851*0.000001</f>
        <v>-20.811</v>
      </c>
      <c r="R2851">
        <f>Input2022!R2851*0.000001</f>
        <v>109.53157899999999</v>
      </c>
      <c r="S2851">
        <f>Input2022!S2851*0.000001</f>
        <v>88.720579000000001</v>
      </c>
      <c r="T2851">
        <f>Input2022!T2851*0.000001</f>
        <v>2.9689999999999999</v>
      </c>
      <c r="U2851">
        <f>Input2022!U2851*0.000001</f>
        <v>0</v>
      </c>
      <c r="V2851">
        <f>Input2022!V2851*0.000001</f>
        <v>2.9179999999999997</v>
      </c>
      <c r="W2851">
        <f>Input2022!W2851*0.000001</f>
        <v>-5.16</v>
      </c>
    </row>
    <row r="2852" spans="1:23" ht="15.6" customHeight="1">
      <c r="A2852">
        <f>Input2022!A2852</f>
        <v>2023</v>
      </c>
      <c r="B2852" t="str">
        <f>Input2022!B2852</f>
        <v>Yucaipa</v>
      </c>
      <c r="C2852" t="str">
        <f>Input2022!C2852</f>
        <v>City</v>
      </c>
      <c r="D2852" t="str">
        <f>Input2022!D2852</f>
        <v>06</v>
      </c>
      <c r="E2852" t="str">
        <f>Input2022!E2852</f>
        <v>071</v>
      </c>
      <c r="F2852" s="186">
        <f>Input2022!F2852</f>
        <v>87042</v>
      </c>
      <c r="G2852" t="str">
        <f>Input2022!G2852</f>
        <v>CA</v>
      </c>
      <c r="H2852">
        <f>Input2022!H2852*0.000001</f>
        <v>29.652813999999999</v>
      </c>
      <c r="I2852">
        <f>Input2022!I2852*0.000001</f>
        <v>-6.9064220000000001</v>
      </c>
      <c r="J2852">
        <f>Input2022!J2852*0.000001</f>
        <v>33.094003000000001</v>
      </c>
      <c r="K2852">
        <f>Input2022!K2852*0.000001</f>
        <v>0.442021</v>
      </c>
      <c r="L2852">
        <f>Input2022!L2852*0.000001</f>
        <v>54.471328</v>
      </c>
      <c r="M2852">
        <f>Input2022!M2852*0.000001</f>
        <v>36.526902</v>
      </c>
      <c r="N2852">
        <f>Input2022!N2852*0.000001</f>
        <v>0</v>
      </c>
      <c r="O2852">
        <f>Input2022!O2852*0.000001</f>
        <v>25.929748</v>
      </c>
      <c r="P2852">
        <f>Input2022!P2852*0.000001</f>
        <v>4.1016569999999994</v>
      </c>
      <c r="Q2852">
        <f>Input2022!Q2852*0.000001</f>
        <v>-6.4396519999999997</v>
      </c>
      <c r="R2852">
        <f>Input2022!R2852*0.000001</f>
        <v>30.782274999999998</v>
      </c>
      <c r="S2852">
        <f>Input2022!S2852*0.000001</f>
        <v>24.342623</v>
      </c>
      <c r="T2852">
        <f>Input2022!T2852*0.000001</f>
        <v>1.0069679999999999</v>
      </c>
      <c r="U2852">
        <f>Input2022!U2852*0.000001</f>
        <v>0</v>
      </c>
      <c r="V2852">
        <f>Input2022!V2852*0.000001</f>
        <v>2.2774319999999997</v>
      </c>
      <c r="W2852">
        <f>Input2022!W2852*0.000001</f>
        <v>30.283832</v>
      </c>
    </row>
    <row r="2853" spans="1:23">
      <c r="A2853">
        <f>Input2022!A2853</f>
        <v>2023</v>
      </c>
      <c r="B2853" t="str">
        <f>Input2022!B2853</f>
        <v>Yucaipa-Calimesa Joint Unified School District</v>
      </c>
      <c r="C2853" t="str">
        <f>Input2022!C2853</f>
        <v>School District</v>
      </c>
      <c r="D2853" t="str">
        <f>Input2022!D2853</f>
        <v>06</v>
      </c>
      <c r="E2853" t="str">
        <f>Input2022!E2853</f>
        <v>065</v>
      </c>
      <c r="F2853" s="186" t="str">
        <f>Input2022!F2853</f>
        <v>43560</v>
      </c>
      <c r="G2853" t="str">
        <f>Input2022!G2853</f>
        <v>CA</v>
      </c>
      <c r="H2853">
        <f>Input2022!H2853*0.000001</f>
        <v>12.605037999999999</v>
      </c>
      <c r="I2853">
        <f>Input2022!I2853*0.000001</f>
        <v>0</v>
      </c>
      <c r="J2853">
        <f>Input2022!J2853*0.000001</f>
        <v>130.758962</v>
      </c>
      <c r="K2853">
        <f>Input2022!K2853*0.000001</f>
        <v>4.9182709999999998</v>
      </c>
      <c r="L2853">
        <f>Input2022!L2853*0.000001</f>
        <v>167.505944</v>
      </c>
      <c r="M2853">
        <f>Input2022!M2853*0.000001</f>
        <v>145.527658</v>
      </c>
      <c r="N2853">
        <f>Input2022!N2853*0.000001</f>
        <v>0</v>
      </c>
      <c r="O2853">
        <f>Input2022!O2853*0.000001</f>
        <v>40.300042999999995</v>
      </c>
      <c r="P2853">
        <f>Input2022!P2853*0.000001</f>
        <v>16.457549999999998</v>
      </c>
      <c r="Q2853">
        <f>Input2022!Q2853*0.000001</f>
        <v>-96.542661999999993</v>
      </c>
      <c r="R2853">
        <f>Input2022!R2853*0.000001</f>
        <v>438.9718571929825</v>
      </c>
      <c r="S2853">
        <f>Input2022!S2853*0.000001</f>
        <v>342.42919519298249</v>
      </c>
      <c r="T2853">
        <f>Input2022!T2853*0.000001</f>
        <v>15.981275</v>
      </c>
      <c r="U2853">
        <f>Input2022!U2853*0.000001</f>
        <v>-4.0225369526451357E-3</v>
      </c>
      <c r="V2853">
        <f>Input2022!V2853*0.000001</f>
        <v>17.579486463047356</v>
      </c>
      <c r="W2853">
        <f>Input2022!W2853*0.000001</f>
        <v>-73.416055</v>
      </c>
    </row>
    <row r="2854" spans="1:23" ht="15" customHeight="1">
      <c r="A2854">
        <f>Input2022!A2854</f>
        <v>2023</v>
      </c>
      <c r="B2854" t="str">
        <f>Input2022!B2854</f>
        <v>Yucca Valley</v>
      </c>
      <c r="C2854" t="str">
        <f>Input2022!C2854</f>
        <v>Town</v>
      </c>
      <c r="D2854" t="str">
        <f>Input2022!D2854</f>
        <v>06</v>
      </c>
      <c r="E2854" t="str">
        <f>Input2022!E2854</f>
        <v>071</v>
      </c>
      <c r="F2854" s="186" t="str">
        <f>Input2022!F2854</f>
        <v>87056</v>
      </c>
      <c r="G2854" t="str">
        <f>Input2022!G2854</f>
        <v>CA</v>
      </c>
      <c r="H2854">
        <f>Input2022!H2854*0.000001</f>
        <v>18.846197</v>
      </c>
      <c r="I2854">
        <f>Input2022!I2854*0.000001</f>
        <v>-4.0446599999999995</v>
      </c>
      <c r="J2854">
        <f>Input2022!J2854*0.000001</f>
        <v>15.118972999999999</v>
      </c>
      <c r="K2854">
        <f>Input2022!K2854*0.000001</f>
        <v>19.184044</v>
      </c>
      <c r="L2854">
        <f>Input2022!L2854*0.000001</f>
        <v>33.442214</v>
      </c>
      <c r="M2854">
        <f>Input2022!M2854*0.000001</f>
        <v>20.146647999999999</v>
      </c>
      <c r="N2854">
        <f>Input2022!N2854*0.000001</f>
        <v>0</v>
      </c>
      <c r="O2854">
        <f>Input2022!O2854*0.000001</f>
        <v>18.199593</v>
      </c>
      <c r="P2854">
        <f>Input2022!P2854*0.000001</f>
        <v>1.013339</v>
      </c>
      <c r="Q2854">
        <f>Input2022!Q2854*0.000001</f>
        <v>-5.4845889999999997</v>
      </c>
      <c r="R2854">
        <f>Input2022!R2854*0.000001</f>
        <v>25.403115</v>
      </c>
      <c r="S2854">
        <f>Input2022!S2854*0.000001</f>
        <v>19.918526</v>
      </c>
      <c r="T2854">
        <f>Input2022!T2854*0.000001</f>
        <v>0.74010599999999993</v>
      </c>
      <c r="U2854">
        <f>Input2022!U2854*0.000001</f>
        <v>0.778331</v>
      </c>
      <c r="V2854">
        <f>Input2022!V2854*0.000001</f>
        <v>0.99607999999999997</v>
      </c>
      <c r="W2854">
        <f>Input2022!W2854*0.000001</f>
        <v>23.775501999999999</v>
      </c>
    </row>
    <row r="2855" spans="1:23" ht="15" customHeight="1">
      <c r="A2855">
        <f>Input2022!A2855</f>
        <v>2023</v>
      </c>
      <c r="B2855" t="str">
        <f>Input2022!B2855</f>
        <v>Banning</v>
      </c>
      <c r="C2855" t="str">
        <f>Input2022!C2855</f>
        <v>City</v>
      </c>
      <c r="D2855" t="str">
        <f>Input2022!D2855</f>
        <v>06</v>
      </c>
      <c r="E2855" t="str">
        <f>Input2022!E2855</f>
        <v>065</v>
      </c>
      <c r="F2855" s="186" t="str">
        <f>Input2022!F2855</f>
        <v>03820</v>
      </c>
      <c r="G2855" t="str">
        <f>Input2022!G2855</f>
        <v>CA</v>
      </c>
      <c r="H2855">
        <f>Input2022!H2855*0.000001</f>
        <v>3.753377</v>
      </c>
      <c r="I2855">
        <f>Input2022!I2855*0.000001</f>
        <v>-0.28161700000000001</v>
      </c>
      <c r="J2855">
        <f>Input2022!J2855*0.000001</f>
        <v>29.729930999999997</v>
      </c>
      <c r="K2855">
        <f>Input2022!K2855*0.000001</f>
        <v>49.466865999999996</v>
      </c>
      <c r="L2855">
        <f>Input2022!L2855*0.000001</f>
        <v>95.927424999999999</v>
      </c>
      <c r="M2855">
        <f>Input2022!M2855*0.000001</f>
        <v>23.362942999999998</v>
      </c>
      <c r="N2855">
        <f>Input2022!N2855*0.000001</f>
        <v>0</v>
      </c>
      <c r="O2855">
        <f>Input2022!O2855*0.000001</f>
        <v>1.1036280000000001</v>
      </c>
      <c r="P2855">
        <f>Input2022!P2855*0.000001</f>
        <v>3.8732729999999997</v>
      </c>
      <c r="Q2855">
        <f>Input2022!Q2855*0.000001</f>
        <v>-49.693593</v>
      </c>
      <c r="R2855">
        <f>Input2022!R2855*0.000001</f>
        <v>172.017608</v>
      </c>
      <c r="S2855">
        <f>Input2022!S2855*0.000001</f>
        <v>122.32401499999999</v>
      </c>
      <c r="T2855">
        <f>Input2022!T2855*0.000001</f>
        <v>5.6649459999999996</v>
      </c>
      <c r="U2855">
        <f>Input2022!U2855*0.000001</f>
        <v>0</v>
      </c>
      <c r="V2855">
        <f>Input2022!V2855*0.000001</f>
        <v>1.114778</v>
      </c>
      <c r="W2855">
        <f>Input2022!W2855*0.000001</f>
        <v>-18.807558</v>
      </c>
    </row>
    <row r="2856" spans="1:23" ht="15" customHeight="1">
      <c r="A2856">
        <f>Input2022!A2856</f>
        <v>2023</v>
      </c>
      <c r="B2856" t="str">
        <f>Input2022!B2856</f>
        <v>Holtville</v>
      </c>
      <c r="C2856" t="str">
        <f>Input2022!C2856</f>
        <v>City</v>
      </c>
      <c r="D2856" t="str">
        <f>Input2022!D2856</f>
        <v>06</v>
      </c>
      <c r="E2856" t="str">
        <f>Input2022!E2856</f>
        <v>025</v>
      </c>
      <c r="F2856" s="186">
        <f>Input2022!F2856</f>
        <v>34246</v>
      </c>
      <c r="G2856" t="str">
        <f>Input2022!G2856</f>
        <v>CA</v>
      </c>
      <c r="H2856">
        <f>Input2022!H2856*0.000001</f>
        <v>3.573836</v>
      </c>
      <c r="I2856">
        <f>Input2022!I2856*0.000001</f>
        <v>0</v>
      </c>
      <c r="J2856">
        <f>Input2022!J2856*0.000001</f>
        <v>3.4891459999999999</v>
      </c>
      <c r="K2856">
        <f>Input2022!K2856*0.000001</f>
        <v>9.2420619999999989</v>
      </c>
      <c r="L2856">
        <f>Input2022!L2856*0.000001</f>
        <v>10.262081</v>
      </c>
      <c r="M2856">
        <f>Input2022!M2856*0.000001</f>
        <v>3.84721</v>
      </c>
      <c r="N2856">
        <f>Input2022!N2856*0.000001</f>
        <v>0</v>
      </c>
      <c r="O2856">
        <f>Input2022!O2856*0.000001</f>
        <v>4.0034719999999995</v>
      </c>
      <c r="P2856">
        <f>Input2022!P2856*0.000001</f>
        <v>0</v>
      </c>
      <c r="Q2856">
        <f>Input2022!Q2856*0.000001</f>
        <v>0</v>
      </c>
      <c r="R2856">
        <f>Input2022!R2856*0.000001</f>
        <v>0</v>
      </c>
      <c r="S2856">
        <f>Input2022!S2856*0.000001</f>
        <v>0</v>
      </c>
      <c r="T2856">
        <f>Input2022!T2856*0.000001</f>
        <v>0</v>
      </c>
      <c r="U2856">
        <f>Input2022!U2856*0.000001</f>
        <v>0</v>
      </c>
      <c r="V2856">
        <f>Input2022!V2856*0.000001</f>
        <v>0</v>
      </c>
      <c r="W2856">
        <f>Input2022!W2856*0.000001</f>
        <v>2.555669</v>
      </c>
    </row>
    <row r="2857" spans="1:23" ht="15" customHeight="1">
      <c r="A2857">
        <f>Input2022!A2857</f>
        <v>2023</v>
      </c>
      <c r="B2857" t="str">
        <f>Input2022!B2857</f>
        <v>Placerville</v>
      </c>
      <c r="C2857" t="str">
        <f>Input2022!C2857</f>
        <v>City</v>
      </c>
      <c r="D2857" t="str">
        <f>Input2022!D2857</f>
        <v>06</v>
      </c>
      <c r="E2857" t="str">
        <f>Input2022!E2857</f>
        <v>017</v>
      </c>
      <c r="F2857" s="186">
        <f>Input2022!F2857</f>
        <v>57540</v>
      </c>
      <c r="G2857" t="str">
        <f>Input2022!G2857</f>
        <v>CA</v>
      </c>
      <c r="H2857">
        <f>Input2022!H2857*0.000001</f>
        <v>3.0193099999999999</v>
      </c>
      <c r="I2857">
        <f>Input2022!I2857*0.000001</f>
        <v>-1.012173</v>
      </c>
      <c r="J2857">
        <f>Input2022!J2857*0.000001</f>
        <v>10.210944</v>
      </c>
      <c r="K2857">
        <f>Input2022!K2857*0.000001</f>
        <v>41.200773999999996</v>
      </c>
      <c r="L2857">
        <f>Input2022!L2857*0.000001</f>
        <v>33.273668999999998</v>
      </c>
      <c r="M2857">
        <f>Input2022!M2857*0.000001</f>
        <v>11.351371</v>
      </c>
      <c r="N2857">
        <f>Input2022!N2857*0.000001</f>
        <v>0</v>
      </c>
      <c r="O2857">
        <f>Input2022!O2857*0.000001</f>
        <v>1.9889489999999999</v>
      </c>
      <c r="P2857">
        <f>Input2022!P2857*0.000001</f>
        <v>0.60758499999999993</v>
      </c>
      <c r="Q2857">
        <f>Input2022!Q2857*0.000001</f>
        <v>-23.501662</v>
      </c>
      <c r="R2857">
        <f>Input2022!R2857*0.000001</f>
        <v>66.839230999999998</v>
      </c>
      <c r="S2857">
        <f>Input2022!S2857*0.000001</f>
        <v>43.337568999999995</v>
      </c>
      <c r="T2857">
        <f>Input2022!T2857*0.000001</f>
        <v>2.441179</v>
      </c>
      <c r="U2857">
        <f>Input2022!U2857*0.000001</f>
        <v>0</v>
      </c>
      <c r="V2857">
        <f>Input2022!V2857*0.000001</f>
        <v>4.0991819999999999</v>
      </c>
      <c r="W2857">
        <f>Input2022!W2857*0.000001</f>
        <v>-9.6251429999999996</v>
      </c>
    </row>
    <row r="2858" spans="1:23" ht="15" customHeight="1">
      <c r="A2858">
        <f>Input2022!A2858</f>
        <v>2023</v>
      </c>
      <c r="B2858" t="str">
        <f>Input2022!B2858</f>
        <v>Sonora</v>
      </c>
      <c r="C2858" t="str">
        <f>Input2022!C2858</f>
        <v>City</v>
      </c>
      <c r="D2858" t="str">
        <f>Input2022!D2858</f>
        <v>06</v>
      </c>
      <c r="E2858" t="str">
        <f>Input2022!E2858</f>
        <v>109</v>
      </c>
      <c r="F2858" s="186" t="str">
        <f>Input2022!F2858</f>
        <v>72674</v>
      </c>
      <c r="G2858" t="str">
        <f>Input2022!G2858</f>
        <v>CA</v>
      </c>
      <c r="H2858">
        <f>Input2022!H2858*0.000001</f>
        <v>5.0598969999999994</v>
      </c>
      <c r="I2858">
        <f>Input2022!I2858*0.000001</f>
        <v>-0.44998699999999997</v>
      </c>
      <c r="J2858">
        <f>Input2022!J2858*0.000001</f>
        <v>8.9552889999999987</v>
      </c>
      <c r="K2858">
        <f>Input2022!K2858*0.000001</f>
        <v>0.90829699999999991</v>
      </c>
      <c r="L2858">
        <f>Input2022!L2858*0.000001</f>
        <v>13.303737999999999</v>
      </c>
      <c r="M2858">
        <f>Input2022!M2858*0.000001</f>
        <v>8.5137540000000005</v>
      </c>
      <c r="N2858">
        <f>Input2022!N2858*0.000001</f>
        <v>0</v>
      </c>
      <c r="O2858">
        <f>Input2022!O2858*0.000001</f>
        <v>4.481509</v>
      </c>
      <c r="P2858">
        <f>Input2022!P2858*0.000001</f>
        <v>0.402947</v>
      </c>
      <c r="Q2858">
        <f>Input2022!Q2858*0.000001</f>
        <v>-13.021986999999999</v>
      </c>
      <c r="R2858">
        <f>Input2022!R2858*0.000001</f>
        <v>43.250678999999998</v>
      </c>
      <c r="S2858">
        <f>Input2022!S2858*0.000001</f>
        <v>30.228691999999999</v>
      </c>
      <c r="T2858">
        <f>Input2022!T2858*0.000001</f>
        <v>3.6089499999999997</v>
      </c>
      <c r="U2858">
        <f>Input2022!U2858*0.000001</f>
        <v>0</v>
      </c>
      <c r="V2858">
        <f>Input2022!V2858*0.000001</f>
        <v>0.42066899999999996</v>
      </c>
      <c r="W2858">
        <f>Input2022!W2858*0.000001</f>
        <v>-4.8374980000000001</v>
      </c>
    </row>
    <row r="2859" spans="1:23" ht="15" customHeight="1">
      <c r="A2859">
        <f>Input2022!A2859</f>
        <v>2023</v>
      </c>
      <c r="B2859" t="str">
        <f>Input2022!B2859</f>
        <v>Ross</v>
      </c>
      <c r="C2859" t="s">
        <v>53</v>
      </c>
      <c r="D2859" t="str">
        <f>Input2022!D2859</f>
        <v>06</v>
      </c>
      <c r="E2859" t="str">
        <f>Input2022!E2859</f>
        <v>041</v>
      </c>
      <c r="F2859" s="186" t="str">
        <f>Input2022!F2859</f>
        <v>62980</v>
      </c>
      <c r="G2859" t="str">
        <f>Input2022!G2859</f>
        <v>CA</v>
      </c>
      <c r="H2859">
        <f>Input2022!H2859*0.000001</f>
        <v>15.211952</v>
      </c>
      <c r="I2859">
        <f>Input2022!I2859*0.000001</f>
        <v>0</v>
      </c>
      <c r="J2859">
        <f>Input2022!J2859*0.000001</f>
        <v>9.2403820000000003</v>
      </c>
      <c r="K2859">
        <f>Input2022!K2859*0.000001</f>
        <v>0.36665899999999996</v>
      </c>
      <c r="L2859">
        <f>Input2022!L2859*0.000001</f>
        <v>11.119289</v>
      </c>
      <c r="M2859">
        <f>Input2022!M2859*0.000001</f>
        <v>9.527925999999999</v>
      </c>
      <c r="N2859">
        <f>Input2022!N2859*0.000001</f>
        <v>0</v>
      </c>
      <c r="O2859">
        <f>Input2022!O2859*0.000001</f>
        <v>16.808869999999999</v>
      </c>
      <c r="P2859">
        <f>Input2022!P2859*0.000001</f>
        <v>1.8802159999999999</v>
      </c>
      <c r="Q2859">
        <f>Input2022!Q2859*0.000001</f>
        <v>-4.7064940000000002</v>
      </c>
      <c r="R2859">
        <f>Input2022!R2859*0.000001</f>
        <v>20.345424999999999</v>
      </c>
      <c r="S2859">
        <f>Input2022!S2859*0.000001</f>
        <v>15.638930999999999</v>
      </c>
      <c r="T2859">
        <f>Input2022!T2859*0.000001</f>
        <v>0.79898099999999994</v>
      </c>
      <c r="U2859">
        <f>Input2022!U2859*0.000001</f>
        <v>0.53946499999999997</v>
      </c>
      <c r="V2859">
        <f>Input2022!V2859*0.000001</f>
        <v>0.43060799999999999</v>
      </c>
      <c r="W2859">
        <f>Input2022!W2859*0.000001</f>
        <v>13.352093999999999</v>
      </c>
    </row>
    <row r="2860" spans="1:23" ht="15" customHeight="1">
      <c r="A2860">
        <f>Input2022!A2860</f>
        <v>2023</v>
      </c>
      <c r="B2860" t="str">
        <f>Input2022!B2860</f>
        <v>Angels</v>
      </c>
      <c r="C2860" t="s">
        <v>53</v>
      </c>
      <c r="D2860" t="str">
        <f>Input2022!D2860</f>
        <v>06</v>
      </c>
      <c r="E2860" t="str">
        <f>Input2022!E2860</f>
        <v>009</v>
      </c>
      <c r="F2860" s="186" t="str">
        <f>Input2022!F2860</f>
        <v>02112</v>
      </c>
      <c r="G2860" t="str">
        <f>Input2022!G2860</f>
        <v>CA</v>
      </c>
      <c r="H2860">
        <f>Input2022!H2860*0.000001</f>
        <v>5.1659329999999999</v>
      </c>
      <c r="I2860">
        <f>Input2022!I2860*0.000001</f>
        <v>0</v>
      </c>
      <c r="J2860">
        <f>Input2022!J2860*0.000001</f>
        <v>5.5357690000000002</v>
      </c>
      <c r="K2860">
        <f>Input2022!K2860*0.000001</f>
        <v>2.4903200000000001</v>
      </c>
      <c r="L2860">
        <f>Input2022!L2860*0.000001</f>
        <v>13.932663</v>
      </c>
      <c r="M2860">
        <f>Input2022!M2860*0.000001</f>
        <v>5.1600929999999998</v>
      </c>
      <c r="N2860">
        <f>Input2022!N2860*0.000001</f>
        <v>0</v>
      </c>
      <c r="O2860">
        <f>Input2022!O2860*0.000001</f>
        <v>4.0685579999999995</v>
      </c>
      <c r="P2860">
        <f>Input2022!P2860*0.000001</f>
        <v>0.53447899999999993</v>
      </c>
      <c r="Q2860">
        <f>Input2022!Q2860*0.000001</f>
        <v>-6.9881929999999999</v>
      </c>
      <c r="R2860">
        <f>Input2022!R2860*0.000001</f>
        <v>25.432368</v>
      </c>
      <c r="S2860">
        <f>Input2022!S2860*0.000001</f>
        <v>18.444174999999998</v>
      </c>
      <c r="T2860">
        <f>Input2022!T2860*0.000001</f>
        <v>0.86385299999999998</v>
      </c>
      <c r="U2860">
        <f>Input2022!U2860*0.000001</f>
        <v>0.28821099999999999</v>
      </c>
      <c r="V2860">
        <f>Input2022!V2860*0.000001</f>
        <v>2.3247909999999998</v>
      </c>
      <c r="W2860">
        <f>Input2022!W2860*0.000001</f>
        <v>1.5354939999999999</v>
      </c>
    </row>
    <row r="2861" spans="1:23" ht="15" customHeight="1">
      <c r="A2861">
        <f>Input2022!A2861</f>
        <v>2023</v>
      </c>
      <c r="B2861" t="str">
        <f>Input2022!B2861</f>
        <v>Artesia</v>
      </c>
      <c r="C2861" t="s">
        <v>53</v>
      </c>
      <c r="D2861" t="str">
        <f>Input2022!D2861</f>
        <v>06</v>
      </c>
      <c r="E2861" t="str">
        <f>Input2022!E2861</f>
        <v>037</v>
      </c>
      <c r="F2861" s="186" t="str">
        <f>Input2022!F2861</f>
        <v>02896</v>
      </c>
      <c r="G2861" t="str">
        <f>Input2022!G2861</f>
        <v>CA</v>
      </c>
      <c r="H2861">
        <f>Input2022!H2861*0.000001</f>
        <v>11.250404999999999</v>
      </c>
      <c r="I2861">
        <f>Input2022!I2861*0.000001</f>
        <v>-6.0238E-2</v>
      </c>
      <c r="J2861">
        <f>Input2022!J2861*0.000001</f>
        <v>12.231321999999999</v>
      </c>
      <c r="K2861">
        <f>Input2022!K2861*0.000001</f>
        <v>0.26120099999999996</v>
      </c>
      <c r="L2861">
        <f>Input2022!L2861*0.000001</f>
        <v>16.943431</v>
      </c>
      <c r="M2861">
        <f>Input2022!M2861*0.000001</f>
        <v>12.447832999999999</v>
      </c>
      <c r="N2861">
        <f>Input2022!N2861*0.000001</f>
        <v>0</v>
      </c>
      <c r="O2861">
        <f>Input2022!O2861*0.000001</f>
        <v>11.266964999999999</v>
      </c>
      <c r="P2861">
        <f>Input2022!P2861*0.000001</f>
        <v>1.9206329999999998</v>
      </c>
      <c r="Q2861">
        <f>Input2022!Q2861*0.000001</f>
        <v>-4.542084</v>
      </c>
      <c r="R2861">
        <f>Input2022!R2861*0.000001</f>
        <v>18.268878000000001</v>
      </c>
      <c r="S2861">
        <f>Input2022!S2861*0.000001</f>
        <v>13.726794</v>
      </c>
      <c r="T2861">
        <f>Input2022!T2861*0.000001</f>
        <v>0.53792399999999996</v>
      </c>
      <c r="U2861">
        <f>Input2022!U2861*0.000001</f>
        <v>0</v>
      </c>
      <c r="V2861">
        <f>Input2022!V2861*0.000001</f>
        <v>6.2124229999999994</v>
      </c>
      <c r="W2861">
        <f>Input2022!W2861*0.000001</f>
        <v>1.680806</v>
      </c>
    </row>
    <row r="2862" spans="1:23" ht="15" customHeight="1">
      <c r="A2862">
        <f>Input2022!A2862</f>
        <v>2023</v>
      </c>
      <c r="B2862" t="str">
        <f>Input2022!B2862</f>
        <v>Cotati</v>
      </c>
      <c r="C2862" t="s">
        <v>53</v>
      </c>
      <c r="D2862" t="str">
        <f>Input2022!D2862</f>
        <v>06</v>
      </c>
      <c r="E2862" t="str">
        <f>Input2022!E2862</f>
        <v>097</v>
      </c>
      <c r="F2862" s="186">
        <f>Input2022!F2862</f>
        <v>16560</v>
      </c>
      <c r="G2862" t="str">
        <f>Input2022!G2862</f>
        <v>CA</v>
      </c>
      <c r="H2862">
        <f>Input2022!H2862*0.000001</f>
        <v>7.6002639999999992</v>
      </c>
      <c r="I2862">
        <f>Input2022!I2862*0.000001</f>
        <v>-4.0526520000000001</v>
      </c>
      <c r="J2862">
        <f>Input2022!J2862*0.000001</f>
        <v>7.9722289999999996</v>
      </c>
      <c r="K2862">
        <f>Input2022!K2862*0.000001</f>
        <v>10.946062</v>
      </c>
      <c r="L2862">
        <f>Input2022!L2862*0.000001</f>
        <v>21.071641</v>
      </c>
      <c r="M2862">
        <f>Input2022!M2862*0.000001</f>
        <v>10.860849</v>
      </c>
      <c r="N2862">
        <f>Input2022!N2862*0.000001</f>
        <v>2.375</v>
      </c>
      <c r="O2862">
        <f>Input2022!O2862*0.000001</f>
        <v>4.1199719999999997</v>
      </c>
      <c r="P2862">
        <f>Input2022!P2862*0.000001</f>
        <v>0.98803699999999994</v>
      </c>
      <c r="Q2862">
        <f>Input2022!Q2862*0.000001</f>
        <v>-6.8145829999999998</v>
      </c>
      <c r="R2862">
        <f>Input2022!R2862*0.000001</f>
        <v>29.222054</v>
      </c>
      <c r="S2862">
        <f>Input2022!S2862*0.000001</f>
        <v>22.407470999999997</v>
      </c>
      <c r="T2862">
        <f>Input2022!T2862*0.000001</f>
        <v>0.89867999999999992</v>
      </c>
      <c r="U2862">
        <f>Input2022!U2862*0.000001</f>
        <v>0</v>
      </c>
      <c r="V2862">
        <f>Input2022!V2862*0.000001</f>
        <v>0.217445</v>
      </c>
      <c r="W2862">
        <f>Input2022!W2862*0.000001</f>
        <v>-0.18241199999999999</v>
      </c>
    </row>
    <row r="2863" spans="1:23" ht="15" customHeight="1">
      <c r="A2863">
        <f>Input2022!A2863</f>
        <v>2023</v>
      </c>
      <c r="B2863" t="str">
        <f>Input2022!B2863</f>
        <v>King City</v>
      </c>
      <c r="C2863" t="s">
        <v>53</v>
      </c>
      <c r="D2863" t="str">
        <f>Input2022!D2863</f>
        <v>06</v>
      </c>
      <c r="E2863" t="str">
        <f>Input2022!E2863</f>
        <v>053</v>
      </c>
      <c r="F2863" t="str">
        <f>Input2022!F2863</f>
        <v>38520</v>
      </c>
      <c r="G2863" t="str">
        <f>Input2022!G2863</f>
        <v>CA</v>
      </c>
      <c r="H2863">
        <f>Input2022!H2863*0.000001</f>
        <v>3.1666149999999997</v>
      </c>
      <c r="I2863">
        <f>Input2022!I2863*0.000001</f>
        <v>0</v>
      </c>
      <c r="J2863">
        <f>Input2022!J2863*0.000001</f>
        <v>11.314005999999999</v>
      </c>
      <c r="K2863">
        <f>Input2022!K2863*0.000001</f>
        <v>5.6753049999999998</v>
      </c>
      <c r="L2863">
        <f>Input2022!L2863*0.000001</f>
        <v>25.680696999999999</v>
      </c>
      <c r="M2863">
        <f>Input2022!M2863*0.000001</f>
        <v>10.264127</v>
      </c>
      <c r="N2863">
        <f>Input2022!N2863*0.000001</f>
        <v>0</v>
      </c>
      <c r="O2863">
        <f>Input2022!O2863*0.000001</f>
        <v>1.9841709999999999</v>
      </c>
      <c r="P2863">
        <f>Input2022!P2863*0.000001</f>
        <v>0.84846899999999992</v>
      </c>
      <c r="Q2863">
        <f>Input2022!Q2863*0.000001</f>
        <v>-7.6766859999999992</v>
      </c>
      <c r="R2863">
        <f>Input2022!R2863*0.000001</f>
        <v>28.105439999999998</v>
      </c>
      <c r="S2863">
        <f>Input2022!S2863*0.000001</f>
        <v>20.428753999999998</v>
      </c>
      <c r="T2863">
        <f>Input2022!T2863*0.000001</f>
        <v>0.80302899999999999</v>
      </c>
      <c r="U2863">
        <f>Input2022!U2863*0.000001</f>
        <v>0</v>
      </c>
      <c r="V2863">
        <f>Input2022!V2863*0.000001</f>
        <v>0</v>
      </c>
      <c r="W2863">
        <f>Input2022!W2863*0.000001</f>
        <v>-1.1893989999999999</v>
      </c>
    </row>
    <row r="2864" spans="1:23" ht="15" customHeight="1">
      <c r="A2864">
        <f>Input2022!A2864</f>
        <v>2023</v>
      </c>
      <c r="B2864" t="str">
        <f>Input2022!B2864</f>
        <v>Rohnert Park</v>
      </c>
      <c r="C2864" t="s">
        <v>53</v>
      </c>
      <c r="D2864" t="str">
        <f>Input2022!D2864</f>
        <v>06</v>
      </c>
      <c r="E2864" t="str">
        <f>Input2022!E2864</f>
        <v>097</v>
      </c>
      <c r="F2864" t="str">
        <f>Input2022!F2864</f>
        <v>62546</v>
      </c>
      <c r="G2864" t="str">
        <f>Input2022!G2864</f>
        <v>CA</v>
      </c>
      <c r="H2864">
        <f>Input2022!H2864*0.000001</f>
        <v>29.839565999999998</v>
      </c>
      <c r="I2864">
        <f>Input2022!I2864*0.000001</f>
        <v>-3.8603589999999999</v>
      </c>
      <c r="J2864">
        <f>Input2022!J2864*0.000001</f>
        <v>52.184128999999999</v>
      </c>
      <c r="K2864">
        <f>Input2022!K2864*0.000001</f>
        <v>8.037903</v>
      </c>
      <c r="L2864">
        <f>Input2022!L2864*0.000001</f>
        <v>112.17766599999999</v>
      </c>
      <c r="M2864">
        <f>Input2022!M2864*0.000001</f>
        <v>52.943990999999997</v>
      </c>
      <c r="N2864">
        <f>Input2022!N2864*0.000001</f>
        <v>0</v>
      </c>
      <c r="O2864">
        <f>Input2022!O2864*0.000001</f>
        <v>29.956361999999999</v>
      </c>
      <c r="P2864">
        <f>Input2022!P2864*0.000001</f>
        <v>6.4154309999999999</v>
      </c>
      <c r="Q2864">
        <f>Input2022!Q2864*0.000001</f>
        <v>-34.865041999999995</v>
      </c>
      <c r="R2864">
        <f>Input2022!R2864*0.000001</f>
        <v>242.76188199999999</v>
      </c>
      <c r="S2864">
        <f>Input2022!S2864*0.000001</f>
        <v>207.89684</v>
      </c>
      <c r="T2864">
        <f>Input2022!T2864*0.000001</f>
        <v>6.2559999999999993</v>
      </c>
      <c r="U2864">
        <f>Input2022!U2864*0.000001</f>
        <v>15.857999999999999</v>
      </c>
      <c r="V2864">
        <f>Input2022!V2864*0.000001</f>
        <v>20.273</v>
      </c>
      <c r="W2864">
        <f>Input2022!W2864*0.000001</f>
        <v>48.145356</v>
      </c>
    </row>
    <row r="2865" spans="1:24">
      <c r="A2865">
        <v>2021</v>
      </c>
      <c r="B2865" t="str">
        <f t="shared" ref="B2865:G2874" si="0">B2</f>
        <v>ABC Unified School District</v>
      </c>
      <c r="C2865" t="str">
        <f t="shared" si="0"/>
        <v>School District</v>
      </c>
      <c r="D2865" t="str">
        <f t="shared" si="0"/>
        <v>06</v>
      </c>
      <c r="E2865" t="str">
        <f t="shared" si="0"/>
        <v>037</v>
      </c>
      <c r="F2865" t="str">
        <f t="shared" si="0"/>
        <v>01620</v>
      </c>
      <c r="G2865" t="str">
        <f t="shared" si="0"/>
        <v>CA</v>
      </c>
      <c r="L2865">
        <f t="shared" ref="L2865:L2928" si="1">IFERROR(VLOOKUP(B2865,revenue2021,12,0)*0.000001,IFERROR(L2/(1+$X2865),L2))</f>
        <v>555.48367299999995</v>
      </c>
      <c r="M2865">
        <f t="shared" ref="M2865:M2928" si="2">IFERROR(VLOOKUP(B2865,revenue2021,13,0)*0.000001,IFERROR(M2/(1+$X2865),M2))</f>
        <v>264.95525699999996</v>
      </c>
      <c r="X2865">
        <f t="shared" ref="X2865:X2928" si="3">IFERROR(VLOOKUP(B2865,chgs2021,4,0),"")</f>
        <v>6.7864505996579366E-2</v>
      </c>
    </row>
    <row r="2866" spans="1:24">
      <c r="A2866">
        <v>2021</v>
      </c>
      <c r="B2866" t="str">
        <f t="shared" si="0"/>
        <v>Acalanes Union High School District</v>
      </c>
      <c r="C2866" t="str">
        <f t="shared" si="0"/>
        <v>School District</v>
      </c>
      <c r="D2866" t="str">
        <f t="shared" si="0"/>
        <v>06</v>
      </c>
      <c r="E2866" t="str">
        <f t="shared" si="0"/>
        <v>013</v>
      </c>
      <c r="F2866" t="str">
        <f t="shared" si="0"/>
        <v>01650</v>
      </c>
      <c r="G2866" t="str">
        <f t="shared" si="0"/>
        <v>CA</v>
      </c>
      <c r="L2866">
        <f t="shared" si="1"/>
        <v>197.92483999999999</v>
      </c>
      <c r="M2866">
        <f t="shared" si="2"/>
        <v>89.959812999999997</v>
      </c>
      <c r="X2866">
        <f t="shared" si="3"/>
        <v>3.8146494779142434E-2</v>
      </c>
    </row>
    <row r="2867" spans="1:24">
      <c r="A2867">
        <v>2021</v>
      </c>
      <c r="B2867" t="str">
        <f t="shared" si="0"/>
        <v>Acton-Agua Dulce Unified School District</v>
      </c>
      <c r="C2867" t="str">
        <f t="shared" si="0"/>
        <v>School District</v>
      </c>
      <c r="D2867" t="str">
        <f t="shared" si="0"/>
        <v>06</v>
      </c>
      <c r="E2867" t="str">
        <f t="shared" si="0"/>
        <v>037</v>
      </c>
      <c r="F2867" t="str">
        <f t="shared" si="0"/>
        <v>00001</v>
      </c>
      <c r="G2867" t="str">
        <f t="shared" si="0"/>
        <v>CA</v>
      </c>
      <c r="L2867">
        <f t="shared" si="1"/>
        <v>35.026904999999999</v>
      </c>
      <c r="M2867">
        <f t="shared" si="2"/>
        <v>16.864487</v>
      </c>
      <c r="X2867">
        <f t="shared" si="3"/>
        <v>6.1576420113848507E-2</v>
      </c>
    </row>
    <row r="2868" spans="1:24">
      <c r="A2868">
        <v>2021</v>
      </c>
      <c r="B2868" t="str">
        <f t="shared" si="0"/>
        <v>Adelanto Elementary School District</v>
      </c>
      <c r="C2868" t="str">
        <f t="shared" si="0"/>
        <v>School District</v>
      </c>
      <c r="D2868" t="str">
        <f t="shared" si="0"/>
        <v>06</v>
      </c>
      <c r="E2868" t="str">
        <f t="shared" si="0"/>
        <v>071</v>
      </c>
      <c r="F2868" t="str">
        <f t="shared" si="0"/>
        <v>01710</v>
      </c>
      <c r="G2868" t="str">
        <f t="shared" si="0"/>
        <v>CA</v>
      </c>
      <c r="L2868">
        <f t="shared" si="1"/>
        <v>246.28740399999998</v>
      </c>
      <c r="M2868">
        <f t="shared" si="2"/>
        <v>117.63559599999999</v>
      </c>
      <c r="X2868">
        <f t="shared" si="3"/>
        <v>8.1841936522298708E-2</v>
      </c>
    </row>
    <row r="2869" spans="1:24">
      <c r="A2869">
        <v>2021</v>
      </c>
      <c r="B2869" t="str">
        <f t="shared" si="0"/>
        <v>Agoura Hills</v>
      </c>
      <c r="C2869" t="str">
        <f t="shared" si="0"/>
        <v>City</v>
      </c>
      <c r="D2869" t="str">
        <f t="shared" si="0"/>
        <v>06</v>
      </c>
      <c r="E2869" t="str">
        <f t="shared" si="0"/>
        <v>037</v>
      </c>
      <c r="F2869" t="str">
        <f t="shared" si="0"/>
        <v>00394</v>
      </c>
      <c r="G2869" t="str">
        <f t="shared" si="0"/>
        <v>CA</v>
      </c>
      <c r="L2869">
        <f t="shared" si="1"/>
        <v>43.151176999999997</v>
      </c>
      <c r="M2869">
        <f t="shared" si="2"/>
        <v>17.467216000000001</v>
      </c>
      <c r="X2869">
        <f t="shared" si="3"/>
        <v>7.0200878466633046E-2</v>
      </c>
    </row>
    <row r="2870" spans="1:24">
      <c r="A2870">
        <v>2021</v>
      </c>
      <c r="B2870" t="str">
        <f t="shared" si="0"/>
        <v>Alameda</v>
      </c>
      <c r="C2870" t="str">
        <f t="shared" si="0"/>
        <v>City</v>
      </c>
      <c r="D2870" t="str">
        <f t="shared" si="0"/>
        <v>06</v>
      </c>
      <c r="E2870" t="str">
        <f t="shared" si="0"/>
        <v>001</v>
      </c>
      <c r="F2870" t="str">
        <f t="shared" si="0"/>
        <v>00562</v>
      </c>
      <c r="G2870" t="str">
        <f t="shared" si="0"/>
        <v>CA</v>
      </c>
      <c r="L2870">
        <f t="shared" si="1"/>
        <v>390.23270399999996</v>
      </c>
      <c r="M2870">
        <f t="shared" si="2"/>
        <v>115.071287</v>
      </c>
      <c r="X2870">
        <f t="shared" si="3"/>
        <v>-2.4554357980931023E-2</v>
      </c>
    </row>
    <row r="2871" spans="1:24">
      <c r="A2871">
        <v>2021</v>
      </c>
      <c r="B2871" t="str">
        <f t="shared" si="0"/>
        <v>Alameda County</v>
      </c>
      <c r="C2871" t="str">
        <f t="shared" si="0"/>
        <v>County</v>
      </c>
      <c r="D2871" t="str">
        <f t="shared" si="0"/>
        <v>06</v>
      </c>
      <c r="E2871" t="str">
        <f t="shared" si="0"/>
        <v>001</v>
      </c>
      <c r="F2871" t="str">
        <f t="shared" si="0"/>
        <v>00000</v>
      </c>
      <c r="G2871" t="str">
        <f t="shared" si="0"/>
        <v>CA</v>
      </c>
      <c r="L2871">
        <f t="shared" si="1"/>
        <v>7140.2909999999993</v>
      </c>
      <c r="M2871">
        <f t="shared" si="2"/>
        <v>3199.0409999999997</v>
      </c>
      <c r="X2871">
        <f t="shared" si="3"/>
        <v>-2.3533054301692807E-2</v>
      </c>
    </row>
    <row r="2872" spans="1:24">
      <c r="A2872">
        <v>2021</v>
      </c>
      <c r="B2872" t="str">
        <f t="shared" si="0"/>
        <v>Alameda County Healthy Homes Department</v>
      </c>
      <c r="C2872" t="str">
        <f t="shared" si="0"/>
        <v>Special District</v>
      </c>
      <c r="D2872" t="str">
        <f t="shared" si="0"/>
        <v>06</v>
      </c>
      <c r="E2872" t="str">
        <f t="shared" si="0"/>
        <v>001</v>
      </c>
      <c r="F2872">
        <f t="shared" si="0"/>
        <v>99000</v>
      </c>
      <c r="G2872" t="str">
        <f t="shared" si="0"/>
        <v>CA</v>
      </c>
      <c r="L2872">
        <f t="shared" si="1"/>
        <v>5.3273349999999997</v>
      </c>
      <c r="M2872">
        <f t="shared" si="2"/>
        <v>0.805261</v>
      </c>
      <c r="X2872" t="str">
        <f t="shared" si="3"/>
        <v/>
      </c>
    </row>
    <row r="2873" spans="1:24">
      <c r="A2873">
        <v>2021</v>
      </c>
      <c r="B2873" t="str">
        <f t="shared" si="0"/>
        <v>Alameda County Housing and Community Development</v>
      </c>
      <c r="C2873" t="str">
        <f t="shared" si="0"/>
        <v>Special District</v>
      </c>
      <c r="D2873" t="str">
        <f t="shared" si="0"/>
        <v>06</v>
      </c>
      <c r="E2873" t="str">
        <f t="shared" si="0"/>
        <v>001</v>
      </c>
      <c r="F2873">
        <f t="shared" si="0"/>
        <v>99001</v>
      </c>
      <c r="G2873" t="str">
        <f t="shared" si="0"/>
        <v>CA</v>
      </c>
      <c r="L2873">
        <f t="shared" si="1"/>
        <v>218.407995</v>
      </c>
      <c r="M2873">
        <f t="shared" si="2"/>
        <v>0.32838200000000001</v>
      </c>
      <c r="X2873" t="str">
        <f t="shared" si="3"/>
        <v/>
      </c>
    </row>
    <row r="2874" spans="1:24">
      <c r="A2874">
        <v>2021</v>
      </c>
      <c r="B2874" t="str">
        <f t="shared" si="0"/>
        <v>Alameda County Office of Education</v>
      </c>
      <c r="C2874" t="str">
        <f t="shared" si="0"/>
        <v>School District</v>
      </c>
      <c r="D2874" t="str">
        <f t="shared" si="0"/>
        <v>06</v>
      </c>
      <c r="E2874" t="str">
        <f t="shared" si="0"/>
        <v>001</v>
      </c>
      <c r="F2874" t="str">
        <f t="shared" si="0"/>
        <v>91051</v>
      </c>
      <c r="G2874" t="str">
        <f t="shared" si="0"/>
        <v>CA</v>
      </c>
      <c r="L2874">
        <f t="shared" si="1"/>
        <v>106.820994</v>
      </c>
      <c r="M2874">
        <f t="shared" si="2"/>
        <v>50.423161</v>
      </c>
      <c r="X2874">
        <f t="shared" si="3"/>
        <v>-6.0771835172537321E-2</v>
      </c>
    </row>
    <row r="2875" spans="1:24">
      <c r="A2875">
        <v>2021</v>
      </c>
      <c r="B2875" t="str">
        <f t="shared" ref="B2875:G2884" si="4">B12</f>
        <v>Alameda County Transportation Commission</v>
      </c>
      <c r="C2875" t="str">
        <f t="shared" si="4"/>
        <v>Special District</v>
      </c>
      <c r="D2875" t="str">
        <f t="shared" si="4"/>
        <v>06</v>
      </c>
      <c r="E2875" t="str">
        <f t="shared" si="4"/>
        <v>001</v>
      </c>
      <c r="F2875">
        <f t="shared" si="4"/>
        <v>99002</v>
      </c>
      <c r="G2875" t="str">
        <f t="shared" si="4"/>
        <v>CA</v>
      </c>
      <c r="L2875">
        <f t="shared" si="1"/>
        <v>412.71350899999999</v>
      </c>
      <c r="M2875">
        <f t="shared" si="2"/>
        <v>19.572697999999999</v>
      </c>
      <c r="X2875">
        <f t="shared" si="3"/>
        <v>8.4079861277146006E-2</v>
      </c>
    </row>
    <row r="2876" spans="1:24">
      <c r="A2876">
        <v>2021</v>
      </c>
      <c r="B2876" t="str">
        <f t="shared" si="4"/>
        <v>Alameda Unified School District</v>
      </c>
      <c r="C2876" t="str">
        <f t="shared" si="4"/>
        <v>School District</v>
      </c>
      <c r="D2876" t="str">
        <f t="shared" si="4"/>
        <v>06</v>
      </c>
      <c r="E2876" t="str">
        <f t="shared" si="4"/>
        <v>001</v>
      </c>
      <c r="F2876" t="str">
        <f t="shared" si="4"/>
        <v>01770</v>
      </c>
      <c r="G2876" t="str">
        <f t="shared" si="4"/>
        <v>CA</v>
      </c>
      <c r="L2876">
        <f t="shared" si="1"/>
        <v>308.84293500000001</v>
      </c>
      <c r="M2876">
        <f t="shared" si="2"/>
        <v>137.31700999999998</v>
      </c>
      <c r="X2876">
        <f t="shared" si="3"/>
        <v>4.3666650643238408E-2</v>
      </c>
    </row>
    <row r="2877" spans="1:24">
      <c r="A2877">
        <v>2021</v>
      </c>
      <c r="B2877" t="str">
        <f t="shared" si="4"/>
        <v>Albany</v>
      </c>
      <c r="C2877" t="str">
        <f t="shared" si="4"/>
        <v>City</v>
      </c>
      <c r="D2877" t="str">
        <f t="shared" si="4"/>
        <v>06</v>
      </c>
      <c r="E2877" t="str">
        <f t="shared" si="4"/>
        <v>001</v>
      </c>
      <c r="F2877" t="str">
        <f t="shared" si="4"/>
        <v>00674</v>
      </c>
      <c r="G2877" t="str">
        <f t="shared" si="4"/>
        <v>CA</v>
      </c>
      <c r="L2877">
        <f t="shared" si="1"/>
        <v>60.900888999999999</v>
      </c>
      <c r="M2877">
        <f t="shared" si="2"/>
        <v>21.639084999999998</v>
      </c>
      <c r="X2877">
        <f t="shared" si="3"/>
        <v>7.999609493236734E-2</v>
      </c>
    </row>
    <row r="2878" spans="1:24">
      <c r="A2878">
        <v>2021</v>
      </c>
      <c r="B2878" t="str">
        <f t="shared" si="4"/>
        <v>Albany Unified School District</v>
      </c>
      <c r="C2878" t="str">
        <f t="shared" si="4"/>
        <v>School District</v>
      </c>
      <c r="D2878" t="str">
        <f t="shared" si="4"/>
        <v>06</v>
      </c>
      <c r="E2878" t="str">
        <f t="shared" si="4"/>
        <v>001</v>
      </c>
      <c r="F2878" t="str">
        <f t="shared" si="4"/>
        <v>01860</v>
      </c>
      <c r="G2878" t="str">
        <f t="shared" si="4"/>
        <v>CA</v>
      </c>
      <c r="L2878">
        <f t="shared" si="1"/>
        <v>131.748166</v>
      </c>
      <c r="M2878">
        <f t="shared" si="2"/>
        <v>51.865519999999997</v>
      </c>
      <c r="X2878" t="str">
        <f t="shared" si="3"/>
        <v/>
      </c>
    </row>
    <row r="2879" spans="1:24">
      <c r="A2879">
        <v>2021</v>
      </c>
      <c r="B2879" t="str">
        <f t="shared" si="4"/>
        <v>Alexander Valley Union School District</v>
      </c>
      <c r="C2879" t="str">
        <f t="shared" si="4"/>
        <v>School District</v>
      </c>
      <c r="D2879" t="str">
        <f t="shared" si="4"/>
        <v>06</v>
      </c>
      <c r="E2879" t="str">
        <f t="shared" si="4"/>
        <v>097</v>
      </c>
      <c r="F2879" t="str">
        <f t="shared" si="4"/>
        <v>01890</v>
      </c>
      <c r="G2879" t="str">
        <f t="shared" si="4"/>
        <v>CA</v>
      </c>
      <c r="L2879">
        <f t="shared" si="1"/>
        <v>5.1936770000000001</v>
      </c>
      <c r="M2879">
        <f t="shared" si="2"/>
        <v>2.3986730000000001</v>
      </c>
      <c r="X2879" t="str">
        <f t="shared" si="3"/>
        <v/>
      </c>
    </row>
    <row r="2880" spans="1:24">
      <c r="A2880">
        <v>2021</v>
      </c>
      <c r="B2880" t="str">
        <f t="shared" si="4"/>
        <v>Alhambra</v>
      </c>
      <c r="C2880" t="str">
        <f t="shared" si="4"/>
        <v>City</v>
      </c>
      <c r="D2880" t="str">
        <f t="shared" si="4"/>
        <v>06</v>
      </c>
      <c r="E2880" t="str">
        <f t="shared" si="4"/>
        <v>037</v>
      </c>
      <c r="F2880" t="str">
        <f t="shared" si="4"/>
        <v>00884</v>
      </c>
      <c r="G2880" t="str">
        <f t="shared" si="4"/>
        <v>CA</v>
      </c>
      <c r="L2880">
        <f t="shared" si="1"/>
        <v>216.57960299999999</v>
      </c>
      <c r="M2880">
        <f t="shared" si="2"/>
        <v>79.961676999999995</v>
      </c>
      <c r="X2880">
        <f t="shared" si="3"/>
        <v>3.3979660975207653E-2</v>
      </c>
    </row>
    <row r="2881" spans="1:24">
      <c r="A2881">
        <v>2021</v>
      </c>
      <c r="B2881" t="str">
        <f t="shared" si="4"/>
        <v>Alhambra Unified School District</v>
      </c>
      <c r="C2881" t="str">
        <f t="shared" si="4"/>
        <v>School District</v>
      </c>
      <c r="D2881" t="str">
        <f t="shared" si="4"/>
        <v>06</v>
      </c>
      <c r="E2881" t="str">
        <f t="shared" si="4"/>
        <v>037</v>
      </c>
      <c r="F2881" t="str">
        <f t="shared" si="4"/>
        <v>00153</v>
      </c>
      <c r="G2881" t="str">
        <f t="shared" si="4"/>
        <v>CA</v>
      </c>
      <c r="L2881">
        <f t="shared" si="1"/>
        <v>554.18757399999993</v>
      </c>
      <c r="M2881">
        <f t="shared" si="2"/>
        <v>231.895758</v>
      </c>
      <c r="X2881">
        <f t="shared" si="3"/>
        <v>6.1113864844896622E-2</v>
      </c>
    </row>
    <row r="2882" spans="1:24">
      <c r="A2882">
        <v>2021</v>
      </c>
      <c r="B2882" t="str">
        <f t="shared" si="4"/>
        <v>Alisal Union School District</v>
      </c>
      <c r="C2882" t="str">
        <f t="shared" si="4"/>
        <v>School District</v>
      </c>
      <c r="D2882" t="str">
        <f t="shared" si="4"/>
        <v>06</v>
      </c>
      <c r="E2882" t="str">
        <f t="shared" si="4"/>
        <v>053</v>
      </c>
      <c r="F2882" t="str">
        <f t="shared" si="4"/>
        <v>01950</v>
      </c>
      <c r="G2882" t="str">
        <f t="shared" si="4"/>
        <v>CA</v>
      </c>
      <c r="L2882">
        <f t="shared" si="1"/>
        <v>293.030282</v>
      </c>
      <c r="M2882">
        <f t="shared" si="2"/>
        <v>134.696065</v>
      </c>
      <c r="X2882" t="str">
        <f t="shared" si="3"/>
        <v/>
      </c>
    </row>
    <row r="2883" spans="1:24">
      <c r="A2883">
        <v>2021</v>
      </c>
      <c r="B2883" t="str">
        <f t="shared" si="4"/>
        <v>Aliso Viejo</v>
      </c>
      <c r="C2883" t="str">
        <f t="shared" si="4"/>
        <v>City</v>
      </c>
      <c r="D2883" t="str">
        <f t="shared" si="4"/>
        <v>06</v>
      </c>
      <c r="E2883" t="str">
        <f t="shared" si="4"/>
        <v>059</v>
      </c>
      <c r="F2883" t="str">
        <f t="shared" si="4"/>
        <v>00947</v>
      </c>
      <c r="G2883" t="str">
        <f t="shared" si="4"/>
        <v>CA</v>
      </c>
      <c r="L2883">
        <f t="shared" si="1"/>
        <v>42.125378999999995</v>
      </c>
      <c r="M2883">
        <f t="shared" si="2"/>
        <v>17.662580999999999</v>
      </c>
      <c r="X2883">
        <f t="shared" si="3"/>
        <v>0.27468730997604107</v>
      </c>
    </row>
    <row r="2884" spans="1:24">
      <c r="A2884">
        <v>2021</v>
      </c>
      <c r="B2884" t="str">
        <f t="shared" si="4"/>
        <v>Alpaugh Unified School District</v>
      </c>
      <c r="C2884" t="str">
        <f t="shared" si="4"/>
        <v>School District</v>
      </c>
      <c r="D2884" t="str">
        <f t="shared" si="4"/>
        <v>06</v>
      </c>
      <c r="E2884" t="str">
        <f t="shared" si="4"/>
        <v>107</v>
      </c>
      <c r="F2884" t="str">
        <f t="shared" si="4"/>
        <v>02010</v>
      </c>
      <c r="G2884" t="str">
        <f t="shared" si="4"/>
        <v>CA</v>
      </c>
      <c r="L2884">
        <f t="shared" si="1"/>
        <v>11.383915</v>
      </c>
      <c r="M2884">
        <f t="shared" si="2"/>
        <v>5.4228579999999997</v>
      </c>
      <c r="X2884">
        <f t="shared" si="3"/>
        <v>8.6360597431863792E-2</v>
      </c>
    </row>
    <row r="2885" spans="1:24">
      <c r="A2885">
        <v>2021</v>
      </c>
      <c r="B2885" t="str">
        <f t="shared" ref="B2885:G2894" si="5">B22</f>
        <v>Alpine County</v>
      </c>
      <c r="C2885" t="str">
        <f t="shared" si="5"/>
        <v>County</v>
      </c>
      <c r="D2885" t="str">
        <f t="shared" si="5"/>
        <v>06</v>
      </c>
      <c r="E2885" t="str">
        <f t="shared" si="5"/>
        <v>003</v>
      </c>
      <c r="F2885" t="str">
        <f t="shared" si="5"/>
        <v>00000</v>
      </c>
      <c r="G2885" t="str">
        <f t="shared" si="5"/>
        <v>CA</v>
      </c>
      <c r="L2885">
        <f t="shared" si="1"/>
        <v>28.063704999999999</v>
      </c>
      <c r="M2885">
        <f t="shared" si="2"/>
        <v>8.6335629999999988</v>
      </c>
      <c r="X2885">
        <f t="shared" si="3"/>
        <v>0.13551636916880017</v>
      </c>
    </row>
    <row r="2886" spans="1:24">
      <c r="A2886">
        <v>2021</v>
      </c>
      <c r="B2886" t="str">
        <f t="shared" si="5"/>
        <v>Alpine County Office of Education</v>
      </c>
      <c r="C2886" t="str">
        <f t="shared" si="5"/>
        <v>School District</v>
      </c>
      <c r="D2886" t="str">
        <f t="shared" si="5"/>
        <v>06</v>
      </c>
      <c r="E2886" t="str">
        <f t="shared" si="5"/>
        <v>003</v>
      </c>
      <c r="F2886" t="str">
        <f t="shared" si="5"/>
        <v>91058</v>
      </c>
      <c r="G2886" t="str">
        <f t="shared" si="5"/>
        <v>CA</v>
      </c>
      <c r="L2886">
        <f t="shared" si="1"/>
        <v>2.9811799999999997</v>
      </c>
      <c r="M2886">
        <f t="shared" si="2"/>
        <v>1.2718589999999999</v>
      </c>
      <c r="X2886">
        <f t="shared" si="3"/>
        <v>4.8992024728593188E-2</v>
      </c>
    </row>
    <row r="2887" spans="1:24">
      <c r="A2887">
        <v>2021</v>
      </c>
      <c r="B2887" t="str">
        <f t="shared" si="5"/>
        <v>Alpine County Unified School District</v>
      </c>
      <c r="C2887" t="str">
        <f t="shared" si="5"/>
        <v>School District</v>
      </c>
      <c r="D2887" t="str">
        <f t="shared" si="5"/>
        <v>06</v>
      </c>
      <c r="E2887" t="str">
        <f t="shared" si="5"/>
        <v>003</v>
      </c>
      <c r="F2887" t="str">
        <f t="shared" si="5"/>
        <v>02070</v>
      </c>
      <c r="G2887" t="str">
        <f t="shared" si="5"/>
        <v>CA</v>
      </c>
      <c r="L2887">
        <f t="shared" si="1"/>
        <v>6.8744209999999999</v>
      </c>
      <c r="M2887">
        <f t="shared" si="2"/>
        <v>3.2416879999999999</v>
      </c>
      <c r="X2887">
        <f t="shared" si="3"/>
        <v>-1.3171776759350324E-2</v>
      </c>
    </row>
    <row r="2888" spans="1:24">
      <c r="A2888">
        <v>2021</v>
      </c>
      <c r="B2888" t="str">
        <f t="shared" si="5"/>
        <v>Alpine Union School District</v>
      </c>
      <c r="C2888" t="str">
        <f t="shared" si="5"/>
        <v>School District</v>
      </c>
      <c r="D2888" t="str">
        <f t="shared" si="5"/>
        <v>06</v>
      </c>
      <c r="E2888" t="str">
        <f t="shared" si="5"/>
        <v>073</v>
      </c>
      <c r="F2888" t="str">
        <f t="shared" si="5"/>
        <v>02100</v>
      </c>
      <c r="G2888" t="str">
        <f t="shared" si="5"/>
        <v>CA</v>
      </c>
      <c r="L2888">
        <f t="shared" si="1"/>
        <v>43.642513999999998</v>
      </c>
      <c r="M2888">
        <f t="shared" si="2"/>
        <v>20.130727999999998</v>
      </c>
      <c r="X2888" t="str">
        <f t="shared" si="3"/>
        <v/>
      </c>
    </row>
    <row r="2889" spans="1:24">
      <c r="A2889">
        <v>2021</v>
      </c>
      <c r="B2889" t="str">
        <f t="shared" si="5"/>
        <v>Alta Healthcare District</v>
      </c>
      <c r="C2889" t="str">
        <f t="shared" si="5"/>
        <v>Special District</v>
      </c>
      <c r="D2889" t="str">
        <f t="shared" si="5"/>
        <v>06</v>
      </c>
      <c r="E2889" t="str">
        <f t="shared" si="5"/>
        <v>107</v>
      </c>
      <c r="F2889">
        <f t="shared" si="5"/>
        <v>99003</v>
      </c>
      <c r="G2889" t="str">
        <f t="shared" si="5"/>
        <v>CA</v>
      </c>
      <c r="L2889">
        <f t="shared" si="1"/>
        <v>1.2155639999999999</v>
      </c>
      <c r="M2889">
        <f t="shared" si="2"/>
        <v>0.60778199999999993</v>
      </c>
      <c r="X2889" t="str">
        <f t="shared" si="3"/>
        <v/>
      </c>
    </row>
    <row r="2890" spans="1:24">
      <c r="A2890">
        <v>2021</v>
      </c>
      <c r="B2890" t="str">
        <f t="shared" si="5"/>
        <v>Alta Loma School District</v>
      </c>
      <c r="C2890" t="str">
        <f t="shared" si="5"/>
        <v>School District</v>
      </c>
      <c r="D2890" t="str">
        <f t="shared" si="5"/>
        <v>06</v>
      </c>
      <c r="E2890" t="str">
        <f t="shared" si="5"/>
        <v>071</v>
      </c>
      <c r="F2890" t="str">
        <f t="shared" si="5"/>
        <v>02160</v>
      </c>
      <c r="G2890" t="str">
        <f t="shared" si="5"/>
        <v>CA</v>
      </c>
      <c r="L2890">
        <f t="shared" si="1"/>
        <v>148.43820499999998</v>
      </c>
      <c r="M2890">
        <f t="shared" si="2"/>
        <v>71.46646299999999</v>
      </c>
      <c r="X2890" t="str">
        <f t="shared" si="3"/>
        <v/>
      </c>
    </row>
    <row r="2891" spans="1:24">
      <c r="A2891">
        <v>2021</v>
      </c>
      <c r="B2891" t="str">
        <f t="shared" si="5"/>
        <v>Alta Vista Elementary School District</v>
      </c>
      <c r="C2891" t="str">
        <f t="shared" si="5"/>
        <v>School District</v>
      </c>
      <c r="D2891" t="str">
        <f t="shared" si="5"/>
        <v>06</v>
      </c>
      <c r="E2891" t="str">
        <f t="shared" si="5"/>
        <v>107</v>
      </c>
      <c r="F2891" t="str">
        <f t="shared" si="5"/>
        <v>02220</v>
      </c>
      <c r="G2891" t="str">
        <f t="shared" si="5"/>
        <v>CA</v>
      </c>
      <c r="L2891">
        <f t="shared" si="1"/>
        <v>18.800114999999998</v>
      </c>
      <c r="M2891">
        <f t="shared" si="2"/>
        <v>7.8894500000000001</v>
      </c>
      <c r="X2891">
        <f t="shared" si="3"/>
        <v>0.12313741128619872</v>
      </c>
    </row>
    <row r="2892" spans="1:24">
      <c r="A2892">
        <v>2021</v>
      </c>
      <c r="B2892" t="str">
        <f t="shared" si="5"/>
        <v>Alum Rock Union Elementary School District</v>
      </c>
      <c r="C2892" t="str">
        <f t="shared" si="5"/>
        <v>School District</v>
      </c>
      <c r="D2892" t="str">
        <f t="shared" si="5"/>
        <v>06</v>
      </c>
      <c r="E2892" t="str">
        <f t="shared" si="5"/>
        <v>085</v>
      </c>
      <c r="F2892" t="str">
        <f t="shared" si="5"/>
        <v>02310</v>
      </c>
      <c r="G2892" t="str">
        <f t="shared" si="5"/>
        <v>CA</v>
      </c>
      <c r="L2892">
        <f t="shared" si="1"/>
        <v>318.937817</v>
      </c>
      <c r="M2892">
        <f t="shared" si="2"/>
        <v>149.662386</v>
      </c>
      <c r="X2892">
        <f t="shared" si="3"/>
        <v>7.1636576369872584E-2</v>
      </c>
    </row>
    <row r="2893" spans="1:24">
      <c r="A2893">
        <v>2021</v>
      </c>
      <c r="B2893" t="str">
        <f t="shared" si="5"/>
        <v>Alvord Unified School District</v>
      </c>
      <c r="C2893" t="str">
        <f t="shared" si="5"/>
        <v>School District</v>
      </c>
      <c r="D2893" t="str">
        <f t="shared" si="5"/>
        <v>06</v>
      </c>
      <c r="E2893" t="str">
        <f t="shared" si="5"/>
        <v>065</v>
      </c>
      <c r="F2893" t="str">
        <f t="shared" si="5"/>
        <v>02430</v>
      </c>
      <c r="G2893" t="str">
        <f t="shared" si="5"/>
        <v>CA</v>
      </c>
      <c r="L2893">
        <f t="shared" si="1"/>
        <v>577.35236099999997</v>
      </c>
      <c r="M2893">
        <f t="shared" si="2"/>
        <v>268.61196000000001</v>
      </c>
      <c r="X2893">
        <f t="shared" si="3"/>
        <v>8.98042607567969E-2</v>
      </c>
    </row>
    <row r="2894" spans="1:24">
      <c r="A2894">
        <v>2021</v>
      </c>
      <c r="B2894" t="str">
        <f t="shared" si="5"/>
        <v>Amador County</v>
      </c>
      <c r="C2894" t="str">
        <f t="shared" si="5"/>
        <v>County</v>
      </c>
      <c r="D2894" t="str">
        <f t="shared" si="5"/>
        <v>06</v>
      </c>
      <c r="E2894" t="str">
        <f t="shared" si="5"/>
        <v>005</v>
      </c>
      <c r="F2894" t="str">
        <f t="shared" si="5"/>
        <v>00000</v>
      </c>
      <c r="G2894" t="str">
        <f t="shared" si="5"/>
        <v>CA</v>
      </c>
      <c r="L2894">
        <f t="shared" si="1"/>
        <v>166.451404</v>
      </c>
      <c r="M2894">
        <f t="shared" si="2"/>
        <v>57.698175999999997</v>
      </c>
      <c r="X2894">
        <f t="shared" si="3"/>
        <v>4.2475271215027408E-2</v>
      </c>
    </row>
    <row r="2895" spans="1:24">
      <c r="A2895">
        <v>2021</v>
      </c>
      <c r="B2895" t="str">
        <f t="shared" ref="B2895:G2904" si="6">B32</f>
        <v>Amador County Office of Education</v>
      </c>
      <c r="C2895" t="str">
        <f t="shared" si="6"/>
        <v>School District</v>
      </c>
      <c r="D2895" t="str">
        <f t="shared" si="6"/>
        <v>06</v>
      </c>
      <c r="E2895" t="str">
        <f t="shared" si="6"/>
        <v>005</v>
      </c>
      <c r="F2895" t="str">
        <f t="shared" si="6"/>
        <v>91001</v>
      </c>
      <c r="G2895" t="str">
        <f t="shared" si="6"/>
        <v>CA</v>
      </c>
      <c r="L2895">
        <f t="shared" si="1"/>
        <v>18.04233</v>
      </c>
      <c r="M2895">
        <f t="shared" si="2"/>
        <v>7.3493119999999994</v>
      </c>
      <c r="X2895">
        <f t="shared" si="3"/>
        <v>1.6174865029706463E-2</v>
      </c>
    </row>
    <row r="2896" spans="1:24">
      <c r="A2896">
        <v>2021</v>
      </c>
      <c r="B2896" t="str">
        <f t="shared" si="6"/>
        <v>Amador County Unified School District</v>
      </c>
      <c r="C2896" t="str">
        <f t="shared" si="6"/>
        <v>School District</v>
      </c>
      <c r="D2896" t="str">
        <f t="shared" si="6"/>
        <v>06</v>
      </c>
      <c r="E2896" t="str">
        <f t="shared" si="6"/>
        <v>005</v>
      </c>
      <c r="F2896" t="str">
        <f t="shared" si="6"/>
        <v>02450</v>
      </c>
      <c r="G2896" t="str">
        <f t="shared" si="6"/>
        <v>CA</v>
      </c>
      <c r="L2896">
        <f t="shared" si="1"/>
        <v>102.839265</v>
      </c>
      <c r="M2896">
        <f t="shared" si="2"/>
        <v>48.550545</v>
      </c>
      <c r="X2896">
        <f t="shared" si="3"/>
        <v>1.5686304995885331E-2</v>
      </c>
    </row>
    <row r="2897" spans="1:24">
      <c r="A2897">
        <v>2021</v>
      </c>
      <c r="B2897" t="str">
        <f t="shared" si="6"/>
        <v>Amador Tuolumne Community Action Agency</v>
      </c>
      <c r="C2897" t="str">
        <f t="shared" si="6"/>
        <v>Special District</v>
      </c>
      <c r="D2897" t="str">
        <f t="shared" si="6"/>
        <v>06</v>
      </c>
      <c r="E2897" t="str">
        <f t="shared" si="6"/>
        <v>005</v>
      </c>
      <c r="F2897">
        <f t="shared" si="6"/>
        <v>99004</v>
      </c>
      <c r="G2897" t="str">
        <f t="shared" si="6"/>
        <v>CA</v>
      </c>
      <c r="L2897">
        <f t="shared" si="1"/>
        <v>11.54101</v>
      </c>
      <c r="M2897">
        <f t="shared" si="2"/>
        <v>6.9177000000000002E-2</v>
      </c>
      <c r="X2897" t="str">
        <f t="shared" si="3"/>
        <v/>
      </c>
    </row>
    <row r="2898" spans="1:24">
      <c r="A2898">
        <v>2021</v>
      </c>
      <c r="B2898" t="str">
        <f t="shared" si="6"/>
        <v>American Canyon</v>
      </c>
      <c r="C2898" t="str">
        <f t="shared" si="6"/>
        <v>City</v>
      </c>
      <c r="D2898" t="str">
        <f t="shared" si="6"/>
        <v>06</v>
      </c>
      <c r="E2898" t="str">
        <f t="shared" si="6"/>
        <v>055</v>
      </c>
      <c r="F2898" t="str">
        <f t="shared" si="6"/>
        <v>01640</v>
      </c>
      <c r="G2898" t="str">
        <f t="shared" si="6"/>
        <v>CA</v>
      </c>
      <c r="L2898">
        <f t="shared" si="1"/>
        <v>73.742218999999992</v>
      </c>
      <c r="M2898">
        <f t="shared" si="2"/>
        <v>18.339074999999998</v>
      </c>
      <c r="X2898">
        <f t="shared" si="3"/>
        <v>3.3210686774902055E-2</v>
      </c>
    </row>
    <row r="2899" spans="1:24">
      <c r="A2899">
        <v>2021</v>
      </c>
      <c r="B2899" t="str">
        <f t="shared" si="6"/>
        <v>Anaheim</v>
      </c>
      <c r="C2899" t="str">
        <f t="shared" si="6"/>
        <v>City</v>
      </c>
      <c r="D2899" t="str">
        <f t="shared" si="6"/>
        <v>06</v>
      </c>
      <c r="E2899" t="str">
        <f t="shared" si="6"/>
        <v>059</v>
      </c>
      <c r="F2899" t="str">
        <f t="shared" si="6"/>
        <v>02000</v>
      </c>
      <c r="G2899" t="str">
        <f t="shared" si="6"/>
        <v>CA</v>
      </c>
      <c r="L2899">
        <f t="shared" si="1"/>
        <v>1529.2139999999999</v>
      </c>
      <c r="M2899">
        <f t="shared" si="2"/>
        <v>354.28999999999996</v>
      </c>
      <c r="X2899">
        <f t="shared" si="3"/>
        <v>0.18456054476479894</v>
      </c>
    </row>
    <row r="2900" spans="1:24">
      <c r="A2900">
        <v>2021</v>
      </c>
      <c r="B2900" t="str">
        <f t="shared" si="6"/>
        <v>Anaheim Elementary School District</v>
      </c>
      <c r="C2900" t="str">
        <f t="shared" si="6"/>
        <v>School District</v>
      </c>
      <c r="D2900" t="str">
        <f t="shared" si="6"/>
        <v>06</v>
      </c>
      <c r="E2900" t="str">
        <f t="shared" si="6"/>
        <v>059</v>
      </c>
      <c r="F2900" t="str">
        <f t="shared" si="6"/>
        <v>02610</v>
      </c>
      <c r="G2900" t="str">
        <f t="shared" si="6"/>
        <v>CA</v>
      </c>
      <c r="L2900">
        <f t="shared" si="1"/>
        <v>538.53846699999997</v>
      </c>
      <c r="M2900">
        <f t="shared" si="2"/>
        <v>255.51038899999998</v>
      </c>
      <c r="X2900">
        <f t="shared" si="3"/>
        <v>8.4186216003174205E-2</v>
      </c>
    </row>
    <row r="2901" spans="1:24">
      <c r="A2901">
        <v>2021</v>
      </c>
      <c r="B2901" t="str">
        <f t="shared" si="6"/>
        <v>Anaheim Union High School District</v>
      </c>
      <c r="C2901" t="str">
        <f t="shared" si="6"/>
        <v>School District</v>
      </c>
      <c r="D2901" t="str">
        <f t="shared" si="6"/>
        <v>06</v>
      </c>
      <c r="E2901" t="str">
        <f t="shared" si="6"/>
        <v>059</v>
      </c>
      <c r="F2901" t="str">
        <f t="shared" si="6"/>
        <v>02630</v>
      </c>
      <c r="G2901" t="str">
        <f t="shared" si="6"/>
        <v>CA</v>
      </c>
      <c r="L2901">
        <f t="shared" si="1"/>
        <v>1002.482682</v>
      </c>
      <c r="M2901">
        <f t="shared" si="2"/>
        <v>465.06088899999997</v>
      </c>
      <c r="X2901">
        <f t="shared" si="3"/>
        <v>9.0032725308627895E-2</v>
      </c>
    </row>
    <row r="2902" spans="1:24">
      <c r="A2902">
        <v>2021</v>
      </c>
      <c r="B2902" t="str">
        <f t="shared" si="6"/>
        <v>Anderson Union High School District</v>
      </c>
      <c r="C2902" t="str">
        <f t="shared" si="6"/>
        <v>School District</v>
      </c>
      <c r="D2902" t="str">
        <f t="shared" si="6"/>
        <v>06</v>
      </c>
      <c r="E2902" t="str">
        <f t="shared" si="6"/>
        <v>089</v>
      </c>
      <c r="F2902" t="str">
        <f t="shared" si="6"/>
        <v>02700</v>
      </c>
      <c r="G2902" t="str">
        <f t="shared" si="6"/>
        <v>CA</v>
      </c>
      <c r="L2902">
        <f t="shared" si="1"/>
        <v>48.826312999999999</v>
      </c>
      <c r="M2902">
        <f t="shared" si="2"/>
        <v>22.336286999999999</v>
      </c>
      <c r="X2902">
        <f t="shared" si="3"/>
        <v>5.6224578112782142E-2</v>
      </c>
    </row>
    <row r="2903" spans="1:24">
      <c r="A2903">
        <v>2021</v>
      </c>
      <c r="B2903" t="str">
        <f t="shared" si="6"/>
        <v>Anderson Valley Unified School District</v>
      </c>
      <c r="C2903" t="str">
        <f t="shared" si="6"/>
        <v>School District</v>
      </c>
      <c r="D2903" t="str">
        <f t="shared" si="6"/>
        <v>06</v>
      </c>
      <c r="E2903" t="str">
        <f t="shared" si="6"/>
        <v>045</v>
      </c>
      <c r="F2903" t="str">
        <f t="shared" si="6"/>
        <v>02730</v>
      </c>
      <c r="G2903" t="str">
        <f t="shared" si="6"/>
        <v>CA</v>
      </c>
      <c r="L2903">
        <f t="shared" si="1"/>
        <v>17.076675999999999</v>
      </c>
      <c r="M2903">
        <f t="shared" si="2"/>
        <v>8.0617780000000003</v>
      </c>
      <c r="X2903">
        <f t="shared" si="3"/>
        <v>7.6651765415664166E-2</v>
      </c>
    </row>
    <row r="2904" spans="1:24">
      <c r="A2904">
        <v>2021</v>
      </c>
      <c r="B2904" t="str">
        <f t="shared" si="6"/>
        <v>Angels</v>
      </c>
      <c r="C2904" t="str">
        <f t="shared" si="6"/>
        <v>City</v>
      </c>
      <c r="D2904" t="str">
        <f t="shared" si="6"/>
        <v>06</v>
      </c>
      <c r="E2904" t="str">
        <f t="shared" si="6"/>
        <v>009</v>
      </c>
      <c r="F2904" t="str">
        <f t="shared" si="6"/>
        <v>02112</v>
      </c>
      <c r="G2904" t="str">
        <f t="shared" si="6"/>
        <v>CA</v>
      </c>
      <c r="L2904">
        <f t="shared" si="1"/>
        <v>18.227539</v>
      </c>
      <c r="M2904">
        <f t="shared" si="2"/>
        <v>5.0699309999999995</v>
      </c>
      <c r="X2904">
        <f t="shared" si="3"/>
        <v>6.1642485547715828E-2</v>
      </c>
    </row>
    <row r="2905" spans="1:24">
      <c r="A2905">
        <v>2021</v>
      </c>
      <c r="B2905" t="str">
        <f t="shared" ref="B2905:G2906" si="7">B42</f>
        <v>Antelope Elementary School District</v>
      </c>
      <c r="C2905" t="str">
        <f t="shared" si="7"/>
        <v>School District</v>
      </c>
      <c r="D2905" t="str">
        <f t="shared" si="7"/>
        <v>06</v>
      </c>
      <c r="E2905" t="str">
        <f t="shared" si="7"/>
        <v>089</v>
      </c>
      <c r="F2905" t="str">
        <f t="shared" si="7"/>
        <v>02760</v>
      </c>
      <c r="G2905" t="str">
        <f t="shared" si="7"/>
        <v>CA</v>
      </c>
      <c r="L2905">
        <f t="shared" si="1"/>
        <v>20.771708999999998</v>
      </c>
      <c r="M2905">
        <f t="shared" si="2"/>
        <v>9.5966459999999998</v>
      </c>
      <c r="X2905">
        <f t="shared" si="3"/>
        <v>8.5927946745905079E-2</v>
      </c>
    </row>
    <row r="2906" spans="1:24">
      <c r="A2906">
        <v>2021</v>
      </c>
      <c r="B2906" t="str">
        <f t="shared" si="7"/>
        <v>Antelope Valley Union High School District</v>
      </c>
      <c r="C2906" t="str">
        <f t="shared" si="7"/>
        <v>School District</v>
      </c>
      <c r="D2906" t="str">
        <f t="shared" si="7"/>
        <v>06</v>
      </c>
      <c r="E2906" t="str">
        <f t="shared" si="7"/>
        <v>037</v>
      </c>
      <c r="F2906" t="str">
        <f t="shared" si="7"/>
        <v>02820</v>
      </c>
      <c r="G2906" t="str">
        <f t="shared" si="7"/>
        <v>CA</v>
      </c>
      <c r="L2906">
        <f t="shared" si="1"/>
        <v>675.83211499999993</v>
      </c>
      <c r="M2906">
        <f t="shared" si="2"/>
        <v>321.68911499999996</v>
      </c>
      <c r="X2906">
        <f t="shared" si="3"/>
        <v>9.7507425535897821E-2</v>
      </c>
    </row>
    <row r="2907" spans="1:24">
      <c r="A2907">
        <v>2021</v>
      </c>
      <c r="B2907" t="s">
        <v>2095</v>
      </c>
      <c r="C2907" t="str">
        <f t="shared" ref="C2907:G2916" si="8">C44</f>
        <v>City</v>
      </c>
      <c r="D2907" t="str">
        <f t="shared" si="8"/>
        <v>06</v>
      </c>
      <c r="E2907" t="str">
        <f t="shared" si="8"/>
        <v>013</v>
      </c>
      <c r="F2907" t="str">
        <f t="shared" si="8"/>
        <v>02252</v>
      </c>
      <c r="G2907" t="str">
        <f t="shared" si="8"/>
        <v>CA</v>
      </c>
      <c r="L2907">
        <f t="shared" si="1"/>
        <v>211.27800599999998</v>
      </c>
      <c r="M2907">
        <f t="shared" si="2"/>
        <v>55.658054</v>
      </c>
      <c r="X2907">
        <f t="shared" si="3"/>
        <v>-4.8511888669417885E-3</v>
      </c>
    </row>
    <row r="2908" spans="1:24">
      <c r="A2908">
        <v>2021</v>
      </c>
      <c r="B2908" t="str">
        <f t="shared" ref="B2908:B2915" si="9">B45</f>
        <v>Antioch Unified School District</v>
      </c>
      <c r="C2908" t="str">
        <f t="shared" si="8"/>
        <v>School District</v>
      </c>
      <c r="D2908" t="str">
        <f t="shared" si="8"/>
        <v>06</v>
      </c>
      <c r="E2908" t="str">
        <f t="shared" si="8"/>
        <v>013</v>
      </c>
      <c r="F2908" t="str">
        <f t="shared" si="8"/>
        <v>02850</v>
      </c>
      <c r="G2908" t="str">
        <f t="shared" si="8"/>
        <v>CA</v>
      </c>
      <c r="L2908">
        <f t="shared" si="1"/>
        <v>471.46386200000001</v>
      </c>
      <c r="M2908">
        <f t="shared" si="2"/>
        <v>223.47957399999999</v>
      </c>
      <c r="X2908">
        <f t="shared" si="3"/>
        <v>7.3378387502661527E-2</v>
      </c>
    </row>
    <row r="2909" spans="1:24">
      <c r="A2909">
        <v>2021</v>
      </c>
      <c r="B2909" t="str">
        <f t="shared" si="9"/>
        <v>Apple Valley Unified School District</v>
      </c>
      <c r="C2909" t="str">
        <f t="shared" si="8"/>
        <v>School District</v>
      </c>
      <c r="D2909" t="str">
        <f t="shared" si="8"/>
        <v>06</v>
      </c>
      <c r="E2909" t="str">
        <f t="shared" si="8"/>
        <v>071</v>
      </c>
      <c r="F2909" t="str">
        <f t="shared" si="8"/>
        <v>00017</v>
      </c>
      <c r="G2909" t="str">
        <f t="shared" si="8"/>
        <v>CA</v>
      </c>
      <c r="L2909">
        <f t="shared" si="1"/>
        <v>382.13816399999996</v>
      </c>
      <c r="M2909">
        <f t="shared" si="2"/>
        <v>187.04709099999999</v>
      </c>
      <c r="X2909">
        <f t="shared" si="3"/>
        <v>8.15823960804751E-2</v>
      </c>
    </row>
    <row r="2910" spans="1:24">
      <c r="A2910">
        <v>2021</v>
      </c>
      <c r="B2910" t="str">
        <f t="shared" si="9"/>
        <v>Arcadia</v>
      </c>
      <c r="C2910" t="str">
        <f t="shared" si="8"/>
        <v>City</v>
      </c>
      <c r="D2910" t="str">
        <f t="shared" si="8"/>
        <v>06</v>
      </c>
      <c r="E2910" t="str">
        <f t="shared" si="8"/>
        <v>037</v>
      </c>
      <c r="F2910" t="str">
        <f t="shared" si="8"/>
        <v>02462</v>
      </c>
      <c r="G2910" t="str">
        <f t="shared" si="8"/>
        <v>CA</v>
      </c>
      <c r="L2910">
        <f t="shared" si="1"/>
        <v>173.45844399999999</v>
      </c>
      <c r="M2910">
        <f t="shared" si="2"/>
        <v>65.566698000000002</v>
      </c>
      <c r="X2910">
        <f t="shared" si="3"/>
        <v>0.13310499455646763</v>
      </c>
    </row>
    <row r="2911" spans="1:24">
      <c r="A2911">
        <v>2021</v>
      </c>
      <c r="B2911" t="str">
        <f t="shared" si="9"/>
        <v>Arcadia Unified School District</v>
      </c>
      <c r="C2911" t="str">
        <f t="shared" si="8"/>
        <v>School District</v>
      </c>
      <c r="D2911" t="str">
        <f t="shared" si="8"/>
        <v>06</v>
      </c>
      <c r="E2911" t="str">
        <f t="shared" si="8"/>
        <v>037</v>
      </c>
      <c r="F2911" t="str">
        <f t="shared" si="8"/>
        <v>02970</v>
      </c>
      <c r="G2911" t="str">
        <f t="shared" si="8"/>
        <v>CA</v>
      </c>
      <c r="L2911">
        <f t="shared" si="1"/>
        <v>260.72247399999998</v>
      </c>
      <c r="M2911">
        <f t="shared" si="2"/>
        <v>125.901771</v>
      </c>
      <c r="X2911">
        <f t="shared" si="3"/>
        <v>4.9390626732290992E-2</v>
      </c>
    </row>
    <row r="2912" spans="1:24">
      <c r="A2912">
        <v>2021</v>
      </c>
      <c r="B2912" t="str">
        <f t="shared" si="9"/>
        <v>Arcata</v>
      </c>
      <c r="C2912" t="str">
        <f t="shared" si="8"/>
        <v>City</v>
      </c>
      <c r="D2912" t="str">
        <f t="shared" si="8"/>
        <v>06</v>
      </c>
      <c r="E2912" t="str">
        <f t="shared" si="8"/>
        <v>023</v>
      </c>
      <c r="F2912" t="str">
        <f t="shared" si="8"/>
        <v>02476</v>
      </c>
      <c r="G2912" t="str">
        <f t="shared" si="8"/>
        <v>CA</v>
      </c>
      <c r="L2912">
        <f t="shared" si="1"/>
        <v>54.567001999999995</v>
      </c>
      <c r="M2912">
        <f t="shared" si="2"/>
        <v>16.769741</v>
      </c>
      <c r="X2912">
        <f t="shared" si="3"/>
        <v>-3.9333819718065703E-2</v>
      </c>
    </row>
    <row r="2913" spans="1:24">
      <c r="A2913">
        <v>2021</v>
      </c>
      <c r="B2913" t="str">
        <f t="shared" si="9"/>
        <v>Arcata Elementary School District</v>
      </c>
      <c r="C2913" t="str">
        <f t="shared" si="8"/>
        <v>School District</v>
      </c>
      <c r="D2913" t="str">
        <f t="shared" si="8"/>
        <v>06</v>
      </c>
      <c r="E2913" t="str">
        <f t="shared" si="8"/>
        <v>023</v>
      </c>
      <c r="F2913" t="str">
        <f t="shared" si="8"/>
        <v>03000</v>
      </c>
      <c r="G2913" t="str">
        <f t="shared" si="8"/>
        <v>CA</v>
      </c>
      <c r="L2913">
        <f t="shared" si="1"/>
        <v>27.453146</v>
      </c>
      <c r="M2913">
        <f t="shared" si="2"/>
        <v>8.8927420000000001</v>
      </c>
      <c r="X2913">
        <f t="shared" si="3"/>
        <v>7.4296219611584682E-2</v>
      </c>
    </row>
    <row r="2914" spans="1:24">
      <c r="A2914">
        <v>2021</v>
      </c>
      <c r="B2914" t="str">
        <f t="shared" si="9"/>
        <v>Armona Union Elementary School District</v>
      </c>
      <c r="C2914" t="str">
        <f t="shared" si="8"/>
        <v>School District</v>
      </c>
      <c r="D2914" t="str">
        <f t="shared" si="8"/>
        <v>06</v>
      </c>
      <c r="E2914" t="str">
        <f t="shared" si="8"/>
        <v>031</v>
      </c>
      <c r="F2914" t="str">
        <f t="shared" si="8"/>
        <v>03180</v>
      </c>
      <c r="G2914" t="str">
        <f t="shared" si="8"/>
        <v>CA</v>
      </c>
      <c r="L2914">
        <f t="shared" si="1"/>
        <v>35.882179000000001</v>
      </c>
      <c r="M2914">
        <f t="shared" si="2"/>
        <v>15.681811999999999</v>
      </c>
      <c r="X2914">
        <f t="shared" si="3"/>
        <v>8.1757479697775609E-2</v>
      </c>
    </row>
    <row r="2915" spans="1:24">
      <c r="A2915">
        <v>2021</v>
      </c>
      <c r="B2915" t="str">
        <f t="shared" si="9"/>
        <v>Aromas-San Juan Unified School District</v>
      </c>
      <c r="C2915" t="str">
        <f t="shared" si="8"/>
        <v>School District</v>
      </c>
      <c r="D2915" t="str">
        <f t="shared" si="8"/>
        <v>06</v>
      </c>
      <c r="E2915" t="str">
        <f t="shared" si="8"/>
        <v>053</v>
      </c>
      <c r="F2915" t="str">
        <f t="shared" si="8"/>
        <v>91136</v>
      </c>
      <c r="G2915" t="str">
        <f t="shared" si="8"/>
        <v>CA</v>
      </c>
      <c r="L2915">
        <f t="shared" si="1"/>
        <v>34.413962999999995</v>
      </c>
      <c r="M2915">
        <f t="shared" si="2"/>
        <v>15.907325999999999</v>
      </c>
      <c r="X2915" t="str">
        <f t="shared" si="3"/>
        <v/>
      </c>
    </row>
    <row r="2916" spans="1:24">
      <c r="A2916">
        <v>2021</v>
      </c>
      <c r="B2916" t="s">
        <v>1967</v>
      </c>
      <c r="C2916" t="str">
        <f t="shared" si="8"/>
        <v>City</v>
      </c>
      <c r="D2916" t="str">
        <f t="shared" si="8"/>
        <v>06</v>
      </c>
      <c r="E2916" t="str">
        <f t="shared" si="8"/>
        <v>079</v>
      </c>
      <c r="F2916" t="str">
        <f t="shared" si="8"/>
        <v>02868</v>
      </c>
      <c r="G2916" t="str">
        <f t="shared" si="8"/>
        <v>CA</v>
      </c>
      <c r="L2916">
        <f t="shared" si="1"/>
        <v>18775.963</v>
      </c>
      <c r="M2916">
        <f t="shared" si="2"/>
        <v>5669.1549999999997</v>
      </c>
      <c r="X2916" t="str">
        <f t="shared" si="3"/>
        <v/>
      </c>
    </row>
    <row r="2917" spans="1:24">
      <c r="A2917">
        <v>2021</v>
      </c>
      <c r="B2917" t="str">
        <f t="shared" ref="B2917:B2929" si="10">B54</f>
        <v>Artesia</v>
      </c>
      <c r="C2917" t="str">
        <f t="shared" ref="C2917:G2926" si="11">C54</f>
        <v>City</v>
      </c>
      <c r="D2917" t="str">
        <f t="shared" si="11"/>
        <v>06</v>
      </c>
      <c r="E2917" t="str">
        <f t="shared" si="11"/>
        <v>037</v>
      </c>
      <c r="F2917" t="str">
        <f t="shared" si="11"/>
        <v>02896</v>
      </c>
      <c r="G2917" t="str">
        <f t="shared" si="11"/>
        <v>CA</v>
      </c>
      <c r="L2917">
        <f t="shared" si="1"/>
        <v>25.013334999999998</v>
      </c>
      <c r="M2917">
        <f t="shared" si="2"/>
        <v>9.9024959999999993</v>
      </c>
      <c r="X2917">
        <f t="shared" si="3"/>
        <v>0.36325738074342978</v>
      </c>
    </row>
    <row r="2918" spans="1:24">
      <c r="A2918">
        <v>2021</v>
      </c>
      <c r="B2918" t="str">
        <f t="shared" si="10"/>
        <v>Arvin</v>
      </c>
      <c r="C2918" t="str">
        <f t="shared" si="11"/>
        <v>City</v>
      </c>
      <c r="D2918" t="str">
        <f t="shared" si="11"/>
        <v>06</v>
      </c>
      <c r="E2918" t="str">
        <f t="shared" si="11"/>
        <v>029</v>
      </c>
      <c r="F2918" t="str">
        <f t="shared" si="11"/>
        <v>02924</v>
      </c>
      <c r="G2918" t="str">
        <f t="shared" si="11"/>
        <v>CA</v>
      </c>
      <c r="L2918">
        <f t="shared" si="1"/>
        <v>21.364459</v>
      </c>
      <c r="M2918">
        <f t="shared" si="2"/>
        <v>7.1084529999999999</v>
      </c>
      <c r="X2918">
        <f t="shared" si="3"/>
        <v>0.10236647200901629</v>
      </c>
    </row>
    <row r="2919" spans="1:24">
      <c r="A2919">
        <v>2021</v>
      </c>
      <c r="B2919" t="str">
        <f t="shared" si="10"/>
        <v>Arvin Union School District</v>
      </c>
      <c r="C2919" t="str">
        <f t="shared" si="11"/>
        <v>School District</v>
      </c>
      <c r="D2919" t="str">
        <f t="shared" si="11"/>
        <v>06</v>
      </c>
      <c r="E2919" t="str">
        <f t="shared" si="11"/>
        <v>029</v>
      </c>
      <c r="F2919" t="str">
        <f t="shared" si="11"/>
        <v>03270</v>
      </c>
      <c r="G2919" t="str">
        <f t="shared" si="11"/>
        <v>CA</v>
      </c>
      <c r="L2919">
        <f t="shared" si="1"/>
        <v>113.39506499999999</v>
      </c>
      <c r="M2919">
        <f t="shared" si="2"/>
        <v>51.023640999999998</v>
      </c>
      <c r="X2919" t="str">
        <f t="shared" si="3"/>
        <v/>
      </c>
    </row>
    <row r="2920" spans="1:24">
      <c r="A2920">
        <v>2021</v>
      </c>
      <c r="B2920" t="str">
        <f t="shared" si="10"/>
        <v>Association of Monterey Bay Area Governments</v>
      </c>
      <c r="C2920" t="str">
        <f t="shared" si="11"/>
        <v>Special District</v>
      </c>
      <c r="D2920" t="str">
        <f t="shared" si="11"/>
        <v>06</v>
      </c>
      <c r="E2920" t="str">
        <f t="shared" si="11"/>
        <v>053</v>
      </c>
      <c r="F2920">
        <f t="shared" si="11"/>
        <v>99005</v>
      </c>
      <c r="G2920" t="str">
        <f t="shared" si="11"/>
        <v>CA</v>
      </c>
      <c r="L2920">
        <f t="shared" si="1"/>
        <v>7.5427879999999998</v>
      </c>
      <c r="M2920">
        <f t="shared" si="2"/>
        <v>3.721816</v>
      </c>
      <c r="X2920">
        <f t="shared" si="3"/>
        <v>0.36472604353028498</v>
      </c>
    </row>
    <row r="2921" spans="1:24">
      <c r="A2921">
        <v>2021</v>
      </c>
      <c r="B2921" t="str">
        <f t="shared" si="10"/>
        <v>Atascadero</v>
      </c>
      <c r="C2921" t="str">
        <f t="shared" si="11"/>
        <v>City</v>
      </c>
      <c r="D2921" t="str">
        <f t="shared" si="11"/>
        <v>06</v>
      </c>
      <c r="E2921" t="str">
        <f t="shared" si="11"/>
        <v>079</v>
      </c>
      <c r="F2921" t="str">
        <f t="shared" si="11"/>
        <v>03064</v>
      </c>
      <c r="G2921" t="str">
        <f t="shared" si="11"/>
        <v>CA</v>
      </c>
      <c r="L2921">
        <f t="shared" si="1"/>
        <v>66.063281000000003</v>
      </c>
      <c r="M2921">
        <f t="shared" si="2"/>
        <v>29.050509999999999</v>
      </c>
      <c r="X2921">
        <f t="shared" si="3"/>
        <v>0.25616602050485276</v>
      </c>
    </row>
    <row r="2922" spans="1:24">
      <c r="A2922">
        <v>2021</v>
      </c>
      <c r="B2922" t="str">
        <f t="shared" si="10"/>
        <v>Atascadero Unified School District</v>
      </c>
      <c r="C2922" t="str">
        <f t="shared" si="11"/>
        <v>School District</v>
      </c>
      <c r="D2922" t="str">
        <f t="shared" si="11"/>
        <v>06</v>
      </c>
      <c r="E2922" t="str">
        <f t="shared" si="11"/>
        <v>079</v>
      </c>
      <c r="F2922" t="str">
        <f t="shared" si="11"/>
        <v>03300</v>
      </c>
      <c r="G2922" t="str">
        <f t="shared" si="11"/>
        <v>CA</v>
      </c>
      <c r="L2922">
        <f t="shared" si="1"/>
        <v>138.34184299999998</v>
      </c>
      <c r="M2922">
        <f t="shared" si="2"/>
        <v>57.073937000000001</v>
      </c>
      <c r="X2922">
        <f t="shared" si="3"/>
        <v>5.2785804338848767E-2</v>
      </c>
    </row>
    <row r="2923" spans="1:24">
      <c r="A2923">
        <v>2021</v>
      </c>
      <c r="B2923" t="str">
        <f t="shared" si="10"/>
        <v>Atwater</v>
      </c>
      <c r="C2923" t="str">
        <f t="shared" si="11"/>
        <v>City</v>
      </c>
      <c r="D2923" t="str">
        <f t="shared" si="11"/>
        <v>06</v>
      </c>
      <c r="E2923" t="str">
        <f t="shared" si="11"/>
        <v>047</v>
      </c>
      <c r="F2923" t="str">
        <f t="shared" si="11"/>
        <v>03162</v>
      </c>
      <c r="G2923" t="str">
        <f t="shared" si="11"/>
        <v>CA</v>
      </c>
      <c r="L2923">
        <f t="shared" si="1"/>
        <v>51.963825</v>
      </c>
      <c r="M2923">
        <f t="shared" si="2"/>
        <v>16.604133000000001</v>
      </c>
      <c r="X2923">
        <f t="shared" si="3"/>
        <v>-2.8843334800466671E-3</v>
      </c>
    </row>
    <row r="2924" spans="1:24">
      <c r="A2924">
        <v>2021</v>
      </c>
      <c r="B2924" t="str">
        <f t="shared" si="10"/>
        <v>Atwater Elementary School District</v>
      </c>
      <c r="C2924" t="str">
        <f t="shared" si="11"/>
        <v>School District</v>
      </c>
      <c r="D2924" t="str">
        <f t="shared" si="11"/>
        <v>06</v>
      </c>
      <c r="E2924" t="str">
        <f t="shared" si="11"/>
        <v>047</v>
      </c>
      <c r="F2924" t="str">
        <f t="shared" si="11"/>
        <v>03420</v>
      </c>
      <c r="G2924" t="str">
        <f t="shared" si="11"/>
        <v>CA</v>
      </c>
      <c r="L2924">
        <f t="shared" si="1"/>
        <v>150.100549</v>
      </c>
      <c r="M2924">
        <f t="shared" si="2"/>
        <v>69.727920999999995</v>
      </c>
      <c r="X2924">
        <f t="shared" si="3"/>
        <v>8.4319019888461147E-2</v>
      </c>
    </row>
    <row r="2925" spans="1:24">
      <c r="A2925">
        <v>2021</v>
      </c>
      <c r="B2925" t="str">
        <f t="shared" si="10"/>
        <v>Auburn</v>
      </c>
      <c r="C2925" t="str">
        <f t="shared" si="11"/>
        <v>City</v>
      </c>
      <c r="D2925" t="str">
        <f t="shared" si="11"/>
        <v>06</v>
      </c>
      <c r="E2925" t="str">
        <f t="shared" si="11"/>
        <v>061</v>
      </c>
      <c r="F2925" t="str">
        <f t="shared" si="11"/>
        <v>03204</v>
      </c>
      <c r="G2925" t="str">
        <f t="shared" si="11"/>
        <v>CA</v>
      </c>
      <c r="L2925">
        <f t="shared" si="1"/>
        <v>38.975930999999996</v>
      </c>
      <c r="M2925">
        <f t="shared" si="2"/>
        <v>14.066709999999999</v>
      </c>
      <c r="X2925">
        <f t="shared" si="3"/>
        <v>5.6543014030055967E-2</v>
      </c>
    </row>
    <row r="2926" spans="1:24">
      <c r="A2926">
        <v>2021</v>
      </c>
      <c r="B2926" t="str">
        <f t="shared" si="10"/>
        <v>Avalon</v>
      </c>
      <c r="C2926" t="str">
        <f t="shared" si="11"/>
        <v>City</v>
      </c>
      <c r="D2926" t="str">
        <f t="shared" si="11"/>
        <v>06</v>
      </c>
      <c r="E2926" t="str">
        <f t="shared" si="11"/>
        <v>037</v>
      </c>
      <c r="F2926" t="str">
        <f t="shared" si="11"/>
        <v>03274</v>
      </c>
      <c r="G2926" t="str">
        <f t="shared" si="11"/>
        <v>CA</v>
      </c>
      <c r="L2926">
        <f t="shared" si="1"/>
        <v>38.072969999999998</v>
      </c>
      <c r="M2926">
        <f t="shared" si="2"/>
        <v>11.368369999999999</v>
      </c>
      <c r="X2926">
        <f t="shared" si="3"/>
        <v>0.28179595919540062</v>
      </c>
    </row>
    <row r="2927" spans="1:24">
      <c r="A2927">
        <v>2021</v>
      </c>
      <c r="B2927" t="str">
        <f t="shared" si="10"/>
        <v>Azusa</v>
      </c>
      <c r="C2927" t="str">
        <f t="shared" ref="C2927:G2936" si="12">C64</f>
        <v>City</v>
      </c>
      <c r="D2927" t="str">
        <f t="shared" si="12"/>
        <v>06</v>
      </c>
      <c r="E2927" t="str">
        <f t="shared" si="12"/>
        <v>037</v>
      </c>
      <c r="F2927" t="str">
        <f t="shared" si="12"/>
        <v>03386</v>
      </c>
      <c r="G2927" t="str">
        <f t="shared" si="12"/>
        <v>CA</v>
      </c>
      <c r="L2927">
        <f t="shared" si="1"/>
        <v>193.69557799999998</v>
      </c>
      <c r="M2927">
        <f t="shared" si="2"/>
        <v>52.356059999999999</v>
      </c>
      <c r="X2927">
        <f t="shared" si="3"/>
        <v>7.7049310239805546E-2</v>
      </c>
    </row>
    <row r="2928" spans="1:24">
      <c r="A2928">
        <v>2021</v>
      </c>
      <c r="B2928" t="str">
        <f t="shared" si="10"/>
        <v>Azusa Unified School District</v>
      </c>
      <c r="C2928" t="str">
        <f t="shared" si="12"/>
        <v>School District</v>
      </c>
      <c r="D2928" t="str">
        <f t="shared" si="12"/>
        <v>06</v>
      </c>
      <c r="E2928" t="str">
        <f t="shared" si="12"/>
        <v>037</v>
      </c>
      <c r="F2928" t="str">
        <f t="shared" si="12"/>
        <v>03600</v>
      </c>
      <c r="G2928" t="str">
        <f t="shared" si="12"/>
        <v>CA</v>
      </c>
      <c r="L2928">
        <f t="shared" si="1"/>
        <v>281.92084799999998</v>
      </c>
      <c r="M2928">
        <f t="shared" si="2"/>
        <v>121.622266</v>
      </c>
      <c r="X2928">
        <f t="shared" si="3"/>
        <v>8.4398974262992213E-2</v>
      </c>
    </row>
    <row r="2929" spans="1:24">
      <c r="A2929">
        <v>2021</v>
      </c>
      <c r="B2929" t="str">
        <f t="shared" si="10"/>
        <v>Bakersfield</v>
      </c>
      <c r="C2929" t="str">
        <f t="shared" si="12"/>
        <v>City</v>
      </c>
      <c r="D2929" t="str">
        <f t="shared" si="12"/>
        <v>06</v>
      </c>
      <c r="E2929" t="str">
        <f t="shared" si="12"/>
        <v>029</v>
      </c>
      <c r="F2929" t="str">
        <f t="shared" si="12"/>
        <v>03526</v>
      </c>
      <c r="G2929" t="str">
        <f t="shared" si="12"/>
        <v>CA</v>
      </c>
      <c r="L2929">
        <f t="shared" ref="L2929:L2992" si="13">IFERROR(VLOOKUP(B2929,revenue2021,12,0)*0.000001,IFERROR(L66/(1+$X2929),L66))</f>
        <v>1047.4634819999999</v>
      </c>
      <c r="M2929">
        <f t="shared" ref="M2929:M2992" si="14">IFERROR(VLOOKUP(B2929,revenue2021,13,0)*0.000001,IFERROR(M66/(1+$X2929),M66))</f>
        <v>335.276725</v>
      </c>
      <c r="X2929">
        <f t="shared" ref="X2929:X2992" si="15">IFERROR(VLOOKUP(B2929,chgs2021,4,0),"")</f>
        <v>-5.3654530041083295E-2</v>
      </c>
    </row>
    <row r="2930" spans="1:24">
      <c r="A2930">
        <v>2021</v>
      </c>
      <c r="B2930" t="s">
        <v>2105</v>
      </c>
      <c r="C2930" t="str">
        <f t="shared" si="12"/>
        <v>School District</v>
      </c>
      <c r="D2930" t="str">
        <f t="shared" si="12"/>
        <v>06</v>
      </c>
      <c r="E2930" t="str">
        <f t="shared" si="12"/>
        <v>029</v>
      </c>
      <c r="F2930" t="str">
        <f t="shared" si="12"/>
        <v>03630</v>
      </c>
      <c r="G2930" t="str">
        <f t="shared" si="12"/>
        <v>CA</v>
      </c>
      <c r="L2930">
        <f t="shared" si="13"/>
        <v>31.094270999999999</v>
      </c>
      <c r="M2930">
        <f t="shared" si="14"/>
        <v>6.4429699999999999</v>
      </c>
      <c r="X2930">
        <f t="shared" si="15"/>
        <v>-1.0063932607616498E-2</v>
      </c>
    </row>
    <row r="2931" spans="1:24">
      <c r="A2931">
        <v>2021</v>
      </c>
      <c r="B2931" t="str">
        <f>B68</f>
        <v>Baldwin Park</v>
      </c>
      <c r="C2931" t="str">
        <f t="shared" si="12"/>
        <v>City</v>
      </c>
      <c r="D2931" t="str">
        <f t="shared" si="12"/>
        <v>06</v>
      </c>
      <c r="E2931" t="str">
        <f t="shared" si="12"/>
        <v>037</v>
      </c>
      <c r="F2931" t="str">
        <f t="shared" si="12"/>
        <v>03666</v>
      </c>
      <c r="G2931" t="str">
        <f t="shared" si="12"/>
        <v>CA</v>
      </c>
      <c r="L2931">
        <f t="shared" si="13"/>
        <v>96.413375000000002</v>
      </c>
      <c r="M2931">
        <f t="shared" si="14"/>
        <v>33.078368999999995</v>
      </c>
      <c r="X2931">
        <f t="shared" si="15"/>
        <v>0.35682955640769676</v>
      </c>
    </row>
    <row r="2932" spans="1:24">
      <c r="A2932">
        <v>2021</v>
      </c>
      <c r="B2932" t="s">
        <v>2106</v>
      </c>
      <c r="C2932" t="str">
        <f t="shared" si="12"/>
        <v>School District</v>
      </c>
      <c r="D2932" t="str">
        <f t="shared" si="12"/>
        <v>06</v>
      </c>
      <c r="E2932" t="str">
        <f t="shared" si="12"/>
        <v>037</v>
      </c>
      <c r="F2932" t="str">
        <f t="shared" si="12"/>
        <v>03690</v>
      </c>
      <c r="G2932" t="str">
        <f t="shared" si="12"/>
        <v>CA</v>
      </c>
      <c r="L2932">
        <f t="shared" si="13"/>
        <v>335.06140699999997</v>
      </c>
      <c r="M2932">
        <f t="shared" si="14"/>
        <v>123.454245</v>
      </c>
      <c r="X2932">
        <f t="shared" si="15"/>
        <v>0.29376845860474454</v>
      </c>
    </row>
    <row r="2933" spans="1:24">
      <c r="A2933">
        <v>2021</v>
      </c>
      <c r="B2933" t="str">
        <f t="shared" ref="B2933:B2964" si="16">B70</f>
        <v>Ballico-Cressey Elementary School District</v>
      </c>
      <c r="C2933" t="str">
        <f t="shared" si="12"/>
        <v>School District</v>
      </c>
      <c r="D2933" t="str">
        <f t="shared" si="12"/>
        <v>06</v>
      </c>
      <c r="E2933" t="str">
        <f t="shared" si="12"/>
        <v>047</v>
      </c>
      <c r="F2933" t="str">
        <f t="shared" si="12"/>
        <v>03750</v>
      </c>
      <c r="G2933" t="str">
        <f t="shared" si="12"/>
        <v>CA</v>
      </c>
      <c r="L2933">
        <f t="shared" si="13"/>
        <v>7.7241429999999998</v>
      </c>
      <c r="M2933">
        <f t="shared" si="14"/>
        <v>2.1931529999999997</v>
      </c>
      <c r="X2933">
        <f t="shared" si="15"/>
        <v>1.8672357346671102E-2</v>
      </c>
    </row>
    <row r="2934" spans="1:24">
      <c r="A2934">
        <v>2021</v>
      </c>
      <c r="B2934" t="str">
        <f t="shared" si="16"/>
        <v>Banning</v>
      </c>
      <c r="C2934" t="str">
        <f t="shared" si="12"/>
        <v>City</v>
      </c>
      <c r="D2934" t="str">
        <f t="shared" si="12"/>
        <v>06</v>
      </c>
      <c r="E2934" t="str">
        <f t="shared" si="12"/>
        <v>065</v>
      </c>
      <c r="F2934" t="str">
        <f t="shared" si="12"/>
        <v>03820</v>
      </c>
      <c r="G2934" t="str">
        <f t="shared" si="12"/>
        <v>CA</v>
      </c>
      <c r="L2934">
        <f t="shared" si="13"/>
        <v>113.974761</v>
      </c>
      <c r="M2934">
        <f t="shared" si="14"/>
        <v>22.109531999999998</v>
      </c>
      <c r="X2934">
        <f t="shared" si="15"/>
        <v>1.7921004810799616E-2</v>
      </c>
    </row>
    <row r="2935" spans="1:24">
      <c r="A2935">
        <v>2021</v>
      </c>
      <c r="B2935" t="str">
        <f t="shared" si="16"/>
        <v>Banning Unified School District</v>
      </c>
      <c r="C2935" t="str">
        <f t="shared" si="12"/>
        <v>School District</v>
      </c>
      <c r="D2935" t="str">
        <f t="shared" si="12"/>
        <v>06</v>
      </c>
      <c r="E2935" t="str">
        <f t="shared" si="12"/>
        <v>065</v>
      </c>
      <c r="F2935" t="str">
        <f t="shared" si="12"/>
        <v>03840</v>
      </c>
      <c r="G2935" t="str">
        <f t="shared" si="12"/>
        <v>CA</v>
      </c>
      <c r="L2935">
        <f t="shared" si="13"/>
        <v>164.212132</v>
      </c>
      <c r="M2935">
        <f t="shared" si="14"/>
        <v>74.683684999999997</v>
      </c>
      <c r="X2935">
        <f t="shared" si="15"/>
        <v>9.8216360498411343E-2</v>
      </c>
    </row>
    <row r="2936" spans="1:24">
      <c r="A2936">
        <v>2021</v>
      </c>
      <c r="B2936" t="str">
        <f t="shared" si="16"/>
        <v>Banta Elementary School District</v>
      </c>
      <c r="C2936" t="str">
        <f t="shared" si="12"/>
        <v>School District</v>
      </c>
      <c r="D2936" t="str">
        <f t="shared" si="12"/>
        <v>06</v>
      </c>
      <c r="E2936" t="str">
        <f t="shared" si="12"/>
        <v>077</v>
      </c>
      <c r="F2936" t="str">
        <f t="shared" si="12"/>
        <v>03870</v>
      </c>
      <c r="G2936" t="str">
        <f t="shared" si="12"/>
        <v>CA</v>
      </c>
      <c r="L2936">
        <f t="shared" si="13"/>
        <v>14.690631</v>
      </c>
      <c r="M2936">
        <f t="shared" si="14"/>
        <v>5.9811519999999998</v>
      </c>
      <c r="X2936" t="str">
        <f t="shared" si="15"/>
        <v/>
      </c>
    </row>
    <row r="2937" spans="1:24">
      <c r="A2937">
        <v>2021</v>
      </c>
      <c r="B2937" t="str">
        <f t="shared" si="16"/>
        <v>Barstow</v>
      </c>
      <c r="C2937" t="str">
        <f t="shared" ref="C2937:G2946" si="17">C74</f>
        <v>City</v>
      </c>
      <c r="D2937" t="str">
        <f t="shared" si="17"/>
        <v>06</v>
      </c>
      <c r="E2937" t="str">
        <f t="shared" si="17"/>
        <v>071</v>
      </c>
      <c r="F2937" t="str">
        <f t="shared" si="17"/>
        <v>04030</v>
      </c>
      <c r="G2937" t="str">
        <f t="shared" si="17"/>
        <v>CA</v>
      </c>
      <c r="L2937">
        <f t="shared" si="13"/>
        <v>78.298844000000003</v>
      </c>
      <c r="M2937">
        <f t="shared" si="14"/>
        <v>28.694412999999997</v>
      </c>
      <c r="X2937">
        <f t="shared" si="15"/>
        <v>9.241309159620531E-2</v>
      </c>
    </row>
    <row r="2938" spans="1:24">
      <c r="A2938">
        <v>2021</v>
      </c>
      <c r="B2938" t="str">
        <f t="shared" si="16"/>
        <v>Barstow Unified School District</v>
      </c>
      <c r="C2938" t="str">
        <f t="shared" si="17"/>
        <v>School District</v>
      </c>
      <c r="D2938" t="str">
        <f t="shared" si="17"/>
        <v>06</v>
      </c>
      <c r="E2938" t="str">
        <f t="shared" si="17"/>
        <v>071</v>
      </c>
      <c r="F2938" t="str">
        <f t="shared" si="17"/>
        <v>04020</v>
      </c>
      <c r="G2938" t="str">
        <f t="shared" si="17"/>
        <v>CA</v>
      </c>
      <c r="L2938">
        <f t="shared" si="13"/>
        <v>192.89628399999998</v>
      </c>
      <c r="M2938">
        <f t="shared" si="14"/>
        <v>95.10722899999999</v>
      </c>
      <c r="X2938">
        <f t="shared" si="15"/>
        <v>6.7549474342734409E-2</v>
      </c>
    </row>
    <row r="2939" spans="1:24">
      <c r="A2939">
        <v>2021</v>
      </c>
      <c r="B2939" t="str">
        <f t="shared" si="16"/>
        <v>Bass Lake Joint Union Elementary School District</v>
      </c>
      <c r="C2939" t="str">
        <f t="shared" si="17"/>
        <v>School District</v>
      </c>
      <c r="D2939" t="str">
        <f t="shared" si="17"/>
        <v>06</v>
      </c>
      <c r="E2939" t="str">
        <f t="shared" si="17"/>
        <v>039</v>
      </c>
      <c r="F2939" t="str">
        <f t="shared" si="17"/>
        <v>04080</v>
      </c>
      <c r="G2939" t="str">
        <f t="shared" si="17"/>
        <v>CA</v>
      </c>
      <c r="L2939">
        <f t="shared" si="13"/>
        <v>24.335747999999999</v>
      </c>
      <c r="M2939">
        <f t="shared" si="14"/>
        <v>11.618359999999999</v>
      </c>
      <c r="X2939">
        <f t="shared" si="15"/>
        <v>6.4702269686809491E-2</v>
      </c>
    </row>
    <row r="2940" spans="1:24">
      <c r="A2940">
        <v>2021</v>
      </c>
      <c r="B2940" t="str">
        <f t="shared" si="16"/>
        <v>Bassett Unified School District</v>
      </c>
      <c r="C2940" t="str">
        <f t="shared" si="17"/>
        <v>School District</v>
      </c>
      <c r="D2940" t="str">
        <f t="shared" si="17"/>
        <v>06</v>
      </c>
      <c r="E2940" t="str">
        <f t="shared" si="17"/>
        <v>037</v>
      </c>
      <c r="F2940" t="str">
        <f t="shared" si="17"/>
        <v>04110</v>
      </c>
      <c r="G2940" t="str">
        <f t="shared" si="17"/>
        <v>CA</v>
      </c>
      <c r="L2940">
        <f t="shared" si="13"/>
        <v>127.12825599999999</v>
      </c>
      <c r="M2940">
        <f t="shared" si="14"/>
        <v>54.048776999999994</v>
      </c>
      <c r="X2940">
        <f t="shared" si="15"/>
        <v>7.4488695732587096E-2</v>
      </c>
    </row>
    <row r="2941" spans="1:24">
      <c r="A2941">
        <v>2021</v>
      </c>
      <c r="B2941" t="str">
        <f t="shared" si="16"/>
        <v>Bay Area Air Quality Management District</v>
      </c>
      <c r="C2941" t="str">
        <f t="shared" si="17"/>
        <v>Special District</v>
      </c>
      <c r="D2941" t="str">
        <f t="shared" si="17"/>
        <v>06</v>
      </c>
      <c r="E2941" t="str">
        <f t="shared" si="17"/>
        <v>075</v>
      </c>
      <c r="F2941">
        <f t="shared" si="17"/>
        <v>99006</v>
      </c>
      <c r="G2941" t="str">
        <f t="shared" si="17"/>
        <v>CA</v>
      </c>
      <c r="L2941">
        <f t="shared" si="13"/>
        <v>324.63343499999996</v>
      </c>
      <c r="M2941">
        <f t="shared" si="14"/>
        <v>112.80543399999999</v>
      </c>
      <c r="X2941" t="str">
        <f t="shared" si="15"/>
        <v/>
      </c>
    </row>
    <row r="2942" spans="1:24">
      <c r="A2942">
        <v>2021</v>
      </c>
      <c r="B2942" t="str">
        <f t="shared" si="16"/>
        <v>Bayshore Elementary School District</v>
      </c>
      <c r="C2942" t="str">
        <f t="shared" si="17"/>
        <v>School District</v>
      </c>
      <c r="D2942" t="str">
        <f t="shared" si="17"/>
        <v>06</v>
      </c>
      <c r="E2942" t="str">
        <f t="shared" si="17"/>
        <v>081</v>
      </c>
      <c r="F2942" t="str">
        <f t="shared" si="17"/>
        <v>04200</v>
      </c>
      <c r="G2942" t="str">
        <f t="shared" si="17"/>
        <v>CA</v>
      </c>
      <c r="L2942">
        <f t="shared" si="13"/>
        <v>12.838160999999999</v>
      </c>
      <c r="M2942">
        <f t="shared" si="14"/>
        <v>5.914161</v>
      </c>
      <c r="X2942">
        <f t="shared" si="15"/>
        <v>3.0821343865283232E-2</v>
      </c>
    </row>
    <row r="2943" spans="1:24">
      <c r="A2943">
        <v>2021</v>
      </c>
      <c r="B2943" t="str">
        <f t="shared" si="16"/>
        <v>Beach Cities Health District</v>
      </c>
      <c r="C2943" t="str">
        <f t="shared" si="17"/>
        <v>Special District</v>
      </c>
      <c r="D2943" t="str">
        <f t="shared" si="17"/>
        <v>06</v>
      </c>
      <c r="E2943" t="str">
        <f t="shared" si="17"/>
        <v>037</v>
      </c>
      <c r="F2943">
        <f t="shared" si="17"/>
        <v>99007</v>
      </c>
      <c r="G2943" t="str">
        <f t="shared" si="17"/>
        <v>CA</v>
      </c>
      <c r="L2943">
        <f t="shared" si="13"/>
        <v>25.026356999999997</v>
      </c>
      <c r="M2943">
        <f t="shared" si="14"/>
        <v>12.431075</v>
      </c>
      <c r="X2943" t="str">
        <f t="shared" si="15"/>
        <v/>
      </c>
    </row>
    <row r="2944" spans="1:24">
      <c r="A2944">
        <v>2021</v>
      </c>
      <c r="B2944" t="str">
        <f t="shared" si="16"/>
        <v>Bear Valley Unified School District</v>
      </c>
      <c r="C2944" t="str">
        <f t="shared" si="17"/>
        <v>School District</v>
      </c>
      <c r="D2944" t="str">
        <f t="shared" si="17"/>
        <v>06</v>
      </c>
      <c r="E2944" t="str">
        <f t="shared" si="17"/>
        <v>071</v>
      </c>
      <c r="F2944" t="str">
        <f t="shared" si="17"/>
        <v>04230</v>
      </c>
      <c r="G2944" t="str">
        <f t="shared" si="17"/>
        <v>CA</v>
      </c>
      <c r="L2944">
        <f t="shared" si="13"/>
        <v>71.079227000000003</v>
      </c>
      <c r="M2944">
        <f t="shared" si="14"/>
        <v>33.258964999999996</v>
      </c>
      <c r="X2944">
        <f t="shared" si="15"/>
        <v>6.0280046140468981E-2</v>
      </c>
    </row>
    <row r="2945" spans="1:24">
      <c r="A2945">
        <v>2021</v>
      </c>
      <c r="B2945" t="str">
        <f t="shared" si="16"/>
        <v>Beardsley Elementary School District</v>
      </c>
      <c r="C2945" t="str">
        <f t="shared" si="17"/>
        <v>School District</v>
      </c>
      <c r="D2945" t="str">
        <f t="shared" si="17"/>
        <v>06</v>
      </c>
      <c r="E2945" t="str">
        <f t="shared" si="17"/>
        <v>029</v>
      </c>
      <c r="F2945" t="str">
        <f t="shared" si="17"/>
        <v>04260</v>
      </c>
      <c r="G2945" t="str">
        <f t="shared" si="17"/>
        <v>CA</v>
      </c>
      <c r="L2945">
        <f t="shared" si="13"/>
        <v>70.018090999999998</v>
      </c>
      <c r="M2945">
        <f t="shared" si="14"/>
        <v>32.934796999999996</v>
      </c>
      <c r="X2945">
        <f t="shared" si="15"/>
        <v>8.7356171350624331E-2</v>
      </c>
    </row>
    <row r="2946" spans="1:24">
      <c r="A2946">
        <v>2021</v>
      </c>
      <c r="B2946" t="str">
        <f t="shared" si="16"/>
        <v>Beaumont</v>
      </c>
      <c r="C2946" t="str">
        <f t="shared" si="17"/>
        <v>City</v>
      </c>
      <c r="D2946" t="str">
        <f t="shared" si="17"/>
        <v>06</v>
      </c>
      <c r="E2946" t="str">
        <f t="shared" si="17"/>
        <v>065</v>
      </c>
      <c r="F2946" t="str">
        <f t="shared" si="17"/>
        <v xml:space="preserve">04758        </v>
      </c>
      <c r="G2946" t="str">
        <f t="shared" si="17"/>
        <v>CA</v>
      </c>
      <c r="L2946">
        <f t="shared" si="13"/>
        <v>111.61771899999999</v>
      </c>
      <c r="M2946">
        <f t="shared" si="14"/>
        <v>31.642364999999998</v>
      </c>
      <c r="X2946">
        <f t="shared" si="15"/>
        <v>0.34633026524123101</v>
      </c>
    </row>
    <row r="2947" spans="1:24">
      <c r="A2947">
        <v>2021</v>
      </c>
      <c r="B2947" t="str">
        <f t="shared" si="16"/>
        <v>Beaumont Unified School District</v>
      </c>
      <c r="C2947" t="str">
        <f t="shared" ref="C2947:G2956" si="18">C84</f>
        <v>School District</v>
      </c>
      <c r="D2947" t="str">
        <f t="shared" si="18"/>
        <v>06</v>
      </c>
      <c r="E2947" t="str">
        <f t="shared" si="18"/>
        <v>065</v>
      </c>
      <c r="F2947" t="str">
        <f t="shared" si="18"/>
        <v>04290</v>
      </c>
      <c r="G2947" t="str">
        <f t="shared" si="18"/>
        <v>CA</v>
      </c>
      <c r="L2947">
        <f t="shared" si="13"/>
        <v>310.18743799999999</v>
      </c>
      <c r="M2947">
        <f t="shared" si="14"/>
        <v>141.257993</v>
      </c>
      <c r="X2947">
        <f t="shared" si="15"/>
        <v>8.7035996285302702E-2</v>
      </c>
    </row>
    <row r="2948" spans="1:24">
      <c r="A2948">
        <v>2021</v>
      </c>
      <c r="B2948" t="str">
        <f t="shared" si="16"/>
        <v>Bell</v>
      </c>
      <c r="C2948" t="str">
        <f t="shared" si="18"/>
        <v>City</v>
      </c>
      <c r="D2948" t="str">
        <f t="shared" si="18"/>
        <v>06</v>
      </c>
      <c r="E2948" t="str">
        <f t="shared" si="18"/>
        <v>037</v>
      </c>
      <c r="F2948" t="str">
        <f t="shared" si="18"/>
        <v>04870</v>
      </c>
      <c r="G2948" t="str">
        <f t="shared" si="18"/>
        <v>CA</v>
      </c>
      <c r="L2948">
        <f t="shared" si="13"/>
        <v>50.163309999999996</v>
      </c>
      <c r="M2948">
        <f t="shared" si="14"/>
        <v>15.906976999999999</v>
      </c>
      <c r="X2948">
        <f t="shared" si="15"/>
        <v>3.8531619593868117E-2</v>
      </c>
    </row>
    <row r="2949" spans="1:24">
      <c r="A2949">
        <v>2021</v>
      </c>
      <c r="B2949" t="str">
        <f t="shared" si="16"/>
        <v>Bell Gardens</v>
      </c>
      <c r="C2949" t="str">
        <f t="shared" si="18"/>
        <v>City</v>
      </c>
      <c r="D2949" t="str">
        <f t="shared" si="18"/>
        <v>06</v>
      </c>
      <c r="E2949" t="str">
        <f t="shared" si="18"/>
        <v>037</v>
      </c>
      <c r="F2949" t="str">
        <f t="shared" si="18"/>
        <v>04996</v>
      </c>
      <c r="G2949" t="str">
        <f t="shared" si="18"/>
        <v>CA</v>
      </c>
      <c r="L2949">
        <f t="shared" si="13"/>
        <v>79.44196199999999</v>
      </c>
      <c r="M2949">
        <f t="shared" si="14"/>
        <v>33.084164999999999</v>
      </c>
      <c r="X2949">
        <f t="shared" si="15"/>
        <v>0.30155080376796461</v>
      </c>
    </row>
    <row r="2950" spans="1:24">
      <c r="A2950">
        <v>2021</v>
      </c>
      <c r="B2950" t="str">
        <f t="shared" si="16"/>
        <v>Bella Vista Elementary School District</v>
      </c>
      <c r="C2950" t="str">
        <f t="shared" si="18"/>
        <v>School District</v>
      </c>
      <c r="D2950" t="str">
        <f t="shared" si="18"/>
        <v>06</v>
      </c>
      <c r="E2950" t="str">
        <f t="shared" si="18"/>
        <v>089</v>
      </c>
      <c r="F2950" t="str">
        <f t="shared" si="18"/>
        <v>04350</v>
      </c>
      <c r="G2950" t="str">
        <f t="shared" si="18"/>
        <v>CA</v>
      </c>
      <c r="L2950">
        <f t="shared" si="13"/>
        <v>9.2976919999999996</v>
      </c>
      <c r="M2950">
        <f t="shared" si="14"/>
        <v>4.4622389999999994</v>
      </c>
      <c r="X2950">
        <f t="shared" si="15"/>
        <v>3.9851587644164591E-2</v>
      </c>
    </row>
    <row r="2951" spans="1:24">
      <c r="A2951">
        <v>2021</v>
      </c>
      <c r="B2951" t="str">
        <f t="shared" si="16"/>
        <v>Bellevue Union School District</v>
      </c>
      <c r="C2951" t="str">
        <f t="shared" si="18"/>
        <v>School District</v>
      </c>
      <c r="D2951" t="str">
        <f t="shared" si="18"/>
        <v>06</v>
      </c>
      <c r="E2951" t="str">
        <f t="shared" si="18"/>
        <v>097</v>
      </c>
      <c r="F2951" t="str">
        <f t="shared" si="18"/>
        <v>04380</v>
      </c>
      <c r="G2951" t="str">
        <f t="shared" si="18"/>
        <v>CA</v>
      </c>
      <c r="L2951">
        <f t="shared" si="13"/>
        <v>56.770593999999996</v>
      </c>
      <c r="M2951">
        <f t="shared" si="14"/>
        <v>25.000615</v>
      </c>
      <c r="X2951" t="str">
        <f t="shared" si="15"/>
        <v/>
      </c>
    </row>
    <row r="2952" spans="1:24">
      <c r="A2952">
        <v>2021</v>
      </c>
      <c r="B2952" t="str">
        <f t="shared" si="16"/>
        <v>Bellflower</v>
      </c>
      <c r="C2952" t="str">
        <f t="shared" si="18"/>
        <v>City</v>
      </c>
      <c r="D2952" t="str">
        <f t="shared" si="18"/>
        <v>06</v>
      </c>
      <c r="E2952" t="str">
        <f t="shared" si="18"/>
        <v>037</v>
      </c>
      <c r="F2952" t="str">
        <f t="shared" si="18"/>
        <v>04982</v>
      </c>
      <c r="G2952" t="str">
        <f t="shared" si="18"/>
        <v>CA</v>
      </c>
      <c r="L2952">
        <f t="shared" si="13"/>
        <v>95.67465399999999</v>
      </c>
      <c r="M2952">
        <f t="shared" si="14"/>
        <v>37.051974000000001</v>
      </c>
      <c r="X2952">
        <f t="shared" si="15"/>
        <v>0.1217855797188224</v>
      </c>
    </row>
    <row r="2953" spans="1:24">
      <c r="A2953">
        <v>2021</v>
      </c>
      <c r="B2953" t="str">
        <f t="shared" si="16"/>
        <v>Bellflower Unified School District</v>
      </c>
      <c r="C2953" t="str">
        <f t="shared" si="18"/>
        <v>School District</v>
      </c>
      <c r="D2953" t="str">
        <f t="shared" si="18"/>
        <v>06</v>
      </c>
      <c r="E2953" t="str">
        <f t="shared" si="18"/>
        <v>037</v>
      </c>
      <c r="F2953" t="str">
        <f t="shared" si="18"/>
        <v>04440</v>
      </c>
      <c r="G2953" t="str">
        <f t="shared" si="18"/>
        <v>CA</v>
      </c>
      <c r="L2953">
        <f t="shared" si="13"/>
        <v>363.75627299999996</v>
      </c>
      <c r="M2953">
        <f t="shared" si="14"/>
        <v>165.92858999999999</v>
      </c>
      <c r="X2953">
        <f t="shared" si="15"/>
        <v>7.7802352066966493E-2</v>
      </c>
    </row>
    <row r="2954" spans="1:24">
      <c r="A2954">
        <v>2021</v>
      </c>
      <c r="B2954" t="str">
        <f t="shared" si="16"/>
        <v>Belmont</v>
      </c>
      <c r="C2954" t="str">
        <f t="shared" si="18"/>
        <v>City</v>
      </c>
      <c r="D2954" t="str">
        <f t="shared" si="18"/>
        <v>06</v>
      </c>
      <c r="E2954" t="str">
        <f t="shared" si="18"/>
        <v>081</v>
      </c>
      <c r="F2954" t="str">
        <f t="shared" si="18"/>
        <v>05108</v>
      </c>
      <c r="G2954" t="str">
        <f t="shared" si="18"/>
        <v>CA</v>
      </c>
      <c r="L2954">
        <f t="shared" si="13"/>
        <v>102.62852699999999</v>
      </c>
      <c r="M2954">
        <f t="shared" si="14"/>
        <v>27.690524999999997</v>
      </c>
      <c r="X2954">
        <f t="shared" si="15"/>
        <v>4.5725436073286149E-2</v>
      </c>
    </row>
    <row r="2955" spans="1:24">
      <c r="A2955">
        <v>2021</v>
      </c>
      <c r="B2955" t="str">
        <f t="shared" si="16"/>
        <v>Belmont Redwood Shores School District</v>
      </c>
      <c r="C2955" t="str">
        <f t="shared" si="18"/>
        <v>School District</v>
      </c>
      <c r="D2955" t="str">
        <f t="shared" si="18"/>
        <v>06</v>
      </c>
      <c r="E2955" t="str">
        <f t="shared" si="18"/>
        <v>081</v>
      </c>
      <c r="F2955" t="str">
        <f t="shared" si="18"/>
        <v>04530</v>
      </c>
      <c r="G2955" t="str">
        <f t="shared" si="18"/>
        <v>CA</v>
      </c>
      <c r="L2955">
        <f t="shared" si="13"/>
        <v>127.18067499999999</v>
      </c>
      <c r="M2955">
        <f t="shared" si="14"/>
        <v>59.551586</v>
      </c>
      <c r="X2955" t="str">
        <f t="shared" si="15"/>
        <v/>
      </c>
    </row>
    <row r="2956" spans="1:24">
      <c r="A2956">
        <v>2021</v>
      </c>
      <c r="B2956" t="str">
        <f t="shared" si="16"/>
        <v>Belvedere</v>
      </c>
      <c r="C2956" t="str">
        <f t="shared" si="18"/>
        <v>City</v>
      </c>
      <c r="D2956" t="str">
        <f t="shared" si="18"/>
        <v>06</v>
      </c>
      <c r="E2956" t="str">
        <f t="shared" si="18"/>
        <v>041</v>
      </c>
      <c r="F2956" t="str">
        <f t="shared" si="18"/>
        <v>05164</v>
      </c>
      <c r="G2956" t="str">
        <f t="shared" si="18"/>
        <v>CA</v>
      </c>
      <c r="L2956">
        <f t="shared" si="13"/>
        <v>17.486063999999999</v>
      </c>
      <c r="M2956">
        <f t="shared" si="14"/>
        <v>7.8706889999999996</v>
      </c>
      <c r="X2956">
        <f t="shared" si="15"/>
        <v>6.2842574093278272E-2</v>
      </c>
    </row>
    <row r="2957" spans="1:24">
      <c r="A2957">
        <v>2021</v>
      </c>
      <c r="B2957" t="str">
        <f t="shared" si="16"/>
        <v>Benicia</v>
      </c>
      <c r="C2957" t="str">
        <f t="shared" ref="C2957:G2966" si="19">C94</f>
        <v>City</v>
      </c>
      <c r="D2957" t="str">
        <f t="shared" si="19"/>
        <v>06</v>
      </c>
      <c r="E2957" t="str">
        <f t="shared" si="19"/>
        <v>095</v>
      </c>
      <c r="F2957" t="str">
        <f t="shared" si="19"/>
        <v>05290</v>
      </c>
      <c r="G2957" t="str">
        <f t="shared" si="19"/>
        <v>CA</v>
      </c>
      <c r="L2957">
        <f t="shared" si="13"/>
        <v>127.36079699999999</v>
      </c>
      <c r="M2957">
        <f t="shared" si="14"/>
        <v>49.105072</v>
      </c>
      <c r="X2957">
        <f t="shared" si="15"/>
        <v>8.492268436574156E-2</v>
      </c>
    </row>
    <row r="2958" spans="1:24">
      <c r="A2958">
        <v>2021</v>
      </c>
      <c r="B2958" t="str">
        <f t="shared" si="16"/>
        <v>Benicia Unified School District</v>
      </c>
      <c r="C2958" t="str">
        <f t="shared" si="19"/>
        <v>School District</v>
      </c>
      <c r="D2958" t="str">
        <f t="shared" si="19"/>
        <v>06</v>
      </c>
      <c r="E2958" t="str">
        <f t="shared" si="19"/>
        <v>095</v>
      </c>
      <c r="F2958" t="str">
        <f t="shared" si="19"/>
        <v>04620</v>
      </c>
      <c r="G2958" t="str">
        <f t="shared" si="19"/>
        <v>CA</v>
      </c>
      <c r="L2958">
        <f t="shared" si="13"/>
        <v>117.059145</v>
      </c>
      <c r="M2958">
        <f t="shared" si="14"/>
        <v>52.471609999999998</v>
      </c>
      <c r="X2958">
        <f t="shared" si="15"/>
        <v>4.5816493518527769E-2</v>
      </c>
    </row>
    <row r="2959" spans="1:24">
      <c r="A2959">
        <v>2021</v>
      </c>
      <c r="B2959" t="str">
        <f t="shared" si="16"/>
        <v>Bennett Valley Union School District</v>
      </c>
      <c r="C2959" t="str">
        <f t="shared" si="19"/>
        <v>School District</v>
      </c>
      <c r="D2959" t="str">
        <f t="shared" si="19"/>
        <v>06</v>
      </c>
      <c r="E2959" t="str">
        <f t="shared" si="19"/>
        <v>097</v>
      </c>
      <c r="F2959" t="str">
        <f t="shared" si="19"/>
        <v>04650</v>
      </c>
      <c r="G2959" t="str">
        <f t="shared" si="19"/>
        <v>CA</v>
      </c>
      <c r="L2959">
        <f t="shared" si="13"/>
        <v>22.373186</v>
      </c>
      <c r="M2959">
        <f t="shared" si="14"/>
        <v>10.859885</v>
      </c>
      <c r="X2959" t="str">
        <f t="shared" si="15"/>
        <v/>
      </c>
    </row>
    <row r="2960" spans="1:24">
      <c r="A2960">
        <v>2021</v>
      </c>
      <c r="B2960" t="str">
        <f t="shared" si="16"/>
        <v>Berkeley</v>
      </c>
      <c r="C2960" t="str">
        <f t="shared" si="19"/>
        <v>City</v>
      </c>
      <c r="D2960" t="str">
        <f t="shared" si="19"/>
        <v>06</v>
      </c>
      <c r="E2960" t="str">
        <f t="shared" si="19"/>
        <v>001</v>
      </c>
      <c r="F2960" t="str">
        <f t="shared" si="19"/>
        <v>06000</v>
      </c>
      <c r="G2960" t="str">
        <f t="shared" si="19"/>
        <v>CA</v>
      </c>
      <c r="L2960">
        <f t="shared" si="13"/>
        <v>689.27561099999991</v>
      </c>
      <c r="M2960">
        <f t="shared" si="14"/>
        <v>213.73993199999998</v>
      </c>
      <c r="X2960">
        <f t="shared" si="15"/>
        <v>0.2059068524197524</v>
      </c>
    </row>
    <row r="2961" spans="1:24">
      <c r="A2961">
        <v>2021</v>
      </c>
      <c r="B2961" t="str">
        <f t="shared" si="16"/>
        <v>Berkeley Unified School District</v>
      </c>
      <c r="C2961" t="str">
        <f t="shared" si="19"/>
        <v>School District</v>
      </c>
      <c r="D2961" t="str">
        <f t="shared" si="19"/>
        <v>06</v>
      </c>
      <c r="E2961" t="str">
        <f t="shared" si="19"/>
        <v>001</v>
      </c>
      <c r="F2961" t="str">
        <f t="shared" si="19"/>
        <v>04740</v>
      </c>
      <c r="G2961" t="str">
        <f t="shared" si="19"/>
        <v>CA</v>
      </c>
      <c r="L2961">
        <f t="shared" si="13"/>
        <v>403.98471999999998</v>
      </c>
      <c r="M2961">
        <f t="shared" si="14"/>
        <v>183.64418599999999</v>
      </c>
      <c r="X2961">
        <f t="shared" si="15"/>
        <v>4.5439513005759713E-2</v>
      </c>
    </row>
    <row r="2962" spans="1:24">
      <c r="A2962">
        <v>2021</v>
      </c>
      <c r="B2962" t="str">
        <f t="shared" si="16"/>
        <v>Berryessa Union School District</v>
      </c>
      <c r="C2962" t="str">
        <f t="shared" si="19"/>
        <v>School District</v>
      </c>
      <c r="D2962" t="str">
        <f t="shared" si="19"/>
        <v>06</v>
      </c>
      <c r="E2962" t="str">
        <f t="shared" si="19"/>
        <v>085</v>
      </c>
      <c r="F2962" t="str">
        <f t="shared" si="19"/>
        <v>04800</v>
      </c>
      <c r="G2962" t="str">
        <f t="shared" si="19"/>
        <v>CA</v>
      </c>
      <c r="L2962">
        <f t="shared" si="13"/>
        <v>179.257316</v>
      </c>
      <c r="M2962">
        <f t="shared" si="14"/>
        <v>85.549464999999998</v>
      </c>
      <c r="X2962" t="str">
        <f t="shared" si="15"/>
        <v/>
      </c>
    </row>
    <row r="2963" spans="1:24">
      <c r="A2963">
        <v>2021</v>
      </c>
      <c r="B2963" t="str">
        <f t="shared" si="16"/>
        <v>Beverly Hills</v>
      </c>
      <c r="C2963" t="str">
        <f t="shared" si="19"/>
        <v>City</v>
      </c>
      <c r="D2963" t="str">
        <f t="shared" si="19"/>
        <v>06</v>
      </c>
      <c r="E2963" t="str">
        <f t="shared" si="19"/>
        <v>037</v>
      </c>
      <c r="F2963" t="str">
        <f t="shared" si="19"/>
        <v xml:space="preserve">06308        </v>
      </c>
      <c r="G2963" t="str">
        <f t="shared" si="19"/>
        <v>CA</v>
      </c>
      <c r="L2963">
        <f t="shared" si="13"/>
        <v>632.40214800000001</v>
      </c>
      <c r="M2963">
        <f t="shared" si="14"/>
        <v>247.83268899999999</v>
      </c>
      <c r="X2963">
        <f t="shared" si="15"/>
        <v>0.15189638597439437</v>
      </c>
    </row>
    <row r="2964" spans="1:24">
      <c r="A2964">
        <v>2021</v>
      </c>
      <c r="B2964" t="str">
        <f t="shared" si="16"/>
        <v>Beverly Hills Unified School District</v>
      </c>
      <c r="C2964" t="str">
        <f t="shared" si="19"/>
        <v>School District</v>
      </c>
      <c r="D2964" t="str">
        <f t="shared" si="19"/>
        <v>06</v>
      </c>
      <c r="E2964" t="str">
        <f t="shared" si="19"/>
        <v>037</v>
      </c>
      <c r="F2964" t="str">
        <f t="shared" si="19"/>
        <v>04830</v>
      </c>
      <c r="G2964" t="str">
        <f t="shared" si="19"/>
        <v>CA</v>
      </c>
      <c r="L2964">
        <f t="shared" si="13"/>
        <v>220.659931</v>
      </c>
      <c r="M2964">
        <f t="shared" si="14"/>
        <v>86.319087999999994</v>
      </c>
      <c r="X2964">
        <f t="shared" si="15"/>
        <v>2.3992061892869579E-2</v>
      </c>
    </row>
    <row r="2965" spans="1:24">
      <c r="A2965">
        <v>2021</v>
      </c>
      <c r="B2965" t="str">
        <f t="shared" ref="B2965:B2996" si="20">B102</f>
        <v>Big Bear Lake</v>
      </c>
      <c r="C2965" t="str">
        <f t="shared" si="19"/>
        <v>City</v>
      </c>
      <c r="D2965" t="str">
        <f t="shared" si="19"/>
        <v>06</v>
      </c>
      <c r="E2965" t="str">
        <f t="shared" si="19"/>
        <v>071</v>
      </c>
      <c r="F2965" t="str">
        <f t="shared" si="19"/>
        <v>06434</v>
      </c>
      <c r="G2965" t="str">
        <f t="shared" si="19"/>
        <v>CA</v>
      </c>
      <c r="L2965">
        <f t="shared" si="13"/>
        <v>78.939031999999997</v>
      </c>
      <c r="M2965">
        <f t="shared" si="14"/>
        <v>19.965301</v>
      </c>
      <c r="X2965">
        <f t="shared" si="15"/>
        <v>0.10434778282013146</v>
      </c>
    </row>
    <row r="2966" spans="1:24">
      <c r="A2966">
        <v>2021</v>
      </c>
      <c r="B2966" t="str">
        <f t="shared" si="20"/>
        <v>Big Creek Elementary School District</v>
      </c>
      <c r="C2966" t="str">
        <f t="shared" si="19"/>
        <v>School District</v>
      </c>
      <c r="D2966" t="str">
        <f t="shared" si="19"/>
        <v>06</v>
      </c>
      <c r="E2966" t="str">
        <f t="shared" si="19"/>
        <v>019</v>
      </c>
      <c r="F2966" t="str">
        <f t="shared" si="19"/>
        <v>04860</v>
      </c>
      <c r="G2966" t="str">
        <f t="shared" si="19"/>
        <v>CA</v>
      </c>
      <c r="L2966">
        <f t="shared" si="13"/>
        <v>3.7364679999999999</v>
      </c>
      <c r="M2966">
        <f t="shared" si="14"/>
        <v>1.6263639999999999</v>
      </c>
      <c r="X2966">
        <f t="shared" si="15"/>
        <v>-5.0128398892944848E-2</v>
      </c>
    </row>
    <row r="2967" spans="1:24">
      <c r="A2967">
        <v>2021</v>
      </c>
      <c r="B2967" t="str">
        <f t="shared" si="20"/>
        <v>Big Pine Unified School District</v>
      </c>
      <c r="C2967" t="str">
        <f t="shared" ref="C2967:G2976" si="21">C104</f>
        <v>School District</v>
      </c>
      <c r="D2967" t="str">
        <f t="shared" si="21"/>
        <v>06</v>
      </c>
      <c r="E2967" t="str">
        <f t="shared" si="21"/>
        <v>027</v>
      </c>
      <c r="F2967" t="str">
        <f t="shared" si="21"/>
        <v>04950</v>
      </c>
      <c r="G2967" t="str">
        <f t="shared" si="21"/>
        <v>CA</v>
      </c>
      <c r="L2967">
        <f t="shared" si="13"/>
        <v>9.7366679999999999</v>
      </c>
      <c r="M2967">
        <f t="shared" si="14"/>
        <v>4.5018149999999997</v>
      </c>
      <c r="X2967">
        <f t="shared" si="15"/>
        <v>6.4230540071887054E-2</v>
      </c>
    </row>
    <row r="2968" spans="1:24">
      <c r="A2968">
        <v>2021</v>
      </c>
      <c r="B2968" t="str">
        <f t="shared" si="20"/>
        <v>Biggs</v>
      </c>
      <c r="C2968" t="str">
        <f t="shared" si="21"/>
        <v>City</v>
      </c>
      <c r="D2968" t="str">
        <f t="shared" si="21"/>
        <v>06</v>
      </c>
      <c r="E2968" t="str">
        <f t="shared" si="21"/>
        <v>007</v>
      </c>
      <c r="F2968" t="str">
        <f t="shared" si="21"/>
        <v>06560</v>
      </c>
      <c r="G2968" t="str">
        <f t="shared" si="21"/>
        <v>CA</v>
      </c>
      <c r="L2968">
        <f t="shared" si="13"/>
        <v>15.467362999999999</v>
      </c>
      <c r="M2968">
        <f t="shared" si="14"/>
        <v>0.75785799999999992</v>
      </c>
      <c r="X2968">
        <f t="shared" si="15"/>
        <v>1.9117471120622717E-2</v>
      </c>
    </row>
    <row r="2969" spans="1:24">
      <c r="A2969">
        <v>2021</v>
      </c>
      <c r="B2969" t="str">
        <f t="shared" si="20"/>
        <v>Biggs Unified School District</v>
      </c>
      <c r="C2969" t="str">
        <f t="shared" si="21"/>
        <v>School District</v>
      </c>
      <c r="D2969" t="str">
        <f t="shared" si="21"/>
        <v>06</v>
      </c>
      <c r="E2969" t="str">
        <f t="shared" si="21"/>
        <v>007</v>
      </c>
      <c r="F2969" t="str">
        <f t="shared" si="21"/>
        <v>05040</v>
      </c>
      <c r="G2969" t="str">
        <f t="shared" si="21"/>
        <v>CA</v>
      </c>
      <c r="L2969">
        <f t="shared" si="13"/>
        <v>25.240088999999998</v>
      </c>
      <c r="M2969">
        <f t="shared" si="14"/>
        <v>8.3669069999999994</v>
      </c>
      <c r="X2969">
        <f t="shared" si="15"/>
        <v>2.6174132124840974E-2</v>
      </c>
    </row>
    <row r="2970" spans="1:24">
      <c r="A2970">
        <v>2021</v>
      </c>
      <c r="B2970" t="str">
        <f t="shared" si="20"/>
        <v>Bishop</v>
      </c>
      <c r="C2970" t="str">
        <f t="shared" si="21"/>
        <v>City</v>
      </c>
      <c r="D2970" t="str">
        <f t="shared" si="21"/>
        <v>06</v>
      </c>
      <c r="E2970" t="str">
        <f t="shared" si="21"/>
        <v>027</v>
      </c>
      <c r="F2970" t="str">
        <f t="shared" si="21"/>
        <v>06798</v>
      </c>
      <c r="G2970" t="str">
        <f t="shared" si="21"/>
        <v>CA</v>
      </c>
      <c r="L2970">
        <f t="shared" si="13"/>
        <v>21.60772</v>
      </c>
      <c r="M2970">
        <f t="shared" si="14"/>
        <v>8.4558239999999998</v>
      </c>
      <c r="X2970">
        <f t="shared" si="15"/>
        <v>0.18591915247474086</v>
      </c>
    </row>
    <row r="2971" spans="1:24">
      <c r="A2971">
        <v>2021</v>
      </c>
      <c r="B2971" t="str">
        <f t="shared" si="20"/>
        <v>Bishop Unified School District</v>
      </c>
      <c r="C2971" t="str">
        <f t="shared" si="21"/>
        <v>School District</v>
      </c>
      <c r="D2971" t="str">
        <f t="shared" si="21"/>
        <v>06</v>
      </c>
      <c r="E2971" t="str">
        <f t="shared" si="21"/>
        <v>027</v>
      </c>
      <c r="F2971" t="str">
        <f t="shared" si="21"/>
        <v>01409</v>
      </c>
      <c r="G2971" t="str">
        <f t="shared" si="21"/>
        <v>CA</v>
      </c>
      <c r="L2971">
        <f t="shared" si="13"/>
        <v>61.807297999999996</v>
      </c>
      <c r="M2971">
        <f t="shared" si="14"/>
        <v>29.494059</v>
      </c>
      <c r="X2971">
        <f t="shared" si="15"/>
        <v>6.7045015924067169E-2</v>
      </c>
    </row>
    <row r="2972" spans="1:24">
      <c r="A2972">
        <v>2021</v>
      </c>
      <c r="B2972" t="str">
        <f t="shared" si="20"/>
        <v>Black Butte Union Elementary School District</v>
      </c>
      <c r="C2972" t="str">
        <f t="shared" si="21"/>
        <v>School District</v>
      </c>
      <c r="D2972" t="str">
        <f t="shared" si="21"/>
        <v>06</v>
      </c>
      <c r="E2972" t="str">
        <f t="shared" si="21"/>
        <v>089</v>
      </c>
      <c r="F2972" t="str">
        <f t="shared" si="21"/>
        <v>05220</v>
      </c>
      <c r="G2972" t="str">
        <f t="shared" si="21"/>
        <v>CA</v>
      </c>
      <c r="L2972">
        <f t="shared" si="13"/>
        <v>7.2886679999999995</v>
      </c>
      <c r="M2972">
        <f t="shared" si="14"/>
        <v>3.428855</v>
      </c>
      <c r="X2972">
        <f t="shared" si="15"/>
        <v>6.1337452293510626E-2</v>
      </c>
    </row>
    <row r="2973" spans="1:24">
      <c r="A2973">
        <v>2021</v>
      </c>
      <c r="B2973" t="str">
        <f t="shared" si="20"/>
        <v>Black Gold CooperativeLibrary System</v>
      </c>
      <c r="C2973" t="str">
        <f t="shared" si="21"/>
        <v>Special District</v>
      </c>
      <c r="D2973" t="str">
        <f t="shared" si="21"/>
        <v>06</v>
      </c>
      <c r="E2973" t="str">
        <f t="shared" si="21"/>
        <v>079</v>
      </c>
      <c r="F2973">
        <f t="shared" si="21"/>
        <v>99008</v>
      </c>
      <c r="G2973" t="str">
        <f t="shared" si="21"/>
        <v>CA</v>
      </c>
      <c r="L2973">
        <f t="shared" si="13"/>
        <v>2.0041729999999998</v>
      </c>
      <c r="M2973">
        <f t="shared" si="14"/>
        <v>2.0041729999999998</v>
      </c>
      <c r="X2973" t="str">
        <f t="shared" si="15"/>
        <v/>
      </c>
    </row>
    <row r="2974" spans="1:24">
      <c r="A2974">
        <v>2021</v>
      </c>
      <c r="B2974" t="str">
        <f t="shared" si="20"/>
        <v>Black Oak Mine Unified School District</v>
      </c>
      <c r="C2974" t="str">
        <f t="shared" si="21"/>
        <v>School District</v>
      </c>
      <c r="D2974" t="str">
        <f t="shared" si="21"/>
        <v>06</v>
      </c>
      <c r="E2974" t="str">
        <f t="shared" si="21"/>
        <v>017</v>
      </c>
      <c r="F2974" t="str">
        <f t="shared" si="21"/>
        <v>05240</v>
      </c>
      <c r="G2974" t="str">
        <f t="shared" si="21"/>
        <v>CA</v>
      </c>
      <c r="L2974">
        <f t="shared" si="13"/>
        <v>33.104061000000002</v>
      </c>
      <c r="M2974">
        <f t="shared" si="14"/>
        <v>15.865513</v>
      </c>
      <c r="X2974">
        <f t="shared" si="15"/>
        <v>7.2885580209156406E-2</v>
      </c>
    </row>
    <row r="2975" spans="1:24">
      <c r="A2975">
        <v>2021</v>
      </c>
      <c r="B2975" t="str">
        <f t="shared" si="20"/>
        <v>Blue Lake Union School District</v>
      </c>
      <c r="C2975" t="str">
        <f t="shared" si="21"/>
        <v>School District</v>
      </c>
      <c r="D2975" t="str">
        <f t="shared" si="21"/>
        <v>06</v>
      </c>
      <c r="E2975" t="str">
        <f t="shared" si="21"/>
        <v>023</v>
      </c>
      <c r="F2975" t="str">
        <f t="shared" si="21"/>
        <v>05400</v>
      </c>
      <c r="G2975" t="str">
        <f t="shared" si="21"/>
        <v>CA</v>
      </c>
      <c r="L2975">
        <f t="shared" si="13"/>
        <v>5.2832270000000001</v>
      </c>
      <c r="M2975">
        <f t="shared" si="14"/>
        <v>2.4945710000000001</v>
      </c>
      <c r="X2975" t="str">
        <f t="shared" si="15"/>
        <v/>
      </c>
    </row>
    <row r="2976" spans="1:24">
      <c r="A2976">
        <v>2021</v>
      </c>
      <c r="B2976" t="str">
        <f t="shared" si="20"/>
        <v>Blythe</v>
      </c>
      <c r="C2976" t="str">
        <f t="shared" si="21"/>
        <v>City</v>
      </c>
      <c r="D2976" t="str">
        <f t="shared" si="21"/>
        <v>06</v>
      </c>
      <c r="E2976" t="str">
        <f t="shared" si="21"/>
        <v>065</v>
      </c>
      <c r="F2976" t="str">
        <f t="shared" si="21"/>
        <v>07218</v>
      </c>
      <c r="G2976" t="str">
        <f t="shared" si="21"/>
        <v>CA</v>
      </c>
      <c r="L2976">
        <f t="shared" si="13"/>
        <v>31.558971</v>
      </c>
      <c r="M2976">
        <f t="shared" si="14"/>
        <v>11.012234999999999</v>
      </c>
      <c r="X2976">
        <f t="shared" si="15"/>
        <v>0.22531329711873793</v>
      </c>
    </row>
    <row r="2977" spans="1:24">
      <c r="A2977">
        <v>2021</v>
      </c>
      <c r="B2977" t="str">
        <f t="shared" si="20"/>
        <v>Bonita Unified School District</v>
      </c>
      <c r="C2977" t="str">
        <f t="shared" ref="C2977:G2986" si="22">C114</f>
        <v>School District</v>
      </c>
      <c r="D2977" t="str">
        <f t="shared" si="22"/>
        <v>06</v>
      </c>
      <c r="E2977" t="str">
        <f t="shared" si="22"/>
        <v>037</v>
      </c>
      <c r="F2977" t="str">
        <f t="shared" si="22"/>
        <v>05610</v>
      </c>
      <c r="G2977" t="str">
        <f t="shared" si="22"/>
        <v>CA</v>
      </c>
      <c r="L2977">
        <f t="shared" si="13"/>
        <v>266.934528</v>
      </c>
      <c r="M2977">
        <f t="shared" si="14"/>
        <v>129.20672199999998</v>
      </c>
      <c r="X2977">
        <f t="shared" si="15"/>
        <v>4.4894139753506083E-2</v>
      </c>
    </row>
    <row r="2978" spans="1:24">
      <c r="A2978">
        <v>2021</v>
      </c>
      <c r="B2978" t="str">
        <f t="shared" si="20"/>
        <v>Bonny Doon Union Elementary School District</v>
      </c>
      <c r="C2978" t="str">
        <f t="shared" si="22"/>
        <v>School District</v>
      </c>
      <c r="D2978" t="str">
        <f t="shared" si="22"/>
        <v>06</v>
      </c>
      <c r="E2978" t="str">
        <f t="shared" si="22"/>
        <v>087</v>
      </c>
      <c r="F2978" t="str">
        <f t="shared" si="22"/>
        <v>05640</v>
      </c>
      <c r="G2978" t="str">
        <f t="shared" si="22"/>
        <v>CA</v>
      </c>
      <c r="L2978">
        <f t="shared" si="13"/>
        <v>4.8921950000000001</v>
      </c>
      <c r="M2978">
        <f t="shared" si="14"/>
        <v>2.4400109999999997</v>
      </c>
      <c r="X2978">
        <f t="shared" si="15"/>
        <v>-7.3369099390214368E-2</v>
      </c>
    </row>
    <row r="2979" spans="1:24">
      <c r="A2979">
        <v>2021</v>
      </c>
      <c r="B2979" t="str">
        <f t="shared" si="20"/>
        <v>Bonsall Unified School District</v>
      </c>
      <c r="C2979" t="str">
        <f t="shared" si="22"/>
        <v>School District</v>
      </c>
      <c r="D2979" t="str">
        <f t="shared" si="22"/>
        <v>06</v>
      </c>
      <c r="E2979" t="str">
        <f t="shared" si="22"/>
        <v>073</v>
      </c>
      <c r="F2979" t="str">
        <f t="shared" si="22"/>
        <v>01426</v>
      </c>
      <c r="G2979" t="str">
        <f t="shared" si="22"/>
        <v>CA</v>
      </c>
      <c r="L2979">
        <f t="shared" si="13"/>
        <v>70.196165999999991</v>
      </c>
      <c r="M2979">
        <f t="shared" si="14"/>
        <v>30.409772</v>
      </c>
      <c r="X2979">
        <f t="shared" si="15"/>
        <v>5.8400378562807533E-2</v>
      </c>
    </row>
    <row r="2980" spans="1:24">
      <c r="A2980">
        <v>2021</v>
      </c>
      <c r="B2980" t="str">
        <f t="shared" si="20"/>
        <v>Borrego Springs Unified School District</v>
      </c>
      <c r="C2980" t="str">
        <f t="shared" si="22"/>
        <v>School District</v>
      </c>
      <c r="D2980" t="str">
        <f t="shared" si="22"/>
        <v>06</v>
      </c>
      <c r="E2980" t="str">
        <f t="shared" si="22"/>
        <v>073</v>
      </c>
      <c r="F2980" t="str">
        <f t="shared" si="22"/>
        <v>05700</v>
      </c>
      <c r="G2980" t="str">
        <f t="shared" si="22"/>
        <v>CA</v>
      </c>
      <c r="L2980">
        <f t="shared" si="13"/>
        <v>16.292415999999999</v>
      </c>
      <c r="M2980">
        <f t="shared" si="14"/>
        <v>7.6170859999999996</v>
      </c>
      <c r="X2980">
        <f t="shared" si="15"/>
        <v>2.7288984502970629E-2</v>
      </c>
    </row>
    <row r="2981" spans="1:24">
      <c r="A2981">
        <v>2021</v>
      </c>
      <c r="B2981" t="str">
        <f t="shared" si="20"/>
        <v>Boulder Creek Fire Protection District</v>
      </c>
      <c r="C2981" t="str">
        <f t="shared" si="22"/>
        <v>Special District</v>
      </c>
      <c r="D2981" t="str">
        <f t="shared" si="22"/>
        <v>06</v>
      </c>
      <c r="E2981" t="str">
        <f t="shared" si="22"/>
        <v>087</v>
      </c>
      <c r="F2981">
        <f t="shared" si="22"/>
        <v>99009</v>
      </c>
      <c r="G2981" t="str">
        <f t="shared" si="22"/>
        <v>CA</v>
      </c>
      <c r="L2981">
        <f t="shared" si="13"/>
        <v>2.7406569999999997</v>
      </c>
      <c r="M2981">
        <f t="shared" si="14"/>
        <v>1.27528</v>
      </c>
      <c r="X2981" t="str">
        <f t="shared" si="15"/>
        <v/>
      </c>
    </row>
    <row r="2982" spans="1:24">
      <c r="A2982">
        <v>2021</v>
      </c>
      <c r="B2982" t="str">
        <f t="shared" si="20"/>
        <v>Bradbury</v>
      </c>
      <c r="C2982" t="str">
        <f t="shared" si="22"/>
        <v>City</v>
      </c>
      <c r="D2982" t="str">
        <f t="shared" si="22"/>
        <v>06</v>
      </c>
      <c r="E2982" t="str">
        <f t="shared" si="22"/>
        <v>037</v>
      </c>
      <c r="F2982" t="str">
        <f t="shared" si="22"/>
        <v>07946</v>
      </c>
      <c r="G2982" t="str">
        <f t="shared" si="22"/>
        <v>CA</v>
      </c>
      <c r="L2982">
        <f t="shared" si="13"/>
        <v>3.5403319999999998</v>
      </c>
      <c r="M2982">
        <f t="shared" si="14"/>
        <v>1.593359</v>
      </c>
      <c r="X2982">
        <f t="shared" si="15"/>
        <v>-0.12450513497840365</v>
      </c>
    </row>
    <row r="2983" spans="1:24">
      <c r="A2983">
        <v>2021</v>
      </c>
      <c r="B2983" t="str">
        <f t="shared" si="20"/>
        <v>Bradley Union School District</v>
      </c>
      <c r="C2983" t="str">
        <f t="shared" si="22"/>
        <v>School District</v>
      </c>
      <c r="D2983" t="str">
        <f t="shared" si="22"/>
        <v>06</v>
      </c>
      <c r="E2983" t="str">
        <f t="shared" si="22"/>
        <v>053</v>
      </c>
      <c r="F2983" t="str">
        <f t="shared" si="22"/>
        <v>05730</v>
      </c>
      <c r="G2983" t="str">
        <f t="shared" si="22"/>
        <v>CA</v>
      </c>
      <c r="L2983">
        <f t="shared" si="13"/>
        <v>1.9708999999999999</v>
      </c>
      <c r="M2983">
        <f t="shared" si="14"/>
        <v>0.972997</v>
      </c>
      <c r="X2983" t="str">
        <f t="shared" si="15"/>
        <v/>
      </c>
    </row>
    <row r="2984" spans="1:24">
      <c r="A2984">
        <v>2021</v>
      </c>
      <c r="B2984" t="str">
        <f t="shared" si="20"/>
        <v>Brawley</v>
      </c>
      <c r="C2984" t="str">
        <f t="shared" si="22"/>
        <v>City</v>
      </c>
      <c r="D2984" t="str">
        <f t="shared" si="22"/>
        <v>06</v>
      </c>
      <c r="E2984" t="str">
        <f t="shared" si="22"/>
        <v>065</v>
      </c>
      <c r="F2984" t="str">
        <f t="shared" si="22"/>
        <v>08058</v>
      </c>
      <c r="G2984" t="str">
        <f t="shared" si="22"/>
        <v>CA</v>
      </c>
      <c r="L2984">
        <f t="shared" si="13"/>
        <v>56.237525999999995</v>
      </c>
      <c r="M2984">
        <f t="shared" si="14"/>
        <v>17.294248</v>
      </c>
      <c r="X2984">
        <f t="shared" si="15"/>
        <v>6.8138495038023592E-2</v>
      </c>
    </row>
    <row r="2985" spans="1:24">
      <c r="A2985">
        <v>2021</v>
      </c>
      <c r="B2985" t="str">
        <f t="shared" si="20"/>
        <v>Brawley Elementary School District</v>
      </c>
      <c r="C2985" t="str">
        <f t="shared" si="22"/>
        <v>School District</v>
      </c>
      <c r="D2985" t="str">
        <f t="shared" si="22"/>
        <v>06</v>
      </c>
      <c r="E2985" t="str">
        <f t="shared" si="22"/>
        <v>025</v>
      </c>
      <c r="F2985" t="str">
        <f t="shared" si="22"/>
        <v>05790</v>
      </c>
      <c r="G2985" t="str">
        <f t="shared" si="22"/>
        <v>CA</v>
      </c>
      <c r="L2985">
        <f t="shared" si="13"/>
        <v>129.079767</v>
      </c>
      <c r="M2985">
        <f t="shared" si="14"/>
        <v>62.195636999999998</v>
      </c>
      <c r="X2985">
        <f t="shared" si="15"/>
        <v>8.7508038613865885E-2</v>
      </c>
    </row>
    <row r="2986" spans="1:24">
      <c r="A2986">
        <v>2021</v>
      </c>
      <c r="B2986" t="str">
        <f t="shared" si="20"/>
        <v>Brawley Union High School District</v>
      </c>
      <c r="C2986" t="str">
        <f t="shared" si="22"/>
        <v>School District</v>
      </c>
      <c r="D2986" t="str">
        <f t="shared" si="22"/>
        <v>06</v>
      </c>
      <c r="E2986" t="str">
        <f t="shared" si="22"/>
        <v>025</v>
      </c>
      <c r="F2986" t="str">
        <f t="shared" si="22"/>
        <v>05820</v>
      </c>
      <c r="G2986" t="str">
        <f t="shared" si="22"/>
        <v>CA</v>
      </c>
      <c r="L2986">
        <f t="shared" si="13"/>
        <v>64.518355999999997</v>
      </c>
      <c r="M2986">
        <f t="shared" si="14"/>
        <v>31.367379999999997</v>
      </c>
      <c r="X2986">
        <f t="shared" si="15"/>
        <v>0.11533181729446308</v>
      </c>
    </row>
    <row r="2987" spans="1:24">
      <c r="A2987">
        <v>2021</v>
      </c>
      <c r="B2987" t="str">
        <f t="shared" si="20"/>
        <v>Brea</v>
      </c>
      <c r="C2987" t="str">
        <f t="shared" ref="C2987:G2996" si="23">C124</f>
        <v>City</v>
      </c>
      <c r="D2987" t="str">
        <f t="shared" si="23"/>
        <v>06</v>
      </c>
      <c r="E2987" t="str">
        <f t="shared" si="23"/>
        <v>059</v>
      </c>
      <c r="F2987" t="str">
        <f t="shared" si="23"/>
        <v>08100</v>
      </c>
      <c r="G2987" t="str">
        <f t="shared" si="23"/>
        <v>CA</v>
      </c>
      <c r="L2987">
        <f t="shared" si="13"/>
        <v>183.21917099999999</v>
      </c>
      <c r="M2987">
        <f t="shared" si="14"/>
        <v>69.340864999999994</v>
      </c>
      <c r="X2987">
        <f t="shared" si="15"/>
        <v>-4.8348307324286161E-2</v>
      </c>
    </row>
    <row r="2988" spans="1:24">
      <c r="A2988">
        <v>2021</v>
      </c>
      <c r="B2988" t="str">
        <f t="shared" si="20"/>
        <v>Brea Olinda Unified School District</v>
      </c>
      <c r="C2988" t="str">
        <f t="shared" si="23"/>
        <v>School District</v>
      </c>
      <c r="D2988" t="str">
        <f t="shared" si="23"/>
        <v>06</v>
      </c>
      <c r="E2988" t="str">
        <f t="shared" si="23"/>
        <v>059</v>
      </c>
      <c r="F2988" t="str">
        <f t="shared" si="23"/>
        <v>05880</v>
      </c>
      <c r="G2988" t="str">
        <f t="shared" si="23"/>
        <v>CA</v>
      </c>
      <c r="L2988">
        <f t="shared" si="13"/>
        <v>160.460499</v>
      </c>
      <c r="M2988">
        <f t="shared" si="14"/>
        <v>73.916262000000003</v>
      </c>
      <c r="X2988" t="str">
        <f t="shared" si="15"/>
        <v/>
      </c>
    </row>
    <row r="2989" spans="1:24">
      <c r="A2989">
        <v>2021</v>
      </c>
      <c r="B2989" t="str">
        <f t="shared" si="20"/>
        <v>Brentwood</v>
      </c>
      <c r="C2989" t="str">
        <f t="shared" si="23"/>
        <v>City</v>
      </c>
      <c r="D2989" t="str">
        <f t="shared" si="23"/>
        <v>06</v>
      </c>
      <c r="E2989" t="str">
        <f t="shared" si="23"/>
        <v>013</v>
      </c>
      <c r="F2989" t="str">
        <f t="shared" si="23"/>
        <v>08142</v>
      </c>
      <c r="G2989" t="str">
        <f t="shared" si="23"/>
        <v>CA</v>
      </c>
      <c r="L2989">
        <f t="shared" si="13"/>
        <v>217.194198</v>
      </c>
      <c r="M2989">
        <f t="shared" si="14"/>
        <v>49.921219999999998</v>
      </c>
      <c r="X2989">
        <f t="shared" si="15"/>
        <v>-7.3861073642177734E-3</v>
      </c>
    </row>
    <row r="2990" spans="1:24">
      <c r="A2990">
        <v>2021</v>
      </c>
      <c r="B2990" t="str">
        <f t="shared" si="20"/>
        <v>Brentwood Union School District</v>
      </c>
      <c r="C2990" t="str">
        <f t="shared" si="23"/>
        <v>School District</v>
      </c>
      <c r="D2990" t="str">
        <f t="shared" si="23"/>
        <v>06</v>
      </c>
      <c r="E2990" t="str">
        <f t="shared" si="23"/>
        <v>013</v>
      </c>
      <c r="F2990" t="str">
        <f t="shared" si="23"/>
        <v>05910</v>
      </c>
      <c r="G2990" t="str">
        <f t="shared" si="23"/>
        <v>CA</v>
      </c>
      <c r="L2990">
        <f t="shared" si="13"/>
        <v>227.52271099999999</v>
      </c>
      <c r="M2990">
        <f t="shared" si="14"/>
        <v>106.630493</v>
      </c>
      <c r="X2990" t="str">
        <f t="shared" si="15"/>
        <v/>
      </c>
    </row>
    <row r="2991" spans="1:24">
      <c r="A2991">
        <v>2021</v>
      </c>
      <c r="B2991" t="str">
        <f t="shared" si="20"/>
        <v>Bret Harte Union High School District</v>
      </c>
      <c r="C2991" t="str">
        <f t="shared" si="23"/>
        <v>School District</v>
      </c>
      <c r="D2991" t="str">
        <f t="shared" si="23"/>
        <v>06</v>
      </c>
      <c r="E2991" t="str">
        <f t="shared" si="23"/>
        <v>009</v>
      </c>
      <c r="F2991" t="str">
        <f t="shared" si="23"/>
        <v>05940</v>
      </c>
      <c r="G2991" t="str">
        <f t="shared" si="23"/>
        <v>CA</v>
      </c>
      <c r="L2991">
        <f t="shared" si="13"/>
        <v>29.504925</v>
      </c>
      <c r="M2991">
        <f t="shared" si="14"/>
        <v>13.723020999999999</v>
      </c>
      <c r="X2991">
        <f t="shared" si="15"/>
        <v>1.3149274404555029E-2</v>
      </c>
    </row>
    <row r="2992" spans="1:24">
      <c r="A2992">
        <v>2021</v>
      </c>
      <c r="B2992" t="str">
        <f t="shared" si="20"/>
        <v>Briggs Elementary School District</v>
      </c>
      <c r="C2992" t="str">
        <f t="shared" si="23"/>
        <v>School District</v>
      </c>
      <c r="D2992" t="str">
        <f t="shared" si="23"/>
        <v>06</v>
      </c>
      <c r="E2992" t="str">
        <f t="shared" si="23"/>
        <v>111</v>
      </c>
      <c r="F2992" t="str">
        <f t="shared" si="23"/>
        <v>06030</v>
      </c>
      <c r="G2992" t="str">
        <f t="shared" si="23"/>
        <v>CA</v>
      </c>
      <c r="L2992">
        <f t="shared" si="13"/>
        <v>15.494418999999999</v>
      </c>
      <c r="M2992">
        <f t="shared" si="14"/>
        <v>7.4841279999999992</v>
      </c>
      <c r="X2992">
        <f t="shared" si="15"/>
        <v>5.7873752079512973E-2</v>
      </c>
    </row>
    <row r="2993" spans="1:24">
      <c r="A2993">
        <v>2021</v>
      </c>
      <c r="B2993" t="str">
        <f t="shared" si="20"/>
        <v>Brisbane</v>
      </c>
      <c r="C2993" t="str">
        <f t="shared" si="23"/>
        <v>City</v>
      </c>
      <c r="D2993" t="str">
        <f t="shared" si="23"/>
        <v>06</v>
      </c>
      <c r="E2993" t="str">
        <f t="shared" si="23"/>
        <v>081</v>
      </c>
      <c r="F2993" t="str">
        <f t="shared" si="23"/>
        <v>08310</v>
      </c>
      <c r="G2993" t="str">
        <f t="shared" si="23"/>
        <v>CA</v>
      </c>
      <c r="L2993">
        <f t="shared" ref="L2993:L3056" si="24">IFERROR(VLOOKUP(B2993,revenue2021,12,0)*0.000001,IFERROR(L130/(1+$X2993),L130))</f>
        <v>66.851697999999999</v>
      </c>
      <c r="M2993">
        <f t="shared" ref="M2993:M3056" si="25">IFERROR(VLOOKUP(B2993,revenue2021,13,0)*0.000001,IFERROR(M130/(1+$X2993),M130))</f>
        <v>27.435845999999998</v>
      </c>
      <c r="X2993">
        <f t="shared" ref="X2993:X3056" si="26">IFERROR(VLOOKUP(B2993,chgs2021,4,0),"")</f>
        <v>-6.8800296965776803E-2</v>
      </c>
    </row>
    <row r="2994" spans="1:24">
      <c r="A2994">
        <v>2021</v>
      </c>
      <c r="B2994" t="str">
        <f t="shared" si="20"/>
        <v>Brisbane School District</v>
      </c>
      <c r="C2994" t="str">
        <f t="shared" si="23"/>
        <v>School District</v>
      </c>
      <c r="D2994" t="str">
        <f t="shared" si="23"/>
        <v>06</v>
      </c>
      <c r="E2994" t="str">
        <f t="shared" si="23"/>
        <v>081</v>
      </c>
      <c r="F2994" t="str">
        <f t="shared" si="23"/>
        <v>06060</v>
      </c>
      <c r="G2994" t="str">
        <f t="shared" si="23"/>
        <v>CA</v>
      </c>
      <c r="L2994">
        <f t="shared" si="24"/>
        <v>23.084146999999998</v>
      </c>
      <c r="M2994">
        <f t="shared" si="25"/>
        <v>10.400146999999999</v>
      </c>
      <c r="X2994" t="str">
        <f t="shared" si="26"/>
        <v/>
      </c>
    </row>
    <row r="2995" spans="1:24">
      <c r="A2995">
        <v>2021</v>
      </c>
      <c r="B2995" t="str">
        <f t="shared" si="20"/>
        <v>Brittan Elementary School District</v>
      </c>
      <c r="C2995" t="str">
        <f t="shared" si="23"/>
        <v>School District</v>
      </c>
      <c r="D2995" t="str">
        <f t="shared" si="23"/>
        <v>06</v>
      </c>
      <c r="E2995" t="str">
        <f t="shared" si="23"/>
        <v>101</v>
      </c>
      <c r="F2995" t="str">
        <f t="shared" si="23"/>
        <v>06090</v>
      </c>
      <c r="G2995" t="str">
        <f t="shared" si="23"/>
        <v>CA</v>
      </c>
      <c r="L2995">
        <f t="shared" si="24"/>
        <v>13.298605999999999</v>
      </c>
      <c r="M2995">
        <f t="shared" si="25"/>
        <v>5.1705379999999996</v>
      </c>
      <c r="X2995">
        <f t="shared" si="26"/>
        <v>3.3643006618745544E-2</v>
      </c>
    </row>
    <row r="2996" spans="1:24">
      <c r="A2996">
        <v>2021</v>
      </c>
      <c r="B2996" t="str">
        <f t="shared" si="20"/>
        <v>Buckeye Union School District</v>
      </c>
      <c r="C2996" t="str">
        <f t="shared" si="23"/>
        <v>School District</v>
      </c>
      <c r="D2996" t="str">
        <f t="shared" si="23"/>
        <v>06</v>
      </c>
      <c r="E2996" t="str">
        <f t="shared" si="23"/>
        <v>017</v>
      </c>
      <c r="F2996" t="str">
        <f t="shared" si="23"/>
        <v>06270</v>
      </c>
      <c r="G2996" t="str">
        <f t="shared" si="23"/>
        <v>CA</v>
      </c>
      <c r="L2996">
        <f t="shared" si="24"/>
        <v>111.71398699999999</v>
      </c>
      <c r="M2996">
        <f t="shared" si="25"/>
        <v>51.597238999999995</v>
      </c>
      <c r="X2996" t="str">
        <f t="shared" si="26"/>
        <v/>
      </c>
    </row>
    <row r="2997" spans="1:24">
      <c r="A2997">
        <v>2021</v>
      </c>
      <c r="B2997" t="str">
        <f t="shared" ref="B2997:B3028" si="27">B134</f>
        <v>Buellton</v>
      </c>
      <c r="C2997" t="str">
        <f t="shared" ref="C2997:G3006" si="28">C134</f>
        <v>City</v>
      </c>
      <c r="D2997" t="str">
        <f t="shared" si="28"/>
        <v>06</v>
      </c>
      <c r="E2997" t="str">
        <f t="shared" si="28"/>
        <v>083</v>
      </c>
      <c r="F2997" t="str">
        <f t="shared" si="28"/>
        <v xml:space="preserve">08758	</v>
      </c>
      <c r="G2997" t="str">
        <f t="shared" si="28"/>
        <v>CA</v>
      </c>
      <c r="L2997">
        <f t="shared" si="24"/>
        <v>22.942762999999999</v>
      </c>
      <c r="M2997">
        <f t="shared" si="25"/>
        <v>9.1256909999999998</v>
      </c>
      <c r="X2997">
        <f t="shared" si="26"/>
        <v>0.13252518333840918</v>
      </c>
    </row>
    <row r="2998" spans="1:24">
      <c r="A2998">
        <v>2021</v>
      </c>
      <c r="B2998" t="str">
        <f t="shared" si="27"/>
        <v>Buellton Union School District</v>
      </c>
      <c r="C2998" t="str">
        <f t="shared" si="28"/>
        <v>School District</v>
      </c>
      <c r="D2998" t="str">
        <f t="shared" si="28"/>
        <v>06</v>
      </c>
      <c r="E2998" t="str">
        <f t="shared" si="28"/>
        <v>083</v>
      </c>
      <c r="F2998" t="str">
        <f t="shared" si="28"/>
        <v>06330</v>
      </c>
      <c r="G2998" t="str">
        <f t="shared" si="28"/>
        <v>CA</v>
      </c>
      <c r="L2998">
        <f t="shared" si="24"/>
        <v>28.443771999999999</v>
      </c>
      <c r="M2998">
        <f t="shared" si="25"/>
        <v>13.574449</v>
      </c>
      <c r="X2998" t="str">
        <f t="shared" si="26"/>
        <v/>
      </c>
    </row>
    <row r="2999" spans="1:24">
      <c r="A2999">
        <v>2021</v>
      </c>
      <c r="B2999" t="str">
        <f t="shared" si="27"/>
        <v>Buena Park</v>
      </c>
      <c r="C2999" t="str">
        <f t="shared" si="28"/>
        <v>City</v>
      </c>
      <c r="D2999" t="str">
        <f t="shared" si="28"/>
        <v>06</v>
      </c>
      <c r="E2999" t="str">
        <f t="shared" si="28"/>
        <v>059</v>
      </c>
      <c r="F2999" t="str">
        <f t="shared" si="28"/>
        <v>08786</v>
      </c>
      <c r="G2999" t="str">
        <f t="shared" si="28"/>
        <v>CA</v>
      </c>
      <c r="L2999">
        <f t="shared" si="24"/>
        <v>194.96743599999999</v>
      </c>
      <c r="M2999">
        <f t="shared" si="25"/>
        <v>81.162413000000001</v>
      </c>
      <c r="X2999">
        <f t="shared" si="26"/>
        <v>5.8361814845678872E-2</v>
      </c>
    </row>
    <row r="3000" spans="1:24">
      <c r="A3000">
        <v>2021</v>
      </c>
      <c r="B3000" t="str">
        <f t="shared" si="27"/>
        <v>Buena Park School District</v>
      </c>
      <c r="C3000" t="str">
        <f t="shared" si="28"/>
        <v>School District</v>
      </c>
      <c r="D3000" t="str">
        <f t="shared" si="28"/>
        <v>06</v>
      </c>
      <c r="E3000" t="str">
        <f t="shared" si="28"/>
        <v>059</v>
      </c>
      <c r="F3000" t="str">
        <f t="shared" si="28"/>
        <v>06360</v>
      </c>
      <c r="G3000" t="str">
        <f t="shared" si="28"/>
        <v>CA</v>
      </c>
      <c r="L3000">
        <f t="shared" si="24"/>
        <v>136.77796999999998</v>
      </c>
      <c r="M3000">
        <f t="shared" si="25"/>
        <v>63.693690999999994</v>
      </c>
      <c r="X3000" t="str">
        <f t="shared" si="26"/>
        <v/>
      </c>
    </row>
    <row r="3001" spans="1:24">
      <c r="A3001">
        <v>2021</v>
      </c>
      <c r="B3001" t="str">
        <f t="shared" si="27"/>
        <v>Burbank</v>
      </c>
      <c r="C3001" t="str">
        <f t="shared" si="28"/>
        <v>City</v>
      </c>
      <c r="D3001" t="str">
        <f t="shared" si="28"/>
        <v>06</v>
      </c>
      <c r="E3001" t="str">
        <f t="shared" si="28"/>
        <v>037</v>
      </c>
      <c r="F3001" t="str">
        <f t="shared" si="28"/>
        <v>08954</v>
      </c>
      <c r="G3001" t="str">
        <f t="shared" si="28"/>
        <v>CA</v>
      </c>
      <c r="L3001">
        <f t="shared" si="24"/>
        <v>739.41</v>
      </c>
      <c r="M3001">
        <f t="shared" si="25"/>
        <v>186.56299999999999</v>
      </c>
      <c r="X3001">
        <f t="shared" si="26"/>
        <v>-4.7764290029172214E-2</v>
      </c>
    </row>
    <row r="3002" spans="1:24">
      <c r="A3002">
        <v>2021</v>
      </c>
      <c r="B3002" t="str">
        <f t="shared" si="27"/>
        <v>Burbank Unified School District</v>
      </c>
      <c r="C3002" t="str">
        <f t="shared" si="28"/>
        <v>School District</v>
      </c>
      <c r="D3002" t="str">
        <f t="shared" si="28"/>
        <v>06</v>
      </c>
      <c r="E3002" t="str">
        <f t="shared" si="28"/>
        <v>037</v>
      </c>
      <c r="F3002" t="str">
        <f t="shared" si="28"/>
        <v>06450</v>
      </c>
      <c r="G3002" t="str">
        <f t="shared" si="28"/>
        <v>CA</v>
      </c>
      <c r="L3002">
        <f t="shared" si="24"/>
        <v>407.30480899999998</v>
      </c>
      <c r="M3002">
        <f t="shared" si="25"/>
        <v>189.89623999999998</v>
      </c>
      <c r="X3002">
        <f t="shared" si="26"/>
        <v>6.7320253011625586E-2</v>
      </c>
    </row>
    <row r="3003" spans="1:24">
      <c r="A3003">
        <v>2021</v>
      </c>
      <c r="B3003" t="str">
        <f t="shared" si="27"/>
        <v>Burlingame</v>
      </c>
      <c r="C3003" t="str">
        <f t="shared" si="28"/>
        <v>City</v>
      </c>
      <c r="D3003" t="str">
        <f t="shared" si="28"/>
        <v>06</v>
      </c>
      <c r="E3003" t="str">
        <f t="shared" si="28"/>
        <v>081</v>
      </c>
      <c r="F3003" t="str">
        <f t="shared" si="28"/>
        <v>09066</v>
      </c>
      <c r="G3003" t="str">
        <f t="shared" si="28"/>
        <v>CA</v>
      </c>
      <c r="L3003">
        <f t="shared" si="24"/>
        <v>171.953205</v>
      </c>
      <c r="M3003">
        <f t="shared" si="25"/>
        <v>62.122066999999994</v>
      </c>
      <c r="X3003">
        <f t="shared" si="26"/>
        <v>0.1639896811164821</v>
      </c>
    </row>
    <row r="3004" spans="1:24">
      <c r="A3004">
        <v>2021</v>
      </c>
      <c r="B3004" t="str">
        <f t="shared" si="27"/>
        <v>Burlingame School District</v>
      </c>
      <c r="C3004" t="str">
        <f t="shared" si="28"/>
        <v>School District</v>
      </c>
      <c r="D3004" t="str">
        <f t="shared" si="28"/>
        <v>06</v>
      </c>
      <c r="E3004" t="str">
        <f t="shared" si="28"/>
        <v>081</v>
      </c>
      <c r="F3004" t="str">
        <f t="shared" si="28"/>
        <v>06480</v>
      </c>
      <c r="G3004" t="str">
        <f t="shared" si="28"/>
        <v>CA</v>
      </c>
      <c r="L3004">
        <f t="shared" si="24"/>
        <v>113.40044499999999</v>
      </c>
      <c r="M3004">
        <f t="shared" si="25"/>
        <v>43.939391000000001</v>
      </c>
      <c r="X3004" t="str">
        <f t="shared" si="26"/>
        <v/>
      </c>
    </row>
    <row r="3005" spans="1:24">
      <c r="A3005">
        <v>2021</v>
      </c>
      <c r="B3005" t="str">
        <f t="shared" si="27"/>
        <v>Burton School District</v>
      </c>
      <c r="C3005" t="str">
        <f t="shared" si="28"/>
        <v>School District</v>
      </c>
      <c r="D3005" t="str">
        <f t="shared" si="28"/>
        <v>06</v>
      </c>
      <c r="E3005" t="str">
        <f t="shared" si="28"/>
        <v>107</v>
      </c>
      <c r="F3005" t="str">
        <f t="shared" si="28"/>
        <v>06570</v>
      </c>
      <c r="G3005" t="str">
        <f t="shared" si="28"/>
        <v>CA</v>
      </c>
      <c r="L3005">
        <f t="shared" si="24"/>
        <v>139.77954199999999</v>
      </c>
      <c r="M3005">
        <f t="shared" si="25"/>
        <v>66.872241000000002</v>
      </c>
      <c r="X3005" t="str">
        <f t="shared" si="26"/>
        <v/>
      </c>
    </row>
    <row r="3006" spans="1:24">
      <c r="A3006">
        <v>2021</v>
      </c>
      <c r="B3006" t="str">
        <f t="shared" si="27"/>
        <v>Butte County</v>
      </c>
      <c r="C3006" t="str">
        <f t="shared" si="28"/>
        <v>County</v>
      </c>
      <c r="D3006" t="str">
        <f t="shared" si="28"/>
        <v>06</v>
      </c>
      <c r="E3006" t="str">
        <f t="shared" si="28"/>
        <v>007</v>
      </c>
      <c r="F3006" t="str">
        <f t="shared" si="28"/>
        <v>00000</v>
      </c>
      <c r="G3006" t="str">
        <f t="shared" si="28"/>
        <v>CA</v>
      </c>
      <c r="L3006">
        <f t="shared" si="24"/>
        <v>723.20616799999993</v>
      </c>
      <c r="M3006">
        <f t="shared" si="25"/>
        <v>205.58252399999998</v>
      </c>
      <c r="X3006">
        <f t="shared" si="26"/>
        <v>-6.935096461248803E-3</v>
      </c>
    </row>
    <row r="3007" spans="1:24">
      <c r="A3007">
        <v>2021</v>
      </c>
      <c r="B3007" t="str">
        <f t="shared" si="27"/>
        <v>Butte County Association of Governments</v>
      </c>
      <c r="C3007" t="str">
        <f t="shared" ref="C3007:G3016" si="29">C144</f>
        <v>Special District</v>
      </c>
      <c r="D3007" t="str">
        <f t="shared" si="29"/>
        <v>06</v>
      </c>
      <c r="E3007" t="str">
        <f t="shared" si="29"/>
        <v>007</v>
      </c>
      <c r="F3007">
        <f t="shared" si="29"/>
        <v>99010</v>
      </c>
      <c r="G3007" t="str">
        <f t="shared" si="29"/>
        <v>CA</v>
      </c>
      <c r="L3007">
        <f t="shared" si="24"/>
        <v>32.921194</v>
      </c>
      <c r="M3007">
        <f t="shared" si="25"/>
        <v>2.7020949999999999</v>
      </c>
      <c r="X3007" t="str">
        <f t="shared" si="26"/>
        <v/>
      </c>
    </row>
    <row r="3008" spans="1:24">
      <c r="A3008">
        <v>2021</v>
      </c>
      <c r="B3008" t="str">
        <f t="shared" si="27"/>
        <v>Butte County Office of Education</v>
      </c>
      <c r="C3008" t="str">
        <f t="shared" si="29"/>
        <v>School District</v>
      </c>
      <c r="D3008" t="str">
        <f t="shared" si="29"/>
        <v>06</v>
      </c>
      <c r="E3008" t="str">
        <f t="shared" si="29"/>
        <v>007</v>
      </c>
      <c r="F3008" t="str">
        <f t="shared" si="29"/>
        <v>91002</v>
      </c>
      <c r="G3008" t="str">
        <f t="shared" si="29"/>
        <v>CA</v>
      </c>
      <c r="L3008">
        <f t="shared" si="24"/>
        <v>193.01186199999998</v>
      </c>
      <c r="M3008">
        <f t="shared" si="25"/>
        <v>83.827580999999995</v>
      </c>
      <c r="X3008">
        <f t="shared" si="26"/>
        <v>5.0926184338889048E-2</v>
      </c>
    </row>
    <row r="3009" spans="1:24">
      <c r="A3009">
        <v>2021</v>
      </c>
      <c r="B3009" t="str">
        <f t="shared" si="27"/>
        <v>Buttonwillow Union School District</v>
      </c>
      <c r="C3009" t="str">
        <f t="shared" si="29"/>
        <v>School District</v>
      </c>
      <c r="D3009" t="str">
        <f t="shared" si="29"/>
        <v>06</v>
      </c>
      <c r="E3009" t="str">
        <f t="shared" si="29"/>
        <v>029</v>
      </c>
      <c r="F3009" t="str">
        <f t="shared" si="29"/>
        <v>06720</v>
      </c>
      <c r="G3009" t="str">
        <f t="shared" si="29"/>
        <v>CA</v>
      </c>
      <c r="L3009">
        <f t="shared" si="24"/>
        <v>12.847194999999999</v>
      </c>
      <c r="M3009">
        <f t="shared" si="25"/>
        <v>5.6355009999999996</v>
      </c>
      <c r="X3009" t="str">
        <f t="shared" si="26"/>
        <v/>
      </c>
    </row>
    <row r="3010" spans="1:24">
      <c r="A3010">
        <v>2021</v>
      </c>
      <c r="B3010" t="str">
        <f t="shared" si="27"/>
        <v>Byron Union School District</v>
      </c>
      <c r="C3010" t="str">
        <f t="shared" si="29"/>
        <v>School District</v>
      </c>
      <c r="D3010" t="str">
        <f t="shared" si="29"/>
        <v>06</v>
      </c>
      <c r="E3010" t="str">
        <f t="shared" si="29"/>
        <v>013</v>
      </c>
      <c r="F3010" t="str">
        <f t="shared" si="29"/>
        <v>06750</v>
      </c>
      <c r="G3010" t="str">
        <f t="shared" si="29"/>
        <v>CA</v>
      </c>
      <c r="L3010">
        <f t="shared" si="24"/>
        <v>35.153362999999999</v>
      </c>
      <c r="M3010">
        <f t="shared" si="25"/>
        <v>17.052264000000001</v>
      </c>
      <c r="X3010" t="str">
        <f t="shared" si="26"/>
        <v/>
      </c>
    </row>
    <row r="3011" spans="1:24">
      <c r="A3011">
        <v>2021</v>
      </c>
      <c r="B3011" t="str">
        <f t="shared" si="27"/>
        <v>Cabrillo Unified School District</v>
      </c>
      <c r="C3011" t="str">
        <f t="shared" si="29"/>
        <v>School District</v>
      </c>
      <c r="D3011" t="str">
        <f t="shared" si="29"/>
        <v>06</v>
      </c>
      <c r="E3011" t="str">
        <f t="shared" si="29"/>
        <v>081</v>
      </c>
      <c r="F3011" t="str">
        <f t="shared" si="29"/>
        <v>06780</v>
      </c>
      <c r="G3011" t="str">
        <f t="shared" si="29"/>
        <v>CA</v>
      </c>
      <c r="L3011">
        <f t="shared" si="24"/>
        <v>100.36674499999999</v>
      </c>
      <c r="M3011">
        <f t="shared" si="25"/>
        <v>43.801365999999994</v>
      </c>
      <c r="X3011">
        <f t="shared" si="26"/>
        <v>1.3692867399896459E-2</v>
      </c>
    </row>
    <row r="3012" spans="1:24">
      <c r="A3012">
        <v>2021</v>
      </c>
      <c r="B3012" t="str">
        <f t="shared" si="27"/>
        <v>Cajon Valley Union School District</v>
      </c>
      <c r="C3012" t="str">
        <f t="shared" si="29"/>
        <v>School District</v>
      </c>
      <c r="D3012" t="str">
        <f t="shared" si="29"/>
        <v>06</v>
      </c>
      <c r="E3012" t="str">
        <f t="shared" si="29"/>
        <v>073</v>
      </c>
      <c r="F3012" t="str">
        <f t="shared" si="29"/>
        <v>06810</v>
      </c>
      <c r="G3012" t="str">
        <f t="shared" si="29"/>
        <v>CA</v>
      </c>
      <c r="L3012">
        <f t="shared" si="24"/>
        <v>513.85035800000003</v>
      </c>
      <c r="M3012">
        <f t="shared" si="25"/>
        <v>244.87746799999999</v>
      </c>
      <c r="X3012" t="str">
        <f t="shared" si="26"/>
        <v/>
      </c>
    </row>
    <row r="3013" spans="1:24">
      <c r="A3013">
        <v>2021</v>
      </c>
      <c r="B3013" t="str">
        <f t="shared" si="27"/>
        <v>Calabasas</v>
      </c>
      <c r="C3013" t="str">
        <f t="shared" si="29"/>
        <v>City</v>
      </c>
      <c r="D3013" t="str">
        <f t="shared" si="29"/>
        <v>06</v>
      </c>
      <c r="E3013" t="str">
        <f t="shared" si="29"/>
        <v>037</v>
      </c>
      <c r="F3013" t="str">
        <f t="shared" si="29"/>
        <v xml:space="preserve">09598        </v>
      </c>
      <c r="G3013" t="str">
        <f t="shared" si="29"/>
        <v>CA</v>
      </c>
      <c r="L3013">
        <f t="shared" si="24"/>
        <v>64.185411000000002</v>
      </c>
      <c r="M3013">
        <f t="shared" si="25"/>
        <v>22.430804999999999</v>
      </c>
      <c r="X3013">
        <f t="shared" si="26"/>
        <v>0.13947835465305128</v>
      </c>
    </row>
    <row r="3014" spans="1:24">
      <c r="A3014">
        <v>2021</v>
      </c>
      <c r="B3014" t="str">
        <f t="shared" si="27"/>
        <v>Calaveras County</v>
      </c>
      <c r="C3014" t="str">
        <f t="shared" si="29"/>
        <v>County</v>
      </c>
      <c r="D3014" t="str">
        <f t="shared" si="29"/>
        <v>06</v>
      </c>
      <c r="E3014" t="str">
        <f t="shared" si="29"/>
        <v>009</v>
      </c>
      <c r="F3014" t="str">
        <f t="shared" si="29"/>
        <v>00000</v>
      </c>
      <c r="G3014" t="str">
        <f t="shared" si="29"/>
        <v>CA</v>
      </c>
      <c r="L3014">
        <f t="shared" si="24"/>
        <v>194.36190199999999</v>
      </c>
      <c r="M3014">
        <f t="shared" si="25"/>
        <v>67.598113999999995</v>
      </c>
      <c r="X3014">
        <f t="shared" si="26"/>
        <v>7.6041153621675558E-2</v>
      </c>
    </row>
    <row r="3015" spans="1:24">
      <c r="A3015">
        <v>2021</v>
      </c>
      <c r="B3015" t="str">
        <f t="shared" si="27"/>
        <v>Calaveras County Office of Education</v>
      </c>
      <c r="C3015" t="str">
        <f t="shared" si="29"/>
        <v>School District</v>
      </c>
      <c r="D3015" t="str">
        <f t="shared" si="29"/>
        <v>06</v>
      </c>
      <c r="E3015" t="str">
        <f t="shared" si="29"/>
        <v>009</v>
      </c>
      <c r="F3015" t="str">
        <f t="shared" si="29"/>
        <v>91003</v>
      </c>
      <c r="G3015" t="str">
        <f t="shared" si="29"/>
        <v>CA</v>
      </c>
      <c r="L3015">
        <f t="shared" si="24"/>
        <v>30.339067999999997</v>
      </c>
      <c r="M3015">
        <f t="shared" si="25"/>
        <v>12.623868</v>
      </c>
      <c r="X3015">
        <f t="shared" si="26"/>
        <v>6.7477899938468464E-2</v>
      </c>
    </row>
    <row r="3016" spans="1:24">
      <c r="A3016">
        <v>2021</v>
      </c>
      <c r="B3016" t="str">
        <f t="shared" si="27"/>
        <v>Calexico</v>
      </c>
      <c r="C3016" t="str">
        <f t="shared" si="29"/>
        <v>City</v>
      </c>
      <c r="D3016" t="str">
        <f t="shared" si="29"/>
        <v>06</v>
      </c>
      <c r="E3016" t="str">
        <f t="shared" si="29"/>
        <v>025</v>
      </c>
      <c r="F3016" t="str">
        <f t="shared" si="29"/>
        <v>09710</v>
      </c>
      <c r="G3016" t="str">
        <f t="shared" si="29"/>
        <v>CA</v>
      </c>
      <c r="L3016">
        <f t="shared" si="24"/>
        <v>68.798602000000002</v>
      </c>
      <c r="M3016">
        <f t="shared" si="25"/>
        <v>18.96753</v>
      </c>
      <c r="X3016">
        <f t="shared" si="26"/>
        <v>4.3182229401881725E-2</v>
      </c>
    </row>
    <row r="3017" spans="1:24">
      <c r="A3017">
        <v>2021</v>
      </c>
      <c r="B3017" t="str">
        <f t="shared" si="27"/>
        <v>Calexico Unified School District</v>
      </c>
      <c r="C3017" t="str">
        <f t="shared" ref="C3017:G3026" si="30">C154</f>
        <v>School District</v>
      </c>
      <c r="D3017" t="str">
        <f t="shared" si="30"/>
        <v>06</v>
      </c>
      <c r="E3017" t="str">
        <f t="shared" si="30"/>
        <v>025</v>
      </c>
      <c r="F3017" t="str">
        <f t="shared" si="30"/>
        <v>06900</v>
      </c>
      <c r="G3017" t="str">
        <f t="shared" si="30"/>
        <v>CA</v>
      </c>
      <c r="L3017">
        <f t="shared" si="24"/>
        <v>308.10974399999998</v>
      </c>
      <c r="M3017">
        <f t="shared" si="25"/>
        <v>147.54264799999999</v>
      </c>
      <c r="X3017">
        <f t="shared" si="26"/>
        <v>8.8615500309799325E-2</v>
      </c>
    </row>
    <row r="3018" spans="1:24">
      <c r="A3018">
        <v>2021</v>
      </c>
      <c r="B3018" t="str">
        <f t="shared" si="27"/>
        <v>California City</v>
      </c>
      <c r="C3018" t="str">
        <f t="shared" si="30"/>
        <v>City</v>
      </c>
      <c r="D3018" t="str">
        <f t="shared" si="30"/>
        <v>06</v>
      </c>
      <c r="E3018" t="str">
        <f t="shared" si="30"/>
        <v>029</v>
      </c>
      <c r="F3018" t="str">
        <f t="shared" si="30"/>
        <v>09780</v>
      </c>
      <c r="G3018" t="str">
        <f t="shared" si="30"/>
        <v>CA</v>
      </c>
      <c r="L3018">
        <f t="shared" si="24"/>
        <v>33.151316999999999</v>
      </c>
      <c r="M3018">
        <f t="shared" si="25"/>
        <v>8.1344359999999991</v>
      </c>
      <c r="X3018">
        <f t="shared" si="26"/>
        <v>-8.0327324881283094E-2</v>
      </c>
    </row>
    <row r="3019" spans="1:24">
      <c r="A3019">
        <v>2021</v>
      </c>
      <c r="B3019" t="str">
        <f t="shared" si="27"/>
        <v>California Residential Mitigation Program</v>
      </c>
      <c r="C3019" t="str">
        <f t="shared" si="30"/>
        <v>Special District</v>
      </c>
      <c r="D3019" t="str">
        <f t="shared" si="30"/>
        <v>06</v>
      </c>
      <c r="E3019" t="str">
        <f t="shared" si="30"/>
        <v>067</v>
      </c>
      <c r="F3019">
        <f t="shared" si="30"/>
        <v>99011</v>
      </c>
      <c r="G3019" t="str">
        <f t="shared" si="30"/>
        <v>CA</v>
      </c>
      <c r="L3019">
        <f t="shared" si="24"/>
        <v>16.496993</v>
      </c>
      <c r="M3019">
        <f t="shared" si="25"/>
        <v>8.3578279999999996</v>
      </c>
      <c r="X3019" t="str">
        <f t="shared" si="26"/>
        <v/>
      </c>
    </row>
    <row r="3020" spans="1:24">
      <c r="A3020">
        <v>2021</v>
      </c>
      <c r="B3020" t="str">
        <f t="shared" si="27"/>
        <v>California Tribal T.A.N.F. Partnership</v>
      </c>
      <c r="C3020" t="str">
        <f t="shared" si="30"/>
        <v>Special District</v>
      </c>
      <c r="D3020" t="str">
        <f t="shared" si="30"/>
        <v>06</v>
      </c>
      <c r="E3020" t="str">
        <f t="shared" si="30"/>
        <v>115</v>
      </c>
      <c r="F3020">
        <f t="shared" si="30"/>
        <v>99012</v>
      </c>
      <c r="G3020" t="str">
        <f t="shared" si="30"/>
        <v>CA</v>
      </c>
      <c r="L3020">
        <f t="shared" si="24"/>
        <v>28.257624</v>
      </c>
      <c r="M3020">
        <f t="shared" si="25"/>
        <v>14.128812</v>
      </c>
      <c r="X3020" t="str">
        <f t="shared" si="26"/>
        <v/>
      </c>
    </row>
    <row r="3021" spans="1:24">
      <c r="A3021">
        <v>2021</v>
      </c>
      <c r="B3021" t="str">
        <f t="shared" si="27"/>
        <v>Calimesa</v>
      </c>
      <c r="C3021" t="str">
        <f t="shared" si="30"/>
        <v>City</v>
      </c>
      <c r="D3021" t="str">
        <f t="shared" si="30"/>
        <v>06</v>
      </c>
      <c r="E3021" t="str">
        <f t="shared" si="30"/>
        <v>065</v>
      </c>
      <c r="F3021" t="str">
        <f t="shared" si="30"/>
        <v>09864</v>
      </c>
      <c r="G3021" t="str">
        <f t="shared" si="30"/>
        <v>CA</v>
      </c>
      <c r="L3021">
        <f t="shared" si="24"/>
        <v>22.158607</v>
      </c>
      <c r="M3021">
        <f t="shared" si="25"/>
        <v>8.9767729999999997</v>
      </c>
      <c r="X3021">
        <f t="shared" si="26"/>
        <v>-1.2200921792280847E-2</v>
      </c>
    </row>
    <row r="3022" spans="1:24">
      <c r="A3022">
        <v>2021</v>
      </c>
      <c r="B3022" t="str">
        <f t="shared" si="27"/>
        <v>Calipatria Unified School District</v>
      </c>
      <c r="C3022" t="str">
        <f t="shared" si="30"/>
        <v>School District</v>
      </c>
      <c r="D3022" t="str">
        <f t="shared" si="30"/>
        <v>06</v>
      </c>
      <c r="E3022" t="str">
        <f t="shared" si="30"/>
        <v>025</v>
      </c>
      <c r="F3022" t="str">
        <f t="shared" si="30"/>
        <v>06990</v>
      </c>
      <c r="G3022" t="str">
        <f t="shared" si="30"/>
        <v>CA</v>
      </c>
      <c r="L3022">
        <f t="shared" si="24"/>
        <v>40.651299000000002</v>
      </c>
      <c r="M3022">
        <f t="shared" si="25"/>
        <v>18.574354</v>
      </c>
      <c r="X3022">
        <f t="shared" si="26"/>
        <v>0.1016995163052794</v>
      </c>
    </row>
    <row r="3023" spans="1:24">
      <c r="A3023">
        <v>2021</v>
      </c>
      <c r="B3023" t="str">
        <f t="shared" si="27"/>
        <v>Calistoga</v>
      </c>
      <c r="C3023" t="str">
        <f t="shared" si="30"/>
        <v>City</v>
      </c>
      <c r="D3023" t="str">
        <f t="shared" si="30"/>
        <v>06</v>
      </c>
      <c r="E3023" t="str">
        <f t="shared" si="30"/>
        <v>055</v>
      </c>
      <c r="F3023" t="str">
        <f t="shared" si="30"/>
        <v>09892</v>
      </c>
      <c r="G3023" t="str">
        <f t="shared" si="30"/>
        <v>CA</v>
      </c>
      <c r="L3023">
        <f t="shared" si="24"/>
        <v>38.244171999999999</v>
      </c>
      <c r="M3023">
        <f t="shared" si="25"/>
        <v>12.843722</v>
      </c>
      <c r="X3023">
        <f t="shared" si="26"/>
        <v>0.20315226504370734</v>
      </c>
    </row>
    <row r="3024" spans="1:24">
      <c r="A3024">
        <v>2021</v>
      </c>
      <c r="B3024" t="str">
        <f t="shared" si="27"/>
        <v>Calistoga Joint Unified School District</v>
      </c>
      <c r="C3024" t="str">
        <f t="shared" si="30"/>
        <v>School District</v>
      </c>
      <c r="D3024" t="str">
        <f t="shared" si="30"/>
        <v>06</v>
      </c>
      <c r="E3024" t="str">
        <f t="shared" si="30"/>
        <v>055</v>
      </c>
      <c r="F3024" t="str">
        <f t="shared" si="30"/>
        <v>07020</v>
      </c>
      <c r="G3024" t="str">
        <f t="shared" si="30"/>
        <v>CA</v>
      </c>
      <c r="L3024">
        <f t="shared" si="24"/>
        <v>43.839312999999997</v>
      </c>
      <c r="M3024">
        <f t="shared" si="25"/>
        <v>21.217227999999999</v>
      </c>
      <c r="X3024">
        <f t="shared" si="26"/>
        <v>4.241266074378354E-2</v>
      </c>
    </row>
    <row r="3025" spans="1:24">
      <c r="A3025">
        <v>2021</v>
      </c>
      <c r="B3025" t="str">
        <f t="shared" si="27"/>
        <v>CalSAWS Consortium JPA</v>
      </c>
      <c r="C3025" t="str">
        <f t="shared" si="30"/>
        <v>Special District</v>
      </c>
      <c r="D3025" t="str">
        <f t="shared" si="30"/>
        <v>06</v>
      </c>
      <c r="E3025" t="str">
        <f t="shared" si="30"/>
        <v>071</v>
      </c>
      <c r="F3025">
        <f t="shared" si="30"/>
        <v>99013</v>
      </c>
      <c r="G3025" t="str">
        <f t="shared" si="30"/>
        <v>CA</v>
      </c>
      <c r="L3025">
        <f t="shared" si="24"/>
        <v>859.53056800000002</v>
      </c>
      <c r="M3025">
        <f t="shared" si="25"/>
        <v>429.69951799999996</v>
      </c>
      <c r="X3025" t="str">
        <f t="shared" si="26"/>
        <v/>
      </c>
    </row>
    <row r="3026" spans="1:24">
      <c r="A3026">
        <v>2021</v>
      </c>
      <c r="B3026" t="str">
        <f t="shared" si="27"/>
        <v>Calwa Recreation and Park District</v>
      </c>
      <c r="C3026" t="str">
        <f t="shared" si="30"/>
        <v>Special District</v>
      </c>
      <c r="D3026" t="str">
        <f t="shared" si="30"/>
        <v>06</v>
      </c>
      <c r="E3026" t="str">
        <f t="shared" si="30"/>
        <v>019</v>
      </c>
      <c r="F3026" t="str">
        <f t="shared" si="30"/>
        <v>99100</v>
      </c>
      <c r="G3026" t="str">
        <f t="shared" si="30"/>
        <v>CA</v>
      </c>
      <c r="L3026">
        <f t="shared" si="24"/>
        <v>0.789659</v>
      </c>
      <c r="M3026">
        <f t="shared" si="25"/>
        <v>0.789659</v>
      </c>
      <c r="X3026" t="str">
        <f t="shared" si="26"/>
        <v/>
      </c>
    </row>
    <row r="3027" spans="1:24">
      <c r="A3027">
        <v>2021</v>
      </c>
      <c r="B3027" t="str">
        <f t="shared" si="27"/>
        <v>Camarillo</v>
      </c>
      <c r="C3027" t="str">
        <f t="shared" ref="C3027:G3036" si="31">C164</f>
        <v>City</v>
      </c>
      <c r="D3027" t="str">
        <f t="shared" si="31"/>
        <v>06</v>
      </c>
      <c r="E3027" t="str">
        <f t="shared" si="31"/>
        <v>111</v>
      </c>
      <c r="F3027">
        <f t="shared" si="31"/>
        <v>10046</v>
      </c>
      <c r="G3027" t="str">
        <f t="shared" si="31"/>
        <v>CA</v>
      </c>
      <c r="L3027">
        <f t="shared" si="24"/>
        <v>159.23631699999999</v>
      </c>
      <c r="M3027">
        <f t="shared" si="25"/>
        <v>43.862485999999997</v>
      </c>
      <c r="X3027">
        <f t="shared" si="26"/>
        <v>-0.12118179787535316</v>
      </c>
    </row>
    <row r="3028" spans="1:24">
      <c r="A3028">
        <v>2021</v>
      </c>
      <c r="B3028" t="str">
        <f t="shared" si="27"/>
        <v>Cambrian School District</v>
      </c>
      <c r="C3028" t="str">
        <f t="shared" si="31"/>
        <v>School District</v>
      </c>
      <c r="D3028" t="str">
        <f t="shared" si="31"/>
        <v>06</v>
      </c>
      <c r="E3028" t="str">
        <f t="shared" si="31"/>
        <v>085</v>
      </c>
      <c r="F3028" t="str">
        <f t="shared" si="31"/>
        <v>07140</v>
      </c>
      <c r="G3028" t="str">
        <f t="shared" si="31"/>
        <v>CA</v>
      </c>
      <c r="L3028">
        <f t="shared" si="24"/>
        <v>90.572766999999999</v>
      </c>
      <c r="M3028">
        <f t="shared" si="25"/>
        <v>42.870398999999999</v>
      </c>
      <c r="X3028" t="str">
        <f t="shared" si="26"/>
        <v/>
      </c>
    </row>
    <row r="3029" spans="1:24">
      <c r="A3029">
        <v>2021</v>
      </c>
      <c r="B3029" t="str">
        <f t="shared" ref="B3029:B3047" si="32">B166</f>
        <v>Camino Union Elementary School District</v>
      </c>
      <c r="C3029" t="str">
        <f t="shared" si="31"/>
        <v>School District</v>
      </c>
      <c r="D3029" t="str">
        <f t="shared" si="31"/>
        <v>06</v>
      </c>
      <c r="E3029" t="str">
        <f t="shared" si="31"/>
        <v>017</v>
      </c>
      <c r="F3029" t="str">
        <f t="shared" si="31"/>
        <v>07170</v>
      </c>
      <c r="G3029" t="str">
        <f t="shared" si="31"/>
        <v>CA</v>
      </c>
      <c r="L3029">
        <f t="shared" si="24"/>
        <v>11.540649999999999</v>
      </c>
      <c r="M3029">
        <f t="shared" si="25"/>
        <v>5.6923909999999998</v>
      </c>
      <c r="X3029">
        <f t="shared" si="26"/>
        <v>6.1716962944667726E-2</v>
      </c>
    </row>
    <row r="3030" spans="1:24">
      <c r="A3030">
        <v>2021</v>
      </c>
      <c r="B3030" t="str">
        <f t="shared" si="32"/>
        <v>Campbell</v>
      </c>
      <c r="C3030" t="str">
        <f t="shared" si="31"/>
        <v>City</v>
      </c>
      <c r="D3030" t="str">
        <f t="shared" si="31"/>
        <v>06</v>
      </c>
      <c r="E3030" t="str">
        <f t="shared" si="31"/>
        <v>085</v>
      </c>
      <c r="F3030">
        <f t="shared" si="31"/>
        <v>10345</v>
      </c>
      <c r="G3030" t="str">
        <f t="shared" si="31"/>
        <v>CA</v>
      </c>
      <c r="L3030">
        <f t="shared" si="24"/>
        <v>113.054885</v>
      </c>
      <c r="M3030">
        <f t="shared" si="25"/>
        <v>48.604189999999996</v>
      </c>
      <c r="X3030">
        <f t="shared" si="26"/>
        <v>0.11269033259289926</v>
      </c>
    </row>
    <row r="3031" spans="1:24">
      <c r="A3031">
        <v>2021</v>
      </c>
      <c r="B3031" t="str">
        <f t="shared" si="32"/>
        <v>Campbell Union High School District</v>
      </c>
      <c r="C3031" t="str">
        <f t="shared" si="31"/>
        <v>School District</v>
      </c>
      <c r="D3031" t="str">
        <f t="shared" si="31"/>
        <v>06</v>
      </c>
      <c r="E3031" t="str">
        <f t="shared" si="31"/>
        <v>085</v>
      </c>
      <c r="F3031" t="str">
        <f t="shared" si="31"/>
        <v>07230</v>
      </c>
      <c r="G3031" t="str">
        <f t="shared" si="31"/>
        <v>CA</v>
      </c>
      <c r="L3031">
        <f t="shared" si="24"/>
        <v>310.538027</v>
      </c>
      <c r="M3031">
        <f t="shared" si="25"/>
        <v>136.11264</v>
      </c>
      <c r="X3031">
        <f t="shared" si="26"/>
        <v>5.2149261306948108E-2</v>
      </c>
    </row>
    <row r="3032" spans="1:24">
      <c r="A3032">
        <v>2021</v>
      </c>
      <c r="B3032" t="str">
        <f t="shared" si="32"/>
        <v>Campbell Union School District</v>
      </c>
      <c r="C3032" t="str">
        <f t="shared" si="31"/>
        <v>School District</v>
      </c>
      <c r="D3032" t="str">
        <f t="shared" si="31"/>
        <v>06</v>
      </c>
      <c r="E3032" t="str">
        <f t="shared" si="31"/>
        <v>085</v>
      </c>
      <c r="F3032" t="str">
        <f t="shared" si="31"/>
        <v>07200</v>
      </c>
      <c r="G3032" t="str">
        <f t="shared" si="31"/>
        <v>CA</v>
      </c>
      <c r="L3032">
        <f t="shared" si="24"/>
        <v>247.849335</v>
      </c>
      <c r="M3032">
        <f t="shared" si="25"/>
        <v>106.747191</v>
      </c>
      <c r="X3032" t="str">
        <f t="shared" si="26"/>
        <v/>
      </c>
    </row>
    <row r="3033" spans="1:24">
      <c r="A3033">
        <v>2021</v>
      </c>
      <c r="B3033" t="str">
        <f t="shared" si="32"/>
        <v>Canyon Lake</v>
      </c>
      <c r="C3033" t="str">
        <f t="shared" si="31"/>
        <v>City</v>
      </c>
      <c r="D3033" t="str">
        <f t="shared" si="31"/>
        <v>06</v>
      </c>
      <c r="E3033" t="str">
        <f t="shared" si="31"/>
        <v>065</v>
      </c>
      <c r="F3033" t="str">
        <f t="shared" si="31"/>
        <v>10928</v>
      </c>
      <c r="G3033" t="str">
        <f t="shared" si="31"/>
        <v>CA</v>
      </c>
      <c r="L3033">
        <f t="shared" si="24"/>
        <v>15.096202</v>
      </c>
      <c r="M3033">
        <f t="shared" si="25"/>
        <v>7.0562039999999993</v>
      </c>
      <c r="X3033">
        <f t="shared" si="26"/>
        <v>0.12529681292169637</v>
      </c>
    </row>
    <row r="3034" spans="1:24">
      <c r="A3034">
        <v>2021</v>
      </c>
      <c r="B3034" t="str">
        <f t="shared" si="32"/>
        <v>Capistrano Unified School District</v>
      </c>
      <c r="C3034" t="str">
        <f t="shared" si="31"/>
        <v>School District</v>
      </c>
      <c r="D3034" t="str">
        <f t="shared" si="31"/>
        <v>06</v>
      </c>
      <c r="E3034" t="str">
        <f t="shared" si="31"/>
        <v>059</v>
      </c>
      <c r="F3034" t="str">
        <f t="shared" si="31"/>
        <v>07440</v>
      </c>
      <c r="G3034" t="str">
        <f t="shared" si="31"/>
        <v>CA</v>
      </c>
      <c r="L3034">
        <f t="shared" si="24"/>
        <v>1198.56068</v>
      </c>
      <c r="M3034">
        <f t="shared" si="25"/>
        <v>555.78947299999993</v>
      </c>
      <c r="X3034">
        <f t="shared" si="26"/>
        <v>5.0522325506421051E-2</v>
      </c>
    </row>
    <row r="3035" spans="1:24">
      <c r="A3035">
        <v>2021</v>
      </c>
      <c r="B3035" t="str">
        <f t="shared" si="32"/>
        <v>Capitola</v>
      </c>
      <c r="C3035" t="str">
        <f t="shared" si="31"/>
        <v>City</v>
      </c>
      <c r="D3035" t="str">
        <f t="shared" si="31"/>
        <v>06</v>
      </c>
      <c r="E3035" t="str">
        <f t="shared" si="31"/>
        <v>087</v>
      </c>
      <c r="F3035">
        <f t="shared" si="31"/>
        <v>11040</v>
      </c>
      <c r="G3035" t="str">
        <f t="shared" si="31"/>
        <v>CA</v>
      </c>
      <c r="L3035">
        <f t="shared" si="24"/>
        <v>37.675100999999998</v>
      </c>
      <c r="M3035">
        <f t="shared" si="25"/>
        <v>17.311125999999998</v>
      </c>
      <c r="X3035">
        <f t="shared" si="26"/>
        <v>6.9548995223182114E-2</v>
      </c>
    </row>
    <row r="3036" spans="1:24">
      <c r="A3036">
        <v>2021</v>
      </c>
      <c r="B3036" t="str">
        <f t="shared" si="32"/>
        <v>Cardiff School District</v>
      </c>
      <c r="C3036" t="str">
        <f t="shared" si="31"/>
        <v>School District</v>
      </c>
      <c r="D3036" t="str">
        <f t="shared" si="31"/>
        <v>06</v>
      </c>
      <c r="E3036" t="str">
        <f t="shared" si="31"/>
        <v>073</v>
      </c>
      <c r="F3036" t="str">
        <f t="shared" si="31"/>
        <v>07470</v>
      </c>
      <c r="G3036" t="str">
        <f t="shared" si="31"/>
        <v>CA</v>
      </c>
      <c r="L3036">
        <f t="shared" si="24"/>
        <v>25.994831999999999</v>
      </c>
      <c r="M3036">
        <f t="shared" si="25"/>
        <v>11.765454999999999</v>
      </c>
      <c r="X3036" t="str">
        <f t="shared" si="26"/>
        <v/>
      </c>
    </row>
    <row r="3037" spans="1:24">
      <c r="A3037">
        <v>2021</v>
      </c>
      <c r="B3037" t="str">
        <f t="shared" si="32"/>
        <v>Carlsbad</v>
      </c>
      <c r="C3037" t="str">
        <f t="shared" ref="C3037:G3046" si="33">C174</f>
        <v>City</v>
      </c>
      <c r="D3037" t="str">
        <f t="shared" si="33"/>
        <v>06</v>
      </c>
      <c r="E3037" t="str">
        <f t="shared" si="33"/>
        <v>073</v>
      </c>
      <c r="F3037">
        <f t="shared" si="33"/>
        <v>11194</v>
      </c>
      <c r="G3037" t="str">
        <f t="shared" si="33"/>
        <v>CA</v>
      </c>
      <c r="L3037">
        <f t="shared" si="24"/>
        <v>479.75490499999995</v>
      </c>
      <c r="M3037">
        <f t="shared" si="25"/>
        <v>177.08536999999998</v>
      </c>
      <c r="X3037">
        <f t="shared" si="26"/>
        <v>1.775117588705664E-3</v>
      </c>
    </row>
    <row r="3038" spans="1:24">
      <c r="A3038">
        <v>2021</v>
      </c>
      <c r="B3038" t="str">
        <f t="shared" si="32"/>
        <v>Carlsbad Unified School District</v>
      </c>
      <c r="C3038" t="str">
        <f t="shared" si="33"/>
        <v>School District</v>
      </c>
      <c r="D3038" t="str">
        <f t="shared" si="33"/>
        <v>06</v>
      </c>
      <c r="E3038" t="str">
        <f t="shared" si="33"/>
        <v>073</v>
      </c>
      <c r="F3038" t="str">
        <f t="shared" si="33"/>
        <v>07500</v>
      </c>
      <c r="G3038" t="str">
        <f t="shared" si="33"/>
        <v>CA</v>
      </c>
      <c r="L3038">
        <f t="shared" si="24"/>
        <v>318.38345899999996</v>
      </c>
      <c r="M3038">
        <f t="shared" si="25"/>
        <v>140.978397</v>
      </c>
      <c r="X3038">
        <f t="shared" si="26"/>
        <v>2.6138579286361725E-2</v>
      </c>
    </row>
    <row r="3039" spans="1:24">
      <c r="A3039">
        <v>2021</v>
      </c>
      <c r="B3039" t="str">
        <f t="shared" si="32"/>
        <v>Carmel By the Sea</v>
      </c>
      <c r="C3039" t="str">
        <f t="shared" si="33"/>
        <v>City</v>
      </c>
      <c r="D3039" t="str">
        <f t="shared" si="33"/>
        <v>06</v>
      </c>
      <c r="E3039" t="str">
        <f t="shared" si="33"/>
        <v>053</v>
      </c>
      <c r="F3039" t="str">
        <f t="shared" si="33"/>
        <v>11250</v>
      </c>
      <c r="G3039" t="str">
        <f t="shared" si="33"/>
        <v>CA</v>
      </c>
      <c r="L3039">
        <f t="shared" si="24"/>
        <v>45.275109999999998</v>
      </c>
      <c r="M3039">
        <f t="shared" si="25"/>
        <v>20.197922999999999</v>
      </c>
      <c r="X3039" t="str">
        <f t="shared" si="26"/>
        <v/>
      </c>
    </row>
    <row r="3040" spans="1:24">
      <c r="A3040">
        <v>2021</v>
      </c>
      <c r="B3040" t="str">
        <f t="shared" si="32"/>
        <v>Carmel Unified School District</v>
      </c>
      <c r="C3040" t="str">
        <f t="shared" si="33"/>
        <v>School District</v>
      </c>
      <c r="D3040" t="str">
        <f t="shared" si="33"/>
        <v>06</v>
      </c>
      <c r="E3040" t="str">
        <f t="shared" si="33"/>
        <v>053</v>
      </c>
      <c r="F3040" t="str">
        <f t="shared" si="33"/>
        <v>07530</v>
      </c>
      <c r="G3040" t="str">
        <f t="shared" si="33"/>
        <v>CA</v>
      </c>
      <c r="L3040">
        <f t="shared" si="24"/>
        <v>143.59353199999998</v>
      </c>
      <c r="M3040">
        <f t="shared" si="25"/>
        <v>69.213036000000002</v>
      </c>
      <c r="X3040">
        <f t="shared" si="26"/>
        <v>4.239084029511779E-2</v>
      </c>
    </row>
    <row r="3041" spans="1:24">
      <c r="A3041">
        <v>2021</v>
      </c>
      <c r="B3041" t="str">
        <f t="shared" si="32"/>
        <v>Carpinteria</v>
      </c>
      <c r="C3041" t="str">
        <f t="shared" si="33"/>
        <v>City</v>
      </c>
      <c r="D3041" t="str">
        <f t="shared" si="33"/>
        <v>06</v>
      </c>
      <c r="E3041" t="str">
        <f t="shared" si="33"/>
        <v>083</v>
      </c>
      <c r="F3041">
        <f t="shared" si="33"/>
        <v>11446</v>
      </c>
      <c r="G3041" t="str">
        <f t="shared" si="33"/>
        <v>CA</v>
      </c>
      <c r="L3041">
        <f t="shared" si="24"/>
        <v>32.084842000000002</v>
      </c>
      <c r="M3041">
        <f t="shared" si="25"/>
        <v>13.71199</v>
      </c>
      <c r="X3041">
        <f t="shared" si="26"/>
        <v>0.21282536864717574</v>
      </c>
    </row>
    <row r="3042" spans="1:24">
      <c r="A3042">
        <v>2021</v>
      </c>
      <c r="B3042" t="str">
        <f t="shared" si="32"/>
        <v>Carpinteria Unified School District</v>
      </c>
      <c r="C3042" t="str">
        <f t="shared" si="33"/>
        <v>School District</v>
      </c>
      <c r="D3042" t="str">
        <f t="shared" si="33"/>
        <v>06</v>
      </c>
      <c r="E3042" t="str">
        <f t="shared" si="33"/>
        <v>083</v>
      </c>
      <c r="F3042" t="str">
        <f t="shared" si="33"/>
        <v>07560</v>
      </c>
      <c r="G3042" t="str">
        <f t="shared" si="33"/>
        <v>CA</v>
      </c>
      <c r="L3042">
        <f t="shared" si="24"/>
        <v>78.517682999999991</v>
      </c>
      <c r="M3042">
        <f t="shared" si="25"/>
        <v>36.835673999999997</v>
      </c>
      <c r="X3042">
        <f t="shared" si="26"/>
        <v>4.7473863967378661E-2</v>
      </c>
    </row>
    <row r="3043" spans="1:24">
      <c r="A3043">
        <v>2021</v>
      </c>
      <c r="B3043" t="str">
        <f t="shared" si="32"/>
        <v>Carson</v>
      </c>
      <c r="C3043" t="str">
        <f t="shared" si="33"/>
        <v>City</v>
      </c>
      <c r="D3043" t="str">
        <f t="shared" si="33"/>
        <v>06</v>
      </c>
      <c r="E3043" t="str">
        <f t="shared" si="33"/>
        <v>037</v>
      </c>
      <c r="F3043">
        <f t="shared" si="33"/>
        <v>11530</v>
      </c>
      <c r="G3043" t="str">
        <f t="shared" si="33"/>
        <v>CA</v>
      </c>
      <c r="L3043">
        <f t="shared" si="24"/>
        <v>220.36298199999999</v>
      </c>
      <c r="M3043">
        <f t="shared" si="25"/>
        <v>88.986722999999998</v>
      </c>
      <c r="X3043">
        <f t="shared" si="26"/>
        <v>0.57929422272760356</v>
      </c>
    </row>
    <row r="3044" spans="1:24">
      <c r="A3044">
        <v>2021</v>
      </c>
      <c r="B3044" t="str">
        <f t="shared" si="32"/>
        <v>Caruthers Unified School District</v>
      </c>
      <c r="C3044" t="str">
        <f t="shared" si="33"/>
        <v>School District</v>
      </c>
      <c r="D3044" t="str">
        <f t="shared" si="33"/>
        <v>06</v>
      </c>
      <c r="E3044" t="str">
        <f t="shared" si="33"/>
        <v>019</v>
      </c>
      <c r="F3044" t="str">
        <f t="shared" si="33"/>
        <v>00067</v>
      </c>
      <c r="G3044" t="str">
        <f t="shared" si="33"/>
        <v>CA</v>
      </c>
      <c r="L3044">
        <f t="shared" si="24"/>
        <v>60.924493999999996</v>
      </c>
      <c r="M3044">
        <f t="shared" si="25"/>
        <v>26.194922999999999</v>
      </c>
      <c r="X3044">
        <f t="shared" si="26"/>
        <v>8.526447038860005E-2</v>
      </c>
    </row>
    <row r="3045" spans="1:24">
      <c r="A3045">
        <v>2021</v>
      </c>
      <c r="B3045" t="str">
        <f t="shared" si="32"/>
        <v>Cascade Union Elementary School District</v>
      </c>
      <c r="C3045" t="str">
        <f t="shared" si="33"/>
        <v>School District</v>
      </c>
      <c r="D3045" t="str">
        <f t="shared" si="33"/>
        <v>06</v>
      </c>
      <c r="E3045" t="str">
        <f t="shared" si="33"/>
        <v>089</v>
      </c>
      <c r="F3045" t="str">
        <f t="shared" si="33"/>
        <v>07680</v>
      </c>
      <c r="G3045" t="str">
        <f t="shared" si="33"/>
        <v>CA</v>
      </c>
      <c r="L3045">
        <f t="shared" si="24"/>
        <v>39.234228000000002</v>
      </c>
      <c r="M3045">
        <f t="shared" si="25"/>
        <v>18.353071</v>
      </c>
      <c r="X3045">
        <f t="shared" si="26"/>
        <v>8.5759796571541563E-2</v>
      </c>
    </row>
    <row r="3046" spans="1:24">
      <c r="A3046">
        <v>2021</v>
      </c>
      <c r="B3046" t="str">
        <f t="shared" si="32"/>
        <v>Castaic Union School District</v>
      </c>
      <c r="C3046" t="str">
        <f t="shared" si="33"/>
        <v>School District</v>
      </c>
      <c r="D3046" t="str">
        <f t="shared" si="33"/>
        <v>06</v>
      </c>
      <c r="E3046" t="str">
        <f t="shared" si="33"/>
        <v>037</v>
      </c>
      <c r="F3046" t="str">
        <f t="shared" si="33"/>
        <v>07740</v>
      </c>
      <c r="G3046" t="str">
        <f t="shared" si="33"/>
        <v>CA</v>
      </c>
      <c r="L3046">
        <f t="shared" si="24"/>
        <v>50.463111999999995</v>
      </c>
      <c r="M3046">
        <f t="shared" si="25"/>
        <v>24.599489999999999</v>
      </c>
      <c r="X3046" t="str">
        <f t="shared" si="26"/>
        <v/>
      </c>
    </row>
    <row r="3047" spans="1:24">
      <c r="A3047">
        <v>2021</v>
      </c>
      <c r="B3047" t="str">
        <f t="shared" si="32"/>
        <v>Castro Valley Unified School District</v>
      </c>
      <c r="C3047" t="str">
        <f t="shared" ref="C3047:G3056" si="34">C184</f>
        <v>School District</v>
      </c>
      <c r="D3047" t="str">
        <f t="shared" si="34"/>
        <v>06</v>
      </c>
      <c r="E3047" t="str">
        <f t="shared" si="34"/>
        <v>001</v>
      </c>
      <c r="F3047" t="str">
        <f t="shared" si="34"/>
        <v>07800</v>
      </c>
      <c r="G3047" t="str">
        <f t="shared" si="34"/>
        <v>CA</v>
      </c>
      <c r="L3047">
        <f t="shared" si="24"/>
        <v>271.07019700000001</v>
      </c>
      <c r="M3047">
        <f t="shared" si="25"/>
        <v>113.20255399999999</v>
      </c>
      <c r="X3047">
        <f t="shared" si="26"/>
        <v>4.6667037061080822E-2</v>
      </c>
    </row>
    <row r="3048" spans="1:24">
      <c r="A3048">
        <v>2021</v>
      </c>
      <c r="B3048" s="8" t="s">
        <v>2167</v>
      </c>
      <c r="C3048" t="str">
        <f t="shared" si="34"/>
        <v>City</v>
      </c>
      <c r="D3048" t="str">
        <f t="shared" si="34"/>
        <v>06</v>
      </c>
      <c r="E3048" t="str">
        <f t="shared" si="34"/>
        <v>065</v>
      </c>
      <c r="F3048">
        <f t="shared" si="34"/>
        <v>12048</v>
      </c>
      <c r="G3048" t="str">
        <f t="shared" si="34"/>
        <v>CA</v>
      </c>
      <c r="L3048">
        <f t="shared" si="24"/>
        <v>65.834000813741198</v>
      </c>
      <c r="M3048">
        <f t="shared" si="25"/>
        <v>46.713973703446285</v>
      </c>
      <c r="X3048">
        <f t="shared" si="26"/>
        <v>0.31771596633533178</v>
      </c>
    </row>
    <row r="3049" spans="1:24">
      <c r="A3049">
        <v>2021</v>
      </c>
      <c r="B3049" t="str">
        <f t="shared" ref="B3049:B3095" si="35">B186</f>
        <v>Cayucos Elementary School District</v>
      </c>
      <c r="C3049" t="str">
        <f t="shared" si="34"/>
        <v>School District</v>
      </c>
      <c r="D3049" t="str">
        <f t="shared" si="34"/>
        <v>06</v>
      </c>
      <c r="E3049" t="str">
        <f t="shared" si="34"/>
        <v>079</v>
      </c>
      <c r="F3049" t="str">
        <f t="shared" si="34"/>
        <v>07840</v>
      </c>
      <c r="G3049" t="str">
        <f t="shared" si="34"/>
        <v>CA</v>
      </c>
      <c r="L3049">
        <f t="shared" si="24"/>
        <v>9.706747</v>
      </c>
      <c r="M3049">
        <f t="shared" si="25"/>
        <v>4.4574069999999999</v>
      </c>
      <c r="X3049">
        <f t="shared" si="26"/>
        <v>4.63683619046154E-2</v>
      </c>
    </row>
    <row r="3050" spans="1:24">
      <c r="A3050">
        <v>2021</v>
      </c>
      <c r="B3050" t="str">
        <f t="shared" si="35"/>
        <v>Center Joint Unified School District</v>
      </c>
      <c r="C3050" t="str">
        <f t="shared" si="34"/>
        <v>School District</v>
      </c>
      <c r="D3050" t="str">
        <f t="shared" si="34"/>
        <v>06</v>
      </c>
      <c r="E3050" t="str">
        <f t="shared" si="34"/>
        <v>061</v>
      </c>
      <c r="F3050" t="str">
        <f t="shared" si="34"/>
        <v>07900</v>
      </c>
      <c r="G3050" t="str">
        <f t="shared" si="34"/>
        <v>CA</v>
      </c>
      <c r="L3050">
        <f t="shared" si="24"/>
        <v>137.74036799999999</v>
      </c>
      <c r="M3050">
        <f t="shared" si="25"/>
        <v>58.651477</v>
      </c>
      <c r="X3050">
        <f t="shared" si="26"/>
        <v>9.4639680657513936E-2</v>
      </c>
    </row>
    <row r="3051" spans="1:24">
      <c r="A3051">
        <v>2021</v>
      </c>
      <c r="B3051" t="str">
        <f t="shared" si="35"/>
        <v>Centinela Valley Union High School District</v>
      </c>
      <c r="C3051" t="str">
        <f t="shared" si="34"/>
        <v>School District</v>
      </c>
      <c r="D3051" t="str">
        <f t="shared" si="34"/>
        <v>06</v>
      </c>
      <c r="E3051" t="str">
        <f t="shared" si="34"/>
        <v>037</v>
      </c>
      <c r="F3051" t="str">
        <f t="shared" si="34"/>
        <v>07920</v>
      </c>
      <c r="G3051" t="str">
        <f t="shared" si="34"/>
        <v>CA</v>
      </c>
      <c r="L3051">
        <f t="shared" si="24"/>
        <v>273.02004099999999</v>
      </c>
      <c r="M3051">
        <f t="shared" si="25"/>
        <v>114.695206</v>
      </c>
      <c r="X3051">
        <f t="shared" si="26"/>
        <v>-6.2018186545803836E-2</v>
      </c>
    </row>
    <row r="3052" spans="1:24">
      <c r="A3052">
        <v>2021</v>
      </c>
      <c r="B3052" t="str">
        <f t="shared" si="35"/>
        <v>Central School District</v>
      </c>
      <c r="C3052" t="str">
        <f t="shared" si="34"/>
        <v>School District</v>
      </c>
      <c r="D3052" t="str">
        <f t="shared" si="34"/>
        <v>06</v>
      </c>
      <c r="E3052" t="str">
        <f t="shared" si="34"/>
        <v>071</v>
      </c>
      <c r="F3052" t="str">
        <f t="shared" si="34"/>
        <v>07950</v>
      </c>
      <c r="G3052" t="str">
        <f t="shared" si="34"/>
        <v>CA</v>
      </c>
      <c r="L3052">
        <f t="shared" si="24"/>
        <v>119.31032999999999</v>
      </c>
      <c r="M3052">
        <f t="shared" si="25"/>
        <v>54.596531999999996</v>
      </c>
      <c r="X3052" t="str">
        <f t="shared" si="26"/>
        <v/>
      </c>
    </row>
    <row r="3053" spans="1:24">
      <c r="A3053">
        <v>2021</v>
      </c>
      <c r="B3053" t="str">
        <f t="shared" si="35"/>
        <v>Central Unified School District</v>
      </c>
      <c r="C3053" t="str">
        <f t="shared" si="34"/>
        <v>School District</v>
      </c>
      <c r="D3053" t="str">
        <f t="shared" si="34"/>
        <v>06</v>
      </c>
      <c r="E3053" t="str">
        <f t="shared" si="34"/>
        <v>019</v>
      </c>
      <c r="F3053" t="str">
        <f t="shared" si="34"/>
        <v>07970</v>
      </c>
      <c r="G3053" t="str">
        <f t="shared" si="34"/>
        <v>CA</v>
      </c>
      <c r="L3053">
        <f t="shared" si="24"/>
        <v>502.49921799999998</v>
      </c>
      <c r="M3053">
        <f t="shared" si="25"/>
        <v>224.43545</v>
      </c>
      <c r="X3053">
        <f t="shared" si="26"/>
        <v>5.1334564729244539E-2</v>
      </c>
    </row>
    <row r="3054" spans="1:24">
      <c r="A3054">
        <v>2021</v>
      </c>
      <c r="B3054" t="str">
        <f t="shared" si="35"/>
        <v>Central Union High School District</v>
      </c>
      <c r="C3054" t="str">
        <f t="shared" si="34"/>
        <v>School District</v>
      </c>
      <c r="D3054" t="str">
        <f t="shared" si="34"/>
        <v>06</v>
      </c>
      <c r="E3054" t="str">
        <f t="shared" si="34"/>
        <v>025</v>
      </c>
      <c r="F3054" t="str">
        <f t="shared" si="34"/>
        <v>08010</v>
      </c>
      <c r="G3054" t="str">
        <f t="shared" si="34"/>
        <v>CA</v>
      </c>
      <c r="L3054">
        <f t="shared" si="24"/>
        <v>150.429857</v>
      </c>
      <c r="M3054">
        <f t="shared" si="25"/>
        <v>70.257016999999991</v>
      </c>
      <c r="X3054">
        <f t="shared" si="26"/>
        <v>7.4458005830139076E-2</v>
      </c>
    </row>
    <row r="3055" spans="1:24">
      <c r="A3055">
        <v>2021</v>
      </c>
      <c r="B3055" t="str">
        <f t="shared" si="35"/>
        <v>Central Union School District</v>
      </c>
      <c r="C3055" t="str">
        <f t="shared" si="34"/>
        <v>School District</v>
      </c>
      <c r="D3055" t="str">
        <f t="shared" si="34"/>
        <v>06</v>
      </c>
      <c r="E3055" t="str">
        <f t="shared" si="34"/>
        <v>031</v>
      </c>
      <c r="F3055" t="str">
        <f t="shared" si="34"/>
        <v>07980</v>
      </c>
      <c r="G3055" t="str">
        <f t="shared" si="34"/>
        <v>CA</v>
      </c>
      <c r="L3055">
        <f t="shared" si="24"/>
        <v>68.223083000000003</v>
      </c>
      <c r="M3055">
        <f t="shared" si="25"/>
        <v>29.850593999999997</v>
      </c>
      <c r="X3055" t="str">
        <f t="shared" si="26"/>
        <v/>
      </c>
    </row>
    <row r="3056" spans="1:24">
      <c r="A3056">
        <v>2021</v>
      </c>
      <c r="B3056" t="str">
        <f t="shared" si="35"/>
        <v>Centralia School District</v>
      </c>
      <c r="C3056" t="str">
        <f t="shared" si="34"/>
        <v>School District</v>
      </c>
      <c r="D3056" t="str">
        <f t="shared" si="34"/>
        <v>06</v>
      </c>
      <c r="E3056" t="str">
        <f t="shared" si="34"/>
        <v>059</v>
      </c>
      <c r="F3056" t="str">
        <f t="shared" si="34"/>
        <v>08070</v>
      </c>
      <c r="G3056" t="str">
        <f t="shared" si="34"/>
        <v>CA</v>
      </c>
      <c r="L3056">
        <f t="shared" si="24"/>
        <v>124.488452</v>
      </c>
      <c r="M3056">
        <f t="shared" si="25"/>
        <v>56.911668999999996</v>
      </c>
      <c r="X3056" t="str">
        <f t="shared" si="26"/>
        <v/>
      </c>
    </row>
    <row r="3057" spans="1:24">
      <c r="A3057">
        <v>2021</v>
      </c>
      <c r="B3057" t="str">
        <f t="shared" si="35"/>
        <v>Ceres</v>
      </c>
      <c r="C3057" t="str">
        <f t="shared" ref="C3057:G3066" si="36">C194</f>
        <v>City</v>
      </c>
      <c r="D3057" t="str">
        <f t="shared" si="36"/>
        <v>06</v>
      </c>
      <c r="E3057" t="str">
        <f t="shared" si="36"/>
        <v>099</v>
      </c>
      <c r="F3057">
        <f t="shared" si="36"/>
        <v>12524</v>
      </c>
      <c r="G3057" t="str">
        <f t="shared" si="36"/>
        <v>CA</v>
      </c>
      <c r="L3057">
        <f t="shared" ref="L3057:L3120" si="37">IFERROR(VLOOKUP(B3057,revenue2021,12,0)*0.000001,IFERROR(L194/(1+$X3057),L194))</f>
        <v>92.799521999999996</v>
      </c>
      <c r="M3057">
        <f t="shared" ref="M3057:M3120" si="38">IFERROR(VLOOKUP(B3057,revenue2021,13,0)*0.000001,IFERROR(M194/(1+$X3057),M194))</f>
        <v>22.400112</v>
      </c>
      <c r="X3057">
        <f t="shared" ref="X3057:X3120" si="39">IFERROR(VLOOKUP(B3057,chgs2021,4,0),"")</f>
        <v>8.5137055851412707E-2</v>
      </c>
    </row>
    <row r="3058" spans="1:24">
      <c r="A3058">
        <v>2021</v>
      </c>
      <c r="B3058" t="str">
        <f t="shared" si="35"/>
        <v>Ceres Unified School District</v>
      </c>
      <c r="C3058" t="str">
        <f t="shared" si="36"/>
        <v>School District</v>
      </c>
      <c r="D3058" t="str">
        <f t="shared" si="36"/>
        <v>06</v>
      </c>
      <c r="E3058" t="str">
        <f t="shared" si="36"/>
        <v>099</v>
      </c>
      <c r="F3058" t="str">
        <f t="shared" si="36"/>
        <v>08130</v>
      </c>
      <c r="G3058" t="str">
        <f t="shared" si="36"/>
        <v>CA</v>
      </c>
      <c r="L3058">
        <f t="shared" si="37"/>
        <v>454.73927399999997</v>
      </c>
      <c r="M3058">
        <f t="shared" si="38"/>
        <v>212.518755</v>
      </c>
      <c r="X3058">
        <f t="shared" si="39"/>
        <v>8.1470342330164106E-2</v>
      </c>
    </row>
    <row r="3059" spans="1:24">
      <c r="A3059">
        <v>2021</v>
      </c>
      <c r="B3059" t="str">
        <f t="shared" si="35"/>
        <v>Cerritos</v>
      </c>
      <c r="C3059" t="str">
        <f t="shared" si="36"/>
        <v>City</v>
      </c>
      <c r="D3059" t="str">
        <f t="shared" si="36"/>
        <v>06</v>
      </c>
      <c r="E3059" t="str">
        <f t="shared" si="36"/>
        <v>037</v>
      </c>
      <c r="F3059">
        <f t="shared" si="36"/>
        <v>12552</v>
      </c>
      <c r="G3059" t="str">
        <f t="shared" si="36"/>
        <v>CA</v>
      </c>
      <c r="L3059">
        <f t="shared" si="37"/>
        <v>168.839551</v>
      </c>
      <c r="M3059">
        <f t="shared" si="38"/>
        <v>70.639477999999997</v>
      </c>
      <c r="X3059">
        <f t="shared" si="39"/>
        <v>0.22212582881056564</v>
      </c>
    </row>
    <row r="3060" spans="1:24">
      <c r="A3060">
        <v>2021</v>
      </c>
      <c r="B3060" t="str">
        <f t="shared" si="35"/>
        <v>Chaffey Joint Union High School District</v>
      </c>
      <c r="C3060" t="str">
        <f t="shared" si="36"/>
        <v>School District</v>
      </c>
      <c r="D3060" t="str">
        <f t="shared" si="36"/>
        <v>06</v>
      </c>
      <c r="E3060" t="str">
        <f t="shared" si="36"/>
        <v>037</v>
      </c>
      <c r="F3060" t="str">
        <f t="shared" si="36"/>
        <v>08160</v>
      </c>
      <c r="G3060" t="str">
        <f t="shared" si="36"/>
        <v>CA</v>
      </c>
      <c r="L3060">
        <f t="shared" si="37"/>
        <v>809.24551599999995</v>
      </c>
      <c r="M3060">
        <f t="shared" si="38"/>
        <v>344.00764299999997</v>
      </c>
      <c r="X3060">
        <f t="shared" si="39"/>
        <v>6.4189559243979719E-2</v>
      </c>
    </row>
    <row r="3061" spans="1:24">
      <c r="A3061">
        <v>2021</v>
      </c>
      <c r="B3061" t="str">
        <f t="shared" si="35"/>
        <v>Charter Oak Unified School District</v>
      </c>
      <c r="C3061" t="str">
        <f t="shared" si="36"/>
        <v>School District</v>
      </c>
      <c r="D3061" t="str">
        <f t="shared" si="36"/>
        <v>06</v>
      </c>
      <c r="E3061" t="str">
        <f t="shared" si="36"/>
        <v>037</v>
      </c>
      <c r="F3061" t="str">
        <f t="shared" si="36"/>
        <v>08190</v>
      </c>
      <c r="G3061" t="str">
        <f t="shared" si="36"/>
        <v>CA</v>
      </c>
      <c r="L3061">
        <f t="shared" si="37"/>
        <v>133.709959</v>
      </c>
      <c r="M3061">
        <f t="shared" si="38"/>
        <v>63.509979999999999</v>
      </c>
      <c r="X3061">
        <f t="shared" si="39"/>
        <v>8.3825552245699833E-2</v>
      </c>
    </row>
    <row r="3062" spans="1:24">
      <c r="A3062">
        <v>2021</v>
      </c>
      <c r="B3062" t="str">
        <f t="shared" si="35"/>
        <v>Chatom Union Elementary School District</v>
      </c>
      <c r="C3062" t="str">
        <f t="shared" si="36"/>
        <v>School District</v>
      </c>
      <c r="D3062" t="str">
        <f t="shared" si="36"/>
        <v>06</v>
      </c>
      <c r="E3062" t="str">
        <f t="shared" si="36"/>
        <v>099</v>
      </c>
      <c r="F3062" t="str">
        <f t="shared" si="36"/>
        <v>08250</v>
      </c>
      <c r="G3062" t="str">
        <f t="shared" si="36"/>
        <v>CA</v>
      </c>
      <c r="L3062">
        <f t="shared" si="37"/>
        <v>19.323664000000001</v>
      </c>
      <c r="M3062">
        <f t="shared" si="38"/>
        <v>8.6875839999999993</v>
      </c>
      <c r="X3062">
        <f t="shared" si="39"/>
        <v>5.0737654339760033E-2</v>
      </c>
    </row>
    <row r="3063" spans="1:24">
      <c r="A3063">
        <v>2021</v>
      </c>
      <c r="B3063" t="str">
        <f t="shared" si="35"/>
        <v>Chawanakee Unified School District</v>
      </c>
      <c r="C3063" t="str">
        <f t="shared" si="36"/>
        <v>School District</v>
      </c>
      <c r="D3063" t="str">
        <f t="shared" si="36"/>
        <v>06</v>
      </c>
      <c r="E3063" t="str">
        <f t="shared" si="36"/>
        <v>039</v>
      </c>
      <c r="F3063" t="str">
        <f t="shared" si="36"/>
        <v>00116</v>
      </c>
      <c r="G3063" t="str">
        <f t="shared" si="36"/>
        <v>CA</v>
      </c>
      <c r="L3063">
        <f t="shared" si="37"/>
        <v>49.199746999999995</v>
      </c>
      <c r="M3063">
        <f t="shared" si="38"/>
        <v>13.471492</v>
      </c>
      <c r="X3063">
        <f t="shared" si="39"/>
        <v>1.7763531961067194E-2</v>
      </c>
    </row>
    <row r="3064" spans="1:24">
      <c r="A3064">
        <v>2021</v>
      </c>
      <c r="B3064" t="str">
        <f t="shared" si="35"/>
        <v>Chicago Park Elementary School District</v>
      </c>
      <c r="C3064" t="str">
        <f t="shared" si="36"/>
        <v>School District</v>
      </c>
      <c r="D3064" t="str">
        <f t="shared" si="36"/>
        <v>06</v>
      </c>
      <c r="E3064" t="str">
        <f t="shared" si="36"/>
        <v>057</v>
      </c>
      <c r="F3064" t="str">
        <f t="shared" si="36"/>
        <v xml:space="preserve">08340 </v>
      </c>
      <c r="G3064" t="str">
        <f t="shared" si="36"/>
        <v>CA</v>
      </c>
      <c r="L3064">
        <f t="shared" si="37"/>
        <v>4.8038660000000002</v>
      </c>
      <c r="M3064">
        <f t="shared" si="38"/>
        <v>2.4285049999999999</v>
      </c>
      <c r="X3064">
        <f t="shared" si="39"/>
        <v>-4.2106033241499294E-2</v>
      </c>
    </row>
    <row r="3065" spans="1:24">
      <c r="A3065">
        <v>2021</v>
      </c>
      <c r="B3065" t="str">
        <f t="shared" si="35"/>
        <v>Chicago Park Elementary School District</v>
      </c>
      <c r="C3065" t="str">
        <f t="shared" si="36"/>
        <v>School District</v>
      </c>
      <c r="D3065" t="str">
        <f t="shared" si="36"/>
        <v>06</v>
      </c>
      <c r="E3065" t="str">
        <f t="shared" si="36"/>
        <v>057</v>
      </c>
      <c r="F3065" t="str">
        <f t="shared" si="36"/>
        <v>08340</v>
      </c>
      <c r="G3065" t="str">
        <f t="shared" si="36"/>
        <v>CA</v>
      </c>
      <c r="L3065">
        <f t="shared" si="37"/>
        <v>4.8038660000000002</v>
      </c>
      <c r="M3065">
        <f t="shared" si="38"/>
        <v>2.4285049999999999</v>
      </c>
      <c r="X3065">
        <f t="shared" si="39"/>
        <v>-4.2106033241499294E-2</v>
      </c>
    </row>
    <row r="3066" spans="1:24">
      <c r="A3066">
        <v>2021</v>
      </c>
      <c r="B3066" t="str">
        <f t="shared" si="35"/>
        <v>Chico Unified School District</v>
      </c>
      <c r="C3066" t="str">
        <f t="shared" si="36"/>
        <v>School District</v>
      </c>
      <c r="D3066" t="str">
        <f t="shared" si="36"/>
        <v>06</v>
      </c>
      <c r="E3066" t="str">
        <f t="shared" si="36"/>
        <v>007</v>
      </c>
      <c r="F3066" t="str">
        <f t="shared" si="36"/>
        <v>08370</v>
      </c>
      <c r="G3066" t="str">
        <f t="shared" si="36"/>
        <v>CA</v>
      </c>
      <c r="L3066">
        <f t="shared" si="37"/>
        <v>351.97786500000001</v>
      </c>
      <c r="M3066">
        <f t="shared" si="38"/>
        <v>161.25418099999999</v>
      </c>
      <c r="X3066">
        <f t="shared" si="39"/>
        <v>5.6150710564742475E-2</v>
      </c>
    </row>
    <row r="3067" spans="1:24">
      <c r="A3067">
        <v>2021</v>
      </c>
      <c r="B3067" t="str">
        <f t="shared" si="35"/>
        <v>Chino</v>
      </c>
      <c r="C3067" t="str">
        <f t="shared" ref="C3067:G3076" si="40">C204</f>
        <v>City</v>
      </c>
      <c r="D3067" t="str">
        <f t="shared" si="40"/>
        <v>06</v>
      </c>
      <c r="E3067" t="str">
        <f t="shared" si="40"/>
        <v>071</v>
      </c>
      <c r="F3067">
        <f t="shared" si="40"/>
        <v>13210</v>
      </c>
      <c r="G3067" t="str">
        <f t="shared" si="40"/>
        <v>CA</v>
      </c>
      <c r="L3067">
        <f t="shared" si="37"/>
        <v>345.60554400000001</v>
      </c>
      <c r="M3067">
        <f t="shared" si="38"/>
        <v>96.338859999999997</v>
      </c>
      <c r="X3067">
        <f t="shared" si="39"/>
        <v>5.683551359464184E-2</v>
      </c>
    </row>
    <row r="3068" spans="1:24">
      <c r="A3068">
        <v>2021</v>
      </c>
      <c r="B3068" t="str">
        <f t="shared" si="35"/>
        <v>Chino Hills</v>
      </c>
      <c r="C3068" t="str">
        <f t="shared" si="40"/>
        <v>City</v>
      </c>
      <c r="D3068" t="str">
        <f t="shared" si="40"/>
        <v>06</v>
      </c>
      <c r="E3068" t="str">
        <f t="shared" si="40"/>
        <v>071</v>
      </c>
      <c r="F3068">
        <f t="shared" si="40"/>
        <v>13214</v>
      </c>
      <c r="G3068" t="str">
        <f t="shared" si="40"/>
        <v>CA</v>
      </c>
      <c r="L3068">
        <f t="shared" si="37"/>
        <v>158.65605199999999</v>
      </c>
      <c r="M3068">
        <f t="shared" si="38"/>
        <v>45.877476000000001</v>
      </c>
      <c r="X3068">
        <f t="shared" si="39"/>
        <v>-5.8847208106879517E-2</v>
      </c>
    </row>
    <row r="3069" spans="1:24">
      <c r="A3069">
        <v>2021</v>
      </c>
      <c r="B3069" t="str">
        <f t="shared" si="35"/>
        <v>Chino Valley Unified School District</v>
      </c>
      <c r="C3069" t="str">
        <f t="shared" si="40"/>
        <v>School District</v>
      </c>
      <c r="D3069" t="str">
        <f t="shared" si="40"/>
        <v>06</v>
      </c>
      <c r="E3069" t="str">
        <f t="shared" si="40"/>
        <v>071</v>
      </c>
      <c r="F3069" t="str">
        <f t="shared" si="40"/>
        <v>08460</v>
      </c>
      <c r="G3069" t="str">
        <f t="shared" si="40"/>
        <v>CA</v>
      </c>
      <c r="L3069">
        <f t="shared" si="37"/>
        <v>735.59120199999995</v>
      </c>
      <c r="M3069">
        <f t="shared" si="38"/>
        <v>338.12565799999999</v>
      </c>
      <c r="X3069">
        <f t="shared" si="39"/>
        <v>4.4640741834329811E-2</v>
      </c>
    </row>
    <row r="3070" spans="1:24">
      <c r="A3070">
        <v>2021</v>
      </c>
      <c r="B3070" t="str">
        <f t="shared" si="35"/>
        <v>Chowchilla</v>
      </c>
      <c r="C3070" t="str">
        <f t="shared" si="40"/>
        <v>City</v>
      </c>
      <c r="D3070" t="str">
        <f t="shared" si="40"/>
        <v>06</v>
      </c>
      <c r="E3070" t="str">
        <f t="shared" si="40"/>
        <v>039</v>
      </c>
      <c r="F3070">
        <f t="shared" si="40"/>
        <v>13294</v>
      </c>
      <c r="G3070" t="str">
        <f t="shared" si="40"/>
        <v>CA</v>
      </c>
      <c r="L3070">
        <f t="shared" si="37"/>
        <v>29.778506</v>
      </c>
      <c r="M3070">
        <f t="shared" si="38"/>
        <v>7.9577669999999996</v>
      </c>
      <c r="X3070">
        <f t="shared" si="39"/>
        <v>0.53550624971699134</v>
      </c>
    </row>
    <row r="3071" spans="1:24">
      <c r="A3071">
        <v>2021</v>
      </c>
      <c r="B3071" t="str">
        <f t="shared" si="35"/>
        <v>Chowchilla Elementary School District</v>
      </c>
      <c r="C3071" t="str">
        <f t="shared" si="40"/>
        <v>School District</v>
      </c>
      <c r="D3071" t="str">
        <f t="shared" si="40"/>
        <v>06</v>
      </c>
      <c r="E3071" t="str">
        <f t="shared" si="40"/>
        <v>039</v>
      </c>
      <c r="F3071" t="str">
        <f t="shared" si="40"/>
        <v>08520</v>
      </c>
      <c r="G3071" t="str">
        <f t="shared" si="40"/>
        <v>CA</v>
      </c>
      <c r="L3071">
        <f t="shared" si="37"/>
        <v>65.699214999999995</v>
      </c>
      <c r="M3071">
        <f t="shared" si="38"/>
        <v>32.223797999999995</v>
      </c>
      <c r="X3071">
        <f t="shared" si="39"/>
        <v>9.3695960719343094E-2</v>
      </c>
    </row>
    <row r="3072" spans="1:24">
      <c r="A3072">
        <v>2021</v>
      </c>
      <c r="B3072" t="str">
        <f t="shared" si="35"/>
        <v>Chowchilla Union High School District</v>
      </c>
      <c r="C3072" t="str">
        <f t="shared" si="40"/>
        <v>School District</v>
      </c>
      <c r="D3072" t="str">
        <f t="shared" si="40"/>
        <v>06</v>
      </c>
      <c r="E3072" t="str">
        <f t="shared" si="40"/>
        <v>039</v>
      </c>
      <c r="F3072" t="str">
        <f t="shared" si="40"/>
        <v>08550</v>
      </c>
      <c r="G3072" t="str">
        <f t="shared" si="40"/>
        <v>CA</v>
      </c>
      <c r="L3072">
        <f t="shared" si="37"/>
        <v>30.323785999999998</v>
      </c>
      <c r="M3072">
        <f t="shared" si="38"/>
        <v>14.516485999999999</v>
      </c>
      <c r="X3072">
        <f t="shared" si="39"/>
        <v>0.13981045412253398</v>
      </c>
    </row>
    <row r="3073" spans="1:24">
      <c r="A3073">
        <v>2021</v>
      </c>
      <c r="B3073" t="str">
        <f t="shared" si="35"/>
        <v>Chualar Union Elementary School District</v>
      </c>
      <c r="C3073" t="str">
        <f t="shared" si="40"/>
        <v>School District</v>
      </c>
      <c r="D3073" t="str">
        <f t="shared" si="40"/>
        <v>06</v>
      </c>
      <c r="E3073" t="str">
        <f t="shared" si="40"/>
        <v>053</v>
      </c>
      <c r="F3073" t="str">
        <f t="shared" si="40"/>
        <v>08580</v>
      </c>
      <c r="G3073" t="str">
        <f t="shared" si="40"/>
        <v>CA</v>
      </c>
      <c r="L3073">
        <f t="shared" si="37"/>
        <v>10.08892</v>
      </c>
      <c r="M3073">
        <f t="shared" si="38"/>
        <v>4.7976859999999997</v>
      </c>
      <c r="X3073">
        <f t="shared" si="39"/>
        <v>0.10841693328452952</v>
      </c>
    </row>
    <row r="3074" spans="1:24">
      <c r="A3074">
        <v>2021</v>
      </c>
      <c r="B3074" t="str">
        <f t="shared" si="35"/>
        <v>Chula Vista</v>
      </c>
      <c r="C3074" t="str">
        <f t="shared" si="40"/>
        <v>City</v>
      </c>
      <c r="D3074" t="str">
        <f t="shared" si="40"/>
        <v>06</v>
      </c>
      <c r="E3074" t="str">
        <f t="shared" si="40"/>
        <v>073</v>
      </c>
      <c r="F3074">
        <f t="shared" si="40"/>
        <v>13392</v>
      </c>
      <c r="G3074" t="str">
        <f t="shared" si="40"/>
        <v>CA</v>
      </c>
      <c r="L3074">
        <f t="shared" si="37"/>
        <v>627.90052500000002</v>
      </c>
      <c r="M3074">
        <f t="shared" si="38"/>
        <v>217.34702299999998</v>
      </c>
      <c r="X3074">
        <f t="shared" si="39"/>
        <v>0.19278400734682186</v>
      </c>
    </row>
    <row r="3075" spans="1:24">
      <c r="A3075">
        <v>2021</v>
      </c>
      <c r="B3075" t="str">
        <f t="shared" si="35"/>
        <v>Chula Vista Elementary School District</v>
      </c>
      <c r="C3075" t="str">
        <f t="shared" si="40"/>
        <v>School District</v>
      </c>
      <c r="D3075" t="str">
        <f t="shared" si="40"/>
        <v>06</v>
      </c>
      <c r="E3075" t="str">
        <f t="shared" si="40"/>
        <v>073</v>
      </c>
      <c r="F3075" t="str">
        <f t="shared" si="40"/>
        <v>08610</v>
      </c>
      <c r="G3075" t="str">
        <f t="shared" si="40"/>
        <v>CA</v>
      </c>
      <c r="L3075">
        <f t="shared" si="37"/>
        <v>809.29400799999996</v>
      </c>
      <c r="M3075">
        <f t="shared" si="38"/>
        <v>324.37002699999999</v>
      </c>
      <c r="X3075">
        <f t="shared" si="39"/>
        <v>3.9740970406269491E-2</v>
      </c>
    </row>
    <row r="3076" spans="1:24">
      <c r="A3076">
        <v>2021</v>
      </c>
      <c r="B3076" t="str">
        <f t="shared" si="35"/>
        <v>Cienega Union Elementary School District</v>
      </c>
      <c r="C3076" t="str">
        <f t="shared" si="40"/>
        <v>School District</v>
      </c>
      <c r="D3076" t="str">
        <f t="shared" si="40"/>
        <v>06</v>
      </c>
      <c r="E3076" t="str">
        <f t="shared" si="40"/>
        <v>069</v>
      </c>
      <c r="F3076" t="str">
        <f t="shared" si="40"/>
        <v>08640</v>
      </c>
      <c r="G3076" t="str">
        <f t="shared" si="40"/>
        <v>CA</v>
      </c>
      <c r="L3076">
        <f t="shared" si="37"/>
        <v>0.91496699999999997</v>
      </c>
      <c r="M3076">
        <f t="shared" si="38"/>
        <v>0.45433299999999999</v>
      </c>
      <c r="X3076">
        <f t="shared" si="39"/>
        <v>6.0816078033516983E-2</v>
      </c>
    </row>
    <row r="3077" spans="1:24">
      <c r="A3077">
        <v>2021</v>
      </c>
      <c r="B3077" t="str">
        <f t="shared" si="35"/>
        <v>Cinnabar Elementary School District</v>
      </c>
      <c r="C3077" t="str">
        <f t="shared" ref="C3077:G3086" si="41">C214</f>
        <v>School District</v>
      </c>
      <c r="D3077" t="str">
        <f t="shared" si="41"/>
        <v>06</v>
      </c>
      <c r="E3077" t="str">
        <f t="shared" si="41"/>
        <v>097</v>
      </c>
      <c r="F3077" t="str">
        <f t="shared" si="41"/>
        <v>08700</v>
      </c>
      <c r="G3077" t="str">
        <f t="shared" si="41"/>
        <v>CA</v>
      </c>
      <c r="L3077">
        <f t="shared" si="37"/>
        <v>8.9576650000000004</v>
      </c>
      <c r="M3077">
        <f t="shared" si="38"/>
        <v>4.4095449999999996</v>
      </c>
      <c r="X3077">
        <f t="shared" si="39"/>
        <v>0.11953398931474615</v>
      </c>
    </row>
    <row r="3078" spans="1:24">
      <c r="A3078">
        <v>2021</v>
      </c>
      <c r="B3078" t="str">
        <f t="shared" si="35"/>
        <v>Citrus Heights</v>
      </c>
      <c r="C3078" t="str">
        <f t="shared" si="41"/>
        <v>City</v>
      </c>
      <c r="D3078" t="str">
        <f t="shared" si="41"/>
        <v>06</v>
      </c>
      <c r="E3078" t="str">
        <f t="shared" si="41"/>
        <v>067</v>
      </c>
      <c r="F3078">
        <f t="shared" si="41"/>
        <v>13588</v>
      </c>
      <c r="G3078" t="str">
        <f t="shared" si="41"/>
        <v>CA</v>
      </c>
      <c r="L3078">
        <f t="shared" si="37"/>
        <v>91.157647999999995</v>
      </c>
      <c r="M3078">
        <f t="shared" si="38"/>
        <v>36.865218999999996</v>
      </c>
      <c r="X3078">
        <f t="shared" si="39"/>
        <v>9.0685621732846361E-2</v>
      </c>
    </row>
    <row r="3079" spans="1:24">
      <c r="A3079">
        <v>2021</v>
      </c>
      <c r="B3079" t="str">
        <f t="shared" si="35"/>
        <v>San Francisco</v>
      </c>
      <c r="C3079" t="str">
        <f t="shared" si="41"/>
        <v>City</v>
      </c>
      <c r="D3079" t="str">
        <f t="shared" si="41"/>
        <v>06</v>
      </c>
      <c r="E3079" t="str">
        <f t="shared" si="41"/>
        <v>075</v>
      </c>
      <c r="F3079" t="str">
        <f t="shared" si="41"/>
        <v>67000</v>
      </c>
      <c r="G3079" t="str">
        <f t="shared" si="41"/>
        <v>CA</v>
      </c>
      <c r="L3079">
        <f t="shared" si="37"/>
        <v>12997.68170978442</v>
      </c>
      <c r="M3079">
        <f t="shared" si="38"/>
        <v>6146.5438191418971</v>
      </c>
      <c r="X3079">
        <f t="shared" si="39"/>
        <v>2.9025121451588295E-2</v>
      </c>
    </row>
    <row r="3080" spans="1:24">
      <c r="A3080">
        <v>2021</v>
      </c>
      <c r="B3080" t="str">
        <f t="shared" si="35"/>
        <v>Claremont</v>
      </c>
      <c r="C3080" t="str">
        <f t="shared" si="41"/>
        <v>City</v>
      </c>
      <c r="D3080" t="str">
        <f t="shared" si="41"/>
        <v>06</v>
      </c>
      <c r="E3080" t="str">
        <f t="shared" si="41"/>
        <v>037</v>
      </c>
      <c r="F3080" t="str">
        <f t="shared" si="41"/>
        <v>13756</v>
      </c>
      <c r="G3080" t="str">
        <f t="shared" si="41"/>
        <v>CA</v>
      </c>
      <c r="L3080">
        <f t="shared" si="37"/>
        <v>81.541105999999999</v>
      </c>
      <c r="M3080">
        <f t="shared" si="38"/>
        <v>30.816424999999999</v>
      </c>
      <c r="X3080">
        <f t="shared" si="39"/>
        <v>9.4918059738489505E-2</v>
      </c>
    </row>
    <row r="3081" spans="1:24">
      <c r="A3081">
        <v>2021</v>
      </c>
      <c r="B3081" t="str">
        <f t="shared" si="35"/>
        <v>Claremont Unified School District</v>
      </c>
      <c r="C3081" t="str">
        <f t="shared" si="41"/>
        <v>School District</v>
      </c>
      <c r="D3081" t="str">
        <f t="shared" si="41"/>
        <v>06</v>
      </c>
      <c r="E3081" t="str">
        <f t="shared" si="41"/>
        <v>037</v>
      </c>
      <c r="F3081" t="str">
        <f t="shared" si="41"/>
        <v>08760</v>
      </c>
      <c r="G3081" t="str">
        <f t="shared" si="41"/>
        <v>CA</v>
      </c>
      <c r="L3081">
        <f t="shared" si="37"/>
        <v>198.456706</v>
      </c>
      <c r="M3081">
        <f t="shared" si="38"/>
        <v>90.934446999999992</v>
      </c>
      <c r="X3081">
        <f t="shared" si="39"/>
        <v>4.3307419215182753E-2</v>
      </c>
    </row>
    <row r="3082" spans="1:24">
      <c r="A3082">
        <v>2021</v>
      </c>
      <c r="B3082" t="str">
        <f t="shared" si="35"/>
        <v>Clay Joint Elementary School District</v>
      </c>
      <c r="C3082" t="str">
        <f t="shared" si="41"/>
        <v>School District</v>
      </c>
      <c r="D3082" t="str">
        <f t="shared" si="41"/>
        <v>06</v>
      </c>
      <c r="E3082" t="str">
        <f t="shared" si="41"/>
        <v>019</v>
      </c>
      <c r="F3082" t="str">
        <f t="shared" si="41"/>
        <v>08850</v>
      </c>
      <c r="G3082" t="str">
        <f t="shared" si="41"/>
        <v>CA</v>
      </c>
      <c r="L3082">
        <f t="shared" si="37"/>
        <v>5.5729489999999995</v>
      </c>
      <c r="M3082">
        <f t="shared" si="38"/>
        <v>2.7162799999999998</v>
      </c>
      <c r="X3082">
        <f t="shared" si="39"/>
        <v>6.6898895847643511E-2</v>
      </c>
    </row>
    <row r="3083" spans="1:24">
      <c r="A3083">
        <v>2021</v>
      </c>
      <c r="B3083" t="str">
        <f t="shared" si="35"/>
        <v>Clayton</v>
      </c>
      <c r="C3083" t="str">
        <f t="shared" si="41"/>
        <v>City</v>
      </c>
      <c r="D3083" t="str">
        <f t="shared" si="41"/>
        <v>06</v>
      </c>
      <c r="E3083" t="str">
        <f t="shared" si="41"/>
        <v>013</v>
      </c>
      <c r="F3083">
        <f t="shared" si="41"/>
        <v>13882</v>
      </c>
      <c r="G3083" t="str">
        <f t="shared" si="41"/>
        <v>CA</v>
      </c>
      <c r="L3083">
        <f t="shared" si="37"/>
        <v>12.622226</v>
      </c>
      <c r="M3083">
        <f t="shared" si="38"/>
        <v>4.8055279999999998</v>
      </c>
      <c r="X3083">
        <f t="shared" si="39"/>
        <v>0.27682519741066142</v>
      </c>
    </row>
    <row r="3084" spans="1:24">
      <c r="A3084">
        <v>2021</v>
      </c>
      <c r="B3084" t="str">
        <f t="shared" si="35"/>
        <v>Clear Creek Elementary School District</v>
      </c>
      <c r="C3084" t="str">
        <f t="shared" si="41"/>
        <v>School District</v>
      </c>
      <c r="D3084" t="str">
        <f t="shared" si="41"/>
        <v>06</v>
      </c>
      <c r="E3084" t="str">
        <f t="shared" si="41"/>
        <v>057</v>
      </c>
      <c r="F3084" t="str">
        <f t="shared" si="41"/>
        <v>08880</v>
      </c>
      <c r="G3084" t="str">
        <f t="shared" si="41"/>
        <v>CA</v>
      </c>
      <c r="L3084">
        <f t="shared" si="37"/>
        <v>4.0420739999999995</v>
      </c>
      <c r="M3084">
        <f t="shared" si="38"/>
        <v>2.0169859999999997</v>
      </c>
      <c r="X3084">
        <f t="shared" si="39"/>
        <v>3.6739377845665076E-2</v>
      </c>
    </row>
    <row r="3085" spans="1:24">
      <c r="A3085">
        <v>2021</v>
      </c>
      <c r="B3085" t="str">
        <f t="shared" si="35"/>
        <v>Clearlake</v>
      </c>
      <c r="C3085" t="str">
        <f t="shared" si="41"/>
        <v>City</v>
      </c>
      <c r="D3085" t="str">
        <f t="shared" si="41"/>
        <v>06</v>
      </c>
      <c r="E3085" t="str">
        <f t="shared" si="41"/>
        <v>033</v>
      </c>
      <c r="F3085" t="str">
        <f t="shared" si="41"/>
        <v>13945</v>
      </c>
      <c r="G3085" t="str">
        <f t="shared" si="41"/>
        <v>CA</v>
      </c>
      <c r="L3085">
        <f t="shared" si="37"/>
        <v>51.477677</v>
      </c>
      <c r="M3085">
        <f t="shared" si="38"/>
        <v>23.422463999999998</v>
      </c>
      <c r="X3085">
        <f t="shared" si="39"/>
        <v>-0.21868329161420816</v>
      </c>
    </row>
    <row r="3086" spans="1:24">
      <c r="A3086">
        <v>2021</v>
      </c>
      <c r="B3086" t="str">
        <f t="shared" si="35"/>
        <v>Cloverdale</v>
      </c>
      <c r="C3086" t="str">
        <f t="shared" si="41"/>
        <v>City</v>
      </c>
      <c r="D3086" t="str">
        <f t="shared" si="41"/>
        <v>06</v>
      </c>
      <c r="E3086" t="str">
        <f t="shared" si="41"/>
        <v>097</v>
      </c>
      <c r="F3086">
        <f t="shared" si="41"/>
        <v>14190</v>
      </c>
      <c r="G3086" t="str">
        <f t="shared" si="41"/>
        <v>CA</v>
      </c>
      <c r="L3086">
        <f t="shared" si="37"/>
        <v>25.275175999999998</v>
      </c>
      <c r="M3086">
        <f t="shared" si="38"/>
        <v>7.8299369999999993</v>
      </c>
      <c r="X3086">
        <f t="shared" si="39"/>
        <v>-1.2765479232422284E-2</v>
      </c>
    </row>
    <row r="3087" spans="1:24">
      <c r="A3087">
        <v>2021</v>
      </c>
      <c r="B3087" t="str">
        <f t="shared" si="35"/>
        <v>Cloverdale Unified School District</v>
      </c>
      <c r="C3087" t="str">
        <f t="shared" ref="C3087:G3096" si="42">C224</f>
        <v>School District</v>
      </c>
      <c r="D3087" t="str">
        <f t="shared" si="42"/>
        <v>06</v>
      </c>
      <c r="E3087" t="str">
        <f t="shared" si="42"/>
        <v>097</v>
      </c>
      <c r="F3087" t="str">
        <f t="shared" si="42"/>
        <v>08970</v>
      </c>
      <c r="G3087" t="str">
        <f t="shared" si="42"/>
        <v>CA</v>
      </c>
      <c r="L3087">
        <f t="shared" si="37"/>
        <v>41.585735</v>
      </c>
      <c r="M3087">
        <f t="shared" si="38"/>
        <v>18.842524999999998</v>
      </c>
      <c r="X3087">
        <f t="shared" si="39"/>
        <v>4.8007890813497177E-2</v>
      </c>
    </row>
    <row r="3088" spans="1:24">
      <c r="A3088">
        <v>2021</v>
      </c>
      <c r="B3088" t="str">
        <f t="shared" si="35"/>
        <v>Clovis</v>
      </c>
      <c r="C3088" t="str">
        <f t="shared" si="42"/>
        <v>City</v>
      </c>
      <c r="D3088" t="str">
        <f t="shared" si="42"/>
        <v>06</v>
      </c>
      <c r="E3088" t="str">
        <f t="shared" si="42"/>
        <v>019</v>
      </c>
      <c r="F3088">
        <f t="shared" si="42"/>
        <v>14218</v>
      </c>
      <c r="G3088" t="str">
        <f t="shared" si="42"/>
        <v>CA</v>
      </c>
      <c r="L3088">
        <f t="shared" si="37"/>
        <v>316.39219399999996</v>
      </c>
      <c r="M3088">
        <f t="shared" si="38"/>
        <v>97.406314999999992</v>
      </c>
      <c r="X3088">
        <f t="shared" si="39"/>
        <v>0.10928148165387983</v>
      </c>
    </row>
    <row r="3089" spans="1:24">
      <c r="A3089">
        <v>2021</v>
      </c>
      <c r="B3089" t="str">
        <f t="shared" si="35"/>
        <v>Clovis Unified School District</v>
      </c>
      <c r="C3089" t="str">
        <f t="shared" si="42"/>
        <v>School District</v>
      </c>
      <c r="D3089" t="str">
        <f t="shared" si="42"/>
        <v>06</v>
      </c>
      <c r="E3089" t="str">
        <f t="shared" si="42"/>
        <v>019</v>
      </c>
      <c r="F3089" t="str">
        <f t="shared" si="42"/>
        <v>09030</v>
      </c>
      <c r="G3089" t="str">
        <f t="shared" si="42"/>
        <v>CA</v>
      </c>
      <c r="L3089">
        <f t="shared" si="37"/>
        <v>1221.9176179999999</v>
      </c>
      <c r="M3089">
        <f t="shared" si="38"/>
        <v>552.13534099999993</v>
      </c>
      <c r="X3089">
        <f t="shared" si="39"/>
        <v>5.1220844129649244E-2</v>
      </c>
    </row>
    <row r="3090" spans="1:24">
      <c r="A3090">
        <v>2021</v>
      </c>
      <c r="B3090" t="str">
        <f t="shared" si="35"/>
        <v>Coachella</v>
      </c>
      <c r="C3090" t="str">
        <f t="shared" si="42"/>
        <v>City</v>
      </c>
      <c r="D3090" t="str">
        <f t="shared" si="42"/>
        <v>06</v>
      </c>
      <c r="E3090" t="str">
        <f t="shared" si="42"/>
        <v>065</v>
      </c>
      <c r="F3090">
        <f t="shared" si="42"/>
        <v>14260</v>
      </c>
      <c r="G3090" t="str">
        <f t="shared" si="42"/>
        <v>CA</v>
      </c>
      <c r="L3090">
        <f t="shared" si="37"/>
        <v>87.578919999999997</v>
      </c>
      <c r="M3090">
        <f t="shared" si="38"/>
        <v>26.524725999999998</v>
      </c>
      <c r="X3090">
        <f t="shared" si="39"/>
        <v>-1.1186024374485211E-2</v>
      </c>
    </row>
    <row r="3091" spans="1:24">
      <c r="A3091">
        <v>2021</v>
      </c>
      <c r="B3091" t="str">
        <f t="shared" si="35"/>
        <v>Coachella Valley Association of Governments</v>
      </c>
      <c r="C3091" t="str">
        <f t="shared" si="42"/>
        <v>Special District</v>
      </c>
      <c r="D3091" t="str">
        <f t="shared" si="42"/>
        <v>06</v>
      </c>
      <c r="E3091" t="str">
        <f t="shared" si="42"/>
        <v>065</v>
      </c>
      <c r="F3091">
        <f t="shared" si="42"/>
        <v>99014</v>
      </c>
      <c r="G3091" t="str">
        <f t="shared" si="42"/>
        <v>CA</v>
      </c>
      <c r="L3091">
        <f t="shared" si="37"/>
        <v>33.648061999999996</v>
      </c>
      <c r="M3091">
        <f t="shared" si="38"/>
        <v>0.46129100000000001</v>
      </c>
      <c r="X3091">
        <f t="shared" si="39"/>
        <v>1.1835211770133052</v>
      </c>
    </row>
    <row r="3092" spans="1:24">
      <c r="A3092">
        <v>2021</v>
      </c>
      <c r="B3092" t="str">
        <f t="shared" si="35"/>
        <v>Coachella Valley Unified School District</v>
      </c>
      <c r="C3092" t="str">
        <f t="shared" si="42"/>
        <v>School District</v>
      </c>
      <c r="D3092" t="str">
        <f t="shared" si="42"/>
        <v>06</v>
      </c>
      <c r="E3092" t="str">
        <f t="shared" si="42"/>
        <v>025</v>
      </c>
      <c r="F3092" t="str">
        <f t="shared" si="42"/>
        <v>09070</v>
      </c>
      <c r="G3092" t="str">
        <f t="shared" si="42"/>
        <v>CA</v>
      </c>
      <c r="L3092">
        <f t="shared" si="37"/>
        <v>623.31595099999993</v>
      </c>
      <c r="M3092">
        <f t="shared" si="38"/>
        <v>284.21434199999999</v>
      </c>
      <c r="X3092">
        <f t="shared" si="39"/>
        <v>8.6316212102506062E-2</v>
      </c>
    </row>
    <row r="3093" spans="1:24">
      <c r="A3093">
        <v>2021</v>
      </c>
      <c r="B3093" t="str">
        <f t="shared" si="35"/>
        <v>Coalinga</v>
      </c>
      <c r="C3093" t="str">
        <f t="shared" si="42"/>
        <v>City</v>
      </c>
      <c r="D3093" t="str">
        <f t="shared" si="42"/>
        <v>06</v>
      </c>
      <c r="E3093" t="str">
        <f t="shared" si="42"/>
        <v>019</v>
      </c>
      <c r="F3093" t="str">
        <f t="shared" si="42"/>
        <v>14274</v>
      </c>
      <c r="G3093" t="str">
        <f t="shared" si="42"/>
        <v>CA</v>
      </c>
      <c r="L3093">
        <f t="shared" si="37"/>
        <v>37.083459999999995</v>
      </c>
      <c r="M3093">
        <f t="shared" si="38"/>
        <v>11.58319</v>
      </c>
      <c r="X3093">
        <f t="shared" si="39"/>
        <v>0.41386001850359189</v>
      </c>
    </row>
    <row r="3094" spans="1:24">
      <c r="A3094">
        <v>2021</v>
      </c>
      <c r="B3094" t="str">
        <f t="shared" si="35"/>
        <v>Coalinga Huron Unified School District</v>
      </c>
      <c r="C3094" t="str">
        <f t="shared" si="42"/>
        <v>School District</v>
      </c>
      <c r="D3094" t="str">
        <f t="shared" si="42"/>
        <v>06</v>
      </c>
      <c r="E3094" t="str">
        <f t="shared" si="42"/>
        <v>019</v>
      </c>
      <c r="F3094" t="str">
        <f t="shared" si="42"/>
        <v>09120</v>
      </c>
      <c r="G3094" t="str">
        <f t="shared" si="42"/>
        <v>CA</v>
      </c>
      <c r="L3094">
        <f t="shared" si="37"/>
        <v>148.21756199999999</v>
      </c>
      <c r="M3094">
        <f t="shared" si="38"/>
        <v>70.603561999999997</v>
      </c>
      <c r="X3094" t="str">
        <f t="shared" si="39"/>
        <v/>
      </c>
    </row>
    <row r="3095" spans="1:24">
      <c r="A3095">
        <v>2021</v>
      </c>
      <c r="B3095" t="str">
        <f t="shared" si="35"/>
        <v>Coast Unified School District</v>
      </c>
      <c r="C3095" t="str">
        <f t="shared" si="42"/>
        <v>School District</v>
      </c>
      <c r="D3095" t="str">
        <f t="shared" si="42"/>
        <v>06</v>
      </c>
      <c r="E3095" t="str">
        <f t="shared" si="42"/>
        <v>079</v>
      </c>
      <c r="F3095" t="str">
        <f t="shared" si="42"/>
        <v>00049</v>
      </c>
      <c r="G3095" t="str">
        <f t="shared" si="42"/>
        <v>CA</v>
      </c>
      <c r="L3095">
        <f t="shared" si="37"/>
        <v>31.406030999999999</v>
      </c>
      <c r="M3095">
        <f t="shared" si="38"/>
        <v>14.876494999999998</v>
      </c>
      <c r="X3095">
        <f t="shared" si="39"/>
        <v>3.1070215877785912E-2</v>
      </c>
    </row>
    <row r="3096" spans="1:24">
      <c r="A3096">
        <v>2021</v>
      </c>
      <c r="B3096" t="s">
        <v>2185</v>
      </c>
      <c r="C3096" t="str">
        <f t="shared" si="42"/>
        <v>School District</v>
      </c>
      <c r="D3096" t="str">
        <f t="shared" si="42"/>
        <v>06</v>
      </c>
      <c r="E3096" t="str">
        <f t="shared" si="42"/>
        <v>105</v>
      </c>
      <c r="F3096" t="str">
        <f t="shared" si="42"/>
        <v>09240</v>
      </c>
      <c r="G3096" t="str">
        <f t="shared" si="42"/>
        <v>CA</v>
      </c>
      <c r="L3096">
        <f t="shared" si="37"/>
        <v>469.83119599999998</v>
      </c>
      <c r="M3096">
        <f t="shared" si="38"/>
        <v>157.05280099999999</v>
      </c>
      <c r="X3096">
        <f t="shared" si="39"/>
        <v>8.6015518962126628E-2</v>
      </c>
    </row>
    <row r="3097" spans="1:24">
      <c r="A3097">
        <v>2021</v>
      </c>
      <c r="B3097" t="str">
        <f t="shared" ref="B3097:B3128" si="43">B234</f>
        <v>Cold Spring Elementary School District</v>
      </c>
      <c r="C3097" t="str">
        <f t="shared" ref="C3097:G3106" si="44">C234</f>
        <v>School District</v>
      </c>
      <c r="D3097" t="str">
        <f t="shared" si="44"/>
        <v>06</v>
      </c>
      <c r="E3097" t="str">
        <f t="shared" si="44"/>
        <v>083</v>
      </c>
      <c r="F3097" t="str">
        <f t="shared" si="44"/>
        <v>09270</v>
      </c>
      <c r="G3097" t="str">
        <f t="shared" si="44"/>
        <v>CA</v>
      </c>
      <c r="L3097">
        <f t="shared" si="37"/>
        <v>9.5753450000000004</v>
      </c>
      <c r="M3097">
        <f t="shared" si="38"/>
        <v>4.679519</v>
      </c>
      <c r="X3097">
        <f t="shared" si="39"/>
        <v>5.2900289225956021E-2</v>
      </c>
    </row>
    <row r="3098" spans="1:24">
      <c r="A3098">
        <v>2021</v>
      </c>
      <c r="B3098" t="str">
        <f t="shared" si="43"/>
        <v>Colfax</v>
      </c>
      <c r="C3098" t="str">
        <f t="shared" si="44"/>
        <v>City</v>
      </c>
      <c r="D3098" t="str">
        <f t="shared" si="44"/>
        <v>06</v>
      </c>
      <c r="E3098" t="str">
        <f t="shared" si="44"/>
        <v>061</v>
      </c>
      <c r="F3098">
        <f t="shared" si="44"/>
        <v>14498</v>
      </c>
      <c r="G3098" t="str">
        <f t="shared" si="44"/>
        <v>CA</v>
      </c>
      <c r="L3098">
        <f t="shared" si="37"/>
        <v>9.028238</v>
      </c>
      <c r="M3098">
        <f t="shared" si="38"/>
        <v>2.639141</v>
      </c>
      <c r="X3098">
        <f t="shared" si="39"/>
        <v>2.365312674894695E-2</v>
      </c>
    </row>
    <row r="3099" spans="1:24">
      <c r="A3099">
        <v>2021</v>
      </c>
      <c r="B3099" t="str">
        <f t="shared" si="43"/>
        <v>Colfax Elementary School District</v>
      </c>
      <c r="C3099" t="str">
        <f t="shared" si="44"/>
        <v>School District</v>
      </c>
      <c r="D3099" t="str">
        <f t="shared" si="44"/>
        <v>06</v>
      </c>
      <c r="E3099" t="str">
        <f t="shared" si="44"/>
        <v>061</v>
      </c>
      <c r="F3099" t="str">
        <f t="shared" si="44"/>
        <v>09300</v>
      </c>
      <c r="G3099" t="str">
        <f t="shared" si="44"/>
        <v>CA</v>
      </c>
      <c r="L3099">
        <f t="shared" si="37"/>
        <v>10.040246</v>
      </c>
      <c r="M3099">
        <f t="shared" si="38"/>
        <v>4.9074900000000001</v>
      </c>
      <c r="X3099">
        <f t="shared" si="39"/>
        <v>3.5169392323897097E-2</v>
      </c>
    </row>
    <row r="3100" spans="1:24">
      <c r="A3100">
        <v>2021</v>
      </c>
      <c r="B3100" t="str">
        <f t="shared" si="43"/>
        <v>College School District</v>
      </c>
      <c r="C3100" t="str">
        <f t="shared" si="44"/>
        <v>School District</v>
      </c>
      <c r="D3100" t="str">
        <f t="shared" si="44"/>
        <v>06</v>
      </c>
      <c r="E3100" t="str">
        <f t="shared" si="44"/>
        <v>083</v>
      </c>
      <c r="F3100" t="str">
        <f t="shared" si="44"/>
        <v>09330</v>
      </c>
      <c r="G3100" t="str">
        <f t="shared" si="44"/>
        <v>CA</v>
      </c>
      <c r="L3100">
        <f t="shared" si="37"/>
        <v>12.22186</v>
      </c>
      <c r="M3100">
        <f t="shared" si="38"/>
        <v>5.7558439999999997</v>
      </c>
      <c r="X3100" t="str">
        <f t="shared" si="39"/>
        <v/>
      </c>
    </row>
    <row r="3101" spans="1:24">
      <c r="A3101">
        <v>2021</v>
      </c>
      <c r="B3101" t="str">
        <f t="shared" si="43"/>
        <v>Colma</v>
      </c>
      <c r="C3101" t="str">
        <f t="shared" si="44"/>
        <v>Town</v>
      </c>
      <c r="D3101" t="str">
        <f t="shared" si="44"/>
        <v>06</v>
      </c>
      <c r="E3101" t="str">
        <f t="shared" si="44"/>
        <v>081</v>
      </c>
      <c r="F3101" t="str">
        <f t="shared" si="44"/>
        <v>14736</v>
      </c>
      <c r="G3101" t="str">
        <f t="shared" si="44"/>
        <v>CA</v>
      </c>
      <c r="L3101">
        <f t="shared" si="37"/>
        <v>42.220106000000001</v>
      </c>
      <c r="M3101">
        <f t="shared" si="38"/>
        <v>19.780654999999999</v>
      </c>
      <c r="X3101">
        <f t="shared" si="39"/>
        <v>-9.5342742980410441E-2</v>
      </c>
    </row>
    <row r="3102" spans="1:24">
      <c r="A3102">
        <v>2021</v>
      </c>
      <c r="B3102" t="str">
        <f t="shared" si="43"/>
        <v>Colton</v>
      </c>
      <c r="C3102" t="str">
        <f t="shared" si="44"/>
        <v>City</v>
      </c>
      <c r="D3102" t="str">
        <f t="shared" si="44"/>
        <v>06</v>
      </c>
      <c r="E3102" t="str">
        <f t="shared" si="44"/>
        <v>071</v>
      </c>
      <c r="F3102">
        <f t="shared" si="44"/>
        <v>14890</v>
      </c>
      <c r="G3102" t="str">
        <f t="shared" si="44"/>
        <v>CA</v>
      </c>
      <c r="L3102">
        <f t="shared" si="37"/>
        <v>182.714292</v>
      </c>
      <c r="M3102">
        <f t="shared" si="38"/>
        <v>42.625603999999996</v>
      </c>
      <c r="X3102">
        <f t="shared" si="39"/>
        <v>-3.0950874267822677E-2</v>
      </c>
    </row>
    <row r="3103" spans="1:24">
      <c r="A3103">
        <v>2021</v>
      </c>
      <c r="B3103" t="str">
        <f t="shared" si="43"/>
        <v>Colton Joint Unified School District</v>
      </c>
      <c r="C3103" t="str">
        <f t="shared" si="44"/>
        <v>School District</v>
      </c>
      <c r="D3103" t="str">
        <f t="shared" si="44"/>
        <v>06</v>
      </c>
      <c r="E3103" t="str">
        <f t="shared" si="44"/>
        <v>065</v>
      </c>
      <c r="F3103" t="str">
        <f t="shared" si="44"/>
        <v>09390</v>
      </c>
      <c r="G3103" t="str">
        <f t="shared" si="44"/>
        <v>CA</v>
      </c>
      <c r="L3103">
        <f t="shared" si="37"/>
        <v>705.33170999999993</v>
      </c>
      <c r="M3103">
        <f t="shared" si="38"/>
        <v>330.120407</v>
      </c>
      <c r="X3103">
        <f t="shared" si="39"/>
        <v>7.7014242873805469E-2</v>
      </c>
    </row>
    <row r="3104" spans="1:24">
      <c r="A3104">
        <v>2021</v>
      </c>
      <c r="B3104" t="str">
        <f t="shared" si="43"/>
        <v>Columbia Elementary School District</v>
      </c>
      <c r="C3104" t="str">
        <f t="shared" si="44"/>
        <v>School District</v>
      </c>
      <c r="D3104" t="str">
        <f t="shared" si="44"/>
        <v>06</v>
      </c>
      <c r="E3104" t="str">
        <f t="shared" si="44"/>
        <v>089</v>
      </c>
      <c r="F3104" t="str">
        <f t="shared" si="44"/>
        <v>09450</v>
      </c>
      <c r="G3104" t="str">
        <f t="shared" si="44"/>
        <v>CA</v>
      </c>
      <c r="L3104">
        <f t="shared" si="37"/>
        <v>26.265825</v>
      </c>
      <c r="M3104">
        <f t="shared" si="38"/>
        <v>11.311753</v>
      </c>
      <c r="X3104">
        <f t="shared" si="39"/>
        <v>0.31175429769287161</v>
      </c>
    </row>
    <row r="3105" spans="1:24">
      <c r="A3105">
        <v>2021</v>
      </c>
      <c r="B3105" t="str">
        <f t="shared" si="43"/>
        <v>Columbia Union School District</v>
      </c>
      <c r="C3105" t="str">
        <f t="shared" si="44"/>
        <v>School District</v>
      </c>
      <c r="D3105" t="str">
        <f t="shared" si="44"/>
        <v>06</v>
      </c>
      <c r="E3105" t="str">
        <f t="shared" si="44"/>
        <v>109</v>
      </c>
      <c r="F3105" t="str">
        <f t="shared" si="44"/>
        <v>09480</v>
      </c>
      <c r="G3105" t="str">
        <f t="shared" si="44"/>
        <v>CA</v>
      </c>
      <c r="L3105">
        <f t="shared" si="37"/>
        <v>13.807208999999999</v>
      </c>
      <c r="M3105">
        <f t="shared" si="38"/>
        <v>6.6823749999999995</v>
      </c>
      <c r="X3105" t="str">
        <f t="shared" si="39"/>
        <v/>
      </c>
    </row>
    <row r="3106" spans="1:24">
      <c r="A3106">
        <v>2021</v>
      </c>
      <c r="B3106" t="str">
        <f t="shared" si="43"/>
        <v>Columbine Elementary School District</v>
      </c>
      <c r="C3106" t="str">
        <f t="shared" si="44"/>
        <v>School District</v>
      </c>
      <c r="D3106" t="str">
        <f t="shared" si="44"/>
        <v>06</v>
      </c>
      <c r="E3106" t="str">
        <f t="shared" si="44"/>
        <v>107</v>
      </c>
      <c r="F3106" t="str">
        <f t="shared" si="44"/>
        <v>09510</v>
      </c>
      <c r="G3106" t="str">
        <f t="shared" si="44"/>
        <v>CA</v>
      </c>
      <c r="L3106">
        <f t="shared" si="37"/>
        <v>4.3699729999999999</v>
      </c>
      <c r="M3106">
        <f t="shared" si="38"/>
        <v>2.1406679999999998</v>
      </c>
      <c r="X3106">
        <f t="shared" si="39"/>
        <v>5.3008258229565987E-2</v>
      </c>
    </row>
    <row r="3107" spans="1:24">
      <c r="A3107">
        <v>2021</v>
      </c>
      <c r="B3107" t="str">
        <f t="shared" si="43"/>
        <v>Colusa</v>
      </c>
      <c r="C3107" t="str">
        <f t="shared" ref="C3107:G3116" si="45">C244</f>
        <v>City</v>
      </c>
      <c r="D3107" t="str">
        <f t="shared" si="45"/>
        <v>06</v>
      </c>
      <c r="E3107" t="str">
        <f t="shared" si="45"/>
        <v>011</v>
      </c>
      <c r="F3107">
        <f t="shared" si="45"/>
        <v>14946</v>
      </c>
      <c r="G3107" t="str">
        <f t="shared" si="45"/>
        <v>CA</v>
      </c>
      <c r="L3107">
        <f t="shared" si="37"/>
        <v>16.080507999999998</v>
      </c>
      <c r="M3107">
        <f t="shared" si="38"/>
        <v>4.4368699999999999</v>
      </c>
      <c r="X3107">
        <f t="shared" si="39"/>
        <v>3.6538549486455123E-2</v>
      </c>
    </row>
    <row r="3108" spans="1:24">
      <c r="A3108">
        <v>2021</v>
      </c>
      <c r="B3108" t="str">
        <f t="shared" si="43"/>
        <v>Colusa County</v>
      </c>
      <c r="C3108" t="str">
        <f t="shared" si="45"/>
        <v>County</v>
      </c>
      <c r="D3108" t="str">
        <f t="shared" si="45"/>
        <v>06</v>
      </c>
      <c r="E3108" t="str">
        <f t="shared" si="45"/>
        <v>011</v>
      </c>
      <c r="F3108" t="str">
        <f t="shared" si="45"/>
        <v>00000</v>
      </c>
      <c r="G3108" t="str">
        <f t="shared" si="45"/>
        <v>CA</v>
      </c>
      <c r="L3108">
        <f t="shared" si="37"/>
        <v>104.98752899999999</v>
      </c>
      <c r="M3108">
        <f t="shared" si="38"/>
        <v>29.266210999999998</v>
      </c>
      <c r="X3108">
        <f t="shared" si="39"/>
        <v>2.1093025167193426E-3</v>
      </c>
    </row>
    <row r="3109" spans="1:24">
      <c r="A3109">
        <v>2021</v>
      </c>
      <c r="B3109" t="str">
        <f t="shared" si="43"/>
        <v>Colusa County Office of Education</v>
      </c>
      <c r="C3109" t="str">
        <f t="shared" si="45"/>
        <v>School District</v>
      </c>
      <c r="D3109" t="str">
        <f t="shared" si="45"/>
        <v>06</v>
      </c>
      <c r="E3109" t="str">
        <f t="shared" si="45"/>
        <v>011</v>
      </c>
      <c r="F3109" t="str">
        <f t="shared" si="45"/>
        <v>91004</v>
      </c>
      <c r="G3109" t="str">
        <f t="shared" si="45"/>
        <v>CA</v>
      </c>
      <c r="L3109">
        <f t="shared" si="37"/>
        <v>36.378743999999998</v>
      </c>
      <c r="M3109">
        <f t="shared" si="38"/>
        <v>14.111761999999999</v>
      </c>
      <c r="X3109">
        <f t="shared" si="39"/>
        <v>3.3055640241644459E-2</v>
      </c>
    </row>
    <row r="3110" spans="1:24">
      <c r="A3110">
        <v>2021</v>
      </c>
      <c r="B3110" t="str">
        <f t="shared" si="43"/>
        <v>Colusa County One-Stop</v>
      </c>
      <c r="C3110" t="str">
        <f t="shared" si="45"/>
        <v>Special District</v>
      </c>
      <c r="D3110" t="str">
        <f t="shared" si="45"/>
        <v>06</v>
      </c>
      <c r="E3110" t="str">
        <f t="shared" si="45"/>
        <v>011</v>
      </c>
      <c r="F3110">
        <f t="shared" si="45"/>
        <v>99015</v>
      </c>
      <c r="G3110" t="str">
        <f t="shared" si="45"/>
        <v>CA</v>
      </c>
      <c r="L3110">
        <f t="shared" si="37"/>
        <v>2.7751839999999999</v>
      </c>
      <c r="M3110">
        <f t="shared" si="38"/>
        <v>1.3875919999999999</v>
      </c>
      <c r="X3110" t="str">
        <f t="shared" si="39"/>
        <v/>
      </c>
    </row>
    <row r="3111" spans="1:24">
      <c r="A3111">
        <v>2021</v>
      </c>
      <c r="B3111" t="str">
        <f t="shared" si="43"/>
        <v>Colusa Unified School District</v>
      </c>
      <c r="C3111" t="str">
        <f t="shared" si="45"/>
        <v>School District</v>
      </c>
      <c r="D3111" t="str">
        <f t="shared" si="45"/>
        <v>06</v>
      </c>
      <c r="E3111" t="str">
        <f t="shared" si="45"/>
        <v>011</v>
      </c>
      <c r="F3111" t="str">
        <f t="shared" si="45"/>
        <v>09570</v>
      </c>
      <c r="G3111" t="str">
        <f t="shared" si="45"/>
        <v>CA</v>
      </c>
      <c r="L3111">
        <f t="shared" si="37"/>
        <v>42.159048999999996</v>
      </c>
      <c r="M3111">
        <f t="shared" si="38"/>
        <v>20.483906999999999</v>
      </c>
      <c r="X3111">
        <f t="shared" si="39"/>
        <v>5.5783195053552795E-2</v>
      </c>
    </row>
    <row r="3112" spans="1:24">
      <c r="A3112">
        <v>2021</v>
      </c>
      <c r="B3112" t="str">
        <f t="shared" si="43"/>
        <v>Commerce</v>
      </c>
      <c r="C3112" t="str">
        <f t="shared" si="45"/>
        <v>City</v>
      </c>
      <c r="D3112" t="str">
        <f t="shared" si="45"/>
        <v>06</v>
      </c>
      <c r="E3112" t="str">
        <f t="shared" si="45"/>
        <v>037</v>
      </c>
      <c r="F3112">
        <f t="shared" si="45"/>
        <v>14974</v>
      </c>
      <c r="G3112" t="str">
        <f t="shared" si="45"/>
        <v>CA</v>
      </c>
      <c r="L3112">
        <f t="shared" si="37"/>
        <v>125.95662899999999</v>
      </c>
      <c r="M3112">
        <f t="shared" si="38"/>
        <v>52.402181999999996</v>
      </c>
      <c r="X3112">
        <f t="shared" si="39"/>
        <v>0.52639472809835575</v>
      </c>
    </row>
    <row r="3113" spans="1:24">
      <c r="A3113">
        <v>2021</v>
      </c>
      <c r="B3113" t="str">
        <f t="shared" si="43"/>
        <v>Compton Unified School District</v>
      </c>
      <c r="C3113" t="str">
        <f t="shared" si="45"/>
        <v>School District</v>
      </c>
      <c r="D3113" t="str">
        <f t="shared" si="45"/>
        <v>06</v>
      </c>
      <c r="E3113" t="str">
        <f t="shared" si="45"/>
        <v>037</v>
      </c>
      <c r="F3113" t="str">
        <f t="shared" si="45"/>
        <v>09620</v>
      </c>
      <c r="G3113" t="str">
        <f t="shared" si="45"/>
        <v>CA</v>
      </c>
      <c r="L3113">
        <f t="shared" si="37"/>
        <v>733.160214</v>
      </c>
      <c r="M3113">
        <f t="shared" si="38"/>
        <v>354.350056</v>
      </c>
      <c r="X3113">
        <f t="shared" si="39"/>
        <v>0.20739540660813569</v>
      </c>
    </row>
    <row r="3114" spans="1:24">
      <c r="A3114">
        <v>2021</v>
      </c>
      <c r="B3114" t="str">
        <f t="shared" si="43"/>
        <v>Concord</v>
      </c>
      <c r="C3114" t="str">
        <f t="shared" si="45"/>
        <v>City</v>
      </c>
      <c r="D3114" t="str">
        <f t="shared" si="45"/>
        <v>06</v>
      </c>
      <c r="E3114" t="str">
        <f t="shared" si="45"/>
        <v>013</v>
      </c>
      <c r="F3114">
        <f t="shared" si="45"/>
        <v>16000</v>
      </c>
      <c r="G3114" t="str">
        <f t="shared" si="45"/>
        <v>CA</v>
      </c>
      <c r="L3114">
        <f t="shared" si="37"/>
        <v>302.55674699999997</v>
      </c>
      <c r="M3114">
        <f t="shared" si="38"/>
        <v>118.34817799999999</v>
      </c>
      <c r="X3114">
        <f t="shared" si="39"/>
        <v>0.13251131561956156</v>
      </c>
    </row>
    <row r="3115" spans="1:24">
      <c r="A3115">
        <v>2021</v>
      </c>
      <c r="B3115" t="str">
        <f t="shared" si="43"/>
        <v>Conejo Valley Unified School District</v>
      </c>
      <c r="C3115" t="str">
        <f t="shared" si="45"/>
        <v>School District</v>
      </c>
      <c r="D3115" t="str">
        <f t="shared" si="45"/>
        <v>06</v>
      </c>
      <c r="E3115" t="str">
        <f t="shared" si="45"/>
        <v>111</v>
      </c>
      <c r="F3115" t="str">
        <f t="shared" si="45"/>
        <v>09640</v>
      </c>
      <c r="G3115" t="str">
        <f t="shared" si="45"/>
        <v>CA</v>
      </c>
      <c r="L3115">
        <f t="shared" si="37"/>
        <v>445.69013100000001</v>
      </c>
      <c r="M3115">
        <f t="shared" si="38"/>
        <v>209.32430499999998</v>
      </c>
      <c r="X3115">
        <f t="shared" si="39"/>
        <v>4.773916584406273E-2</v>
      </c>
    </row>
    <row r="3116" spans="1:24">
      <c r="A3116">
        <v>2021</v>
      </c>
      <c r="B3116" t="str">
        <f t="shared" si="43"/>
        <v>Consolidated Fire Agencies</v>
      </c>
      <c r="C3116" t="str">
        <f t="shared" si="45"/>
        <v>Special District</v>
      </c>
      <c r="D3116" t="str">
        <f t="shared" si="45"/>
        <v>06</v>
      </c>
      <c r="E3116" t="str">
        <f t="shared" si="45"/>
        <v>071</v>
      </c>
      <c r="F3116">
        <f t="shared" si="45"/>
        <v>99016</v>
      </c>
      <c r="G3116" t="str">
        <f t="shared" si="45"/>
        <v>CA</v>
      </c>
      <c r="L3116">
        <f t="shared" si="37"/>
        <v>26.056759</v>
      </c>
      <c r="M3116">
        <f t="shared" si="38"/>
        <v>12.595894999999999</v>
      </c>
      <c r="X3116" t="str">
        <f t="shared" si="39"/>
        <v/>
      </c>
    </row>
    <row r="3117" spans="1:24">
      <c r="A3117">
        <v>2021</v>
      </c>
      <c r="B3117" t="str">
        <f t="shared" si="43"/>
        <v>Contra Costa County</v>
      </c>
      <c r="C3117" t="str">
        <f t="shared" ref="C3117:G3126" si="46">C254</f>
        <v>County</v>
      </c>
      <c r="D3117" t="str">
        <f t="shared" si="46"/>
        <v>06</v>
      </c>
      <c r="E3117" t="str">
        <f t="shared" si="46"/>
        <v>013</v>
      </c>
      <c r="F3117" t="str">
        <f t="shared" si="46"/>
        <v>00000</v>
      </c>
      <c r="G3117" t="str">
        <f t="shared" si="46"/>
        <v>CA</v>
      </c>
      <c r="L3117">
        <f t="shared" si="37"/>
        <v>6160.5439999999999</v>
      </c>
      <c r="M3117">
        <f t="shared" si="38"/>
        <v>1905.7649999999999</v>
      </c>
      <c r="X3117">
        <f t="shared" si="39"/>
        <v>4.5242596691274853E-2</v>
      </c>
    </row>
    <row r="3118" spans="1:24">
      <c r="A3118">
        <v>2021</v>
      </c>
      <c r="B3118" t="str">
        <f t="shared" si="43"/>
        <v>Contra Costa County Office of Education</v>
      </c>
      <c r="C3118" t="str">
        <f t="shared" si="46"/>
        <v>School District</v>
      </c>
      <c r="D3118" t="str">
        <f t="shared" si="46"/>
        <v>06</v>
      </c>
      <c r="E3118" t="str">
        <f t="shared" si="46"/>
        <v>013</v>
      </c>
      <c r="F3118" t="str">
        <f t="shared" si="46"/>
        <v>91005</v>
      </c>
      <c r="G3118" t="str">
        <f t="shared" si="46"/>
        <v>CA</v>
      </c>
      <c r="L3118">
        <f t="shared" si="37"/>
        <v>161.22609199999999</v>
      </c>
      <c r="M3118">
        <f t="shared" si="38"/>
        <v>77.885801000000001</v>
      </c>
      <c r="X3118">
        <f t="shared" si="39"/>
        <v>1.5398585172453251E-2</v>
      </c>
    </row>
    <row r="3119" spans="1:24">
      <c r="A3119">
        <v>2021</v>
      </c>
      <c r="B3119" t="str">
        <f t="shared" si="43"/>
        <v>Contra Costa County Special Education Local Plan Area</v>
      </c>
      <c r="C3119" t="str">
        <f t="shared" si="46"/>
        <v>School District</v>
      </c>
      <c r="D3119" t="str">
        <f t="shared" si="46"/>
        <v>06</v>
      </c>
      <c r="E3119" t="str">
        <f t="shared" si="46"/>
        <v>013</v>
      </c>
      <c r="F3119" t="str">
        <f t="shared" si="46"/>
        <v>01349</v>
      </c>
      <c r="G3119" t="str">
        <f t="shared" si="46"/>
        <v>CA</v>
      </c>
      <c r="L3119">
        <f t="shared" si="37"/>
        <v>49.214068999999995</v>
      </c>
      <c r="M3119">
        <f t="shared" si="38"/>
        <v>1.8833559999999998</v>
      </c>
      <c r="X3119" t="str">
        <f t="shared" si="39"/>
        <v/>
      </c>
    </row>
    <row r="3120" spans="1:24">
      <c r="A3120">
        <v>2021</v>
      </c>
      <c r="B3120" t="str">
        <f t="shared" si="43"/>
        <v>Contra Costa Transportation Authority</v>
      </c>
      <c r="C3120" t="str">
        <f t="shared" si="46"/>
        <v>Special District</v>
      </c>
      <c r="D3120" t="str">
        <f t="shared" si="46"/>
        <v>06</v>
      </c>
      <c r="E3120" t="str">
        <f t="shared" si="46"/>
        <v>013</v>
      </c>
      <c r="F3120">
        <f t="shared" si="46"/>
        <v>99017</v>
      </c>
      <c r="G3120" t="str">
        <f t="shared" si="46"/>
        <v>CA</v>
      </c>
      <c r="L3120">
        <f t="shared" si="37"/>
        <v>291.44099999999997</v>
      </c>
      <c r="M3120">
        <f t="shared" si="38"/>
        <v>129.57599999999999</v>
      </c>
      <c r="X3120">
        <f t="shared" si="39"/>
        <v>-8.0362616545357951E-2</v>
      </c>
    </row>
    <row r="3121" spans="1:24">
      <c r="A3121">
        <v>2021</v>
      </c>
      <c r="B3121" t="str">
        <f t="shared" si="43"/>
        <v>Corcoran</v>
      </c>
      <c r="C3121" t="str">
        <f t="shared" si="46"/>
        <v>City</v>
      </c>
      <c r="D3121" t="str">
        <f t="shared" si="46"/>
        <v>06</v>
      </c>
      <c r="E3121" t="str">
        <f t="shared" si="46"/>
        <v>031</v>
      </c>
      <c r="F3121">
        <f t="shared" si="46"/>
        <v>16224</v>
      </c>
      <c r="G3121" t="str">
        <f t="shared" si="46"/>
        <v>CA</v>
      </c>
      <c r="L3121">
        <f t="shared" ref="L3121:L3184" si="47">IFERROR(VLOOKUP(B3121,revenue2021,12,0)*0.000001,IFERROR(L258/(1+$X3121),L258))</f>
        <v>32.033901999999998</v>
      </c>
      <c r="M3121">
        <f t="shared" ref="M3121:M3184" si="48">IFERROR(VLOOKUP(B3121,revenue2021,13,0)*0.000001,IFERROR(M258/(1+$X3121),M258))</f>
        <v>8.8788260000000001</v>
      </c>
      <c r="X3121">
        <f t="shared" ref="X3121:X3184" si="49">IFERROR(VLOOKUP(B3121,chgs2021,4,0),"")</f>
        <v>0.17766112375610557</v>
      </c>
    </row>
    <row r="3122" spans="1:24">
      <c r="A3122">
        <v>2021</v>
      </c>
      <c r="B3122" t="str">
        <f t="shared" si="43"/>
        <v>Corcoran Unified School District</v>
      </c>
      <c r="C3122" t="str">
        <f t="shared" si="46"/>
        <v>School District</v>
      </c>
      <c r="D3122" t="str">
        <f t="shared" si="46"/>
        <v>06</v>
      </c>
      <c r="E3122" t="str">
        <f t="shared" si="46"/>
        <v>031</v>
      </c>
      <c r="F3122" t="str">
        <f t="shared" si="46"/>
        <v>09690</v>
      </c>
      <c r="G3122" t="str">
        <f t="shared" si="46"/>
        <v>CA</v>
      </c>
      <c r="L3122">
        <f t="shared" si="47"/>
        <v>113.55847399999999</v>
      </c>
      <c r="M3122">
        <f t="shared" si="48"/>
        <v>52.678726999999995</v>
      </c>
      <c r="X3122" t="str">
        <f t="shared" si="49"/>
        <v/>
      </c>
    </row>
    <row r="3123" spans="1:24">
      <c r="A3123">
        <v>2021</v>
      </c>
      <c r="B3123" t="str">
        <f t="shared" si="43"/>
        <v>Corning</v>
      </c>
      <c r="C3123" t="str">
        <f t="shared" si="46"/>
        <v>City</v>
      </c>
      <c r="D3123" t="str">
        <f t="shared" si="46"/>
        <v>06</v>
      </c>
      <c r="E3123" t="str">
        <f t="shared" si="46"/>
        <v>103</v>
      </c>
      <c r="F3123">
        <f t="shared" si="46"/>
        <v>16322</v>
      </c>
      <c r="G3123" t="str">
        <f t="shared" si="46"/>
        <v>CA</v>
      </c>
      <c r="L3123">
        <f t="shared" si="47"/>
        <v>22.339631999999998</v>
      </c>
      <c r="M3123">
        <f t="shared" si="48"/>
        <v>7.6976769999999997</v>
      </c>
      <c r="X3123">
        <f t="shared" si="49"/>
        <v>3.6857690897016557E-2</v>
      </c>
    </row>
    <row r="3124" spans="1:24">
      <c r="A3124">
        <v>2021</v>
      </c>
      <c r="B3124" t="str">
        <f t="shared" si="43"/>
        <v>Corning Union Elementary School District</v>
      </c>
      <c r="C3124" t="str">
        <f t="shared" si="46"/>
        <v>School District</v>
      </c>
      <c r="D3124" t="str">
        <f t="shared" si="46"/>
        <v>06</v>
      </c>
      <c r="E3124" t="str">
        <f t="shared" si="46"/>
        <v>103</v>
      </c>
      <c r="F3124" t="str">
        <f t="shared" si="46"/>
        <v>09780</v>
      </c>
      <c r="G3124" t="str">
        <f t="shared" si="46"/>
        <v>CA</v>
      </c>
      <c r="L3124">
        <f t="shared" si="47"/>
        <v>62.763871999999999</v>
      </c>
      <c r="M3124">
        <f t="shared" si="48"/>
        <v>30.632116999999997</v>
      </c>
      <c r="X3124">
        <f t="shared" si="49"/>
        <v>7.301162807178449E-2</v>
      </c>
    </row>
    <row r="3125" spans="1:24">
      <c r="A3125">
        <v>2021</v>
      </c>
      <c r="B3125" t="str">
        <f t="shared" si="43"/>
        <v>Corning Union High School District</v>
      </c>
      <c r="C3125" t="str">
        <f t="shared" si="46"/>
        <v>School District</v>
      </c>
      <c r="D3125" t="str">
        <f t="shared" si="46"/>
        <v>06</v>
      </c>
      <c r="E3125" t="str">
        <f t="shared" si="46"/>
        <v>103</v>
      </c>
      <c r="F3125" t="str">
        <f t="shared" si="46"/>
        <v>09810</v>
      </c>
      <c r="G3125" t="str">
        <f t="shared" si="46"/>
        <v>CA</v>
      </c>
      <c r="L3125">
        <f t="shared" si="47"/>
        <v>39.892243999999998</v>
      </c>
      <c r="M3125">
        <f t="shared" si="48"/>
        <v>18.726054999999999</v>
      </c>
      <c r="X3125">
        <f t="shared" si="49"/>
        <v>0.10070517546828028</v>
      </c>
    </row>
    <row r="3126" spans="1:24">
      <c r="A3126">
        <v>2021</v>
      </c>
      <c r="B3126" t="str">
        <f t="shared" si="43"/>
        <v>Corona</v>
      </c>
      <c r="C3126" t="str">
        <f t="shared" si="46"/>
        <v>City</v>
      </c>
      <c r="D3126" t="str">
        <f t="shared" si="46"/>
        <v>06</v>
      </c>
      <c r="E3126" t="str">
        <f t="shared" si="46"/>
        <v>065</v>
      </c>
      <c r="F3126">
        <f t="shared" si="46"/>
        <v>16350</v>
      </c>
      <c r="G3126" t="str">
        <f t="shared" si="46"/>
        <v>CA</v>
      </c>
      <c r="L3126">
        <f t="shared" si="47"/>
        <v>479.25464799999997</v>
      </c>
      <c r="M3126">
        <f t="shared" si="48"/>
        <v>148.70549299999999</v>
      </c>
      <c r="X3126">
        <f t="shared" si="49"/>
        <v>0.13744836901388999</v>
      </c>
    </row>
    <row r="3127" spans="1:24">
      <c r="A3127">
        <v>2021</v>
      </c>
      <c r="B3127" t="str">
        <f t="shared" si="43"/>
        <v>Corona-Norco Unified School District</v>
      </c>
      <c r="C3127" t="str">
        <f t="shared" ref="C3127:G3136" si="50">C264</f>
        <v>School District</v>
      </c>
      <c r="D3127" t="str">
        <f t="shared" si="50"/>
        <v>06</v>
      </c>
      <c r="E3127" t="str">
        <f t="shared" si="50"/>
        <v>065</v>
      </c>
      <c r="F3127" t="str">
        <f t="shared" si="50"/>
        <v>09850</v>
      </c>
      <c r="G3127" t="str">
        <f t="shared" si="50"/>
        <v>CA</v>
      </c>
      <c r="L3127">
        <f t="shared" si="47"/>
        <v>1436.628502</v>
      </c>
      <c r="M3127">
        <f t="shared" si="48"/>
        <v>681.51827600000001</v>
      </c>
      <c r="X3127">
        <f t="shared" si="49"/>
        <v>6.0564451689550519E-2</v>
      </c>
    </row>
    <row r="3128" spans="1:24">
      <c r="A3128">
        <v>2021</v>
      </c>
      <c r="B3128" t="str">
        <f t="shared" si="43"/>
        <v>Coronado</v>
      </c>
      <c r="C3128" t="str">
        <f t="shared" si="50"/>
        <v>City</v>
      </c>
      <c r="D3128" t="str">
        <f t="shared" si="50"/>
        <v>06</v>
      </c>
      <c r="E3128" t="str">
        <f t="shared" si="50"/>
        <v>073</v>
      </c>
      <c r="F3128">
        <f t="shared" si="50"/>
        <v>16378</v>
      </c>
      <c r="G3128" t="str">
        <f t="shared" si="50"/>
        <v>CA</v>
      </c>
      <c r="L3128">
        <f t="shared" si="47"/>
        <v>134.61247900000001</v>
      </c>
      <c r="M3128">
        <f t="shared" si="48"/>
        <v>58.950750999999997</v>
      </c>
      <c r="X3128">
        <f t="shared" si="49"/>
        <v>0.16481021825159931</v>
      </c>
    </row>
    <row r="3129" spans="1:24">
      <c r="A3129">
        <v>2021</v>
      </c>
      <c r="B3129" t="str">
        <f t="shared" ref="B3129:B3147" si="51">B266</f>
        <v>Coronado Unified School District</v>
      </c>
      <c r="C3129" t="str">
        <f t="shared" si="50"/>
        <v>School District</v>
      </c>
      <c r="D3129" t="str">
        <f t="shared" si="50"/>
        <v>06</v>
      </c>
      <c r="E3129" t="str">
        <f t="shared" si="50"/>
        <v>073</v>
      </c>
      <c r="F3129" t="str">
        <f t="shared" si="50"/>
        <v>09870</v>
      </c>
      <c r="G3129" t="str">
        <f t="shared" si="50"/>
        <v>CA</v>
      </c>
      <c r="L3129">
        <f t="shared" si="47"/>
        <v>91.336860999999999</v>
      </c>
      <c r="M3129">
        <f t="shared" si="48"/>
        <v>41.179257</v>
      </c>
      <c r="X3129">
        <f t="shared" si="49"/>
        <v>4.3472287970227848E-2</v>
      </c>
    </row>
    <row r="3130" spans="1:24">
      <c r="A3130">
        <v>2021</v>
      </c>
      <c r="B3130" t="str">
        <f t="shared" si="51"/>
        <v>Corte Madera</v>
      </c>
      <c r="C3130" t="str">
        <f t="shared" si="50"/>
        <v>Town</v>
      </c>
      <c r="D3130" t="str">
        <f t="shared" si="50"/>
        <v>06</v>
      </c>
      <c r="E3130" t="str">
        <f t="shared" si="50"/>
        <v>041</v>
      </c>
      <c r="F3130" t="str">
        <f t="shared" si="50"/>
        <v>16462</v>
      </c>
      <c r="G3130" t="str">
        <f t="shared" si="50"/>
        <v>CA</v>
      </c>
      <c r="L3130">
        <f t="shared" si="47"/>
        <v>66.076422999999991</v>
      </c>
      <c r="M3130">
        <f t="shared" si="48"/>
        <v>28.614369999999997</v>
      </c>
      <c r="X3130">
        <f t="shared" si="49"/>
        <v>2.598863048528461E-2</v>
      </c>
    </row>
    <row r="3131" spans="1:24">
      <c r="A3131">
        <v>2021</v>
      </c>
      <c r="B3131" t="str">
        <f t="shared" si="51"/>
        <v>Costa Mesa</v>
      </c>
      <c r="C3131" t="str">
        <f t="shared" si="50"/>
        <v>City</v>
      </c>
      <c r="D3131" t="str">
        <f t="shared" si="50"/>
        <v>06</v>
      </c>
      <c r="E3131" t="str">
        <f t="shared" si="50"/>
        <v>059</v>
      </c>
      <c r="F3131">
        <f t="shared" si="50"/>
        <v>16532</v>
      </c>
      <c r="G3131" t="str">
        <f t="shared" si="50"/>
        <v>CA</v>
      </c>
      <c r="L3131">
        <f t="shared" si="47"/>
        <v>322.42741000000001</v>
      </c>
      <c r="M3131">
        <f t="shared" si="48"/>
        <v>141.06709599999999</v>
      </c>
      <c r="X3131">
        <f t="shared" si="49"/>
        <v>-1.6621794429105754E-3</v>
      </c>
    </row>
    <row r="3132" spans="1:24">
      <c r="A3132">
        <v>2021</v>
      </c>
      <c r="B3132" t="str">
        <f t="shared" si="51"/>
        <v>Cotati</v>
      </c>
      <c r="C3132" t="str">
        <f t="shared" si="50"/>
        <v>City</v>
      </c>
      <c r="D3132" t="str">
        <f t="shared" si="50"/>
        <v>06</v>
      </c>
      <c r="E3132" t="str">
        <f t="shared" si="50"/>
        <v>097</v>
      </c>
      <c r="F3132">
        <f t="shared" si="50"/>
        <v>16560</v>
      </c>
      <c r="G3132" t="str">
        <f t="shared" si="50"/>
        <v>CA</v>
      </c>
      <c r="L3132">
        <f t="shared" si="47"/>
        <v>27.899774999999998</v>
      </c>
      <c r="M3132">
        <f t="shared" si="48"/>
        <v>10.543474</v>
      </c>
      <c r="X3132">
        <f t="shared" si="49"/>
        <v>8.0230872466747191E-2</v>
      </c>
    </row>
    <row r="3133" spans="1:24">
      <c r="A3133">
        <v>2021</v>
      </c>
      <c r="B3133" t="str">
        <f t="shared" si="51"/>
        <v>Cotati-Rohnert Park Unified School District</v>
      </c>
      <c r="C3133" t="str">
        <f t="shared" si="50"/>
        <v>School District</v>
      </c>
      <c r="D3133" t="str">
        <f t="shared" si="50"/>
        <v>06</v>
      </c>
      <c r="E3133" t="str">
        <f t="shared" si="50"/>
        <v>097</v>
      </c>
      <c r="F3133" t="str">
        <f t="shared" si="50"/>
        <v>09940</v>
      </c>
      <c r="G3133" t="str">
        <f t="shared" si="50"/>
        <v>CA</v>
      </c>
      <c r="L3133">
        <f t="shared" si="47"/>
        <v>164.55498599999999</v>
      </c>
      <c r="M3133">
        <f t="shared" si="48"/>
        <v>72.811897000000002</v>
      </c>
      <c r="X3133">
        <f t="shared" si="49"/>
        <v>0.10077579639169895</v>
      </c>
    </row>
    <row r="3134" spans="1:24">
      <c r="A3134">
        <v>2021</v>
      </c>
      <c r="B3134" t="str">
        <f t="shared" si="51"/>
        <v>Cottonwood Union Elementary School District</v>
      </c>
      <c r="C3134" t="str">
        <f t="shared" si="50"/>
        <v>School District</v>
      </c>
      <c r="D3134" t="str">
        <f t="shared" si="50"/>
        <v>06</v>
      </c>
      <c r="E3134" t="str">
        <f t="shared" si="50"/>
        <v>089</v>
      </c>
      <c r="F3134" t="str">
        <f t="shared" si="50"/>
        <v>09990</v>
      </c>
      <c r="G3134" t="str">
        <f t="shared" si="50"/>
        <v>CA</v>
      </c>
      <c r="L3134">
        <f t="shared" si="47"/>
        <v>24.451473</v>
      </c>
      <c r="M3134">
        <f t="shared" si="48"/>
        <v>11.911748999999999</v>
      </c>
      <c r="X3134">
        <f t="shared" si="49"/>
        <v>6.9214668523590248E-2</v>
      </c>
    </row>
    <row r="3135" spans="1:24">
      <c r="A3135">
        <v>2021</v>
      </c>
      <c r="B3135" t="str">
        <f t="shared" si="51"/>
        <v>County of San Mateo Superintendent of Schools</v>
      </c>
      <c r="C3135" t="str">
        <f t="shared" si="50"/>
        <v>School District</v>
      </c>
      <c r="D3135" t="str">
        <f t="shared" si="50"/>
        <v>06</v>
      </c>
      <c r="E3135" t="str">
        <f t="shared" si="50"/>
        <v>081</v>
      </c>
      <c r="F3135" t="str">
        <f t="shared" si="50"/>
        <v>91033</v>
      </c>
      <c r="G3135" t="str">
        <f t="shared" si="50"/>
        <v>CA</v>
      </c>
      <c r="L3135">
        <f t="shared" si="47"/>
        <v>297.66409399999998</v>
      </c>
      <c r="M3135">
        <f t="shared" si="48"/>
        <v>102.94946299999999</v>
      </c>
      <c r="X3135" t="str">
        <f t="shared" si="49"/>
        <v/>
      </c>
    </row>
    <row r="3136" spans="1:24">
      <c r="A3136">
        <v>2021</v>
      </c>
      <c r="B3136" t="str">
        <f t="shared" si="51"/>
        <v>Covina</v>
      </c>
      <c r="C3136" t="str">
        <f t="shared" si="50"/>
        <v>City</v>
      </c>
      <c r="D3136" t="str">
        <f t="shared" si="50"/>
        <v>06</v>
      </c>
      <c r="E3136" t="str">
        <f t="shared" si="50"/>
        <v>037</v>
      </c>
      <c r="F3136">
        <f t="shared" si="50"/>
        <v>16742</v>
      </c>
      <c r="G3136" t="str">
        <f t="shared" si="50"/>
        <v>CA</v>
      </c>
      <c r="L3136">
        <f t="shared" si="47"/>
        <v>127.558167</v>
      </c>
      <c r="M3136">
        <f t="shared" si="48"/>
        <v>49.378478999999999</v>
      </c>
      <c r="X3136">
        <f t="shared" si="49"/>
        <v>4.6866617278965718E-2</v>
      </c>
    </row>
    <row r="3137" spans="1:24">
      <c r="A3137">
        <v>2021</v>
      </c>
      <c r="B3137" t="str">
        <f t="shared" si="51"/>
        <v>Covina-Valley Unified School District</v>
      </c>
      <c r="C3137" t="str">
        <f t="shared" ref="C3137:G3146" si="52">C274</f>
        <v>School District</v>
      </c>
      <c r="D3137" t="str">
        <f t="shared" si="52"/>
        <v>06</v>
      </c>
      <c r="E3137" t="str">
        <f t="shared" si="52"/>
        <v>037</v>
      </c>
      <c r="F3137" t="str">
        <f t="shared" si="52"/>
        <v>10050</v>
      </c>
      <c r="G3137" t="str">
        <f t="shared" si="52"/>
        <v>CA</v>
      </c>
      <c r="L3137">
        <f t="shared" si="47"/>
        <v>463.46166899999997</v>
      </c>
      <c r="M3137">
        <f t="shared" si="48"/>
        <v>174.12459999999999</v>
      </c>
      <c r="X3137">
        <f t="shared" si="49"/>
        <v>6.4939365262896023E-2</v>
      </c>
    </row>
    <row r="3138" spans="1:24">
      <c r="A3138">
        <v>2021</v>
      </c>
      <c r="B3138" t="str">
        <f t="shared" si="51"/>
        <v>Crescent</v>
      </c>
      <c r="C3138" t="str">
        <f t="shared" si="52"/>
        <v>City</v>
      </c>
      <c r="D3138" t="str">
        <f t="shared" si="52"/>
        <v>06</v>
      </c>
      <c r="E3138" t="str">
        <f t="shared" si="52"/>
        <v>015</v>
      </c>
      <c r="F3138">
        <f t="shared" si="52"/>
        <v>17022</v>
      </c>
      <c r="G3138" t="str">
        <f t="shared" si="52"/>
        <v>CA</v>
      </c>
      <c r="L3138">
        <f t="shared" si="47"/>
        <v>22.982444999999998</v>
      </c>
      <c r="M3138">
        <f t="shared" si="48"/>
        <v>8.6999750000000002</v>
      </c>
      <c r="X3138" t="str">
        <f t="shared" si="49"/>
        <v/>
      </c>
    </row>
    <row r="3139" spans="1:24">
      <c r="A3139">
        <v>2021</v>
      </c>
      <c r="B3139" t="str">
        <f t="shared" si="51"/>
        <v>Cucamonga School District</v>
      </c>
      <c r="C3139" t="str">
        <f t="shared" si="52"/>
        <v>School District</v>
      </c>
      <c r="D3139" t="str">
        <f t="shared" si="52"/>
        <v>06</v>
      </c>
      <c r="E3139" t="str">
        <f t="shared" si="52"/>
        <v>071</v>
      </c>
      <c r="F3139" t="str">
        <f t="shared" si="52"/>
        <v>16300</v>
      </c>
      <c r="G3139" t="str">
        <f t="shared" si="52"/>
        <v>CA</v>
      </c>
      <c r="L3139">
        <f t="shared" si="47"/>
        <v>112.02337899999999</v>
      </c>
      <c r="M3139">
        <f t="shared" si="48"/>
        <v>47.353406999999997</v>
      </c>
      <c r="X3139" t="str">
        <f t="shared" si="49"/>
        <v/>
      </c>
    </row>
    <row r="3140" spans="1:24">
      <c r="A3140">
        <v>2021</v>
      </c>
      <c r="B3140" t="str">
        <f t="shared" si="51"/>
        <v>Cudahy</v>
      </c>
      <c r="C3140" t="str">
        <f t="shared" si="52"/>
        <v>City</v>
      </c>
      <c r="D3140" t="str">
        <f t="shared" si="52"/>
        <v>06</v>
      </c>
      <c r="E3140" t="str">
        <f t="shared" si="52"/>
        <v>037</v>
      </c>
      <c r="F3140">
        <f t="shared" si="52"/>
        <v>17498</v>
      </c>
      <c r="G3140" t="str">
        <f t="shared" si="52"/>
        <v>CA</v>
      </c>
      <c r="L3140">
        <f t="shared" si="47"/>
        <v>27.302779999999998</v>
      </c>
      <c r="M3140">
        <f t="shared" si="48"/>
        <v>11.744036999999999</v>
      </c>
      <c r="X3140">
        <f t="shared" si="49"/>
        <v>0.42352272676108338</v>
      </c>
    </row>
    <row r="3141" spans="1:24">
      <c r="A3141">
        <v>2021</v>
      </c>
      <c r="B3141" t="str">
        <f t="shared" si="51"/>
        <v>Cuddeback Union Elementary School District</v>
      </c>
      <c r="C3141" t="str">
        <f t="shared" si="52"/>
        <v>School District</v>
      </c>
      <c r="D3141" t="str">
        <f t="shared" si="52"/>
        <v>06</v>
      </c>
      <c r="E3141" t="str">
        <f t="shared" si="52"/>
        <v>023</v>
      </c>
      <c r="F3141" t="str">
        <f t="shared" si="52"/>
        <v>10230</v>
      </c>
      <c r="G3141" t="str">
        <f t="shared" si="52"/>
        <v>CA</v>
      </c>
      <c r="L3141">
        <f t="shared" si="47"/>
        <v>4.2620579999999997</v>
      </c>
      <c r="M3141">
        <f t="shared" si="48"/>
        <v>2.0996519999999999</v>
      </c>
      <c r="X3141">
        <f t="shared" si="49"/>
        <v>9.9982886465923168E-2</v>
      </c>
    </row>
    <row r="3142" spans="1:24">
      <c r="A3142">
        <v>2021</v>
      </c>
      <c r="B3142" t="str">
        <f t="shared" si="51"/>
        <v>Culver</v>
      </c>
      <c r="C3142" t="str">
        <f t="shared" si="52"/>
        <v>City</v>
      </c>
      <c r="D3142" t="str">
        <f t="shared" si="52"/>
        <v>06</v>
      </c>
      <c r="E3142" t="str">
        <f t="shared" si="52"/>
        <v>037</v>
      </c>
      <c r="F3142">
        <f t="shared" si="52"/>
        <v>17568</v>
      </c>
      <c r="G3142" t="str">
        <f t="shared" si="52"/>
        <v>CA</v>
      </c>
      <c r="L3142">
        <f t="shared" si="47"/>
        <v>274.93208899999996</v>
      </c>
      <c r="M3142">
        <f t="shared" si="48"/>
        <v>162.55617999999998</v>
      </c>
      <c r="X3142" t="str">
        <f t="shared" si="49"/>
        <v/>
      </c>
    </row>
    <row r="3143" spans="1:24">
      <c r="A3143">
        <v>2021</v>
      </c>
      <c r="B3143" t="str">
        <f t="shared" si="51"/>
        <v>Culver City Unified School District</v>
      </c>
      <c r="C3143" t="str">
        <f t="shared" si="52"/>
        <v>School District</v>
      </c>
      <c r="D3143" t="str">
        <f t="shared" si="52"/>
        <v>06</v>
      </c>
      <c r="E3143" t="str">
        <f t="shared" si="52"/>
        <v>037</v>
      </c>
      <c r="F3143" t="str">
        <f t="shared" si="52"/>
        <v>10260</v>
      </c>
      <c r="G3143" t="str">
        <f t="shared" si="52"/>
        <v>CA</v>
      </c>
      <c r="L3143">
        <f t="shared" si="47"/>
        <v>218.03707699999998</v>
      </c>
      <c r="M3143">
        <f t="shared" si="48"/>
        <v>93.515552999999997</v>
      </c>
      <c r="X3143">
        <f t="shared" si="49"/>
        <v>5.4764261326617804E-2</v>
      </c>
    </row>
    <row r="3144" spans="1:24">
      <c r="A3144">
        <v>2021</v>
      </c>
      <c r="B3144" t="str">
        <f t="shared" si="51"/>
        <v>Cupertino</v>
      </c>
      <c r="C3144" t="str">
        <f t="shared" si="52"/>
        <v>City</v>
      </c>
      <c r="D3144" t="str">
        <f t="shared" si="52"/>
        <v>06</v>
      </c>
      <c r="E3144" t="str">
        <f t="shared" si="52"/>
        <v>085</v>
      </c>
      <c r="F3144">
        <f t="shared" si="52"/>
        <v>17610</v>
      </c>
      <c r="G3144" t="str">
        <f t="shared" si="52"/>
        <v>CA</v>
      </c>
      <c r="L3144">
        <f t="shared" si="47"/>
        <v>226.34677199999999</v>
      </c>
      <c r="M3144">
        <f t="shared" si="48"/>
        <v>105.709678</v>
      </c>
      <c r="X3144">
        <f t="shared" si="49"/>
        <v>3.1983728712674936E-2</v>
      </c>
    </row>
    <row r="3145" spans="1:24">
      <c r="A3145">
        <v>2021</v>
      </c>
      <c r="B3145" t="str">
        <f t="shared" si="51"/>
        <v>Cupertino Union School District</v>
      </c>
      <c r="C3145" t="str">
        <f t="shared" si="52"/>
        <v>School District</v>
      </c>
      <c r="D3145" t="str">
        <f t="shared" si="52"/>
        <v>06</v>
      </c>
      <c r="E3145" t="str">
        <f t="shared" si="52"/>
        <v>085</v>
      </c>
      <c r="F3145" t="str">
        <f t="shared" si="52"/>
        <v>10290</v>
      </c>
      <c r="G3145" t="str">
        <f t="shared" si="52"/>
        <v>CA</v>
      </c>
      <c r="L3145">
        <f t="shared" si="47"/>
        <v>432.124347</v>
      </c>
      <c r="M3145">
        <f t="shared" si="48"/>
        <v>200.825975</v>
      </c>
      <c r="X3145" t="str">
        <f t="shared" si="49"/>
        <v/>
      </c>
    </row>
    <row r="3146" spans="1:24">
      <c r="A3146">
        <v>2021</v>
      </c>
      <c r="B3146" t="str">
        <f t="shared" si="51"/>
        <v>Curtis Creek Elementary School District</v>
      </c>
      <c r="C3146" t="str">
        <f t="shared" si="52"/>
        <v>School District</v>
      </c>
      <c r="D3146" t="str">
        <f t="shared" si="52"/>
        <v>06</v>
      </c>
      <c r="E3146" t="str">
        <f t="shared" si="52"/>
        <v>109</v>
      </c>
      <c r="F3146" t="str">
        <f t="shared" si="52"/>
        <v>10320</v>
      </c>
      <c r="G3146" t="str">
        <f t="shared" si="52"/>
        <v>CA</v>
      </c>
      <c r="L3146">
        <f t="shared" si="47"/>
        <v>13.174809</v>
      </c>
      <c r="M3146">
        <f t="shared" si="48"/>
        <v>6.3927359999999993</v>
      </c>
      <c r="X3146">
        <f t="shared" si="49"/>
        <v>5.38103168457802E-2</v>
      </c>
    </row>
    <row r="3147" spans="1:24">
      <c r="A3147">
        <v>2021</v>
      </c>
      <c r="B3147" t="str">
        <f t="shared" si="51"/>
        <v>Cutler-Orosi Joint Unified School District</v>
      </c>
      <c r="C3147" t="str">
        <f t="shared" ref="C3147:G3156" si="53">C284</f>
        <v>School District</v>
      </c>
      <c r="D3147" t="str">
        <f t="shared" si="53"/>
        <v>06</v>
      </c>
      <c r="E3147" t="str">
        <f t="shared" si="53"/>
        <v>019</v>
      </c>
      <c r="F3147" t="str">
        <f t="shared" si="53"/>
        <v>10350</v>
      </c>
      <c r="G3147" t="str">
        <f t="shared" si="53"/>
        <v>CA</v>
      </c>
      <c r="L3147">
        <f t="shared" si="47"/>
        <v>164.416259</v>
      </c>
      <c r="M3147">
        <f t="shared" si="48"/>
        <v>73.034016999999992</v>
      </c>
      <c r="X3147">
        <f t="shared" si="49"/>
        <v>8.9475427150643633E-2</v>
      </c>
    </row>
    <row r="3148" spans="1:24">
      <c r="A3148">
        <v>2021</v>
      </c>
      <c r="B3148" t="s">
        <v>2213</v>
      </c>
      <c r="C3148" t="str">
        <f t="shared" si="53"/>
        <v>School District</v>
      </c>
      <c r="D3148" t="str">
        <f t="shared" si="53"/>
        <v>06</v>
      </c>
      <c r="E3148" t="str">
        <f t="shared" si="53"/>
        <v>023</v>
      </c>
      <c r="F3148" t="str">
        <f t="shared" si="53"/>
        <v>10380</v>
      </c>
      <c r="G3148" t="str">
        <f t="shared" si="53"/>
        <v>CA</v>
      </c>
      <c r="L3148">
        <f t="shared" si="47"/>
        <v>40.137546</v>
      </c>
      <c r="M3148">
        <f t="shared" si="48"/>
        <v>15.236692999999999</v>
      </c>
      <c r="X3148">
        <f t="shared" si="49"/>
        <v>0.38787066161046568</v>
      </c>
    </row>
    <row r="3149" spans="1:24">
      <c r="A3149">
        <v>2021</v>
      </c>
      <c r="B3149" t="str">
        <f t="shared" ref="B3149:B3180" si="54">B286</f>
        <v>Cuyama Joint Unified School District</v>
      </c>
      <c r="C3149" t="str">
        <f t="shared" si="53"/>
        <v>School District</v>
      </c>
      <c r="D3149" t="str">
        <f t="shared" si="53"/>
        <v>06</v>
      </c>
      <c r="E3149" t="str">
        <f t="shared" si="53"/>
        <v>083</v>
      </c>
      <c r="F3149" t="str">
        <f t="shared" si="53"/>
        <v>00009</v>
      </c>
      <c r="G3149" t="str">
        <f t="shared" si="53"/>
        <v>CA</v>
      </c>
      <c r="L3149">
        <f t="shared" si="47"/>
        <v>7.3455159999999999</v>
      </c>
      <c r="M3149">
        <f t="shared" si="48"/>
        <v>3.4700569999999997</v>
      </c>
      <c r="X3149">
        <f t="shared" si="49"/>
        <v>1.0197750405769184E-2</v>
      </c>
    </row>
    <row r="3150" spans="1:24">
      <c r="A3150">
        <v>2021</v>
      </c>
      <c r="B3150" t="str">
        <f t="shared" si="54"/>
        <v>Cypress</v>
      </c>
      <c r="C3150" t="str">
        <f t="shared" si="53"/>
        <v>City</v>
      </c>
      <c r="D3150" t="str">
        <f t="shared" si="53"/>
        <v>06</v>
      </c>
      <c r="E3150" t="str">
        <f t="shared" si="53"/>
        <v>059</v>
      </c>
      <c r="F3150">
        <f t="shared" si="53"/>
        <v>17750</v>
      </c>
      <c r="G3150" t="str">
        <f t="shared" si="53"/>
        <v>CA</v>
      </c>
      <c r="L3150">
        <f t="shared" si="47"/>
        <v>84.182383000000002</v>
      </c>
      <c r="M3150">
        <f t="shared" si="48"/>
        <v>33.282170999999998</v>
      </c>
      <c r="X3150">
        <f t="shared" si="49"/>
        <v>0.241719892348806</v>
      </c>
    </row>
    <row r="3151" spans="1:24">
      <c r="A3151">
        <v>2021</v>
      </c>
      <c r="B3151" t="str">
        <f t="shared" si="54"/>
        <v>Cypress School District</v>
      </c>
      <c r="C3151" t="str">
        <f t="shared" si="53"/>
        <v>School District</v>
      </c>
      <c r="D3151" t="str">
        <f t="shared" si="53"/>
        <v>06</v>
      </c>
      <c r="E3151" t="str">
        <f t="shared" si="53"/>
        <v>059</v>
      </c>
      <c r="F3151" t="str">
        <f t="shared" si="53"/>
        <v>10440</v>
      </c>
      <c r="G3151" t="str">
        <f t="shared" si="53"/>
        <v>CA</v>
      </c>
      <c r="L3151">
        <f t="shared" si="47"/>
        <v>102.502224</v>
      </c>
      <c r="M3151">
        <f t="shared" si="48"/>
        <v>48.624203999999999</v>
      </c>
      <c r="X3151" t="str">
        <f t="shared" si="49"/>
        <v/>
      </c>
    </row>
    <row r="3152" spans="1:24">
      <c r="A3152">
        <v>2021</v>
      </c>
      <c r="B3152" t="str">
        <f t="shared" si="54"/>
        <v>Daly City</v>
      </c>
      <c r="C3152" t="str">
        <f t="shared" si="53"/>
        <v>City</v>
      </c>
      <c r="D3152" t="str">
        <f t="shared" si="53"/>
        <v>06</v>
      </c>
      <c r="E3152" t="str">
        <f t="shared" si="53"/>
        <v>081</v>
      </c>
      <c r="F3152" t="str">
        <f t="shared" si="53"/>
        <v>17918</v>
      </c>
      <c r="G3152" t="str">
        <f t="shared" si="53"/>
        <v>CA</v>
      </c>
      <c r="L3152">
        <f t="shared" si="47"/>
        <v>247.312254</v>
      </c>
      <c r="M3152">
        <f t="shared" si="48"/>
        <v>89.817487</v>
      </c>
      <c r="X3152">
        <f t="shared" si="49"/>
        <v>0.12943581827304812</v>
      </c>
    </row>
    <row r="3153" spans="1:24">
      <c r="A3153">
        <v>2021</v>
      </c>
      <c r="B3153" t="str">
        <f t="shared" si="54"/>
        <v>Dana Point</v>
      </c>
      <c r="C3153" t="str">
        <f t="shared" si="53"/>
        <v>City</v>
      </c>
      <c r="D3153" t="str">
        <f t="shared" si="53"/>
        <v>06</v>
      </c>
      <c r="E3153" t="str">
        <f t="shared" si="53"/>
        <v>059</v>
      </c>
      <c r="F3153">
        <f t="shared" si="53"/>
        <v>17946</v>
      </c>
      <c r="G3153" t="str">
        <f t="shared" si="53"/>
        <v>CA</v>
      </c>
      <c r="L3153">
        <f t="shared" si="47"/>
        <v>86.852831999999992</v>
      </c>
      <c r="M3153">
        <f t="shared" si="48"/>
        <v>41.415543999999997</v>
      </c>
      <c r="X3153">
        <f t="shared" si="49"/>
        <v>0.22054493077297566</v>
      </c>
    </row>
    <row r="3154" spans="1:24">
      <c r="A3154">
        <v>2021</v>
      </c>
      <c r="B3154" t="str">
        <f t="shared" si="54"/>
        <v>Danville</v>
      </c>
      <c r="C3154" t="str">
        <f t="shared" si="53"/>
        <v>Town</v>
      </c>
      <c r="D3154" t="str">
        <f t="shared" si="53"/>
        <v>06</v>
      </c>
      <c r="E3154" t="str">
        <f t="shared" si="53"/>
        <v>013</v>
      </c>
      <c r="F3154" t="str">
        <f t="shared" si="53"/>
        <v>17988</v>
      </c>
      <c r="G3154" t="str">
        <f t="shared" si="53"/>
        <v>CA</v>
      </c>
      <c r="L3154">
        <f t="shared" si="47"/>
        <v>72.602638999999996</v>
      </c>
      <c r="M3154">
        <f t="shared" si="48"/>
        <v>30.623666</v>
      </c>
      <c r="X3154">
        <f t="shared" si="49"/>
        <v>1.1866475396304631E-2</v>
      </c>
    </row>
    <row r="3155" spans="1:24">
      <c r="A3155">
        <v>2021</v>
      </c>
      <c r="B3155" t="str">
        <f t="shared" si="54"/>
        <v>Davis Joint Unified School District</v>
      </c>
      <c r="C3155" t="str">
        <f t="shared" si="53"/>
        <v>School District</v>
      </c>
      <c r="D3155" t="str">
        <f t="shared" si="53"/>
        <v>06</v>
      </c>
      <c r="E3155" t="str">
        <f t="shared" si="53"/>
        <v>095</v>
      </c>
      <c r="F3155" t="str">
        <f t="shared" si="53"/>
        <v>10620</v>
      </c>
      <c r="G3155" t="str">
        <f t="shared" si="53"/>
        <v>CA</v>
      </c>
      <c r="L3155">
        <f t="shared" si="47"/>
        <v>263.21330899999998</v>
      </c>
      <c r="M3155">
        <f t="shared" si="48"/>
        <v>116.92914999999999</v>
      </c>
      <c r="X3155">
        <f t="shared" si="49"/>
        <v>4.3553132288054783E-2</v>
      </c>
    </row>
    <row r="3156" spans="1:24">
      <c r="A3156">
        <v>2021</v>
      </c>
      <c r="B3156" t="str">
        <f t="shared" si="54"/>
        <v>Dehesa School District</v>
      </c>
      <c r="C3156" t="str">
        <f t="shared" si="53"/>
        <v>School District</v>
      </c>
      <c r="D3156" t="str">
        <f t="shared" si="53"/>
        <v>06</v>
      </c>
      <c r="E3156" t="str">
        <f t="shared" si="53"/>
        <v>073</v>
      </c>
      <c r="F3156" t="str">
        <f t="shared" si="53"/>
        <v>10710</v>
      </c>
      <c r="G3156" t="str">
        <f t="shared" si="53"/>
        <v>CA</v>
      </c>
      <c r="L3156">
        <f t="shared" si="47"/>
        <v>7.4241459999999995</v>
      </c>
      <c r="M3156">
        <f t="shared" si="48"/>
        <v>2.7353739999999998</v>
      </c>
      <c r="X3156" t="str">
        <f t="shared" si="49"/>
        <v/>
      </c>
    </row>
    <row r="3157" spans="1:24">
      <c r="A3157">
        <v>2021</v>
      </c>
      <c r="B3157" t="str">
        <f t="shared" si="54"/>
        <v>Del Mar</v>
      </c>
      <c r="C3157" t="str">
        <f t="shared" ref="C3157:G3166" si="55">C294</f>
        <v>City</v>
      </c>
      <c r="D3157" t="str">
        <f t="shared" si="55"/>
        <v>06</v>
      </c>
      <c r="E3157" t="str">
        <f t="shared" si="55"/>
        <v>073</v>
      </c>
      <c r="F3157">
        <f t="shared" si="55"/>
        <v>18506</v>
      </c>
      <c r="G3157" t="str">
        <f t="shared" si="55"/>
        <v>CA</v>
      </c>
      <c r="L3157">
        <f t="shared" si="47"/>
        <v>49.240738999999998</v>
      </c>
      <c r="M3157">
        <f t="shared" si="48"/>
        <v>19.708652999999998</v>
      </c>
      <c r="X3157">
        <f t="shared" si="49"/>
        <v>0.11941524437350814</v>
      </c>
    </row>
    <row r="3158" spans="1:24">
      <c r="A3158">
        <v>2021</v>
      </c>
      <c r="B3158" t="str">
        <f t="shared" si="54"/>
        <v>Del Mar Union School District</v>
      </c>
      <c r="C3158" t="str">
        <f t="shared" si="55"/>
        <v>School District</v>
      </c>
      <c r="D3158" t="str">
        <f t="shared" si="55"/>
        <v>06</v>
      </c>
      <c r="E3158" t="str">
        <f t="shared" si="55"/>
        <v>073</v>
      </c>
      <c r="F3158" t="str">
        <f t="shared" si="55"/>
        <v>10740</v>
      </c>
      <c r="G3158" t="str">
        <f t="shared" si="55"/>
        <v>CA</v>
      </c>
      <c r="L3158">
        <f t="shared" si="47"/>
        <v>158.128176</v>
      </c>
      <c r="M3158">
        <f t="shared" si="48"/>
        <v>72.162847999999997</v>
      </c>
      <c r="X3158" t="str">
        <f t="shared" si="49"/>
        <v/>
      </c>
    </row>
    <row r="3159" spans="1:24">
      <c r="A3159">
        <v>2021</v>
      </c>
      <c r="B3159" t="str">
        <f t="shared" si="54"/>
        <v>Del Norte County</v>
      </c>
      <c r="C3159" t="str">
        <f t="shared" si="55"/>
        <v>County</v>
      </c>
      <c r="D3159" t="str">
        <f t="shared" si="55"/>
        <v>06</v>
      </c>
      <c r="E3159" t="str">
        <f t="shared" si="55"/>
        <v>015</v>
      </c>
      <c r="F3159" t="str">
        <f t="shared" si="55"/>
        <v>00000</v>
      </c>
      <c r="G3159" t="str">
        <f t="shared" si="55"/>
        <v>CA</v>
      </c>
      <c r="L3159">
        <f t="shared" si="47"/>
        <v>107.733947</v>
      </c>
      <c r="M3159">
        <f t="shared" si="48"/>
        <v>20.627889</v>
      </c>
      <c r="X3159">
        <f t="shared" si="49"/>
        <v>-3.2554057335732765E-2</v>
      </c>
    </row>
    <row r="3160" spans="1:24">
      <c r="A3160">
        <v>2021</v>
      </c>
      <c r="B3160" t="str">
        <f t="shared" si="54"/>
        <v>Del Norte County Schools</v>
      </c>
      <c r="C3160" t="str">
        <f t="shared" si="55"/>
        <v>School District</v>
      </c>
      <c r="D3160" t="str">
        <f t="shared" si="55"/>
        <v>06</v>
      </c>
      <c r="E3160" t="str">
        <f t="shared" si="55"/>
        <v>015</v>
      </c>
      <c r="F3160" t="str">
        <f t="shared" si="55"/>
        <v>10770</v>
      </c>
      <c r="G3160" t="str">
        <f t="shared" si="55"/>
        <v>CA</v>
      </c>
      <c r="L3160">
        <f t="shared" si="47"/>
        <v>131.86917800000001</v>
      </c>
      <c r="M3160">
        <f t="shared" si="48"/>
        <v>56.521293999999997</v>
      </c>
      <c r="X3160" t="str">
        <f t="shared" si="49"/>
        <v/>
      </c>
    </row>
    <row r="3161" spans="1:24">
      <c r="A3161">
        <v>2021</v>
      </c>
      <c r="B3161" t="str">
        <f t="shared" si="54"/>
        <v>Del Rey Oaks</v>
      </c>
      <c r="C3161" t="str">
        <f t="shared" si="55"/>
        <v>City</v>
      </c>
      <c r="D3161" t="str">
        <f t="shared" si="55"/>
        <v>06</v>
      </c>
      <c r="E3161" t="str">
        <f t="shared" si="55"/>
        <v>053</v>
      </c>
      <c r="F3161" t="str">
        <f t="shared" si="55"/>
        <v>18688</v>
      </c>
      <c r="G3161" t="str">
        <f t="shared" si="55"/>
        <v>CA</v>
      </c>
      <c r="L3161">
        <f t="shared" si="47"/>
        <v>8.156293999999999</v>
      </c>
      <c r="M3161">
        <f t="shared" si="48"/>
        <v>3.9762579999999996</v>
      </c>
      <c r="X3161">
        <f t="shared" si="49"/>
        <v>0.22172118936172552</v>
      </c>
    </row>
    <row r="3162" spans="1:24">
      <c r="A3162">
        <v>2021</v>
      </c>
      <c r="B3162" t="str">
        <f t="shared" si="54"/>
        <v>Delano</v>
      </c>
      <c r="C3162" t="str">
        <f t="shared" si="55"/>
        <v>City</v>
      </c>
      <c r="D3162" t="str">
        <f t="shared" si="55"/>
        <v>06</v>
      </c>
      <c r="E3162" t="str">
        <f t="shared" si="55"/>
        <v>029</v>
      </c>
      <c r="F3162">
        <f t="shared" si="55"/>
        <v>18394</v>
      </c>
      <c r="G3162" t="str">
        <f t="shared" si="55"/>
        <v>CA</v>
      </c>
      <c r="L3162">
        <f t="shared" si="47"/>
        <v>89.374596999999994</v>
      </c>
      <c r="M3162">
        <f t="shared" si="48"/>
        <v>25.611335</v>
      </c>
      <c r="X3162">
        <f t="shared" si="49"/>
        <v>1.141953600618956E-4</v>
      </c>
    </row>
    <row r="3163" spans="1:24">
      <c r="A3163">
        <v>2021</v>
      </c>
      <c r="B3163" t="str">
        <f t="shared" si="54"/>
        <v>Delano Joint Union High School District</v>
      </c>
      <c r="C3163" t="str">
        <f t="shared" si="55"/>
        <v>School District</v>
      </c>
      <c r="D3163" t="str">
        <f t="shared" si="55"/>
        <v>06</v>
      </c>
      <c r="E3163" t="str">
        <f t="shared" si="55"/>
        <v>029</v>
      </c>
      <c r="F3163" t="str">
        <f t="shared" si="55"/>
        <v>10860</v>
      </c>
      <c r="G3163" t="str">
        <f t="shared" si="55"/>
        <v>CA</v>
      </c>
      <c r="L3163">
        <f t="shared" si="47"/>
        <v>164.65092999999999</v>
      </c>
      <c r="M3163">
        <f t="shared" si="48"/>
        <v>77.317335999999997</v>
      </c>
      <c r="X3163">
        <f t="shared" si="49"/>
        <v>8.0116086669710984E-2</v>
      </c>
    </row>
    <row r="3164" spans="1:24">
      <c r="A3164">
        <v>2021</v>
      </c>
      <c r="B3164" t="str">
        <f t="shared" si="54"/>
        <v>Delano Union School District</v>
      </c>
      <c r="C3164" t="str">
        <f t="shared" si="55"/>
        <v>School District</v>
      </c>
      <c r="D3164" t="str">
        <f t="shared" si="55"/>
        <v>06</v>
      </c>
      <c r="E3164" t="str">
        <f t="shared" si="55"/>
        <v>029</v>
      </c>
      <c r="F3164" t="str">
        <f t="shared" si="55"/>
        <v>10890</v>
      </c>
      <c r="G3164" t="str">
        <f t="shared" si="55"/>
        <v>CA</v>
      </c>
      <c r="L3164">
        <f t="shared" si="47"/>
        <v>205.124505</v>
      </c>
      <c r="M3164">
        <f t="shared" si="48"/>
        <v>84.647137999999998</v>
      </c>
      <c r="X3164" t="str">
        <f t="shared" si="49"/>
        <v/>
      </c>
    </row>
    <row r="3165" spans="1:24">
      <c r="A3165">
        <v>2021</v>
      </c>
      <c r="B3165" t="str">
        <f t="shared" si="54"/>
        <v>Delhi Unified School District</v>
      </c>
      <c r="C3165" t="str">
        <f t="shared" si="55"/>
        <v>School District</v>
      </c>
      <c r="D3165" t="str">
        <f t="shared" si="55"/>
        <v>06</v>
      </c>
      <c r="E3165" t="str">
        <f t="shared" si="55"/>
        <v>047</v>
      </c>
      <c r="F3165" t="str">
        <f t="shared" si="55"/>
        <v>00039</v>
      </c>
      <c r="G3165" t="str">
        <f t="shared" si="55"/>
        <v>CA</v>
      </c>
      <c r="L3165">
        <f t="shared" si="47"/>
        <v>79.141809999999992</v>
      </c>
      <c r="M3165">
        <f t="shared" si="48"/>
        <v>38.574635999999998</v>
      </c>
      <c r="X3165">
        <f t="shared" si="49"/>
        <v>8.6932861823340771E-2</v>
      </c>
    </row>
    <row r="3166" spans="1:24">
      <c r="A3166">
        <v>2021</v>
      </c>
      <c r="B3166" t="str">
        <f t="shared" si="54"/>
        <v>Denair Unified School District</v>
      </c>
      <c r="C3166" t="str">
        <f t="shared" si="55"/>
        <v>School District</v>
      </c>
      <c r="D3166" t="str">
        <f t="shared" si="55"/>
        <v>06</v>
      </c>
      <c r="E3166" t="str">
        <f t="shared" si="55"/>
        <v>099</v>
      </c>
      <c r="F3166" t="str">
        <f t="shared" si="55"/>
        <v>11040</v>
      </c>
      <c r="G3166" t="str">
        <f t="shared" si="55"/>
        <v>CA</v>
      </c>
      <c r="L3166">
        <f t="shared" si="47"/>
        <v>40.671113999999996</v>
      </c>
      <c r="M3166">
        <f t="shared" si="48"/>
        <v>17.656489999999998</v>
      </c>
      <c r="X3166">
        <f t="shared" si="49"/>
        <v>1.0549744077370077E-2</v>
      </c>
    </row>
    <row r="3167" spans="1:24">
      <c r="A3167">
        <v>2021</v>
      </c>
      <c r="B3167" t="str">
        <f t="shared" si="54"/>
        <v>Desert Hot Springs</v>
      </c>
      <c r="C3167" t="str">
        <f t="shared" ref="C3167:G3176" si="56">C304</f>
        <v>City</v>
      </c>
      <c r="D3167" t="str">
        <f t="shared" si="56"/>
        <v>06</v>
      </c>
      <c r="E3167" t="str">
        <f t="shared" si="56"/>
        <v>065</v>
      </c>
      <c r="F3167">
        <f t="shared" si="56"/>
        <v>18996</v>
      </c>
      <c r="G3167" t="str">
        <f t="shared" si="56"/>
        <v>CA</v>
      </c>
      <c r="L3167">
        <f t="shared" si="47"/>
        <v>53.385742999999998</v>
      </c>
      <c r="M3167">
        <f t="shared" si="48"/>
        <v>19.555724999999999</v>
      </c>
      <c r="X3167">
        <f t="shared" si="49"/>
        <v>0.11590287040731187</v>
      </c>
    </row>
    <row r="3168" spans="1:24">
      <c r="A3168">
        <v>2021</v>
      </c>
      <c r="B3168" t="str">
        <f t="shared" si="54"/>
        <v>Desert Recreation District</v>
      </c>
      <c r="C3168" t="str">
        <f t="shared" si="56"/>
        <v>Special District</v>
      </c>
      <c r="D3168" t="str">
        <f t="shared" si="56"/>
        <v>06</v>
      </c>
      <c r="E3168" t="str">
        <f t="shared" si="56"/>
        <v>065</v>
      </c>
      <c r="F3168">
        <f t="shared" si="56"/>
        <v>99018</v>
      </c>
      <c r="G3168" t="str">
        <f t="shared" si="56"/>
        <v>CA</v>
      </c>
      <c r="L3168">
        <f t="shared" si="47"/>
        <v>24.103548999999997</v>
      </c>
      <c r="M3168">
        <f t="shared" si="48"/>
        <v>10.577437999999999</v>
      </c>
      <c r="X3168" t="str">
        <f t="shared" si="49"/>
        <v/>
      </c>
    </row>
    <row r="3169" spans="1:24">
      <c r="A3169">
        <v>2021</v>
      </c>
      <c r="B3169" t="str">
        <f t="shared" si="54"/>
        <v>Desert Sands Unified School District</v>
      </c>
      <c r="C3169" t="str">
        <f t="shared" si="56"/>
        <v>School District</v>
      </c>
      <c r="D3169" t="str">
        <f t="shared" si="56"/>
        <v>06</v>
      </c>
      <c r="E3169" t="str">
        <f t="shared" si="56"/>
        <v>065</v>
      </c>
      <c r="F3169" t="str">
        <f t="shared" si="56"/>
        <v>11110</v>
      </c>
      <c r="G3169" t="str">
        <f t="shared" si="56"/>
        <v>CA</v>
      </c>
      <c r="L3169">
        <f t="shared" si="47"/>
        <v>885.03337799999997</v>
      </c>
      <c r="M3169">
        <f t="shared" si="48"/>
        <v>402.45363599999996</v>
      </c>
      <c r="X3169">
        <f t="shared" si="49"/>
        <v>9.2789711209278689E-2</v>
      </c>
    </row>
    <row r="3170" spans="1:24">
      <c r="A3170">
        <v>2021</v>
      </c>
      <c r="B3170" t="str">
        <f t="shared" si="54"/>
        <v>Di Giorgio Elementary School District</v>
      </c>
      <c r="C3170" t="str">
        <f t="shared" si="56"/>
        <v>School District</v>
      </c>
      <c r="D3170" t="str">
        <f t="shared" si="56"/>
        <v>06</v>
      </c>
      <c r="E3170" t="str">
        <f t="shared" si="56"/>
        <v>029</v>
      </c>
      <c r="F3170" t="str">
        <f t="shared" si="56"/>
        <v>11130</v>
      </c>
      <c r="G3170" t="str">
        <f t="shared" si="56"/>
        <v>CA</v>
      </c>
      <c r="L3170">
        <f t="shared" si="47"/>
        <v>7.3926319999999999</v>
      </c>
      <c r="M3170">
        <f t="shared" si="48"/>
        <v>3.5450649999999997</v>
      </c>
      <c r="X3170">
        <f t="shared" si="49"/>
        <v>9.1033217939340008E-2</v>
      </c>
    </row>
    <row r="3171" spans="1:24">
      <c r="A3171">
        <v>2021</v>
      </c>
      <c r="B3171" t="str">
        <f t="shared" si="54"/>
        <v>Diamond Bar</v>
      </c>
      <c r="C3171" t="str">
        <f t="shared" si="56"/>
        <v>City</v>
      </c>
      <c r="D3171" t="str">
        <f t="shared" si="56"/>
        <v>06</v>
      </c>
      <c r="E3171" t="str">
        <f t="shared" si="56"/>
        <v>037</v>
      </c>
      <c r="F3171">
        <f t="shared" si="56"/>
        <v>19192</v>
      </c>
      <c r="G3171" t="str">
        <f t="shared" si="56"/>
        <v>CA</v>
      </c>
      <c r="L3171">
        <f t="shared" si="47"/>
        <v>58.751649999999998</v>
      </c>
      <c r="M3171">
        <f t="shared" si="48"/>
        <v>24.703078999999999</v>
      </c>
      <c r="X3171">
        <f t="shared" si="49"/>
        <v>0.11982040438342303</v>
      </c>
    </row>
    <row r="3172" spans="1:24">
      <c r="A3172">
        <v>2021</v>
      </c>
      <c r="B3172" t="str">
        <f t="shared" si="54"/>
        <v>Dinuba</v>
      </c>
      <c r="C3172" t="str">
        <f t="shared" si="56"/>
        <v>City</v>
      </c>
      <c r="D3172" t="str">
        <f t="shared" si="56"/>
        <v>06</v>
      </c>
      <c r="E3172" t="str">
        <f t="shared" si="56"/>
        <v>107</v>
      </c>
      <c r="F3172">
        <f t="shared" si="56"/>
        <v>19318</v>
      </c>
      <c r="G3172" t="str">
        <f t="shared" si="56"/>
        <v>CA</v>
      </c>
      <c r="L3172">
        <f t="shared" si="47"/>
        <v>93.580496999999994</v>
      </c>
      <c r="M3172">
        <f t="shared" si="48"/>
        <v>24.722677999999998</v>
      </c>
      <c r="X3172">
        <f t="shared" si="49"/>
        <v>-6.5554283780888331E-2</v>
      </c>
    </row>
    <row r="3173" spans="1:24">
      <c r="A3173">
        <v>2021</v>
      </c>
      <c r="B3173" t="str">
        <f t="shared" si="54"/>
        <v>Dinuba Unified School District</v>
      </c>
      <c r="C3173" t="str">
        <f t="shared" si="56"/>
        <v>School District</v>
      </c>
      <c r="D3173" t="str">
        <f t="shared" si="56"/>
        <v>06</v>
      </c>
      <c r="E3173" t="str">
        <f t="shared" si="56"/>
        <v>019</v>
      </c>
      <c r="F3173" t="str">
        <f t="shared" si="56"/>
        <v>00065</v>
      </c>
      <c r="G3173" t="str">
        <f t="shared" si="56"/>
        <v>CA</v>
      </c>
      <c r="L3173">
        <f t="shared" si="47"/>
        <v>231.88593999999998</v>
      </c>
      <c r="M3173">
        <f t="shared" si="48"/>
        <v>100.35004699999999</v>
      </c>
      <c r="X3173">
        <f t="shared" si="49"/>
        <v>9.7163746312534952E-2</v>
      </c>
    </row>
    <row r="3174" spans="1:24">
      <c r="A3174">
        <v>2021</v>
      </c>
      <c r="B3174" t="str">
        <f t="shared" si="54"/>
        <v>Dixon</v>
      </c>
      <c r="C3174" t="str">
        <f t="shared" si="56"/>
        <v>City</v>
      </c>
      <c r="D3174" t="str">
        <f t="shared" si="56"/>
        <v>06</v>
      </c>
      <c r="E3174" t="str">
        <f t="shared" si="56"/>
        <v>095</v>
      </c>
      <c r="F3174">
        <f t="shared" si="56"/>
        <v>19402</v>
      </c>
      <c r="G3174" t="str">
        <f t="shared" si="56"/>
        <v>CA</v>
      </c>
      <c r="L3174">
        <f t="shared" si="47"/>
        <v>98.078496999999999</v>
      </c>
      <c r="M3174">
        <f t="shared" si="48"/>
        <v>27.393930999999998</v>
      </c>
      <c r="X3174">
        <f t="shared" si="49"/>
        <v>-8.4065866898763636E-2</v>
      </c>
    </row>
    <row r="3175" spans="1:24">
      <c r="A3175">
        <v>2021</v>
      </c>
      <c r="B3175" t="str">
        <f t="shared" si="54"/>
        <v>Dixon Unified School District</v>
      </c>
      <c r="C3175" t="str">
        <f t="shared" si="56"/>
        <v>School District</v>
      </c>
      <c r="D3175" t="str">
        <f t="shared" si="56"/>
        <v>06</v>
      </c>
      <c r="E3175" t="str">
        <f t="shared" si="56"/>
        <v>095</v>
      </c>
      <c r="F3175" t="str">
        <f t="shared" si="56"/>
        <v>11280</v>
      </c>
      <c r="G3175" t="str">
        <f t="shared" si="56"/>
        <v>CA</v>
      </c>
      <c r="L3175">
        <f t="shared" si="47"/>
        <v>86.693708999999998</v>
      </c>
      <c r="M3175">
        <f t="shared" si="48"/>
        <v>39.103524999999998</v>
      </c>
      <c r="X3175">
        <f t="shared" si="49"/>
        <v>4.9024075406824692E-2</v>
      </c>
    </row>
    <row r="3176" spans="1:24">
      <c r="A3176">
        <v>2021</v>
      </c>
      <c r="B3176" t="str">
        <f t="shared" si="54"/>
        <v>Dos Palos</v>
      </c>
      <c r="C3176" t="str">
        <f t="shared" si="56"/>
        <v>City</v>
      </c>
      <c r="D3176" t="str">
        <f t="shared" si="56"/>
        <v>06</v>
      </c>
      <c r="E3176" t="str">
        <f t="shared" si="56"/>
        <v>047</v>
      </c>
      <c r="F3176">
        <f t="shared" si="56"/>
        <v>19612</v>
      </c>
      <c r="G3176" t="str">
        <f t="shared" si="56"/>
        <v>CA</v>
      </c>
      <c r="L3176">
        <f t="shared" si="47"/>
        <v>7.9773379999999996</v>
      </c>
      <c r="M3176">
        <f t="shared" si="48"/>
        <v>2.0090409999999999</v>
      </c>
      <c r="X3176">
        <f t="shared" si="49"/>
        <v>0.137920331861352</v>
      </c>
    </row>
    <row r="3177" spans="1:24">
      <c r="A3177">
        <v>2021</v>
      </c>
      <c r="B3177" t="str">
        <f t="shared" si="54"/>
        <v>Dos Palos-Oro Loma Joint Unified School District</v>
      </c>
      <c r="C3177" t="str">
        <f t="shared" ref="C3177:G3186" si="57">C314</f>
        <v>School District</v>
      </c>
      <c r="D3177" t="str">
        <f t="shared" si="57"/>
        <v>06</v>
      </c>
      <c r="E3177" t="str">
        <f t="shared" si="57"/>
        <v>019</v>
      </c>
      <c r="F3177" t="str">
        <f t="shared" si="57"/>
        <v>00033</v>
      </c>
      <c r="G3177" t="str">
        <f t="shared" si="57"/>
        <v>CA</v>
      </c>
      <c r="L3177">
        <f t="shared" si="47"/>
        <v>80.881047999999993</v>
      </c>
      <c r="M3177">
        <f t="shared" si="48"/>
        <v>38.731535999999998</v>
      </c>
      <c r="X3177" t="str">
        <f t="shared" si="49"/>
        <v/>
      </c>
    </row>
    <row r="3178" spans="1:24">
      <c r="A3178">
        <v>2021</v>
      </c>
      <c r="B3178" t="str">
        <f t="shared" si="54"/>
        <v>Douglas City Elementary School District</v>
      </c>
      <c r="C3178" t="str">
        <f t="shared" si="57"/>
        <v>School District</v>
      </c>
      <c r="D3178" t="str">
        <f t="shared" si="57"/>
        <v>06</v>
      </c>
      <c r="E3178" t="str">
        <f t="shared" si="57"/>
        <v>105</v>
      </c>
      <c r="F3178" t="str">
        <f t="shared" si="57"/>
        <v>11430</v>
      </c>
      <c r="G3178" t="str">
        <f t="shared" si="57"/>
        <v>CA</v>
      </c>
      <c r="L3178">
        <f t="shared" si="47"/>
        <v>5.0836990000000002</v>
      </c>
      <c r="M3178">
        <f t="shared" si="48"/>
        <v>2.4599089999999997</v>
      </c>
      <c r="X3178">
        <f t="shared" si="49"/>
        <v>4.3366228422131545E-2</v>
      </c>
    </row>
    <row r="3179" spans="1:24">
      <c r="A3179">
        <v>2021</v>
      </c>
      <c r="B3179" t="str">
        <f t="shared" si="54"/>
        <v>Downey</v>
      </c>
      <c r="C3179" t="str">
        <f t="shared" si="57"/>
        <v>City</v>
      </c>
      <c r="D3179" t="str">
        <f t="shared" si="57"/>
        <v>06</v>
      </c>
      <c r="E3179" t="str">
        <f t="shared" si="57"/>
        <v>037</v>
      </c>
      <c r="F3179">
        <f t="shared" si="57"/>
        <v>19766</v>
      </c>
      <c r="G3179" t="str">
        <f t="shared" si="57"/>
        <v>CA</v>
      </c>
      <c r="L3179">
        <f t="shared" si="47"/>
        <v>259.70073200000002</v>
      </c>
      <c r="M3179">
        <f t="shared" si="48"/>
        <v>96.65562899999999</v>
      </c>
      <c r="X3179">
        <f t="shared" si="49"/>
        <v>5.4512850322837279E-2</v>
      </c>
    </row>
    <row r="3180" spans="1:24">
      <c r="A3180">
        <v>2021</v>
      </c>
      <c r="B3180" t="str">
        <f t="shared" si="54"/>
        <v>Downey Unified School District</v>
      </c>
      <c r="C3180" t="str">
        <f t="shared" si="57"/>
        <v>School District</v>
      </c>
      <c r="D3180" t="str">
        <f t="shared" si="57"/>
        <v>06</v>
      </c>
      <c r="E3180" t="str">
        <f t="shared" si="57"/>
        <v>037</v>
      </c>
      <c r="F3180" t="str">
        <f t="shared" si="57"/>
        <v>11460</v>
      </c>
      <c r="G3180" t="str">
        <f t="shared" si="57"/>
        <v>CA</v>
      </c>
      <c r="L3180">
        <f t="shared" si="47"/>
        <v>749.61300299999994</v>
      </c>
      <c r="M3180">
        <f t="shared" si="48"/>
        <v>331.16303799999997</v>
      </c>
      <c r="X3180">
        <f t="shared" si="49"/>
        <v>7.9383868893531689E-2</v>
      </c>
    </row>
    <row r="3181" spans="1:24">
      <c r="A3181">
        <v>2021</v>
      </c>
      <c r="B3181" t="str">
        <f t="shared" ref="B3181:B3212" si="58">B318</f>
        <v>Dry Creek Joint Elementary School District</v>
      </c>
      <c r="C3181" t="str">
        <f t="shared" si="57"/>
        <v>School District</v>
      </c>
      <c r="D3181" t="str">
        <f t="shared" si="57"/>
        <v>06</v>
      </c>
      <c r="E3181" t="str">
        <f t="shared" si="57"/>
        <v>061</v>
      </c>
      <c r="F3181" t="str">
        <f t="shared" si="57"/>
        <v>11490</v>
      </c>
      <c r="G3181" t="str">
        <f t="shared" si="57"/>
        <v>CA</v>
      </c>
      <c r="L3181">
        <f t="shared" si="47"/>
        <v>167.20163299999999</v>
      </c>
      <c r="M3181">
        <f t="shared" si="48"/>
        <v>79.050854000000001</v>
      </c>
      <c r="X3181">
        <f t="shared" si="49"/>
        <v>4.75557188413325E-2</v>
      </c>
    </row>
    <row r="3182" spans="1:24">
      <c r="A3182">
        <v>2021</v>
      </c>
      <c r="B3182" t="str">
        <f t="shared" si="58"/>
        <v>Duarte</v>
      </c>
      <c r="C3182" t="str">
        <f t="shared" si="57"/>
        <v>City</v>
      </c>
      <c r="D3182" t="str">
        <f t="shared" si="57"/>
        <v>06</v>
      </c>
      <c r="E3182" t="str">
        <f t="shared" si="57"/>
        <v>037</v>
      </c>
      <c r="F3182">
        <f t="shared" si="57"/>
        <v>19990</v>
      </c>
      <c r="G3182" t="str">
        <f t="shared" si="57"/>
        <v>CA</v>
      </c>
      <c r="L3182">
        <f t="shared" si="47"/>
        <v>49.941034999999999</v>
      </c>
      <c r="M3182">
        <f t="shared" si="48"/>
        <v>22.59395</v>
      </c>
      <c r="X3182">
        <f t="shared" si="49"/>
        <v>0.20273667861455341</v>
      </c>
    </row>
    <row r="3183" spans="1:24">
      <c r="A3183">
        <v>2021</v>
      </c>
      <c r="B3183" t="str">
        <f t="shared" si="58"/>
        <v>Duarte Unified School District</v>
      </c>
      <c r="C3183" t="str">
        <f t="shared" si="57"/>
        <v>School District</v>
      </c>
      <c r="D3183" t="str">
        <f t="shared" si="57"/>
        <v>06</v>
      </c>
      <c r="E3183" t="str">
        <f t="shared" si="57"/>
        <v>037</v>
      </c>
      <c r="F3183" t="str">
        <f t="shared" si="57"/>
        <v>11520</v>
      </c>
      <c r="G3183" t="str">
        <f t="shared" si="57"/>
        <v>CA</v>
      </c>
      <c r="L3183">
        <f t="shared" si="47"/>
        <v>116.84275199999999</v>
      </c>
      <c r="M3183">
        <f t="shared" si="48"/>
        <v>52.597817999999997</v>
      </c>
      <c r="X3183">
        <f t="shared" si="49"/>
        <v>4.2818677018679384E-2</v>
      </c>
    </row>
    <row r="3184" spans="1:24">
      <c r="A3184">
        <v>2021</v>
      </c>
      <c r="B3184" t="str">
        <f t="shared" si="58"/>
        <v>Dublin</v>
      </c>
      <c r="C3184" t="str">
        <f t="shared" si="57"/>
        <v>City</v>
      </c>
      <c r="D3184" t="str">
        <f t="shared" si="57"/>
        <v>06</v>
      </c>
      <c r="E3184" t="str">
        <f t="shared" si="57"/>
        <v>001</v>
      </c>
      <c r="F3184">
        <f t="shared" si="57"/>
        <v>20018</v>
      </c>
      <c r="G3184" t="str">
        <f t="shared" si="57"/>
        <v>CA</v>
      </c>
      <c r="L3184">
        <f t="shared" si="47"/>
        <v>220.675264</v>
      </c>
      <c r="M3184">
        <f t="shared" si="48"/>
        <v>99.392682999999991</v>
      </c>
      <c r="X3184">
        <f t="shared" si="49"/>
        <v>0.12213165522791741</v>
      </c>
    </row>
    <row r="3185" spans="1:24">
      <c r="A3185">
        <v>2021</v>
      </c>
      <c r="B3185" t="str">
        <f t="shared" si="58"/>
        <v>Dublin Unified School District</v>
      </c>
      <c r="C3185" t="str">
        <f t="shared" si="57"/>
        <v>School District</v>
      </c>
      <c r="D3185" t="str">
        <f t="shared" si="57"/>
        <v>06</v>
      </c>
      <c r="E3185" t="str">
        <f t="shared" si="57"/>
        <v>001</v>
      </c>
      <c r="F3185" t="str">
        <f t="shared" si="57"/>
        <v>00019</v>
      </c>
      <c r="G3185" t="str">
        <f t="shared" si="57"/>
        <v>CA</v>
      </c>
      <c r="L3185">
        <f t="shared" ref="L3185:L3248" si="59">IFERROR(VLOOKUP(B3185,revenue2021,12,0)*0.000001,IFERROR(L322/(1+$X3185),L322))</f>
        <v>366.08741099999997</v>
      </c>
      <c r="M3185">
        <f t="shared" ref="M3185:M3248" si="60">IFERROR(VLOOKUP(B3185,revenue2021,13,0)*0.000001,IFERROR(M322/(1+$X3185),M322))</f>
        <v>147.24865199999999</v>
      </c>
      <c r="X3185">
        <f t="shared" ref="X3185:X3248" si="61">IFERROR(VLOOKUP(B3185,chgs2021,4,0),"")</f>
        <v>4.4466957922009137E-2</v>
      </c>
    </row>
    <row r="3186" spans="1:24">
      <c r="A3186">
        <v>2021</v>
      </c>
      <c r="B3186" t="str">
        <f t="shared" si="58"/>
        <v>Ducor Union Elementary School District</v>
      </c>
      <c r="C3186" t="str">
        <f t="shared" si="57"/>
        <v>School District</v>
      </c>
      <c r="D3186" t="str">
        <f t="shared" si="57"/>
        <v>06</v>
      </c>
      <c r="E3186" t="str">
        <f t="shared" si="57"/>
        <v>107</v>
      </c>
      <c r="F3186" t="str">
        <f t="shared" si="57"/>
        <v>11550</v>
      </c>
      <c r="G3186" t="str">
        <f t="shared" si="57"/>
        <v>CA</v>
      </c>
      <c r="L3186">
        <f t="shared" si="59"/>
        <v>5.4969259999999993</v>
      </c>
      <c r="M3186">
        <f t="shared" si="60"/>
        <v>2.3120080000000001</v>
      </c>
      <c r="X3186">
        <f t="shared" si="61"/>
        <v>5.3855706915344394E-2</v>
      </c>
    </row>
    <row r="3187" spans="1:24">
      <c r="A3187">
        <v>2021</v>
      </c>
      <c r="B3187" t="str">
        <f t="shared" si="58"/>
        <v>Dunham Elementary School District</v>
      </c>
      <c r="C3187" t="str">
        <f t="shared" ref="C3187:G3196" si="62">C324</f>
        <v>School District</v>
      </c>
      <c r="D3187" t="str">
        <f t="shared" si="62"/>
        <v>06</v>
      </c>
      <c r="E3187" t="str">
        <f t="shared" si="62"/>
        <v>097</v>
      </c>
      <c r="F3187" t="str">
        <f t="shared" si="62"/>
        <v>11610</v>
      </c>
      <c r="G3187" t="str">
        <f t="shared" si="62"/>
        <v>CA</v>
      </c>
      <c r="L3187">
        <f t="shared" si="59"/>
        <v>4.1276339999999996</v>
      </c>
      <c r="M3187">
        <f t="shared" si="60"/>
        <v>2.0841219999999998</v>
      </c>
      <c r="X3187">
        <f t="shared" si="61"/>
        <v>-4.1913409663925975E-2</v>
      </c>
    </row>
    <row r="3188" spans="1:24">
      <c r="A3188">
        <v>2021</v>
      </c>
      <c r="B3188" t="str">
        <f t="shared" si="58"/>
        <v>Dunsmuir</v>
      </c>
      <c r="C3188" t="str">
        <f t="shared" si="62"/>
        <v>City</v>
      </c>
      <c r="D3188" t="str">
        <f t="shared" si="62"/>
        <v>06</v>
      </c>
      <c r="E3188" t="str">
        <f t="shared" si="62"/>
        <v>093</v>
      </c>
      <c r="F3188">
        <f t="shared" si="62"/>
        <v>20242</v>
      </c>
      <c r="G3188" t="str">
        <f t="shared" si="62"/>
        <v>CA</v>
      </c>
      <c r="L3188">
        <f t="shared" si="59"/>
        <v>9.1422629999999998</v>
      </c>
      <c r="M3188">
        <f t="shared" si="60"/>
        <v>1.8325449999999999</v>
      </c>
      <c r="X3188">
        <f t="shared" si="61"/>
        <v>-5.3003700459522261E-2</v>
      </c>
    </row>
    <row r="3189" spans="1:24">
      <c r="A3189">
        <v>2021</v>
      </c>
      <c r="B3189" t="str">
        <f t="shared" si="58"/>
        <v>Dunsmuir Joint Union High School District</v>
      </c>
      <c r="C3189" t="str">
        <f t="shared" si="62"/>
        <v>School District</v>
      </c>
      <c r="D3189" t="str">
        <f t="shared" si="62"/>
        <v>06</v>
      </c>
      <c r="E3189" t="str">
        <f t="shared" si="62"/>
        <v>089</v>
      </c>
      <c r="F3189" t="str">
        <f t="shared" si="62"/>
        <v>11700</v>
      </c>
      <c r="G3189" t="str">
        <f t="shared" si="62"/>
        <v>CA</v>
      </c>
      <c r="L3189">
        <f t="shared" si="59"/>
        <v>2.8389487389531758</v>
      </c>
      <c r="M3189">
        <f t="shared" si="60"/>
        <v>2.6782010604693318</v>
      </c>
      <c r="X3189">
        <f t="shared" si="61"/>
        <v>-4.5578751450401044E-2</v>
      </c>
    </row>
    <row r="3190" spans="1:24">
      <c r="A3190">
        <v>2021</v>
      </c>
      <c r="B3190" t="str">
        <f t="shared" si="58"/>
        <v>Durham Unified School District</v>
      </c>
      <c r="C3190" t="str">
        <f t="shared" si="62"/>
        <v>School District</v>
      </c>
      <c r="D3190" t="str">
        <f t="shared" si="62"/>
        <v>06</v>
      </c>
      <c r="E3190" t="str">
        <f t="shared" si="62"/>
        <v>007</v>
      </c>
      <c r="F3190" t="str">
        <f t="shared" si="62"/>
        <v>11730</v>
      </c>
      <c r="G3190" t="str">
        <f t="shared" si="62"/>
        <v>CA</v>
      </c>
      <c r="L3190">
        <f t="shared" si="59"/>
        <v>26.414673999999998</v>
      </c>
      <c r="M3190">
        <f t="shared" si="60"/>
        <v>12.780875</v>
      </c>
      <c r="X3190">
        <f t="shared" si="61"/>
        <v>5.3792801145334704E-2</v>
      </c>
    </row>
    <row r="3191" spans="1:24">
      <c r="A3191">
        <v>2021</v>
      </c>
      <c r="B3191" t="str">
        <f t="shared" si="58"/>
        <v>Earlimart School District</v>
      </c>
      <c r="C3191" t="str">
        <f t="shared" si="62"/>
        <v>School District</v>
      </c>
      <c r="D3191" t="str">
        <f t="shared" si="62"/>
        <v>06</v>
      </c>
      <c r="E3191" t="str">
        <f t="shared" si="62"/>
        <v>107</v>
      </c>
      <c r="F3191" t="str">
        <f t="shared" si="62"/>
        <v>11760</v>
      </c>
      <c r="G3191" t="str">
        <f t="shared" si="62"/>
        <v>CA</v>
      </c>
      <c r="L3191">
        <f t="shared" si="59"/>
        <v>62.921816999999997</v>
      </c>
      <c r="M3191">
        <f t="shared" si="60"/>
        <v>30.212674999999997</v>
      </c>
      <c r="X3191" t="str">
        <f t="shared" si="61"/>
        <v/>
      </c>
    </row>
    <row r="3192" spans="1:24">
      <c r="A3192">
        <v>2021</v>
      </c>
      <c r="B3192" t="str">
        <f t="shared" si="58"/>
        <v>East Bay Regional Park District</v>
      </c>
      <c r="C3192" t="str">
        <f t="shared" si="62"/>
        <v>Special District</v>
      </c>
      <c r="D3192" t="str">
        <f t="shared" si="62"/>
        <v>06</v>
      </c>
      <c r="E3192" t="str">
        <f t="shared" si="62"/>
        <v>001</v>
      </c>
      <c r="F3192">
        <f t="shared" si="62"/>
        <v>99019</v>
      </c>
      <c r="G3192" t="str">
        <f t="shared" si="62"/>
        <v>CA</v>
      </c>
      <c r="L3192">
        <f t="shared" si="59"/>
        <v>393.47330599999998</v>
      </c>
      <c r="M3192">
        <f t="shared" si="60"/>
        <v>176.27799199999998</v>
      </c>
      <c r="X3192">
        <f t="shared" si="61"/>
        <v>-2.7250165610303075E-2</v>
      </c>
    </row>
    <row r="3193" spans="1:24">
      <c r="A3193">
        <v>2021</v>
      </c>
      <c r="B3193" t="str">
        <f t="shared" si="58"/>
        <v>East Contra Costa County Habitat Conservancy</v>
      </c>
      <c r="C3193" t="str">
        <f t="shared" si="62"/>
        <v>Special District</v>
      </c>
      <c r="D3193" t="str">
        <f t="shared" si="62"/>
        <v>06</v>
      </c>
      <c r="E3193" t="str">
        <f t="shared" si="62"/>
        <v>013</v>
      </c>
      <c r="F3193">
        <f t="shared" si="62"/>
        <v>99020</v>
      </c>
      <c r="G3193" t="str">
        <f t="shared" si="62"/>
        <v>CA</v>
      </c>
      <c r="L3193">
        <f t="shared" si="59"/>
        <v>2.8246180000000001</v>
      </c>
      <c r="M3193">
        <f t="shared" si="60"/>
        <v>3.5767629999999997</v>
      </c>
      <c r="X3193" t="str">
        <f t="shared" si="61"/>
        <v/>
      </c>
    </row>
    <row r="3194" spans="1:24">
      <c r="A3194">
        <v>2021</v>
      </c>
      <c r="B3194" t="str">
        <f t="shared" si="58"/>
        <v>East Nicolaus Joint Union High School District</v>
      </c>
      <c r="C3194" t="str">
        <f t="shared" si="62"/>
        <v>School District</v>
      </c>
      <c r="D3194" t="str">
        <f t="shared" si="62"/>
        <v>06</v>
      </c>
      <c r="E3194" t="str">
        <f t="shared" si="62"/>
        <v>101</v>
      </c>
      <c r="F3194" t="str">
        <f t="shared" si="62"/>
        <v>11780</v>
      </c>
      <c r="G3194" t="str">
        <f t="shared" si="62"/>
        <v>CA</v>
      </c>
      <c r="L3194">
        <f t="shared" si="59"/>
        <v>9.812301999999999</v>
      </c>
      <c r="M3194">
        <f t="shared" si="60"/>
        <v>4.7211449999999999</v>
      </c>
      <c r="X3194">
        <f t="shared" si="61"/>
        <v>4.1308516487283092E-2</v>
      </c>
    </row>
    <row r="3195" spans="1:24">
      <c r="A3195">
        <v>2021</v>
      </c>
      <c r="B3195" t="str">
        <f t="shared" si="58"/>
        <v>East Palo Alto</v>
      </c>
      <c r="C3195" t="str">
        <f t="shared" si="62"/>
        <v>City</v>
      </c>
      <c r="D3195" t="str">
        <f t="shared" si="62"/>
        <v>06</v>
      </c>
      <c r="E3195" t="str">
        <f t="shared" si="62"/>
        <v>081</v>
      </c>
      <c r="F3195">
        <f t="shared" si="62"/>
        <v>20956</v>
      </c>
      <c r="G3195" t="str">
        <f t="shared" si="62"/>
        <v>CA</v>
      </c>
      <c r="L3195">
        <f t="shared" si="59"/>
        <v>74.102519999999998</v>
      </c>
      <c r="M3195">
        <f t="shared" si="60"/>
        <v>28.187953</v>
      </c>
      <c r="X3195">
        <f t="shared" si="61"/>
        <v>3.2998901357976715E-3</v>
      </c>
    </row>
    <row r="3196" spans="1:24">
      <c r="A3196">
        <v>2021</v>
      </c>
      <c r="B3196" t="str">
        <f t="shared" si="58"/>
        <v>East Side Union High School District</v>
      </c>
      <c r="C3196" t="str">
        <f t="shared" si="62"/>
        <v>School District</v>
      </c>
      <c r="D3196" t="str">
        <f t="shared" si="62"/>
        <v>06</v>
      </c>
      <c r="E3196" t="str">
        <f t="shared" si="62"/>
        <v>085</v>
      </c>
      <c r="F3196" t="str">
        <f t="shared" si="62"/>
        <v>11820</v>
      </c>
      <c r="G3196" t="str">
        <f t="shared" si="62"/>
        <v>CA</v>
      </c>
      <c r="L3196">
        <f t="shared" si="59"/>
        <v>733.45504799999992</v>
      </c>
      <c r="M3196">
        <f t="shared" si="60"/>
        <v>310.21259299999997</v>
      </c>
      <c r="X3196">
        <f t="shared" si="61"/>
        <v>4.5546592817953667E-2</v>
      </c>
    </row>
    <row r="3197" spans="1:24">
      <c r="A3197">
        <v>2021</v>
      </c>
      <c r="B3197" t="str">
        <f t="shared" si="58"/>
        <v>East Whittier City School District</v>
      </c>
      <c r="C3197" t="str">
        <f t="shared" ref="C3197:G3206" si="63">C334</f>
        <v>School District</v>
      </c>
      <c r="D3197" t="str">
        <f t="shared" si="63"/>
        <v>06</v>
      </c>
      <c r="E3197" t="str">
        <f t="shared" si="63"/>
        <v>037</v>
      </c>
      <c r="F3197" t="str">
        <f t="shared" si="63"/>
        <v>11850</v>
      </c>
      <c r="G3197" t="str">
        <f t="shared" si="63"/>
        <v>CA</v>
      </c>
      <c r="L3197">
        <f t="shared" si="59"/>
        <v>223.96256199999999</v>
      </c>
      <c r="M3197">
        <f t="shared" si="60"/>
        <v>110.456936</v>
      </c>
      <c r="X3197" t="str">
        <f t="shared" si="61"/>
        <v/>
      </c>
    </row>
    <row r="3198" spans="1:24">
      <c r="A3198">
        <v>2021</v>
      </c>
      <c r="B3198" t="str">
        <f t="shared" si="58"/>
        <v>Eastern Sierra Unified School District</v>
      </c>
      <c r="C3198" t="str">
        <f t="shared" si="63"/>
        <v>School District</v>
      </c>
      <c r="D3198" t="str">
        <f t="shared" si="63"/>
        <v>06</v>
      </c>
      <c r="E3198" t="str">
        <f t="shared" si="63"/>
        <v>051</v>
      </c>
      <c r="F3198" t="str">
        <f t="shared" si="63"/>
        <v>11870</v>
      </c>
      <c r="G3198" t="str">
        <f t="shared" si="63"/>
        <v>CA</v>
      </c>
      <c r="L3198">
        <f t="shared" si="59"/>
        <v>25.799883999999999</v>
      </c>
      <c r="M3198">
        <f t="shared" si="60"/>
        <v>12.340112</v>
      </c>
      <c r="X3198">
        <f t="shared" si="61"/>
        <v>5.495810065086229E-2</v>
      </c>
    </row>
    <row r="3199" spans="1:24">
      <c r="A3199">
        <v>2021</v>
      </c>
      <c r="B3199" t="str">
        <f t="shared" si="58"/>
        <v>Eastside Union Elementary School District</v>
      </c>
      <c r="C3199" t="str">
        <f t="shared" si="63"/>
        <v>School District</v>
      </c>
      <c r="D3199" t="str">
        <f t="shared" si="63"/>
        <v>06</v>
      </c>
      <c r="E3199" t="str">
        <f t="shared" si="63"/>
        <v>037</v>
      </c>
      <c r="F3199" t="str">
        <f t="shared" si="63"/>
        <v>11910</v>
      </c>
      <c r="G3199" t="str">
        <f t="shared" si="63"/>
        <v>CA</v>
      </c>
      <c r="L3199">
        <f t="shared" si="59"/>
        <v>110.57765499999999</v>
      </c>
      <c r="M3199">
        <f t="shared" si="60"/>
        <v>52.866541999999995</v>
      </c>
      <c r="X3199">
        <f t="shared" si="61"/>
        <v>7.9788058162119729E-2</v>
      </c>
    </row>
    <row r="3200" spans="1:24">
      <c r="A3200">
        <v>2021</v>
      </c>
      <c r="B3200" t="str">
        <f t="shared" si="58"/>
        <v>Eastvale</v>
      </c>
      <c r="C3200" t="str">
        <f t="shared" si="63"/>
        <v>City</v>
      </c>
      <c r="D3200" t="str">
        <f t="shared" si="63"/>
        <v>06</v>
      </c>
      <c r="E3200" t="str">
        <f t="shared" si="63"/>
        <v>065</v>
      </c>
      <c r="F3200" t="str">
        <f t="shared" si="63"/>
        <v>21230</v>
      </c>
      <c r="G3200" t="str">
        <f t="shared" si="63"/>
        <v>CA</v>
      </c>
      <c r="L3200">
        <f t="shared" si="59"/>
        <v>124.809669</v>
      </c>
      <c r="M3200">
        <f t="shared" si="60"/>
        <v>54.713836999999998</v>
      </c>
      <c r="X3200">
        <f t="shared" si="61"/>
        <v>0.36864401044706957</v>
      </c>
    </row>
    <row r="3201" spans="1:24">
      <c r="A3201">
        <v>2021</v>
      </c>
      <c r="B3201" t="str">
        <f t="shared" si="58"/>
        <v>Edison Elementary School District</v>
      </c>
      <c r="C3201" t="str">
        <f t="shared" si="63"/>
        <v>School District</v>
      </c>
      <c r="D3201" t="str">
        <f t="shared" si="63"/>
        <v>06</v>
      </c>
      <c r="E3201" t="str">
        <f t="shared" si="63"/>
        <v>029</v>
      </c>
      <c r="F3201" t="str">
        <f t="shared" si="63"/>
        <v>11940</v>
      </c>
      <c r="G3201" t="str">
        <f t="shared" si="63"/>
        <v>CA</v>
      </c>
      <c r="L3201">
        <f t="shared" si="59"/>
        <v>33.593199999999996</v>
      </c>
      <c r="M3201">
        <f t="shared" si="60"/>
        <v>16.470054999999999</v>
      </c>
      <c r="X3201">
        <f t="shared" si="61"/>
        <v>7.6528922627859722E-2</v>
      </c>
    </row>
    <row r="3202" spans="1:24">
      <c r="A3202">
        <v>2021</v>
      </c>
      <c r="B3202" t="str">
        <f t="shared" si="58"/>
        <v>El Cajon</v>
      </c>
      <c r="C3202" t="str">
        <f t="shared" si="63"/>
        <v>City</v>
      </c>
      <c r="D3202" t="str">
        <f t="shared" si="63"/>
        <v>06</v>
      </c>
      <c r="E3202" t="str">
        <f t="shared" si="63"/>
        <v>073</v>
      </c>
      <c r="F3202">
        <f t="shared" si="63"/>
        <v>21712</v>
      </c>
      <c r="G3202" t="str">
        <f t="shared" si="63"/>
        <v>CA</v>
      </c>
      <c r="L3202">
        <f t="shared" si="59"/>
        <v>209.938188</v>
      </c>
      <c r="M3202">
        <f t="shared" si="60"/>
        <v>83.725759999999994</v>
      </c>
      <c r="X3202">
        <f t="shared" si="61"/>
        <v>0.12071835960685105</v>
      </c>
    </row>
    <row r="3203" spans="1:24">
      <c r="A3203">
        <v>2021</v>
      </c>
      <c r="B3203" t="str">
        <f t="shared" si="58"/>
        <v>El Centro</v>
      </c>
      <c r="C3203" t="str">
        <f t="shared" si="63"/>
        <v>City</v>
      </c>
      <c r="D3203" t="str">
        <f t="shared" si="63"/>
        <v>06</v>
      </c>
      <c r="E3203" t="str">
        <f t="shared" si="63"/>
        <v>025</v>
      </c>
      <c r="F3203">
        <f t="shared" si="63"/>
        <v>21782</v>
      </c>
      <c r="G3203" t="str">
        <f t="shared" si="63"/>
        <v>CA</v>
      </c>
      <c r="L3203">
        <f t="shared" si="59"/>
        <v>319.11754099999996</v>
      </c>
      <c r="M3203">
        <f t="shared" si="60"/>
        <v>37.908054</v>
      </c>
      <c r="X3203">
        <f t="shared" si="61"/>
        <v>-0.10756811826393052</v>
      </c>
    </row>
    <row r="3204" spans="1:24">
      <c r="A3204">
        <v>2021</v>
      </c>
      <c r="B3204" t="str">
        <f t="shared" si="58"/>
        <v>El Centro Elementary School District</v>
      </c>
      <c r="C3204" t="str">
        <f t="shared" si="63"/>
        <v>School District</v>
      </c>
      <c r="D3204" t="str">
        <f t="shared" si="63"/>
        <v>06</v>
      </c>
      <c r="E3204" t="str">
        <f t="shared" si="63"/>
        <v>025</v>
      </c>
      <c r="F3204" t="str">
        <f t="shared" si="63"/>
        <v>12030</v>
      </c>
      <c r="G3204" t="str">
        <f t="shared" si="63"/>
        <v>CA</v>
      </c>
      <c r="L3204">
        <f t="shared" si="59"/>
        <v>185.03936999999999</v>
      </c>
      <c r="M3204">
        <f t="shared" si="60"/>
        <v>87.339877999999999</v>
      </c>
      <c r="X3204">
        <f t="shared" si="61"/>
        <v>9.7823595368803126E-2</v>
      </c>
    </row>
    <row r="3205" spans="1:24">
      <c r="A3205">
        <v>2021</v>
      </c>
      <c r="B3205" t="str">
        <f t="shared" si="58"/>
        <v>El Cerrito</v>
      </c>
      <c r="C3205" t="str">
        <f t="shared" si="63"/>
        <v>City</v>
      </c>
      <c r="D3205" t="str">
        <f t="shared" si="63"/>
        <v>06</v>
      </c>
      <c r="E3205" t="str">
        <f t="shared" si="63"/>
        <v>013</v>
      </c>
      <c r="F3205">
        <f t="shared" si="63"/>
        <v>21796</v>
      </c>
      <c r="G3205" t="str">
        <f t="shared" si="63"/>
        <v>CA</v>
      </c>
      <c r="L3205">
        <f t="shared" si="59"/>
        <v>99.296848999999995</v>
      </c>
      <c r="M3205">
        <f t="shared" si="60"/>
        <v>43.187474999999999</v>
      </c>
      <c r="X3205">
        <f t="shared" si="61"/>
        <v>6.4561832970048749E-2</v>
      </c>
    </row>
    <row r="3206" spans="1:24">
      <c r="A3206">
        <v>2021</v>
      </c>
      <c r="B3206" t="str">
        <f t="shared" si="58"/>
        <v>El Dorado County</v>
      </c>
      <c r="C3206" t="str">
        <f t="shared" si="63"/>
        <v>County</v>
      </c>
      <c r="D3206" t="str">
        <f t="shared" si="63"/>
        <v>06</v>
      </c>
      <c r="E3206" t="str">
        <f t="shared" si="63"/>
        <v>017</v>
      </c>
      <c r="F3206" t="str">
        <f t="shared" si="63"/>
        <v>00000</v>
      </c>
      <c r="G3206" t="str">
        <f t="shared" si="63"/>
        <v>CA</v>
      </c>
      <c r="L3206">
        <f t="shared" si="59"/>
        <v>699.81864499999995</v>
      </c>
      <c r="M3206">
        <f t="shared" si="60"/>
        <v>252.64051799999999</v>
      </c>
      <c r="X3206">
        <f t="shared" si="61"/>
        <v>-4.8835484679019554E-2</v>
      </c>
    </row>
    <row r="3207" spans="1:24">
      <c r="A3207">
        <v>2021</v>
      </c>
      <c r="B3207" t="str">
        <f t="shared" si="58"/>
        <v>El Dorado County Office of Education</v>
      </c>
      <c r="C3207" t="str">
        <f t="shared" ref="C3207:G3216" si="64">C344</f>
        <v>School District</v>
      </c>
      <c r="D3207" t="str">
        <f t="shared" si="64"/>
        <v>06</v>
      </c>
      <c r="E3207" t="str">
        <f t="shared" si="64"/>
        <v>017</v>
      </c>
      <c r="F3207" t="str">
        <f t="shared" si="64"/>
        <v>91006</v>
      </c>
      <c r="G3207" t="str">
        <f t="shared" si="64"/>
        <v>CA</v>
      </c>
      <c r="L3207">
        <f t="shared" si="59"/>
        <v>137.010177</v>
      </c>
      <c r="M3207">
        <f t="shared" si="60"/>
        <v>61.393967999999994</v>
      </c>
      <c r="X3207">
        <f t="shared" si="61"/>
        <v>-0.13536619996794858</v>
      </c>
    </row>
    <row r="3208" spans="1:24">
      <c r="A3208">
        <v>2021</v>
      </c>
      <c r="B3208" t="str">
        <f t="shared" si="58"/>
        <v>El Dorado Union High School District</v>
      </c>
      <c r="C3208" t="str">
        <f t="shared" si="64"/>
        <v>School District</v>
      </c>
      <c r="D3208" t="str">
        <f t="shared" si="64"/>
        <v>06</v>
      </c>
      <c r="E3208" t="str">
        <f t="shared" si="64"/>
        <v>017</v>
      </c>
      <c r="F3208" t="str">
        <f t="shared" si="64"/>
        <v>12070</v>
      </c>
      <c r="G3208" t="str">
        <f t="shared" si="64"/>
        <v>CA</v>
      </c>
      <c r="L3208">
        <f t="shared" si="59"/>
        <v>184.653716</v>
      </c>
      <c r="M3208">
        <f t="shared" si="60"/>
        <v>86.940101999999996</v>
      </c>
      <c r="X3208">
        <f t="shared" si="61"/>
        <v>6.4248999254446784E-2</v>
      </c>
    </row>
    <row r="3209" spans="1:24">
      <c r="A3209">
        <v>2021</v>
      </c>
      <c r="B3209" t="str">
        <f t="shared" si="58"/>
        <v>El Monte City School District</v>
      </c>
      <c r="C3209" t="str">
        <f t="shared" si="64"/>
        <v>School District</v>
      </c>
      <c r="D3209" t="str">
        <f t="shared" si="64"/>
        <v>06</v>
      </c>
      <c r="E3209" t="str">
        <f t="shared" si="64"/>
        <v>037</v>
      </c>
      <c r="F3209" t="str">
        <f t="shared" si="64"/>
        <v>12090</v>
      </c>
      <c r="G3209" t="str">
        <f t="shared" si="64"/>
        <v>CA</v>
      </c>
      <c r="L3209">
        <f t="shared" si="59"/>
        <v>288.45426699999996</v>
      </c>
      <c r="M3209">
        <f t="shared" si="60"/>
        <v>129.764746</v>
      </c>
      <c r="X3209" t="str">
        <f t="shared" si="61"/>
        <v/>
      </c>
    </row>
    <row r="3210" spans="1:24">
      <c r="A3210">
        <v>2021</v>
      </c>
      <c r="B3210" t="str">
        <f t="shared" si="58"/>
        <v>El Monte Union High School District</v>
      </c>
      <c r="C3210" t="str">
        <f t="shared" si="64"/>
        <v>School District</v>
      </c>
      <c r="D3210" t="str">
        <f t="shared" si="64"/>
        <v>06</v>
      </c>
      <c r="E3210" t="str">
        <f t="shared" si="64"/>
        <v>037</v>
      </c>
      <c r="F3210" t="str">
        <f t="shared" si="64"/>
        <v>12120</v>
      </c>
      <c r="G3210" t="str">
        <f t="shared" si="64"/>
        <v>CA</v>
      </c>
      <c r="L3210">
        <f t="shared" si="59"/>
        <v>335.574566</v>
      </c>
      <c r="M3210">
        <f t="shared" si="60"/>
        <v>145.14177899999999</v>
      </c>
      <c r="X3210">
        <f t="shared" si="61"/>
        <v>9.0975792803100919E-2</v>
      </c>
    </row>
    <row r="3211" spans="1:24">
      <c r="A3211">
        <v>2021</v>
      </c>
      <c r="B3211" t="str">
        <f t="shared" si="58"/>
        <v>El Nido Elementary School District</v>
      </c>
      <c r="C3211" t="str">
        <f t="shared" si="64"/>
        <v>School District</v>
      </c>
      <c r="D3211" t="str">
        <f t="shared" si="64"/>
        <v>06</v>
      </c>
      <c r="E3211" t="str">
        <f t="shared" si="64"/>
        <v>047</v>
      </c>
      <c r="F3211" t="str">
        <f t="shared" si="64"/>
        <v>12150</v>
      </c>
      <c r="G3211" t="str">
        <f t="shared" si="64"/>
        <v>CA</v>
      </c>
      <c r="L3211">
        <f t="shared" si="59"/>
        <v>5.6694629999999995</v>
      </c>
      <c r="M3211">
        <f t="shared" si="60"/>
        <v>2.6773039999999999</v>
      </c>
      <c r="X3211">
        <f t="shared" si="61"/>
        <v>9.9859730546298875E-2</v>
      </c>
    </row>
    <row r="3212" spans="1:24">
      <c r="A3212">
        <v>2021</v>
      </c>
      <c r="B3212" t="str">
        <f t="shared" si="58"/>
        <v>El Paso de Robles (Paso Robles)</v>
      </c>
      <c r="C3212" t="str">
        <f t="shared" si="64"/>
        <v>City</v>
      </c>
      <c r="D3212" t="str">
        <f t="shared" si="64"/>
        <v>06</v>
      </c>
      <c r="E3212" t="str">
        <f t="shared" si="64"/>
        <v>079</v>
      </c>
      <c r="F3212" t="str">
        <f t="shared" si="64"/>
        <v>22300</v>
      </c>
      <c r="G3212" t="str">
        <f t="shared" si="64"/>
        <v>CA</v>
      </c>
      <c r="L3212">
        <f t="shared" si="59"/>
        <v>133.97369899999998</v>
      </c>
      <c r="M3212">
        <f t="shared" si="60"/>
        <v>47.143141</v>
      </c>
      <c r="X3212" t="str">
        <f t="shared" si="61"/>
        <v/>
      </c>
    </row>
    <row r="3213" spans="1:24">
      <c r="A3213">
        <v>2021</v>
      </c>
      <c r="B3213" t="str">
        <f t="shared" ref="B3213:B3230" si="65">B350</f>
        <v>El Rancho Unified School District</v>
      </c>
      <c r="C3213" t="str">
        <f t="shared" si="64"/>
        <v>School District</v>
      </c>
      <c r="D3213" t="str">
        <f t="shared" si="64"/>
        <v>06</v>
      </c>
      <c r="E3213" t="str">
        <f t="shared" si="64"/>
        <v>037</v>
      </c>
      <c r="F3213" t="str">
        <f t="shared" si="64"/>
        <v>12180</v>
      </c>
      <c r="G3213" t="str">
        <f t="shared" si="64"/>
        <v>CA</v>
      </c>
      <c r="L3213">
        <f t="shared" si="59"/>
        <v>254.392122</v>
      </c>
      <c r="M3213">
        <f t="shared" si="60"/>
        <v>119.510965</v>
      </c>
      <c r="X3213">
        <f t="shared" si="61"/>
        <v>1.0808597689053873E-2</v>
      </c>
    </row>
    <row r="3214" spans="1:24">
      <c r="A3214">
        <v>2021</v>
      </c>
      <c r="B3214" t="str">
        <f t="shared" si="65"/>
        <v>El Segundo</v>
      </c>
      <c r="C3214" t="str">
        <f t="shared" si="64"/>
        <v>City</v>
      </c>
      <c r="D3214" t="str">
        <f t="shared" si="64"/>
        <v>06</v>
      </c>
      <c r="E3214" t="str">
        <f t="shared" si="64"/>
        <v>037</v>
      </c>
      <c r="F3214">
        <f t="shared" si="64"/>
        <v>22412</v>
      </c>
      <c r="G3214" t="str">
        <f t="shared" si="64"/>
        <v>CA</v>
      </c>
      <c r="L3214">
        <f t="shared" si="59"/>
        <v>156.02644799999999</v>
      </c>
      <c r="M3214">
        <f t="shared" si="60"/>
        <v>60.986461999999996</v>
      </c>
      <c r="X3214">
        <f t="shared" si="61"/>
        <v>0.35904268063075206</v>
      </c>
    </row>
    <row r="3215" spans="1:24">
      <c r="A3215">
        <v>2021</v>
      </c>
      <c r="B3215" t="str">
        <f t="shared" si="65"/>
        <v>El Segundo Unified School District</v>
      </c>
      <c r="C3215" t="str">
        <f t="shared" si="64"/>
        <v>School District</v>
      </c>
      <c r="D3215" t="str">
        <f t="shared" si="64"/>
        <v>06</v>
      </c>
      <c r="E3215" t="str">
        <f t="shared" si="64"/>
        <v>037</v>
      </c>
      <c r="F3215" t="str">
        <f t="shared" si="64"/>
        <v>12210</v>
      </c>
      <c r="G3215" t="str">
        <f t="shared" si="64"/>
        <v>CA</v>
      </c>
      <c r="L3215">
        <f t="shared" si="59"/>
        <v>98.622163999999998</v>
      </c>
      <c r="M3215">
        <f t="shared" si="60"/>
        <v>43.416150999999999</v>
      </c>
      <c r="X3215">
        <f t="shared" si="61"/>
        <v>3.5893891496908373E-2</v>
      </c>
    </row>
    <row r="3216" spans="1:24">
      <c r="A3216">
        <v>2021</v>
      </c>
      <c r="B3216" t="str">
        <f t="shared" si="65"/>
        <v>El Tejon Unified School District</v>
      </c>
      <c r="C3216" t="str">
        <f t="shared" si="64"/>
        <v>School District</v>
      </c>
      <c r="D3216" t="str">
        <f t="shared" si="64"/>
        <v>06</v>
      </c>
      <c r="E3216" t="str">
        <f t="shared" si="64"/>
        <v>029</v>
      </c>
      <c r="F3216" t="str">
        <f t="shared" si="64"/>
        <v>00026</v>
      </c>
      <c r="G3216" t="str">
        <f t="shared" si="64"/>
        <v>CA</v>
      </c>
      <c r="L3216">
        <f t="shared" si="59"/>
        <v>25.382935</v>
      </c>
      <c r="M3216">
        <f t="shared" si="60"/>
        <v>11.238436</v>
      </c>
      <c r="X3216">
        <f t="shared" si="61"/>
        <v>0.16891440983941153</v>
      </c>
    </row>
    <row r="3217" spans="1:24">
      <c r="A3217">
        <v>2021</v>
      </c>
      <c r="B3217" t="str">
        <f t="shared" si="65"/>
        <v>Elk Grove</v>
      </c>
      <c r="C3217" t="str">
        <f t="shared" ref="C3217:G3226" si="66">C354</f>
        <v>City</v>
      </c>
      <c r="D3217" t="str">
        <f t="shared" si="66"/>
        <v>06</v>
      </c>
      <c r="E3217" t="str">
        <f t="shared" si="66"/>
        <v>067</v>
      </c>
      <c r="F3217">
        <f t="shared" si="66"/>
        <v>22020</v>
      </c>
      <c r="G3217" t="str">
        <f t="shared" si="66"/>
        <v>CA</v>
      </c>
      <c r="L3217">
        <f t="shared" si="59"/>
        <v>300.09540999999996</v>
      </c>
      <c r="M3217">
        <f t="shared" si="60"/>
        <v>84.64730999999999</v>
      </c>
      <c r="X3217">
        <f t="shared" si="61"/>
        <v>7.7319064897854783E-2</v>
      </c>
    </row>
    <row r="3218" spans="1:24">
      <c r="A3218">
        <v>2021</v>
      </c>
      <c r="B3218" t="str">
        <f t="shared" si="65"/>
        <v>Elk Grove Unified School District</v>
      </c>
      <c r="C3218" t="str">
        <f t="shared" si="66"/>
        <v>School District</v>
      </c>
      <c r="D3218" t="str">
        <f t="shared" si="66"/>
        <v>06</v>
      </c>
      <c r="E3218" t="str">
        <f t="shared" si="66"/>
        <v>067</v>
      </c>
      <c r="F3218" t="str">
        <f t="shared" si="66"/>
        <v>12330</v>
      </c>
      <c r="G3218" t="str">
        <f t="shared" si="66"/>
        <v>CA</v>
      </c>
      <c r="L3218">
        <f t="shared" si="59"/>
        <v>1751.3426199999999</v>
      </c>
      <c r="M3218">
        <f t="shared" si="60"/>
        <v>799.03198099999997</v>
      </c>
      <c r="X3218">
        <f t="shared" si="61"/>
        <v>4.6017902465051323E-2</v>
      </c>
    </row>
    <row r="3219" spans="1:24">
      <c r="A3219">
        <v>2021</v>
      </c>
      <c r="B3219" t="str">
        <f t="shared" si="65"/>
        <v>Elk Hills Elementary School District</v>
      </c>
      <c r="C3219" t="str">
        <f t="shared" si="66"/>
        <v>School District</v>
      </c>
      <c r="D3219" t="str">
        <f t="shared" si="66"/>
        <v>06</v>
      </c>
      <c r="E3219" t="str">
        <f t="shared" si="66"/>
        <v>029</v>
      </c>
      <c r="F3219" t="str">
        <f t="shared" si="66"/>
        <v>12360</v>
      </c>
      <c r="G3219" t="str">
        <f t="shared" si="66"/>
        <v>CA</v>
      </c>
      <c r="L3219">
        <f t="shared" si="59"/>
        <v>6.4093839999999993</v>
      </c>
      <c r="M3219">
        <f t="shared" si="60"/>
        <v>2.6246309999999999</v>
      </c>
      <c r="X3219">
        <f t="shared" si="61"/>
        <v>5.5674977352557095E-2</v>
      </c>
    </row>
    <row r="3220" spans="1:24">
      <c r="A3220">
        <v>2021</v>
      </c>
      <c r="B3220" t="str">
        <f t="shared" si="65"/>
        <v>Elverta Joint Elementary School District</v>
      </c>
      <c r="C3220" t="str">
        <f t="shared" si="66"/>
        <v>School District</v>
      </c>
      <c r="D3220" t="str">
        <f t="shared" si="66"/>
        <v>06</v>
      </c>
      <c r="E3220" t="str">
        <f t="shared" si="66"/>
        <v>067</v>
      </c>
      <c r="F3220" t="str">
        <f t="shared" si="66"/>
        <v>12600</v>
      </c>
      <c r="G3220" t="str">
        <f t="shared" si="66"/>
        <v>CA</v>
      </c>
      <c r="L3220">
        <f t="shared" si="59"/>
        <v>6.8131769999999996</v>
      </c>
      <c r="M3220">
        <f t="shared" si="60"/>
        <v>2.8090319999999998</v>
      </c>
      <c r="X3220">
        <f t="shared" si="61"/>
        <v>-0.11105641723621762</v>
      </c>
    </row>
    <row r="3221" spans="1:24">
      <c r="A3221">
        <v>2021</v>
      </c>
      <c r="B3221" t="str">
        <f t="shared" si="65"/>
        <v>Emery Unified School District</v>
      </c>
      <c r="C3221" t="str">
        <f t="shared" si="66"/>
        <v>School District</v>
      </c>
      <c r="D3221" t="str">
        <f t="shared" si="66"/>
        <v>06</v>
      </c>
      <c r="E3221" t="str">
        <f t="shared" si="66"/>
        <v>001</v>
      </c>
      <c r="F3221" t="str">
        <f t="shared" si="66"/>
        <v>12630</v>
      </c>
      <c r="G3221" t="str">
        <f t="shared" si="66"/>
        <v>CA</v>
      </c>
      <c r="L3221">
        <f t="shared" si="59"/>
        <v>43.016075000000001</v>
      </c>
      <c r="M3221">
        <f t="shared" si="60"/>
        <v>16.788297</v>
      </c>
      <c r="X3221">
        <f t="shared" si="61"/>
        <v>0.10836358534996027</v>
      </c>
    </row>
    <row r="3222" spans="1:24">
      <c r="A3222">
        <v>2021</v>
      </c>
      <c r="B3222" t="str">
        <f t="shared" si="65"/>
        <v>Emeryville</v>
      </c>
      <c r="C3222" t="str">
        <f t="shared" si="66"/>
        <v>City</v>
      </c>
      <c r="D3222" t="str">
        <f t="shared" si="66"/>
        <v>06</v>
      </c>
      <c r="E3222" t="str">
        <f t="shared" si="66"/>
        <v>001</v>
      </c>
      <c r="F3222">
        <f t="shared" si="66"/>
        <v>22594</v>
      </c>
      <c r="G3222" t="str">
        <f t="shared" si="66"/>
        <v>CA</v>
      </c>
      <c r="L3222">
        <f t="shared" si="59"/>
        <v>112.014743</v>
      </c>
      <c r="M3222">
        <f t="shared" si="60"/>
        <v>40.564459999999997</v>
      </c>
      <c r="X3222">
        <f t="shared" si="61"/>
        <v>-6.104987661085806E-3</v>
      </c>
    </row>
    <row r="3223" spans="1:24">
      <c r="A3223">
        <v>2021</v>
      </c>
      <c r="B3223" t="str">
        <f t="shared" si="65"/>
        <v>Empire Union School District</v>
      </c>
      <c r="C3223" t="str">
        <f t="shared" si="66"/>
        <v>School District</v>
      </c>
      <c r="D3223" t="str">
        <f t="shared" si="66"/>
        <v>06</v>
      </c>
      <c r="E3223" t="str">
        <f t="shared" si="66"/>
        <v>099</v>
      </c>
      <c r="F3223" t="str">
        <f t="shared" si="66"/>
        <v>12690</v>
      </c>
      <c r="G3223" t="str">
        <f t="shared" si="66"/>
        <v>CA</v>
      </c>
      <c r="L3223">
        <f t="shared" si="59"/>
        <v>96.174802999999997</v>
      </c>
      <c r="M3223">
        <f t="shared" si="60"/>
        <v>44.999123999999995</v>
      </c>
      <c r="X3223" t="str">
        <f t="shared" si="61"/>
        <v/>
      </c>
    </row>
    <row r="3224" spans="1:24">
      <c r="A3224">
        <v>2021</v>
      </c>
      <c r="B3224" t="str">
        <f t="shared" si="65"/>
        <v>Encinitas</v>
      </c>
      <c r="C3224" t="str">
        <f t="shared" si="66"/>
        <v>City</v>
      </c>
      <c r="D3224" t="str">
        <f t="shared" si="66"/>
        <v>06</v>
      </c>
      <c r="E3224" t="str">
        <f t="shared" si="66"/>
        <v>073</v>
      </c>
      <c r="F3224">
        <f t="shared" si="66"/>
        <v>22678</v>
      </c>
      <c r="G3224" t="str">
        <f t="shared" si="66"/>
        <v>CA</v>
      </c>
      <c r="L3224">
        <f t="shared" si="59"/>
        <v>212.98673199999999</v>
      </c>
      <c r="M3224">
        <f t="shared" si="60"/>
        <v>83.327536999999992</v>
      </c>
      <c r="X3224">
        <f t="shared" si="61"/>
        <v>3.6699955978582076E-2</v>
      </c>
    </row>
    <row r="3225" spans="1:24">
      <c r="A3225">
        <v>2021</v>
      </c>
      <c r="B3225" t="str">
        <f t="shared" si="65"/>
        <v>Encinitas Union School District</v>
      </c>
      <c r="C3225" t="str">
        <f t="shared" si="66"/>
        <v>School District</v>
      </c>
      <c r="D3225" t="str">
        <f t="shared" si="66"/>
        <v>06</v>
      </c>
      <c r="E3225" t="str">
        <f t="shared" si="66"/>
        <v>073</v>
      </c>
      <c r="F3225" t="str">
        <f t="shared" si="66"/>
        <v>12750</v>
      </c>
      <c r="G3225" t="str">
        <f t="shared" si="66"/>
        <v>CA</v>
      </c>
      <c r="L3225">
        <f t="shared" si="59"/>
        <v>157.41367700000001</v>
      </c>
      <c r="M3225">
        <f t="shared" si="60"/>
        <v>74.484005999999994</v>
      </c>
      <c r="X3225" t="str">
        <f t="shared" si="61"/>
        <v/>
      </c>
    </row>
    <row r="3226" spans="1:24">
      <c r="A3226">
        <v>2021</v>
      </c>
      <c r="B3226" t="str">
        <f t="shared" si="65"/>
        <v>Enterprise Elementary School District</v>
      </c>
      <c r="C3226" t="str">
        <f t="shared" si="66"/>
        <v>School District</v>
      </c>
      <c r="D3226" t="str">
        <f t="shared" si="66"/>
        <v>06</v>
      </c>
      <c r="E3226" t="str">
        <f t="shared" si="66"/>
        <v>089</v>
      </c>
      <c r="F3226" t="str">
        <f t="shared" si="66"/>
        <v>12810</v>
      </c>
      <c r="G3226" t="str">
        <f t="shared" si="66"/>
        <v>CA</v>
      </c>
      <c r="L3226">
        <f t="shared" si="59"/>
        <v>115.403458</v>
      </c>
      <c r="M3226">
        <f t="shared" si="60"/>
        <v>54.429432999999996</v>
      </c>
      <c r="X3226">
        <f t="shared" si="61"/>
        <v>6.282316630833798E-2</v>
      </c>
    </row>
    <row r="3227" spans="1:24">
      <c r="A3227">
        <v>2021</v>
      </c>
      <c r="B3227" t="str">
        <f t="shared" si="65"/>
        <v>Escalon Unified School District</v>
      </c>
      <c r="C3227" t="str">
        <f t="shared" ref="C3227:G3236" si="67">C364</f>
        <v>School District</v>
      </c>
      <c r="D3227" t="str">
        <f t="shared" si="67"/>
        <v>06</v>
      </c>
      <c r="E3227" t="str">
        <f t="shared" si="67"/>
        <v>077</v>
      </c>
      <c r="F3227" t="str">
        <f t="shared" si="67"/>
        <v>12840</v>
      </c>
      <c r="G3227" t="str">
        <f t="shared" si="67"/>
        <v>CA</v>
      </c>
      <c r="L3227">
        <f t="shared" si="59"/>
        <v>71.339348999999999</v>
      </c>
      <c r="M3227">
        <f t="shared" si="60"/>
        <v>33.089922999999999</v>
      </c>
      <c r="X3227">
        <f t="shared" si="61"/>
        <v>4.8937231740608024E-2</v>
      </c>
    </row>
    <row r="3228" spans="1:24">
      <c r="A3228">
        <v>2021</v>
      </c>
      <c r="B3228" t="str">
        <f t="shared" si="65"/>
        <v>Escondido</v>
      </c>
      <c r="C3228" t="str">
        <f t="shared" si="67"/>
        <v>City</v>
      </c>
      <c r="D3228" t="str">
        <f t="shared" si="67"/>
        <v>06</v>
      </c>
      <c r="E3228" t="str">
        <f t="shared" si="67"/>
        <v>073</v>
      </c>
      <c r="F3228">
        <f t="shared" si="67"/>
        <v>22804</v>
      </c>
      <c r="G3228" t="str">
        <f t="shared" si="67"/>
        <v>CA</v>
      </c>
      <c r="L3228">
        <f t="shared" si="59"/>
        <v>405.238112</v>
      </c>
      <c r="M3228">
        <f t="shared" si="60"/>
        <v>121.47487599999999</v>
      </c>
      <c r="X3228">
        <f t="shared" si="61"/>
        <v>2.3765565502697795E-2</v>
      </c>
    </row>
    <row r="3229" spans="1:24">
      <c r="A3229">
        <v>2021</v>
      </c>
      <c r="B3229" t="str">
        <f t="shared" si="65"/>
        <v>Escondido Union High School District</v>
      </c>
      <c r="C3229" t="str">
        <f t="shared" si="67"/>
        <v>School District</v>
      </c>
      <c r="D3229" t="str">
        <f t="shared" si="67"/>
        <v>06</v>
      </c>
      <c r="E3229" t="str">
        <f t="shared" si="67"/>
        <v>073</v>
      </c>
      <c r="F3229" t="str">
        <f t="shared" si="67"/>
        <v>12910</v>
      </c>
      <c r="G3229" t="str">
        <f t="shared" si="67"/>
        <v>CA</v>
      </c>
      <c r="L3229">
        <f t="shared" si="59"/>
        <v>265.893351</v>
      </c>
      <c r="M3229">
        <f t="shared" si="60"/>
        <v>120.39645999999999</v>
      </c>
      <c r="X3229">
        <f t="shared" si="61"/>
        <v>9.4277590429848693E-2</v>
      </c>
    </row>
    <row r="3230" spans="1:24">
      <c r="A3230">
        <v>2021</v>
      </c>
      <c r="B3230" t="str">
        <f t="shared" si="65"/>
        <v>Escondido Union School District</v>
      </c>
      <c r="C3230" t="str">
        <f t="shared" si="67"/>
        <v>School District</v>
      </c>
      <c r="D3230" t="str">
        <f t="shared" si="67"/>
        <v>06</v>
      </c>
      <c r="E3230" t="str">
        <f t="shared" si="67"/>
        <v>073</v>
      </c>
      <c r="F3230" t="str">
        <f t="shared" si="67"/>
        <v>12880</v>
      </c>
      <c r="G3230" t="str">
        <f t="shared" si="67"/>
        <v>CA</v>
      </c>
      <c r="L3230">
        <f t="shared" si="59"/>
        <v>488.71142199999997</v>
      </c>
      <c r="M3230">
        <f t="shared" si="60"/>
        <v>227.53291199999998</v>
      </c>
      <c r="X3230" t="str">
        <f t="shared" si="61"/>
        <v/>
      </c>
    </row>
    <row r="3231" spans="1:24">
      <c r="A3231">
        <v>2021</v>
      </c>
      <c r="B3231" t="s">
        <v>1624</v>
      </c>
      <c r="C3231" t="str">
        <f t="shared" si="67"/>
        <v>School District</v>
      </c>
      <c r="D3231" t="str">
        <f t="shared" si="67"/>
        <v>06</v>
      </c>
      <c r="E3231" t="str">
        <f t="shared" si="67"/>
        <v>113</v>
      </c>
      <c r="F3231" t="str">
        <f t="shared" si="67"/>
        <v>12930</v>
      </c>
      <c r="G3231" t="str">
        <f t="shared" si="67"/>
        <v>CA</v>
      </c>
      <c r="L3231">
        <f t="shared" si="59"/>
        <v>131.748166</v>
      </c>
      <c r="M3231">
        <f t="shared" si="60"/>
        <v>51.865519999999997</v>
      </c>
      <c r="X3231" t="str">
        <f t="shared" si="61"/>
        <v/>
      </c>
    </row>
    <row r="3232" spans="1:24">
      <c r="A3232">
        <v>2021</v>
      </c>
      <c r="B3232" t="str">
        <f>B369</f>
        <v>Etiwanda School District</v>
      </c>
      <c r="C3232" t="str">
        <f t="shared" si="67"/>
        <v>School District</v>
      </c>
      <c r="D3232" t="str">
        <f t="shared" si="67"/>
        <v>06</v>
      </c>
      <c r="E3232" t="str">
        <f t="shared" si="67"/>
        <v>071</v>
      </c>
      <c r="F3232" t="str">
        <f t="shared" si="67"/>
        <v>12960</v>
      </c>
      <c r="G3232" t="str">
        <f t="shared" si="67"/>
        <v>CA</v>
      </c>
      <c r="L3232">
        <f t="shared" si="59"/>
        <v>378.92714699999999</v>
      </c>
      <c r="M3232">
        <f t="shared" si="60"/>
        <v>174.86736499999998</v>
      </c>
      <c r="X3232" t="str">
        <f t="shared" si="61"/>
        <v/>
      </c>
    </row>
    <row r="3233" spans="1:24">
      <c r="A3233">
        <v>2021</v>
      </c>
      <c r="B3233" s="8" t="s">
        <v>5131</v>
      </c>
      <c r="C3233" t="str">
        <f t="shared" si="67"/>
        <v>City</v>
      </c>
      <c r="D3233" t="str">
        <f t="shared" si="67"/>
        <v>06</v>
      </c>
      <c r="E3233" t="str">
        <f t="shared" si="67"/>
        <v>023</v>
      </c>
      <c r="F3233">
        <f t="shared" si="67"/>
        <v>23042</v>
      </c>
      <c r="G3233" t="str">
        <f t="shared" si="67"/>
        <v>CA</v>
      </c>
      <c r="L3233">
        <f t="shared" si="59"/>
        <v>73.363812694965816</v>
      </c>
      <c r="M3233">
        <f t="shared" si="60"/>
        <v>42.087793017106954</v>
      </c>
      <c r="X3233">
        <f t="shared" si="61"/>
        <v>0.12397620803666734</v>
      </c>
    </row>
    <row r="3234" spans="1:24">
      <c r="A3234">
        <v>2021</v>
      </c>
      <c r="B3234" t="str">
        <f t="shared" ref="B3234:B3297" si="68">B371</f>
        <v>Eureka City Schools</v>
      </c>
      <c r="C3234" t="str">
        <f t="shared" si="67"/>
        <v>School District</v>
      </c>
      <c r="D3234" t="str">
        <f t="shared" si="67"/>
        <v>06</v>
      </c>
      <c r="E3234" t="str">
        <f t="shared" si="67"/>
        <v>023</v>
      </c>
      <c r="F3234" t="str">
        <f t="shared" si="67"/>
        <v>00052</v>
      </c>
      <c r="G3234" t="str">
        <f t="shared" si="67"/>
        <v>CA</v>
      </c>
      <c r="L3234">
        <f t="shared" si="59"/>
        <v>116.03850299999999</v>
      </c>
      <c r="M3234">
        <f t="shared" si="60"/>
        <v>54.718952999999999</v>
      </c>
      <c r="X3234" t="str">
        <f t="shared" si="61"/>
        <v/>
      </c>
    </row>
    <row r="3235" spans="1:24">
      <c r="A3235">
        <v>2021</v>
      </c>
      <c r="B3235" t="str">
        <f t="shared" si="68"/>
        <v>Eureka Union School District</v>
      </c>
      <c r="C3235" t="str">
        <f t="shared" si="67"/>
        <v>School District</v>
      </c>
      <c r="D3235" t="str">
        <f t="shared" si="67"/>
        <v>06</v>
      </c>
      <c r="E3235" t="str">
        <f t="shared" si="67"/>
        <v>061</v>
      </c>
      <c r="F3235" t="str">
        <f t="shared" si="67"/>
        <v>13080</v>
      </c>
      <c r="G3235" t="str">
        <f t="shared" si="67"/>
        <v>CA</v>
      </c>
      <c r="L3235">
        <f t="shared" si="59"/>
        <v>79.200706999999994</v>
      </c>
      <c r="M3235">
        <f t="shared" si="60"/>
        <v>38.140785000000001</v>
      </c>
      <c r="X3235" t="str">
        <f t="shared" si="61"/>
        <v/>
      </c>
    </row>
    <row r="3236" spans="1:24">
      <c r="A3236">
        <v>2021</v>
      </c>
      <c r="B3236" t="str">
        <f t="shared" si="68"/>
        <v>Evergreen School District</v>
      </c>
      <c r="C3236" t="str">
        <f t="shared" si="67"/>
        <v>School District</v>
      </c>
      <c r="D3236" t="str">
        <f t="shared" si="67"/>
        <v>06</v>
      </c>
      <c r="E3236" t="str">
        <f t="shared" si="67"/>
        <v>085</v>
      </c>
      <c r="F3236" t="str">
        <f t="shared" si="67"/>
        <v>13140</v>
      </c>
      <c r="G3236" t="str">
        <f t="shared" si="67"/>
        <v>CA</v>
      </c>
      <c r="L3236">
        <f t="shared" si="59"/>
        <v>265.22998100000001</v>
      </c>
      <c r="M3236">
        <f t="shared" si="60"/>
        <v>123.65374799999999</v>
      </c>
      <c r="X3236" t="str">
        <f t="shared" si="61"/>
        <v/>
      </c>
    </row>
    <row r="3237" spans="1:24">
      <c r="A3237">
        <v>2021</v>
      </c>
      <c r="B3237" t="str">
        <f t="shared" si="68"/>
        <v>Evergreen Union Elementary School District</v>
      </c>
      <c r="C3237" t="str">
        <f t="shared" ref="C3237:G3246" si="69">C374</f>
        <v>School District</v>
      </c>
      <c r="D3237" t="str">
        <f t="shared" si="69"/>
        <v>06</v>
      </c>
      <c r="E3237" t="str">
        <f t="shared" si="69"/>
        <v>103</v>
      </c>
      <c r="F3237" t="str">
        <f t="shared" si="69"/>
        <v>13170</v>
      </c>
      <c r="G3237" t="str">
        <f t="shared" si="69"/>
        <v>CA</v>
      </c>
      <c r="L3237">
        <f t="shared" si="59"/>
        <v>32.300103</v>
      </c>
      <c r="M3237">
        <f t="shared" si="60"/>
        <v>15.018032</v>
      </c>
      <c r="X3237">
        <f t="shared" si="61"/>
        <v>4.0655963213046098E-2</v>
      </c>
    </row>
    <row r="3238" spans="1:24">
      <c r="A3238">
        <v>2021</v>
      </c>
      <c r="B3238" t="str">
        <f t="shared" si="68"/>
        <v>Exeter</v>
      </c>
      <c r="C3238" t="str">
        <f t="shared" si="69"/>
        <v>City</v>
      </c>
      <c r="D3238" t="str">
        <f t="shared" si="69"/>
        <v>06</v>
      </c>
      <c r="E3238" t="str">
        <f t="shared" si="69"/>
        <v>107</v>
      </c>
      <c r="F3238" t="str">
        <f t="shared" si="69"/>
        <v>23126</v>
      </c>
      <c r="G3238" t="str">
        <f t="shared" si="69"/>
        <v>CA</v>
      </c>
      <c r="L3238">
        <f t="shared" si="59"/>
        <v>21.788411999999997</v>
      </c>
      <c r="M3238">
        <f t="shared" si="60"/>
        <v>4.875299</v>
      </c>
      <c r="X3238">
        <f t="shared" si="61"/>
        <v>-2.8731219554339833E-2</v>
      </c>
    </row>
    <row r="3239" spans="1:24">
      <c r="A3239">
        <v>2021</v>
      </c>
      <c r="B3239" t="str">
        <f t="shared" si="68"/>
        <v>Exeter Unified School District</v>
      </c>
      <c r="C3239" t="str">
        <f t="shared" si="69"/>
        <v>School District</v>
      </c>
      <c r="D3239" t="str">
        <f t="shared" si="69"/>
        <v>06</v>
      </c>
      <c r="E3239" t="str">
        <f t="shared" si="69"/>
        <v>107</v>
      </c>
      <c r="F3239" t="str">
        <f t="shared" si="69"/>
        <v>01423</v>
      </c>
      <c r="G3239" t="str">
        <f t="shared" si="69"/>
        <v>CA</v>
      </c>
      <c r="L3239">
        <f t="shared" si="59"/>
        <v>81.636944</v>
      </c>
      <c r="M3239">
        <f t="shared" si="60"/>
        <v>38.092507999999995</v>
      </c>
      <c r="X3239">
        <f t="shared" si="61"/>
        <v>6.2804528234050278E-2</v>
      </c>
    </row>
    <row r="3240" spans="1:24">
      <c r="A3240">
        <v>2021</v>
      </c>
      <c r="B3240" t="str">
        <f t="shared" si="68"/>
        <v>Fairfax Elementary School District</v>
      </c>
      <c r="C3240" t="str">
        <f t="shared" si="69"/>
        <v>School District</v>
      </c>
      <c r="D3240" t="str">
        <f t="shared" si="69"/>
        <v>06</v>
      </c>
      <c r="E3240" t="str">
        <f t="shared" si="69"/>
        <v>029</v>
      </c>
      <c r="F3240" t="str">
        <f t="shared" si="69"/>
        <v>13290</v>
      </c>
      <c r="G3240" t="str">
        <f t="shared" si="69"/>
        <v>CA</v>
      </c>
      <c r="L3240">
        <f t="shared" si="59"/>
        <v>94.674466999999993</v>
      </c>
      <c r="M3240">
        <f t="shared" si="60"/>
        <v>43.815787</v>
      </c>
      <c r="X3240">
        <f t="shared" si="61"/>
        <v>9.6458669120293009E-2</v>
      </c>
    </row>
    <row r="3241" spans="1:24">
      <c r="A3241">
        <v>2021</v>
      </c>
      <c r="B3241" t="str">
        <f t="shared" si="68"/>
        <v>Fairfield</v>
      </c>
      <c r="C3241" t="str">
        <f t="shared" si="69"/>
        <v>City</v>
      </c>
      <c r="D3241" t="str">
        <f t="shared" si="69"/>
        <v>06</v>
      </c>
      <c r="E3241" t="str">
        <f t="shared" si="69"/>
        <v>095</v>
      </c>
      <c r="F3241">
        <f t="shared" si="69"/>
        <v>23182</v>
      </c>
      <c r="G3241" t="str">
        <f t="shared" si="69"/>
        <v>CA</v>
      </c>
      <c r="L3241">
        <f t="shared" si="59"/>
        <v>376.72706799999997</v>
      </c>
      <c r="M3241">
        <f t="shared" si="60"/>
        <v>115.52791099999999</v>
      </c>
      <c r="X3241">
        <f t="shared" si="61"/>
        <v>3.4838140289357507E-2</v>
      </c>
    </row>
    <row r="3242" spans="1:24">
      <c r="A3242">
        <v>2021</v>
      </c>
      <c r="B3242" t="str">
        <f t="shared" si="68"/>
        <v>Fairfield Suisun Unified School District</v>
      </c>
      <c r="C3242" t="str">
        <f t="shared" si="69"/>
        <v>School District</v>
      </c>
      <c r="D3242" t="str">
        <f t="shared" si="69"/>
        <v>06</v>
      </c>
      <c r="E3242" t="str">
        <f t="shared" si="69"/>
        <v>095</v>
      </c>
      <c r="F3242" t="str">
        <f t="shared" si="69"/>
        <v>13360</v>
      </c>
      <c r="G3242" t="str">
        <f t="shared" si="69"/>
        <v>CA</v>
      </c>
      <c r="L3242">
        <f t="shared" si="59"/>
        <v>570.42884500000002</v>
      </c>
      <c r="M3242">
        <f t="shared" si="60"/>
        <v>262.84555599999999</v>
      </c>
      <c r="X3242" t="str">
        <f t="shared" si="61"/>
        <v/>
      </c>
    </row>
    <row r="3243" spans="1:24">
      <c r="A3243">
        <v>2021</v>
      </c>
      <c r="B3243" t="str">
        <f t="shared" si="68"/>
        <v>Fall River Joint Unified School District</v>
      </c>
      <c r="C3243" t="str">
        <f t="shared" si="69"/>
        <v>School District</v>
      </c>
      <c r="D3243" t="str">
        <f t="shared" si="69"/>
        <v>06</v>
      </c>
      <c r="E3243" t="str">
        <f t="shared" si="69"/>
        <v>035</v>
      </c>
      <c r="F3243" t="str">
        <f t="shared" si="69"/>
        <v>13470</v>
      </c>
      <c r="G3243" t="str">
        <f t="shared" si="69"/>
        <v>CA</v>
      </c>
      <c r="L3243">
        <f t="shared" si="59"/>
        <v>37.928177999999996</v>
      </c>
      <c r="M3243">
        <f t="shared" si="60"/>
        <v>18.584692</v>
      </c>
      <c r="X3243">
        <f t="shared" si="61"/>
        <v>7.1924953066017067E-2</v>
      </c>
    </row>
    <row r="3244" spans="1:24">
      <c r="A3244">
        <v>2021</v>
      </c>
      <c r="B3244" t="str">
        <f t="shared" si="68"/>
        <v>Fallbrook Regional Health District</v>
      </c>
      <c r="C3244" t="str">
        <f t="shared" si="69"/>
        <v>Special District</v>
      </c>
      <c r="D3244" t="str">
        <f t="shared" si="69"/>
        <v>06</v>
      </c>
      <c r="E3244" t="str">
        <f t="shared" si="69"/>
        <v>073</v>
      </c>
      <c r="F3244">
        <f t="shared" si="69"/>
        <v>99021</v>
      </c>
      <c r="G3244" t="str">
        <f t="shared" si="69"/>
        <v>CA</v>
      </c>
      <c r="L3244">
        <f t="shared" si="59"/>
        <v>4.2150859999999994</v>
      </c>
      <c r="M3244">
        <f t="shared" si="60"/>
        <v>2.1075429999999997</v>
      </c>
      <c r="X3244" t="str">
        <f t="shared" si="61"/>
        <v/>
      </c>
    </row>
    <row r="3245" spans="1:24">
      <c r="A3245">
        <v>2021</v>
      </c>
      <c r="B3245" t="str">
        <f t="shared" si="68"/>
        <v>Fallbrook Union Elementary School District</v>
      </c>
      <c r="C3245" t="str">
        <f t="shared" si="69"/>
        <v>School District</v>
      </c>
      <c r="D3245" t="str">
        <f t="shared" si="69"/>
        <v>06</v>
      </c>
      <c r="E3245" t="str">
        <f t="shared" si="69"/>
        <v>073</v>
      </c>
      <c r="F3245" t="str">
        <f t="shared" si="69"/>
        <v>13500</v>
      </c>
      <c r="G3245" t="str">
        <f t="shared" si="69"/>
        <v>CA</v>
      </c>
      <c r="L3245">
        <f t="shared" si="59"/>
        <v>188.856425</v>
      </c>
      <c r="M3245">
        <f t="shared" si="60"/>
        <v>80.787903</v>
      </c>
      <c r="X3245">
        <f t="shared" si="61"/>
        <v>7.5962255188197284E-2</v>
      </c>
    </row>
    <row r="3246" spans="1:24">
      <c r="A3246">
        <v>2021</v>
      </c>
      <c r="B3246" t="str">
        <f t="shared" si="68"/>
        <v>Fallbrook Union High School District</v>
      </c>
      <c r="C3246" t="str">
        <f t="shared" si="69"/>
        <v>School District</v>
      </c>
      <c r="D3246" t="str">
        <f t="shared" si="69"/>
        <v>06</v>
      </c>
      <c r="E3246" t="str">
        <f t="shared" si="69"/>
        <v>073</v>
      </c>
      <c r="F3246" t="str">
        <f t="shared" si="69"/>
        <v>13530</v>
      </c>
      <c r="G3246" t="str">
        <f t="shared" si="69"/>
        <v>CA</v>
      </c>
      <c r="L3246">
        <f t="shared" si="59"/>
        <v>75.786124999999998</v>
      </c>
      <c r="M3246">
        <f t="shared" si="60"/>
        <v>33.174275999999999</v>
      </c>
      <c r="X3246">
        <f t="shared" si="61"/>
        <v>9.5182014840882359E-2</v>
      </c>
    </row>
    <row r="3247" spans="1:24">
      <c r="A3247">
        <v>2021</v>
      </c>
      <c r="B3247" t="str">
        <f t="shared" si="68"/>
        <v>Farmersville</v>
      </c>
      <c r="C3247" t="str">
        <f t="shared" ref="C3247:G3256" si="70">C384</f>
        <v>City</v>
      </c>
      <c r="D3247" t="str">
        <f t="shared" si="70"/>
        <v>06</v>
      </c>
      <c r="E3247" t="str">
        <f t="shared" si="70"/>
        <v>077</v>
      </c>
      <c r="F3247">
        <f t="shared" si="70"/>
        <v>23616</v>
      </c>
      <c r="G3247" t="str">
        <f t="shared" si="70"/>
        <v>CA</v>
      </c>
      <c r="L3247">
        <f t="shared" si="59"/>
        <v>22.258775</v>
      </c>
      <c r="M3247">
        <f t="shared" si="60"/>
        <v>6.8562459999999996</v>
      </c>
      <c r="X3247">
        <f t="shared" si="61"/>
        <v>0.82239821761506493</v>
      </c>
    </row>
    <row r="3248" spans="1:24">
      <c r="A3248">
        <v>2021</v>
      </c>
      <c r="B3248" t="str">
        <f t="shared" si="68"/>
        <v>Farmersville Unified School District</v>
      </c>
      <c r="C3248" t="str">
        <f t="shared" si="70"/>
        <v>School District</v>
      </c>
      <c r="D3248" t="str">
        <f t="shared" si="70"/>
        <v>06</v>
      </c>
      <c r="E3248" t="str">
        <f t="shared" si="70"/>
        <v>107</v>
      </c>
      <c r="F3248" t="str">
        <f t="shared" si="70"/>
        <v>00035</v>
      </c>
      <c r="G3248" t="str">
        <f t="shared" si="70"/>
        <v>CA</v>
      </c>
      <c r="L3248">
        <f t="shared" si="59"/>
        <v>82.934254999999993</v>
      </c>
      <c r="M3248">
        <f t="shared" si="60"/>
        <v>39.798414999999999</v>
      </c>
      <c r="X3248">
        <f t="shared" si="61"/>
        <v>9.137986843531623E-2</v>
      </c>
    </row>
    <row r="3249" spans="1:24">
      <c r="A3249">
        <v>2021</v>
      </c>
      <c r="B3249" t="str">
        <f t="shared" si="68"/>
        <v>Ferndale</v>
      </c>
      <c r="C3249" t="str">
        <f t="shared" si="70"/>
        <v>City</v>
      </c>
      <c r="D3249" t="str">
        <f t="shared" si="70"/>
        <v>06</v>
      </c>
      <c r="E3249" t="str">
        <f t="shared" si="70"/>
        <v>023</v>
      </c>
      <c r="F3249" t="str">
        <f t="shared" si="70"/>
        <v>23910</v>
      </c>
      <c r="G3249" t="str">
        <f t="shared" si="70"/>
        <v>CA</v>
      </c>
      <c r="L3249">
        <f t="shared" ref="L3249:L3312" si="71">IFERROR(VLOOKUP(B3249,revenue2021,12,0)*0.000001,IFERROR(L386/(1+$X3249),L386))</f>
        <v>3.3802749999999997</v>
      </c>
      <c r="M3249">
        <f t="shared" ref="M3249:M3312" si="72">IFERROR(VLOOKUP(B3249,revenue2021,13,0)*0.000001,IFERROR(M386/(1+$X3249),M386))</f>
        <v>1.096991</v>
      </c>
      <c r="X3249">
        <f t="shared" ref="X3249:X3312" si="73">IFERROR(VLOOKUP(B3249,chgs2021,4,0),"")</f>
        <v>0.11157511205849305</v>
      </c>
    </row>
    <row r="3250" spans="1:24">
      <c r="A3250">
        <v>2021</v>
      </c>
      <c r="B3250" t="str">
        <f t="shared" si="68"/>
        <v>Ferndale Unified School District</v>
      </c>
      <c r="C3250" t="str">
        <f t="shared" si="70"/>
        <v>School District</v>
      </c>
      <c r="D3250" t="str">
        <f t="shared" si="70"/>
        <v>06</v>
      </c>
      <c r="E3250" t="str">
        <f t="shared" si="70"/>
        <v>023</v>
      </c>
      <c r="F3250" t="str">
        <f t="shared" si="70"/>
        <v>00037</v>
      </c>
      <c r="G3250" t="str">
        <f t="shared" si="70"/>
        <v>CA</v>
      </c>
      <c r="L3250">
        <f t="shared" si="71"/>
        <v>14.876717999999999</v>
      </c>
      <c r="M3250">
        <f t="shared" si="72"/>
        <v>7.2751060000000001</v>
      </c>
      <c r="X3250">
        <f t="shared" si="73"/>
        <v>8.651021810233922E-2</v>
      </c>
    </row>
    <row r="3251" spans="1:24">
      <c r="A3251">
        <v>2021</v>
      </c>
      <c r="B3251" t="str">
        <f t="shared" si="68"/>
        <v>Fieldbrook Elementary School District</v>
      </c>
      <c r="C3251" t="str">
        <f t="shared" si="70"/>
        <v>School District</v>
      </c>
      <c r="D3251" t="str">
        <f t="shared" si="70"/>
        <v>06</v>
      </c>
      <c r="E3251" t="str">
        <f t="shared" si="70"/>
        <v>023</v>
      </c>
      <c r="F3251" t="str">
        <f t="shared" si="70"/>
        <v>13740</v>
      </c>
      <c r="G3251" t="str">
        <f t="shared" si="70"/>
        <v>CA</v>
      </c>
      <c r="L3251">
        <f t="shared" si="71"/>
        <v>3.389227</v>
      </c>
      <c r="M3251">
        <f t="shared" si="72"/>
        <v>1.6102509999999999</v>
      </c>
      <c r="X3251">
        <f t="shared" si="73"/>
        <v>5.0749848013312129E-2</v>
      </c>
    </row>
    <row r="3252" spans="1:24">
      <c r="A3252">
        <v>2021</v>
      </c>
      <c r="B3252" t="str">
        <f t="shared" si="68"/>
        <v>Fillmore</v>
      </c>
      <c r="C3252" t="str">
        <f t="shared" si="70"/>
        <v>City</v>
      </c>
      <c r="D3252" t="str">
        <f t="shared" si="70"/>
        <v>06</v>
      </c>
      <c r="E3252" t="str">
        <f t="shared" si="70"/>
        <v>111</v>
      </c>
      <c r="F3252" t="str">
        <f t="shared" si="70"/>
        <v>24092</v>
      </c>
      <c r="G3252" t="str">
        <f t="shared" si="70"/>
        <v>CA</v>
      </c>
      <c r="L3252">
        <f t="shared" si="71"/>
        <v>40.270885</v>
      </c>
      <c r="M3252">
        <f t="shared" si="72"/>
        <v>9.6567959999999999</v>
      </c>
      <c r="X3252">
        <f t="shared" si="73"/>
        <v>-2.8071573848307715E-2</v>
      </c>
    </row>
    <row r="3253" spans="1:24">
      <c r="A3253">
        <v>2021</v>
      </c>
      <c r="B3253" t="str">
        <f t="shared" si="68"/>
        <v>Fillmore Unified School District</v>
      </c>
      <c r="C3253" t="str">
        <f t="shared" si="70"/>
        <v>School District</v>
      </c>
      <c r="D3253" t="str">
        <f t="shared" si="70"/>
        <v>06</v>
      </c>
      <c r="E3253" t="str">
        <f t="shared" si="70"/>
        <v>111</v>
      </c>
      <c r="F3253" t="str">
        <f t="shared" si="70"/>
        <v>13800</v>
      </c>
      <c r="G3253" t="str">
        <f t="shared" si="70"/>
        <v>CA</v>
      </c>
      <c r="L3253">
        <f t="shared" si="71"/>
        <v>133.96194399999999</v>
      </c>
      <c r="M3253">
        <f t="shared" si="72"/>
        <v>60.122816</v>
      </c>
      <c r="X3253">
        <f t="shared" si="73"/>
        <v>8.4242789956136016E-2</v>
      </c>
    </row>
    <row r="3254" spans="1:24">
      <c r="A3254">
        <v>2021</v>
      </c>
      <c r="B3254" t="str">
        <f t="shared" si="68"/>
        <v>Firebaugh</v>
      </c>
      <c r="C3254" t="str">
        <f t="shared" si="70"/>
        <v>City</v>
      </c>
      <c r="D3254" t="str">
        <f t="shared" si="70"/>
        <v>06</v>
      </c>
      <c r="E3254" t="str">
        <f t="shared" si="70"/>
        <v>019</v>
      </c>
      <c r="F3254">
        <f t="shared" si="70"/>
        <v>24134</v>
      </c>
      <c r="G3254" t="str">
        <f t="shared" si="70"/>
        <v>CA</v>
      </c>
      <c r="L3254">
        <f t="shared" si="71"/>
        <v>23.363322</v>
      </c>
      <c r="M3254">
        <f t="shared" si="72"/>
        <v>5.3149439999999997</v>
      </c>
      <c r="X3254">
        <f t="shared" si="73"/>
        <v>-0.10929244728787045</v>
      </c>
    </row>
    <row r="3255" spans="1:24">
      <c r="A3255">
        <v>2021</v>
      </c>
      <c r="B3255" t="str">
        <f t="shared" si="68"/>
        <v>Firebaugh-Las Deltas Unified School District</v>
      </c>
      <c r="C3255" t="str">
        <f t="shared" si="70"/>
        <v>School District</v>
      </c>
      <c r="D3255" t="str">
        <f t="shared" si="70"/>
        <v>06</v>
      </c>
      <c r="E3255" t="str">
        <f t="shared" si="70"/>
        <v>019</v>
      </c>
      <c r="F3255" t="str">
        <f t="shared" si="70"/>
        <v>13840</v>
      </c>
      <c r="G3255" t="str">
        <f t="shared" si="70"/>
        <v>CA</v>
      </c>
      <c r="L3255">
        <f t="shared" si="71"/>
        <v>85.586591999999996</v>
      </c>
      <c r="M3255">
        <f t="shared" si="72"/>
        <v>37.012944999999995</v>
      </c>
      <c r="X3255">
        <f t="shared" si="73"/>
        <v>8.8748149287511902E-2</v>
      </c>
    </row>
    <row r="3256" spans="1:24">
      <c r="A3256">
        <v>2021</v>
      </c>
      <c r="B3256" t="str">
        <f t="shared" si="68"/>
        <v>First 5 San Bernardino County Children and Families Commission</v>
      </c>
      <c r="C3256" t="str">
        <f t="shared" si="70"/>
        <v>Special District</v>
      </c>
      <c r="D3256" t="str">
        <f t="shared" si="70"/>
        <v>06</v>
      </c>
      <c r="E3256" t="str">
        <f t="shared" si="70"/>
        <v>071</v>
      </c>
      <c r="F3256">
        <f t="shared" si="70"/>
        <v>99022</v>
      </c>
      <c r="G3256" t="str">
        <f t="shared" si="70"/>
        <v>CA</v>
      </c>
      <c r="L3256">
        <f t="shared" si="71"/>
        <v>20.305405</v>
      </c>
      <c r="M3256">
        <f t="shared" si="72"/>
        <v>20.080672999999997</v>
      </c>
      <c r="X3256" t="str">
        <f t="shared" si="73"/>
        <v/>
      </c>
    </row>
    <row r="3257" spans="1:24">
      <c r="A3257">
        <v>2021</v>
      </c>
      <c r="B3257" t="str">
        <f t="shared" si="68"/>
        <v>First 5 Yolo Children and Families Commission</v>
      </c>
      <c r="C3257" t="str">
        <f t="shared" ref="C3257:G3266" si="74">C394</f>
        <v>Special District</v>
      </c>
      <c r="D3257" t="str">
        <f t="shared" si="74"/>
        <v>06</v>
      </c>
      <c r="E3257" t="str">
        <f t="shared" si="74"/>
        <v>113</v>
      </c>
      <c r="F3257">
        <f t="shared" si="74"/>
        <v>99023</v>
      </c>
      <c r="G3257" t="str">
        <f t="shared" si="74"/>
        <v>CA</v>
      </c>
      <c r="L3257">
        <f t="shared" si="71"/>
        <v>6.7424909999999993</v>
      </c>
      <c r="M3257">
        <f t="shared" si="72"/>
        <v>3.40761</v>
      </c>
      <c r="X3257" t="str">
        <f t="shared" si="73"/>
        <v/>
      </c>
    </row>
    <row r="3258" spans="1:24">
      <c r="A3258">
        <v>2021</v>
      </c>
      <c r="B3258" t="str">
        <f t="shared" si="68"/>
        <v>Flournoy Union Elementary School District</v>
      </c>
      <c r="C3258" t="str">
        <f t="shared" si="74"/>
        <v>School District</v>
      </c>
      <c r="D3258" t="str">
        <f t="shared" si="74"/>
        <v>06</v>
      </c>
      <c r="E3258" t="str">
        <f t="shared" si="74"/>
        <v>103</v>
      </c>
      <c r="F3258" t="str">
        <f t="shared" si="74"/>
        <v>13860</v>
      </c>
      <c r="G3258" t="str">
        <f t="shared" si="74"/>
        <v>CA</v>
      </c>
      <c r="L3258">
        <f t="shared" si="71"/>
        <v>1.549938</v>
      </c>
      <c r="M3258">
        <f t="shared" si="72"/>
        <v>0.64354</v>
      </c>
      <c r="X3258">
        <f t="shared" si="73"/>
        <v>0.16463270842476219</v>
      </c>
    </row>
    <row r="3259" spans="1:24">
      <c r="A3259">
        <v>2021</v>
      </c>
      <c r="B3259" t="str">
        <f t="shared" si="68"/>
        <v>Folsom</v>
      </c>
      <c r="C3259" t="str">
        <f t="shared" si="74"/>
        <v>City</v>
      </c>
      <c r="D3259" t="str">
        <f t="shared" si="74"/>
        <v>06</v>
      </c>
      <c r="E3259" t="str">
        <f t="shared" si="74"/>
        <v>067</v>
      </c>
      <c r="F3259">
        <f t="shared" si="74"/>
        <v>24638</v>
      </c>
      <c r="G3259" t="str">
        <f t="shared" si="74"/>
        <v>CA</v>
      </c>
      <c r="L3259">
        <f t="shared" si="71"/>
        <v>303.172979</v>
      </c>
      <c r="M3259">
        <f t="shared" si="72"/>
        <v>89.859035999999989</v>
      </c>
      <c r="X3259">
        <f t="shared" si="73"/>
        <v>-0.14033376888594951</v>
      </c>
    </row>
    <row r="3260" spans="1:24">
      <c r="A3260">
        <v>2021</v>
      </c>
      <c r="B3260" t="str">
        <f t="shared" si="68"/>
        <v>Folsom Cordova Unified School District</v>
      </c>
      <c r="C3260" t="str">
        <f t="shared" si="74"/>
        <v>School District</v>
      </c>
      <c r="D3260" t="str">
        <f t="shared" si="74"/>
        <v>06</v>
      </c>
      <c r="E3260" t="str">
        <f t="shared" si="74"/>
        <v>067</v>
      </c>
      <c r="F3260" t="str">
        <f t="shared" si="74"/>
        <v>13890</v>
      </c>
      <c r="G3260" t="str">
        <f t="shared" si="74"/>
        <v>CA</v>
      </c>
      <c r="L3260">
        <f t="shared" si="71"/>
        <v>566.13621699999999</v>
      </c>
      <c r="M3260">
        <f t="shared" si="72"/>
        <v>250.95530299999999</v>
      </c>
      <c r="X3260" t="str">
        <f t="shared" si="73"/>
        <v/>
      </c>
    </row>
    <row r="3261" spans="1:24">
      <c r="A3261">
        <v>2021</v>
      </c>
      <c r="B3261" t="str">
        <f t="shared" si="68"/>
        <v>Fontana</v>
      </c>
      <c r="C3261" t="str">
        <f t="shared" si="74"/>
        <v>City</v>
      </c>
      <c r="D3261" t="str">
        <f t="shared" si="74"/>
        <v>06</v>
      </c>
      <c r="E3261" t="str">
        <f t="shared" si="74"/>
        <v>071</v>
      </c>
      <c r="F3261">
        <f t="shared" si="74"/>
        <v>24680</v>
      </c>
      <c r="G3261" t="str">
        <f t="shared" si="74"/>
        <v>CA</v>
      </c>
      <c r="L3261">
        <f t="shared" si="71"/>
        <v>503.44417699999997</v>
      </c>
      <c r="M3261">
        <f t="shared" si="72"/>
        <v>141.62532400000001</v>
      </c>
      <c r="X3261">
        <f t="shared" si="73"/>
        <v>0.12412903796162611</v>
      </c>
    </row>
    <row r="3262" spans="1:24">
      <c r="A3262">
        <v>2021</v>
      </c>
      <c r="B3262" t="str">
        <f t="shared" si="68"/>
        <v>Fontana Unified School District</v>
      </c>
      <c r="C3262" t="str">
        <f t="shared" si="74"/>
        <v>School District</v>
      </c>
      <c r="D3262" t="str">
        <f t="shared" si="74"/>
        <v>06</v>
      </c>
      <c r="E3262" t="str">
        <f t="shared" si="74"/>
        <v>071</v>
      </c>
      <c r="F3262" t="str">
        <f t="shared" si="74"/>
        <v>13920</v>
      </c>
      <c r="G3262" t="str">
        <f t="shared" si="74"/>
        <v>CA</v>
      </c>
      <c r="L3262">
        <f t="shared" si="71"/>
        <v>1330.013275</v>
      </c>
      <c r="M3262">
        <f t="shared" si="72"/>
        <v>620.40188499999999</v>
      </c>
      <c r="X3262">
        <f t="shared" si="73"/>
        <v>6.9320131729278825E-2</v>
      </c>
    </row>
    <row r="3263" spans="1:24">
      <c r="A3263">
        <v>2021</v>
      </c>
      <c r="B3263" t="str">
        <f t="shared" si="68"/>
        <v>Foresthill Union School District</v>
      </c>
      <c r="C3263" t="str">
        <f t="shared" si="74"/>
        <v>School District</v>
      </c>
      <c r="D3263" t="str">
        <f t="shared" si="74"/>
        <v>06</v>
      </c>
      <c r="E3263" t="str">
        <f t="shared" si="74"/>
        <v>061</v>
      </c>
      <c r="F3263" t="str">
        <f t="shared" si="74"/>
        <v>13980</v>
      </c>
      <c r="G3263" t="str">
        <f t="shared" si="74"/>
        <v>CA</v>
      </c>
      <c r="L3263">
        <f t="shared" si="71"/>
        <v>10.892137</v>
      </c>
      <c r="M3263">
        <f t="shared" si="72"/>
        <v>5.298305</v>
      </c>
      <c r="X3263" t="str">
        <f t="shared" si="73"/>
        <v/>
      </c>
    </row>
    <row r="3264" spans="1:24">
      <c r="A3264">
        <v>2021</v>
      </c>
      <c r="B3264" t="str">
        <f t="shared" si="68"/>
        <v>Forestville Union Elementary School District</v>
      </c>
      <c r="C3264" t="str">
        <f t="shared" si="74"/>
        <v>School District</v>
      </c>
      <c r="D3264" t="str">
        <f t="shared" si="74"/>
        <v>06</v>
      </c>
      <c r="E3264" t="str">
        <f t="shared" si="74"/>
        <v>097</v>
      </c>
      <c r="F3264" t="str">
        <f t="shared" si="74"/>
        <v>14010</v>
      </c>
      <c r="G3264" t="str">
        <f t="shared" si="74"/>
        <v>CA</v>
      </c>
      <c r="L3264">
        <f t="shared" si="71"/>
        <v>10.811195</v>
      </c>
      <c r="M3264">
        <f t="shared" si="72"/>
        <v>5.0943139999999998</v>
      </c>
      <c r="X3264">
        <f t="shared" si="73"/>
        <v>-1.16083951684416E-2</v>
      </c>
    </row>
    <row r="3265" spans="1:24">
      <c r="A3265">
        <v>2021</v>
      </c>
      <c r="B3265" t="str">
        <f t="shared" si="68"/>
        <v>Fort Bragg</v>
      </c>
      <c r="C3265" t="str">
        <f t="shared" si="74"/>
        <v>City</v>
      </c>
      <c r="D3265" t="str">
        <f t="shared" si="74"/>
        <v>06</v>
      </c>
      <c r="E3265" t="str">
        <f t="shared" si="74"/>
        <v>045</v>
      </c>
      <c r="F3265">
        <f t="shared" si="74"/>
        <v>25058</v>
      </c>
      <c r="G3265" t="str">
        <f t="shared" si="74"/>
        <v>CA</v>
      </c>
      <c r="L3265">
        <f t="shared" si="71"/>
        <v>36.064664999999998</v>
      </c>
      <c r="M3265">
        <f t="shared" si="72"/>
        <v>9.8724189999999989</v>
      </c>
      <c r="X3265">
        <f t="shared" si="73"/>
        <v>4.0038697839239031E-2</v>
      </c>
    </row>
    <row r="3266" spans="1:24">
      <c r="A3266">
        <v>2021</v>
      </c>
      <c r="B3266" t="str">
        <f t="shared" si="68"/>
        <v>Fort Bragg Unified School District</v>
      </c>
      <c r="C3266" t="str">
        <f t="shared" si="74"/>
        <v>School District</v>
      </c>
      <c r="D3266" t="str">
        <f t="shared" si="74"/>
        <v>06</v>
      </c>
      <c r="E3266" t="str">
        <f t="shared" si="74"/>
        <v>045</v>
      </c>
      <c r="F3266" t="str">
        <f t="shared" si="74"/>
        <v>14070</v>
      </c>
      <c r="G3266" t="str">
        <f t="shared" si="74"/>
        <v>CA</v>
      </c>
      <c r="L3266">
        <f t="shared" si="71"/>
        <v>57.839309</v>
      </c>
      <c r="M3266">
        <f t="shared" si="72"/>
        <v>26.457659</v>
      </c>
      <c r="X3266">
        <f t="shared" si="73"/>
        <v>8.5555343922445209E-2</v>
      </c>
    </row>
    <row r="3267" spans="1:24">
      <c r="A3267">
        <v>2021</v>
      </c>
      <c r="B3267" t="str">
        <f t="shared" si="68"/>
        <v>Fort Ross Elementary School District</v>
      </c>
      <c r="C3267" t="str">
        <f t="shared" ref="C3267:G3276" si="75">C404</f>
        <v>School District</v>
      </c>
      <c r="D3267" t="str">
        <f t="shared" si="75"/>
        <v>06</v>
      </c>
      <c r="E3267" t="str">
        <f t="shared" si="75"/>
        <v>097</v>
      </c>
      <c r="F3267" t="str">
        <f t="shared" si="75"/>
        <v>14130</v>
      </c>
      <c r="G3267" t="str">
        <f t="shared" si="75"/>
        <v>CA</v>
      </c>
      <c r="L3267">
        <f t="shared" si="71"/>
        <v>1.4431019999999999</v>
      </c>
      <c r="M3267">
        <f t="shared" si="72"/>
        <v>0.71860099999999993</v>
      </c>
      <c r="X3267">
        <f t="shared" si="73"/>
        <v>3.4357925688123098E-2</v>
      </c>
    </row>
    <row r="3268" spans="1:24">
      <c r="A3268">
        <v>2021</v>
      </c>
      <c r="B3268" t="str">
        <f t="shared" si="68"/>
        <v>Fort Sage Unified School District</v>
      </c>
      <c r="C3268" t="str">
        <f t="shared" si="75"/>
        <v>School District</v>
      </c>
      <c r="D3268" t="str">
        <f t="shared" si="75"/>
        <v>06</v>
      </c>
      <c r="E3268" t="str">
        <f t="shared" si="75"/>
        <v>035</v>
      </c>
      <c r="F3268" t="str">
        <f t="shared" si="75"/>
        <v>00011</v>
      </c>
      <c r="G3268" t="str">
        <f t="shared" si="75"/>
        <v>CA</v>
      </c>
      <c r="L3268">
        <f t="shared" si="71"/>
        <v>7.1135149999999996</v>
      </c>
      <c r="M3268">
        <f t="shared" si="72"/>
        <v>2.77576</v>
      </c>
      <c r="X3268">
        <f t="shared" si="73"/>
        <v>7.1100948975403477E-2</v>
      </c>
    </row>
    <row r="3269" spans="1:24">
      <c r="A3269">
        <v>2021</v>
      </c>
      <c r="B3269" t="str">
        <f t="shared" si="68"/>
        <v>Fortuna</v>
      </c>
      <c r="C3269" t="str">
        <f t="shared" si="75"/>
        <v>City</v>
      </c>
      <c r="D3269" t="str">
        <f t="shared" si="75"/>
        <v>06</v>
      </c>
      <c r="E3269" t="str">
        <f t="shared" si="75"/>
        <v>023</v>
      </c>
      <c r="F3269">
        <f t="shared" si="75"/>
        <v>25296</v>
      </c>
      <c r="G3269" t="str">
        <f t="shared" si="75"/>
        <v>CA</v>
      </c>
      <c r="L3269">
        <f t="shared" si="71"/>
        <v>32.869782999999998</v>
      </c>
      <c r="M3269">
        <f t="shared" si="72"/>
        <v>9.4111510000000003</v>
      </c>
      <c r="X3269">
        <f t="shared" si="73"/>
        <v>-6.2219671030459972E-2</v>
      </c>
    </row>
    <row r="3270" spans="1:24">
      <c r="A3270">
        <v>2021</v>
      </c>
      <c r="B3270" t="str">
        <f t="shared" si="68"/>
        <v>Fortuna Elementary School District</v>
      </c>
      <c r="C3270" t="str">
        <f t="shared" si="75"/>
        <v>School District</v>
      </c>
      <c r="D3270" t="str">
        <f t="shared" si="75"/>
        <v>06</v>
      </c>
      <c r="E3270" t="str">
        <f t="shared" si="75"/>
        <v>023</v>
      </c>
      <c r="F3270" t="str">
        <f t="shared" si="75"/>
        <v>01420</v>
      </c>
      <c r="G3270" t="str">
        <f t="shared" si="75"/>
        <v>CA</v>
      </c>
      <c r="L3270">
        <f t="shared" si="71"/>
        <v>35.118037000000001</v>
      </c>
      <c r="M3270">
        <f t="shared" si="72"/>
        <v>16.593319999999999</v>
      </c>
      <c r="X3270">
        <f t="shared" si="73"/>
        <v>0.10208350549632032</v>
      </c>
    </row>
    <row r="3271" spans="1:24">
      <c r="A3271">
        <v>2021</v>
      </c>
      <c r="B3271" t="str">
        <f t="shared" si="68"/>
        <v>Fortuna Union High School District</v>
      </c>
      <c r="C3271" t="str">
        <f t="shared" si="75"/>
        <v>School District</v>
      </c>
      <c r="D3271" t="str">
        <f t="shared" si="75"/>
        <v>06</v>
      </c>
      <c r="E3271" t="str">
        <f t="shared" si="75"/>
        <v>023</v>
      </c>
      <c r="F3271" t="str">
        <f t="shared" si="75"/>
        <v>14190</v>
      </c>
      <c r="G3271" t="str">
        <f t="shared" si="75"/>
        <v>CA</v>
      </c>
      <c r="L3271">
        <f t="shared" si="71"/>
        <v>35.555015999999995</v>
      </c>
      <c r="M3271">
        <f t="shared" si="72"/>
        <v>17.336573999999999</v>
      </c>
      <c r="X3271">
        <f t="shared" si="73"/>
        <v>7.1240566438137753E-2</v>
      </c>
    </row>
    <row r="3272" spans="1:24">
      <c r="A3272">
        <v>2021</v>
      </c>
      <c r="B3272" t="str">
        <f t="shared" si="68"/>
        <v>Foster City</v>
      </c>
      <c r="C3272" t="str">
        <f t="shared" si="75"/>
        <v>City</v>
      </c>
      <c r="D3272" t="str">
        <f t="shared" si="75"/>
        <v>06</v>
      </c>
      <c r="E3272" t="str">
        <f t="shared" si="75"/>
        <v>081</v>
      </c>
      <c r="F3272" t="str">
        <f t="shared" si="75"/>
        <v>25338</v>
      </c>
      <c r="G3272" t="str">
        <f t="shared" si="75"/>
        <v>CA</v>
      </c>
      <c r="L3272">
        <f t="shared" si="71"/>
        <v>141.33460199999999</v>
      </c>
      <c r="M3272">
        <f t="shared" si="72"/>
        <v>49.148592000000001</v>
      </c>
      <c r="X3272">
        <f t="shared" si="73"/>
        <v>6.3939332256052389E-2</v>
      </c>
    </row>
    <row r="3273" spans="1:24">
      <c r="A3273">
        <v>2021</v>
      </c>
      <c r="B3273" t="str">
        <f t="shared" si="68"/>
        <v>Fountain Valley</v>
      </c>
      <c r="C3273" t="str">
        <f t="shared" si="75"/>
        <v>City</v>
      </c>
      <c r="D3273" t="str">
        <f t="shared" si="75"/>
        <v>06</v>
      </c>
      <c r="E3273" t="str">
        <f t="shared" si="75"/>
        <v>059</v>
      </c>
      <c r="F3273">
        <f t="shared" si="75"/>
        <v>25380</v>
      </c>
      <c r="G3273" t="str">
        <f t="shared" si="75"/>
        <v>CA</v>
      </c>
      <c r="L3273">
        <f t="shared" si="71"/>
        <v>171.73460799999998</v>
      </c>
      <c r="M3273">
        <f t="shared" si="72"/>
        <v>70.498187000000001</v>
      </c>
      <c r="X3273">
        <f t="shared" si="73"/>
        <v>5.7423763747553321E-2</v>
      </c>
    </row>
    <row r="3274" spans="1:24">
      <c r="A3274">
        <v>2021</v>
      </c>
      <c r="B3274" t="str">
        <f t="shared" si="68"/>
        <v>Fountain Valley School District</v>
      </c>
      <c r="C3274" t="str">
        <f t="shared" si="75"/>
        <v>School District</v>
      </c>
      <c r="D3274" t="str">
        <f t="shared" si="75"/>
        <v>06</v>
      </c>
      <c r="E3274" t="str">
        <f t="shared" si="75"/>
        <v>059</v>
      </c>
      <c r="F3274" t="str">
        <f t="shared" si="75"/>
        <v>14220</v>
      </c>
      <c r="G3274" t="str">
        <f t="shared" si="75"/>
        <v>CA</v>
      </c>
      <c r="L3274">
        <f t="shared" si="71"/>
        <v>186.84686199999999</v>
      </c>
      <c r="M3274">
        <f t="shared" si="72"/>
        <v>73.928623999999999</v>
      </c>
      <c r="X3274" t="str">
        <f t="shared" si="73"/>
        <v/>
      </c>
    </row>
    <row r="3275" spans="1:24">
      <c r="A3275">
        <v>2021</v>
      </c>
      <c r="B3275" t="str">
        <f t="shared" si="68"/>
        <v>Fowler</v>
      </c>
      <c r="C3275" t="str">
        <f t="shared" si="75"/>
        <v>City</v>
      </c>
      <c r="D3275" t="str">
        <f t="shared" si="75"/>
        <v>06</v>
      </c>
      <c r="E3275" t="str">
        <f t="shared" si="75"/>
        <v>019</v>
      </c>
      <c r="F3275">
        <f t="shared" si="75"/>
        <v>25436</v>
      </c>
      <c r="G3275" t="str">
        <f t="shared" si="75"/>
        <v>CA</v>
      </c>
      <c r="L3275">
        <f t="shared" si="71"/>
        <v>24.5108</v>
      </c>
      <c r="M3275">
        <f t="shared" si="72"/>
        <v>7.7267089999999996</v>
      </c>
      <c r="X3275">
        <f t="shared" si="73"/>
        <v>0.15996199092372143</v>
      </c>
    </row>
    <row r="3276" spans="1:24">
      <c r="A3276">
        <v>2021</v>
      </c>
      <c r="B3276" t="str">
        <f t="shared" si="68"/>
        <v>Fowler Unified School District</v>
      </c>
      <c r="C3276" t="str">
        <f t="shared" si="75"/>
        <v>School District</v>
      </c>
      <c r="D3276" t="str">
        <f t="shared" si="75"/>
        <v>06</v>
      </c>
      <c r="E3276" t="str">
        <f t="shared" si="75"/>
        <v>019</v>
      </c>
      <c r="F3276" t="str">
        <f t="shared" si="75"/>
        <v>14250</v>
      </c>
      <c r="G3276" t="str">
        <f t="shared" si="75"/>
        <v>CA</v>
      </c>
      <c r="L3276">
        <f t="shared" si="71"/>
        <v>84.796718999999996</v>
      </c>
      <c r="M3276">
        <f t="shared" si="72"/>
        <v>40.157410999999996</v>
      </c>
      <c r="X3276">
        <f t="shared" si="73"/>
        <v>4.7458748192295223E-2</v>
      </c>
    </row>
    <row r="3277" spans="1:24">
      <c r="A3277">
        <v>2021</v>
      </c>
      <c r="B3277" t="str">
        <f t="shared" si="68"/>
        <v>Franklin Elementary School District</v>
      </c>
      <c r="C3277" t="str">
        <f t="shared" ref="C3277:G3286" si="76">C414</f>
        <v>School District</v>
      </c>
      <c r="D3277" t="str">
        <f t="shared" si="76"/>
        <v>06</v>
      </c>
      <c r="E3277" t="str">
        <f t="shared" si="76"/>
        <v>101</v>
      </c>
      <c r="F3277" t="str">
        <f t="shared" si="76"/>
        <v>14340</v>
      </c>
      <c r="G3277" t="str">
        <f t="shared" si="76"/>
        <v>CA</v>
      </c>
      <c r="L3277">
        <f t="shared" si="71"/>
        <v>10.499229</v>
      </c>
      <c r="M3277">
        <f t="shared" si="72"/>
        <v>5.2399509999999996</v>
      </c>
      <c r="X3277">
        <f t="shared" si="73"/>
        <v>5.2285053741452613E-2</v>
      </c>
    </row>
    <row r="3278" spans="1:24">
      <c r="A3278">
        <v>2021</v>
      </c>
      <c r="B3278" t="str">
        <f t="shared" si="68"/>
        <v>Franklin-Mckinley School District</v>
      </c>
      <c r="C3278" t="str">
        <f t="shared" si="76"/>
        <v>School District</v>
      </c>
      <c r="D3278" t="str">
        <f t="shared" si="76"/>
        <v>06</v>
      </c>
      <c r="E3278" t="str">
        <f t="shared" si="76"/>
        <v>085</v>
      </c>
      <c r="F3278" t="str">
        <f t="shared" si="76"/>
        <v>14370</v>
      </c>
      <c r="G3278" t="str">
        <f t="shared" si="76"/>
        <v>CA</v>
      </c>
      <c r="L3278">
        <f t="shared" si="71"/>
        <v>249.26184599999999</v>
      </c>
      <c r="M3278">
        <f t="shared" si="72"/>
        <v>113.033935</v>
      </c>
      <c r="X3278" t="str">
        <f t="shared" si="73"/>
        <v/>
      </c>
    </row>
    <row r="3279" spans="1:24">
      <c r="A3279">
        <v>2021</v>
      </c>
      <c r="B3279" t="str">
        <f t="shared" si="68"/>
        <v>Fremont</v>
      </c>
      <c r="C3279" t="str">
        <f t="shared" si="76"/>
        <v>City</v>
      </c>
      <c r="D3279" t="str">
        <f t="shared" si="76"/>
        <v>06</v>
      </c>
      <c r="E3279" t="str">
        <f t="shared" si="76"/>
        <v>001</v>
      </c>
      <c r="F3279">
        <f t="shared" si="76"/>
        <v>26000</v>
      </c>
      <c r="G3279" t="str">
        <f t="shared" si="76"/>
        <v>CA</v>
      </c>
      <c r="L3279">
        <f t="shared" si="71"/>
        <v>600.96583599999997</v>
      </c>
      <c r="M3279">
        <f t="shared" si="72"/>
        <v>230.69974499999998</v>
      </c>
      <c r="X3279">
        <f t="shared" si="73"/>
        <v>8.6270486352939088E-2</v>
      </c>
    </row>
    <row r="3280" spans="1:24">
      <c r="A3280">
        <v>2021</v>
      </c>
      <c r="B3280" t="str">
        <f t="shared" si="68"/>
        <v>Fremont Unified School District</v>
      </c>
      <c r="C3280" t="str">
        <f t="shared" si="76"/>
        <v>School District</v>
      </c>
      <c r="D3280" t="str">
        <f t="shared" si="76"/>
        <v>06</v>
      </c>
      <c r="E3280" t="str">
        <f t="shared" si="76"/>
        <v>001</v>
      </c>
      <c r="F3280" t="str">
        <f t="shared" si="76"/>
        <v>14400</v>
      </c>
      <c r="G3280" t="str">
        <f t="shared" si="76"/>
        <v>CA</v>
      </c>
      <c r="L3280">
        <f t="shared" si="71"/>
        <v>998.50537399999996</v>
      </c>
      <c r="M3280">
        <f t="shared" si="72"/>
        <v>429.88377699999995</v>
      </c>
      <c r="X3280">
        <f t="shared" si="73"/>
        <v>4.7760811888967435E-2</v>
      </c>
    </row>
    <row r="3281" spans="1:24">
      <c r="A3281">
        <v>2021</v>
      </c>
      <c r="B3281" t="str">
        <f t="shared" si="68"/>
        <v>Fremont Union High School District</v>
      </c>
      <c r="C3281" t="str">
        <f t="shared" si="76"/>
        <v>School District</v>
      </c>
      <c r="D3281" t="str">
        <f t="shared" si="76"/>
        <v>06</v>
      </c>
      <c r="E3281" t="str">
        <f t="shared" si="76"/>
        <v>085</v>
      </c>
      <c r="F3281" t="str">
        <f t="shared" si="76"/>
        <v>14430</v>
      </c>
      <c r="G3281" t="str">
        <f t="shared" si="76"/>
        <v>CA</v>
      </c>
      <c r="L3281">
        <f t="shared" si="71"/>
        <v>448.17040299999996</v>
      </c>
      <c r="M3281">
        <f t="shared" si="72"/>
        <v>192.325006</v>
      </c>
      <c r="X3281">
        <f t="shared" si="73"/>
        <v>5.4254007293428975E-2</v>
      </c>
    </row>
    <row r="3282" spans="1:24">
      <c r="A3282">
        <v>2021</v>
      </c>
      <c r="B3282" t="str">
        <f t="shared" si="68"/>
        <v>French Gulch-Whiskeytown Elementary School District</v>
      </c>
      <c r="C3282" t="str">
        <f t="shared" si="76"/>
        <v>School District</v>
      </c>
      <c r="D3282" t="str">
        <f t="shared" si="76"/>
        <v>06</v>
      </c>
      <c r="E3282" t="str">
        <f t="shared" si="76"/>
        <v>089</v>
      </c>
      <c r="F3282" t="str">
        <f t="shared" si="76"/>
        <v>14490</v>
      </c>
      <c r="G3282" t="str">
        <f t="shared" si="76"/>
        <v>CA</v>
      </c>
      <c r="L3282">
        <f t="shared" si="71"/>
        <v>0.944106</v>
      </c>
      <c r="M3282">
        <f t="shared" si="72"/>
        <v>0.46589899999999995</v>
      </c>
      <c r="X3282">
        <f t="shared" si="73"/>
        <v>0.39014169201856475</v>
      </c>
    </row>
    <row r="3283" spans="1:24">
      <c r="A3283">
        <v>2021</v>
      </c>
      <c r="B3283" t="str">
        <f t="shared" si="68"/>
        <v>Freshwater School District</v>
      </c>
      <c r="C3283" t="str">
        <f t="shared" si="76"/>
        <v>School District</v>
      </c>
      <c r="D3283" t="str">
        <f t="shared" si="76"/>
        <v>06</v>
      </c>
      <c r="E3283" t="str">
        <f t="shared" si="76"/>
        <v>023</v>
      </c>
      <c r="F3283" t="str">
        <f t="shared" si="76"/>
        <v>14520</v>
      </c>
      <c r="G3283" t="str">
        <f t="shared" si="76"/>
        <v>CA</v>
      </c>
      <c r="L3283">
        <f t="shared" si="71"/>
        <v>7.4863169999999997</v>
      </c>
      <c r="M3283">
        <f t="shared" si="72"/>
        <v>3.3756339999999998</v>
      </c>
      <c r="X3283" t="str">
        <f t="shared" si="73"/>
        <v/>
      </c>
    </row>
    <row r="3284" spans="1:24">
      <c r="A3284">
        <v>2021</v>
      </c>
      <c r="B3284" t="str">
        <f t="shared" si="68"/>
        <v>Fresno</v>
      </c>
      <c r="C3284" t="str">
        <f t="shared" si="76"/>
        <v>City</v>
      </c>
      <c r="D3284" t="str">
        <f t="shared" si="76"/>
        <v>06</v>
      </c>
      <c r="E3284" t="str">
        <f t="shared" si="76"/>
        <v>019</v>
      </c>
      <c r="F3284">
        <f t="shared" si="76"/>
        <v>27000</v>
      </c>
      <c r="G3284" t="str">
        <f t="shared" si="76"/>
        <v>CA</v>
      </c>
      <c r="L3284">
        <f t="shared" si="71"/>
        <v>1307.529</v>
      </c>
      <c r="M3284">
        <f t="shared" si="72"/>
        <v>376.98199999999997</v>
      </c>
      <c r="X3284">
        <f t="shared" si="73"/>
        <v>0.15554056859332585</v>
      </c>
    </row>
    <row r="3285" spans="1:24">
      <c r="A3285">
        <v>2021</v>
      </c>
      <c r="B3285" t="str">
        <f t="shared" si="68"/>
        <v>Fresno Council of Governments</v>
      </c>
      <c r="C3285" t="str">
        <f t="shared" si="76"/>
        <v>Special District</v>
      </c>
      <c r="D3285" t="str">
        <f t="shared" si="76"/>
        <v>06</v>
      </c>
      <c r="E3285" t="str">
        <f t="shared" si="76"/>
        <v>019</v>
      </c>
      <c r="F3285">
        <f t="shared" si="76"/>
        <v>99024</v>
      </c>
      <c r="G3285" t="str">
        <f t="shared" si="76"/>
        <v>CA</v>
      </c>
      <c r="L3285">
        <f t="shared" si="71"/>
        <v>28.748196</v>
      </c>
      <c r="M3285">
        <f t="shared" si="72"/>
        <v>14.374098</v>
      </c>
      <c r="X3285" t="str">
        <f t="shared" si="73"/>
        <v/>
      </c>
    </row>
    <row r="3286" spans="1:24">
      <c r="A3286">
        <v>2021</v>
      </c>
      <c r="B3286" t="str">
        <f t="shared" si="68"/>
        <v>Fresno County</v>
      </c>
      <c r="C3286" t="str">
        <f t="shared" si="76"/>
        <v>County</v>
      </c>
      <c r="D3286" t="str">
        <f t="shared" si="76"/>
        <v>06</v>
      </c>
      <c r="E3286" t="str">
        <f t="shared" si="76"/>
        <v>019</v>
      </c>
      <c r="F3286" t="str">
        <f t="shared" si="76"/>
        <v>00000</v>
      </c>
      <c r="G3286" t="str">
        <f t="shared" si="76"/>
        <v>CA</v>
      </c>
      <c r="L3286">
        <f t="shared" si="71"/>
        <v>3408.864</v>
      </c>
      <c r="M3286">
        <f t="shared" si="72"/>
        <v>1344.9259999999999</v>
      </c>
      <c r="X3286">
        <f t="shared" si="73"/>
        <v>5.5255508951122475E-4</v>
      </c>
    </row>
    <row r="3287" spans="1:24">
      <c r="A3287">
        <v>2021</v>
      </c>
      <c r="B3287" t="str">
        <f t="shared" si="68"/>
        <v>Fresno County Fire Protection District</v>
      </c>
      <c r="C3287" t="str">
        <f t="shared" ref="C3287:G3296" si="77">C424</f>
        <v>Special District</v>
      </c>
      <c r="D3287" t="str">
        <f t="shared" si="77"/>
        <v>06</v>
      </c>
      <c r="E3287" t="str">
        <f t="shared" si="77"/>
        <v>019</v>
      </c>
      <c r="F3287">
        <f t="shared" si="77"/>
        <v>99025</v>
      </c>
      <c r="G3287" t="str">
        <f t="shared" si="77"/>
        <v>CA</v>
      </c>
      <c r="L3287">
        <f t="shared" si="71"/>
        <v>52.253256</v>
      </c>
      <c r="M3287">
        <f t="shared" si="72"/>
        <v>23.387768999999999</v>
      </c>
      <c r="X3287" t="str">
        <f t="shared" si="73"/>
        <v/>
      </c>
    </row>
    <row r="3288" spans="1:24">
      <c r="A3288">
        <v>2021</v>
      </c>
      <c r="B3288" t="str">
        <f t="shared" si="68"/>
        <v>Fresno County Superintendent of Schools</v>
      </c>
      <c r="C3288" t="str">
        <f t="shared" si="77"/>
        <v>School District</v>
      </c>
      <c r="D3288" t="str">
        <f t="shared" si="77"/>
        <v>06</v>
      </c>
      <c r="E3288" t="str">
        <f t="shared" si="77"/>
        <v>019</v>
      </c>
      <c r="F3288" t="str">
        <f t="shared" si="77"/>
        <v>91007</v>
      </c>
      <c r="G3288" t="str">
        <f t="shared" si="77"/>
        <v>CA</v>
      </c>
      <c r="L3288">
        <f t="shared" si="71"/>
        <v>404.78880199999998</v>
      </c>
      <c r="M3288">
        <f t="shared" si="72"/>
        <v>167.18209099999999</v>
      </c>
      <c r="X3288" t="str">
        <f t="shared" si="73"/>
        <v/>
      </c>
    </row>
    <row r="3289" spans="1:24">
      <c r="A3289">
        <v>2021</v>
      </c>
      <c r="B3289" t="str">
        <f t="shared" si="68"/>
        <v>Fresno Madera Area Agency on Aging</v>
      </c>
      <c r="C3289" t="str">
        <f t="shared" si="77"/>
        <v>Special District</v>
      </c>
      <c r="D3289" t="str">
        <f t="shared" si="77"/>
        <v>06</v>
      </c>
      <c r="E3289" t="str">
        <f t="shared" si="77"/>
        <v>019</v>
      </c>
      <c r="F3289">
        <f t="shared" si="77"/>
        <v>99026</v>
      </c>
      <c r="G3289" t="str">
        <f t="shared" si="77"/>
        <v>CA</v>
      </c>
      <c r="L3289">
        <f t="shared" si="71"/>
        <v>18.486774</v>
      </c>
      <c r="M3289">
        <f t="shared" si="72"/>
        <v>9.2433870000000002</v>
      </c>
      <c r="X3289" t="str">
        <f t="shared" si="73"/>
        <v/>
      </c>
    </row>
    <row r="3290" spans="1:24">
      <c r="A3290">
        <v>2021</v>
      </c>
      <c r="B3290" t="str">
        <f t="shared" si="68"/>
        <v>Fresno Metropolitan Flood Control District</v>
      </c>
      <c r="C3290" t="str">
        <f t="shared" si="77"/>
        <v>Special District</v>
      </c>
      <c r="D3290" t="str">
        <f t="shared" si="77"/>
        <v>06</v>
      </c>
      <c r="E3290" t="str">
        <f t="shared" si="77"/>
        <v>019</v>
      </c>
      <c r="F3290">
        <f t="shared" si="77"/>
        <v>99027</v>
      </c>
      <c r="G3290" t="str">
        <f t="shared" si="77"/>
        <v>CA</v>
      </c>
      <c r="L3290">
        <f t="shared" si="71"/>
        <v>60.699467999999996</v>
      </c>
      <c r="M3290">
        <f t="shared" si="72"/>
        <v>26.329592999999999</v>
      </c>
      <c r="X3290" t="str">
        <f t="shared" si="73"/>
        <v/>
      </c>
    </row>
    <row r="3291" spans="1:24">
      <c r="A3291">
        <v>2021</v>
      </c>
      <c r="B3291" t="str">
        <f t="shared" si="68"/>
        <v>Fresno Unified School District</v>
      </c>
      <c r="C3291" t="str">
        <f t="shared" si="77"/>
        <v>School District</v>
      </c>
      <c r="D3291" t="str">
        <f t="shared" si="77"/>
        <v>06</v>
      </c>
      <c r="E3291" t="str">
        <f t="shared" si="77"/>
        <v>019</v>
      </c>
      <c r="F3291" t="str">
        <f t="shared" si="77"/>
        <v>14550</v>
      </c>
      <c r="G3291" t="str">
        <f t="shared" si="77"/>
        <v>CA</v>
      </c>
      <c r="L3291">
        <f t="shared" si="71"/>
        <v>2420.8806669999999</v>
      </c>
      <c r="M3291">
        <f t="shared" si="72"/>
        <v>1140.425583</v>
      </c>
      <c r="X3291">
        <f t="shared" si="73"/>
        <v>8.3424953643553817E-2</v>
      </c>
    </row>
    <row r="3292" spans="1:24">
      <c r="A3292">
        <v>2021</v>
      </c>
      <c r="B3292" t="str">
        <f t="shared" si="68"/>
        <v>Friant Water Authority</v>
      </c>
      <c r="C3292" t="str">
        <f t="shared" si="77"/>
        <v>Special District</v>
      </c>
      <c r="D3292" t="str">
        <f t="shared" si="77"/>
        <v>06</v>
      </c>
      <c r="E3292" t="str">
        <f t="shared" si="77"/>
        <v>019</v>
      </c>
      <c r="F3292">
        <f t="shared" si="77"/>
        <v>99028</v>
      </c>
      <c r="G3292" t="str">
        <f t="shared" si="77"/>
        <v>CA</v>
      </c>
      <c r="L3292">
        <f t="shared" si="71"/>
        <v>187.11062699999999</v>
      </c>
      <c r="M3292">
        <f t="shared" si="72"/>
        <v>2.0207809999999999</v>
      </c>
      <c r="X3292">
        <f t="shared" si="73"/>
        <v>3.6004682615574195</v>
      </c>
    </row>
    <row r="3293" spans="1:24">
      <c r="A3293">
        <v>2021</v>
      </c>
      <c r="B3293" t="str">
        <f t="shared" si="68"/>
        <v>Fruitvale Elementary School District</v>
      </c>
      <c r="C3293" t="str">
        <f t="shared" si="77"/>
        <v>School District</v>
      </c>
      <c r="D3293" t="str">
        <f t="shared" si="77"/>
        <v>06</v>
      </c>
      <c r="E3293" t="str">
        <f t="shared" si="77"/>
        <v>029</v>
      </c>
      <c r="F3293" t="str">
        <f t="shared" si="77"/>
        <v>14700</v>
      </c>
      <c r="G3293" t="str">
        <f t="shared" si="77"/>
        <v>CA</v>
      </c>
      <c r="L3293">
        <f t="shared" si="71"/>
        <v>83.390098999999992</v>
      </c>
      <c r="M3293">
        <f t="shared" si="72"/>
        <v>37.897970000000001</v>
      </c>
      <c r="X3293">
        <f t="shared" si="73"/>
        <v>6.6217296866750874E-2</v>
      </c>
    </row>
    <row r="3294" spans="1:24">
      <c r="A3294">
        <v>2021</v>
      </c>
      <c r="B3294" t="str">
        <f t="shared" si="68"/>
        <v>Fullerton</v>
      </c>
      <c r="C3294" t="str">
        <f t="shared" si="77"/>
        <v>City</v>
      </c>
      <c r="D3294" t="str">
        <f t="shared" si="77"/>
        <v>06</v>
      </c>
      <c r="E3294" t="str">
        <f t="shared" si="77"/>
        <v>059</v>
      </c>
      <c r="F3294">
        <f t="shared" si="77"/>
        <v>28000</v>
      </c>
      <c r="G3294" t="str">
        <f t="shared" si="77"/>
        <v>CA</v>
      </c>
      <c r="L3294">
        <f t="shared" si="71"/>
        <v>304.55238199999997</v>
      </c>
      <c r="M3294">
        <f t="shared" si="72"/>
        <v>101.24228099999999</v>
      </c>
      <c r="X3294">
        <f t="shared" si="73"/>
        <v>0.15489379422191388</v>
      </c>
    </row>
    <row r="3295" spans="1:24">
      <c r="A3295">
        <v>2021</v>
      </c>
      <c r="B3295" t="str">
        <f t="shared" si="68"/>
        <v>Fullerton Joint Union High School District</v>
      </c>
      <c r="C3295" t="str">
        <f t="shared" si="77"/>
        <v>School District</v>
      </c>
      <c r="D3295" t="str">
        <f t="shared" si="77"/>
        <v>06</v>
      </c>
      <c r="E3295" t="str">
        <f t="shared" si="77"/>
        <v>037</v>
      </c>
      <c r="F3295" t="str">
        <f t="shared" si="77"/>
        <v>14760</v>
      </c>
      <c r="G3295" t="str">
        <f t="shared" si="77"/>
        <v>CA</v>
      </c>
      <c r="L3295">
        <f t="shared" si="71"/>
        <v>425.305092</v>
      </c>
      <c r="M3295">
        <f t="shared" si="72"/>
        <v>192.832674</v>
      </c>
      <c r="X3295">
        <f t="shared" si="73"/>
        <v>5.8960017604682717E-2</v>
      </c>
    </row>
    <row r="3296" spans="1:24">
      <c r="A3296">
        <v>2021</v>
      </c>
      <c r="B3296" t="str">
        <f t="shared" si="68"/>
        <v>Fullerton School District</v>
      </c>
      <c r="C3296" t="str">
        <f t="shared" si="77"/>
        <v>School District</v>
      </c>
      <c r="D3296" t="str">
        <f t="shared" si="77"/>
        <v>06</v>
      </c>
      <c r="E3296" t="str">
        <f t="shared" si="77"/>
        <v>059</v>
      </c>
      <c r="F3296" t="str">
        <f t="shared" si="77"/>
        <v>14730</v>
      </c>
      <c r="G3296" t="str">
        <f t="shared" si="77"/>
        <v>CA</v>
      </c>
      <c r="L3296">
        <f t="shared" si="71"/>
        <v>363.32725999999997</v>
      </c>
      <c r="M3296">
        <f t="shared" si="72"/>
        <v>176.355332</v>
      </c>
      <c r="X3296" t="str">
        <f t="shared" si="73"/>
        <v/>
      </c>
    </row>
    <row r="3297" spans="1:24">
      <c r="A3297">
        <v>2021</v>
      </c>
      <c r="B3297" t="str">
        <f t="shared" si="68"/>
        <v>Galt</v>
      </c>
      <c r="C3297" t="str">
        <f t="shared" ref="C3297:G3306" si="78">C434</f>
        <v>City</v>
      </c>
      <c r="D3297" t="str">
        <f t="shared" si="78"/>
        <v>06</v>
      </c>
      <c r="E3297" t="str">
        <f t="shared" si="78"/>
        <v>067</v>
      </c>
      <c r="F3297">
        <f t="shared" si="78"/>
        <v>28112</v>
      </c>
      <c r="G3297" t="str">
        <f t="shared" si="78"/>
        <v>CA</v>
      </c>
      <c r="L3297">
        <f t="shared" si="71"/>
        <v>61.698364999999995</v>
      </c>
      <c r="M3297">
        <f t="shared" si="72"/>
        <v>14.291100999999999</v>
      </c>
      <c r="X3297">
        <f t="shared" si="73"/>
        <v>4.7668452483978982E-2</v>
      </c>
    </row>
    <row r="3298" spans="1:24">
      <c r="A3298">
        <v>2021</v>
      </c>
      <c r="B3298" t="str">
        <f t="shared" ref="B3298:B3361" si="79">B435</f>
        <v>Galt Joint Union Elementary School District</v>
      </c>
      <c r="C3298" t="str">
        <f t="shared" si="78"/>
        <v>School District</v>
      </c>
      <c r="D3298" t="str">
        <f t="shared" si="78"/>
        <v>06</v>
      </c>
      <c r="E3298" t="str">
        <f t="shared" si="78"/>
        <v>067</v>
      </c>
      <c r="F3298" t="str">
        <f t="shared" si="78"/>
        <v>14790</v>
      </c>
      <c r="G3298" t="str">
        <f t="shared" si="78"/>
        <v>CA</v>
      </c>
      <c r="L3298">
        <f t="shared" si="71"/>
        <v>101.899338</v>
      </c>
      <c r="M3298">
        <f t="shared" si="72"/>
        <v>48.266546999999996</v>
      </c>
      <c r="X3298">
        <f t="shared" si="73"/>
        <v>4.2735635016728279E-2</v>
      </c>
    </row>
    <row r="3299" spans="1:24">
      <c r="A3299">
        <v>2021</v>
      </c>
      <c r="B3299" t="str">
        <f t="shared" si="79"/>
        <v>Galt Joint Union High School District</v>
      </c>
      <c r="C3299" t="str">
        <f t="shared" si="78"/>
        <v>School District</v>
      </c>
      <c r="D3299" t="str">
        <f t="shared" si="78"/>
        <v>06</v>
      </c>
      <c r="E3299" t="str">
        <f t="shared" si="78"/>
        <v>067</v>
      </c>
      <c r="F3299" t="str">
        <f t="shared" si="78"/>
        <v>14820</v>
      </c>
      <c r="G3299" t="str">
        <f t="shared" si="78"/>
        <v>CA</v>
      </c>
      <c r="L3299">
        <f t="shared" si="71"/>
        <v>69.099474999999998</v>
      </c>
      <c r="M3299">
        <f t="shared" si="72"/>
        <v>30.275998999999999</v>
      </c>
      <c r="X3299">
        <f t="shared" si="73"/>
        <v>3.8744748110079094E-2</v>
      </c>
    </row>
    <row r="3300" spans="1:24">
      <c r="A3300">
        <v>2021</v>
      </c>
      <c r="B3300" t="str">
        <f t="shared" si="79"/>
        <v>Garden Grove</v>
      </c>
      <c r="C3300" t="str">
        <f t="shared" si="78"/>
        <v>City</v>
      </c>
      <c r="D3300" t="str">
        <f t="shared" si="78"/>
        <v>06</v>
      </c>
      <c r="E3300" t="str">
        <f t="shared" si="78"/>
        <v>059</v>
      </c>
      <c r="F3300">
        <f t="shared" si="78"/>
        <v>29000</v>
      </c>
      <c r="G3300" t="str">
        <f t="shared" si="78"/>
        <v>CA</v>
      </c>
      <c r="L3300">
        <f t="shared" si="71"/>
        <v>444.41341299999999</v>
      </c>
      <c r="M3300">
        <f t="shared" si="72"/>
        <v>158.43249299999999</v>
      </c>
      <c r="X3300">
        <f t="shared" si="73"/>
        <v>-1.1570302604573722E-2</v>
      </c>
    </row>
    <row r="3301" spans="1:24">
      <c r="A3301">
        <v>2021</v>
      </c>
      <c r="B3301" t="str">
        <f t="shared" si="79"/>
        <v>Garden Grove Unified School District</v>
      </c>
      <c r="C3301" t="str">
        <f t="shared" si="78"/>
        <v>School District</v>
      </c>
      <c r="D3301" t="str">
        <f t="shared" si="78"/>
        <v>06</v>
      </c>
      <c r="E3301" t="str">
        <f t="shared" si="78"/>
        <v>059</v>
      </c>
      <c r="F3301" t="str">
        <f t="shared" si="78"/>
        <v>14880</v>
      </c>
      <c r="G3301" t="str">
        <f t="shared" si="78"/>
        <v>CA</v>
      </c>
      <c r="L3301">
        <f t="shared" si="71"/>
        <v>1305.4308919999999</v>
      </c>
      <c r="M3301">
        <f t="shared" si="72"/>
        <v>624.97670499999992</v>
      </c>
      <c r="X3301">
        <f t="shared" si="73"/>
        <v>7.8690348781482441E-2</v>
      </c>
    </row>
    <row r="3302" spans="1:24">
      <c r="A3302">
        <v>2021</v>
      </c>
      <c r="B3302" t="str">
        <f t="shared" si="79"/>
        <v>Gardena</v>
      </c>
      <c r="C3302" t="str">
        <f t="shared" si="78"/>
        <v>City</v>
      </c>
      <c r="D3302" t="str">
        <f t="shared" si="78"/>
        <v>06</v>
      </c>
      <c r="E3302" t="str">
        <f t="shared" si="78"/>
        <v>037</v>
      </c>
      <c r="F3302">
        <f t="shared" si="78"/>
        <v>28168</v>
      </c>
      <c r="G3302" t="str">
        <f t="shared" si="78"/>
        <v>CA</v>
      </c>
      <c r="L3302">
        <f t="shared" si="71"/>
        <v>200.93644899999998</v>
      </c>
      <c r="M3302">
        <f t="shared" si="72"/>
        <v>72.227037999999993</v>
      </c>
      <c r="X3302">
        <f t="shared" si="73"/>
        <v>0.14249101626961677</v>
      </c>
    </row>
    <row r="3303" spans="1:24">
      <c r="A3303">
        <v>2021</v>
      </c>
      <c r="B3303" t="str">
        <f t="shared" si="79"/>
        <v>Garfield Elementary School District</v>
      </c>
      <c r="C3303" t="str">
        <f t="shared" si="78"/>
        <v>School District</v>
      </c>
      <c r="D3303" t="str">
        <f t="shared" si="78"/>
        <v>06</v>
      </c>
      <c r="E3303" t="str">
        <f t="shared" si="78"/>
        <v>023</v>
      </c>
      <c r="F3303" t="str">
        <f t="shared" si="78"/>
        <v>14910</v>
      </c>
      <c r="G3303" t="str">
        <f t="shared" si="78"/>
        <v>CA</v>
      </c>
      <c r="L3303">
        <f t="shared" si="71"/>
        <v>1.7812569999999999</v>
      </c>
      <c r="M3303">
        <f t="shared" si="72"/>
        <v>0.88764899999999991</v>
      </c>
      <c r="X3303">
        <f t="shared" si="73"/>
        <v>3.9729664118023061E-2</v>
      </c>
    </row>
    <row r="3304" spans="1:24">
      <c r="A3304">
        <v>2021</v>
      </c>
      <c r="B3304" t="str">
        <f t="shared" si="79"/>
        <v>Garvey School District</v>
      </c>
      <c r="C3304" t="str">
        <f t="shared" si="78"/>
        <v>School District</v>
      </c>
      <c r="D3304" t="str">
        <f t="shared" si="78"/>
        <v>06</v>
      </c>
      <c r="E3304" t="str">
        <f t="shared" si="78"/>
        <v>037</v>
      </c>
      <c r="F3304" t="str">
        <f t="shared" si="78"/>
        <v>14940</v>
      </c>
      <c r="G3304" t="str">
        <f t="shared" si="78"/>
        <v>CA</v>
      </c>
      <c r="L3304">
        <f t="shared" si="71"/>
        <v>164.44265199999998</v>
      </c>
      <c r="M3304">
        <f t="shared" si="72"/>
        <v>73.701677000000004</v>
      </c>
      <c r="X3304" t="str">
        <f t="shared" si="73"/>
        <v/>
      </c>
    </row>
    <row r="3305" spans="1:24">
      <c r="A3305">
        <v>2021</v>
      </c>
      <c r="B3305" t="str">
        <f t="shared" si="79"/>
        <v>Gateway Unified School District</v>
      </c>
      <c r="C3305" t="str">
        <f t="shared" si="78"/>
        <v>School District</v>
      </c>
      <c r="D3305" t="str">
        <f t="shared" si="78"/>
        <v>06</v>
      </c>
      <c r="E3305" t="str">
        <f t="shared" si="78"/>
        <v>089</v>
      </c>
      <c r="F3305" t="str">
        <f t="shared" si="78"/>
        <v>14950</v>
      </c>
      <c r="G3305" t="str">
        <f t="shared" si="78"/>
        <v>CA</v>
      </c>
      <c r="L3305">
        <f t="shared" si="71"/>
        <v>79.985331000000002</v>
      </c>
      <c r="M3305">
        <f t="shared" si="72"/>
        <v>38.479749999999996</v>
      </c>
      <c r="X3305">
        <f t="shared" si="73"/>
        <v>7.239130205998616E-2</v>
      </c>
    </row>
    <row r="3306" spans="1:24">
      <c r="A3306">
        <v>2021</v>
      </c>
      <c r="B3306" t="str">
        <f t="shared" si="79"/>
        <v>General Shafter Elementary School District</v>
      </c>
      <c r="C3306" t="str">
        <f t="shared" si="78"/>
        <v>School District</v>
      </c>
      <c r="D3306" t="str">
        <f t="shared" si="78"/>
        <v>06</v>
      </c>
      <c r="E3306" t="str">
        <f t="shared" si="78"/>
        <v>029</v>
      </c>
      <c r="F3306" t="str">
        <f t="shared" si="78"/>
        <v>15000</v>
      </c>
      <c r="G3306" t="str">
        <f t="shared" si="78"/>
        <v>CA</v>
      </c>
      <c r="L3306">
        <f t="shared" si="71"/>
        <v>7.5606289999999996</v>
      </c>
      <c r="M3306">
        <f t="shared" si="72"/>
        <v>3.4559819999999997</v>
      </c>
      <c r="X3306">
        <f t="shared" si="73"/>
        <v>7.6756716230547313E-3</v>
      </c>
    </row>
    <row r="3307" spans="1:24">
      <c r="A3307">
        <v>2021</v>
      </c>
      <c r="B3307" t="str">
        <f t="shared" si="79"/>
        <v>Gerber Union Elementary School District</v>
      </c>
      <c r="C3307" t="str">
        <f t="shared" ref="C3307:G3316" si="80">C444</f>
        <v>School District</v>
      </c>
      <c r="D3307" t="str">
        <f t="shared" si="80"/>
        <v>06</v>
      </c>
      <c r="E3307" t="str">
        <f t="shared" si="80"/>
        <v>103</v>
      </c>
      <c r="F3307" t="str">
        <f t="shared" si="80"/>
        <v>15090</v>
      </c>
      <c r="G3307" t="str">
        <f t="shared" si="80"/>
        <v>CA</v>
      </c>
      <c r="L3307">
        <f t="shared" si="71"/>
        <v>11.876301</v>
      </c>
      <c r="M3307">
        <f t="shared" si="72"/>
        <v>5.8858730000000001</v>
      </c>
      <c r="X3307">
        <f t="shared" si="73"/>
        <v>0.18095780855842497</v>
      </c>
    </row>
    <row r="3308" spans="1:24">
      <c r="A3308">
        <v>2021</v>
      </c>
      <c r="B3308" t="str">
        <f t="shared" si="79"/>
        <v>Geyserville Unified School District</v>
      </c>
      <c r="C3308" t="str">
        <f t="shared" si="80"/>
        <v>School District</v>
      </c>
      <c r="D3308" t="str">
        <f t="shared" si="80"/>
        <v>06</v>
      </c>
      <c r="E3308" t="str">
        <f t="shared" si="80"/>
        <v>097</v>
      </c>
      <c r="F3308" t="str">
        <f t="shared" si="80"/>
        <v>15150</v>
      </c>
      <c r="G3308" t="str">
        <f t="shared" si="80"/>
        <v>CA</v>
      </c>
      <c r="L3308">
        <f t="shared" si="71"/>
        <v>10.050602</v>
      </c>
      <c r="M3308">
        <f t="shared" si="72"/>
        <v>4.5358399999999994</v>
      </c>
      <c r="X3308">
        <f t="shared" si="73"/>
        <v>-2.7822722127532017E-2</v>
      </c>
    </row>
    <row r="3309" spans="1:24">
      <c r="A3309">
        <v>2021</v>
      </c>
      <c r="B3309" t="str">
        <f t="shared" si="79"/>
        <v>Gilroy</v>
      </c>
      <c r="C3309" t="str">
        <f t="shared" si="80"/>
        <v>City</v>
      </c>
      <c r="D3309" t="str">
        <f t="shared" si="80"/>
        <v>06</v>
      </c>
      <c r="E3309" t="str">
        <f t="shared" si="80"/>
        <v>085</v>
      </c>
      <c r="F3309">
        <f t="shared" si="80"/>
        <v>29504</v>
      </c>
      <c r="G3309" t="str">
        <f t="shared" si="80"/>
        <v>CA</v>
      </c>
      <c r="L3309">
        <f t="shared" si="71"/>
        <v>160.92519799999999</v>
      </c>
      <c r="M3309">
        <f t="shared" si="72"/>
        <v>55.878235999999994</v>
      </c>
      <c r="X3309">
        <f t="shared" si="73"/>
        <v>0.1824950804658334</v>
      </c>
    </row>
    <row r="3310" spans="1:24">
      <c r="A3310">
        <v>2021</v>
      </c>
      <c r="B3310" t="str">
        <f t="shared" si="79"/>
        <v>Gilroy Unified School District</v>
      </c>
      <c r="C3310" t="str">
        <f t="shared" si="80"/>
        <v>School District</v>
      </c>
      <c r="D3310" t="str">
        <f t="shared" si="80"/>
        <v>06</v>
      </c>
      <c r="E3310" t="str">
        <f t="shared" si="80"/>
        <v>085</v>
      </c>
      <c r="F3310" t="str">
        <f t="shared" si="80"/>
        <v>15180</v>
      </c>
      <c r="G3310" t="str">
        <f t="shared" si="80"/>
        <v>CA</v>
      </c>
      <c r="L3310">
        <f t="shared" si="71"/>
        <v>335.47030699999999</v>
      </c>
      <c r="M3310">
        <f t="shared" si="72"/>
        <v>148.92354499999999</v>
      </c>
      <c r="X3310">
        <f t="shared" si="73"/>
        <v>6.0462247630552322E-2</v>
      </c>
    </row>
    <row r="3311" spans="1:24">
      <c r="A3311">
        <v>2021</v>
      </c>
      <c r="B3311" t="str">
        <f t="shared" si="79"/>
        <v>Glendale</v>
      </c>
      <c r="C3311" t="str">
        <f t="shared" si="80"/>
        <v>City</v>
      </c>
      <c r="D3311" t="str">
        <f t="shared" si="80"/>
        <v>06</v>
      </c>
      <c r="E3311" t="str">
        <f t="shared" si="80"/>
        <v>037</v>
      </c>
      <c r="F3311">
        <f t="shared" si="80"/>
        <v>30000</v>
      </c>
      <c r="G3311" t="str">
        <f t="shared" si="80"/>
        <v>CA</v>
      </c>
      <c r="L3311">
        <f t="shared" si="71"/>
        <v>946.83499999999992</v>
      </c>
      <c r="M3311">
        <f t="shared" si="72"/>
        <v>229</v>
      </c>
      <c r="X3311">
        <f t="shared" si="73"/>
        <v>2.5574697282732664E-2</v>
      </c>
    </row>
    <row r="3312" spans="1:24">
      <c r="A3312">
        <v>2021</v>
      </c>
      <c r="B3312" t="str">
        <f t="shared" si="79"/>
        <v>Glendale Unified School District</v>
      </c>
      <c r="C3312" t="str">
        <f t="shared" si="80"/>
        <v>School District</v>
      </c>
      <c r="D3312" t="str">
        <f t="shared" si="80"/>
        <v>06</v>
      </c>
      <c r="E3312" t="str">
        <f t="shared" si="80"/>
        <v>037</v>
      </c>
      <c r="F3312" t="str">
        <f t="shared" si="80"/>
        <v>15240</v>
      </c>
      <c r="G3312" t="str">
        <f t="shared" si="80"/>
        <v>CA</v>
      </c>
      <c r="L3312">
        <f t="shared" si="71"/>
        <v>751.61628699999994</v>
      </c>
      <c r="M3312">
        <f t="shared" si="72"/>
        <v>354.18783199999996</v>
      </c>
      <c r="X3312">
        <f t="shared" si="73"/>
        <v>4.7573578861182658E-2</v>
      </c>
    </row>
    <row r="3313" spans="1:24">
      <c r="A3313">
        <v>2021</v>
      </c>
      <c r="B3313" t="str">
        <f t="shared" si="79"/>
        <v>Glendora</v>
      </c>
      <c r="C3313" t="str">
        <f t="shared" si="80"/>
        <v>City</v>
      </c>
      <c r="D3313" t="str">
        <f t="shared" si="80"/>
        <v>06</v>
      </c>
      <c r="E3313" t="str">
        <f t="shared" si="80"/>
        <v>037</v>
      </c>
      <c r="F3313">
        <f t="shared" si="80"/>
        <v>30014</v>
      </c>
      <c r="G3313" t="str">
        <f t="shared" si="80"/>
        <v>CA</v>
      </c>
      <c r="L3313">
        <f t="shared" ref="L3313:L3376" si="81">IFERROR(VLOOKUP(B3313,revenue2021,12,0)*0.000001,IFERROR(L450/(1+$X3313),L450))</f>
        <v>118.94869799999999</v>
      </c>
      <c r="M3313">
        <f t="shared" ref="M3313:M3376" si="82">IFERROR(VLOOKUP(B3313,revenue2021,13,0)*0.000001,IFERROR(M450/(1+$X3313),M450))</f>
        <v>42.539248999999998</v>
      </c>
      <c r="X3313">
        <f t="shared" ref="X3313:X3376" si="83">IFERROR(VLOOKUP(B3313,chgs2021,4,0),"")</f>
        <v>1.4564769663484349E-2</v>
      </c>
    </row>
    <row r="3314" spans="1:24">
      <c r="A3314">
        <v>2021</v>
      </c>
      <c r="B3314" t="str">
        <f t="shared" si="79"/>
        <v>Glendora Unified School District</v>
      </c>
      <c r="C3314" t="str">
        <f t="shared" si="80"/>
        <v>School District</v>
      </c>
      <c r="D3314" t="str">
        <f t="shared" si="80"/>
        <v>06</v>
      </c>
      <c r="E3314" t="str">
        <f t="shared" si="80"/>
        <v>037</v>
      </c>
      <c r="F3314" t="str">
        <f t="shared" si="80"/>
        <v>15270</v>
      </c>
      <c r="G3314" t="str">
        <f t="shared" si="80"/>
        <v>CA</v>
      </c>
      <c r="L3314">
        <f t="shared" si="81"/>
        <v>178.38627</v>
      </c>
      <c r="M3314">
        <f t="shared" si="82"/>
        <v>86.659431999999995</v>
      </c>
      <c r="X3314">
        <f t="shared" si="83"/>
        <v>3.8766558295201411E-2</v>
      </c>
    </row>
    <row r="3315" spans="1:24">
      <c r="A3315">
        <v>2021</v>
      </c>
      <c r="B3315" t="str">
        <f t="shared" si="79"/>
        <v>Glenn County</v>
      </c>
      <c r="C3315" t="str">
        <f t="shared" si="80"/>
        <v>County</v>
      </c>
      <c r="D3315" t="str">
        <f t="shared" si="80"/>
        <v>06</v>
      </c>
      <c r="E3315" t="str">
        <f t="shared" si="80"/>
        <v>021</v>
      </c>
      <c r="F3315" t="str">
        <f t="shared" si="80"/>
        <v>00000</v>
      </c>
      <c r="G3315" t="str">
        <f t="shared" si="80"/>
        <v>CA</v>
      </c>
      <c r="L3315">
        <f t="shared" si="81"/>
        <v>169.57387499999999</v>
      </c>
      <c r="M3315">
        <f t="shared" si="82"/>
        <v>64.681184000000002</v>
      </c>
      <c r="X3315">
        <f t="shared" si="83"/>
        <v>3.1558560524761005E-2</v>
      </c>
    </row>
    <row r="3316" spans="1:24">
      <c r="A3316">
        <v>2021</v>
      </c>
      <c r="B3316" t="str">
        <f t="shared" si="79"/>
        <v>Glenn County Office of Education</v>
      </c>
      <c r="C3316" t="str">
        <f t="shared" si="80"/>
        <v>School District</v>
      </c>
      <c r="D3316" t="str">
        <f t="shared" si="80"/>
        <v>06</v>
      </c>
      <c r="E3316" t="str">
        <f t="shared" si="80"/>
        <v>021</v>
      </c>
      <c r="F3316" t="str">
        <f t="shared" si="80"/>
        <v>91008</v>
      </c>
      <c r="G3316" t="str">
        <f t="shared" si="80"/>
        <v>CA</v>
      </c>
      <c r="L3316">
        <f t="shared" si="81"/>
        <v>54.009304999999998</v>
      </c>
      <c r="M3316">
        <f t="shared" si="82"/>
        <v>21.854987999999999</v>
      </c>
      <c r="X3316">
        <f t="shared" si="83"/>
        <v>4.7931842344912275E-2</v>
      </c>
    </row>
    <row r="3317" spans="1:24">
      <c r="A3317">
        <v>2021</v>
      </c>
      <c r="B3317" t="str">
        <f t="shared" si="79"/>
        <v>Gold Oak Union Elementary School District</v>
      </c>
      <c r="C3317" t="str">
        <f t="shared" ref="C3317:G3326" si="84">C454</f>
        <v>School District</v>
      </c>
      <c r="D3317" t="str">
        <f t="shared" si="84"/>
        <v>06</v>
      </c>
      <c r="E3317" t="str">
        <f t="shared" si="84"/>
        <v>017</v>
      </c>
      <c r="F3317" t="str">
        <f t="shared" si="84"/>
        <v>15390</v>
      </c>
      <c r="G3317" t="str">
        <f t="shared" si="84"/>
        <v>CA</v>
      </c>
      <c r="L3317">
        <f t="shared" si="81"/>
        <v>11.680475999999999</v>
      </c>
      <c r="M3317">
        <f t="shared" si="82"/>
        <v>5.5914279999999996</v>
      </c>
      <c r="X3317">
        <f t="shared" si="83"/>
        <v>5.6050753978894571E-2</v>
      </c>
    </row>
    <row r="3318" spans="1:24">
      <c r="A3318">
        <v>2021</v>
      </c>
      <c r="B3318" t="str">
        <f t="shared" si="79"/>
        <v>Gold Ridge Resource Conservation District</v>
      </c>
      <c r="C3318" t="str">
        <f t="shared" si="84"/>
        <v>Special District</v>
      </c>
      <c r="D3318" t="str">
        <f t="shared" si="84"/>
        <v>06</v>
      </c>
      <c r="E3318" t="str">
        <f t="shared" si="84"/>
        <v>097</v>
      </c>
      <c r="F3318">
        <f t="shared" si="84"/>
        <v>99029</v>
      </c>
      <c r="G3318" t="str">
        <f t="shared" si="84"/>
        <v>CA</v>
      </c>
      <c r="L3318">
        <f t="shared" si="81"/>
        <v>3.1555599999999999</v>
      </c>
      <c r="M3318">
        <f t="shared" si="82"/>
        <v>1.58778</v>
      </c>
      <c r="X3318" t="str">
        <f t="shared" si="83"/>
        <v/>
      </c>
    </row>
    <row r="3319" spans="1:24">
      <c r="A3319">
        <v>2021</v>
      </c>
      <c r="B3319" t="str">
        <f t="shared" si="79"/>
        <v>Gold Trail Union Elementary School District</v>
      </c>
      <c r="C3319" t="str">
        <f t="shared" si="84"/>
        <v>School District</v>
      </c>
      <c r="D3319" t="str">
        <f t="shared" si="84"/>
        <v>06</v>
      </c>
      <c r="E3319" t="str">
        <f t="shared" si="84"/>
        <v>017</v>
      </c>
      <c r="F3319" t="str">
        <f t="shared" si="84"/>
        <v>15450</v>
      </c>
      <c r="G3319" t="str">
        <f t="shared" si="84"/>
        <v>CA</v>
      </c>
      <c r="L3319">
        <f t="shared" si="81"/>
        <v>14.492260999999999</v>
      </c>
      <c r="M3319">
        <f t="shared" si="82"/>
        <v>7.1674709999999999</v>
      </c>
      <c r="X3319">
        <f t="shared" si="83"/>
        <v>4.596269772328318E-2</v>
      </c>
    </row>
    <row r="3320" spans="1:24">
      <c r="A3320">
        <v>2021</v>
      </c>
      <c r="B3320" t="str">
        <f t="shared" si="79"/>
        <v>Golden Feather Union Elementary School District</v>
      </c>
      <c r="C3320" t="str">
        <f t="shared" si="84"/>
        <v>School District</v>
      </c>
      <c r="D3320" t="str">
        <f t="shared" si="84"/>
        <v>06</v>
      </c>
      <c r="E3320" t="str">
        <f t="shared" si="84"/>
        <v>007</v>
      </c>
      <c r="F3320" t="str">
        <f t="shared" si="84"/>
        <v>15480</v>
      </c>
      <c r="G3320" t="str">
        <f t="shared" si="84"/>
        <v>CA</v>
      </c>
      <c r="L3320">
        <f t="shared" si="81"/>
        <v>5.0197449999999995</v>
      </c>
      <c r="M3320">
        <f t="shared" si="82"/>
        <v>2.2951459999999999</v>
      </c>
      <c r="X3320">
        <f t="shared" si="83"/>
        <v>3.1728078531230365E-2</v>
      </c>
    </row>
    <row r="3321" spans="1:24">
      <c r="A3321">
        <v>2021</v>
      </c>
      <c r="B3321" t="str">
        <f t="shared" si="79"/>
        <v>Golden Plains Unified School District</v>
      </c>
      <c r="C3321" t="str">
        <f t="shared" si="84"/>
        <v>School District</v>
      </c>
      <c r="D3321" t="str">
        <f t="shared" si="84"/>
        <v>06</v>
      </c>
      <c r="E3321" t="str">
        <f t="shared" si="84"/>
        <v>019</v>
      </c>
      <c r="F3321" t="str">
        <f t="shared" si="84"/>
        <v>91134</v>
      </c>
      <c r="G3321" t="str">
        <f t="shared" si="84"/>
        <v>CA</v>
      </c>
      <c r="L3321">
        <f t="shared" si="81"/>
        <v>59.121693999999998</v>
      </c>
      <c r="M3321">
        <f t="shared" si="82"/>
        <v>27.552505</v>
      </c>
      <c r="X3321">
        <f t="shared" si="83"/>
        <v>9.5492683021611777E-2</v>
      </c>
    </row>
    <row r="3322" spans="1:24">
      <c r="A3322">
        <v>2021</v>
      </c>
      <c r="B3322" t="str">
        <f t="shared" si="79"/>
        <v>Golden Sierra Job Training Agency</v>
      </c>
      <c r="C3322" t="str">
        <f t="shared" si="84"/>
        <v>Special District</v>
      </c>
      <c r="D3322" t="str">
        <f t="shared" si="84"/>
        <v>06</v>
      </c>
      <c r="E3322" t="str">
        <f t="shared" si="84"/>
        <v>061</v>
      </c>
      <c r="F3322">
        <f t="shared" si="84"/>
        <v>99030</v>
      </c>
      <c r="G3322" t="str">
        <f t="shared" si="84"/>
        <v>CA</v>
      </c>
      <c r="L3322">
        <f t="shared" si="81"/>
        <v>7.884728</v>
      </c>
      <c r="M3322">
        <f t="shared" si="82"/>
        <v>3.942364</v>
      </c>
      <c r="X3322" t="str">
        <f t="shared" si="83"/>
        <v/>
      </c>
    </row>
    <row r="3323" spans="1:24">
      <c r="A3323">
        <v>2021</v>
      </c>
      <c r="B3323" t="str">
        <f t="shared" si="79"/>
        <v>Golden Valley Unified School District</v>
      </c>
      <c r="C3323" t="str">
        <f t="shared" si="84"/>
        <v>School District</v>
      </c>
      <c r="D3323" t="str">
        <f t="shared" si="84"/>
        <v>06</v>
      </c>
      <c r="E3323" t="str">
        <f t="shared" si="84"/>
        <v>039</v>
      </c>
      <c r="F3323" t="str">
        <f t="shared" si="84"/>
        <v>00068</v>
      </c>
      <c r="G3323" t="str">
        <f t="shared" si="84"/>
        <v>CA</v>
      </c>
      <c r="L3323">
        <f t="shared" si="81"/>
        <v>58.313835999999995</v>
      </c>
      <c r="M3323">
        <f t="shared" si="82"/>
        <v>24.853196000000001</v>
      </c>
      <c r="X3323">
        <f t="shared" si="83"/>
        <v>0.18045622586328855</v>
      </c>
    </row>
    <row r="3324" spans="1:24">
      <c r="A3324">
        <v>2021</v>
      </c>
      <c r="B3324" t="str">
        <f t="shared" si="79"/>
        <v>Goleta</v>
      </c>
      <c r="C3324" t="str">
        <f t="shared" si="84"/>
        <v>City</v>
      </c>
      <c r="D3324" t="str">
        <f t="shared" si="84"/>
        <v>06</v>
      </c>
      <c r="E3324" t="str">
        <f t="shared" si="84"/>
        <v>083</v>
      </c>
      <c r="F3324" t="str">
        <f t="shared" si="84"/>
        <v>30378</v>
      </c>
      <c r="G3324" t="str">
        <f t="shared" si="84"/>
        <v>CA</v>
      </c>
      <c r="L3324">
        <f t="shared" si="81"/>
        <v>79.771824999999993</v>
      </c>
      <c r="M3324">
        <f t="shared" si="82"/>
        <v>30.974129999999999</v>
      </c>
      <c r="X3324">
        <f t="shared" si="83"/>
        <v>1.4810852870690117E-2</v>
      </c>
    </row>
    <row r="3325" spans="1:24">
      <c r="A3325">
        <v>2021</v>
      </c>
      <c r="B3325" t="str">
        <f t="shared" si="79"/>
        <v>Goleta Union School District</v>
      </c>
      <c r="C3325" t="str">
        <f t="shared" si="84"/>
        <v>School District</v>
      </c>
      <c r="D3325" t="str">
        <f t="shared" si="84"/>
        <v>06</v>
      </c>
      <c r="E3325" t="str">
        <f t="shared" si="84"/>
        <v>083</v>
      </c>
      <c r="F3325" t="str">
        <f t="shared" si="84"/>
        <v>15510</v>
      </c>
      <c r="G3325" t="str">
        <f t="shared" si="84"/>
        <v>CA</v>
      </c>
      <c r="L3325">
        <f t="shared" si="81"/>
        <v>127.07076099999999</v>
      </c>
      <c r="M3325">
        <f t="shared" si="82"/>
        <v>60.489439999999995</v>
      </c>
      <c r="X3325" t="str">
        <f t="shared" si="83"/>
        <v/>
      </c>
    </row>
    <row r="3326" spans="1:24">
      <c r="A3326">
        <v>2021</v>
      </c>
      <c r="B3326" t="str">
        <f t="shared" si="79"/>
        <v>Gonzales</v>
      </c>
      <c r="C3326" t="str">
        <f t="shared" si="84"/>
        <v>City</v>
      </c>
      <c r="D3326" t="str">
        <f t="shared" si="84"/>
        <v>06</v>
      </c>
      <c r="E3326" t="str">
        <f t="shared" si="84"/>
        <v>053</v>
      </c>
      <c r="F3326">
        <f t="shared" si="84"/>
        <v>30392</v>
      </c>
      <c r="G3326" t="str">
        <f t="shared" si="84"/>
        <v>CA</v>
      </c>
      <c r="L3326">
        <f t="shared" si="81"/>
        <v>23.621523999999997</v>
      </c>
      <c r="M3326">
        <f t="shared" si="82"/>
        <v>6.3003279999999995</v>
      </c>
      <c r="X3326">
        <f t="shared" si="83"/>
        <v>-9.9602484866199728E-2</v>
      </c>
    </row>
    <row r="3327" spans="1:24">
      <c r="A3327">
        <v>2021</v>
      </c>
      <c r="B3327" t="str">
        <f t="shared" si="79"/>
        <v>Gonzales Unified School District</v>
      </c>
      <c r="C3327" t="str">
        <f t="shared" ref="C3327:G3336" si="85">C464</f>
        <v>School District</v>
      </c>
      <c r="D3327" t="str">
        <f t="shared" si="85"/>
        <v>06</v>
      </c>
      <c r="E3327" t="str">
        <f t="shared" si="85"/>
        <v>053</v>
      </c>
      <c r="F3327" t="str">
        <f t="shared" si="85"/>
        <v>00046</v>
      </c>
      <c r="G3327" t="str">
        <f t="shared" si="85"/>
        <v>CA</v>
      </c>
      <c r="L3327">
        <f t="shared" si="81"/>
        <v>75.871140999999994</v>
      </c>
      <c r="M3327">
        <f t="shared" si="82"/>
        <v>36.342185000000001</v>
      </c>
      <c r="X3327">
        <f t="shared" si="83"/>
        <v>0.10068863196052807</v>
      </c>
    </row>
    <row r="3328" spans="1:24">
      <c r="A3328">
        <v>2021</v>
      </c>
      <c r="B3328" t="str">
        <f t="shared" si="79"/>
        <v>Grant Elementary School District</v>
      </c>
      <c r="C3328" t="str">
        <f t="shared" si="85"/>
        <v>School District</v>
      </c>
      <c r="D3328" t="str">
        <f t="shared" si="85"/>
        <v>06</v>
      </c>
      <c r="E3328" t="str">
        <f t="shared" si="85"/>
        <v>089</v>
      </c>
      <c r="F3328" t="str">
        <f t="shared" si="85"/>
        <v>15690</v>
      </c>
      <c r="G3328" t="str">
        <f t="shared" si="85"/>
        <v>CA</v>
      </c>
      <c r="L3328">
        <f t="shared" si="81"/>
        <v>15.481546999999999</v>
      </c>
      <c r="M3328">
        <f t="shared" si="82"/>
        <v>7.5377700000000001</v>
      </c>
      <c r="X3328">
        <f t="shared" si="83"/>
        <v>5.6131193090618599E-2</v>
      </c>
    </row>
    <row r="3329" spans="1:24">
      <c r="A3329">
        <v>2021</v>
      </c>
      <c r="B3329" t="str">
        <f t="shared" si="79"/>
        <v>Grass Valley</v>
      </c>
      <c r="C3329" t="str">
        <f t="shared" si="85"/>
        <v>City</v>
      </c>
      <c r="D3329" t="str">
        <f t="shared" si="85"/>
        <v>06</v>
      </c>
      <c r="E3329" t="str">
        <f t="shared" si="85"/>
        <v>057</v>
      </c>
      <c r="F3329">
        <f t="shared" si="85"/>
        <v>30798</v>
      </c>
      <c r="G3329" t="str">
        <f t="shared" si="85"/>
        <v>CA</v>
      </c>
      <c r="L3329">
        <f t="shared" si="81"/>
        <v>51.141587999999999</v>
      </c>
      <c r="M3329">
        <f t="shared" si="82"/>
        <v>15.607182999999999</v>
      </c>
      <c r="X3329">
        <f t="shared" si="83"/>
        <v>2.6932742607565306E-2</v>
      </c>
    </row>
    <row r="3330" spans="1:24">
      <c r="A3330">
        <v>2021</v>
      </c>
      <c r="B3330" t="str">
        <f t="shared" si="79"/>
        <v>Grass Valley Elementary School District</v>
      </c>
      <c r="C3330" t="str">
        <f t="shared" si="85"/>
        <v>School District</v>
      </c>
      <c r="D3330" t="str">
        <f t="shared" si="85"/>
        <v>06</v>
      </c>
      <c r="E3330" t="str">
        <f t="shared" si="85"/>
        <v>057</v>
      </c>
      <c r="F3330" t="str">
        <f t="shared" si="85"/>
        <v>15780</v>
      </c>
      <c r="G3330" t="str">
        <f t="shared" si="85"/>
        <v>CA</v>
      </c>
      <c r="L3330">
        <f t="shared" si="81"/>
        <v>48.010723999999996</v>
      </c>
      <c r="M3330">
        <f t="shared" si="82"/>
        <v>19.688126999999998</v>
      </c>
      <c r="X3330">
        <f t="shared" si="83"/>
        <v>3.1929275036758707E-2</v>
      </c>
    </row>
    <row r="3331" spans="1:24">
      <c r="A3331">
        <v>2021</v>
      </c>
      <c r="B3331" t="str">
        <f t="shared" si="79"/>
        <v>Gratton Elementary School District</v>
      </c>
      <c r="C3331" t="str">
        <f t="shared" si="85"/>
        <v>School District</v>
      </c>
      <c r="D3331" t="str">
        <f t="shared" si="85"/>
        <v>06</v>
      </c>
      <c r="E3331" t="str">
        <f t="shared" si="85"/>
        <v>099</v>
      </c>
      <c r="F3331" t="str">
        <f t="shared" si="85"/>
        <v>15810</v>
      </c>
      <c r="G3331" t="str">
        <f t="shared" si="85"/>
        <v>CA</v>
      </c>
      <c r="L3331">
        <f t="shared" si="81"/>
        <v>4.3713579999999999</v>
      </c>
      <c r="M3331">
        <f t="shared" si="82"/>
        <v>2.1590799999999999</v>
      </c>
      <c r="X3331">
        <f t="shared" si="83"/>
        <v>-0.11631030602774201</v>
      </c>
    </row>
    <row r="3332" spans="1:24">
      <c r="A3332">
        <v>2021</v>
      </c>
      <c r="B3332" t="str">
        <f t="shared" si="79"/>
        <v>Gravenstein Union School District</v>
      </c>
      <c r="C3332" t="str">
        <f t="shared" si="85"/>
        <v>School District</v>
      </c>
      <c r="D3332" t="str">
        <f t="shared" si="85"/>
        <v>06</v>
      </c>
      <c r="E3332" t="str">
        <f t="shared" si="85"/>
        <v>097</v>
      </c>
      <c r="F3332" t="str">
        <f t="shared" si="85"/>
        <v>15840</v>
      </c>
      <c r="G3332" t="str">
        <f t="shared" si="85"/>
        <v>CA</v>
      </c>
      <c r="L3332">
        <f t="shared" si="81"/>
        <v>21.812539999999998</v>
      </c>
      <c r="M3332">
        <f t="shared" si="82"/>
        <v>10.670544</v>
      </c>
      <c r="X3332" t="str">
        <f t="shared" si="83"/>
        <v/>
      </c>
    </row>
    <row r="3333" spans="1:24">
      <c r="A3333">
        <v>2021</v>
      </c>
      <c r="B3333" t="str">
        <f t="shared" si="79"/>
        <v>Graves Elementary School District</v>
      </c>
      <c r="C3333" t="str">
        <f t="shared" si="85"/>
        <v>School District</v>
      </c>
      <c r="D3333" t="str">
        <f t="shared" si="85"/>
        <v>06</v>
      </c>
      <c r="E3333" t="str">
        <f t="shared" si="85"/>
        <v>053</v>
      </c>
      <c r="F3333" t="str">
        <f t="shared" si="85"/>
        <v>15870</v>
      </c>
      <c r="G3333" t="str">
        <f t="shared" si="85"/>
        <v>CA</v>
      </c>
      <c r="L3333">
        <f t="shared" si="81"/>
        <v>0.96324199999999993</v>
      </c>
      <c r="M3333">
        <f t="shared" si="82"/>
        <v>0.48005299999999995</v>
      </c>
      <c r="X3333">
        <f t="shared" si="83"/>
        <v>6.2899814260180612E-2</v>
      </c>
    </row>
    <row r="3334" spans="1:24">
      <c r="A3334">
        <v>2021</v>
      </c>
      <c r="B3334" t="str">
        <f t="shared" si="79"/>
        <v>Greater Anaheim Special Education Local Plan Area</v>
      </c>
      <c r="C3334" t="str">
        <f t="shared" si="85"/>
        <v>School District</v>
      </c>
      <c r="D3334" t="str">
        <f t="shared" si="85"/>
        <v>06</v>
      </c>
      <c r="E3334" t="str">
        <f t="shared" si="85"/>
        <v>059</v>
      </c>
      <c r="F3334" t="str">
        <f t="shared" si="85"/>
        <v>01416</v>
      </c>
      <c r="G3334" t="str">
        <f t="shared" si="85"/>
        <v>CA</v>
      </c>
      <c r="L3334">
        <f t="shared" si="81"/>
        <v>33.238281999999998</v>
      </c>
      <c r="M3334">
        <f t="shared" si="82"/>
        <v>16.619140999999999</v>
      </c>
      <c r="X3334" t="str">
        <f t="shared" si="83"/>
        <v/>
      </c>
    </row>
    <row r="3335" spans="1:24">
      <c r="A3335">
        <v>2021</v>
      </c>
      <c r="B3335" t="str">
        <f t="shared" si="79"/>
        <v>Green Point Elementary School District</v>
      </c>
      <c r="C3335" t="str">
        <f t="shared" si="85"/>
        <v>School District</v>
      </c>
      <c r="D3335" t="str">
        <f t="shared" si="85"/>
        <v>06</v>
      </c>
      <c r="E3335" t="str">
        <f t="shared" si="85"/>
        <v>023</v>
      </c>
      <c r="F3335" t="str">
        <f t="shared" si="85"/>
        <v>15990</v>
      </c>
      <c r="G3335" t="str">
        <f t="shared" si="85"/>
        <v>CA</v>
      </c>
      <c r="L3335">
        <f t="shared" si="81"/>
        <v>0.61487000000000003</v>
      </c>
      <c r="M3335">
        <f t="shared" si="82"/>
        <v>0.30647799999999997</v>
      </c>
      <c r="X3335">
        <f t="shared" si="83"/>
        <v>4.4189043758946049E-2</v>
      </c>
    </row>
    <row r="3336" spans="1:24">
      <c r="A3336">
        <v>2021</v>
      </c>
      <c r="B3336" t="str">
        <f t="shared" si="79"/>
        <v>Greenfield Union School District</v>
      </c>
      <c r="C3336" t="str">
        <f t="shared" si="85"/>
        <v>School District</v>
      </c>
      <c r="D3336" t="str">
        <f t="shared" si="85"/>
        <v>06</v>
      </c>
      <c r="E3336" t="str">
        <f t="shared" si="85"/>
        <v>029</v>
      </c>
      <c r="F3336" t="str">
        <f t="shared" si="85"/>
        <v>16050</v>
      </c>
      <c r="G3336" t="str">
        <f t="shared" si="85"/>
        <v>CA</v>
      </c>
      <c r="L3336">
        <f t="shared" si="81"/>
        <v>320.94715500000001</v>
      </c>
      <c r="M3336">
        <f t="shared" si="82"/>
        <v>149.13774100000001</v>
      </c>
      <c r="X3336">
        <f t="shared" si="83"/>
        <v>8.2171634484366915E-2</v>
      </c>
    </row>
    <row r="3337" spans="1:24">
      <c r="A3337">
        <v>2021</v>
      </c>
      <c r="B3337" t="str">
        <f t="shared" si="79"/>
        <v>Gridley Unified School District</v>
      </c>
      <c r="C3337" t="str">
        <f t="shared" ref="C3337:G3346" si="86">C474</f>
        <v>School District</v>
      </c>
      <c r="D3337" t="str">
        <f t="shared" si="86"/>
        <v>06</v>
      </c>
      <c r="E3337" t="str">
        <f t="shared" si="86"/>
        <v>007</v>
      </c>
      <c r="F3337" t="str">
        <f t="shared" si="86"/>
        <v>00051</v>
      </c>
      <c r="G3337" t="str">
        <f t="shared" si="86"/>
        <v>CA</v>
      </c>
      <c r="L3337">
        <f t="shared" si="81"/>
        <v>67.254386999999994</v>
      </c>
      <c r="M3337">
        <f t="shared" si="82"/>
        <v>29.640321999999998</v>
      </c>
      <c r="X3337">
        <f t="shared" si="83"/>
        <v>7.2824005351877108E-2</v>
      </c>
    </row>
    <row r="3338" spans="1:24">
      <c r="A3338">
        <v>2021</v>
      </c>
      <c r="B3338" t="str">
        <f t="shared" si="79"/>
        <v>Grossmont Healthcare District</v>
      </c>
      <c r="C3338" t="str">
        <f t="shared" si="86"/>
        <v>Special District</v>
      </c>
      <c r="D3338" t="str">
        <f t="shared" si="86"/>
        <v>06</v>
      </c>
      <c r="E3338" t="str">
        <f t="shared" si="86"/>
        <v>073</v>
      </c>
      <c r="F3338">
        <f t="shared" si="86"/>
        <v>99031</v>
      </c>
      <c r="G3338" t="str">
        <f t="shared" si="86"/>
        <v>CA</v>
      </c>
      <c r="L3338">
        <f t="shared" si="81"/>
        <v>39.949393999999998</v>
      </c>
      <c r="M3338">
        <f t="shared" si="82"/>
        <v>11.408108</v>
      </c>
      <c r="X3338" t="str">
        <f t="shared" si="83"/>
        <v/>
      </c>
    </row>
    <row r="3339" spans="1:24">
      <c r="A3339">
        <v>2021</v>
      </c>
      <c r="B3339" t="str">
        <f t="shared" si="79"/>
        <v>Grossmont Union High School District</v>
      </c>
      <c r="C3339" t="str">
        <f t="shared" si="86"/>
        <v>School District</v>
      </c>
      <c r="D3339" t="str">
        <f t="shared" si="86"/>
        <v>06</v>
      </c>
      <c r="E3339" t="str">
        <f t="shared" si="86"/>
        <v>073</v>
      </c>
      <c r="F3339" t="str">
        <f t="shared" si="86"/>
        <v>16230</v>
      </c>
      <c r="G3339" t="str">
        <f t="shared" si="86"/>
        <v>CA</v>
      </c>
      <c r="L3339">
        <f t="shared" si="81"/>
        <v>621.87787900000001</v>
      </c>
      <c r="M3339">
        <f t="shared" si="82"/>
        <v>268.46586500000001</v>
      </c>
      <c r="X3339">
        <f t="shared" si="83"/>
        <v>6.3633551605516994E-2</v>
      </c>
    </row>
    <row r="3340" spans="1:24">
      <c r="A3340">
        <v>2021</v>
      </c>
      <c r="B3340" t="str">
        <f t="shared" si="79"/>
        <v>Grover Beach</v>
      </c>
      <c r="C3340" t="str">
        <f t="shared" si="86"/>
        <v>City</v>
      </c>
      <c r="D3340" t="str">
        <f t="shared" si="86"/>
        <v>06</v>
      </c>
      <c r="E3340" t="str">
        <f t="shared" si="86"/>
        <v>079</v>
      </c>
      <c r="F3340">
        <f t="shared" si="86"/>
        <v>31393</v>
      </c>
      <c r="G3340" t="str">
        <f t="shared" si="86"/>
        <v>CA</v>
      </c>
      <c r="L3340">
        <f t="shared" si="81"/>
        <v>37.556064999999997</v>
      </c>
      <c r="M3340">
        <f t="shared" si="82"/>
        <v>14.122081999999999</v>
      </c>
      <c r="X3340">
        <f t="shared" si="83"/>
        <v>0.20584713638947993</v>
      </c>
    </row>
    <row r="3341" spans="1:24">
      <c r="A3341">
        <v>2021</v>
      </c>
      <c r="B3341" t="str">
        <f t="shared" si="79"/>
        <v>Guadalupe</v>
      </c>
      <c r="C3341" t="str">
        <f t="shared" si="86"/>
        <v>City</v>
      </c>
      <c r="D3341" t="str">
        <f t="shared" si="86"/>
        <v>06</v>
      </c>
      <c r="E3341" t="str">
        <f t="shared" si="86"/>
        <v>083</v>
      </c>
      <c r="F3341">
        <f t="shared" si="86"/>
        <v>31414</v>
      </c>
      <c r="G3341" t="str">
        <f t="shared" si="86"/>
        <v>CA</v>
      </c>
      <c r="L3341">
        <f t="shared" si="81"/>
        <v>19.965909999999997</v>
      </c>
      <c r="M3341">
        <f t="shared" si="82"/>
        <v>4.8148650000000002</v>
      </c>
      <c r="X3341">
        <f t="shared" si="83"/>
        <v>0.26783508132746092</v>
      </c>
    </row>
    <row r="3342" spans="1:24">
      <c r="A3342">
        <v>2021</v>
      </c>
      <c r="B3342" t="str">
        <f t="shared" si="79"/>
        <v>Guadalupe Union School District</v>
      </c>
      <c r="C3342" t="str">
        <f t="shared" si="86"/>
        <v>School District</v>
      </c>
      <c r="D3342" t="str">
        <f t="shared" si="86"/>
        <v>06</v>
      </c>
      <c r="E3342" t="str">
        <f t="shared" si="86"/>
        <v>083</v>
      </c>
      <c r="F3342" t="str">
        <f t="shared" si="86"/>
        <v>16260</v>
      </c>
      <c r="G3342" t="str">
        <f t="shared" si="86"/>
        <v>CA</v>
      </c>
      <c r="L3342">
        <f t="shared" si="81"/>
        <v>44.421959999999999</v>
      </c>
      <c r="M3342">
        <f t="shared" si="82"/>
        <v>19.823177999999999</v>
      </c>
      <c r="X3342" t="str">
        <f t="shared" si="83"/>
        <v/>
      </c>
    </row>
    <row r="3343" spans="1:24">
      <c r="A3343">
        <v>2021</v>
      </c>
      <c r="B3343" t="str">
        <f t="shared" si="79"/>
        <v>Guerneville Elementary School District</v>
      </c>
      <c r="C3343" t="str">
        <f t="shared" si="86"/>
        <v>School District</v>
      </c>
      <c r="D3343" t="str">
        <f t="shared" si="86"/>
        <v>06</v>
      </c>
      <c r="E3343" t="str">
        <f t="shared" si="86"/>
        <v>097</v>
      </c>
      <c r="F3343" t="str">
        <f t="shared" si="86"/>
        <v>16320</v>
      </c>
      <c r="G3343" t="str">
        <f t="shared" si="86"/>
        <v>CA</v>
      </c>
      <c r="L3343">
        <f t="shared" si="81"/>
        <v>13.317971999999999</v>
      </c>
      <c r="M3343">
        <f t="shared" si="82"/>
        <v>6.2307009999999998</v>
      </c>
      <c r="X3343">
        <f t="shared" si="83"/>
        <v>0.20485569519760669</v>
      </c>
    </row>
    <row r="3344" spans="1:24">
      <c r="A3344">
        <v>2021</v>
      </c>
      <c r="B3344" t="str">
        <f t="shared" si="79"/>
        <v>Gustine Unified School District</v>
      </c>
      <c r="C3344" t="str">
        <f t="shared" si="86"/>
        <v>School District</v>
      </c>
      <c r="D3344" t="str">
        <f t="shared" si="86"/>
        <v>06</v>
      </c>
      <c r="E3344" t="str">
        <f t="shared" si="86"/>
        <v>047</v>
      </c>
      <c r="F3344" t="str">
        <f t="shared" si="86"/>
        <v>16323</v>
      </c>
      <c r="G3344" t="str">
        <f t="shared" si="86"/>
        <v>CA</v>
      </c>
      <c r="L3344">
        <f t="shared" si="81"/>
        <v>57.156911000000001</v>
      </c>
      <c r="M3344">
        <f t="shared" si="82"/>
        <v>27.255063999999997</v>
      </c>
      <c r="X3344">
        <f t="shared" si="83"/>
        <v>6.2445405169488932E-2</v>
      </c>
    </row>
    <row r="3345" spans="1:24">
      <c r="A3345">
        <v>2021</v>
      </c>
      <c r="B3345" t="str">
        <f t="shared" si="79"/>
        <v>Hacienda La Puente Unified School District</v>
      </c>
      <c r="C3345" t="str">
        <f t="shared" si="86"/>
        <v>School District</v>
      </c>
      <c r="D3345" t="str">
        <f t="shared" si="86"/>
        <v>06</v>
      </c>
      <c r="E3345" t="str">
        <f t="shared" si="86"/>
        <v>037</v>
      </c>
      <c r="F3345" t="str">
        <f t="shared" si="86"/>
        <v>16325</v>
      </c>
      <c r="G3345" t="str">
        <f t="shared" si="86"/>
        <v>CA</v>
      </c>
      <c r="L3345">
        <f t="shared" si="81"/>
        <v>601.65769999999998</v>
      </c>
      <c r="M3345">
        <f t="shared" si="82"/>
        <v>274.96714499999996</v>
      </c>
      <c r="X3345">
        <f t="shared" si="83"/>
        <v>6.5393760693668604E-2</v>
      </c>
    </row>
    <row r="3346" spans="1:24">
      <c r="A3346">
        <v>2021</v>
      </c>
      <c r="B3346" t="str">
        <f t="shared" si="79"/>
        <v>Half Moon Bay</v>
      </c>
      <c r="C3346" t="str">
        <f t="shared" si="86"/>
        <v>City</v>
      </c>
      <c r="D3346" t="str">
        <f t="shared" si="86"/>
        <v>06</v>
      </c>
      <c r="E3346" t="str">
        <f t="shared" si="86"/>
        <v>081</v>
      </c>
      <c r="F3346" t="str">
        <f t="shared" si="86"/>
        <v>31708</v>
      </c>
      <c r="G3346" t="str">
        <f t="shared" si="86"/>
        <v>CA</v>
      </c>
      <c r="L3346">
        <f t="shared" si="81"/>
        <v>44.419478999999995</v>
      </c>
      <c r="M3346">
        <f t="shared" si="82"/>
        <v>16.072879</v>
      </c>
      <c r="X3346">
        <f t="shared" si="83"/>
        <v>6.9935185066472505E-2</v>
      </c>
    </row>
    <row r="3347" spans="1:24">
      <c r="A3347">
        <v>2021</v>
      </c>
      <c r="B3347" t="str">
        <f t="shared" si="79"/>
        <v>Hamilton Unified School District</v>
      </c>
      <c r="C3347" t="str">
        <f t="shared" ref="C3347:G3356" si="87">C484</f>
        <v>School District</v>
      </c>
      <c r="D3347" t="str">
        <f t="shared" si="87"/>
        <v>06</v>
      </c>
      <c r="E3347" t="str">
        <f t="shared" si="87"/>
        <v>021</v>
      </c>
      <c r="F3347" t="str">
        <f t="shared" si="87"/>
        <v>01339</v>
      </c>
      <c r="G3347" t="str">
        <f t="shared" si="87"/>
        <v>CA</v>
      </c>
      <c r="L3347">
        <f t="shared" si="81"/>
        <v>22.383153</v>
      </c>
      <c r="M3347">
        <f t="shared" si="82"/>
        <v>10.635014</v>
      </c>
      <c r="X3347">
        <f t="shared" si="83"/>
        <v>9.9176552700166412E-2</v>
      </c>
    </row>
    <row r="3348" spans="1:24">
      <c r="A3348">
        <v>2021</v>
      </c>
      <c r="B3348" t="str">
        <f t="shared" si="79"/>
        <v>Hanford</v>
      </c>
      <c r="C3348" t="str">
        <f t="shared" si="87"/>
        <v>City</v>
      </c>
      <c r="D3348" t="str">
        <f t="shared" si="87"/>
        <v>06</v>
      </c>
      <c r="E3348" t="str">
        <f t="shared" si="87"/>
        <v>031</v>
      </c>
      <c r="F3348">
        <f t="shared" si="87"/>
        <v>31960</v>
      </c>
      <c r="G3348" t="str">
        <f t="shared" si="87"/>
        <v>CA</v>
      </c>
      <c r="L3348">
        <f t="shared" si="81"/>
        <v>114.315856</v>
      </c>
      <c r="M3348">
        <f t="shared" si="82"/>
        <v>35.937878999999995</v>
      </c>
      <c r="X3348">
        <f t="shared" si="83"/>
        <v>0.1358031125495219</v>
      </c>
    </row>
    <row r="3349" spans="1:24">
      <c r="A3349">
        <v>2021</v>
      </c>
      <c r="B3349" t="str">
        <f t="shared" si="79"/>
        <v>Hanford Elementary School District</v>
      </c>
      <c r="C3349" t="str">
        <f t="shared" si="87"/>
        <v>School District</v>
      </c>
      <c r="D3349" t="str">
        <f t="shared" si="87"/>
        <v>06</v>
      </c>
      <c r="E3349" t="str">
        <f t="shared" si="87"/>
        <v>031</v>
      </c>
      <c r="F3349" t="str">
        <f t="shared" si="87"/>
        <v>16470</v>
      </c>
      <c r="G3349" t="str">
        <f t="shared" si="87"/>
        <v>CA</v>
      </c>
      <c r="L3349">
        <f t="shared" si="81"/>
        <v>177.51536999999999</v>
      </c>
      <c r="M3349">
        <f t="shared" si="82"/>
        <v>86.059972999999999</v>
      </c>
      <c r="X3349">
        <f t="shared" si="83"/>
        <v>6.8958801574510065E-2</v>
      </c>
    </row>
    <row r="3350" spans="1:24">
      <c r="A3350">
        <v>2021</v>
      </c>
      <c r="B3350" t="str">
        <f t="shared" si="79"/>
        <v>Hanford Joint Union High School District</v>
      </c>
      <c r="C3350" t="str">
        <f t="shared" si="87"/>
        <v>School District</v>
      </c>
      <c r="D3350" t="str">
        <f t="shared" si="87"/>
        <v>06</v>
      </c>
      <c r="E3350" t="str">
        <f t="shared" si="87"/>
        <v>031</v>
      </c>
      <c r="F3350" t="str">
        <f t="shared" si="87"/>
        <v>16500</v>
      </c>
      <c r="G3350" t="str">
        <f t="shared" si="87"/>
        <v>CA</v>
      </c>
      <c r="L3350">
        <f t="shared" si="81"/>
        <v>124.423997</v>
      </c>
      <c r="M3350">
        <f t="shared" si="82"/>
        <v>57.431734999999996</v>
      </c>
      <c r="X3350">
        <f t="shared" si="83"/>
        <v>0.11033752286252306</v>
      </c>
    </row>
    <row r="3351" spans="1:24">
      <c r="A3351">
        <v>2021</v>
      </c>
      <c r="B3351" t="str">
        <f t="shared" si="79"/>
        <v>Happy Valley Elementary School District</v>
      </c>
      <c r="C3351" t="str">
        <f t="shared" si="87"/>
        <v>School District</v>
      </c>
      <c r="D3351" t="str">
        <f t="shared" si="87"/>
        <v>06</v>
      </c>
      <c r="E3351" t="str">
        <f t="shared" si="87"/>
        <v>087</v>
      </c>
      <c r="F3351" t="str">
        <f t="shared" si="87"/>
        <v>16560</v>
      </c>
      <c r="G3351" t="str">
        <f t="shared" si="87"/>
        <v>CA</v>
      </c>
      <c r="L3351">
        <f t="shared" si="81"/>
        <v>3.400487</v>
      </c>
      <c r="M3351">
        <f t="shared" si="82"/>
        <v>1.5825719999999999</v>
      </c>
      <c r="X3351">
        <f t="shared" si="83"/>
        <v>3.0547041903014202E-2</v>
      </c>
    </row>
    <row r="3352" spans="1:24">
      <c r="A3352">
        <v>2021</v>
      </c>
      <c r="B3352" t="str">
        <f t="shared" si="79"/>
        <v>Happy Valley Union Elementary School District</v>
      </c>
      <c r="C3352" t="str">
        <f t="shared" si="87"/>
        <v>School District</v>
      </c>
      <c r="D3352" t="str">
        <f t="shared" si="87"/>
        <v>06</v>
      </c>
      <c r="E3352" t="str">
        <f t="shared" si="87"/>
        <v>089</v>
      </c>
      <c r="F3352" t="str">
        <f t="shared" si="87"/>
        <v>16570</v>
      </c>
      <c r="G3352" t="str">
        <f t="shared" si="87"/>
        <v>CA</v>
      </c>
      <c r="L3352">
        <f t="shared" si="81"/>
        <v>14.421121999999999</v>
      </c>
      <c r="M3352">
        <f t="shared" si="82"/>
        <v>6.8424139999999998</v>
      </c>
      <c r="X3352">
        <f t="shared" si="83"/>
        <v>4.0552919453538533E-3</v>
      </c>
    </row>
    <row r="3353" spans="1:24">
      <c r="A3353">
        <v>2021</v>
      </c>
      <c r="B3353" t="str">
        <f t="shared" si="79"/>
        <v>Harmony Union School District</v>
      </c>
      <c r="C3353" t="str">
        <f t="shared" si="87"/>
        <v>School District</v>
      </c>
      <c r="D3353" t="str">
        <f t="shared" si="87"/>
        <v>06</v>
      </c>
      <c r="E3353" t="str">
        <f t="shared" si="87"/>
        <v>097</v>
      </c>
      <c r="F3353" t="str">
        <f t="shared" si="87"/>
        <v>16620</v>
      </c>
      <c r="G3353" t="str">
        <f t="shared" si="87"/>
        <v>CA</v>
      </c>
      <c r="L3353">
        <f t="shared" si="81"/>
        <v>10.433923999999999</v>
      </c>
      <c r="M3353">
        <f t="shared" si="82"/>
        <v>5.0256090000000002</v>
      </c>
      <c r="X3353" t="str">
        <f t="shared" si="83"/>
        <v/>
      </c>
    </row>
    <row r="3354" spans="1:24">
      <c r="A3354">
        <v>2021</v>
      </c>
      <c r="B3354" t="str">
        <f t="shared" si="79"/>
        <v>Hart-Ransom Union School District</v>
      </c>
      <c r="C3354" t="str">
        <f t="shared" si="87"/>
        <v>School District</v>
      </c>
      <c r="D3354" t="str">
        <f t="shared" si="87"/>
        <v>06</v>
      </c>
      <c r="E3354" t="str">
        <f t="shared" si="87"/>
        <v>099</v>
      </c>
      <c r="F3354" t="str">
        <f t="shared" si="87"/>
        <v>16650</v>
      </c>
      <c r="G3354" t="str">
        <f t="shared" si="87"/>
        <v>CA</v>
      </c>
      <c r="L3354">
        <f t="shared" si="81"/>
        <v>23.894006999999998</v>
      </c>
      <c r="M3354">
        <f t="shared" si="82"/>
        <v>10.107937999999999</v>
      </c>
      <c r="X3354" t="str">
        <f t="shared" si="83"/>
        <v/>
      </c>
    </row>
    <row r="3355" spans="1:24">
      <c r="A3355">
        <v>2021</v>
      </c>
      <c r="B3355" t="str">
        <f t="shared" si="79"/>
        <v>Hawaiian Gardens</v>
      </c>
      <c r="C3355" t="str">
        <f t="shared" si="87"/>
        <v>City</v>
      </c>
      <c r="D3355" t="str">
        <f t="shared" si="87"/>
        <v>06</v>
      </c>
      <c r="E3355" t="str">
        <f t="shared" si="87"/>
        <v>037</v>
      </c>
      <c r="F3355">
        <f t="shared" si="87"/>
        <v>32506</v>
      </c>
      <c r="G3355" t="str">
        <f t="shared" si="87"/>
        <v>CA</v>
      </c>
      <c r="L3355">
        <f t="shared" si="81"/>
        <v>27.638217999999998</v>
      </c>
      <c r="M3355">
        <f t="shared" si="82"/>
        <v>11.005887</v>
      </c>
      <c r="X3355">
        <f t="shared" si="83"/>
        <v>0.54714626056616722</v>
      </c>
    </row>
    <row r="3356" spans="1:24">
      <c r="A3356">
        <v>2021</v>
      </c>
      <c r="B3356" t="str">
        <f t="shared" si="79"/>
        <v>Hawthorne</v>
      </c>
      <c r="C3356" t="str">
        <f t="shared" si="87"/>
        <v>City</v>
      </c>
      <c r="D3356" t="str">
        <f t="shared" si="87"/>
        <v>06</v>
      </c>
      <c r="E3356" t="str">
        <f t="shared" si="87"/>
        <v>037</v>
      </c>
      <c r="F3356">
        <f t="shared" si="87"/>
        <v>32548</v>
      </c>
      <c r="G3356" t="str">
        <f t="shared" si="87"/>
        <v>CA</v>
      </c>
      <c r="L3356">
        <f t="shared" si="81"/>
        <v>202.69668799999999</v>
      </c>
      <c r="M3356">
        <f t="shared" si="82"/>
        <v>86.174405999999991</v>
      </c>
      <c r="X3356">
        <f t="shared" si="83"/>
        <v>0.16645268392121748</v>
      </c>
    </row>
    <row r="3357" spans="1:24">
      <c r="A3357">
        <v>2021</v>
      </c>
      <c r="B3357" t="str">
        <f t="shared" si="79"/>
        <v>Hawthorne School District</v>
      </c>
      <c r="C3357" t="str">
        <f t="shared" ref="C3357:G3366" si="88">C494</f>
        <v>School District</v>
      </c>
      <c r="D3357" t="str">
        <f t="shared" si="88"/>
        <v>06</v>
      </c>
      <c r="E3357" t="str">
        <f t="shared" si="88"/>
        <v>037</v>
      </c>
      <c r="F3357" t="str">
        <f t="shared" si="88"/>
        <v>16680</v>
      </c>
      <c r="G3357" t="str">
        <f t="shared" si="88"/>
        <v>CA</v>
      </c>
      <c r="L3357">
        <f t="shared" si="81"/>
        <v>266.10086200000001</v>
      </c>
      <c r="M3357">
        <f t="shared" si="82"/>
        <v>120.754435</v>
      </c>
      <c r="X3357" t="str">
        <f t="shared" si="83"/>
        <v/>
      </c>
    </row>
    <row r="3358" spans="1:24">
      <c r="A3358">
        <v>2021</v>
      </c>
      <c r="B3358" t="str">
        <f t="shared" si="79"/>
        <v>Hayward</v>
      </c>
      <c r="C3358" t="str">
        <f t="shared" si="88"/>
        <v>City</v>
      </c>
      <c r="D3358" t="str">
        <f t="shared" si="88"/>
        <v>06</v>
      </c>
      <c r="E3358" t="str">
        <f t="shared" si="88"/>
        <v>001</v>
      </c>
      <c r="F3358">
        <f t="shared" si="88"/>
        <v>33000</v>
      </c>
      <c r="G3358" t="str">
        <f t="shared" si="88"/>
        <v>CA</v>
      </c>
      <c r="L3358">
        <f t="shared" si="81"/>
        <v>562.73322399999995</v>
      </c>
      <c r="M3358">
        <f t="shared" si="82"/>
        <v>199.884873</v>
      </c>
      <c r="X3358">
        <f t="shared" si="83"/>
        <v>5.7572379120560211E-3</v>
      </c>
    </row>
    <row r="3359" spans="1:24">
      <c r="A3359">
        <v>2021</v>
      </c>
      <c r="B3359" t="str">
        <f t="shared" si="79"/>
        <v>Hayward Unified School District</v>
      </c>
      <c r="C3359" t="str">
        <f t="shared" si="88"/>
        <v>School District</v>
      </c>
      <c r="D3359" t="str">
        <f t="shared" si="88"/>
        <v>06</v>
      </c>
      <c r="E3359" t="str">
        <f t="shared" si="88"/>
        <v>001</v>
      </c>
      <c r="F3359" t="str">
        <f t="shared" si="88"/>
        <v>16740</v>
      </c>
      <c r="G3359" t="str">
        <f t="shared" si="88"/>
        <v>CA</v>
      </c>
      <c r="L3359">
        <f t="shared" si="81"/>
        <v>675.849827</v>
      </c>
      <c r="M3359">
        <f t="shared" si="82"/>
        <v>309.97331800000001</v>
      </c>
      <c r="X3359">
        <f t="shared" si="83"/>
        <v>4.5720457397443112E-2</v>
      </c>
    </row>
    <row r="3360" spans="1:24">
      <c r="A3360">
        <v>2021</v>
      </c>
      <c r="B3360" t="str">
        <f t="shared" si="79"/>
        <v>Healdsburg</v>
      </c>
      <c r="C3360" t="str">
        <f t="shared" si="88"/>
        <v>City</v>
      </c>
      <c r="D3360" t="str">
        <f t="shared" si="88"/>
        <v>06</v>
      </c>
      <c r="E3360" t="str">
        <f t="shared" si="88"/>
        <v>097</v>
      </c>
      <c r="F3360">
        <f t="shared" si="88"/>
        <v>33056</v>
      </c>
      <c r="G3360" t="str">
        <f t="shared" si="88"/>
        <v>CA</v>
      </c>
      <c r="L3360">
        <f t="shared" si="81"/>
        <v>84.73617999999999</v>
      </c>
      <c r="M3360">
        <f t="shared" si="82"/>
        <v>18.775638000000001</v>
      </c>
      <c r="X3360">
        <f t="shared" si="83"/>
        <v>0.17756388115277677</v>
      </c>
    </row>
    <row r="3361" spans="1:24">
      <c r="A3361">
        <v>2021</v>
      </c>
      <c r="B3361" t="str">
        <f t="shared" si="79"/>
        <v>Healdsburg Unified School District</v>
      </c>
      <c r="C3361" t="str">
        <f t="shared" si="88"/>
        <v>School District</v>
      </c>
      <c r="D3361" t="str">
        <f t="shared" si="88"/>
        <v>06</v>
      </c>
      <c r="E3361" t="str">
        <f t="shared" si="88"/>
        <v>097</v>
      </c>
      <c r="F3361" t="str">
        <f t="shared" si="88"/>
        <v>00044</v>
      </c>
      <c r="G3361" t="str">
        <f t="shared" si="88"/>
        <v>CA</v>
      </c>
      <c r="L3361">
        <f t="shared" si="81"/>
        <v>67.841421999999994</v>
      </c>
      <c r="M3361">
        <f t="shared" si="82"/>
        <v>28.552334999999999</v>
      </c>
      <c r="X3361">
        <f t="shared" si="83"/>
        <v>1.0211217559787026E-2</v>
      </c>
    </row>
    <row r="3362" spans="1:24">
      <c r="A3362">
        <v>2021</v>
      </c>
      <c r="B3362" t="str">
        <f t="shared" ref="B3362:B3425" si="89">B499</f>
        <v>Heber Elementary School District</v>
      </c>
      <c r="C3362" t="str">
        <f t="shared" si="88"/>
        <v>School District</v>
      </c>
      <c r="D3362" t="str">
        <f t="shared" si="88"/>
        <v>06</v>
      </c>
      <c r="E3362" t="str">
        <f t="shared" si="88"/>
        <v>025</v>
      </c>
      <c r="F3362" t="str">
        <f t="shared" si="88"/>
        <v>16830</v>
      </c>
      <c r="G3362" t="str">
        <f t="shared" si="88"/>
        <v>CA</v>
      </c>
      <c r="L3362">
        <f t="shared" si="81"/>
        <v>49.092433</v>
      </c>
      <c r="M3362">
        <f t="shared" si="82"/>
        <v>18.494827000000001</v>
      </c>
      <c r="X3362">
        <f t="shared" si="83"/>
        <v>6.4693795235389692E-2</v>
      </c>
    </row>
    <row r="3363" spans="1:24">
      <c r="A3363">
        <v>2021</v>
      </c>
      <c r="B3363" t="str">
        <f t="shared" si="89"/>
        <v>Helendale School District</v>
      </c>
      <c r="C3363" t="str">
        <f t="shared" si="88"/>
        <v>School District</v>
      </c>
      <c r="D3363" t="str">
        <f t="shared" si="88"/>
        <v>06</v>
      </c>
      <c r="E3363" t="str">
        <f t="shared" si="88"/>
        <v>071</v>
      </c>
      <c r="F3363" t="str">
        <f t="shared" si="88"/>
        <v>16860</v>
      </c>
      <c r="G3363" t="str">
        <f t="shared" si="88"/>
        <v>CA</v>
      </c>
      <c r="L3363">
        <f t="shared" si="81"/>
        <v>24.749413999999998</v>
      </c>
      <c r="M3363">
        <f t="shared" si="82"/>
        <v>9.2494959999999988</v>
      </c>
      <c r="X3363" t="str">
        <f t="shared" si="83"/>
        <v/>
      </c>
    </row>
    <row r="3364" spans="1:24">
      <c r="A3364">
        <v>2021</v>
      </c>
      <c r="B3364" t="str">
        <f t="shared" si="89"/>
        <v>Hemet</v>
      </c>
      <c r="C3364" t="str">
        <f t="shared" si="88"/>
        <v>City</v>
      </c>
      <c r="D3364" t="str">
        <f t="shared" si="88"/>
        <v>06</v>
      </c>
      <c r="E3364" t="str">
        <f t="shared" si="88"/>
        <v>065</v>
      </c>
      <c r="F3364">
        <f t="shared" si="88"/>
        <v>33182</v>
      </c>
      <c r="G3364" t="str">
        <f t="shared" si="88"/>
        <v>CA</v>
      </c>
      <c r="L3364">
        <f t="shared" si="81"/>
        <v>157.04134299999998</v>
      </c>
      <c r="M3364">
        <f t="shared" si="82"/>
        <v>62.714326999999997</v>
      </c>
      <c r="X3364">
        <f t="shared" si="83"/>
        <v>0.11769916234507936</v>
      </c>
    </row>
    <row r="3365" spans="1:24">
      <c r="A3365">
        <v>2021</v>
      </c>
      <c r="B3365" t="str">
        <f t="shared" si="89"/>
        <v>Hemet Unified School District</v>
      </c>
      <c r="C3365" t="str">
        <f t="shared" si="88"/>
        <v>School District</v>
      </c>
      <c r="D3365" t="str">
        <f t="shared" si="88"/>
        <v>06</v>
      </c>
      <c r="E3365" t="str">
        <f t="shared" si="88"/>
        <v>065</v>
      </c>
      <c r="F3365" t="str">
        <f t="shared" si="88"/>
        <v>16920</v>
      </c>
      <c r="G3365" t="str">
        <f t="shared" si="88"/>
        <v>CA</v>
      </c>
      <c r="L3365">
        <f t="shared" si="81"/>
        <v>746.221585</v>
      </c>
      <c r="M3365">
        <f t="shared" si="82"/>
        <v>338.21524099999999</v>
      </c>
      <c r="X3365">
        <f t="shared" si="83"/>
        <v>8.9752231973841121E-2</v>
      </c>
    </row>
    <row r="3366" spans="1:24">
      <c r="A3366">
        <v>2021</v>
      </c>
      <c r="B3366" t="str">
        <f t="shared" si="89"/>
        <v>Hercules</v>
      </c>
      <c r="C3366" t="str">
        <f t="shared" si="88"/>
        <v>City</v>
      </c>
      <c r="D3366" t="str">
        <f t="shared" si="88"/>
        <v>06</v>
      </c>
      <c r="E3366" t="str">
        <f t="shared" si="88"/>
        <v>013</v>
      </c>
      <c r="F3366">
        <f t="shared" si="88"/>
        <v>33308</v>
      </c>
      <c r="G3366" t="str">
        <f t="shared" si="88"/>
        <v>CA</v>
      </c>
      <c r="L3366">
        <f t="shared" si="81"/>
        <v>44.344971999999999</v>
      </c>
      <c r="M3366">
        <f t="shared" si="82"/>
        <v>16.463953</v>
      </c>
      <c r="X3366">
        <f t="shared" si="83"/>
        <v>0.45896846526757101</v>
      </c>
    </row>
    <row r="3367" spans="1:24">
      <c r="A3367">
        <v>2021</v>
      </c>
      <c r="B3367" t="str">
        <f t="shared" si="89"/>
        <v>Hermosa Beach</v>
      </c>
      <c r="C3367" t="str">
        <f t="shared" ref="C3367:G3376" si="90">C504</f>
        <v>City</v>
      </c>
      <c r="D3367" t="str">
        <f t="shared" si="90"/>
        <v>06</v>
      </c>
      <c r="E3367" t="str">
        <f t="shared" si="90"/>
        <v>037</v>
      </c>
      <c r="F3367" t="str">
        <f t="shared" si="90"/>
        <v>33364</v>
      </c>
      <c r="G3367" t="str">
        <f t="shared" si="90"/>
        <v>CA</v>
      </c>
      <c r="L3367">
        <f t="shared" si="81"/>
        <v>86.541339999999991</v>
      </c>
      <c r="M3367">
        <f t="shared" si="82"/>
        <v>40.051251999999998</v>
      </c>
      <c r="X3367">
        <f t="shared" si="83"/>
        <v>0.14753469805435018</v>
      </c>
    </row>
    <row r="3368" spans="1:24">
      <c r="A3368">
        <v>2021</v>
      </c>
      <c r="B3368" t="str">
        <f t="shared" si="89"/>
        <v>Hermosa Beach City School District</v>
      </c>
      <c r="C3368" t="str">
        <f t="shared" si="90"/>
        <v>School District</v>
      </c>
      <c r="D3368" t="str">
        <f t="shared" si="90"/>
        <v>06</v>
      </c>
      <c r="E3368" t="str">
        <f t="shared" si="90"/>
        <v>037</v>
      </c>
      <c r="F3368" t="str">
        <f t="shared" si="90"/>
        <v>17040</v>
      </c>
      <c r="G3368" t="str">
        <f t="shared" si="90"/>
        <v>CA</v>
      </c>
      <c r="L3368">
        <f t="shared" si="81"/>
        <v>35.063949000000001</v>
      </c>
      <c r="M3368">
        <f t="shared" si="82"/>
        <v>15.607870999999999</v>
      </c>
      <c r="X3368" t="str">
        <f t="shared" si="83"/>
        <v/>
      </c>
    </row>
    <row r="3369" spans="1:24">
      <c r="A3369">
        <v>2021</v>
      </c>
      <c r="B3369" t="str">
        <f t="shared" si="89"/>
        <v>Hesperia</v>
      </c>
      <c r="C3369" t="str">
        <f t="shared" si="90"/>
        <v>City</v>
      </c>
      <c r="D3369" t="str">
        <f t="shared" si="90"/>
        <v>06</v>
      </c>
      <c r="E3369" t="str">
        <f t="shared" si="90"/>
        <v>071</v>
      </c>
      <c r="F3369">
        <f t="shared" si="90"/>
        <v>33434</v>
      </c>
      <c r="G3369" t="str">
        <f t="shared" si="90"/>
        <v>CA</v>
      </c>
      <c r="L3369">
        <f t="shared" si="81"/>
        <v>137.47126799999998</v>
      </c>
      <c r="M3369">
        <f t="shared" si="82"/>
        <v>45.170116</v>
      </c>
      <c r="X3369">
        <f t="shared" si="83"/>
        <v>0.12367706616282374</v>
      </c>
    </row>
    <row r="3370" spans="1:24">
      <c r="A3370">
        <v>2021</v>
      </c>
      <c r="B3370" t="str">
        <f t="shared" si="89"/>
        <v>Hesperia Unified School District</v>
      </c>
      <c r="C3370" t="str">
        <f t="shared" si="90"/>
        <v>School District</v>
      </c>
      <c r="D3370" t="str">
        <f t="shared" si="90"/>
        <v>06</v>
      </c>
      <c r="E3370" t="str">
        <f t="shared" si="90"/>
        <v>071</v>
      </c>
      <c r="F3370" t="str">
        <f t="shared" si="90"/>
        <v>00014</v>
      </c>
      <c r="G3370" t="str">
        <f t="shared" si="90"/>
        <v>CA</v>
      </c>
      <c r="L3370">
        <f t="shared" si="81"/>
        <v>649.17582399999992</v>
      </c>
      <c r="M3370">
        <f t="shared" si="82"/>
        <v>317.89363199999997</v>
      </c>
      <c r="X3370">
        <f t="shared" si="83"/>
        <v>8.8539308899906174E-2</v>
      </c>
    </row>
    <row r="3371" spans="1:24">
      <c r="A3371">
        <v>2021</v>
      </c>
      <c r="B3371" t="str">
        <f t="shared" si="89"/>
        <v>Hidden Hills</v>
      </c>
      <c r="C3371" t="str">
        <f t="shared" si="90"/>
        <v>City</v>
      </c>
      <c r="D3371" t="str">
        <f t="shared" si="90"/>
        <v>06</v>
      </c>
      <c r="E3371" t="str">
        <f t="shared" si="90"/>
        <v>037</v>
      </c>
      <c r="F3371" t="str">
        <f t="shared" si="90"/>
        <v>33518</v>
      </c>
      <c r="G3371" t="str">
        <f t="shared" si="90"/>
        <v>CA</v>
      </c>
      <c r="L3371">
        <f t="shared" si="81"/>
        <v>7.9211089999999995</v>
      </c>
      <c r="M3371">
        <f t="shared" si="82"/>
        <v>3.6955849999999999</v>
      </c>
      <c r="X3371">
        <f t="shared" si="83"/>
        <v>9.6400242060844701E-2</v>
      </c>
    </row>
    <row r="3372" spans="1:24">
      <c r="A3372">
        <v>2021</v>
      </c>
      <c r="B3372" t="str">
        <f t="shared" si="89"/>
        <v>Highland</v>
      </c>
      <c r="C3372" t="str">
        <f t="shared" si="90"/>
        <v>City</v>
      </c>
      <c r="D3372" t="str">
        <f t="shared" si="90"/>
        <v>06</v>
      </c>
      <c r="E3372" t="str">
        <f t="shared" si="90"/>
        <v>071</v>
      </c>
      <c r="F3372">
        <f t="shared" si="90"/>
        <v>33588</v>
      </c>
      <c r="G3372" t="str">
        <f t="shared" si="90"/>
        <v>CA</v>
      </c>
      <c r="L3372">
        <f t="shared" si="81"/>
        <v>58.712555999999999</v>
      </c>
      <c r="M3372">
        <f t="shared" si="82"/>
        <v>23.170355999999998</v>
      </c>
      <c r="X3372">
        <f t="shared" si="83"/>
        <v>0.21994182084042613</v>
      </c>
    </row>
    <row r="3373" spans="1:24">
      <c r="A3373">
        <v>2021</v>
      </c>
      <c r="B3373" t="str">
        <f t="shared" si="89"/>
        <v>Hillsborough</v>
      </c>
      <c r="C3373" t="str">
        <f t="shared" si="90"/>
        <v>Town</v>
      </c>
      <c r="D3373" t="str">
        <f t="shared" si="90"/>
        <v>06</v>
      </c>
      <c r="E3373" t="str">
        <f t="shared" si="90"/>
        <v>081</v>
      </c>
      <c r="F3373" t="str">
        <f t="shared" si="90"/>
        <v>33798</v>
      </c>
      <c r="G3373" t="str">
        <f t="shared" si="90"/>
        <v>CA</v>
      </c>
      <c r="L3373">
        <f t="shared" si="81"/>
        <v>93.238863999999992</v>
      </c>
      <c r="M3373">
        <f t="shared" si="82"/>
        <v>28.800277999999999</v>
      </c>
      <c r="X3373">
        <f t="shared" si="83"/>
        <v>2.1065358442713601E-2</v>
      </c>
    </row>
    <row r="3374" spans="1:24">
      <c r="A3374">
        <v>2021</v>
      </c>
      <c r="B3374" t="str">
        <f t="shared" si="89"/>
        <v>Hillsborough City School District</v>
      </c>
      <c r="C3374" t="str">
        <f t="shared" si="90"/>
        <v>School District</v>
      </c>
      <c r="D3374" t="str">
        <f t="shared" si="90"/>
        <v>06</v>
      </c>
      <c r="E3374" t="str">
        <f t="shared" si="90"/>
        <v>081</v>
      </c>
      <c r="F3374" t="str">
        <f t="shared" si="90"/>
        <v>17190</v>
      </c>
      <c r="G3374" t="str">
        <f t="shared" si="90"/>
        <v>CA</v>
      </c>
      <c r="L3374">
        <f t="shared" si="81"/>
        <v>69.354227999999992</v>
      </c>
      <c r="M3374">
        <f t="shared" si="82"/>
        <v>32.880635999999996</v>
      </c>
      <c r="X3374" t="str">
        <f t="shared" si="83"/>
        <v/>
      </c>
    </row>
    <row r="3375" spans="1:24">
      <c r="A3375">
        <v>2021</v>
      </c>
      <c r="B3375" t="str">
        <f t="shared" si="89"/>
        <v>Hilmar Unified School District</v>
      </c>
      <c r="C3375" t="str">
        <f t="shared" si="90"/>
        <v>School District</v>
      </c>
      <c r="D3375" t="str">
        <f t="shared" si="90"/>
        <v>06</v>
      </c>
      <c r="E3375" t="str">
        <f t="shared" si="90"/>
        <v>047</v>
      </c>
      <c r="F3375" t="str">
        <f t="shared" si="90"/>
        <v>17220</v>
      </c>
      <c r="G3375" t="str">
        <f t="shared" si="90"/>
        <v>CA</v>
      </c>
      <c r="L3375">
        <f t="shared" si="81"/>
        <v>64.347822999999991</v>
      </c>
      <c r="M3375">
        <f t="shared" si="82"/>
        <v>30.732434999999999</v>
      </c>
      <c r="X3375">
        <f t="shared" si="83"/>
        <v>5.2429552405265763E-2</v>
      </c>
    </row>
    <row r="3376" spans="1:24">
      <c r="A3376">
        <v>2021</v>
      </c>
      <c r="B3376" t="str">
        <f t="shared" si="89"/>
        <v>Hollister School District</v>
      </c>
      <c r="C3376" t="str">
        <f t="shared" si="90"/>
        <v>School District</v>
      </c>
      <c r="D3376" t="str">
        <f t="shared" si="90"/>
        <v>06</v>
      </c>
      <c r="E3376" t="str">
        <f t="shared" si="90"/>
        <v>069</v>
      </c>
      <c r="F3376" t="str">
        <f t="shared" si="90"/>
        <v>17340</v>
      </c>
      <c r="G3376" t="str">
        <f t="shared" si="90"/>
        <v>CA</v>
      </c>
      <c r="L3376">
        <f t="shared" si="81"/>
        <v>164.89149899999998</v>
      </c>
      <c r="M3376">
        <f t="shared" si="82"/>
        <v>75.208220999999995</v>
      </c>
      <c r="X3376" t="str">
        <f t="shared" si="83"/>
        <v/>
      </c>
    </row>
    <row r="3377" spans="1:24">
      <c r="A3377">
        <v>2021</v>
      </c>
      <c r="B3377" t="str">
        <f t="shared" si="89"/>
        <v>Holtville</v>
      </c>
      <c r="C3377" t="str">
        <f t="shared" ref="C3377:G3386" si="91">C514</f>
        <v>City</v>
      </c>
      <c r="D3377" t="str">
        <f t="shared" si="91"/>
        <v>06</v>
      </c>
      <c r="E3377" t="str">
        <f t="shared" si="91"/>
        <v>025</v>
      </c>
      <c r="F3377">
        <f t="shared" si="91"/>
        <v>34246</v>
      </c>
      <c r="G3377" t="str">
        <f t="shared" si="91"/>
        <v>CA</v>
      </c>
      <c r="L3377">
        <f t="shared" ref="L3377:L3440" si="92">IFERROR(VLOOKUP(B3377,revenue2021,12,0)*0.000001,IFERROR(L514/(1+$X3377),L514))</f>
        <v>10.568275999999999</v>
      </c>
      <c r="M3377">
        <f t="shared" ref="M3377:M3440" si="93">IFERROR(VLOOKUP(B3377,revenue2021,13,0)*0.000001,IFERROR(M514/(1+$X3377),M514))</f>
        <v>2.9935399999999999</v>
      </c>
      <c r="X3377">
        <f t="shared" ref="X3377:X3440" si="94">IFERROR(VLOOKUP(B3377,chgs2021,4,0),"")</f>
        <v>0.55206376962700066</v>
      </c>
    </row>
    <row r="3378" spans="1:24">
      <c r="A3378">
        <v>2021</v>
      </c>
      <c r="B3378" t="str">
        <f t="shared" si="89"/>
        <v>Holtville Unified School District</v>
      </c>
      <c r="C3378" t="str">
        <f t="shared" si="91"/>
        <v>School District</v>
      </c>
      <c r="D3378" t="str">
        <f t="shared" si="91"/>
        <v>06</v>
      </c>
      <c r="E3378" t="str">
        <f t="shared" si="91"/>
        <v>025</v>
      </c>
      <c r="F3378" t="str">
        <f t="shared" si="91"/>
        <v>17430</v>
      </c>
      <c r="G3378" t="str">
        <f t="shared" si="91"/>
        <v>CA</v>
      </c>
      <c r="L3378">
        <f t="shared" si="92"/>
        <v>56.447142999999997</v>
      </c>
      <c r="M3378">
        <f t="shared" si="93"/>
        <v>27.271439999999998</v>
      </c>
      <c r="X3378">
        <f t="shared" si="94"/>
        <v>0.10127486089060055</v>
      </c>
    </row>
    <row r="3379" spans="1:24">
      <c r="A3379">
        <v>2021</v>
      </c>
      <c r="B3379" t="str">
        <f t="shared" si="89"/>
        <v>Hope Elementary School District</v>
      </c>
      <c r="C3379" t="str">
        <f t="shared" si="91"/>
        <v>School District</v>
      </c>
      <c r="D3379" t="str">
        <f t="shared" si="91"/>
        <v>06</v>
      </c>
      <c r="E3379" t="str">
        <f t="shared" si="91"/>
        <v>083</v>
      </c>
      <c r="F3379" t="str">
        <f t="shared" si="91"/>
        <v>17490</v>
      </c>
      <c r="G3379" t="str">
        <f t="shared" si="91"/>
        <v>CA</v>
      </c>
      <c r="L3379">
        <f t="shared" si="92"/>
        <v>28.951836999999998</v>
      </c>
      <c r="M3379">
        <f t="shared" si="93"/>
        <v>13.638757999999999</v>
      </c>
      <c r="X3379">
        <f t="shared" si="94"/>
        <v>4.703691813365856E-2</v>
      </c>
    </row>
    <row r="3380" spans="1:24">
      <c r="A3380">
        <v>2021</v>
      </c>
      <c r="B3380" t="str">
        <f t="shared" si="89"/>
        <v>Horicon Elementary School District</v>
      </c>
      <c r="C3380" t="str">
        <f t="shared" si="91"/>
        <v>School District</v>
      </c>
      <c r="D3380" t="str">
        <f t="shared" si="91"/>
        <v>06</v>
      </c>
      <c r="E3380" t="str">
        <f t="shared" si="91"/>
        <v>097</v>
      </c>
      <c r="F3380" t="str">
        <f t="shared" si="91"/>
        <v>17580</v>
      </c>
      <c r="G3380" t="str">
        <f t="shared" si="91"/>
        <v>CA</v>
      </c>
      <c r="L3380">
        <f t="shared" si="92"/>
        <v>4.6037590000000002</v>
      </c>
      <c r="M3380">
        <f t="shared" si="93"/>
        <v>2.1398009999999998</v>
      </c>
      <c r="X3380">
        <f t="shared" si="94"/>
        <v>6.0788812268221193E-2</v>
      </c>
    </row>
    <row r="3381" spans="1:24">
      <c r="A3381">
        <v>2021</v>
      </c>
      <c r="B3381" t="str">
        <f t="shared" si="89"/>
        <v>Hot Springs Elementary School District</v>
      </c>
      <c r="C3381" t="str">
        <f t="shared" si="91"/>
        <v>School District</v>
      </c>
      <c r="D3381" t="str">
        <f t="shared" si="91"/>
        <v>06</v>
      </c>
      <c r="E3381" t="str">
        <f t="shared" si="91"/>
        <v>107</v>
      </c>
      <c r="F3381" t="str">
        <f t="shared" si="91"/>
        <v>17640</v>
      </c>
      <c r="G3381" t="str">
        <f t="shared" si="91"/>
        <v>CA</v>
      </c>
      <c r="L3381">
        <f t="shared" si="92"/>
        <v>0.792126</v>
      </c>
      <c r="M3381">
        <f t="shared" si="93"/>
        <v>0.396063</v>
      </c>
      <c r="X3381">
        <f t="shared" si="94"/>
        <v>-3.0324229295990776E-6</v>
      </c>
    </row>
    <row r="3382" spans="1:24">
      <c r="A3382">
        <v>2021</v>
      </c>
      <c r="B3382" t="str">
        <f t="shared" si="89"/>
        <v>Howell Mountain Elementary School District</v>
      </c>
      <c r="C3382" t="str">
        <f t="shared" si="91"/>
        <v>School District</v>
      </c>
      <c r="D3382" t="str">
        <f t="shared" si="91"/>
        <v>06</v>
      </c>
      <c r="E3382" t="str">
        <f t="shared" si="91"/>
        <v>055</v>
      </c>
      <c r="F3382" t="str">
        <f t="shared" si="91"/>
        <v>17760</v>
      </c>
      <c r="G3382" t="str">
        <f t="shared" si="91"/>
        <v>CA</v>
      </c>
      <c r="L3382">
        <f t="shared" si="92"/>
        <v>4.5054259999999999</v>
      </c>
      <c r="M3382">
        <f t="shared" si="93"/>
        <v>2.0828880000000001</v>
      </c>
      <c r="X3382">
        <f t="shared" si="94"/>
        <v>3.4262112393578119E-2</v>
      </c>
    </row>
    <row r="3383" spans="1:24">
      <c r="A3383">
        <v>2021</v>
      </c>
      <c r="B3383" t="str">
        <f t="shared" si="89"/>
        <v>Hub Cities Consortium Joint Powers Authority</v>
      </c>
      <c r="C3383" t="str">
        <f t="shared" si="91"/>
        <v>Special District</v>
      </c>
      <c r="D3383" t="str">
        <f t="shared" si="91"/>
        <v>06</v>
      </c>
      <c r="E3383" t="str">
        <f t="shared" si="91"/>
        <v>037</v>
      </c>
      <c r="F3383">
        <f t="shared" si="91"/>
        <v>99032</v>
      </c>
      <c r="G3383" t="str">
        <f t="shared" si="91"/>
        <v>CA</v>
      </c>
      <c r="L3383">
        <f t="shared" si="92"/>
        <v>9.1538649999999997</v>
      </c>
      <c r="M3383">
        <f t="shared" si="93"/>
        <v>2.7706999999999999E-2</v>
      </c>
      <c r="X3383" t="str">
        <f t="shared" si="94"/>
        <v/>
      </c>
    </row>
    <row r="3384" spans="1:24">
      <c r="A3384">
        <v>2021</v>
      </c>
      <c r="B3384" t="str">
        <f t="shared" si="89"/>
        <v>Hueneme Elementary School District</v>
      </c>
      <c r="C3384" t="str">
        <f t="shared" si="91"/>
        <v>School District</v>
      </c>
      <c r="D3384" t="str">
        <f t="shared" si="91"/>
        <v>06</v>
      </c>
      <c r="E3384" t="str">
        <f t="shared" si="91"/>
        <v>111</v>
      </c>
      <c r="F3384" t="str">
        <f t="shared" si="91"/>
        <v>17850</v>
      </c>
      <c r="G3384" t="str">
        <f t="shared" si="91"/>
        <v>CA</v>
      </c>
      <c r="L3384">
        <f t="shared" si="92"/>
        <v>242.36251799999999</v>
      </c>
      <c r="M3384">
        <f t="shared" si="93"/>
        <v>120.82287599999999</v>
      </c>
      <c r="X3384">
        <f t="shared" si="94"/>
        <v>8.3561819659687467E-2</v>
      </c>
    </row>
    <row r="3385" spans="1:24">
      <c r="A3385">
        <v>2021</v>
      </c>
      <c r="B3385" t="str">
        <f t="shared" si="89"/>
        <v>Hughson Unified School District</v>
      </c>
      <c r="C3385" t="str">
        <f t="shared" si="91"/>
        <v>School District</v>
      </c>
      <c r="D3385" t="str">
        <f t="shared" si="91"/>
        <v>06</v>
      </c>
      <c r="E3385" t="str">
        <f t="shared" si="91"/>
        <v>099</v>
      </c>
      <c r="F3385" t="str">
        <f t="shared" si="91"/>
        <v>00060</v>
      </c>
      <c r="G3385" t="str">
        <f t="shared" si="91"/>
        <v>CA</v>
      </c>
      <c r="L3385">
        <f t="shared" si="92"/>
        <v>63.432931999999994</v>
      </c>
      <c r="M3385">
        <f t="shared" si="93"/>
        <v>30.242014999999999</v>
      </c>
      <c r="X3385">
        <f t="shared" si="94"/>
        <v>7.5823632806376259E-2</v>
      </c>
    </row>
    <row r="3386" spans="1:24">
      <c r="A3386">
        <v>2021</v>
      </c>
      <c r="B3386" t="str">
        <f t="shared" si="89"/>
        <v>Humboldt County Office of Education</v>
      </c>
      <c r="C3386" t="str">
        <f t="shared" si="91"/>
        <v>School District</v>
      </c>
      <c r="D3386" t="str">
        <f t="shared" si="91"/>
        <v>06</v>
      </c>
      <c r="E3386" t="str">
        <f t="shared" si="91"/>
        <v>023</v>
      </c>
      <c r="F3386" t="str">
        <f t="shared" si="91"/>
        <v>91009</v>
      </c>
      <c r="G3386" t="str">
        <f t="shared" si="91"/>
        <v>CA</v>
      </c>
      <c r="L3386">
        <f t="shared" si="92"/>
        <v>100.94254599999999</v>
      </c>
      <c r="M3386">
        <f t="shared" si="93"/>
        <v>42.872029999999995</v>
      </c>
      <c r="X3386">
        <f t="shared" si="94"/>
        <v>-1.4688070237970915E-2</v>
      </c>
    </row>
    <row r="3387" spans="1:24">
      <c r="A3387">
        <v>2021</v>
      </c>
      <c r="B3387" t="str">
        <f t="shared" si="89"/>
        <v>Huntington Beach</v>
      </c>
      <c r="C3387" t="str">
        <f t="shared" ref="C3387:G3396" si="95">C524</f>
        <v>City</v>
      </c>
      <c r="D3387" t="str">
        <f t="shared" si="95"/>
        <v>06</v>
      </c>
      <c r="E3387" t="str">
        <f t="shared" si="95"/>
        <v>037</v>
      </c>
      <c r="F3387">
        <f t="shared" si="95"/>
        <v>36000</v>
      </c>
      <c r="G3387" t="str">
        <f t="shared" si="95"/>
        <v>CA</v>
      </c>
      <c r="L3387">
        <f t="shared" si="92"/>
        <v>588.61799999999994</v>
      </c>
      <c r="M3387">
        <f t="shared" si="93"/>
        <v>238.65199999999999</v>
      </c>
      <c r="X3387">
        <f t="shared" si="94"/>
        <v>7.9237160768226178E-2</v>
      </c>
    </row>
    <row r="3388" spans="1:24">
      <c r="A3388">
        <v>2021</v>
      </c>
      <c r="B3388" t="str">
        <f t="shared" si="89"/>
        <v>Huntington Beach City School District</v>
      </c>
      <c r="C3388" t="str">
        <f t="shared" si="95"/>
        <v>School District</v>
      </c>
      <c r="D3388" t="str">
        <f t="shared" si="95"/>
        <v>06</v>
      </c>
      <c r="E3388" t="str">
        <f t="shared" si="95"/>
        <v>059</v>
      </c>
      <c r="F3388" t="str">
        <f t="shared" si="95"/>
        <v>18030</v>
      </c>
      <c r="G3388" t="str">
        <f t="shared" si="95"/>
        <v>CA</v>
      </c>
      <c r="L3388">
        <f t="shared" si="92"/>
        <v>158.40384599999999</v>
      </c>
      <c r="M3388">
        <f t="shared" si="93"/>
        <v>73.485244999999992</v>
      </c>
      <c r="X3388" t="str">
        <f t="shared" si="94"/>
        <v/>
      </c>
    </row>
    <row r="3389" spans="1:24">
      <c r="A3389">
        <v>2021</v>
      </c>
      <c r="B3389" t="str">
        <f t="shared" si="89"/>
        <v>Huntington Beach Union High School District</v>
      </c>
      <c r="C3389" t="str">
        <f t="shared" si="95"/>
        <v>School District</v>
      </c>
      <c r="D3389" t="str">
        <f t="shared" si="95"/>
        <v>06</v>
      </c>
      <c r="E3389" t="str">
        <f t="shared" si="95"/>
        <v>059</v>
      </c>
      <c r="F3389" t="str">
        <f t="shared" si="95"/>
        <v>18060</v>
      </c>
      <c r="G3389" t="str">
        <f t="shared" si="95"/>
        <v>CA</v>
      </c>
      <c r="L3389">
        <f t="shared" si="92"/>
        <v>497.97369599999996</v>
      </c>
      <c r="M3389">
        <f t="shared" si="93"/>
        <v>217.67186799999999</v>
      </c>
      <c r="X3389">
        <f t="shared" si="94"/>
        <v>4.8432428035426252E-2</v>
      </c>
    </row>
    <row r="3390" spans="1:24">
      <c r="A3390">
        <v>2021</v>
      </c>
      <c r="B3390" t="str">
        <f t="shared" si="89"/>
        <v>Hydesville Elementary School District</v>
      </c>
      <c r="C3390" t="str">
        <f t="shared" si="95"/>
        <v>School District</v>
      </c>
      <c r="D3390" t="str">
        <f t="shared" si="95"/>
        <v>06</v>
      </c>
      <c r="E3390" t="str">
        <f t="shared" si="95"/>
        <v>023</v>
      </c>
      <c r="F3390" t="str">
        <f t="shared" si="95"/>
        <v>18120</v>
      </c>
      <c r="G3390" t="str">
        <f t="shared" si="95"/>
        <v>CA</v>
      </c>
      <c r="L3390">
        <f t="shared" si="92"/>
        <v>2.7126741914530239</v>
      </c>
      <c r="M3390">
        <f t="shared" si="93"/>
        <v>2.5710655687711421</v>
      </c>
      <c r="X3390">
        <f t="shared" si="94"/>
        <v>5.7513286718523307E-2</v>
      </c>
    </row>
    <row r="3391" spans="1:24">
      <c r="A3391">
        <v>2021</v>
      </c>
      <c r="B3391" t="str">
        <f t="shared" si="89"/>
        <v>Imperial Beach</v>
      </c>
      <c r="C3391" t="str">
        <f t="shared" si="95"/>
        <v>City</v>
      </c>
      <c r="D3391" t="str">
        <f t="shared" si="95"/>
        <v>06</v>
      </c>
      <c r="E3391" t="str">
        <f t="shared" si="95"/>
        <v>073</v>
      </c>
      <c r="F3391" t="str">
        <f t="shared" si="95"/>
        <v>36294</v>
      </c>
      <c r="G3391" t="str">
        <f t="shared" si="95"/>
        <v>CA</v>
      </c>
      <c r="L3391">
        <f t="shared" si="92"/>
        <v>54.626993999999996</v>
      </c>
      <c r="M3391">
        <f t="shared" si="93"/>
        <v>23.021407</v>
      </c>
      <c r="X3391">
        <f t="shared" si="94"/>
        <v>0.18752033809815871</v>
      </c>
    </row>
    <row r="3392" spans="1:24">
      <c r="A3392">
        <v>2021</v>
      </c>
      <c r="B3392" t="str">
        <f t="shared" si="89"/>
        <v>Imperial County Office of Education</v>
      </c>
      <c r="C3392" t="str">
        <f t="shared" si="95"/>
        <v>School District</v>
      </c>
      <c r="D3392" t="str">
        <f t="shared" si="95"/>
        <v>06</v>
      </c>
      <c r="E3392" t="str">
        <f t="shared" si="95"/>
        <v>025</v>
      </c>
      <c r="F3392" t="str">
        <f t="shared" si="95"/>
        <v>91010</v>
      </c>
      <c r="G3392" t="str">
        <f t="shared" si="95"/>
        <v>CA</v>
      </c>
      <c r="L3392">
        <f t="shared" si="92"/>
        <v>210.00400399999998</v>
      </c>
      <c r="M3392">
        <f t="shared" si="93"/>
        <v>76.238243999999995</v>
      </c>
      <c r="X3392">
        <f t="shared" si="94"/>
        <v>-9.4593031222340376E-2</v>
      </c>
    </row>
    <row r="3393" spans="1:24">
      <c r="A3393">
        <v>2021</v>
      </c>
      <c r="B3393" t="str">
        <f t="shared" si="89"/>
        <v>Imperial Unified School District</v>
      </c>
      <c r="C3393" t="str">
        <f t="shared" si="95"/>
        <v>School District</v>
      </c>
      <c r="D3393" t="str">
        <f t="shared" si="95"/>
        <v>06</v>
      </c>
      <c r="E3393" t="str">
        <f t="shared" si="95"/>
        <v>025</v>
      </c>
      <c r="F3393" t="str">
        <f t="shared" si="95"/>
        <v>18210</v>
      </c>
      <c r="G3393" t="str">
        <f t="shared" si="95"/>
        <v>CA</v>
      </c>
      <c r="L3393">
        <f t="shared" si="92"/>
        <v>127.358436</v>
      </c>
      <c r="M3393">
        <f t="shared" si="93"/>
        <v>54.629182</v>
      </c>
      <c r="X3393">
        <f t="shared" si="94"/>
        <v>8.3944754400013977E-2</v>
      </c>
    </row>
    <row r="3394" spans="1:24">
      <c r="A3394">
        <v>2021</v>
      </c>
      <c r="B3394" t="str">
        <f t="shared" si="89"/>
        <v>Imperial Valley Regional Occupational Program</v>
      </c>
      <c r="C3394" t="str">
        <f t="shared" si="95"/>
        <v>Special District</v>
      </c>
      <c r="D3394" t="str">
        <f t="shared" si="95"/>
        <v>06</v>
      </c>
      <c r="E3394" t="str">
        <f t="shared" si="95"/>
        <v>025</v>
      </c>
      <c r="F3394">
        <f t="shared" si="95"/>
        <v>99033</v>
      </c>
      <c r="G3394" t="str">
        <f t="shared" si="95"/>
        <v>CA</v>
      </c>
      <c r="L3394">
        <f t="shared" si="92"/>
        <v>17.477495999999999</v>
      </c>
      <c r="M3394">
        <f t="shared" si="93"/>
        <v>8.7278349999999989</v>
      </c>
      <c r="X3394" t="str">
        <f t="shared" si="94"/>
        <v/>
      </c>
    </row>
    <row r="3395" spans="1:24">
      <c r="A3395">
        <v>2021</v>
      </c>
      <c r="B3395" t="str">
        <f t="shared" si="89"/>
        <v>Indian Diggings Elementary School District</v>
      </c>
      <c r="C3395" t="str">
        <f t="shared" si="95"/>
        <v>School District</v>
      </c>
      <c r="D3395" t="str">
        <f t="shared" si="95"/>
        <v>06</v>
      </c>
      <c r="E3395" t="str">
        <f t="shared" si="95"/>
        <v>017</v>
      </c>
      <c r="F3395" t="str">
        <f t="shared" si="95"/>
        <v>18240</v>
      </c>
      <c r="G3395" t="str">
        <f t="shared" si="95"/>
        <v>CA</v>
      </c>
      <c r="L3395">
        <f t="shared" si="92"/>
        <v>0.66555199999999992</v>
      </c>
      <c r="M3395">
        <f t="shared" si="93"/>
        <v>0.33277599999999996</v>
      </c>
      <c r="X3395">
        <f t="shared" si="94"/>
        <v>6.9110621531369834E-2</v>
      </c>
    </row>
    <row r="3396" spans="1:24">
      <c r="A3396">
        <v>2021</v>
      </c>
      <c r="B3396" t="str">
        <f t="shared" si="89"/>
        <v>Indian Springs Elementary School District</v>
      </c>
      <c r="C3396" t="str">
        <f t="shared" si="95"/>
        <v>School District</v>
      </c>
      <c r="D3396" t="str">
        <f t="shared" si="95"/>
        <v>06</v>
      </c>
      <c r="E3396" t="str">
        <f t="shared" si="95"/>
        <v>089</v>
      </c>
      <c r="F3396" t="str">
        <f t="shared" si="95"/>
        <v>18270</v>
      </c>
      <c r="G3396" t="str">
        <f t="shared" si="95"/>
        <v>CA</v>
      </c>
      <c r="L3396">
        <f t="shared" si="92"/>
        <v>1.28528</v>
      </c>
      <c r="M3396">
        <f t="shared" si="93"/>
        <v>0.63027999999999995</v>
      </c>
      <c r="X3396">
        <f t="shared" si="94"/>
        <v>7.9603650807230589E-3</v>
      </c>
    </row>
    <row r="3397" spans="1:24">
      <c r="A3397">
        <v>2021</v>
      </c>
      <c r="B3397" t="str">
        <f t="shared" si="89"/>
        <v>Indian Wells</v>
      </c>
      <c r="C3397" t="str">
        <f t="shared" ref="C3397:G3406" si="96">C534</f>
        <v>City</v>
      </c>
      <c r="D3397" t="str">
        <f t="shared" si="96"/>
        <v>06</v>
      </c>
      <c r="E3397" t="str">
        <f t="shared" si="96"/>
        <v>065</v>
      </c>
      <c r="F3397">
        <f t="shared" si="96"/>
        <v>36434</v>
      </c>
      <c r="G3397" t="str">
        <f t="shared" si="96"/>
        <v>CA</v>
      </c>
      <c r="L3397">
        <f t="shared" si="92"/>
        <v>46.787952999999995</v>
      </c>
      <c r="M3397">
        <f t="shared" si="93"/>
        <v>11.787711999999999</v>
      </c>
      <c r="X3397">
        <f t="shared" si="94"/>
        <v>0.64390875046403317</v>
      </c>
    </row>
    <row r="3398" spans="1:24">
      <c r="A3398">
        <v>2021</v>
      </c>
      <c r="B3398" t="str">
        <f t="shared" si="89"/>
        <v>Indio</v>
      </c>
      <c r="C3398" t="str">
        <f t="shared" si="96"/>
        <v>City</v>
      </c>
      <c r="D3398" t="str">
        <f t="shared" si="96"/>
        <v>06</v>
      </c>
      <c r="E3398" t="str">
        <f t="shared" si="96"/>
        <v>065</v>
      </c>
      <c r="F3398">
        <f t="shared" si="96"/>
        <v>36448</v>
      </c>
      <c r="G3398" t="str">
        <f t="shared" si="96"/>
        <v>CA</v>
      </c>
      <c r="L3398">
        <f t="shared" si="92"/>
        <v>212.079939</v>
      </c>
      <c r="M3398">
        <f t="shared" si="93"/>
        <v>79.524534000000003</v>
      </c>
      <c r="X3398">
        <f t="shared" si="94"/>
        <v>0.21593781808864784</v>
      </c>
    </row>
    <row r="3399" spans="1:24">
      <c r="A3399">
        <v>2021</v>
      </c>
      <c r="B3399" t="str">
        <f t="shared" si="89"/>
        <v>Industry</v>
      </c>
      <c r="C3399" t="str">
        <f t="shared" si="96"/>
        <v>City</v>
      </c>
      <c r="D3399" t="str">
        <f t="shared" si="96"/>
        <v>06</v>
      </c>
      <c r="E3399" t="str">
        <f t="shared" si="96"/>
        <v>037</v>
      </c>
      <c r="F3399">
        <f t="shared" si="96"/>
        <v>36490</v>
      </c>
      <c r="G3399" t="str">
        <f t="shared" si="96"/>
        <v>CA</v>
      </c>
      <c r="L3399">
        <f t="shared" si="92"/>
        <v>236.789604</v>
      </c>
      <c r="M3399">
        <f t="shared" si="93"/>
        <v>72.891604000000001</v>
      </c>
      <c r="X3399">
        <f t="shared" si="94"/>
        <v>-0.20490165042241962</v>
      </c>
    </row>
    <row r="3400" spans="1:24">
      <c r="A3400">
        <v>2021</v>
      </c>
      <c r="B3400" t="str">
        <f t="shared" si="89"/>
        <v>Inglewood</v>
      </c>
      <c r="C3400" t="str">
        <f t="shared" si="96"/>
        <v>City</v>
      </c>
      <c r="D3400" t="str">
        <f t="shared" si="96"/>
        <v>06</v>
      </c>
      <c r="E3400" t="str">
        <f t="shared" si="96"/>
        <v>037</v>
      </c>
      <c r="F3400">
        <f t="shared" si="96"/>
        <v>36546</v>
      </c>
      <c r="G3400" t="str">
        <f t="shared" si="96"/>
        <v>CA</v>
      </c>
      <c r="L3400">
        <f t="shared" si="92"/>
        <v>478.05573499999997</v>
      </c>
      <c r="M3400">
        <f t="shared" si="93"/>
        <v>149.581142</v>
      </c>
      <c r="X3400">
        <f t="shared" si="94"/>
        <v>0.19939190094035825</v>
      </c>
    </row>
    <row r="3401" spans="1:24">
      <c r="A3401">
        <v>2021</v>
      </c>
      <c r="B3401" t="str">
        <f t="shared" si="89"/>
        <v>Inglewood Unified School District</v>
      </c>
      <c r="C3401" t="str">
        <f t="shared" si="96"/>
        <v>School District</v>
      </c>
      <c r="D3401" t="str">
        <f t="shared" si="96"/>
        <v>06</v>
      </c>
      <c r="E3401" t="str">
        <f t="shared" si="96"/>
        <v>037</v>
      </c>
      <c r="F3401" t="str">
        <f t="shared" si="96"/>
        <v>18390</v>
      </c>
      <c r="G3401" t="str">
        <f t="shared" si="96"/>
        <v>CA</v>
      </c>
      <c r="L3401">
        <f t="shared" si="92"/>
        <v>342.17643199999998</v>
      </c>
      <c r="M3401">
        <f t="shared" si="93"/>
        <v>158.06605299999998</v>
      </c>
      <c r="X3401">
        <f t="shared" si="94"/>
        <v>6.4328269991075146E-2</v>
      </c>
    </row>
    <row r="3402" spans="1:24">
      <c r="A3402">
        <v>2021</v>
      </c>
      <c r="B3402" t="str">
        <f t="shared" si="89"/>
        <v>Inyo County</v>
      </c>
      <c r="C3402" t="str">
        <f t="shared" si="96"/>
        <v>County</v>
      </c>
      <c r="D3402" t="str">
        <f t="shared" si="96"/>
        <v>06</v>
      </c>
      <c r="E3402" t="str">
        <f t="shared" si="96"/>
        <v>027</v>
      </c>
      <c r="F3402" t="str">
        <f t="shared" si="96"/>
        <v>00000</v>
      </c>
      <c r="G3402" t="str">
        <f t="shared" si="96"/>
        <v>CA</v>
      </c>
      <c r="L3402">
        <f t="shared" si="92"/>
        <v>176.62092799999999</v>
      </c>
      <c r="M3402">
        <f t="shared" si="93"/>
        <v>71.549182000000002</v>
      </c>
      <c r="X3402">
        <f t="shared" si="94"/>
        <v>9.5914887307696386E-2</v>
      </c>
    </row>
    <row r="3403" spans="1:24">
      <c r="A3403">
        <v>2021</v>
      </c>
      <c r="B3403" t="str">
        <f t="shared" si="89"/>
        <v>Inyo County Office of Education</v>
      </c>
      <c r="C3403" t="str">
        <f t="shared" si="96"/>
        <v>School District</v>
      </c>
      <c r="D3403" t="str">
        <f t="shared" si="96"/>
        <v>06</v>
      </c>
      <c r="E3403" t="str">
        <f t="shared" si="96"/>
        <v>027</v>
      </c>
      <c r="F3403" t="str">
        <f t="shared" si="96"/>
        <v>91011</v>
      </c>
      <c r="G3403" t="str">
        <f t="shared" si="96"/>
        <v>CA</v>
      </c>
      <c r="L3403">
        <f t="shared" si="92"/>
        <v>27.205905999999999</v>
      </c>
      <c r="M3403">
        <f t="shared" si="93"/>
        <v>10.326960999999999</v>
      </c>
      <c r="X3403">
        <f t="shared" si="94"/>
        <v>7.7119168115634157E-2</v>
      </c>
    </row>
    <row r="3404" spans="1:24">
      <c r="A3404">
        <v>2021</v>
      </c>
      <c r="B3404" t="str">
        <f t="shared" si="89"/>
        <v>Irvine</v>
      </c>
      <c r="C3404" t="str">
        <f t="shared" si="96"/>
        <v>City</v>
      </c>
      <c r="D3404" t="str">
        <f t="shared" si="96"/>
        <v>06</v>
      </c>
      <c r="E3404" t="str">
        <f t="shared" si="96"/>
        <v>059</v>
      </c>
      <c r="F3404">
        <f t="shared" si="96"/>
        <v>36770</v>
      </c>
      <c r="G3404" t="str">
        <f t="shared" si="96"/>
        <v>CA</v>
      </c>
      <c r="L3404">
        <f t="shared" si="92"/>
        <v>549.38499999999999</v>
      </c>
      <c r="M3404">
        <f t="shared" si="93"/>
        <v>203.506</v>
      </c>
      <c r="X3404">
        <f t="shared" si="94"/>
        <v>0.12362855254677632</v>
      </c>
    </row>
    <row r="3405" spans="1:24">
      <c r="A3405">
        <v>2021</v>
      </c>
      <c r="B3405" t="str">
        <f t="shared" si="89"/>
        <v>Irvine Unified School District</v>
      </c>
      <c r="C3405" t="str">
        <f t="shared" si="96"/>
        <v>School District</v>
      </c>
      <c r="D3405" t="str">
        <f t="shared" si="96"/>
        <v>06</v>
      </c>
      <c r="E3405" t="str">
        <f t="shared" si="96"/>
        <v>059</v>
      </c>
      <c r="F3405" t="str">
        <f t="shared" si="96"/>
        <v>84500</v>
      </c>
      <c r="G3405" t="str">
        <f t="shared" si="96"/>
        <v>CA</v>
      </c>
      <c r="L3405">
        <f t="shared" si="92"/>
        <v>1150.5896679999998</v>
      </c>
      <c r="M3405">
        <f t="shared" si="93"/>
        <v>459.39950399999998</v>
      </c>
      <c r="X3405">
        <f t="shared" si="94"/>
        <v>4.2129472781296501E-2</v>
      </c>
    </row>
    <row r="3406" spans="1:24">
      <c r="A3406">
        <v>2021</v>
      </c>
      <c r="B3406" t="str">
        <f t="shared" si="89"/>
        <v>Irwindale</v>
      </c>
      <c r="C3406" t="str">
        <f t="shared" si="96"/>
        <v>City</v>
      </c>
      <c r="D3406" t="str">
        <f t="shared" si="96"/>
        <v>06</v>
      </c>
      <c r="E3406" t="str">
        <f t="shared" si="96"/>
        <v>037</v>
      </c>
      <c r="F3406" t="str">
        <f t="shared" si="96"/>
        <v>36826</v>
      </c>
      <c r="G3406" t="str">
        <f t="shared" si="96"/>
        <v>CA</v>
      </c>
      <c r="L3406">
        <f t="shared" si="92"/>
        <v>71.551024999999996</v>
      </c>
      <c r="M3406">
        <f t="shared" si="93"/>
        <v>27.964475999999998</v>
      </c>
      <c r="X3406">
        <f t="shared" si="94"/>
        <v>1.8289424371213347E-2</v>
      </c>
    </row>
    <row r="3407" spans="1:24">
      <c r="A3407">
        <v>2021</v>
      </c>
      <c r="B3407" t="str">
        <f t="shared" si="89"/>
        <v>Island Union Elementary School District</v>
      </c>
      <c r="C3407" t="str">
        <f t="shared" ref="C3407:G3416" si="97">C544</f>
        <v>School District</v>
      </c>
      <c r="D3407" t="str">
        <f t="shared" si="97"/>
        <v>06</v>
      </c>
      <c r="E3407" t="str">
        <f t="shared" si="97"/>
        <v>031</v>
      </c>
      <c r="F3407" t="str">
        <f t="shared" si="97"/>
        <v>18510</v>
      </c>
      <c r="G3407" t="str">
        <f t="shared" si="97"/>
        <v>CA</v>
      </c>
      <c r="L3407">
        <f t="shared" si="92"/>
        <v>20.675805999999998</v>
      </c>
      <c r="M3407">
        <f t="shared" si="93"/>
        <v>4.4841009999999999</v>
      </c>
      <c r="X3407">
        <f t="shared" si="94"/>
        <v>3.5352999760952984E-2</v>
      </c>
    </row>
    <row r="3408" spans="1:24">
      <c r="A3408">
        <v>2021</v>
      </c>
      <c r="B3408" t="str">
        <f t="shared" si="89"/>
        <v>Jackson</v>
      </c>
      <c r="C3408" t="str">
        <f t="shared" si="97"/>
        <v>City</v>
      </c>
      <c r="D3408" t="str">
        <f t="shared" si="97"/>
        <v>06</v>
      </c>
      <c r="E3408" t="str">
        <f t="shared" si="97"/>
        <v>005</v>
      </c>
      <c r="F3408">
        <f t="shared" si="97"/>
        <v>36980</v>
      </c>
      <c r="G3408" t="str">
        <f t="shared" si="97"/>
        <v>CA</v>
      </c>
      <c r="L3408">
        <f t="shared" si="92"/>
        <v>15.841145999999998</v>
      </c>
      <c r="M3408">
        <f t="shared" si="93"/>
        <v>4.245552</v>
      </c>
      <c r="X3408">
        <f t="shared" si="94"/>
        <v>4.9302394137512973E-2</v>
      </c>
    </row>
    <row r="3409" spans="1:24">
      <c r="A3409">
        <v>2021</v>
      </c>
      <c r="B3409" t="str">
        <f t="shared" si="89"/>
        <v>Jacoby Creek Elementary School District</v>
      </c>
      <c r="C3409" t="str">
        <f t="shared" si="97"/>
        <v>School District</v>
      </c>
      <c r="D3409" t="str">
        <f t="shared" si="97"/>
        <v>06</v>
      </c>
      <c r="E3409" t="str">
        <f t="shared" si="97"/>
        <v>023</v>
      </c>
      <c r="F3409" t="str">
        <f t="shared" si="97"/>
        <v>18660</v>
      </c>
      <c r="G3409" t="str">
        <f t="shared" si="97"/>
        <v>CA</v>
      </c>
      <c r="L3409">
        <f t="shared" si="92"/>
        <v>10.339558</v>
      </c>
      <c r="M3409">
        <f t="shared" si="93"/>
        <v>5.0907450000000001</v>
      </c>
      <c r="X3409">
        <f t="shared" si="94"/>
        <v>4.11973088149424E-2</v>
      </c>
    </row>
    <row r="3410" spans="1:24">
      <c r="A3410">
        <v>2021</v>
      </c>
      <c r="B3410" t="str">
        <f t="shared" si="89"/>
        <v>Jamestown Elementary School District</v>
      </c>
      <c r="C3410" t="str">
        <f t="shared" si="97"/>
        <v>School District</v>
      </c>
      <c r="D3410" t="str">
        <f t="shared" si="97"/>
        <v>06</v>
      </c>
      <c r="E3410" t="str">
        <f t="shared" si="97"/>
        <v>109</v>
      </c>
      <c r="F3410" t="str">
        <f t="shared" si="97"/>
        <v>18690</v>
      </c>
      <c r="G3410" t="str">
        <f t="shared" si="97"/>
        <v>CA</v>
      </c>
      <c r="L3410">
        <f t="shared" si="92"/>
        <v>11.977236999999999</v>
      </c>
      <c r="M3410">
        <f t="shared" si="93"/>
        <v>5.9209909999999999</v>
      </c>
      <c r="X3410">
        <f t="shared" si="94"/>
        <v>7.7178556337611323E-2</v>
      </c>
    </row>
    <row r="3411" spans="1:24">
      <c r="A3411">
        <v>2021</v>
      </c>
      <c r="B3411" t="str">
        <f t="shared" si="89"/>
        <v>Jamul-Dulzura Union School District</v>
      </c>
      <c r="C3411" t="str">
        <f t="shared" si="97"/>
        <v>School District</v>
      </c>
      <c r="D3411" t="str">
        <f t="shared" si="97"/>
        <v>06</v>
      </c>
      <c r="E3411" t="str">
        <f t="shared" si="97"/>
        <v>073</v>
      </c>
      <c r="F3411" t="str">
        <f t="shared" si="97"/>
        <v>18730</v>
      </c>
      <c r="G3411" t="str">
        <f t="shared" si="97"/>
        <v>CA</v>
      </c>
      <c r="L3411">
        <f t="shared" si="92"/>
        <v>18.826888</v>
      </c>
      <c r="M3411">
        <f t="shared" si="93"/>
        <v>7.7624209999999998</v>
      </c>
      <c r="X3411" t="str">
        <f t="shared" si="94"/>
        <v/>
      </c>
    </row>
    <row r="3412" spans="1:24">
      <c r="A3412">
        <v>2021</v>
      </c>
      <c r="B3412" t="str">
        <f t="shared" si="89"/>
        <v>Janesville Union Elementary School District</v>
      </c>
      <c r="C3412" t="str">
        <f t="shared" si="97"/>
        <v>School District</v>
      </c>
      <c r="D3412" t="str">
        <f t="shared" si="97"/>
        <v>06</v>
      </c>
      <c r="E3412" t="str">
        <f t="shared" si="97"/>
        <v>035</v>
      </c>
      <c r="F3412" t="str">
        <f t="shared" si="97"/>
        <v>18780</v>
      </c>
      <c r="G3412" t="str">
        <f t="shared" si="97"/>
        <v>CA</v>
      </c>
      <c r="L3412">
        <f t="shared" si="92"/>
        <v>8.881316</v>
      </c>
      <c r="M3412">
        <f t="shared" si="93"/>
        <v>4.2968069999999994</v>
      </c>
      <c r="X3412">
        <f t="shared" si="94"/>
        <v>4.8275149408576641E-2</v>
      </c>
    </row>
    <row r="3413" spans="1:24">
      <c r="A3413">
        <v>2021</v>
      </c>
      <c r="B3413" t="str">
        <f t="shared" si="89"/>
        <v>Chico</v>
      </c>
      <c r="C3413" t="str">
        <f t="shared" si="97"/>
        <v>City</v>
      </c>
      <c r="D3413" t="str">
        <f t="shared" si="97"/>
        <v>06</v>
      </c>
      <c r="E3413" t="str">
        <f t="shared" si="97"/>
        <v>077</v>
      </c>
      <c r="F3413">
        <f t="shared" si="97"/>
        <v>13014</v>
      </c>
      <c r="G3413" t="str">
        <f t="shared" si="97"/>
        <v>CA</v>
      </c>
      <c r="L3413">
        <f t="shared" si="92"/>
        <v>203.12487399999998</v>
      </c>
      <c r="M3413">
        <f t="shared" si="93"/>
        <v>68.630270999999993</v>
      </c>
      <c r="X3413">
        <f t="shared" si="94"/>
        <v>7.1642533609896461E-2</v>
      </c>
    </row>
    <row r="3414" spans="1:24">
      <c r="A3414">
        <v>2021</v>
      </c>
      <c r="B3414" t="str">
        <f t="shared" si="89"/>
        <v>Jefferson Union High School District</v>
      </c>
      <c r="C3414" t="str">
        <f t="shared" si="97"/>
        <v>School District</v>
      </c>
      <c r="D3414" t="str">
        <f t="shared" si="97"/>
        <v>06</v>
      </c>
      <c r="E3414" t="str">
        <f t="shared" si="97"/>
        <v>081</v>
      </c>
      <c r="F3414" t="str">
        <f t="shared" si="97"/>
        <v>18930</v>
      </c>
      <c r="G3414" t="str">
        <f t="shared" si="97"/>
        <v>CA</v>
      </c>
      <c r="L3414">
        <f t="shared" si="92"/>
        <v>175.13279799999998</v>
      </c>
      <c r="M3414">
        <f t="shared" si="93"/>
        <v>73.304406999999998</v>
      </c>
      <c r="X3414">
        <f t="shared" si="94"/>
        <v>9.2051214247578741E-2</v>
      </c>
    </row>
    <row r="3415" spans="1:24">
      <c r="A3415">
        <v>2021</v>
      </c>
      <c r="B3415" t="str">
        <f t="shared" si="89"/>
        <v>John Swett Unified School District</v>
      </c>
      <c r="C3415" t="str">
        <f t="shared" si="97"/>
        <v>School District</v>
      </c>
      <c r="D3415" t="str">
        <f t="shared" si="97"/>
        <v>06</v>
      </c>
      <c r="E3415" t="str">
        <f t="shared" si="97"/>
        <v>013</v>
      </c>
      <c r="F3415" t="str">
        <f t="shared" si="97"/>
        <v>18990</v>
      </c>
      <c r="G3415" t="str">
        <f t="shared" si="97"/>
        <v>CA</v>
      </c>
      <c r="L3415">
        <f t="shared" si="92"/>
        <v>54.015284999999999</v>
      </c>
      <c r="M3415">
        <f t="shared" si="93"/>
        <v>20.959429</v>
      </c>
      <c r="X3415">
        <f t="shared" si="94"/>
        <v>7.9359383478965054E-2</v>
      </c>
    </row>
    <row r="3416" spans="1:24">
      <c r="A3416">
        <v>2021</v>
      </c>
      <c r="B3416" t="str">
        <f t="shared" si="89"/>
        <v>Johnstonville Elementary School District</v>
      </c>
      <c r="C3416" t="str">
        <f t="shared" si="97"/>
        <v>School District</v>
      </c>
      <c r="D3416" t="str">
        <f t="shared" si="97"/>
        <v>06</v>
      </c>
      <c r="E3416" t="str">
        <f t="shared" si="97"/>
        <v>035</v>
      </c>
      <c r="F3416" t="str">
        <f t="shared" si="97"/>
        <v>19050</v>
      </c>
      <c r="G3416" t="str">
        <f t="shared" si="97"/>
        <v>CA</v>
      </c>
      <c r="L3416">
        <f t="shared" si="92"/>
        <v>4.2243969999999997</v>
      </c>
      <c r="M3416">
        <f t="shared" si="93"/>
        <v>2.0690939999999998</v>
      </c>
      <c r="X3416">
        <f t="shared" si="94"/>
        <v>0.19178384529834211</v>
      </c>
    </row>
    <row r="3417" spans="1:24">
      <c r="A3417">
        <v>2021</v>
      </c>
      <c r="B3417" t="str">
        <f t="shared" si="89"/>
        <v>Julian Union High School District</v>
      </c>
      <c r="C3417" t="str">
        <f t="shared" ref="C3417:G3426" si="98">C554</f>
        <v>School District</v>
      </c>
      <c r="D3417" t="str">
        <f t="shared" si="98"/>
        <v>06</v>
      </c>
      <c r="E3417" t="str">
        <f t="shared" si="98"/>
        <v>073</v>
      </c>
      <c r="F3417" t="str">
        <f t="shared" si="98"/>
        <v>19110</v>
      </c>
      <c r="G3417" t="str">
        <f t="shared" si="98"/>
        <v>CA</v>
      </c>
      <c r="L3417">
        <f t="shared" si="92"/>
        <v>7.3339369999999997</v>
      </c>
      <c r="M3417">
        <f t="shared" si="93"/>
        <v>3.4690179999999997</v>
      </c>
      <c r="X3417">
        <f t="shared" si="94"/>
        <v>5.2252725404635679E-2</v>
      </c>
    </row>
    <row r="3418" spans="1:24">
      <c r="A3418">
        <v>2021</v>
      </c>
      <c r="B3418" t="str">
        <f t="shared" si="89"/>
        <v>Julian Union School District</v>
      </c>
      <c r="C3418" t="str">
        <f t="shared" si="98"/>
        <v>School District</v>
      </c>
      <c r="D3418" t="str">
        <f t="shared" si="98"/>
        <v>06</v>
      </c>
      <c r="E3418" t="str">
        <f t="shared" si="98"/>
        <v>073</v>
      </c>
      <c r="F3418" t="str">
        <f t="shared" si="98"/>
        <v>19140</v>
      </c>
      <c r="G3418" t="str">
        <f t="shared" si="98"/>
        <v>CA</v>
      </c>
      <c r="L3418">
        <f t="shared" si="92"/>
        <v>9.1725820000000002</v>
      </c>
      <c r="M3418">
        <f t="shared" si="93"/>
        <v>4.5150420000000002</v>
      </c>
      <c r="X3418" t="str">
        <f t="shared" si="94"/>
        <v/>
      </c>
    </row>
    <row r="3419" spans="1:24">
      <c r="A3419">
        <v>2021</v>
      </c>
      <c r="B3419" t="str">
        <f t="shared" si="89"/>
        <v>Junction City Elementary School District</v>
      </c>
      <c r="C3419" t="str">
        <f t="shared" si="98"/>
        <v>School District</v>
      </c>
      <c r="D3419" t="str">
        <f t="shared" si="98"/>
        <v>06</v>
      </c>
      <c r="E3419" t="str">
        <f t="shared" si="98"/>
        <v>105</v>
      </c>
      <c r="F3419" t="str">
        <f t="shared" si="98"/>
        <v>19170</v>
      </c>
      <c r="G3419" t="str">
        <f t="shared" si="98"/>
        <v>CA</v>
      </c>
      <c r="L3419">
        <f t="shared" si="92"/>
        <v>1.4907105842567214</v>
      </c>
      <c r="M3419">
        <f t="shared" si="93"/>
        <v>1.3975873261785063</v>
      </c>
      <c r="X3419">
        <f t="shared" si="94"/>
        <v>7.7926203094076413E-2</v>
      </c>
    </row>
    <row r="3420" spans="1:24">
      <c r="A3420">
        <v>2021</v>
      </c>
      <c r="B3420" t="str">
        <f t="shared" si="89"/>
        <v>Junction Elementary School District</v>
      </c>
      <c r="C3420" t="str">
        <f t="shared" si="98"/>
        <v>School District</v>
      </c>
      <c r="D3420" t="str">
        <f t="shared" si="98"/>
        <v>06</v>
      </c>
      <c r="E3420" t="str">
        <f t="shared" si="98"/>
        <v>089</v>
      </c>
      <c r="F3420" t="str">
        <f t="shared" si="98"/>
        <v>19230</v>
      </c>
      <c r="G3420" t="str">
        <f t="shared" si="98"/>
        <v>CA</v>
      </c>
      <c r="L3420">
        <f t="shared" si="92"/>
        <v>8.7973009999999991</v>
      </c>
      <c r="M3420">
        <f t="shared" si="93"/>
        <v>4.1745339999999995</v>
      </c>
      <c r="X3420">
        <f t="shared" si="94"/>
        <v>8.6847186343207539E-2</v>
      </c>
    </row>
    <row r="3421" spans="1:24">
      <c r="A3421">
        <v>2021</v>
      </c>
      <c r="B3421" t="str">
        <f t="shared" si="89"/>
        <v>Jurupa Unified School District</v>
      </c>
      <c r="C3421" t="str">
        <f t="shared" si="98"/>
        <v>School District</v>
      </c>
      <c r="D3421" t="str">
        <f t="shared" si="98"/>
        <v>06</v>
      </c>
      <c r="E3421" t="str">
        <f t="shared" si="98"/>
        <v>065</v>
      </c>
      <c r="F3421" t="str">
        <f t="shared" si="98"/>
        <v>19260</v>
      </c>
      <c r="G3421" t="str">
        <f t="shared" si="98"/>
        <v>CA</v>
      </c>
      <c r="L3421">
        <f t="shared" si="92"/>
        <v>654.84053599999993</v>
      </c>
      <c r="M3421">
        <f t="shared" si="93"/>
        <v>292.92470199999997</v>
      </c>
      <c r="X3421">
        <f t="shared" si="94"/>
        <v>9.0865944096685039E-2</v>
      </c>
    </row>
    <row r="3422" spans="1:24">
      <c r="A3422">
        <v>2021</v>
      </c>
      <c r="B3422" t="str">
        <f t="shared" si="89"/>
        <v>Jurupa Valley</v>
      </c>
      <c r="C3422" t="str">
        <f t="shared" si="98"/>
        <v>City</v>
      </c>
      <c r="D3422" t="str">
        <f t="shared" si="98"/>
        <v>06</v>
      </c>
      <c r="E3422" t="str">
        <f t="shared" si="98"/>
        <v>065</v>
      </c>
      <c r="F3422">
        <f t="shared" si="98"/>
        <v>37692</v>
      </c>
      <c r="G3422" t="str">
        <f t="shared" si="98"/>
        <v>CA</v>
      </c>
      <c r="L3422">
        <f t="shared" si="92"/>
        <v>124.237044</v>
      </c>
      <c r="M3422">
        <f t="shared" si="93"/>
        <v>52.881577</v>
      </c>
      <c r="X3422">
        <f t="shared" si="94"/>
        <v>6.0564759892528505E-2</v>
      </c>
    </row>
    <row r="3423" spans="1:24">
      <c r="A3423">
        <v>2021</v>
      </c>
      <c r="B3423" t="str">
        <f t="shared" si="89"/>
        <v>Kashia Elementary School District</v>
      </c>
      <c r="C3423" t="str">
        <f t="shared" si="98"/>
        <v>School District</v>
      </c>
      <c r="D3423" t="str">
        <f t="shared" si="98"/>
        <v>06</v>
      </c>
      <c r="E3423" t="str">
        <f t="shared" si="98"/>
        <v>097</v>
      </c>
      <c r="F3423" t="str">
        <f t="shared" si="98"/>
        <v>32340</v>
      </c>
      <c r="G3423" t="str">
        <f t="shared" si="98"/>
        <v>CA</v>
      </c>
      <c r="L3423">
        <f t="shared" si="92"/>
        <v>0.99259699999999995</v>
      </c>
      <c r="M3423">
        <f t="shared" si="93"/>
        <v>0.49629499999999999</v>
      </c>
      <c r="X3423">
        <f t="shared" si="94"/>
        <v>9.4075893952274434E-2</v>
      </c>
    </row>
    <row r="3424" spans="1:24">
      <c r="A3424">
        <v>2021</v>
      </c>
      <c r="B3424" t="str">
        <f t="shared" si="89"/>
        <v>Kelseyville Unified School District</v>
      </c>
      <c r="C3424" t="str">
        <f t="shared" si="98"/>
        <v>School District</v>
      </c>
      <c r="D3424" t="str">
        <f t="shared" si="98"/>
        <v>06</v>
      </c>
      <c r="E3424" t="str">
        <f t="shared" si="98"/>
        <v>033</v>
      </c>
      <c r="F3424" t="str">
        <f t="shared" si="98"/>
        <v>19320</v>
      </c>
      <c r="G3424" t="str">
        <f t="shared" si="98"/>
        <v>CA</v>
      </c>
      <c r="L3424">
        <f t="shared" si="92"/>
        <v>56.161682999999996</v>
      </c>
      <c r="M3424">
        <f t="shared" si="93"/>
        <v>25.927225</v>
      </c>
      <c r="X3424">
        <f t="shared" si="94"/>
        <v>2.4327301441362831E-2</v>
      </c>
    </row>
    <row r="3425" spans="1:24">
      <c r="A3425">
        <v>2021</v>
      </c>
      <c r="B3425" t="str">
        <f t="shared" si="89"/>
        <v>Kentfield School District</v>
      </c>
      <c r="C3425" t="str">
        <f t="shared" si="98"/>
        <v>School District</v>
      </c>
      <c r="D3425" t="str">
        <f t="shared" si="98"/>
        <v>06</v>
      </c>
      <c r="E3425" t="str">
        <f t="shared" si="98"/>
        <v>041</v>
      </c>
      <c r="F3425" t="str">
        <f t="shared" si="98"/>
        <v>19380</v>
      </c>
      <c r="G3425" t="str">
        <f t="shared" si="98"/>
        <v>CA</v>
      </c>
      <c r="L3425">
        <f t="shared" si="92"/>
        <v>42.383925999999995</v>
      </c>
      <c r="M3425">
        <f t="shared" si="93"/>
        <v>19.694058999999999</v>
      </c>
      <c r="X3425" t="str">
        <f t="shared" si="94"/>
        <v/>
      </c>
    </row>
    <row r="3426" spans="1:24">
      <c r="A3426">
        <v>2021</v>
      </c>
      <c r="B3426" t="str">
        <f t="shared" ref="B3426:B3489" si="99">B563</f>
        <v>Kenwood Elementary School District</v>
      </c>
      <c r="C3426" t="str">
        <f t="shared" si="98"/>
        <v>School District</v>
      </c>
      <c r="D3426" t="str">
        <f t="shared" si="98"/>
        <v>06</v>
      </c>
      <c r="E3426" t="str">
        <f t="shared" si="98"/>
        <v>097</v>
      </c>
      <c r="F3426" t="str">
        <f t="shared" si="98"/>
        <v>19410</v>
      </c>
      <c r="G3426" t="str">
        <f t="shared" si="98"/>
        <v>CA</v>
      </c>
      <c r="L3426">
        <f t="shared" si="92"/>
        <v>6.3773710000000001</v>
      </c>
      <c r="M3426">
        <f t="shared" si="93"/>
        <v>3.1508569999999998</v>
      </c>
      <c r="X3426">
        <f t="shared" si="94"/>
        <v>1.960302644915439E-2</v>
      </c>
    </row>
    <row r="3427" spans="1:24">
      <c r="A3427">
        <v>2021</v>
      </c>
      <c r="B3427" t="str">
        <f t="shared" si="99"/>
        <v>Keppel Union School District</v>
      </c>
      <c r="C3427" t="str">
        <f t="shared" ref="C3427:G3436" si="100">C564</f>
        <v>School District</v>
      </c>
      <c r="D3427" t="str">
        <f t="shared" si="100"/>
        <v>06</v>
      </c>
      <c r="E3427" t="str">
        <f t="shared" si="100"/>
        <v>037</v>
      </c>
      <c r="F3427" t="str">
        <f t="shared" si="100"/>
        <v>19440</v>
      </c>
      <c r="G3427" t="str">
        <f t="shared" si="100"/>
        <v>CA</v>
      </c>
      <c r="L3427">
        <f t="shared" si="92"/>
        <v>84.454955999999996</v>
      </c>
      <c r="M3427">
        <f t="shared" si="93"/>
        <v>40.379607</v>
      </c>
      <c r="X3427" t="str">
        <f t="shared" si="94"/>
        <v/>
      </c>
    </row>
    <row r="3428" spans="1:24">
      <c r="A3428">
        <v>2021</v>
      </c>
      <c r="B3428" t="str">
        <f t="shared" si="99"/>
        <v>Kerman</v>
      </c>
      <c r="C3428" t="str">
        <f t="shared" si="100"/>
        <v>City</v>
      </c>
      <c r="D3428" t="str">
        <f t="shared" si="100"/>
        <v>06</v>
      </c>
      <c r="E3428" t="str">
        <f t="shared" si="100"/>
        <v>019</v>
      </c>
      <c r="F3428" t="str">
        <f t="shared" si="100"/>
        <v>38226</v>
      </c>
      <c r="G3428" t="str">
        <f t="shared" si="100"/>
        <v>CA</v>
      </c>
      <c r="L3428">
        <f t="shared" si="92"/>
        <v>28.963636999999999</v>
      </c>
      <c r="M3428">
        <f t="shared" si="93"/>
        <v>9.2509969999999999</v>
      </c>
      <c r="X3428">
        <f t="shared" si="94"/>
        <v>0.15670455219456977</v>
      </c>
    </row>
    <row r="3429" spans="1:24">
      <c r="A3429">
        <v>2021</v>
      </c>
      <c r="B3429" t="str">
        <f t="shared" si="99"/>
        <v>Kerman Unified School District</v>
      </c>
      <c r="C3429" t="str">
        <f t="shared" si="100"/>
        <v>School District</v>
      </c>
      <c r="D3429" t="str">
        <f t="shared" si="100"/>
        <v>06</v>
      </c>
      <c r="E3429" t="str">
        <f t="shared" si="100"/>
        <v>019</v>
      </c>
      <c r="F3429" t="str">
        <f t="shared" si="100"/>
        <v>19490</v>
      </c>
      <c r="G3429" t="str">
        <f t="shared" si="100"/>
        <v>CA</v>
      </c>
      <c r="L3429">
        <f t="shared" si="92"/>
        <v>174.36227099999999</v>
      </c>
      <c r="M3429">
        <f t="shared" si="93"/>
        <v>80.722303999999994</v>
      </c>
      <c r="X3429">
        <f t="shared" si="94"/>
        <v>9.109138958176935E-2</v>
      </c>
    </row>
    <row r="3430" spans="1:24">
      <c r="A3430">
        <v>2021</v>
      </c>
      <c r="B3430" t="str">
        <f t="shared" si="99"/>
        <v>Kern Council of Governments</v>
      </c>
      <c r="C3430" t="str">
        <f t="shared" si="100"/>
        <v>Special District</v>
      </c>
      <c r="D3430" t="str">
        <f t="shared" si="100"/>
        <v>06</v>
      </c>
      <c r="E3430" t="str">
        <f t="shared" si="100"/>
        <v>029</v>
      </c>
      <c r="F3430">
        <f t="shared" si="100"/>
        <v>99034</v>
      </c>
      <c r="G3430" t="str">
        <f t="shared" si="100"/>
        <v>CA</v>
      </c>
      <c r="L3430">
        <f t="shared" si="92"/>
        <v>8.3893909999999998</v>
      </c>
      <c r="M3430">
        <f t="shared" si="93"/>
        <v>3.1651829999999999</v>
      </c>
      <c r="X3430" t="str">
        <f t="shared" si="94"/>
        <v/>
      </c>
    </row>
    <row r="3431" spans="1:24">
      <c r="A3431">
        <v>2021</v>
      </c>
      <c r="B3431" t="str">
        <f t="shared" si="99"/>
        <v>Kern County</v>
      </c>
      <c r="C3431" t="str">
        <f t="shared" si="100"/>
        <v>County</v>
      </c>
      <c r="D3431" t="str">
        <f t="shared" si="100"/>
        <v>06</v>
      </c>
      <c r="E3431" t="str">
        <f t="shared" si="100"/>
        <v>029</v>
      </c>
      <c r="F3431" t="str">
        <f t="shared" si="100"/>
        <v>00000</v>
      </c>
      <c r="G3431" t="str">
        <f t="shared" si="100"/>
        <v>CA</v>
      </c>
      <c r="L3431">
        <f t="shared" si="92"/>
        <v>2791.1779999999999</v>
      </c>
      <c r="M3431">
        <f t="shared" si="93"/>
        <v>676.98</v>
      </c>
      <c r="X3431">
        <f t="shared" si="94"/>
        <v>-2.0610300698485479E-2</v>
      </c>
    </row>
    <row r="3432" spans="1:24">
      <c r="A3432">
        <v>2021</v>
      </c>
      <c r="B3432" t="str">
        <f t="shared" si="99"/>
        <v>Kern County Superintendent of Schools</v>
      </c>
      <c r="C3432" t="str">
        <f t="shared" si="100"/>
        <v>School District</v>
      </c>
      <c r="D3432" t="str">
        <f t="shared" si="100"/>
        <v>06</v>
      </c>
      <c r="E3432" t="str">
        <f t="shared" si="100"/>
        <v>029</v>
      </c>
      <c r="F3432" t="str">
        <f t="shared" si="100"/>
        <v>91012</v>
      </c>
      <c r="G3432" t="str">
        <f t="shared" si="100"/>
        <v>CA</v>
      </c>
      <c r="L3432">
        <f t="shared" si="92"/>
        <v>574.14642900000001</v>
      </c>
      <c r="M3432">
        <f t="shared" si="93"/>
        <v>212.257721</v>
      </c>
      <c r="X3432" t="str">
        <f t="shared" si="94"/>
        <v/>
      </c>
    </row>
    <row r="3433" spans="1:24">
      <c r="A3433">
        <v>2021</v>
      </c>
      <c r="B3433" t="str">
        <f t="shared" si="99"/>
        <v>Kern High School District</v>
      </c>
      <c r="C3433" t="str">
        <f t="shared" si="100"/>
        <v>School District</v>
      </c>
      <c r="D3433" t="str">
        <f t="shared" si="100"/>
        <v>06</v>
      </c>
      <c r="E3433" t="str">
        <f t="shared" si="100"/>
        <v>029</v>
      </c>
      <c r="F3433" t="str">
        <f t="shared" si="100"/>
        <v>19540</v>
      </c>
      <c r="G3433" t="str">
        <f t="shared" si="100"/>
        <v>CA</v>
      </c>
      <c r="L3433">
        <f t="shared" si="92"/>
        <v>1361.6182239999998</v>
      </c>
      <c r="M3433">
        <f t="shared" si="93"/>
        <v>641.79117999999994</v>
      </c>
      <c r="X3433">
        <f t="shared" si="94"/>
        <v>9.5856832129170996E-2</v>
      </c>
    </row>
    <row r="3434" spans="1:24">
      <c r="A3434">
        <v>2021</v>
      </c>
      <c r="B3434" t="str">
        <f t="shared" si="99"/>
        <v>Kernville Union School District</v>
      </c>
      <c r="C3434" t="str">
        <f t="shared" si="100"/>
        <v>School District</v>
      </c>
      <c r="D3434" t="str">
        <f t="shared" si="100"/>
        <v>06</v>
      </c>
      <c r="E3434" t="str">
        <f t="shared" si="100"/>
        <v>029</v>
      </c>
      <c r="F3434" t="str">
        <f t="shared" si="100"/>
        <v>19590</v>
      </c>
      <c r="G3434" t="str">
        <f t="shared" si="100"/>
        <v>CA</v>
      </c>
      <c r="L3434">
        <f t="shared" si="92"/>
        <v>29.682198999999997</v>
      </c>
      <c r="M3434">
        <f t="shared" si="93"/>
        <v>13.806891999999999</v>
      </c>
      <c r="X3434" t="str">
        <f t="shared" si="94"/>
        <v/>
      </c>
    </row>
    <row r="3435" spans="1:24">
      <c r="A3435">
        <v>2021</v>
      </c>
      <c r="B3435" t="str">
        <f t="shared" si="99"/>
        <v>Keyes Union Elementary School District</v>
      </c>
      <c r="C3435" t="str">
        <f t="shared" si="100"/>
        <v>School District</v>
      </c>
      <c r="D3435" t="str">
        <f t="shared" si="100"/>
        <v>06</v>
      </c>
      <c r="E3435" t="str">
        <f t="shared" si="100"/>
        <v>099</v>
      </c>
      <c r="F3435" t="str">
        <f t="shared" si="100"/>
        <v>19620</v>
      </c>
      <c r="G3435" t="str">
        <f t="shared" si="100"/>
        <v>CA</v>
      </c>
      <c r="L3435">
        <f t="shared" si="92"/>
        <v>31.323136999999999</v>
      </c>
      <c r="M3435">
        <f t="shared" si="93"/>
        <v>12.621172999999999</v>
      </c>
      <c r="X3435">
        <f t="shared" si="94"/>
        <v>4.400602360612748E-2</v>
      </c>
    </row>
    <row r="3436" spans="1:24">
      <c r="A3436">
        <v>2021</v>
      </c>
      <c r="B3436" t="str">
        <f t="shared" si="99"/>
        <v>King City</v>
      </c>
      <c r="C3436" t="str">
        <f t="shared" si="100"/>
        <v>City</v>
      </c>
      <c r="D3436" t="str">
        <f t="shared" si="100"/>
        <v>06</v>
      </c>
      <c r="E3436" t="str">
        <f t="shared" si="100"/>
        <v>053</v>
      </c>
      <c r="F3436" t="str">
        <f t="shared" si="100"/>
        <v>38520</v>
      </c>
      <c r="G3436" t="str">
        <f t="shared" si="100"/>
        <v>CA</v>
      </c>
      <c r="L3436">
        <f t="shared" si="92"/>
        <v>28.113726999999997</v>
      </c>
      <c r="M3436">
        <f t="shared" si="93"/>
        <v>9.3227379999999993</v>
      </c>
      <c r="X3436">
        <f t="shared" si="94"/>
        <v>0.2183675142534057</v>
      </c>
    </row>
    <row r="3437" spans="1:24">
      <c r="A3437">
        <v>2021</v>
      </c>
      <c r="B3437" t="str">
        <f t="shared" si="99"/>
        <v>King City Union School District</v>
      </c>
      <c r="C3437" t="str">
        <f t="shared" ref="C3437:G3446" si="101">C574</f>
        <v>School District</v>
      </c>
      <c r="D3437" t="str">
        <f t="shared" si="101"/>
        <v>06</v>
      </c>
      <c r="E3437" t="str">
        <f t="shared" si="101"/>
        <v>053</v>
      </c>
      <c r="F3437" t="str">
        <f t="shared" si="101"/>
        <v>19680</v>
      </c>
      <c r="G3437" t="str">
        <f t="shared" si="101"/>
        <v>CA</v>
      </c>
      <c r="L3437">
        <f t="shared" si="92"/>
        <v>87.044663999999997</v>
      </c>
      <c r="M3437">
        <f t="shared" si="93"/>
        <v>41.759611999999997</v>
      </c>
      <c r="X3437" t="str">
        <f t="shared" si="94"/>
        <v/>
      </c>
    </row>
    <row r="3438" spans="1:24">
      <c r="A3438">
        <v>2021</v>
      </c>
      <c r="B3438" t="str">
        <f t="shared" si="99"/>
        <v>Kings Canyon Unified School District</v>
      </c>
      <c r="C3438" t="str">
        <f t="shared" si="101"/>
        <v>School District</v>
      </c>
      <c r="D3438" t="str">
        <f t="shared" si="101"/>
        <v>06</v>
      </c>
      <c r="E3438" t="str">
        <f t="shared" si="101"/>
        <v>019</v>
      </c>
      <c r="F3438" t="str">
        <f t="shared" si="101"/>
        <v>19700</v>
      </c>
      <c r="G3438" t="str">
        <f t="shared" si="101"/>
        <v>CA</v>
      </c>
      <c r="L3438">
        <f t="shared" si="92"/>
        <v>342.40310599999998</v>
      </c>
      <c r="M3438">
        <f t="shared" si="93"/>
        <v>160.547045</v>
      </c>
      <c r="X3438" t="str">
        <f t="shared" si="94"/>
        <v/>
      </c>
    </row>
    <row r="3439" spans="1:24">
      <c r="A3439">
        <v>2021</v>
      </c>
      <c r="B3439" t="str">
        <f t="shared" si="99"/>
        <v>Kings County Office of Education</v>
      </c>
      <c r="C3439" t="str">
        <f t="shared" si="101"/>
        <v>School District</v>
      </c>
      <c r="D3439" t="str">
        <f t="shared" si="101"/>
        <v>06</v>
      </c>
      <c r="E3439" t="str">
        <f t="shared" si="101"/>
        <v>031</v>
      </c>
      <c r="F3439" t="str">
        <f t="shared" si="101"/>
        <v>91013</v>
      </c>
      <c r="G3439" t="str">
        <f t="shared" si="101"/>
        <v>CA</v>
      </c>
      <c r="L3439">
        <f t="shared" si="92"/>
        <v>106.988923</v>
      </c>
      <c r="M3439">
        <f t="shared" si="93"/>
        <v>40.159255000000002</v>
      </c>
      <c r="X3439">
        <f t="shared" si="94"/>
        <v>-4.8585936232100231E-2</v>
      </c>
    </row>
    <row r="3440" spans="1:24">
      <c r="A3440">
        <v>2021</v>
      </c>
      <c r="B3440" t="str">
        <f t="shared" si="99"/>
        <v>Kings River Union Elementary School District</v>
      </c>
      <c r="C3440" t="str">
        <f t="shared" si="101"/>
        <v>School District</v>
      </c>
      <c r="D3440" t="str">
        <f t="shared" si="101"/>
        <v>06</v>
      </c>
      <c r="E3440" t="str">
        <f t="shared" si="101"/>
        <v>107</v>
      </c>
      <c r="F3440" t="str">
        <f t="shared" si="101"/>
        <v>19740</v>
      </c>
      <c r="G3440" t="str">
        <f t="shared" si="101"/>
        <v>CA</v>
      </c>
      <c r="L3440">
        <f t="shared" si="92"/>
        <v>13.977335999999999</v>
      </c>
      <c r="M3440">
        <f t="shared" si="93"/>
        <v>6.5520509999999996</v>
      </c>
      <c r="X3440">
        <f t="shared" si="94"/>
        <v>9.2610175559208391E-2</v>
      </c>
    </row>
    <row r="3441" spans="1:24">
      <c r="A3441">
        <v>2021</v>
      </c>
      <c r="B3441" t="str">
        <f t="shared" si="99"/>
        <v>Kings/Tulare Area Agency on Aging</v>
      </c>
      <c r="C3441" t="str">
        <f t="shared" si="101"/>
        <v>Special District</v>
      </c>
      <c r="D3441" t="str">
        <f t="shared" si="101"/>
        <v>06</v>
      </c>
      <c r="E3441" t="str">
        <f t="shared" si="101"/>
        <v>107</v>
      </c>
      <c r="F3441">
        <f t="shared" si="101"/>
        <v>99035</v>
      </c>
      <c r="G3441" t="str">
        <f t="shared" si="101"/>
        <v>CA</v>
      </c>
      <c r="L3441">
        <f t="shared" ref="L3441:L3504" si="102">IFERROR(VLOOKUP(B3441,revenue2021,12,0)*0.000001,IFERROR(L578/(1+$X3441),L578))</f>
        <v>14.010603</v>
      </c>
      <c r="M3441">
        <f t="shared" ref="M3441:M3504" si="103">IFERROR(VLOOKUP(B3441,revenue2021,13,0)*0.000001,IFERROR(M578/(1+$X3441),M578))</f>
        <v>7.0027710000000001</v>
      </c>
      <c r="X3441" t="str">
        <f t="shared" ref="X3441:X3504" si="104">IFERROR(VLOOKUP(B3441,chgs2021,4,0),"")</f>
        <v/>
      </c>
    </row>
    <row r="3442" spans="1:24">
      <c r="A3442">
        <v>2021</v>
      </c>
      <c r="B3442" t="str">
        <f t="shared" si="99"/>
        <v>Kingsburg</v>
      </c>
      <c r="C3442" t="str">
        <f t="shared" si="101"/>
        <v>City</v>
      </c>
      <c r="D3442" t="str">
        <f t="shared" si="101"/>
        <v>06</v>
      </c>
      <c r="E3442" t="str">
        <f t="shared" si="101"/>
        <v>019</v>
      </c>
      <c r="F3442">
        <f t="shared" si="101"/>
        <v>38562</v>
      </c>
      <c r="G3442" t="str">
        <f t="shared" si="101"/>
        <v>CA</v>
      </c>
      <c r="L3442">
        <f t="shared" si="102"/>
        <v>29.876071999999997</v>
      </c>
      <c r="M3442">
        <f t="shared" si="103"/>
        <v>6.7879800000000001</v>
      </c>
      <c r="X3442">
        <f t="shared" si="104"/>
        <v>0.22512989762951072</v>
      </c>
    </row>
    <row r="3443" spans="1:24">
      <c r="A3443">
        <v>2021</v>
      </c>
      <c r="B3443" t="str">
        <f t="shared" si="99"/>
        <v>Kingsburg Charter Elementary School District</v>
      </c>
      <c r="C3443" t="str">
        <f t="shared" si="101"/>
        <v>School District</v>
      </c>
      <c r="D3443" t="str">
        <f t="shared" si="101"/>
        <v>06</v>
      </c>
      <c r="E3443" t="str">
        <f t="shared" si="101"/>
        <v>019</v>
      </c>
      <c r="F3443" t="str">
        <f t="shared" si="101"/>
        <v>19800</v>
      </c>
      <c r="G3443" t="str">
        <f t="shared" si="101"/>
        <v>CA</v>
      </c>
      <c r="L3443">
        <f t="shared" si="102"/>
        <v>59.425062999999994</v>
      </c>
      <c r="M3443">
        <f t="shared" si="103"/>
        <v>28.213362</v>
      </c>
      <c r="X3443" t="str">
        <f t="shared" si="104"/>
        <v/>
      </c>
    </row>
    <row r="3444" spans="1:24">
      <c r="A3444">
        <v>2021</v>
      </c>
      <c r="B3444" t="str">
        <f t="shared" si="99"/>
        <v>Kingsburg Joint Union High School District</v>
      </c>
      <c r="C3444" t="str">
        <f t="shared" si="101"/>
        <v>School District</v>
      </c>
      <c r="D3444" t="str">
        <f t="shared" si="101"/>
        <v>06</v>
      </c>
      <c r="E3444" t="str">
        <f t="shared" si="101"/>
        <v>019</v>
      </c>
      <c r="F3444" t="str">
        <f t="shared" si="101"/>
        <v>19830</v>
      </c>
      <c r="G3444" t="str">
        <f t="shared" si="101"/>
        <v>CA</v>
      </c>
      <c r="L3444">
        <f t="shared" si="102"/>
        <v>42.399687</v>
      </c>
      <c r="M3444">
        <f t="shared" si="103"/>
        <v>18.521148</v>
      </c>
      <c r="X3444">
        <f t="shared" si="104"/>
        <v>7.5013070217194666E-2</v>
      </c>
    </row>
    <row r="3445" spans="1:24">
      <c r="A3445">
        <v>2021</v>
      </c>
      <c r="B3445" t="str">
        <f t="shared" si="99"/>
        <v>Kirkwood Elementary School District</v>
      </c>
      <c r="C3445" t="str">
        <f t="shared" si="101"/>
        <v>School District</v>
      </c>
      <c r="D3445" t="str">
        <f t="shared" si="101"/>
        <v>06</v>
      </c>
      <c r="E3445" t="str">
        <f t="shared" si="101"/>
        <v>103</v>
      </c>
      <c r="F3445" t="str">
        <f t="shared" si="101"/>
        <v>19860</v>
      </c>
      <c r="G3445" t="str">
        <f t="shared" si="101"/>
        <v>CA</v>
      </c>
      <c r="L3445">
        <f t="shared" si="102"/>
        <v>2.580257</v>
      </c>
      <c r="M3445">
        <f t="shared" si="103"/>
        <v>1.2625659999999999</v>
      </c>
      <c r="X3445">
        <f t="shared" si="104"/>
        <v>2.8362928939291831E-2</v>
      </c>
    </row>
    <row r="3446" spans="1:24">
      <c r="A3446">
        <v>2021</v>
      </c>
      <c r="B3446" t="str">
        <f t="shared" si="99"/>
        <v>Kit Carson Union Elementary School District</v>
      </c>
      <c r="C3446" t="str">
        <f t="shared" si="101"/>
        <v>School District</v>
      </c>
      <c r="D3446" t="str">
        <f t="shared" si="101"/>
        <v>06</v>
      </c>
      <c r="E3446" t="str">
        <f t="shared" si="101"/>
        <v>031</v>
      </c>
      <c r="F3446" t="str">
        <f t="shared" si="101"/>
        <v>19890</v>
      </c>
      <c r="G3446" t="str">
        <f t="shared" si="101"/>
        <v>CA</v>
      </c>
      <c r="L3446">
        <f t="shared" si="102"/>
        <v>12.510356999999999</v>
      </c>
      <c r="M3446">
        <f t="shared" si="103"/>
        <v>5.9299669999999995</v>
      </c>
      <c r="X3446">
        <f t="shared" si="104"/>
        <v>4.0334302907072364E-2</v>
      </c>
    </row>
    <row r="3447" spans="1:24">
      <c r="A3447">
        <v>2021</v>
      </c>
      <c r="B3447" t="str">
        <f t="shared" si="99"/>
        <v>Klamath River Union Elementary School District</v>
      </c>
      <c r="C3447" t="str">
        <f t="shared" ref="C3447:G3456" si="105">C584</f>
        <v>School District</v>
      </c>
      <c r="D3447" t="str">
        <f t="shared" si="105"/>
        <v>06</v>
      </c>
      <c r="E3447" t="str">
        <f t="shared" si="105"/>
        <v>093</v>
      </c>
      <c r="F3447" t="str">
        <f t="shared" si="105"/>
        <v>19920</v>
      </c>
      <c r="G3447" t="str">
        <f t="shared" si="105"/>
        <v>CA</v>
      </c>
      <c r="L3447">
        <f t="shared" si="102"/>
        <v>0.7774460755012188</v>
      </c>
      <c r="M3447">
        <f t="shared" si="103"/>
        <v>0.77918138215625032</v>
      </c>
      <c r="X3447">
        <f t="shared" si="104"/>
        <v>-0.26814088085378984</v>
      </c>
    </row>
    <row r="3448" spans="1:24">
      <c r="A3448">
        <v>2021</v>
      </c>
      <c r="B3448" t="str">
        <f t="shared" si="99"/>
        <v>Klamath Trinity Joint Unified School District</v>
      </c>
      <c r="C3448" t="str">
        <f t="shared" si="105"/>
        <v>School District</v>
      </c>
      <c r="D3448" t="str">
        <f t="shared" si="105"/>
        <v>06</v>
      </c>
      <c r="E3448" t="str">
        <f t="shared" si="105"/>
        <v>023</v>
      </c>
      <c r="F3448" t="str">
        <f t="shared" si="105"/>
        <v>19950</v>
      </c>
      <c r="G3448" t="str">
        <f t="shared" si="105"/>
        <v>CA</v>
      </c>
      <c r="L3448">
        <f t="shared" si="102"/>
        <v>48.952292999999997</v>
      </c>
      <c r="M3448">
        <f t="shared" si="103"/>
        <v>23.75713</v>
      </c>
      <c r="X3448" t="str">
        <f t="shared" si="104"/>
        <v/>
      </c>
    </row>
    <row r="3449" spans="1:24">
      <c r="A3449">
        <v>2021</v>
      </c>
      <c r="B3449" t="str">
        <f t="shared" si="99"/>
        <v>Kneeland Elementary School District</v>
      </c>
      <c r="C3449" t="str">
        <f t="shared" si="105"/>
        <v>School District</v>
      </c>
      <c r="D3449" t="str">
        <f t="shared" si="105"/>
        <v>06</v>
      </c>
      <c r="E3449" t="str">
        <f t="shared" si="105"/>
        <v>023</v>
      </c>
      <c r="F3449" t="str">
        <f t="shared" si="105"/>
        <v>19980</v>
      </c>
      <c r="G3449" t="str">
        <f t="shared" si="105"/>
        <v>CA</v>
      </c>
      <c r="L3449">
        <f t="shared" si="102"/>
        <v>0.86496399999999996</v>
      </c>
      <c r="M3449">
        <f t="shared" si="103"/>
        <v>0.431838</v>
      </c>
      <c r="X3449">
        <f t="shared" si="104"/>
        <v>0.29210938391757241</v>
      </c>
    </row>
    <row r="3450" spans="1:24">
      <c r="A3450">
        <v>2021</v>
      </c>
      <c r="B3450" t="str">
        <f t="shared" si="99"/>
        <v>Knights Ferry Elementary School District</v>
      </c>
      <c r="C3450" t="str">
        <f t="shared" si="105"/>
        <v>School District</v>
      </c>
      <c r="D3450" t="str">
        <f t="shared" si="105"/>
        <v>06</v>
      </c>
      <c r="E3450" t="str">
        <f t="shared" si="105"/>
        <v>099</v>
      </c>
      <c r="F3450" t="str">
        <f t="shared" si="105"/>
        <v>20010</v>
      </c>
      <c r="G3450" t="str">
        <f t="shared" si="105"/>
        <v>CA</v>
      </c>
      <c r="L3450">
        <f t="shared" si="102"/>
        <v>1.8558092123610415</v>
      </c>
      <c r="M3450">
        <f t="shared" si="103"/>
        <v>1.9728750443270384</v>
      </c>
      <c r="X3450">
        <f t="shared" si="104"/>
        <v>3.7920270666954491E-2</v>
      </c>
    </row>
    <row r="3451" spans="1:24">
      <c r="A3451">
        <v>2021</v>
      </c>
      <c r="B3451" t="str">
        <f t="shared" si="99"/>
        <v>Knightsen Elementary School District</v>
      </c>
      <c r="C3451" t="str">
        <f t="shared" si="105"/>
        <v>School District</v>
      </c>
      <c r="D3451" t="str">
        <f t="shared" si="105"/>
        <v>06</v>
      </c>
      <c r="E3451" t="str">
        <f t="shared" si="105"/>
        <v>013</v>
      </c>
      <c r="F3451" t="str">
        <f t="shared" si="105"/>
        <v>20040</v>
      </c>
      <c r="G3451" t="str">
        <f t="shared" si="105"/>
        <v>CA</v>
      </c>
      <c r="L3451">
        <f t="shared" si="102"/>
        <v>14.198894999999998</v>
      </c>
      <c r="M3451">
        <f t="shared" si="103"/>
        <v>7.1251489999999995</v>
      </c>
      <c r="X3451">
        <f t="shared" si="104"/>
        <v>5.6156760868919083E-2</v>
      </c>
    </row>
    <row r="3452" spans="1:24">
      <c r="A3452">
        <v>2021</v>
      </c>
      <c r="B3452" t="str">
        <f t="shared" si="99"/>
        <v>Konocti Unified School District</v>
      </c>
      <c r="C3452" t="str">
        <f t="shared" si="105"/>
        <v>School District</v>
      </c>
      <c r="D3452" t="str">
        <f t="shared" si="105"/>
        <v>06</v>
      </c>
      <c r="E3452" t="str">
        <f t="shared" si="105"/>
        <v>033</v>
      </c>
      <c r="F3452" t="str">
        <f t="shared" si="105"/>
        <v>20070</v>
      </c>
      <c r="G3452" t="str">
        <f t="shared" si="105"/>
        <v>CA</v>
      </c>
      <c r="L3452">
        <f t="shared" si="102"/>
        <v>115.24369899999999</v>
      </c>
      <c r="M3452">
        <f t="shared" si="103"/>
        <v>55.389182999999996</v>
      </c>
      <c r="X3452">
        <f t="shared" si="104"/>
        <v>6.1046638485135647E-2</v>
      </c>
    </row>
    <row r="3453" spans="1:24">
      <c r="A3453">
        <v>2021</v>
      </c>
      <c r="B3453" t="str">
        <f t="shared" si="99"/>
        <v>La Canada Unified School District</v>
      </c>
      <c r="C3453" t="str">
        <f t="shared" si="105"/>
        <v>School District</v>
      </c>
      <c r="D3453" t="str">
        <f t="shared" si="105"/>
        <v>06</v>
      </c>
      <c r="E3453" t="str">
        <f t="shared" si="105"/>
        <v>037</v>
      </c>
      <c r="F3453" t="str">
        <f t="shared" si="105"/>
        <v>20130</v>
      </c>
      <c r="G3453" t="str">
        <f t="shared" si="105"/>
        <v>CA</v>
      </c>
      <c r="L3453">
        <f t="shared" si="102"/>
        <v>119.697901</v>
      </c>
      <c r="M3453">
        <f t="shared" si="103"/>
        <v>55.373608999999995</v>
      </c>
      <c r="X3453">
        <f t="shared" si="104"/>
        <v>3.788696247303227E-4</v>
      </c>
    </row>
    <row r="3454" spans="1:24">
      <c r="A3454">
        <v>2021</v>
      </c>
      <c r="B3454" t="str">
        <f t="shared" si="99"/>
        <v>La Habra</v>
      </c>
      <c r="C3454" t="str">
        <f t="shared" si="105"/>
        <v>City</v>
      </c>
      <c r="D3454" t="str">
        <f t="shared" si="105"/>
        <v>06</v>
      </c>
      <c r="E3454" t="str">
        <f t="shared" si="105"/>
        <v>059</v>
      </c>
      <c r="F3454">
        <f t="shared" si="105"/>
        <v>39290</v>
      </c>
      <c r="G3454" t="str">
        <f t="shared" si="105"/>
        <v>CA</v>
      </c>
      <c r="L3454">
        <f t="shared" si="102"/>
        <v>152.86085699999998</v>
      </c>
      <c r="M3454">
        <f t="shared" si="103"/>
        <v>51.808140999999999</v>
      </c>
      <c r="X3454">
        <f t="shared" si="104"/>
        <v>1.394321640133403E-2</v>
      </c>
    </row>
    <row r="3455" spans="1:24">
      <c r="A3455">
        <v>2021</v>
      </c>
      <c r="B3455" t="str">
        <f t="shared" si="99"/>
        <v>La Habra City School District</v>
      </c>
      <c r="C3455" t="str">
        <f t="shared" si="105"/>
        <v>School District</v>
      </c>
      <c r="D3455" t="str">
        <f t="shared" si="105"/>
        <v>06</v>
      </c>
      <c r="E3455" t="str">
        <f t="shared" si="105"/>
        <v>059</v>
      </c>
      <c r="F3455" t="str">
        <f t="shared" si="105"/>
        <v>20190</v>
      </c>
      <c r="G3455" t="str">
        <f t="shared" si="105"/>
        <v>CA</v>
      </c>
      <c r="L3455">
        <f t="shared" si="102"/>
        <v>144.509919</v>
      </c>
      <c r="M3455">
        <f t="shared" si="103"/>
        <v>67.742346999999995</v>
      </c>
      <c r="X3455" t="str">
        <f t="shared" si="104"/>
        <v/>
      </c>
    </row>
    <row r="3456" spans="1:24">
      <c r="A3456">
        <v>2021</v>
      </c>
      <c r="B3456" t="str">
        <f t="shared" si="99"/>
        <v>La Habra Heights</v>
      </c>
      <c r="C3456" t="str">
        <f t="shared" si="105"/>
        <v>City</v>
      </c>
      <c r="D3456" t="str">
        <f t="shared" si="105"/>
        <v>06</v>
      </c>
      <c r="E3456" t="str">
        <f t="shared" si="105"/>
        <v>037</v>
      </c>
      <c r="F3456" t="str">
        <f t="shared" si="105"/>
        <v>39304</v>
      </c>
      <c r="G3456" t="str">
        <f t="shared" si="105"/>
        <v>CA</v>
      </c>
      <c r="L3456">
        <f t="shared" si="102"/>
        <v>11.287094</v>
      </c>
      <c r="M3456">
        <f t="shared" si="103"/>
        <v>4.0918229999999998</v>
      </c>
      <c r="X3456">
        <f t="shared" si="104"/>
        <v>-6.5772491527810756E-2</v>
      </c>
    </row>
    <row r="3457" spans="1:24">
      <c r="A3457">
        <v>2021</v>
      </c>
      <c r="B3457" t="str">
        <f t="shared" si="99"/>
        <v>La Honda Pescadero Unified School District</v>
      </c>
      <c r="C3457" t="str">
        <f t="shared" ref="C3457:G3466" si="106">C594</f>
        <v>School District</v>
      </c>
      <c r="D3457" t="str">
        <f t="shared" si="106"/>
        <v>06</v>
      </c>
      <c r="E3457" t="str">
        <f t="shared" si="106"/>
        <v>081</v>
      </c>
      <c r="F3457" t="str">
        <f t="shared" si="106"/>
        <v>20220</v>
      </c>
      <c r="G3457" t="str">
        <f t="shared" si="106"/>
        <v>CA</v>
      </c>
      <c r="L3457">
        <f t="shared" si="102"/>
        <v>14.676948999999999</v>
      </c>
      <c r="M3457">
        <f t="shared" si="103"/>
        <v>6.8210319999999998</v>
      </c>
      <c r="X3457" t="str">
        <f t="shared" si="104"/>
        <v/>
      </c>
    </row>
    <row r="3458" spans="1:24">
      <c r="A3458">
        <v>2021</v>
      </c>
      <c r="B3458" t="str">
        <f t="shared" si="99"/>
        <v>La Mesa</v>
      </c>
      <c r="C3458" t="str">
        <f t="shared" si="106"/>
        <v>City</v>
      </c>
      <c r="D3458" t="str">
        <f t="shared" si="106"/>
        <v>06</v>
      </c>
      <c r="E3458" t="str">
        <f t="shared" si="106"/>
        <v>073</v>
      </c>
      <c r="F3458">
        <f t="shared" si="106"/>
        <v>40004</v>
      </c>
      <c r="G3458" t="str">
        <f t="shared" si="106"/>
        <v>CA</v>
      </c>
      <c r="L3458">
        <f t="shared" si="102"/>
        <v>136.59785399999998</v>
      </c>
      <c r="M3458">
        <f t="shared" si="103"/>
        <v>55.621248999999999</v>
      </c>
      <c r="X3458">
        <f t="shared" si="104"/>
        <v>3.8086506485839368E-2</v>
      </c>
    </row>
    <row r="3459" spans="1:24">
      <c r="A3459">
        <v>2021</v>
      </c>
      <c r="B3459" t="str">
        <f t="shared" si="99"/>
        <v>La Mesa-Spring Valley School District</v>
      </c>
      <c r="C3459" t="str">
        <f t="shared" si="106"/>
        <v>School District</v>
      </c>
      <c r="D3459" t="str">
        <f t="shared" si="106"/>
        <v>06</v>
      </c>
      <c r="E3459" t="str">
        <f t="shared" si="106"/>
        <v>073</v>
      </c>
      <c r="F3459" t="str">
        <f t="shared" si="106"/>
        <v>20250</v>
      </c>
      <c r="G3459" t="str">
        <f t="shared" si="106"/>
        <v>CA</v>
      </c>
      <c r="L3459">
        <f t="shared" si="102"/>
        <v>323.67210399999999</v>
      </c>
      <c r="M3459">
        <f t="shared" si="103"/>
        <v>157.221159</v>
      </c>
      <c r="X3459">
        <f t="shared" si="104"/>
        <v>7.298509105181275E-2</v>
      </c>
    </row>
    <row r="3460" spans="1:24">
      <c r="A3460">
        <v>2021</v>
      </c>
      <c r="B3460" t="str">
        <f t="shared" si="99"/>
        <v>La Mirada</v>
      </c>
      <c r="C3460" t="str">
        <f t="shared" si="106"/>
        <v>City</v>
      </c>
      <c r="D3460" t="str">
        <f t="shared" si="106"/>
        <v>06</v>
      </c>
      <c r="E3460" t="str">
        <f t="shared" si="106"/>
        <v>037</v>
      </c>
      <c r="F3460">
        <f t="shared" si="106"/>
        <v>40032</v>
      </c>
      <c r="G3460" t="str">
        <f t="shared" si="106"/>
        <v>CA</v>
      </c>
      <c r="L3460">
        <f t="shared" si="102"/>
        <v>85.124705999999989</v>
      </c>
      <c r="M3460">
        <f t="shared" si="103"/>
        <v>37.734088999999997</v>
      </c>
      <c r="X3460">
        <f t="shared" si="104"/>
        <v>0.23530278521992942</v>
      </c>
    </row>
    <row r="3461" spans="1:24">
      <c r="A3461">
        <v>2021</v>
      </c>
      <c r="B3461" t="str">
        <f t="shared" si="99"/>
        <v>La Palma</v>
      </c>
      <c r="C3461" t="str">
        <f t="shared" si="106"/>
        <v>City</v>
      </c>
      <c r="D3461" t="str">
        <f t="shared" si="106"/>
        <v>06</v>
      </c>
      <c r="E3461" t="str">
        <f t="shared" si="106"/>
        <v>059</v>
      </c>
      <c r="F3461">
        <f t="shared" si="106"/>
        <v>40256</v>
      </c>
      <c r="G3461" t="str">
        <f t="shared" si="106"/>
        <v>CA</v>
      </c>
      <c r="L3461">
        <f t="shared" si="102"/>
        <v>34.784706</v>
      </c>
      <c r="M3461">
        <f t="shared" si="103"/>
        <v>13.837294999999999</v>
      </c>
      <c r="X3461">
        <f t="shared" si="104"/>
        <v>-1.470459198357821E-2</v>
      </c>
    </row>
    <row r="3462" spans="1:24">
      <c r="A3462">
        <v>2021</v>
      </c>
      <c r="B3462" t="str">
        <f t="shared" si="99"/>
        <v>La Puente</v>
      </c>
      <c r="C3462" t="str">
        <f t="shared" si="106"/>
        <v>City</v>
      </c>
      <c r="D3462" t="str">
        <f t="shared" si="106"/>
        <v>06</v>
      </c>
      <c r="E3462" t="str">
        <f t="shared" si="106"/>
        <v>037</v>
      </c>
      <c r="F3462">
        <f t="shared" si="106"/>
        <v>40340</v>
      </c>
      <c r="G3462" t="str">
        <f t="shared" si="106"/>
        <v>CA</v>
      </c>
      <c r="L3462">
        <f t="shared" si="102"/>
        <v>45.529924999999999</v>
      </c>
      <c r="M3462">
        <f t="shared" si="103"/>
        <v>17.683671</v>
      </c>
      <c r="X3462">
        <f t="shared" si="104"/>
        <v>1.346309043916172E-2</v>
      </c>
    </row>
    <row r="3463" spans="1:24">
      <c r="A3463">
        <v>2021</v>
      </c>
      <c r="B3463" t="str">
        <f t="shared" si="99"/>
        <v>La Quinta</v>
      </c>
      <c r="C3463" t="str">
        <f t="shared" si="106"/>
        <v>City</v>
      </c>
      <c r="D3463" t="str">
        <f t="shared" si="106"/>
        <v>06</v>
      </c>
      <c r="E3463" t="str">
        <f t="shared" si="106"/>
        <v>065</v>
      </c>
      <c r="F3463" t="str">
        <f t="shared" si="106"/>
        <v>40354</v>
      </c>
      <c r="G3463" t="str">
        <f t="shared" si="106"/>
        <v>CA</v>
      </c>
      <c r="L3463">
        <f t="shared" si="102"/>
        <v>158.529797</v>
      </c>
      <c r="M3463">
        <f t="shared" si="103"/>
        <v>66.044827999999995</v>
      </c>
      <c r="X3463">
        <f t="shared" si="104"/>
        <v>3.2275180264677406E-2</v>
      </c>
    </row>
    <row r="3464" spans="1:24">
      <c r="A3464">
        <v>2021</v>
      </c>
      <c r="B3464" t="str">
        <f t="shared" si="99"/>
        <v>La Verne</v>
      </c>
      <c r="C3464" t="str">
        <f t="shared" si="106"/>
        <v>City</v>
      </c>
      <c r="D3464" t="str">
        <f t="shared" si="106"/>
        <v>06</v>
      </c>
      <c r="E3464" t="str">
        <f t="shared" si="106"/>
        <v>037</v>
      </c>
      <c r="F3464">
        <f t="shared" si="106"/>
        <v>40830</v>
      </c>
      <c r="G3464" t="str">
        <f t="shared" si="106"/>
        <v>CA</v>
      </c>
      <c r="L3464">
        <f t="shared" si="102"/>
        <v>95.952449999999999</v>
      </c>
      <c r="M3464">
        <f t="shared" si="103"/>
        <v>32.257968999999996</v>
      </c>
      <c r="X3464">
        <f t="shared" si="104"/>
        <v>0.24131728087376111</v>
      </c>
    </row>
    <row r="3465" spans="1:24">
      <c r="A3465">
        <v>2021</v>
      </c>
      <c r="B3465" t="str">
        <f t="shared" si="99"/>
        <v>Lafayette</v>
      </c>
      <c r="C3465" t="str">
        <f t="shared" si="106"/>
        <v>City</v>
      </c>
      <c r="D3465" t="str">
        <f t="shared" si="106"/>
        <v>06</v>
      </c>
      <c r="E3465" t="str">
        <f t="shared" si="106"/>
        <v>013</v>
      </c>
      <c r="F3465">
        <f t="shared" si="106"/>
        <v>39122</v>
      </c>
      <c r="G3465" t="str">
        <f t="shared" si="106"/>
        <v>CA</v>
      </c>
      <c r="L3465">
        <f t="shared" si="102"/>
        <v>42.605685999999999</v>
      </c>
      <c r="M3465">
        <f t="shared" si="103"/>
        <v>17.574472999999998</v>
      </c>
      <c r="X3465">
        <f t="shared" si="104"/>
        <v>0.19510754838939531</v>
      </c>
    </row>
    <row r="3466" spans="1:24">
      <c r="A3466">
        <v>2021</v>
      </c>
      <c r="B3466" t="str">
        <f t="shared" si="99"/>
        <v>Lafayette School District</v>
      </c>
      <c r="C3466" t="str">
        <f t="shared" si="106"/>
        <v>School District</v>
      </c>
      <c r="D3466" t="str">
        <f t="shared" si="106"/>
        <v>06</v>
      </c>
      <c r="E3466" t="str">
        <f t="shared" si="106"/>
        <v>013</v>
      </c>
      <c r="F3466" t="str">
        <f t="shared" si="106"/>
        <v>20310</v>
      </c>
      <c r="G3466" t="str">
        <f t="shared" si="106"/>
        <v>CA</v>
      </c>
      <c r="L3466">
        <f t="shared" si="102"/>
        <v>100.40043399999999</v>
      </c>
      <c r="M3466">
        <f t="shared" si="103"/>
        <v>48.430591</v>
      </c>
      <c r="X3466" t="str">
        <f t="shared" si="104"/>
        <v/>
      </c>
    </row>
    <row r="3467" spans="1:24">
      <c r="A3467">
        <v>2021</v>
      </c>
      <c r="B3467" t="str">
        <f t="shared" si="99"/>
        <v>Laguna Beach</v>
      </c>
      <c r="C3467" t="str">
        <f t="shared" ref="C3467:G3476" si="107">C604</f>
        <v>City</v>
      </c>
      <c r="D3467" t="str">
        <f t="shared" si="107"/>
        <v>06</v>
      </c>
      <c r="E3467" t="str">
        <f t="shared" si="107"/>
        <v>059</v>
      </c>
      <c r="F3467">
        <f t="shared" si="107"/>
        <v>39178</v>
      </c>
      <c r="G3467" t="str">
        <f t="shared" si="107"/>
        <v>CA</v>
      </c>
      <c r="L3467">
        <f t="shared" si="102"/>
        <v>199.628457</v>
      </c>
      <c r="M3467">
        <f t="shared" si="103"/>
        <v>92.717405999999997</v>
      </c>
      <c r="X3467">
        <f t="shared" si="104"/>
        <v>8.9461692569276247E-2</v>
      </c>
    </row>
    <row r="3468" spans="1:24">
      <c r="A3468">
        <v>2021</v>
      </c>
      <c r="B3468" t="str">
        <f t="shared" si="99"/>
        <v>Laguna Beach Unified School District</v>
      </c>
      <c r="C3468" t="str">
        <f t="shared" si="107"/>
        <v>School District</v>
      </c>
      <c r="D3468" t="str">
        <f t="shared" si="107"/>
        <v>06</v>
      </c>
      <c r="E3468" t="str">
        <f t="shared" si="107"/>
        <v>059</v>
      </c>
      <c r="F3468" t="str">
        <f t="shared" si="107"/>
        <v>20370</v>
      </c>
      <c r="G3468" t="str">
        <f t="shared" si="107"/>
        <v>CA</v>
      </c>
      <c r="L3468">
        <f t="shared" si="102"/>
        <v>151.99959899999999</v>
      </c>
      <c r="M3468">
        <f t="shared" si="103"/>
        <v>72.912060999999994</v>
      </c>
      <c r="X3468">
        <f t="shared" si="104"/>
        <v>2.970323448804886E-2</v>
      </c>
    </row>
    <row r="3469" spans="1:24">
      <c r="A3469">
        <v>2021</v>
      </c>
      <c r="B3469" t="str">
        <f t="shared" si="99"/>
        <v>Laguna Hills</v>
      </c>
      <c r="C3469" t="str">
        <f t="shared" si="107"/>
        <v>City</v>
      </c>
      <c r="D3469" t="str">
        <f t="shared" si="107"/>
        <v>06</v>
      </c>
      <c r="E3469" t="str">
        <f t="shared" si="107"/>
        <v>059</v>
      </c>
      <c r="F3469">
        <f t="shared" si="107"/>
        <v>39220</v>
      </c>
      <c r="G3469" t="str">
        <f t="shared" si="107"/>
        <v>CA</v>
      </c>
      <c r="L3469">
        <f t="shared" si="102"/>
        <v>49.266407999999998</v>
      </c>
      <c r="M3469">
        <f t="shared" si="103"/>
        <v>22.752293999999999</v>
      </c>
      <c r="X3469">
        <f t="shared" si="104"/>
        <v>0.18246232043364768</v>
      </c>
    </row>
    <row r="3470" spans="1:24">
      <c r="A3470">
        <v>2021</v>
      </c>
      <c r="B3470" t="str">
        <f t="shared" si="99"/>
        <v>Laguna Joint Elementary School District</v>
      </c>
      <c r="C3470" t="str">
        <f t="shared" si="107"/>
        <v>School District</v>
      </c>
      <c r="D3470" t="str">
        <f t="shared" si="107"/>
        <v>06</v>
      </c>
      <c r="E3470" t="str">
        <f t="shared" si="107"/>
        <v>041</v>
      </c>
      <c r="F3470" t="str">
        <f t="shared" si="107"/>
        <v>20430</v>
      </c>
      <c r="G3470" t="str">
        <f t="shared" si="107"/>
        <v>CA</v>
      </c>
      <c r="L3470">
        <f t="shared" si="102"/>
        <v>0.49247199999999997</v>
      </c>
      <c r="M3470">
        <f t="shared" si="103"/>
        <v>0.24623599999999998</v>
      </c>
      <c r="X3470">
        <f t="shared" si="104"/>
        <v>1.8433204591849188</v>
      </c>
    </row>
    <row r="3471" spans="1:24">
      <c r="A3471">
        <v>2021</v>
      </c>
      <c r="B3471" t="str">
        <f t="shared" si="99"/>
        <v>Laguna Niguel</v>
      </c>
      <c r="C3471" t="str">
        <f t="shared" si="107"/>
        <v>City</v>
      </c>
      <c r="D3471" t="str">
        <f t="shared" si="107"/>
        <v>06</v>
      </c>
      <c r="E3471" t="str">
        <f t="shared" si="107"/>
        <v>059</v>
      </c>
      <c r="F3471">
        <f t="shared" si="107"/>
        <v>39248</v>
      </c>
      <c r="G3471" t="str">
        <f t="shared" si="107"/>
        <v>CA</v>
      </c>
      <c r="L3471">
        <f t="shared" si="102"/>
        <v>96.387499999999989</v>
      </c>
      <c r="M3471">
        <f t="shared" si="103"/>
        <v>45.750456999999997</v>
      </c>
      <c r="X3471">
        <f t="shared" si="104"/>
        <v>9.9285908080431223E-2</v>
      </c>
    </row>
    <row r="3472" spans="1:24">
      <c r="A3472">
        <v>2021</v>
      </c>
      <c r="B3472" t="str">
        <f t="shared" si="99"/>
        <v>Laguna Woods</v>
      </c>
      <c r="C3472" t="str">
        <f t="shared" si="107"/>
        <v>City</v>
      </c>
      <c r="D3472" t="str">
        <f t="shared" si="107"/>
        <v>06</v>
      </c>
      <c r="E3472" t="str">
        <f t="shared" si="107"/>
        <v>059</v>
      </c>
      <c r="F3472" t="str">
        <f t="shared" si="107"/>
        <v>39259</v>
      </c>
      <c r="G3472" t="str">
        <f t="shared" si="107"/>
        <v>CA</v>
      </c>
      <c r="L3472">
        <f t="shared" si="102"/>
        <v>13.883426</v>
      </c>
      <c r="M3472">
        <f t="shared" si="103"/>
        <v>6.0309179999999998</v>
      </c>
      <c r="X3472">
        <f t="shared" si="104"/>
        <v>0.17582629488709042</v>
      </c>
    </row>
    <row r="3473" spans="1:24">
      <c r="A3473">
        <v>2021</v>
      </c>
      <c r="B3473" t="str">
        <f t="shared" si="99"/>
        <v>Lagunita Elementary School District</v>
      </c>
      <c r="C3473" t="str">
        <f t="shared" si="107"/>
        <v>School District</v>
      </c>
      <c r="D3473" t="str">
        <f t="shared" si="107"/>
        <v>06</v>
      </c>
      <c r="E3473" t="str">
        <f t="shared" si="107"/>
        <v>053</v>
      </c>
      <c r="F3473" t="str">
        <f t="shared" si="107"/>
        <v>20490</v>
      </c>
      <c r="G3473" t="str">
        <f t="shared" si="107"/>
        <v>CA</v>
      </c>
      <c r="L3473">
        <f t="shared" si="102"/>
        <v>2.2388170000000001</v>
      </c>
      <c r="M3473">
        <f t="shared" si="103"/>
        <v>1.1262649999999998</v>
      </c>
      <c r="X3473">
        <f t="shared" si="104"/>
        <v>8.3897813099342175E-2</v>
      </c>
    </row>
    <row r="3474" spans="1:24">
      <c r="A3474">
        <v>2021</v>
      </c>
      <c r="B3474" t="str">
        <f t="shared" si="99"/>
        <v>Lagunitas Elementary School District</v>
      </c>
      <c r="C3474" t="str">
        <f t="shared" si="107"/>
        <v>School District</v>
      </c>
      <c r="D3474" t="str">
        <f t="shared" si="107"/>
        <v>06</v>
      </c>
      <c r="E3474" t="str">
        <f t="shared" si="107"/>
        <v>041</v>
      </c>
      <c r="F3474" t="str">
        <f t="shared" si="107"/>
        <v>20520</v>
      </c>
      <c r="G3474" t="str">
        <f t="shared" si="107"/>
        <v>CA</v>
      </c>
      <c r="L3474">
        <f t="shared" si="102"/>
        <v>4.8779282979064016</v>
      </c>
      <c r="M3474">
        <f t="shared" si="103"/>
        <v>4.4952517707078936</v>
      </c>
      <c r="X3474">
        <f t="shared" si="104"/>
        <v>7.7884912965827547E-3</v>
      </c>
    </row>
    <row r="3475" spans="1:24">
      <c r="A3475">
        <v>2021</v>
      </c>
      <c r="B3475" t="str">
        <f t="shared" si="99"/>
        <v>Lake County</v>
      </c>
      <c r="C3475" t="str">
        <f t="shared" si="107"/>
        <v>County</v>
      </c>
      <c r="D3475" t="str">
        <f t="shared" si="107"/>
        <v>06</v>
      </c>
      <c r="E3475" t="str">
        <f t="shared" si="107"/>
        <v>033</v>
      </c>
      <c r="F3475" t="str">
        <f t="shared" si="107"/>
        <v>00000</v>
      </c>
      <c r="G3475" t="str">
        <f t="shared" si="107"/>
        <v>CA</v>
      </c>
      <c r="L3475">
        <f t="shared" si="102"/>
        <v>260.181737</v>
      </c>
      <c r="M3475">
        <f t="shared" si="103"/>
        <v>55.853822000000001</v>
      </c>
      <c r="X3475">
        <f t="shared" si="104"/>
        <v>2.6959394680396417E-2</v>
      </c>
    </row>
    <row r="3476" spans="1:24">
      <c r="A3476">
        <v>2021</v>
      </c>
      <c r="B3476" t="str">
        <f t="shared" si="99"/>
        <v>Lake County Housing Commission</v>
      </c>
      <c r="C3476" t="str">
        <f t="shared" si="107"/>
        <v>Special District</v>
      </c>
      <c r="D3476" t="str">
        <f t="shared" si="107"/>
        <v>06</v>
      </c>
      <c r="E3476" t="str">
        <f t="shared" si="107"/>
        <v>033</v>
      </c>
      <c r="F3476">
        <f t="shared" si="107"/>
        <v>99036</v>
      </c>
      <c r="G3476" t="str">
        <f t="shared" si="107"/>
        <v>CA</v>
      </c>
      <c r="L3476">
        <f t="shared" si="102"/>
        <v>4.7548170000000001</v>
      </c>
      <c r="M3476">
        <f t="shared" si="103"/>
        <v>2.377408</v>
      </c>
      <c r="X3476" t="str">
        <f t="shared" si="104"/>
        <v/>
      </c>
    </row>
    <row r="3477" spans="1:24">
      <c r="A3477">
        <v>2021</v>
      </c>
      <c r="B3477" t="str">
        <f t="shared" si="99"/>
        <v>Lake County Office of Education</v>
      </c>
      <c r="C3477" t="str">
        <f t="shared" ref="C3477:G3486" si="108">C614</f>
        <v>School District</v>
      </c>
      <c r="D3477" t="str">
        <f t="shared" si="108"/>
        <v>06</v>
      </c>
      <c r="E3477" t="str">
        <f t="shared" si="108"/>
        <v>033</v>
      </c>
      <c r="F3477" t="str">
        <f t="shared" si="108"/>
        <v>91014</v>
      </c>
      <c r="G3477" t="str">
        <f t="shared" si="108"/>
        <v>CA</v>
      </c>
      <c r="L3477">
        <f t="shared" si="102"/>
        <v>36.337879999999998</v>
      </c>
      <c r="M3477">
        <f t="shared" si="103"/>
        <v>13.517899999999999</v>
      </c>
      <c r="X3477">
        <f t="shared" si="104"/>
        <v>1.3529740510991501E-2</v>
      </c>
    </row>
    <row r="3478" spans="1:24">
      <c r="A3478">
        <v>2021</v>
      </c>
      <c r="B3478" t="str">
        <f t="shared" si="99"/>
        <v>Lake Elementary School District</v>
      </c>
      <c r="C3478" t="str">
        <f t="shared" si="108"/>
        <v>School District</v>
      </c>
      <c r="D3478" t="str">
        <f t="shared" si="108"/>
        <v>06</v>
      </c>
      <c r="E3478" t="str">
        <f t="shared" si="108"/>
        <v>021</v>
      </c>
      <c r="F3478" t="str">
        <f t="shared" si="108"/>
        <v>20610</v>
      </c>
      <c r="G3478" t="str">
        <f t="shared" si="108"/>
        <v>CA</v>
      </c>
      <c r="L3478">
        <f t="shared" si="102"/>
        <v>4.6382560000000002</v>
      </c>
      <c r="M3478">
        <f t="shared" si="103"/>
        <v>2.3130280000000001</v>
      </c>
      <c r="X3478">
        <f t="shared" si="104"/>
        <v>0.37870722821976499</v>
      </c>
    </row>
    <row r="3479" spans="1:24">
      <c r="A3479">
        <v>2021</v>
      </c>
      <c r="B3479" t="str">
        <f t="shared" si="99"/>
        <v>Lake Elsinore</v>
      </c>
      <c r="C3479" t="str">
        <f t="shared" si="108"/>
        <v>City</v>
      </c>
      <c r="D3479" t="str">
        <f t="shared" si="108"/>
        <v>06</v>
      </c>
      <c r="E3479" t="str">
        <f t="shared" si="108"/>
        <v>065</v>
      </c>
      <c r="F3479">
        <f t="shared" si="108"/>
        <v>39486</v>
      </c>
      <c r="G3479" t="str">
        <f t="shared" si="108"/>
        <v>CA</v>
      </c>
      <c r="L3479">
        <f t="shared" si="102"/>
        <v>142.63745699999998</v>
      </c>
      <c r="M3479">
        <f t="shared" si="103"/>
        <v>46.873976999999996</v>
      </c>
      <c r="X3479">
        <f t="shared" si="104"/>
        <v>0.19908200871114815</v>
      </c>
    </row>
    <row r="3480" spans="1:24">
      <c r="A3480">
        <v>2021</v>
      </c>
      <c r="B3480" t="str">
        <f t="shared" si="99"/>
        <v>Lake Elsinore Unified School District</v>
      </c>
      <c r="C3480" t="str">
        <f t="shared" si="108"/>
        <v>School District</v>
      </c>
      <c r="D3480" t="str">
        <f t="shared" si="108"/>
        <v>06</v>
      </c>
      <c r="E3480" t="str">
        <f t="shared" si="108"/>
        <v>065</v>
      </c>
      <c r="F3480" t="str">
        <f t="shared" si="108"/>
        <v>00027</v>
      </c>
      <c r="G3480" t="str">
        <f t="shared" si="108"/>
        <v>CA</v>
      </c>
      <c r="L3480">
        <f t="shared" si="102"/>
        <v>600.25634400000001</v>
      </c>
      <c r="M3480">
        <f t="shared" si="103"/>
        <v>284.391839</v>
      </c>
      <c r="X3480">
        <f t="shared" si="104"/>
        <v>5.8552658896357551E-2</v>
      </c>
    </row>
    <row r="3481" spans="1:24">
      <c r="A3481">
        <v>2021</v>
      </c>
      <c r="B3481" t="str">
        <f t="shared" si="99"/>
        <v>Lake Forest</v>
      </c>
      <c r="C3481" t="str">
        <f t="shared" si="108"/>
        <v>City</v>
      </c>
      <c r="D3481" t="str">
        <f t="shared" si="108"/>
        <v>06</v>
      </c>
      <c r="E3481" t="str">
        <f t="shared" si="108"/>
        <v>059</v>
      </c>
      <c r="F3481">
        <f t="shared" si="108"/>
        <v>39496</v>
      </c>
      <c r="G3481" t="str">
        <f t="shared" si="108"/>
        <v>CA</v>
      </c>
      <c r="L3481">
        <f t="shared" si="102"/>
        <v>139.847183</v>
      </c>
      <c r="M3481">
        <f t="shared" si="103"/>
        <v>53.303995999999998</v>
      </c>
      <c r="X3481">
        <f t="shared" si="104"/>
        <v>5.0498953975039805E-2</v>
      </c>
    </row>
    <row r="3482" spans="1:24">
      <c r="A3482">
        <v>2021</v>
      </c>
      <c r="B3482" t="str">
        <f t="shared" si="99"/>
        <v>Lake Tahoe Unified School District</v>
      </c>
      <c r="C3482" t="str">
        <f t="shared" si="108"/>
        <v>School District</v>
      </c>
      <c r="D3482" t="str">
        <f t="shared" si="108"/>
        <v>06</v>
      </c>
      <c r="E3482" t="str">
        <f t="shared" si="108"/>
        <v>017</v>
      </c>
      <c r="F3482" t="str">
        <f t="shared" si="108"/>
        <v>20640</v>
      </c>
      <c r="G3482" t="str">
        <f t="shared" si="108"/>
        <v>CA</v>
      </c>
      <c r="L3482">
        <f t="shared" si="102"/>
        <v>108.517118</v>
      </c>
      <c r="M3482">
        <f t="shared" si="103"/>
        <v>51.379483</v>
      </c>
      <c r="X3482">
        <f t="shared" si="104"/>
        <v>2.878925377383779E-2</v>
      </c>
    </row>
    <row r="3483" spans="1:24">
      <c r="A3483">
        <v>2021</v>
      </c>
      <c r="B3483" t="str">
        <f t="shared" si="99"/>
        <v>Lakeport</v>
      </c>
      <c r="C3483" t="str">
        <f t="shared" si="108"/>
        <v>City</v>
      </c>
      <c r="D3483" t="str">
        <f t="shared" si="108"/>
        <v>06</v>
      </c>
      <c r="E3483" t="str">
        <f t="shared" si="108"/>
        <v>033</v>
      </c>
      <c r="F3483">
        <f t="shared" si="108"/>
        <v>39710</v>
      </c>
      <c r="G3483" t="str">
        <f t="shared" si="108"/>
        <v>CA</v>
      </c>
      <c r="L3483">
        <f t="shared" si="102"/>
        <v>20.995740999999999</v>
      </c>
      <c r="M3483">
        <f t="shared" si="103"/>
        <v>6.9317929999999999</v>
      </c>
      <c r="X3483">
        <f t="shared" si="104"/>
        <v>9.2446232025317501E-2</v>
      </c>
    </row>
    <row r="3484" spans="1:24">
      <c r="A3484">
        <v>2021</v>
      </c>
      <c r="B3484" t="str">
        <f t="shared" si="99"/>
        <v>Lakeport Unified School District</v>
      </c>
      <c r="C3484" t="str">
        <f t="shared" si="108"/>
        <v>School District</v>
      </c>
      <c r="D3484" t="str">
        <f t="shared" si="108"/>
        <v>06</v>
      </c>
      <c r="E3484" t="str">
        <f t="shared" si="108"/>
        <v>033</v>
      </c>
      <c r="F3484" t="str">
        <f t="shared" si="108"/>
        <v>20670</v>
      </c>
      <c r="G3484" t="str">
        <f t="shared" si="108"/>
        <v>CA</v>
      </c>
      <c r="L3484">
        <f t="shared" si="102"/>
        <v>41.900827999999997</v>
      </c>
      <c r="M3484">
        <f t="shared" si="103"/>
        <v>20.062137999999997</v>
      </c>
      <c r="X3484">
        <f t="shared" si="104"/>
        <v>8.8473919098574605E-2</v>
      </c>
    </row>
    <row r="3485" spans="1:24">
      <c r="A3485">
        <v>2021</v>
      </c>
      <c r="B3485" t="str">
        <f t="shared" si="99"/>
        <v>Lakeside Joint Elementary School District</v>
      </c>
      <c r="C3485" t="str">
        <f t="shared" si="108"/>
        <v>School District</v>
      </c>
      <c r="D3485" t="str">
        <f t="shared" si="108"/>
        <v>06</v>
      </c>
      <c r="E3485" t="str">
        <f t="shared" si="108"/>
        <v>085</v>
      </c>
      <c r="F3485" t="str">
        <f t="shared" si="108"/>
        <v>20700</v>
      </c>
      <c r="G3485" t="str">
        <f t="shared" si="108"/>
        <v>CA</v>
      </c>
      <c r="L3485">
        <f t="shared" si="102"/>
        <v>5.4944379999999997</v>
      </c>
      <c r="M3485">
        <f t="shared" si="103"/>
        <v>2.6788569999999998</v>
      </c>
      <c r="X3485">
        <f t="shared" si="104"/>
        <v>4.5010917740349682E-2</v>
      </c>
    </row>
    <row r="3486" spans="1:24">
      <c r="A3486">
        <v>2021</v>
      </c>
      <c r="B3486" t="str">
        <f t="shared" si="99"/>
        <v>Lakeside Union Elementary School District Hanford</v>
      </c>
      <c r="C3486" t="str">
        <f t="shared" si="108"/>
        <v>School District</v>
      </c>
      <c r="D3486" t="str">
        <f t="shared" si="108"/>
        <v>06</v>
      </c>
      <c r="E3486" t="str">
        <f t="shared" si="108"/>
        <v>031</v>
      </c>
      <c r="F3486" t="str">
        <f t="shared" si="108"/>
        <v>20760</v>
      </c>
      <c r="G3486" t="str">
        <f t="shared" si="108"/>
        <v>CA</v>
      </c>
      <c r="L3486">
        <f t="shared" si="102"/>
        <v>11.143846</v>
      </c>
      <c r="M3486">
        <f t="shared" si="103"/>
        <v>5.3478430000000001</v>
      </c>
      <c r="X3486" t="str">
        <f t="shared" si="104"/>
        <v/>
      </c>
    </row>
    <row r="3487" spans="1:24">
      <c r="A3487">
        <v>2021</v>
      </c>
      <c r="B3487" t="str">
        <f t="shared" si="99"/>
        <v>Lakeside Union School District (Kern County)</v>
      </c>
      <c r="C3487" t="str">
        <f t="shared" ref="C3487:G3496" si="109">C624</f>
        <v>School District</v>
      </c>
      <c r="D3487" t="str">
        <f t="shared" si="109"/>
        <v>06</v>
      </c>
      <c r="E3487" t="str">
        <f t="shared" si="109"/>
        <v>029</v>
      </c>
      <c r="F3487" t="str">
        <f t="shared" si="109"/>
        <v>20730</v>
      </c>
      <c r="G3487" t="str">
        <f t="shared" si="109"/>
        <v>CA</v>
      </c>
      <c r="L3487">
        <f t="shared" si="102"/>
        <v>41.680878</v>
      </c>
      <c r="M3487">
        <f t="shared" si="103"/>
        <v>18.514932999999999</v>
      </c>
      <c r="X3487" t="str">
        <f t="shared" si="104"/>
        <v/>
      </c>
    </row>
    <row r="3488" spans="1:24">
      <c r="A3488">
        <v>2021</v>
      </c>
      <c r="B3488" t="str">
        <f t="shared" si="99"/>
        <v>Lakeside Union School District (San Diego County)</v>
      </c>
      <c r="C3488" t="str">
        <f t="shared" si="109"/>
        <v>School District</v>
      </c>
      <c r="D3488" t="str">
        <f t="shared" si="109"/>
        <v>06</v>
      </c>
      <c r="E3488" t="str">
        <f t="shared" si="109"/>
        <v>073</v>
      </c>
      <c r="F3488" t="str">
        <f t="shared" si="109"/>
        <v>20790</v>
      </c>
      <c r="G3488" t="str">
        <f t="shared" si="109"/>
        <v>CA</v>
      </c>
      <c r="L3488">
        <f t="shared" si="102"/>
        <v>134.30877599999999</v>
      </c>
      <c r="M3488">
        <f t="shared" si="103"/>
        <v>63.684579999999997</v>
      </c>
      <c r="X3488" t="str">
        <f t="shared" si="104"/>
        <v/>
      </c>
    </row>
    <row r="3489" spans="1:24">
      <c r="A3489">
        <v>2021</v>
      </c>
      <c r="B3489" t="str">
        <f t="shared" si="99"/>
        <v>Lakewood</v>
      </c>
      <c r="C3489" t="str">
        <f t="shared" si="109"/>
        <v>City</v>
      </c>
      <c r="D3489" t="str">
        <f t="shared" si="109"/>
        <v>06</v>
      </c>
      <c r="E3489" t="str">
        <f t="shared" si="109"/>
        <v>037</v>
      </c>
      <c r="F3489">
        <f t="shared" si="109"/>
        <v>39892</v>
      </c>
      <c r="G3489" t="str">
        <f t="shared" si="109"/>
        <v>CA</v>
      </c>
      <c r="L3489">
        <f t="shared" si="102"/>
        <v>158.905531</v>
      </c>
      <c r="M3489">
        <f t="shared" si="103"/>
        <v>61.435370999999996</v>
      </c>
      <c r="X3489">
        <f t="shared" si="104"/>
        <v>-3.2026565298633243E-2</v>
      </c>
    </row>
    <row r="3490" spans="1:24">
      <c r="A3490">
        <v>2021</v>
      </c>
      <c r="B3490" t="str">
        <f t="shared" ref="B3490:B3553" si="110">B627</f>
        <v>Lammersville Unified School District</v>
      </c>
      <c r="C3490" t="str">
        <f t="shared" si="109"/>
        <v>School District</v>
      </c>
      <c r="D3490" t="str">
        <f t="shared" si="109"/>
        <v>06</v>
      </c>
      <c r="E3490" t="str">
        <f t="shared" si="109"/>
        <v>077</v>
      </c>
      <c r="F3490" t="str">
        <f t="shared" si="109"/>
        <v>01410</v>
      </c>
      <c r="G3490" t="str">
        <f t="shared" si="109"/>
        <v>CA</v>
      </c>
      <c r="L3490">
        <f t="shared" si="102"/>
        <v>180.83937699999998</v>
      </c>
      <c r="M3490">
        <f t="shared" si="103"/>
        <v>66.657584</v>
      </c>
      <c r="X3490" t="str">
        <f t="shared" si="104"/>
        <v/>
      </c>
    </row>
    <row r="3491" spans="1:24">
      <c r="A3491">
        <v>2021</v>
      </c>
      <c r="B3491" t="str">
        <f t="shared" si="110"/>
        <v>Lamont Elementary School District</v>
      </c>
      <c r="C3491" t="str">
        <f t="shared" si="109"/>
        <v>School District</v>
      </c>
      <c r="D3491" t="str">
        <f t="shared" si="109"/>
        <v>06</v>
      </c>
      <c r="E3491" t="str">
        <f t="shared" si="109"/>
        <v>029</v>
      </c>
      <c r="F3491" t="str">
        <f t="shared" si="109"/>
        <v>20850</v>
      </c>
      <c r="G3491" t="str">
        <f t="shared" si="109"/>
        <v>CA</v>
      </c>
      <c r="L3491">
        <f t="shared" si="102"/>
        <v>123.48377499999999</v>
      </c>
      <c r="M3491">
        <f t="shared" si="103"/>
        <v>55.098628999999995</v>
      </c>
      <c r="X3491">
        <f t="shared" si="104"/>
        <v>8.1177586751990022E-2</v>
      </c>
    </row>
    <row r="3492" spans="1:24">
      <c r="A3492">
        <v>2021</v>
      </c>
      <c r="B3492" t="str">
        <f t="shared" si="110"/>
        <v>Lancaster</v>
      </c>
      <c r="C3492" t="str">
        <f t="shared" si="109"/>
        <v>City</v>
      </c>
      <c r="D3492" t="str">
        <f t="shared" si="109"/>
        <v>06</v>
      </c>
      <c r="E3492" t="str">
        <f t="shared" si="109"/>
        <v>037</v>
      </c>
      <c r="F3492">
        <f t="shared" si="109"/>
        <v>40130</v>
      </c>
      <c r="G3492" t="str">
        <f t="shared" si="109"/>
        <v>CA</v>
      </c>
      <c r="L3492">
        <f t="shared" si="102"/>
        <v>316.19856299999998</v>
      </c>
      <c r="M3492">
        <f t="shared" si="103"/>
        <v>98.777679999999989</v>
      </c>
      <c r="X3492">
        <f t="shared" si="104"/>
        <v>0.15698673269207558</v>
      </c>
    </row>
    <row r="3493" spans="1:24">
      <c r="A3493">
        <v>2021</v>
      </c>
      <c r="B3493" t="str">
        <f t="shared" si="110"/>
        <v>Lancaster School District</v>
      </c>
      <c r="C3493" t="str">
        <f t="shared" si="109"/>
        <v>School District</v>
      </c>
      <c r="D3493" t="str">
        <f t="shared" si="109"/>
        <v>06</v>
      </c>
      <c r="E3493" t="str">
        <f t="shared" si="109"/>
        <v>037</v>
      </c>
      <c r="F3493" t="str">
        <f t="shared" si="109"/>
        <v>20880</v>
      </c>
      <c r="G3493" t="str">
        <f t="shared" si="109"/>
        <v>CA</v>
      </c>
      <c r="L3493">
        <f t="shared" si="102"/>
        <v>447.89048499999996</v>
      </c>
      <c r="M3493">
        <f t="shared" si="103"/>
        <v>213.83505</v>
      </c>
      <c r="X3493" t="str">
        <f t="shared" si="104"/>
        <v/>
      </c>
    </row>
    <row r="3494" spans="1:24">
      <c r="A3494">
        <v>2021</v>
      </c>
      <c r="B3494" t="str">
        <f t="shared" si="110"/>
        <v>Larkspur</v>
      </c>
      <c r="C3494" t="str">
        <f t="shared" si="109"/>
        <v>City</v>
      </c>
      <c r="D3494" t="str">
        <f t="shared" si="109"/>
        <v>06</v>
      </c>
      <c r="E3494" t="str">
        <f t="shared" si="109"/>
        <v>041</v>
      </c>
      <c r="F3494">
        <f t="shared" si="109"/>
        <v>40438</v>
      </c>
      <c r="G3494" t="str">
        <f t="shared" si="109"/>
        <v>CA</v>
      </c>
      <c r="L3494">
        <f t="shared" si="102"/>
        <v>50.825654</v>
      </c>
      <c r="M3494">
        <f t="shared" si="103"/>
        <v>19.729749999999999</v>
      </c>
      <c r="X3494">
        <f t="shared" si="104"/>
        <v>6.2416499533520929E-2</v>
      </c>
    </row>
    <row r="3495" spans="1:24">
      <c r="A3495">
        <v>2021</v>
      </c>
      <c r="B3495" t="str">
        <f t="shared" si="110"/>
        <v>Larkspur-Corte Madera School District</v>
      </c>
      <c r="C3495" t="str">
        <f t="shared" si="109"/>
        <v>School District</v>
      </c>
      <c r="D3495" t="str">
        <f t="shared" si="109"/>
        <v>06</v>
      </c>
      <c r="E3495" t="str">
        <f t="shared" si="109"/>
        <v>041</v>
      </c>
      <c r="F3495" t="str">
        <f t="shared" si="109"/>
        <v>20910</v>
      </c>
      <c r="G3495" t="str">
        <f t="shared" si="109"/>
        <v>CA</v>
      </c>
      <c r="L3495">
        <f t="shared" si="102"/>
        <v>52.321329999999996</v>
      </c>
      <c r="M3495">
        <f t="shared" si="103"/>
        <v>23.160102999999999</v>
      </c>
      <c r="X3495">
        <f t="shared" si="104"/>
        <v>1.6136944388236818E-2</v>
      </c>
    </row>
    <row r="3496" spans="1:24">
      <c r="A3496">
        <v>2021</v>
      </c>
      <c r="B3496" t="str">
        <f t="shared" si="110"/>
        <v>Las Lomitas School District</v>
      </c>
      <c r="C3496" t="str">
        <f t="shared" si="109"/>
        <v>School District</v>
      </c>
      <c r="D3496" t="str">
        <f t="shared" si="109"/>
        <v>06</v>
      </c>
      <c r="E3496" t="str">
        <f t="shared" si="109"/>
        <v>081</v>
      </c>
      <c r="F3496" t="str">
        <f t="shared" si="109"/>
        <v>22380</v>
      </c>
      <c r="G3496" t="str">
        <f t="shared" si="109"/>
        <v>CA</v>
      </c>
      <c r="L3496">
        <f t="shared" si="102"/>
        <v>68.124409999999997</v>
      </c>
      <c r="M3496">
        <f t="shared" si="103"/>
        <v>31.649756999999997</v>
      </c>
      <c r="X3496" t="str">
        <f t="shared" si="104"/>
        <v/>
      </c>
    </row>
    <row r="3497" spans="1:24">
      <c r="A3497">
        <v>2021</v>
      </c>
      <c r="B3497" t="str">
        <f t="shared" si="110"/>
        <v>Las Virgenes Unified School District</v>
      </c>
      <c r="C3497" t="str">
        <f t="shared" ref="C3497:G3506" si="111">C634</f>
        <v>School District</v>
      </c>
      <c r="D3497" t="str">
        <f t="shared" si="111"/>
        <v>06</v>
      </c>
      <c r="E3497" t="str">
        <f t="shared" si="111"/>
        <v>037</v>
      </c>
      <c r="F3497" t="str">
        <f t="shared" si="111"/>
        <v>21000</v>
      </c>
      <c r="G3497" t="str">
        <f t="shared" si="111"/>
        <v>CA</v>
      </c>
      <c r="L3497">
        <f t="shared" si="102"/>
        <v>290.70471099999997</v>
      </c>
      <c r="M3497">
        <f t="shared" si="103"/>
        <v>133.48114799999999</v>
      </c>
      <c r="X3497">
        <f t="shared" si="104"/>
        <v>5.0832765194157248E-2</v>
      </c>
    </row>
    <row r="3498" spans="1:24">
      <c r="A3498">
        <v>2021</v>
      </c>
      <c r="B3498" t="str">
        <f t="shared" si="110"/>
        <v>Lassen County</v>
      </c>
      <c r="C3498" t="str">
        <f t="shared" si="111"/>
        <v>County</v>
      </c>
      <c r="D3498" t="str">
        <f t="shared" si="111"/>
        <v>06</v>
      </c>
      <c r="E3498" t="str">
        <f t="shared" si="111"/>
        <v>035</v>
      </c>
      <c r="F3498" t="str">
        <f t="shared" si="111"/>
        <v>00000</v>
      </c>
      <c r="G3498" t="str">
        <f t="shared" si="111"/>
        <v>CA</v>
      </c>
      <c r="L3498">
        <f t="shared" si="102"/>
        <v>104.166679</v>
      </c>
      <c r="M3498">
        <f t="shared" si="103"/>
        <v>19.857340000000001</v>
      </c>
      <c r="X3498">
        <f t="shared" si="104"/>
        <v>7.752431052793099E-2</v>
      </c>
    </row>
    <row r="3499" spans="1:24">
      <c r="A3499">
        <v>2021</v>
      </c>
      <c r="B3499" t="str">
        <f t="shared" si="110"/>
        <v>Lassen County Office of Education</v>
      </c>
      <c r="C3499" t="str">
        <f t="shared" si="111"/>
        <v>School District</v>
      </c>
      <c r="D3499" t="str">
        <f t="shared" si="111"/>
        <v>06</v>
      </c>
      <c r="E3499" t="str">
        <f t="shared" si="111"/>
        <v>035</v>
      </c>
      <c r="F3499" t="str">
        <f t="shared" si="111"/>
        <v>91015</v>
      </c>
      <c r="G3499" t="str">
        <f t="shared" si="111"/>
        <v>CA</v>
      </c>
      <c r="L3499">
        <f t="shared" si="102"/>
        <v>21.431567999999999</v>
      </c>
      <c r="M3499">
        <f t="shared" si="103"/>
        <v>8.7867549999999994</v>
      </c>
      <c r="X3499">
        <f t="shared" si="104"/>
        <v>3.1032260965868891E-2</v>
      </c>
    </row>
    <row r="3500" spans="1:24">
      <c r="A3500">
        <v>2021</v>
      </c>
      <c r="B3500" t="str">
        <f t="shared" si="110"/>
        <v>Lassen Union High School District</v>
      </c>
      <c r="C3500" t="str">
        <f t="shared" si="111"/>
        <v>School District</v>
      </c>
      <c r="D3500" t="str">
        <f t="shared" si="111"/>
        <v>06</v>
      </c>
      <c r="E3500" t="str">
        <f t="shared" si="111"/>
        <v>035</v>
      </c>
      <c r="F3500" t="str">
        <f t="shared" si="111"/>
        <v>21060</v>
      </c>
      <c r="G3500" t="str">
        <f t="shared" si="111"/>
        <v>CA</v>
      </c>
      <c r="L3500">
        <f t="shared" si="102"/>
        <v>23.851859999999999</v>
      </c>
      <c r="M3500">
        <f t="shared" si="103"/>
        <v>11.693595999999999</v>
      </c>
      <c r="X3500">
        <f t="shared" si="104"/>
        <v>0.11675727097812914</v>
      </c>
    </row>
    <row r="3501" spans="1:24">
      <c r="A3501">
        <v>2021</v>
      </c>
      <c r="B3501" t="str">
        <f t="shared" si="110"/>
        <v>Lassen View Union Elementary School District</v>
      </c>
      <c r="C3501" t="str">
        <f t="shared" si="111"/>
        <v>School District</v>
      </c>
      <c r="D3501" t="str">
        <f t="shared" si="111"/>
        <v>06</v>
      </c>
      <c r="E3501" t="str">
        <f t="shared" si="111"/>
        <v>103</v>
      </c>
      <c r="F3501" t="str">
        <f t="shared" si="111"/>
        <v>21090</v>
      </c>
      <c r="G3501" t="str">
        <f t="shared" si="111"/>
        <v>CA</v>
      </c>
      <c r="L3501">
        <f t="shared" si="102"/>
        <v>9.0696370000000002</v>
      </c>
      <c r="M3501">
        <f t="shared" si="103"/>
        <v>4.3853659999999994</v>
      </c>
      <c r="X3501">
        <f t="shared" si="104"/>
        <v>3.544026494826865E-2</v>
      </c>
    </row>
    <row r="3502" spans="1:24">
      <c r="A3502">
        <v>2021</v>
      </c>
      <c r="B3502" t="str">
        <f t="shared" si="110"/>
        <v>Lathrop</v>
      </c>
      <c r="C3502" t="str">
        <f t="shared" si="111"/>
        <v>City</v>
      </c>
      <c r="D3502" t="str">
        <f t="shared" si="111"/>
        <v>06</v>
      </c>
      <c r="E3502" t="str">
        <f t="shared" si="111"/>
        <v>077</v>
      </c>
      <c r="F3502">
        <f t="shared" si="111"/>
        <v>40704</v>
      </c>
      <c r="G3502" t="str">
        <f t="shared" si="111"/>
        <v>CA</v>
      </c>
      <c r="L3502">
        <f t="shared" si="102"/>
        <v>157.878863</v>
      </c>
      <c r="M3502">
        <f t="shared" si="103"/>
        <v>30.359755999999997</v>
      </c>
      <c r="X3502">
        <f t="shared" si="104"/>
        <v>0.23078651368860309</v>
      </c>
    </row>
    <row r="3503" spans="1:24">
      <c r="A3503">
        <v>2021</v>
      </c>
      <c r="B3503" t="str">
        <f t="shared" si="110"/>
        <v>Laton Joint Unified School District</v>
      </c>
      <c r="C3503" t="str">
        <f t="shared" si="111"/>
        <v>School District</v>
      </c>
      <c r="D3503" t="str">
        <f t="shared" si="111"/>
        <v>06</v>
      </c>
      <c r="E3503" t="str">
        <f t="shared" si="111"/>
        <v>019</v>
      </c>
      <c r="F3503" t="str">
        <f t="shared" si="111"/>
        <v>21150</v>
      </c>
      <c r="G3503" t="str">
        <f t="shared" si="111"/>
        <v>CA</v>
      </c>
      <c r="L3503">
        <f t="shared" si="102"/>
        <v>22.670818000000001</v>
      </c>
      <c r="M3503">
        <f t="shared" si="103"/>
        <v>10.711584999999999</v>
      </c>
      <c r="X3503">
        <f t="shared" si="104"/>
        <v>7.862602662462384E-2</v>
      </c>
    </row>
    <row r="3504" spans="1:24">
      <c r="A3504">
        <v>2021</v>
      </c>
      <c r="B3504" t="str">
        <f t="shared" si="110"/>
        <v>Latrobe Elementary School District</v>
      </c>
      <c r="C3504" t="str">
        <f t="shared" si="111"/>
        <v>School District</v>
      </c>
      <c r="D3504" t="str">
        <f t="shared" si="111"/>
        <v>06</v>
      </c>
      <c r="E3504" t="str">
        <f t="shared" si="111"/>
        <v>017</v>
      </c>
      <c r="F3504" t="str">
        <f t="shared" si="111"/>
        <v>21180</v>
      </c>
      <c r="G3504" t="str">
        <f t="shared" si="111"/>
        <v>CA</v>
      </c>
      <c r="L3504">
        <f t="shared" si="102"/>
        <v>5.8555909999999995</v>
      </c>
      <c r="M3504">
        <f t="shared" si="103"/>
        <v>2.8180190000000001</v>
      </c>
      <c r="X3504">
        <f t="shared" si="104"/>
        <v>9.870495537166632E-2</v>
      </c>
    </row>
    <row r="3505" spans="1:24">
      <c r="A3505">
        <v>2021</v>
      </c>
      <c r="B3505" t="str">
        <f t="shared" si="110"/>
        <v>Lawndale</v>
      </c>
      <c r="C3505" t="str">
        <f t="shared" si="111"/>
        <v>City</v>
      </c>
      <c r="D3505" t="str">
        <f t="shared" si="111"/>
        <v>06</v>
      </c>
      <c r="E3505" t="str">
        <f t="shared" si="111"/>
        <v>037</v>
      </c>
      <c r="F3505" t="str">
        <f t="shared" si="111"/>
        <v>40886</v>
      </c>
      <c r="G3505" t="str">
        <f t="shared" si="111"/>
        <v>CA</v>
      </c>
      <c r="L3505">
        <f t="shared" ref="L3505:L3568" si="112">IFERROR(VLOOKUP(B3505,revenue2021,12,0)*0.000001,IFERROR(L642/(1+$X3505),L642))</f>
        <v>42.905611999999998</v>
      </c>
      <c r="M3505">
        <f t="shared" ref="M3505:M3568" si="113">IFERROR(VLOOKUP(B3505,revenue2021,13,0)*0.000001,IFERROR(M642/(1+$X3505),M642))</f>
        <v>18.475144999999998</v>
      </c>
      <c r="X3505">
        <f t="shared" ref="X3505:X3568" si="114">IFERROR(VLOOKUP(B3505,chgs2021,4,0),"")</f>
        <v>1.4401546983380377E-2</v>
      </c>
    </row>
    <row r="3506" spans="1:24">
      <c r="A3506">
        <v>2021</v>
      </c>
      <c r="B3506" t="str">
        <f t="shared" si="110"/>
        <v>Lawndale Elementary School District</v>
      </c>
      <c r="C3506" t="str">
        <f t="shared" si="111"/>
        <v>School District</v>
      </c>
      <c r="D3506" t="str">
        <f t="shared" si="111"/>
        <v>06</v>
      </c>
      <c r="E3506" t="str">
        <f t="shared" si="111"/>
        <v>037</v>
      </c>
      <c r="F3506" t="str">
        <f t="shared" si="111"/>
        <v>21210</v>
      </c>
      <c r="G3506" t="str">
        <f t="shared" si="111"/>
        <v>CA</v>
      </c>
      <c r="L3506">
        <f t="shared" si="112"/>
        <v>275.672888</v>
      </c>
      <c r="M3506">
        <f t="shared" si="113"/>
        <v>92.336609999999993</v>
      </c>
      <c r="X3506">
        <f t="shared" si="114"/>
        <v>8.7150342667823538E-2</v>
      </c>
    </row>
    <row r="3507" spans="1:24">
      <c r="A3507">
        <v>2021</v>
      </c>
      <c r="B3507" t="str">
        <f t="shared" si="110"/>
        <v>Laytonville Unified School District</v>
      </c>
      <c r="C3507" t="str">
        <f t="shared" ref="C3507:G3516" si="115">C644</f>
        <v>School District</v>
      </c>
      <c r="D3507" t="str">
        <f t="shared" si="115"/>
        <v>06</v>
      </c>
      <c r="E3507" t="str">
        <f t="shared" si="115"/>
        <v>045</v>
      </c>
      <c r="F3507" t="str">
        <f t="shared" si="115"/>
        <v>42580</v>
      </c>
      <c r="G3507" t="str">
        <f t="shared" si="115"/>
        <v>CA</v>
      </c>
      <c r="L3507">
        <f t="shared" si="112"/>
        <v>15.152586999999999</v>
      </c>
      <c r="M3507">
        <f t="shared" si="113"/>
        <v>6.215649</v>
      </c>
      <c r="X3507">
        <f t="shared" si="114"/>
        <v>5.4705917369039757E-2</v>
      </c>
    </row>
    <row r="3508" spans="1:24">
      <c r="A3508">
        <v>2021</v>
      </c>
      <c r="B3508" t="str">
        <f t="shared" si="110"/>
        <v>Le Grand Union Elementary School District</v>
      </c>
      <c r="C3508" t="str">
        <f t="shared" si="115"/>
        <v>School District</v>
      </c>
      <c r="D3508" t="str">
        <f t="shared" si="115"/>
        <v>06</v>
      </c>
      <c r="E3508" t="str">
        <f t="shared" si="115"/>
        <v>047</v>
      </c>
      <c r="F3508" t="str">
        <f t="shared" si="115"/>
        <v>21240</v>
      </c>
      <c r="G3508" t="str">
        <f t="shared" si="115"/>
        <v>CA</v>
      </c>
      <c r="L3508">
        <f t="shared" si="112"/>
        <v>11.523095</v>
      </c>
      <c r="M3508">
        <f t="shared" si="113"/>
        <v>5.3795570000000001</v>
      </c>
      <c r="X3508">
        <f t="shared" si="114"/>
        <v>9.6840551777146719E-2</v>
      </c>
    </row>
    <row r="3509" spans="1:24">
      <c r="A3509">
        <v>2021</v>
      </c>
      <c r="B3509" t="str">
        <f t="shared" si="110"/>
        <v>Le Grand Union High School District</v>
      </c>
      <c r="C3509" t="str">
        <f t="shared" si="115"/>
        <v>School District</v>
      </c>
      <c r="D3509" t="str">
        <f t="shared" si="115"/>
        <v>06</v>
      </c>
      <c r="E3509" t="str">
        <f t="shared" si="115"/>
        <v>047</v>
      </c>
      <c r="F3509" t="str">
        <f t="shared" si="115"/>
        <v>21270</v>
      </c>
      <c r="G3509" t="str">
        <f t="shared" si="115"/>
        <v>CA</v>
      </c>
      <c r="L3509">
        <f t="shared" si="112"/>
        <v>21.187493</v>
      </c>
      <c r="M3509">
        <f t="shared" si="113"/>
        <v>9.6197129999999991</v>
      </c>
      <c r="X3509">
        <f t="shared" si="114"/>
        <v>0.12399062526152783</v>
      </c>
    </row>
    <row r="3510" spans="1:24">
      <c r="A3510">
        <v>2021</v>
      </c>
      <c r="B3510" t="str">
        <f t="shared" si="110"/>
        <v>Lemon Grove</v>
      </c>
      <c r="C3510" t="str">
        <f t="shared" si="115"/>
        <v>City</v>
      </c>
      <c r="D3510" t="str">
        <f t="shared" si="115"/>
        <v>06</v>
      </c>
      <c r="E3510" t="str">
        <f t="shared" si="115"/>
        <v>073</v>
      </c>
      <c r="F3510">
        <f t="shared" si="115"/>
        <v>41124</v>
      </c>
      <c r="G3510" t="str">
        <f t="shared" si="115"/>
        <v>CA</v>
      </c>
      <c r="L3510">
        <f t="shared" si="112"/>
        <v>48.069673999999999</v>
      </c>
      <c r="M3510">
        <f t="shared" si="113"/>
        <v>18.896186</v>
      </c>
      <c r="X3510">
        <f t="shared" si="114"/>
        <v>-1.0318806221776548E-2</v>
      </c>
    </row>
    <row r="3511" spans="1:24">
      <c r="A3511">
        <v>2021</v>
      </c>
      <c r="B3511" t="str">
        <f t="shared" si="110"/>
        <v>Lemon Grove School District</v>
      </c>
      <c r="C3511" t="str">
        <f t="shared" si="115"/>
        <v>School District</v>
      </c>
      <c r="D3511" t="str">
        <f t="shared" si="115"/>
        <v>06</v>
      </c>
      <c r="E3511" t="str">
        <f t="shared" si="115"/>
        <v>073</v>
      </c>
      <c r="F3511" t="str">
        <f t="shared" si="115"/>
        <v>21330</v>
      </c>
      <c r="G3511" t="str">
        <f t="shared" si="115"/>
        <v>CA</v>
      </c>
      <c r="L3511">
        <f t="shared" si="112"/>
        <v>106.10766699999999</v>
      </c>
      <c r="M3511">
        <f t="shared" si="113"/>
        <v>49.193326999999996</v>
      </c>
      <c r="X3511" t="str">
        <f t="shared" si="114"/>
        <v/>
      </c>
    </row>
    <row r="3512" spans="1:24">
      <c r="A3512">
        <v>2021</v>
      </c>
      <c r="B3512" t="str">
        <f t="shared" si="110"/>
        <v>Lemoore</v>
      </c>
      <c r="C3512" t="str">
        <f t="shared" si="115"/>
        <v>City</v>
      </c>
      <c r="D3512" t="str">
        <f t="shared" si="115"/>
        <v>06</v>
      </c>
      <c r="E3512" t="str">
        <f t="shared" si="115"/>
        <v>031</v>
      </c>
      <c r="F3512">
        <f t="shared" si="115"/>
        <v>41152</v>
      </c>
      <c r="G3512" t="str">
        <f t="shared" si="115"/>
        <v>CA</v>
      </c>
      <c r="L3512">
        <f t="shared" si="112"/>
        <v>47.721775999999998</v>
      </c>
      <c r="M3512">
        <f t="shared" si="113"/>
        <v>12.260797999999999</v>
      </c>
      <c r="X3512">
        <f t="shared" si="114"/>
        <v>0.34839169370357048</v>
      </c>
    </row>
    <row r="3513" spans="1:24">
      <c r="A3513">
        <v>2021</v>
      </c>
      <c r="B3513" t="str">
        <f t="shared" si="110"/>
        <v>Lemoore Union Elementary School District</v>
      </c>
      <c r="C3513" t="str">
        <f t="shared" si="115"/>
        <v>School District</v>
      </c>
      <c r="D3513" t="str">
        <f t="shared" si="115"/>
        <v>06</v>
      </c>
      <c r="E3513" t="str">
        <f t="shared" si="115"/>
        <v>031</v>
      </c>
      <c r="F3513" t="str">
        <f t="shared" si="115"/>
        <v>21360</v>
      </c>
      <c r="G3513" t="str">
        <f t="shared" si="115"/>
        <v>CA</v>
      </c>
      <c r="L3513">
        <f t="shared" si="112"/>
        <v>89.884478999999999</v>
      </c>
      <c r="M3513">
        <f t="shared" si="113"/>
        <v>42.793009999999995</v>
      </c>
      <c r="X3513">
        <f t="shared" si="114"/>
        <v>8.1380289814733581E-2</v>
      </c>
    </row>
    <row r="3514" spans="1:24">
      <c r="A3514">
        <v>2021</v>
      </c>
      <c r="B3514" t="str">
        <f t="shared" si="110"/>
        <v>Lemoore Union High School District</v>
      </c>
      <c r="C3514" t="str">
        <f t="shared" si="115"/>
        <v>School District</v>
      </c>
      <c r="D3514" t="str">
        <f t="shared" si="115"/>
        <v>06</v>
      </c>
      <c r="E3514" t="str">
        <f t="shared" si="115"/>
        <v>031</v>
      </c>
      <c r="F3514" t="str">
        <f t="shared" si="115"/>
        <v>21400</v>
      </c>
      <c r="G3514" t="str">
        <f t="shared" si="115"/>
        <v>CA</v>
      </c>
      <c r="L3514">
        <f t="shared" si="112"/>
        <v>66.581351999999995</v>
      </c>
      <c r="M3514">
        <f t="shared" si="113"/>
        <v>29.898631999999999</v>
      </c>
      <c r="X3514">
        <f t="shared" si="114"/>
        <v>0.12456978899101472</v>
      </c>
    </row>
    <row r="3515" spans="1:24">
      <c r="A3515">
        <v>2021</v>
      </c>
      <c r="B3515" t="str">
        <f t="shared" si="110"/>
        <v>Lennox School District</v>
      </c>
      <c r="C3515" t="str">
        <f t="shared" si="115"/>
        <v>School District</v>
      </c>
      <c r="D3515" t="str">
        <f t="shared" si="115"/>
        <v>06</v>
      </c>
      <c r="E3515" t="str">
        <f t="shared" si="115"/>
        <v>037</v>
      </c>
      <c r="F3515" t="str">
        <f t="shared" si="115"/>
        <v>21420</v>
      </c>
      <c r="G3515" t="str">
        <f t="shared" si="115"/>
        <v>CA</v>
      </c>
      <c r="L3515">
        <f t="shared" si="112"/>
        <v>175.777918</v>
      </c>
      <c r="M3515">
        <f t="shared" si="113"/>
        <v>81.754558000000003</v>
      </c>
      <c r="X3515" t="str">
        <f t="shared" si="114"/>
        <v/>
      </c>
    </row>
    <row r="3516" spans="1:24">
      <c r="A3516">
        <v>2021</v>
      </c>
      <c r="B3516" t="str">
        <f t="shared" si="110"/>
        <v>Lewiston Elementary School District</v>
      </c>
      <c r="C3516" t="str">
        <f t="shared" si="115"/>
        <v>School District</v>
      </c>
      <c r="D3516" t="str">
        <f t="shared" si="115"/>
        <v>06</v>
      </c>
      <c r="E3516" t="str">
        <f t="shared" si="115"/>
        <v>105</v>
      </c>
      <c r="F3516" t="str">
        <f t="shared" si="115"/>
        <v>21480</v>
      </c>
      <c r="G3516" t="str">
        <f t="shared" si="115"/>
        <v>CA</v>
      </c>
      <c r="L3516">
        <f t="shared" si="112"/>
        <v>3.2196829999999999</v>
      </c>
      <c r="M3516">
        <f t="shared" si="113"/>
        <v>1.3571009999999999</v>
      </c>
      <c r="X3516">
        <f t="shared" si="114"/>
        <v>3.5848971522017901E-2</v>
      </c>
    </row>
    <row r="3517" spans="1:24">
      <c r="A3517">
        <v>2021</v>
      </c>
      <c r="B3517" t="str">
        <f t="shared" si="110"/>
        <v>Liberty Elementary School District</v>
      </c>
      <c r="C3517" t="str">
        <f t="shared" ref="C3517:G3526" si="116">C654</f>
        <v>School District</v>
      </c>
      <c r="D3517" t="str">
        <f t="shared" si="116"/>
        <v>06</v>
      </c>
      <c r="E3517" t="str">
        <f t="shared" si="116"/>
        <v>097</v>
      </c>
      <c r="F3517" t="str">
        <f t="shared" si="116"/>
        <v>21540</v>
      </c>
      <c r="G3517" t="str">
        <f t="shared" si="116"/>
        <v>CA</v>
      </c>
      <c r="L3517">
        <f t="shared" si="112"/>
        <v>9.1465899999999998</v>
      </c>
      <c r="M3517">
        <f t="shared" si="113"/>
        <v>4.1043240000000001</v>
      </c>
      <c r="X3517">
        <f t="shared" si="114"/>
        <v>0.41603137840042681</v>
      </c>
    </row>
    <row r="3518" spans="1:24">
      <c r="A3518">
        <v>2021</v>
      </c>
      <c r="B3518" t="str">
        <f t="shared" si="110"/>
        <v>Liberty Union High School District</v>
      </c>
      <c r="C3518" t="str">
        <f t="shared" si="116"/>
        <v>School District</v>
      </c>
      <c r="D3518" t="str">
        <f t="shared" si="116"/>
        <v>06</v>
      </c>
      <c r="E3518" t="str">
        <f t="shared" si="116"/>
        <v>013</v>
      </c>
      <c r="F3518" t="str">
        <f t="shared" si="116"/>
        <v>21600</v>
      </c>
      <c r="G3518" t="str">
        <f t="shared" si="116"/>
        <v>CA</v>
      </c>
      <c r="L3518">
        <f t="shared" si="112"/>
        <v>238.05176899999998</v>
      </c>
      <c r="M3518">
        <f t="shared" si="113"/>
        <v>105.265005</v>
      </c>
      <c r="X3518">
        <f t="shared" si="114"/>
        <v>4.9148259024552596E-2</v>
      </c>
    </row>
    <row r="3519" spans="1:24">
      <c r="A3519">
        <v>2021</v>
      </c>
      <c r="B3519" t="str">
        <f t="shared" si="110"/>
        <v>Lincoln</v>
      </c>
      <c r="C3519" t="str">
        <f t="shared" si="116"/>
        <v>City</v>
      </c>
      <c r="D3519" t="str">
        <f t="shared" si="116"/>
        <v>06</v>
      </c>
      <c r="E3519" t="str">
        <f t="shared" si="116"/>
        <v>061</v>
      </c>
      <c r="F3519" t="str">
        <f t="shared" si="116"/>
        <v>41474</v>
      </c>
      <c r="G3519" t="str">
        <f t="shared" si="116"/>
        <v>CA</v>
      </c>
      <c r="L3519">
        <f t="shared" si="112"/>
        <v>133.483384</v>
      </c>
      <c r="M3519">
        <f t="shared" si="113"/>
        <v>24.331679999999999</v>
      </c>
      <c r="X3519">
        <f t="shared" si="114"/>
        <v>9.5080051803578924E-2</v>
      </c>
    </row>
    <row r="3520" spans="1:24">
      <c r="A3520">
        <v>2021</v>
      </c>
      <c r="B3520" t="str">
        <f t="shared" si="110"/>
        <v>Lincoln Unified School District</v>
      </c>
      <c r="C3520" t="str">
        <f t="shared" si="116"/>
        <v>School District</v>
      </c>
      <c r="D3520" t="str">
        <f t="shared" si="116"/>
        <v>06</v>
      </c>
      <c r="E3520" t="str">
        <f t="shared" si="116"/>
        <v>077</v>
      </c>
      <c r="F3520" t="str">
        <f t="shared" si="116"/>
        <v>21690</v>
      </c>
      <c r="G3520" t="str">
        <f t="shared" si="116"/>
        <v>CA</v>
      </c>
      <c r="L3520">
        <f t="shared" si="112"/>
        <v>266.72445199999999</v>
      </c>
      <c r="M3520">
        <f t="shared" si="113"/>
        <v>119.12029899999999</v>
      </c>
      <c r="X3520">
        <f t="shared" si="114"/>
        <v>4.9230721759648557E-2</v>
      </c>
    </row>
    <row r="3521" spans="1:24">
      <c r="A3521">
        <v>2021</v>
      </c>
      <c r="B3521" t="str">
        <f t="shared" si="110"/>
        <v>Linden Unified School District</v>
      </c>
      <c r="C3521" t="str">
        <f t="shared" si="116"/>
        <v>School District</v>
      </c>
      <c r="D3521" t="str">
        <f t="shared" si="116"/>
        <v>06</v>
      </c>
      <c r="E3521" t="str">
        <f t="shared" si="116"/>
        <v>077</v>
      </c>
      <c r="F3521" t="str">
        <f t="shared" si="116"/>
        <v>21810</v>
      </c>
      <c r="G3521" t="str">
        <f t="shared" si="116"/>
        <v>CA</v>
      </c>
      <c r="L3521">
        <f t="shared" si="112"/>
        <v>64.236419999999995</v>
      </c>
      <c r="M3521">
        <f t="shared" si="113"/>
        <v>31.265552</v>
      </c>
      <c r="X3521">
        <f t="shared" si="114"/>
        <v>4.3265309293613753E-2</v>
      </c>
    </row>
    <row r="3522" spans="1:24">
      <c r="A3522">
        <v>2021</v>
      </c>
      <c r="B3522" t="str">
        <f t="shared" si="110"/>
        <v>Lindsay</v>
      </c>
      <c r="C3522" t="str">
        <f t="shared" si="116"/>
        <v>City</v>
      </c>
      <c r="D3522" t="str">
        <f t="shared" si="116"/>
        <v>06</v>
      </c>
      <c r="E3522" t="str">
        <f t="shared" si="116"/>
        <v>107</v>
      </c>
      <c r="F3522" t="str">
        <f t="shared" si="116"/>
        <v>41712</v>
      </c>
      <c r="G3522" t="str">
        <f t="shared" si="116"/>
        <v>CA</v>
      </c>
      <c r="L3522">
        <f t="shared" si="112"/>
        <v>21.948954999999998</v>
      </c>
      <c r="M3522">
        <f t="shared" si="113"/>
        <v>7.1729439999999993</v>
      </c>
      <c r="X3522">
        <f t="shared" si="114"/>
        <v>0.15743229501206663</v>
      </c>
    </row>
    <row r="3523" spans="1:24">
      <c r="A3523">
        <v>2021</v>
      </c>
      <c r="B3523" t="str">
        <f t="shared" si="110"/>
        <v>Lindsay Unified School District</v>
      </c>
      <c r="C3523" t="str">
        <f t="shared" si="116"/>
        <v>School District</v>
      </c>
      <c r="D3523" t="str">
        <f t="shared" si="116"/>
        <v>06</v>
      </c>
      <c r="E3523" t="str">
        <f t="shared" si="116"/>
        <v>107</v>
      </c>
      <c r="F3523" t="str">
        <f t="shared" si="116"/>
        <v>21870</v>
      </c>
      <c r="G3523" t="str">
        <f t="shared" si="116"/>
        <v>CA</v>
      </c>
      <c r="L3523">
        <f t="shared" si="112"/>
        <v>202.90947599999998</v>
      </c>
      <c r="M3523">
        <f t="shared" si="113"/>
        <v>92.392102999999992</v>
      </c>
      <c r="X3523">
        <f t="shared" si="114"/>
        <v>8.4444273571147171E-2</v>
      </c>
    </row>
    <row r="3524" spans="1:24">
      <c r="A3524">
        <v>2021</v>
      </c>
      <c r="B3524" t="str">
        <f t="shared" si="110"/>
        <v>Linns Valley-Poso Flat Union Elementary School District</v>
      </c>
      <c r="C3524" t="str">
        <f t="shared" si="116"/>
        <v>School District</v>
      </c>
      <c r="D3524" t="str">
        <f t="shared" si="116"/>
        <v>06</v>
      </c>
      <c r="E3524" t="str">
        <f t="shared" si="116"/>
        <v>029</v>
      </c>
      <c r="F3524" t="str">
        <f t="shared" si="116"/>
        <v>21900</v>
      </c>
      <c r="G3524" t="str">
        <f t="shared" si="116"/>
        <v>CA</v>
      </c>
      <c r="L3524">
        <f t="shared" si="112"/>
        <v>1.240164</v>
      </c>
      <c r="M3524">
        <f t="shared" si="113"/>
        <v>0.59766200000000003</v>
      </c>
      <c r="X3524" t="str">
        <f t="shared" si="114"/>
        <v/>
      </c>
    </row>
    <row r="3525" spans="1:24">
      <c r="A3525">
        <v>2021</v>
      </c>
      <c r="B3525" t="str">
        <f t="shared" si="110"/>
        <v>Little Lake City School District</v>
      </c>
      <c r="C3525" t="str">
        <f t="shared" si="116"/>
        <v>School District</v>
      </c>
      <c r="D3525" t="str">
        <f t="shared" si="116"/>
        <v>06</v>
      </c>
      <c r="E3525" t="str">
        <f t="shared" si="116"/>
        <v>037</v>
      </c>
      <c r="F3525" t="str">
        <f t="shared" si="116"/>
        <v>21930</v>
      </c>
      <c r="G3525" t="str">
        <f t="shared" si="116"/>
        <v>CA</v>
      </c>
      <c r="L3525">
        <f t="shared" si="112"/>
        <v>122.688592</v>
      </c>
      <c r="M3525">
        <f t="shared" si="113"/>
        <v>58.701345999999994</v>
      </c>
      <c r="X3525" t="str">
        <f t="shared" si="114"/>
        <v/>
      </c>
    </row>
    <row r="3526" spans="1:24">
      <c r="A3526">
        <v>2021</v>
      </c>
      <c r="B3526" t="str">
        <f t="shared" si="110"/>
        <v>Little Shasta Elementary School District</v>
      </c>
      <c r="C3526" t="str">
        <f t="shared" si="116"/>
        <v>School District</v>
      </c>
      <c r="D3526" t="str">
        <f t="shared" si="116"/>
        <v>06</v>
      </c>
      <c r="E3526" t="str">
        <f t="shared" si="116"/>
        <v>093</v>
      </c>
      <c r="F3526" t="str">
        <f t="shared" si="116"/>
        <v>21960</v>
      </c>
      <c r="G3526" t="str">
        <f t="shared" si="116"/>
        <v>CA</v>
      </c>
      <c r="L3526">
        <f t="shared" si="112"/>
        <v>0.70104499999999992</v>
      </c>
      <c r="M3526">
        <f t="shared" si="113"/>
        <v>0.345974</v>
      </c>
      <c r="X3526">
        <f t="shared" si="114"/>
        <v>-1.8561701581611037E-2</v>
      </c>
    </row>
    <row r="3527" spans="1:24">
      <c r="A3527">
        <v>2021</v>
      </c>
      <c r="B3527" t="str">
        <f t="shared" si="110"/>
        <v>Live Oak</v>
      </c>
      <c r="C3527" t="str">
        <f t="shared" ref="C3527:G3536" si="117">C664</f>
        <v>City</v>
      </c>
      <c r="D3527" t="str">
        <f t="shared" si="117"/>
        <v>06</v>
      </c>
      <c r="E3527" t="str">
        <f t="shared" si="117"/>
        <v>101</v>
      </c>
      <c r="F3527">
        <f t="shared" si="117"/>
        <v>41936</v>
      </c>
      <c r="G3527" t="str">
        <f t="shared" si="117"/>
        <v>CA</v>
      </c>
      <c r="L3527">
        <f t="shared" si="112"/>
        <v>15.301452999999999</v>
      </c>
      <c r="M3527">
        <f t="shared" si="113"/>
        <v>3.6586609999999999</v>
      </c>
      <c r="X3527">
        <f t="shared" si="114"/>
        <v>-5.8652410703730881E-2</v>
      </c>
    </row>
    <row r="3528" spans="1:24">
      <c r="A3528">
        <v>2021</v>
      </c>
      <c r="B3528" t="str">
        <f t="shared" si="110"/>
        <v>Live Oak School District</v>
      </c>
      <c r="C3528" t="str">
        <f t="shared" si="117"/>
        <v>School District</v>
      </c>
      <c r="D3528" t="str">
        <f t="shared" si="117"/>
        <v>06</v>
      </c>
      <c r="E3528" t="str">
        <f t="shared" si="117"/>
        <v>087</v>
      </c>
      <c r="F3528" t="str">
        <f t="shared" si="117"/>
        <v>21990</v>
      </c>
      <c r="G3528" t="str">
        <f t="shared" si="117"/>
        <v>CA</v>
      </c>
      <c r="L3528">
        <f t="shared" si="112"/>
        <v>54.827954999999996</v>
      </c>
      <c r="M3528">
        <f t="shared" si="113"/>
        <v>23.409072999999999</v>
      </c>
      <c r="X3528" t="str">
        <f t="shared" si="114"/>
        <v/>
      </c>
    </row>
    <row r="3529" spans="1:24">
      <c r="A3529">
        <v>2021</v>
      </c>
      <c r="B3529" t="str">
        <f t="shared" si="110"/>
        <v>Live Oak Unified School District</v>
      </c>
      <c r="C3529" t="str">
        <f t="shared" si="117"/>
        <v>School District</v>
      </c>
      <c r="D3529" t="str">
        <f t="shared" si="117"/>
        <v>06</v>
      </c>
      <c r="E3529" t="str">
        <f t="shared" si="117"/>
        <v>101</v>
      </c>
      <c r="F3529" t="str">
        <f t="shared" si="117"/>
        <v>22050</v>
      </c>
      <c r="G3529" t="str">
        <f t="shared" si="117"/>
        <v>CA</v>
      </c>
      <c r="L3529">
        <f t="shared" si="112"/>
        <v>58.630651999999998</v>
      </c>
      <c r="M3529">
        <f t="shared" si="113"/>
        <v>27.815607</v>
      </c>
      <c r="X3529">
        <f t="shared" si="114"/>
        <v>7.5553472490686599E-2</v>
      </c>
    </row>
    <row r="3530" spans="1:24">
      <c r="A3530">
        <v>2021</v>
      </c>
      <c r="B3530" t="str">
        <f t="shared" si="110"/>
        <v>Livermore</v>
      </c>
      <c r="C3530" t="str">
        <f t="shared" si="117"/>
        <v>City</v>
      </c>
      <c r="D3530" t="str">
        <f t="shared" si="117"/>
        <v>06</v>
      </c>
      <c r="E3530" t="str">
        <f t="shared" si="117"/>
        <v>001</v>
      </c>
      <c r="F3530">
        <f t="shared" si="117"/>
        <v>41992</v>
      </c>
      <c r="G3530" t="str">
        <f t="shared" si="117"/>
        <v>CA</v>
      </c>
      <c r="L3530">
        <f t="shared" si="112"/>
        <v>326.98769799999997</v>
      </c>
      <c r="M3530">
        <f t="shared" si="113"/>
        <v>124.55859</v>
      </c>
      <c r="X3530">
        <f t="shared" si="114"/>
        <v>7.7017681824180246E-3</v>
      </c>
    </row>
    <row r="3531" spans="1:24">
      <c r="A3531">
        <v>2021</v>
      </c>
      <c r="B3531" t="str">
        <f t="shared" si="110"/>
        <v>Livermore Valley Joint Unified School District</v>
      </c>
      <c r="C3531" t="str">
        <f t="shared" si="117"/>
        <v>School District</v>
      </c>
      <c r="D3531" t="str">
        <f t="shared" si="117"/>
        <v>06</v>
      </c>
      <c r="E3531" t="str">
        <f t="shared" si="117"/>
        <v>001</v>
      </c>
      <c r="F3531" t="str">
        <f t="shared" si="117"/>
        <v>22110</v>
      </c>
      <c r="G3531" t="str">
        <f t="shared" si="117"/>
        <v>CA</v>
      </c>
      <c r="L3531">
        <f t="shared" si="112"/>
        <v>362.90208999999999</v>
      </c>
      <c r="M3531">
        <f t="shared" si="113"/>
        <v>172.35215700000001</v>
      </c>
      <c r="X3531">
        <f t="shared" si="114"/>
        <v>4.6901776157706666E-2</v>
      </c>
    </row>
    <row r="3532" spans="1:24">
      <c r="A3532">
        <v>2021</v>
      </c>
      <c r="B3532" t="str">
        <f t="shared" si="110"/>
        <v>Livingston Union School District</v>
      </c>
      <c r="C3532" t="str">
        <f t="shared" si="117"/>
        <v>School District</v>
      </c>
      <c r="D3532" t="str">
        <f t="shared" si="117"/>
        <v>06</v>
      </c>
      <c r="E3532" t="str">
        <f t="shared" si="117"/>
        <v>047</v>
      </c>
      <c r="F3532" t="str">
        <f t="shared" si="117"/>
        <v>22170</v>
      </c>
      <c r="G3532" t="str">
        <f t="shared" si="117"/>
        <v>CA</v>
      </c>
      <c r="L3532">
        <f t="shared" si="112"/>
        <v>79.066176999999996</v>
      </c>
      <c r="M3532">
        <f t="shared" si="113"/>
        <v>36.519908000000001</v>
      </c>
      <c r="X3532" t="str">
        <f t="shared" si="114"/>
        <v/>
      </c>
    </row>
    <row r="3533" spans="1:24">
      <c r="A3533">
        <v>2021</v>
      </c>
      <c r="B3533" t="str">
        <f t="shared" si="110"/>
        <v>Lodi</v>
      </c>
      <c r="C3533" t="str">
        <f t="shared" si="117"/>
        <v>City</v>
      </c>
      <c r="D3533" t="str">
        <f t="shared" si="117"/>
        <v>06</v>
      </c>
      <c r="E3533" t="str">
        <f t="shared" si="117"/>
        <v>077</v>
      </c>
      <c r="F3533">
        <f t="shared" si="117"/>
        <v>42202</v>
      </c>
      <c r="G3533" t="str">
        <f t="shared" si="117"/>
        <v>CA</v>
      </c>
      <c r="L3533">
        <f t="shared" si="112"/>
        <v>300.07091299999996</v>
      </c>
      <c r="M3533">
        <f t="shared" si="113"/>
        <v>79.136983999999998</v>
      </c>
      <c r="X3533">
        <f t="shared" si="114"/>
        <v>-8.6967666940569385E-3</v>
      </c>
    </row>
    <row r="3534" spans="1:24">
      <c r="A3534">
        <v>2021</v>
      </c>
      <c r="B3534" t="str">
        <f t="shared" si="110"/>
        <v>Lodi Unified School District</v>
      </c>
      <c r="C3534" t="str">
        <f t="shared" si="117"/>
        <v>School District</v>
      </c>
      <c r="D3534" t="str">
        <f t="shared" si="117"/>
        <v>06</v>
      </c>
      <c r="E3534" t="str">
        <f t="shared" si="117"/>
        <v>077</v>
      </c>
      <c r="F3534" t="str">
        <f t="shared" si="117"/>
        <v>22230</v>
      </c>
      <c r="G3534" t="str">
        <f t="shared" si="117"/>
        <v>CA</v>
      </c>
      <c r="L3534">
        <f t="shared" si="112"/>
        <v>887.59574999999995</v>
      </c>
      <c r="M3534">
        <f t="shared" si="113"/>
        <v>412.86399799999998</v>
      </c>
      <c r="X3534">
        <f t="shared" si="114"/>
        <v>6.612031160197579E-2</v>
      </c>
    </row>
    <row r="3535" spans="1:24">
      <c r="A3535">
        <v>2021</v>
      </c>
      <c r="B3535" t="str">
        <f t="shared" si="110"/>
        <v>Loleta Union School District</v>
      </c>
      <c r="C3535" t="str">
        <f t="shared" si="117"/>
        <v>School District</v>
      </c>
      <c r="D3535" t="str">
        <f t="shared" si="117"/>
        <v>06</v>
      </c>
      <c r="E3535" t="str">
        <f t="shared" si="117"/>
        <v>023</v>
      </c>
      <c r="F3535" t="str">
        <f t="shared" si="117"/>
        <v>22320</v>
      </c>
      <c r="G3535" t="str">
        <f t="shared" si="117"/>
        <v>CA</v>
      </c>
      <c r="L3535">
        <f t="shared" si="112"/>
        <v>4.899311</v>
      </c>
      <c r="M3535">
        <f t="shared" si="113"/>
        <v>2.3870149999999999</v>
      </c>
      <c r="X3535" t="str">
        <f t="shared" si="114"/>
        <v/>
      </c>
    </row>
    <row r="3536" spans="1:24">
      <c r="A3536">
        <v>2021</v>
      </c>
      <c r="B3536" t="str">
        <f t="shared" si="110"/>
        <v>Loma Linda</v>
      </c>
      <c r="C3536" t="str">
        <f t="shared" si="117"/>
        <v>City</v>
      </c>
      <c r="D3536" t="str">
        <f t="shared" si="117"/>
        <v>06</v>
      </c>
      <c r="E3536" t="str">
        <f t="shared" si="117"/>
        <v>071</v>
      </c>
      <c r="F3536">
        <f t="shared" si="117"/>
        <v>42370</v>
      </c>
      <c r="G3536" t="str">
        <f t="shared" si="117"/>
        <v>CA</v>
      </c>
      <c r="L3536">
        <f t="shared" si="112"/>
        <v>65.619964999999993</v>
      </c>
      <c r="M3536">
        <f t="shared" si="113"/>
        <v>22.36852</v>
      </c>
      <c r="X3536">
        <f t="shared" si="114"/>
        <v>-1.471815053771275E-2</v>
      </c>
    </row>
    <row r="3537" spans="1:24">
      <c r="A3537">
        <v>2021</v>
      </c>
      <c r="B3537" t="str">
        <f t="shared" si="110"/>
        <v>Loma Prieta Joint Union Elementary School District</v>
      </c>
      <c r="C3537" t="str">
        <f t="shared" ref="C3537:G3546" si="118">C674</f>
        <v>School District</v>
      </c>
      <c r="D3537" t="str">
        <f t="shared" si="118"/>
        <v>06</v>
      </c>
      <c r="E3537" t="str">
        <f t="shared" si="118"/>
        <v>085</v>
      </c>
      <c r="F3537" t="str">
        <f t="shared" si="118"/>
        <v>22350</v>
      </c>
      <c r="G3537" t="str">
        <f t="shared" si="118"/>
        <v>CA</v>
      </c>
      <c r="L3537">
        <f t="shared" si="112"/>
        <v>15.395610999999999</v>
      </c>
      <c r="M3537">
        <f t="shared" si="113"/>
        <v>7.4099839999999997</v>
      </c>
      <c r="X3537">
        <f t="shared" si="114"/>
        <v>1.7804660900164214E-2</v>
      </c>
    </row>
    <row r="3538" spans="1:24">
      <c r="A3538">
        <v>2021</v>
      </c>
      <c r="B3538" t="str">
        <f t="shared" si="110"/>
        <v>Lomita</v>
      </c>
      <c r="C3538" t="str">
        <f t="shared" si="118"/>
        <v>City</v>
      </c>
      <c r="D3538" t="str">
        <f t="shared" si="118"/>
        <v>06</v>
      </c>
      <c r="E3538" t="str">
        <f t="shared" si="118"/>
        <v>037</v>
      </c>
      <c r="F3538">
        <f t="shared" si="118"/>
        <v>42468</v>
      </c>
      <c r="G3538" t="str">
        <f t="shared" si="118"/>
        <v>CA</v>
      </c>
      <c r="L3538">
        <f t="shared" si="112"/>
        <v>36.795977000000001</v>
      </c>
      <c r="M3538">
        <f t="shared" si="113"/>
        <v>12.442625</v>
      </c>
      <c r="X3538">
        <f t="shared" si="114"/>
        <v>0.10218103227212409</v>
      </c>
    </row>
    <row r="3539" spans="1:24">
      <c r="A3539">
        <v>2021</v>
      </c>
      <c r="B3539" t="str">
        <f t="shared" si="110"/>
        <v>Lompoc</v>
      </c>
      <c r="C3539" t="str">
        <f t="shared" si="118"/>
        <v>City</v>
      </c>
      <c r="D3539" t="str">
        <f t="shared" si="118"/>
        <v>06</v>
      </c>
      <c r="E3539" t="str">
        <f t="shared" si="118"/>
        <v>083</v>
      </c>
      <c r="F3539">
        <f t="shared" si="118"/>
        <v>42524</v>
      </c>
      <c r="G3539" t="str">
        <f t="shared" si="118"/>
        <v>CA</v>
      </c>
      <c r="L3539">
        <f t="shared" si="112"/>
        <v>158.924037</v>
      </c>
      <c r="M3539">
        <f t="shared" si="113"/>
        <v>43.042176999999995</v>
      </c>
      <c r="X3539">
        <f t="shared" si="114"/>
        <v>-2.188419531132902E-2</v>
      </c>
    </row>
    <row r="3540" spans="1:24">
      <c r="A3540">
        <v>2021</v>
      </c>
      <c r="B3540" t="str">
        <f t="shared" si="110"/>
        <v>Lompoc Unified School District</v>
      </c>
      <c r="C3540" t="str">
        <f t="shared" si="118"/>
        <v>School District</v>
      </c>
      <c r="D3540" t="str">
        <f t="shared" si="118"/>
        <v>06</v>
      </c>
      <c r="E3540" t="str">
        <f t="shared" si="118"/>
        <v>083</v>
      </c>
      <c r="F3540" t="str">
        <f t="shared" si="118"/>
        <v>22410</v>
      </c>
      <c r="G3540" t="str">
        <f t="shared" si="118"/>
        <v>CA</v>
      </c>
      <c r="L3540">
        <f t="shared" si="112"/>
        <v>272.93631399999998</v>
      </c>
      <c r="M3540">
        <f t="shared" si="113"/>
        <v>131.17271099999999</v>
      </c>
      <c r="X3540">
        <f t="shared" si="114"/>
        <v>5.5972362457688607E-2</v>
      </c>
    </row>
    <row r="3541" spans="1:24">
      <c r="A3541">
        <v>2021</v>
      </c>
      <c r="B3541" t="str">
        <f t="shared" si="110"/>
        <v>Lone Pine Unified School District</v>
      </c>
      <c r="C3541" t="str">
        <f t="shared" si="118"/>
        <v>School District</v>
      </c>
      <c r="D3541" t="str">
        <f t="shared" si="118"/>
        <v>06</v>
      </c>
      <c r="E3541" t="str">
        <f t="shared" si="118"/>
        <v>027</v>
      </c>
      <c r="F3541" t="str">
        <f t="shared" si="118"/>
        <v>22440</v>
      </c>
      <c r="G3541" t="str">
        <f t="shared" si="118"/>
        <v>CA</v>
      </c>
      <c r="L3541">
        <f t="shared" si="112"/>
        <v>14.797594</v>
      </c>
      <c r="M3541">
        <f t="shared" si="113"/>
        <v>7.2435890000000001</v>
      </c>
      <c r="X3541">
        <f t="shared" si="114"/>
        <v>-2.7381976450460758E-2</v>
      </c>
    </row>
    <row r="3542" spans="1:24">
      <c r="A3542">
        <v>2021</v>
      </c>
      <c r="B3542" t="str">
        <f t="shared" si="110"/>
        <v>Long Beach</v>
      </c>
      <c r="C3542" t="str">
        <f t="shared" si="118"/>
        <v>City</v>
      </c>
      <c r="D3542" t="str">
        <f t="shared" si="118"/>
        <v>06</v>
      </c>
      <c r="E3542" t="str">
        <f t="shared" si="118"/>
        <v>037</v>
      </c>
      <c r="F3542">
        <f t="shared" si="118"/>
        <v>43000</v>
      </c>
      <c r="G3542" t="str">
        <f t="shared" si="118"/>
        <v>CA</v>
      </c>
      <c r="L3542">
        <f t="shared" si="112"/>
        <v>2711.335</v>
      </c>
      <c r="M3542">
        <f t="shared" si="113"/>
        <v>575.95699999999999</v>
      </c>
      <c r="X3542">
        <f t="shared" si="114"/>
        <v>0.120852647365029</v>
      </c>
    </row>
    <row r="3543" spans="1:24">
      <c r="A3543">
        <v>2021</v>
      </c>
      <c r="B3543" t="str">
        <f t="shared" si="110"/>
        <v>Long Beach Unified School District</v>
      </c>
      <c r="C3543" t="str">
        <f t="shared" si="118"/>
        <v>School District</v>
      </c>
      <c r="D3543" t="str">
        <f t="shared" si="118"/>
        <v>06</v>
      </c>
      <c r="E3543" t="str">
        <f t="shared" si="118"/>
        <v>037</v>
      </c>
      <c r="F3543" t="str">
        <f t="shared" si="118"/>
        <v>22500</v>
      </c>
      <c r="G3543" t="str">
        <f t="shared" si="118"/>
        <v>CA</v>
      </c>
      <c r="L3543">
        <f t="shared" si="112"/>
        <v>2311.4735999999998</v>
      </c>
      <c r="M3543">
        <f t="shared" si="113"/>
        <v>1043.0412389999999</v>
      </c>
      <c r="X3543">
        <f t="shared" si="114"/>
        <v>4.862523693411136E-2</v>
      </c>
    </row>
    <row r="3544" spans="1:24">
      <c r="A3544">
        <v>2021</v>
      </c>
      <c r="B3544" t="str">
        <f t="shared" si="110"/>
        <v>Loomis</v>
      </c>
      <c r="C3544" t="str">
        <f t="shared" si="118"/>
        <v>Town</v>
      </c>
      <c r="D3544" t="str">
        <f t="shared" si="118"/>
        <v>06</v>
      </c>
      <c r="E3544" t="str">
        <f t="shared" si="118"/>
        <v>061</v>
      </c>
      <c r="F3544" t="str">
        <f t="shared" si="118"/>
        <v>43140</v>
      </c>
      <c r="G3544" t="str">
        <f t="shared" si="118"/>
        <v>CA</v>
      </c>
      <c r="L3544">
        <f t="shared" si="112"/>
        <v>12.663271999999999</v>
      </c>
      <c r="M3544">
        <f t="shared" si="113"/>
        <v>5.1817700000000002</v>
      </c>
      <c r="X3544">
        <f t="shared" si="114"/>
        <v>-4.0311023107392069E-2</v>
      </c>
    </row>
    <row r="3545" spans="1:24">
      <c r="A3545">
        <v>2021</v>
      </c>
      <c r="B3545" t="str">
        <f t="shared" si="110"/>
        <v>Loomis Union School District</v>
      </c>
      <c r="C3545" t="str">
        <f t="shared" si="118"/>
        <v>School District</v>
      </c>
      <c r="D3545" t="str">
        <f t="shared" si="118"/>
        <v>06</v>
      </c>
      <c r="E3545" t="str">
        <f t="shared" si="118"/>
        <v>061</v>
      </c>
      <c r="F3545" t="str">
        <f t="shared" si="118"/>
        <v>22560</v>
      </c>
      <c r="G3545" t="str">
        <f t="shared" si="118"/>
        <v>CA</v>
      </c>
      <c r="L3545">
        <f t="shared" si="112"/>
        <v>64.033244999999994</v>
      </c>
      <c r="M3545">
        <f t="shared" si="113"/>
        <v>28.104640999999997</v>
      </c>
      <c r="X3545" t="str">
        <f t="shared" si="114"/>
        <v/>
      </c>
    </row>
    <row r="3546" spans="1:24">
      <c r="A3546">
        <v>2021</v>
      </c>
      <c r="B3546" t="str">
        <f t="shared" si="110"/>
        <v>Los Alamitos</v>
      </c>
      <c r="C3546" t="str">
        <f t="shared" si="118"/>
        <v>City</v>
      </c>
      <c r="D3546" t="str">
        <f t="shared" si="118"/>
        <v>06</v>
      </c>
      <c r="E3546" t="str">
        <f t="shared" si="118"/>
        <v>059</v>
      </c>
      <c r="F3546" t="str">
        <f t="shared" si="118"/>
        <v>43224</v>
      </c>
      <c r="G3546" t="str">
        <f t="shared" si="118"/>
        <v>CA</v>
      </c>
      <c r="L3546">
        <f t="shared" si="112"/>
        <v>35.372774</v>
      </c>
      <c r="M3546">
        <f t="shared" si="113"/>
        <v>16.853504000000001</v>
      </c>
      <c r="X3546">
        <f t="shared" si="114"/>
        <v>0.19722690680908511</v>
      </c>
    </row>
    <row r="3547" spans="1:24">
      <c r="A3547">
        <v>2021</v>
      </c>
      <c r="B3547" t="str">
        <f t="shared" si="110"/>
        <v>Los Alamitos Unified School District</v>
      </c>
      <c r="C3547" t="str">
        <f t="shared" ref="C3547:G3556" si="119">C684</f>
        <v>School District</v>
      </c>
      <c r="D3547" t="str">
        <f t="shared" si="119"/>
        <v>06</v>
      </c>
      <c r="E3547" t="str">
        <f t="shared" si="119"/>
        <v>059</v>
      </c>
      <c r="F3547" t="str">
        <f t="shared" si="119"/>
        <v>22590</v>
      </c>
      <c r="G3547" t="str">
        <f t="shared" si="119"/>
        <v>CA</v>
      </c>
      <c r="L3547">
        <f t="shared" si="112"/>
        <v>265.503692</v>
      </c>
      <c r="M3547">
        <f t="shared" si="113"/>
        <v>120.679886</v>
      </c>
      <c r="X3547">
        <f t="shared" si="114"/>
        <v>5.15085769844007E-2</v>
      </c>
    </row>
    <row r="3548" spans="1:24">
      <c r="A3548">
        <v>2021</v>
      </c>
      <c r="B3548" t="str">
        <f t="shared" si="110"/>
        <v>Los Altos</v>
      </c>
      <c r="C3548" t="str">
        <f t="shared" si="119"/>
        <v>City</v>
      </c>
      <c r="D3548" t="str">
        <f t="shared" si="119"/>
        <v>06</v>
      </c>
      <c r="E3548" t="str">
        <f t="shared" si="119"/>
        <v>085</v>
      </c>
      <c r="F3548">
        <f t="shared" si="119"/>
        <v>43280</v>
      </c>
      <c r="G3548" t="str">
        <f t="shared" si="119"/>
        <v>CA</v>
      </c>
      <c r="L3548">
        <f t="shared" si="112"/>
        <v>109.88830899999999</v>
      </c>
      <c r="M3548">
        <f t="shared" si="113"/>
        <v>48.443033999999997</v>
      </c>
      <c r="X3548">
        <f t="shared" si="114"/>
        <v>0.11714821452560029</v>
      </c>
    </row>
    <row r="3549" spans="1:24">
      <c r="A3549">
        <v>2021</v>
      </c>
      <c r="B3549" t="str">
        <f t="shared" si="110"/>
        <v>Los Altos Hills</v>
      </c>
      <c r="C3549" t="str">
        <f t="shared" si="119"/>
        <v>Town</v>
      </c>
      <c r="D3549" t="str">
        <f t="shared" si="119"/>
        <v>06</v>
      </c>
      <c r="E3549" t="str">
        <f t="shared" si="119"/>
        <v>085</v>
      </c>
      <c r="F3549" t="str">
        <f t="shared" si="119"/>
        <v>43294</v>
      </c>
      <c r="G3549" t="str">
        <f t="shared" si="119"/>
        <v>CA</v>
      </c>
      <c r="L3549">
        <f t="shared" si="112"/>
        <v>33.777780999999997</v>
      </c>
      <c r="M3549">
        <f t="shared" si="113"/>
        <v>14.726128999999998</v>
      </c>
      <c r="X3549">
        <f t="shared" si="114"/>
        <v>8.2971914041256117E-2</v>
      </c>
    </row>
    <row r="3550" spans="1:24">
      <c r="A3550">
        <v>2021</v>
      </c>
      <c r="B3550" t="str">
        <f t="shared" si="110"/>
        <v>Los Altos School District</v>
      </c>
      <c r="C3550" t="str">
        <f t="shared" si="119"/>
        <v>School District</v>
      </c>
      <c r="D3550" t="str">
        <f t="shared" si="119"/>
        <v>06</v>
      </c>
      <c r="E3550" t="str">
        <f t="shared" si="119"/>
        <v>085</v>
      </c>
      <c r="F3550" t="str">
        <f t="shared" si="119"/>
        <v>22650</v>
      </c>
      <c r="G3550" t="str">
        <f t="shared" si="119"/>
        <v>CA</v>
      </c>
      <c r="L3550">
        <f t="shared" si="112"/>
        <v>179.90403499999999</v>
      </c>
      <c r="M3550">
        <f t="shared" si="113"/>
        <v>73.43489799999999</v>
      </c>
      <c r="X3550" t="str">
        <f t="shared" si="114"/>
        <v/>
      </c>
    </row>
    <row r="3551" spans="1:24">
      <c r="A3551">
        <v>2021</v>
      </c>
      <c r="B3551" t="str">
        <f t="shared" si="110"/>
        <v>Los Angeles</v>
      </c>
      <c r="C3551" t="str">
        <f t="shared" si="119"/>
        <v>City</v>
      </c>
      <c r="D3551" t="str">
        <f t="shared" si="119"/>
        <v>06</v>
      </c>
      <c r="E3551" t="str">
        <f t="shared" si="119"/>
        <v>037</v>
      </c>
      <c r="F3551">
        <f t="shared" si="119"/>
        <v>44000</v>
      </c>
      <c r="G3551" t="str">
        <f t="shared" si="119"/>
        <v>CA</v>
      </c>
      <c r="L3551">
        <f t="shared" si="112"/>
        <v>24034.235999999997</v>
      </c>
      <c r="M3551">
        <f t="shared" si="113"/>
        <v>5670.6779999999999</v>
      </c>
      <c r="X3551">
        <f t="shared" si="114"/>
        <v>9.7750103701249175E-2</v>
      </c>
    </row>
    <row r="3552" spans="1:24">
      <c r="A3552">
        <v>2021</v>
      </c>
      <c r="B3552" t="str">
        <f t="shared" si="110"/>
        <v>Los Angeles County</v>
      </c>
      <c r="C3552" t="str">
        <f t="shared" si="119"/>
        <v>County</v>
      </c>
      <c r="D3552" t="str">
        <f t="shared" si="119"/>
        <v>06</v>
      </c>
      <c r="E3552" t="str">
        <f t="shared" si="119"/>
        <v>037</v>
      </c>
      <c r="F3552" t="str">
        <f t="shared" si="119"/>
        <v>00000</v>
      </c>
      <c r="G3552" t="str">
        <f t="shared" si="119"/>
        <v>CA</v>
      </c>
      <c r="L3552">
        <f t="shared" si="112"/>
        <v>54981.35</v>
      </c>
      <c r="M3552">
        <f t="shared" si="113"/>
        <v>23283.142</v>
      </c>
      <c r="X3552">
        <f t="shared" si="114"/>
        <v>5.4005429610530051E-2</v>
      </c>
    </row>
    <row r="3553" spans="1:24">
      <c r="A3553">
        <v>2021</v>
      </c>
      <c r="B3553" t="str">
        <f t="shared" si="110"/>
        <v>Los Angeles County Development Authority</v>
      </c>
      <c r="C3553" t="str">
        <f t="shared" si="119"/>
        <v>Special District</v>
      </c>
      <c r="D3553" t="str">
        <f t="shared" si="119"/>
        <v>06</v>
      </c>
      <c r="E3553" t="str">
        <f t="shared" si="119"/>
        <v>037</v>
      </c>
      <c r="F3553">
        <f t="shared" si="119"/>
        <v>99037</v>
      </c>
      <c r="G3553" t="str">
        <f t="shared" si="119"/>
        <v>CA</v>
      </c>
      <c r="L3553">
        <f t="shared" si="112"/>
        <v>912.90548899999999</v>
      </c>
      <c r="M3553">
        <f t="shared" si="113"/>
        <v>28.222883999999997</v>
      </c>
      <c r="X3553" t="str">
        <f t="shared" si="114"/>
        <v/>
      </c>
    </row>
    <row r="3554" spans="1:24">
      <c r="A3554">
        <v>2021</v>
      </c>
      <c r="B3554" t="str">
        <f t="shared" ref="B3554:B3617" si="120">B691</f>
        <v>Los Angeles County Metropolitan Transportation Authority</v>
      </c>
      <c r="C3554" t="str">
        <f t="shared" si="119"/>
        <v>Special District</v>
      </c>
      <c r="D3554" t="str">
        <f t="shared" si="119"/>
        <v>06</v>
      </c>
      <c r="E3554" t="str">
        <f t="shared" si="119"/>
        <v>037</v>
      </c>
      <c r="F3554">
        <f t="shared" si="119"/>
        <v>99038</v>
      </c>
      <c r="G3554" t="str">
        <f t="shared" si="119"/>
        <v>CA</v>
      </c>
      <c r="L3554">
        <f t="shared" si="112"/>
        <v>6294.9070000000002</v>
      </c>
      <c r="M3554">
        <f t="shared" si="113"/>
        <v>69.887</v>
      </c>
      <c r="X3554">
        <f t="shared" si="114"/>
        <v>1.3057173961033217</v>
      </c>
    </row>
    <row r="3555" spans="1:24">
      <c r="A3555">
        <v>2021</v>
      </c>
      <c r="B3555" t="str">
        <f t="shared" si="120"/>
        <v>Los Angeles County Office of Education</v>
      </c>
      <c r="C3555" t="str">
        <f t="shared" si="119"/>
        <v>School District</v>
      </c>
      <c r="D3555" t="str">
        <f t="shared" si="119"/>
        <v>06</v>
      </c>
      <c r="E3555" t="str">
        <f t="shared" si="119"/>
        <v>037</v>
      </c>
      <c r="F3555" t="str">
        <f t="shared" si="119"/>
        <v>91078</v>
      </c>
      <c r="G3555" t="str">
        <f t="shared" si="119"/>
        <v>CA</v>
      </c>
      <c r="L3555">
        <f t="shared" si="112"/>
        <v>1167.764561</v>
      </c>
      <c r="M3555">
        <f t="shared" si="113"/>
        <v>566.08557999999994</v>
      </c>
      <c r="X3555">
        <f t="shared" si="114"/>
        <v>2.4273632897731948E-2</v>
      </c>
    </row>
    <row r="3556" spans="1:24">
      <c r="A3556">
        <v>2021</v>
      </c>
      <c r="B3556" t="str">
        <f t="shared" si="120"/>
        <v>Los Angeles Homeless Services Authority</v>
      </c>
      <c r="C3556" t="str">
        <f t="shared" si="119"/>
        <v>Special District</v>
      </c>
      <c r="D3556" t="str">
        <f t="shared" si="119"/>
        <v>06</v>
      </c>
      <c r="E3556" t="str">
        <f t="shared" si="119"/>
        <v>037</v>
      </c>
      <c r="F3556">
        <f t="shared" si="119"/>
        <v>99039</v>
      </c>
      <c r="G3556" t="str">
        <f t="shared" si="119"/>
        <v>CA</v>
      </c>
      <c r="L3556">
        <f t="shared" si="112"/>
        <v>985.61910599999999</v>
      </c>
      <c r="M3556">
        <f t="shared" si="113"/>
        <v>482.73592399999995</v>
      </c>
      <c r="X3556" t="str">
        <f t="shared" si="114"/>
        <v/>
      </c>
    </row>
    <row r="3557" spans="1:24">
      <c r="A3557">
        <v>2021</v>
      </c>
      <c r="B3557" t="str">
        <f t="shared" si="120"/>
        <v>Los Angeles Interagency Metropolitan Police Apprehension Crime Task Force</v>
      </c>
      <c r="C3557" t="str">
        <f t="shared" ref="C3557:G3566" si="121">C694</f>
        <v>Special District</v>
      </c>
      <c r="D3557" t="str">
        <f t="shared" si="121"/>
        <v>06</v>
      </c>
      <c r="E3557" t="str">
        <f t="shared" si="121"/>
        <v>037</v>
      </c>
      <c r="F3557">
        <f t="shared" si="121"/>
        <v>99040</v>
      </c>
      <c r="G3557" t="str">
        <f t="shared" si="121"/>
        <v>CA</v>
      </c>
      <c r="L3557">
        <f t="shared" si="112"/>
        <v>7.0462789999999993</v>
      </c>
      <c r="M3557">
        <f t="shared" si="113"/>
        <v>2.812144</v>
      </c>
      <c r="X3557" t="str">
        <f t="shared" si="114"/>
        <v/>
      </c>
    </row>
    <row r="3558" spans="1:24">
      <c r="A3558">
        <v>2021</v>
      </c>
      <c r="B3558" t="str">
        <f t="shared" si="120"/>
        <v>Los Angeles Unified School District</v>
      </c>
      <c r="C3558" t="str">
        <f t="shared" si="121"/>
        <v>School District</v>
      </c>
      <c r="D3558" t="str">
        <f t="shared" si="121"/>
        <v>06</v>
      </c>
      <c r="E3558" t="str">
        <f t="shared" si="121"/>
        <v>037</v>
      </c>
      <c r="F3558" t="str">
        <f t="shared" si="121"/>
        <v>22710</v>
      </c>
      <c r="G3558" t="str">
        <f t="shared" si="121"/>
        <v>CA</v>
      </c>
      <c r="L3558">
        <f t="shared" si="112"/>
        <v>19293.692999999999</v>
      </c>
      <c r="M3558">
        <f t="shared" si="113"/>
        <v>8744.9939999999988</v>
      </c>
      <c r="X3558">
        <f t="shared" si="114"/>
        <v>5.4967691461930993E-2</v>
      </c>
    </row>
    <row r="3559" spans="1:24">
      <c r="A3559">
        <v>2021</v>
      </c>
      <c r="B3559" t="str">
        <f t="shared" si="120"/>
        <v>Los Banos</v>
      </c>
      <c r="C3559" t="str">
        <f t="shared" si="121"/>
        <v>City</v>
      </c>
      <c r="D3559" t="str">
        <f t="shared" si="121"/>
        <v>06</v>
      </c>
      <c r="E3559" t="str">
        <f t="shared" si="121"/>
        <v>047</v>
      </c>
      <c r="F3559">
        <f t="shared" si="121"/>
        <v>44028</v>
      </c>
      <c r="G3559" t="str">
        <f t="shared" si="121"/>
        <v>CA</v>
      </c>
      <c r="L3559">
        <f t="shared" si="112"/>
        <v>99.882753999999991</v>
      </c>
      <c r="M3559">
        <f t="shared" si="113"/>
        <v>24.246058999999999</v>
      </c>
      <c r="X3559">
        <f t="shared" si="114"/>
        <v>9.7501496104706972E-2</v>
      </c>
    </row>
    <row r="3560" spans="1:24">
      <c r="A3560">
        <v>2021</v>
      </c>
      <c r="B3560" t="str">
        <f t="shared" si="120"/>
        <v>Los Banos Unified School District</v>
      </c>
      <c r="C3560" t="str">
        <f t="shared" si="121"/>
        <v>School District</v>
      </c>
      <c r="D3560" t="str">
        <f t="shared" si="121"/>
        <v>06</v>
      </c>
      <c r="E3560" t="str">
        <f t="shared" si="121"/>
        <v>047</v>
      </c>
      <c r="F3560" t="str">
        <f t="shared" si="121"/>
        <v>22740</v>
      </c>
      <c r="G3560" t="str">
        <f t="shared" si="121"/>
        <v>CA</v>
      </c>
      <c r="L3560">
        <f t="shared" si="112"/>
        <v>350.75651399999998</v>
      </c>
      <c r="M3560">
        <f t="shared" si="113"/>
        <v>161.92486199999999</v>
      </c>
      <c r="X3560">
        <f t="shared" si="114"/>
        <v>7.9534497442340452E-2</v>
      </c>
    </row>
    <row r="3561" spans="1:24">
      <c r="A3561">
        <v>2021</v>
      </c>
      <c r="B3561" t="str">
        <f t="shared" si="120"/>
        <v>Los Gatos</v>
      </c>
      <c r="C3561" t="str">
        <f t="shared" si="121"/>
        <v>Town</v>
      </c>
      <c r="D3561" t="str">
        <f t="shared" si="121"/>
        <v>06</v>
      </c>
      <c r="E3561" t="str">
        <f t="shared" si="121"/>
        <v>085</v>
      </c>
      <c r="F3561" t="str">
        <f t="shared" si="121"/>
        <v>44112</v>
      </c>
      <c r="G3561" t="str">
        <f t="shared" si="121"/>
        <v>CA</v>
      </c>
      <c r="L3561">
        <f t="shared" si="112"/>
        <v>91.44462399999999</v>
      </c>
      <c r="M3561">
        <f t="shared" si="113"/>
        <v>42.739761000000001</v>
      </c>
      <c r="X3561">
        <f t="shared" si="114"/>
        <v>0.33068790268222586</v>
      </c>
    </row>
    <row r="3562" spans="1:24">
      <c r="A3562">
        <v>2021</v>
      </c>
      <c r="B3562" t="str">
        <f t="shared" si="120"/>
        <v>Los Gatos Union School District</v>
      </c>
      <c r="C3562" t="str">
        <f t="shared" si="121"/>
        <v>School District</v>
      </c>
      <c r="D3562" t="str">
        <f t="shared" si="121"/>
        <v>06</v>
      </c>
      <c r="E3562" t="str">
        <f t="shared" si="121"/>
        <v>085</v>
      </c>
      <c r="F3562" t="str">
        <f t="shared" si="121"/>
        <v>22830</v>
      </c>
      <c r="G3562" t="str">
        <f t="shared" si="121"/>
        <v>CA</v>
      </c>
      <c r="L3562">
        <f t="shared" si="112"/>
        <v>107.100584</v>
      </c>
      <c r="M3562">
        <f t="shared" si="113"/>
        <v>47.571807999999997</v>
      </c>
      <c r="X3562" t="str">
        <f t="shared" si="114"/>
        <v/>
      </c>
    </row>
    <row r="3563" spans="1:24">
      <c r="A3563">
        <v>2021</v>
      </c>
      <c r="B3563" t="str">
        <f t="shared" si="120"/>
        <v>Los Gatos-Saratoga Joint Union High School District</v>
      </c>
      <c r="C3563" t="str">
        <f t="shared" si="121"/>
        <v>School District</v>
      </c>
      <c r="D3563" t="str">
        <f t="shared" si="121"/>
        <v>06</v>
      </c>
      <c r="E3563" t="str">
        <f t="shared" si="121"/>
        <v>085</v>
      </c>
      <c r="F3563" t="str">
        <f t="shared" si="121"/>
        <v>22800</v>
      </c>
      <c r="G3563" t="str">
        <f t="shared" si="121"/>
        <v>CA</v>
      </c>
      <c r="L3563">
        <f t="shared" si="112"/>
        <v>145.45959099999999</v>
      </c>
      <c r="M3563">
        <f t="shared" si="113"/>
        <v>67.619480999999993</v>
      </c>
      <c r="X3563" t="str">
        <f t="shared" si="114"/>
        <v/>
      </c>
    </row>
    <row r="3564" spans="1:24">
      <c r="A3564">
        <v>2021</v>
      </c>
      <c r="B3564" t="str">
        <f t="shared" si="120"/>
        <v>Los Molinos Unified School District</v>
      </c>
      <c r="C3564" t="str">
        <f t="shared" si="121"/>
        <v>School District</v>
      </c>
      <c r="D3564" t="str">
        <f t="shared" si="121"/>
        <v>06</v>
      </c>
      <c r="E3564" t="str">
        <f t="shared" si="121"/>
        <v>103</v>
      </c>
      <c r="F3564" t="str">
        <f t="shared" si="121"/>
        <v>22860</v>
      </c>
      <c r="G3564" t="str">
        <f t="shared" si="121"/>
        <v>CA</v>
      </c>
      <c r="L3564">
        <f t="shared" si="112"/>
        <v>16.899329999999999</v>
      </c>
      <c r="M3564">
        <f t="shared" si="113"/>
        <v>8.3486700000000003</v>
      </c>
      <c r="X3564">
        <f t="shared" si="114"/>
        <v>8.7288840868598713E-2</v>
      </c>
    </row>
    <row r="3565" spans="1:24">
      <c r="A3565">
        <v>2021</v>
      </c>
      <c r="B3565" t="str">
        <f t="shared" si="120"/>
        <v>Los Nietos School District</v>
      </c>
      <c r="C3565" t="str">
        <f t="shared" si="121"/>
        <v>School District</v>
      </c>
      <c r="D3565" t="str">
        <f t="shared" si="121"/>
        <v>06</v>
      </c>
      <c r="E3565" t="str">
        <f t="shared" si="121"/>
        <v>037</v>
      </c>
      <c r="F3565" t="str">
        <f t="shared" si="121"/>
        <v>22890</v>
      </c>
      <c r="G3565" t="str">
        <f t="shared" si="121"/>
        <v>CA</v>
      </c>
      <c r="L3565">
        <f t="shared" si="112"/>
        <v>54.980145</v>
      </c>
      <c r="M3565">
        <f t="shared" si="113"/>
        <v>23.990252999999999</v>
      </c>
      <c r="X3565" t="str">
        <f t="shared" si="114"/>
        <v/>
      </c>
    </row>
    <row r="3566" spans="1:24">
      <c r="A3566">
        <v>2021</v>
      </c>
      <c r="B3566" t="str">
        <f t="shared" si="120"/>
        <v>Los Olivos School District</v>
      </c>
      <c r="C3566" t="str">
        <f t="shared" si="121"/>
        <v>School District</v>
      </c>
      <c r="D3566" t="str">
        <f t="shared" si="121"/>
        <v>06</v>
      </c>
      <c r="E3566" t="str">
        <f t="shared" si="121"/>
        <v>083</v>
      </c>
      <c r="F3566" t="str">
        <f t="shared" si="121"/>
        <v>22920</v>
      </c>
      <c r="G3566" t="str">
        <f t="shared" si="121"/>
        <v>CA</v>
      </c>
      <c r="L3566">
        <f t="shared" si="112"/>
        <v>5.1229199999999997</v>
      </c>
      <c r="M3566">
        <f t="shared" si="113"/>
        <v>2.4025609999999999</v>
      </c>
      <c r="X3566" t="str">
        <f t="shared" si="114"/>
        <v/>
      </c>
    </row>
    <row r="3567" spans="1:24">
      <c r="A3567">
        <v>2021</v>
      </c>
      <c r="B3567" t="str">
        <f t="shared" si="120"/>
        <v>Lost Hills Union Elementary School District</v>
      </c>
      <c r="C3567" t="str">
        <f t="shared" ref="C3567:G3576" si="122">C704</f>
        <v>School District</v>
      </c>
      <c r="D3567" t="str">
        <f t="shared" si="122"/>
        <v>06</v>
      </c>
      <c r="E3567" t="str">
        <f t="shared" si="122"/>
        <v>029</v>
      </c>
      <c r="F3567" t="str">
        <f t="shared" si="122"/>
        <v>22950</v>
      </c>
      <c r="G3567" t="str">
        <f t="shared" si="122"/>
        <v>CA</v>
      </c>
      <c r="L3567">
        <f t="shared" si="112"/>
        <v>15.142408999999999</v>
      </c>
      <c r="M3567">
        <f t="shared" si="113"/>
        <v>6.9414389999999999</v>
      </c>
      <c r="X3567">
        <f t="shared" si="114"/>
        <v>0.13269885042958232</v>
      </c>
    </row>
    <row r="3568" spans="1:24">
      <c r="A3568">
        <v>2021</v>
      </c>
      <c r="B3568" t="str">
        <f t="shared" si="120"/>
        <v>Lowell Joint School District</v>
      </c>
      <c r="C3568" t="str">
        <f t="shared" si="122"/>
        <v>School District</v>
      </c>
      <c r="D3568" t="str">
        <f t="shared" si="122"/>
        <v>06</v>
      </c>
      <c r="E3568" t="str">
        <f t="shared" si="122"/>
        <v>059</v>
      </c>
      <c r="F3568" t="str">
        <f t="shared" si="122"/>
        <v>23010</v>
      </c>
      <c r="G3568" t="str">
        <f t="shared" si="122"/>
        <v>CA</v>
      </c>
      <c r="L3568">
        <f t="shared" si="112"/>
        <v>76.279725999999997</v>
      </c>
      <c r="M3568">
        <f t="shared" si="113"/>
        <v>37.648088000000001</v>
      </c>
      <c r="X3568" t="str">
        <f t="shared" si="114"/>
        <v/>
      </c>
    </row>
    <row r="3569" spans="1:24">
      <c r="A3569">
        <v>2021</v>
      </c>
      <c r="B3569" t="str">
        <f t="shared" si="120"/>
        <v>Lucerne Elementary School District</v>
      </c>
      <c r="C3569" t="str">
        <f t="shared" si="122"/>
        <v>School District</v>
      </c>
      <c r="D3569" t="str">
        <f t="shared" si="122"/>
        <v>06</v>
      </c>
      <c r="E3569" t="str">
        <f t="shared" si="122"/>
        <v>033</v>
      </c>
      <c r="F3569" t="str">
        <f t="shared" si="122"/>
        <v>23040</v>
      </c>
      <c r="G3569" t="str">
        <f t="shared" si="122"/>
        <v>CA</v>
      </c>
      <c r="L3569">
        <f t="shared" ref="L3569:L3632" si="123">IFERROR(VLOOKUP(B3569,revenue2021,12,0)*0.000001,IFERROR(L706/(1+$X3569),L706))</f>
        <v>10.165765</v>
      </c>
      <c r="M3569">
        <f t="shared" ref="M3569:M3632" si="124">IFERROR(VLOOKUP(B3569,revenue2021,13,0)*0.000001,IFERROR(M706/(1+$X3569),M706))</f>
        <v>4.2820149999999995</v>
      </c>
      <c r="X3569">
        <f t="shared" ref="X3569:X3632" si="125">IFERROR(VLOOKUP(B3569,chgs2021,4,0),"")</f>
        <v>4.0571087895378131E-2</v>
      </c>
    </row>
    <row r="3570" spans="1:24">
      <c r="A3570">
        <v>2021</v>
      </c>
      <c r="B3570" t="str">
        <f t="shared" si="120"/>
        <v>Lucerne Valley Unified School District</v>
      </c>
      <c r="C3570" t="str">
        <f t="shared" si="122"/>
        <v>School District</v>
      </c>
      <c r="D3570" t="str">
        <f t="shared" si="122"/>
        <v>06</v>
      </c>
      <c r="E3570" t="str">
        <f t="shared" si="122"/>
        <v>071</v>
      </c>
      <c r="F3570" t="str">
        <f t="shared" si="122"/>
        <v>00015</v>
      </c>
      <c r="G3570" t="str">
        <f t="shared" si="122"/>
        <v>CA</v>
      </c>
      <c r="L3570">
        <f t="shared" si="123"/>
        <v>36.558118999999998</v>
      </c>
      <c r="M3570">
        <f t="shared" si="124"/>
        <v>17.843126999999999</v>
      </c>
      <c r="X3570">
        <f t="shared" si="125"/>
        <v>0.1333510935664915</v>
      </c>
    </row>
    <row r="3571" spans="1:24">
      <c r="A3571">
        <v>2021</v>
      </c>
      <c r="B3571" t="str">
        <f t="shared" si="120"/>
        <v>Lucia Mar Unified School District</v>
      </c>
      <c r="C3571" t="str">
        <f t="shared" si="122"/>
        <v>School District</v>
      </c>
      <c r="D3571" t="str">
        <f t="shared" si="122"/>
        <v>06</v>
      </c>
      <c r="E3571" t="str">
        <f t="shared" si="122"/>
        <v>079</v>
      </c>
      <c r="F3571" t="str">
        <f t="shared" si="122"/>
        <v>23080</v>
      </c>
      <c r="G3571" t="str">
        <f t="shared" si="122"/>
        <v>CA</v>
      </c>
      <c r="L3571">
        <f t="shared" si="123"/>
        <v>280.55528599999997</v>
      </c>
      <c r="M3571">
        <f t="shared" si="124"/>
        <v>129.91609499999998</v>
      </c>
      <c r="X3571">
        <f t="shared" si="125"/>
        <v>6.6757403767572832E-2</v>
      </c>
    </row>
    <row r="3572" spans="1:24">
      <c r="A3572">
        <v>2021</v>
      </c>
      <c r="B3572" t="str">
        <f t="shared" si="120"/>
        <v>Luther Burbank School District</v>
      </c>
      <c r="C3572" t="str">
        <f t="shared" si="122"/>
        <v>School District</v>
      </c>
      <c r="D3572" t="str">
        <f t="shared" si="122"/>
        <v>06</v>
      </c>
      <c r="E3572" t="str">
        <f t="shared" si="122"/>
        <v>085</v>
      </c>
      <c r="F3572" t="str">
        <f t="shared" si="122"/>
        <v>23130</v>
      </c>
      <c r="G3572" t="str">
        <f t="shared" si="122"/>
        <v>CA</v>
      </c>
      <c r="L3572">
        <f t="shared" si="123"/>
        <v>17.846491</v>
      </c>
      <c r="M3572">
        <f t="shared" si="124"/>
        <v>7.6118449999999998</v>
      </c>
      <c r="X3572" t="str">
        <f t="shared" si="125"/>
        <v/>
      </c>
    </row>
    <row r="3573" spans="1:24">
      <c r="A3573">
        <v>2021</v>
      </c>
      <c r="B3573" t="str">
        <f t="shared" si="120"/>
        <v>Lynwood</v>
      </c>
      <c r="C3573" t="str">
        <f t="shared" si="122"/>
        <v>City</v>
      </c>
      <c r="D3573" t="str">
        <f t="shared" si="122"/>
        <v>06</v>
      </c>
      <c r="E3573" t="str">
        <f t="shared" si="122"/>
        <v>037</v>
      </c>
      <c r="F3573">
        <f t="shared" si="122"/>
        <v>44574</v>
      </c>
      <c r="G3573" t="str">
        <f t="shared" si="122"/>
        <v>CA</v>
      </c>
      <c r="L3573">
        <f t="shared" si="123"/>
        <v>120.430492</v>
      </c>
      <c r="M3573">
        <f t="shared" si="124"/>
        <v>38.572646999999996</v>
      </c>
      <c r="X3573">
        <f t="shared" si="125"/>
        <v>0.12913829484980577</v>
      </c>
    </row>
    <row r="3574" spans="1:24">
      <c r="A3574">
        <v>2021</v>
      </c>
      <c r="B3574" t="str">
        <f t="shared" si="120"/>
        <v>Lynwood Unified School District</v>
      </c>
      <c r="C3574" t="str">
        <f t="shared" si="122"/>
        <v>School District</v>
      </c>
      <c r="D3574" t="str">
        <f t="shared" si="122"/>
        <v>06</v>
      </c>
      <c r="E3574" t="str">
        <f t="shared" si="122"/>
        <v>037</v>
      </c>
      <c r="F3574" t="str">
        <f t="shared" si="122"/>
        <v>23160</v>
      </c>
      <c r="G3574" t="str">
        <f t="shared" si="122"/>
        <v>CA</v>
      </c>
      <c r="L3574">
        <f t="shared" si="123"/>
        <v>467.802234</v>
      </c>
      <c r="M3574">
        <f t="shared" si="124"/>
        <v>221.85609499999998</v>
      </c>
      <c r="X3574">
        <f t="shared" si="125"/>
        <v>8.6332499557336989E-2</v>
      </c>
    </row>
    <row r="3575" spans="1:24">
      <c r="A3575">
        <v>2021</v>
      </c>
      <c r="B3575" t="str">
        <f t="shared" si="120"/>
        <v>Madera</v>
      </c>
      <c r="C3575" t="str">
        <f t="shared" si="122"/>
        <v>City</v>
      </c>
      <c r="D3575" t="str">
        <f t="shared" si="122"/>
        <v>06</v>
      </c>
      <c r="E3575" t="str">
        <f t="shared" si="122"/>
        <v>039</v>
      </c>
      <c r="F3575">
        <f t="shared" si="122"/>
        <v>45022</v>
      </c>
      <c r="G3575" t="str">
        <f t="shared" si="122"/>
        <v>CA</v>
      </c>
      <c r="L3575">
        <f t="shared" si="123"/>
        <v>122.558025</v>
      </c>
      <c r="M3575">
        <f t="shared" si="124"/>
        <v>35.395260999999998</v>
      </c>
      <c r="X3575">
        <f t="shared" si="125"/>
        <v>4.9175961476066059E-2</v>
      </c>
    </row>
    <row r="3576" spans="1:24">
      <c r="A3576">
        <v>2021</v>
      </c>
      <c r="B3576" t="str">
        <f t="shared" si="120"/>
        <v>Madera County</v>
      </c>
      <c r="C3576" t="str">
        <f t="shared" si="122"/>
        <v>County</v>
      </c>
      <c r="D3576" t="str">
        <f t="shared" si="122"/>
        <v>06</v>
      </c>
      <c r="E3576" t="str">
        <f t="shared" si="122"/>
        <v>039</v>
      </c>
      <c r="F3576" t="str">
        <f t="shared" si="122"/>
        <v>00000</v>
      </c>
      <c r="G3576" t="str">
        <f t="shared" si="122"/>
        <v>CA</v>
      </c>
      <c r="L3576">
        <f t="shared" si="123"/>
        <v>642.48713899999996</v>
      </c>
      <c r="M3576">
        <f t="shared" si="124"/>
        <v>248.730267</v>
      </c>
      <c r="X3576">
        <f t="shared" si="125"/>
        <v>2.2557786163112031E-2</v>
      </c>
    </row>
    <row r="3577" spans="1:24">
      <c r="A3577">
        <v>2021</v>
      </c>
      <c r="B3577" t="str">
        <f t="shared" si="120"/>
        <v>Madera County Superintendent of Schools</v>
      </c>
      <c r="C3577" t="str">
        <f t="shared" ref="C3577:G3586" si="126">C714</f>
        <v>School District</v>
      </c>
      <c r="D3577" t="str">
        <f t="shared" si="126"/>
        <v>06</v>
      </c>
      <c r="E3577" t="str">
        <f t="shared" si="126"/>
        <v>039</v>
      </c>
      <c r="F3577" t="str">
        <f t="shared" si="126"/>
        <v>91017</v>
      </c>
      <c r="G3577" t="str">
        <f t="shared" si="126"/>
        <v>CA</v>
      </c>
      <c r="L3577">
        <f t="shared" si="123"/>
        <v>114.75200799999999</v>
      </c>
      <c r="M3577">
        <f t="shared" si="124"/>
        <v>45.477601</v>
      </c>
      <c r="X3577">
        <f t="shared" si="125"/>
        <v>-5.9021980924647131E-2</v>
      </c>
    </row>
    <row r="3578" spans="1:24">
      <c r="A3578">
        <v>2021</v>
      </c>
      <c r="B3578" t="str">
        <f t="shared" si="120"/>
        <v>Madera County Transportation Commission</v>
      </c>
      <c r="C3578" t="str">
        <f t="shared" si="126"/>
        <v>Special District</v>
      </c>
      <c r="D3578" t="str">
        <f t="shared" si="126"/>
        <v>06</v>
      </c>
      <c r="E3578" t="str">
        <f t="shared" si="126"/>
        <v>039</v>
      </c>
      <c r="F3578">
        <f t="shared" si="126"/>
        <v>99041</v>
      </c>
      <c r="G3578" t="str">
        <f t="shared" si="126"/>
        <v>CA</v>
      </c>
      <c r="L3578">
        <f t="shared" si="123"/>
        <v>2.9970330000000001</v>
      </c>
      <c r="M3578">
        <f t="shared" si="124"/>
        <v>1.516222</v>
      </c>
      <c r="X3578" t="str">
        <f t="shared" si="125"/>
        <v/>
      </c>
    </row>
    <row r="3579" spans="1:24">
      <c r="A3579">
        <v>2021</v>
      </c>
      <c r="B3579" t="str">
        <f t="shared" si="120"/>
        <v>Madera Unified School District</v>
      </c>
      <c r="C3579" t="str">
        <f t="shared" si="126"/>
        <v>School District</v>
      </c>
      <c r="D3579" t="str">
        <f t="shared" si="126"/>
        <v>06</v>
      </c>
      <c r="E3579" t="str">
        <f t="shared" si="126"/>
        <v>039</v>
      </c>
      <c r="F3579" t="str">
        <f t="shared" si="126"/>
        <v>23340</v>
      </c>
      <c r="G3579" t="str">
        <f t="shared" si="126"/>
        <v>CA</v>
      </c>
      <c r="L3579">
        <f t="shared" si="123"/>
        <v>681.27156500000001</v>
      </c>
      <c r="M3579">
        <f t="shared" si="124"/>
        <v>311.34672999999998</v>
      </c>
      <c r="X3579">
        <f t="shared" si="125"/>
        <v>9.5777143500229339E-2</v>
      </c>
    </row>
    <row r="3580" spans="1:24">
      <c r="A3580">
        <v>2021</v>
      </c>
      <c r="B3580" t="str">
        <f t="shared" si="120"/>
        <v>Magnolia School District</v>
      </c>
      <c r="C3580" t="str">
        <f t="shared" si="126"/>
        <v>School District</v>
      </c>
      <c r="D3580" t="str">
        <f t="shared" si="126"/>
        <v>06</v>
      </c>
      <c r="E3580" t="str">
        <f t="shared" si="126"/>
        <v>059</v>
      </c>
      <c r="F3580" t="str">
        <f t="shared" si="126"/>
        <v>23430</v>
      </c>
      <c r="G3580" t="str">
        <f t="shared" si="126"/>
        <v>CA</v>
      </c>
      <c r="L3580">
        <f t="shared" si="123"/>
        <v>185.76276999999999</v>
      </c>
      <c r="M3580">
        <f t="shared" si="124"/>
        <v>88.531092000000001</v>
      </c>
      <c r="X3580" t="str">
        <f t="shared" si="125"/>
        <v/>
      </c>
    </row>
    <row r="3581" spans="1:24">
      <c r="A3581">
        <v>2021</v>
      </c>
      <c r="B3581" t="str">
        <f t="shared" si="120"/>
        <v>Malibu</v>
      </c>
      <c r="C3581" t="str">
        <f t="shared" si="126"/>
        <v>City</v>
      </c>
      <c r="D3581" t="str">
        <f t="shared" si="126"/>
        <v>06</v>
      </c>
      <c r="E3581" t="str">
        <f t="shared" si="126"/>
        <v>037</v>
      </c>
      <c r="F3581">
        <f t="shared" si="126"/>
        <v>45246</v>
      </c>
      <c r="G3581" t="str">
        <f t="shared" si="126"/>
        <v>CA</v>
      </c>
      <c r="L3581">
        <f t="shared" si="123"/>
        <v>101.52881599999999</v>
      </c>
      <c r="M3581">
        <f t="shared" si="124"/>
        <v>44.219822999999998</v>
      </c>
      <c r="X3581">
        <f t="shared" si="125"/>
        <v>7.4727694016818141E-2</v>
      </c>
    </row>
    <row r="3582" spans="1:24">
      <c r="A3582">
        <v>2021</v>
      </c>
      <c r="B3582" t="str">
        <f t="shared" si="120"/>
        <v>Mammoth Lakes</v>
      </c>
      <c r="C3582" t="str">
        <f t="shared" si="126"/>
        <v>Town</v>
      </c>
      <c r="D3582" t="str">
        <f t="shared" si="126"/>
        <v>06</v>
      </c>
      <c r="E3582" t="str">
        <f t="shared" si="126"/>
        <v>051</v>
      </c>
      <c r="F3582" t="str">
        <f t="shared" si="126"/>
        <v>45358</v>
      </c>
      <c r="G3582" t="str">
        <f t="shared" si="126"/>
        <v>CA</v>
      </c>
      <c r="L3582">
        <f t="shared" si="123"/>
        <v>70.138645999999994</v>
      </c>
      <c r="M3582">
        <f t="shared" si="124"/>
        <v>28.049803999999998</v>
      </c>
      <c r="X3582">
        <f t="shared" si="125"/>
        <v>0.47964966420435751</v>
      </c>
    </row>
    <row r="3583" spans="1:24">
      <c r="A3583">
        <v>2021</v>
      </c>
      <c r="B3583" t="str">
        <f t="shared" si="120"/>
        <v>Mammoth Unified School District</v>
      </c>
      <c r="C3583" t="str">
        <f t="shared" si="126"/>
        <v>School District</v>
      </c>
      <c r="D3583" t="str">
        <f t="shared" si="126"/>
        <v>06</v>
      </c>
      <c r="E3583" t="str">
        <f t="shared" si="126"/>
        <v>051</v>
      </c>
      <c r="F3583" t="str">
        <f t="shared" si="126"/>
        <v>23530</v>
      </c>
      <c r="G3583" t="str">
        <f t="shared" si="126"/>
        <v>CA</v>
      </c>
      <c r="L3583">
        <f t="shared" si="123"/>
        <v>40.776503999999996</v>
      </c>
      <c r="M3583">
        <f t="shared" si="124"/>
        <v>17.487757999999999</v>
      </c>
      <c r="X3583">
        <f t="shared" si="125"/>
        <v>4.4092354778922004E-2</v>
      </c>
    </row>
    <row r="3584" spans="1:24">
      <c r="A3584">
        <v>2021</v>
      </c>
      <c r="B3584" t="str">
        <f t="shared" si="120"/>
        <v>Manchester Union Elementary School District</v>
      </c>
      <c r="C3584" t="str">
        <f t="shared" si="126"/>
        <v>School District</v>
      </c>
      <c r="D3584" t="str">
        <f t="shared" si="126"/>
        <v>06</v>
      </c>
      <c r="E3584" t="str">
        <f t="shared" si="126"/>
        <v>045</v>
      </c>
      <c r="F3584" t="str">
        <f t="shared" si="126"/>
        <v>23550</v>
      </c>
      <c r="G3584" t="str">
        <f t="shared" si="126"/>
        <v>CA</v>
      </c>
      <c r="L3584">
        <f t="shared" si="123"/>
        <v>1.9219469999999998</v>
      </c>
      <c r="M3584">
        <f t="shared" si="124"/>
        <v>0.96580699999999997</v>
      </c>
      <c r="X3584">
        <f t="shared" si="125"/>
        <v>3.3910108587327882E-2</v>
      </c>
    </row>
    <row r="3585" spans="1:24">
      <c r="A3585">
        <v>2021</v>
      </c>
      <c r="B3585" t="str">
        <f t="shared" si="120"/>
        <v>Manhattan Beach</v>
      </c>
      <c r="C3585" t="str">
        <f t="shared" si="126"/>
        <v>City</v>
      </c>
      <c r="D3585" t="str">
        <f t="shared" si="126"/>
        <v>06</v>
      </c>
      <c r="E3585" t="str">
        <f t="shared" si="126"/>
        <v>037</v>
      </c>
      <c r="F3585">
        <f t="shared" si="126"/>
        <v>45400</v>
      </c>
      <c r="G3585" t="str">
        <f t="shared" si="126"/>
        <v>CA</v>
      </c>
      <c r="L3585">
        <f t="shared" si="123"/>
        <v>193.60860599999998</v>
      </c>
      <c r="M3585">
        <f t="shared" si="124"/>
        <v>78.054791999999992</v>
      </c>
      <c r="X3585">
        <f t="shared" si="125"/>
        <v>0.18574268942816852</v>
      </c>
    </row>
    <row r="3586" spans="1:24">
      <c r="A3586">
        <v>2021</v>
      </c>
      <c r="B3586" t="str">
        <f t="shared" si="120"/>
        <v>Manhattan Beach Unified School District</v>
      </c>
      <c r="C3586" t="str">
        <f t="shared" si="126"/>
        <v>School District</v>
      </c>
      <c r="D3586" t="str">
        <f t="shared" si="126"/>
        <v>06</v>
      </c>
      <c r="E3586" t="str">
        <f t="shared" si="126"/>
        <v>037</v>
      </c>
      <c r="F3586" t="str">
        <f t="shared" si="126"/>
        <v>00025</v>
      </c>
      <c r="G3586" t="str">
        <f t="shared" si="126"/>
        <v>CA</v>
      </c>
      <c r="L3586">
        <f t="shared" si="123"/>
        <v>205.44502499999999</v>
      </c>
      <c r="M3586">
        <f t="shared" si="124"/>
        <v>92.017328999999989</v>
      </c>
      <c r="X3586">
        <f t="shared" si="125"/>
        <v>4.1202974746852604E-2</v>
      </c>
    </row>
    <row r="3587" spans="1:24">
      <c r="A3587">
        <v>2021</v>
      </c>
      <c r="B3587" t="str">
        <f t="shared" si="120"/>
        <v>Manteca Unified School District</v>
      </c>
      <c r="C3587" t="str">
        <f t="shared" ref="C3587:G3596" si="127">C724</f>
        <v>School District</v>
      </c>
      <c r="D3587" t="str">
        <f t="shared" si="127"/>
        <v>06</v>
      </c>
      <c r="E3587" t="str">
        <f t="shared" si="127"/>
        <v>077</v>
      </c>
      <c r="F3587" t="str">
        <f t="shared" si="127"/>
        <v>23610</v>
      </c>
      <c r="G3587" t="str">
        <f t="shared" si="127"/>
        <v>CA</v>
      </c>
      <c r="L3587">
        <f t="shared" si="123"/>
        <v>709.76104499999997</v>
      </c>
      <c r="M3587">
        <f t="shared" si="124"/>
        <v>317.80278399999997</v>
      </c>
      <c r="X3587">
        <f t="shared" si="125"/>
        <v>7.8944123184433682E-2</v>
      </c>
    </row>
    <row r="3588" spans="1:24">
      <c r="A3588">
        <v>2021</v>
      </c>
      <c r="B3588" t="str">
        <f t="shared" si="120"/>
        <v>Manzanita Elementary School District</v>
      </c>
      <c r="C3588" t="str">
        <f t="shared" si="127"/>
        <v>School District</v>
      </c>
      <c r="D3588" t="str">
        <f t="shared" si="127"/>
        <v>06</v>
      </c>
      <c r="E3588" t="str">
        <f t="shared" si="127"/>
        <v>007</v>
      </c>
      <c r="F3588" t="str">
        <f t="shared" si="127"/>
        <v>23700</v>
      </c>
      <c r="G3588" t="str">
        <f t="shared" si="127"/>
        <v>CA</v>
      </c>
      <c r="L3588">
        <f t="shared" si="123"/>
        <v>9.2595109999999998</v>
      </c>
      <c r="M3588">
        <f t="shared" si="124"/>
        <v>3.5586039999999999</v>
      </c>
      <c r="X3588">
        <f t="shared" si="125"/>
        <v>4.6561843157268898E-2</v>
      </c>
    </row>
    <row r="3589" spans="1:24">
      <c r="A3589">
        <v>2021</v>
      </c>
      <c r="B3589" t="str">
        <f t="shared" si="120"/>
        <v>Maple Creek Elementary School District</v>
      </c>
      <c r="C3589" t="str">
        <f t="shared" si="127"/>
        <v>School District</v>
      </c>
      <c r="D3589" t="str">
        <f t="shared" si="127"/>
        <v>06</v>
      </c>
      <c r="E3589" t="str">
        <f t="shared" si="127"/>
        <v>023</v>
      </c>
      <c r="F3589" t="str">
        <f t="shared" si="127"/>
        <v>23730</v>
      </c>
      <c r="G3589" t="str">
        <f t="shared" si="127"/>
        <v>CA</v>
      </c>
      <c r="L3589">
        <f t="shared" si="123"/>
        <v>0.90085699999999991</v>
      </c>
      <c r="M3589">
        <f t="shared" si="124"/>
        <v>0.448403</v>
      </c>
      <c r="X3589">
        <f t="shared" si="125"/>
        <v>3.3500206594525642E-2</v>
      </c>
    </row>
    <row r="3590" spans="1:24">
      <c r="A3590">
        <v>2021</v>
      </c>
      <c r="B3590" t="str">
        <f t="shared" si="120"/>
        <v>Maple Elementary School District</v>
      </c>
      <c r="C3590" t="str">
        <f t="shared" si="127"/>
        <v>School District</v>
      </c>
      <c r="D3590" t="str">
        <f t="shared" si="127"/>
        <v>06</v>
      </c>
      <c r="E3590" t="str">
        <f t="shared" si="127"/>
        <v>029</v>
      </c>
      <c r="F3590" t="str">
        <f t="shared" si="127"/>
        <v>23760</v>
      </c>
      <c r="G3590" t="str">
        <f t="shared" si="127"/>
        <v>CA</v>
      </c>
      <c r="L3590">
        <f t="shared" si="123"/>
        <v>7.7501249999999997</v>
      </c>
      <c r="M3590">
        <f t="shared" si="124"/>
        <v>3.4168889999999998</v>
      </c>
      <c r="X3590">
        <f t="shared" si="125"/>
        <v>4.654791246105331E-2</v>
      </c>
    </row>
    <row r="3591" spans="1:24">
      <c r="A3591">
        <v>2021</v>
      </c>
      <c r="B3591" t="str">
        <f t="shared" si="120"/>
        <v>Marcum-Illinois Union Elementary School District</v>
      </c>
      <c r="C3591" t="str">
        <f t="shared" si="127"/>
        <v>School District</v>
      </c>
      <c r="D3591" t="str">
        <f t="shared" si="127"/>
        <v>06</v>
      </c>
      <c r="E3591" t="str">
        <f t="shared" si="127"/>
        <v>101</v>
      </c>
      <c r="F3591" t="str">
        <f t="shared" si="127"/>
        <v>23800</v>
      </c>
      <c r="G3591" t="str">
        <f t="shared" si="127"/>
        <v>CA</v>
      </c>
      <c r="L3591">
        <f t="shared" si="123"/>
        <v>5.6977229999999999</v>
      </c>
      <c r="M3591">
        <f t="shared" si="124"/>
        <v>2.7573729999999999</v>
      </c>
      <c r="X3591">
        <f t="shared" si="125"/>
        <v>6.965193530799689E-2</v>
      </c>
    </row>
    <row r="3592" spans="1:24">
      <c r="A3592">
        <v>2021</v>
      </c>
      <c r="B3592" t="str">
        <f t="shared" si="120"/>
        <v>Maricopa Unified School District</v>
      </c>
      <c r="C3592" t="str">
        <f t="shared" si="127"/>
        <v>School District</v>
      </c>
      <c r="D3592" t="str">
        <f t="shared" si="127"/>
        <v>06</v>
      </c>
      <c r="E3592" t="str">
        <f t="shared" si="127"/>
        <v>029</v>
      </c>
      <c r="F3592" t="str">
        <f t="shared" si="127"/>
        <v>23820</v>
      </c>
      <c r="G3592" t="str">
        <f t="shared" si="127"/>
        <v>CA</v>
      </c>
      <c r="L3592">
        <f t="shared" si="123"/>
        <v>22.804303999999998</v>
      </c>
      <c r="M3592">
        <f t="shared" si="124"/>
        <v>9.5465649999999993</v>
      </c>
      <c r="X3592">
        <f t="shared" si="125"/>
        <v>0.18178016676427125</v>
      </c>
    </row>
    <row r="3593" spans="1:24">
      <c r="A3593">
        <v>2021</v>
      </c>
      <c r="B3593" t="str">
        <f t="shared" si="120"/>
        <v>Marin County</v>
      </c>
      <c r="C3593" t="str">
        <f t="shared" si="127"/>
        <v>County</v>
      </c>
      <c r="D3593" t="str">
        <f t="shared" si="127"/>
        <v>06</v>
      </c>
      <c r="E3593" t="str">
        <f t="shared" si="127"/>
        <v>041</v>
      </c>
      <c r="F3593" t="str">
        <f t="shared" si="127"/>
        <v>00000</v>
      </c>
      <c r="G3593" t="str">
        <f t="shared" si="127"/>
        <v>CA</v>
      </c>
      <c r="L3593">
        <f t="shared" si="123"/>
        <v>1297.5267229999999</v>
      </c>
      <c r="M3593">
        <f t="shared" si="124"/>
        <v>420.681423</v>
      </c>
      <c r="X3593">
        <f t="shared" si="125"/>
        <v>5.6481555993407304E-2</v>
      </c>
    </row>
    <row r="3594" spans="1:24">
      <c r="A3594">
        <v>2021</v>
      </c>
      <c r="B3594" t="str">
        <f t="shared" si="120"/>
        <v>Marin County Office of Education</v>
      </c>
      <c r="C3594" t="str">
        <f t="shared" si="127"/>
        <v>School District</v>
      </c>
      <c r="D3594" t="str">
        <f t="shared" si="127"/>
        <v>06</v>
      </c>
      <c r="E3594" t="str">
        <f t="shared" si="127"/>
        <v>041</v>
      </c>
      <c r="F3594" t="str">
        <f t="shared" si="127"/>
        <v>91018</v>
      </c>
      <c r="G3594" t="str">
        <f t="shared" si="127"/>
        <v>CA</v>
      </c>
      <c r="L3594">
        <f t="shared" si="123"/>
        <v>119.91658699999999</v>
      </c>
      <c r="M3594">
        <f t="shared" si="124"/>
        <v>47.278047000000001</v>
      </c>
      <c r="X3594">
        <f t="shared" si="125"/>
        <v>4.1803872398580209E-2</v>
      </c>
    </row>
    <row r="3595" spans="1:24">
      <c r="A3595">
        <v>2021</v>
      </c>
      <c r="B3595" t="str">
        <f t="shared" si="120"/>
        <v>Marina</v>
      </c>
      <c r="C3595" t="str">
        <f t="shared" si="127"/>
        <v>City</v>
      </c>
      <c r="D3595" t="str">
        <f t="shared" si="127"/>
        <v>06</v>
      </c>
      <c r="E3595" t="str">
        <f t="shared" si="127"/>
        <v>053</v>
      </c>
      <c r="F3595">
        <f t="shared" si="127"/>
        <v>45778</v>
      </c>
      <c r="G3595" t="str">
        <f t="shared" si="127"/>
        <v>CA</v>
      </c>
      <c r="L3595">
        <f t="shared" si="123"/>
        <v>81.043500999999992</v>
      </c>
      <c r="M3595">
        <f t="shared" si="124"/>
        <v>29.749872999999997</v>
      </c>
      <c r="X3595">
        <f t="shared" si="125"/>
        <v>0.41623176727657546</v>
      </c>
    </row>
    <row r="3596" spans="1:24">
      <c r="A3596">
        <v>2021</v>
      </c>
      <c r="B3596" t="str">
        <f t="shared" si="120"/>
        <v>Mariposa County Office of Education</v>
      </c>
      <c r="C3596" t="str">
        <f t="shared" si="127"/>
        <v>School District</v>
      </c>
      <c r="D3596" t="str">
        <f t="shared" si="127"/>
        <v>06</v>
      </c>
      <c r="E3596" t="str">
        <f t="shared" si="127"/>
        <v>043</v>
      </c>
      <c r="F3596" t="str">
        <f t="shared" si="127"/>
        <v>91090</v>
      </c>
      <c r="G3596" t="str">
        <f t="shared" si="127"/>
        <v>CA</v>
      </c>
      <c r="L3596">
        <f t="shared" si="123"/>
        <v>9.8296659999999996</v>
      </c>
      <c r="M3596">
        <f t="shared" si="124"/>
        <v>4.7848220000000001</v>
      </c>
      <c r="X3596">
        <f t="shared" si="125"/>
        <v>-1.0128234975051421E-2</v>
      </c>
    </row>
    <row r="3597" spans="1:24">
      <c r="A3597">
        <v>2021</v>
      </c>
      <c r="B3597" t="str">
        <f t="shared" si="120"/>
        <v>Mariposa County Unified School District</v>
      </c>
      <c r="C3597" t="str">
        <f t="shared" ref="C3597:G3606" si="128">C734</f>
        <v>School District</v>
      </c>
      <c r="D3597" t="str">
        <f t="shared" si="128"/>
        <v>06</v>
      </c>
      <c r="E3597" t="str">
        <f t="shared" si="128"/>
        <v>043</v>
      </c>
      <c r="F3597" t="str">
        <f t="shared" si="128"/>
        <v>23940</v>
      </c>
      <c r="G3597" t="str">
        <f t="shared" si="128"/>
        <v>CA</v>
      </c>
      <c r="L3597">
        <f t="shared" si="123"/>
        <v>53.556956</v>
      </c>
      <c r="M3597">
        <f t="shared" si="124"/>
        <v>25.690507</v>
      </c>
      <c r="X3597">
        <f t="shared" si="125"/>
        <v>4.9483595171255584E-2</v>
      </c>
    </row>
    <row r="3598" spans="1:24">
      <c r="A3598">
        <v>2021</v>
      </c>
      <c r="B3598" t="str">
        <f t="shared" si="120"/>
        <v>Mark Twain Union Elementary School District</v>
      </c>
      <c r="C3598" t="str">
        <f t="shared" si="128"/>
        <v>School District</v>
      </c>
      <c r="D3598" t="str">
        <f t="shared" si="128"/>
        <v>06</v>
      </c>
      <c r="E3598" t="str">
        <f t="shared" si="128"/>
        <v>009</v>
      </c>
      <c r="F3598" t="str">
        <f t="shared" si="128"/>
        <v>23970</v>
      </c>
      <c r="G3598" t="str">
        <f t="shared" si="128"/>
        <v>CA</v>
      </c>
      <c r="L3598">
        <f t="shared" si="123"/>
        <v>19.841314999999998</v>
      </c>
      <c r="M3598">
        <f t="shared" si="124"/>
        <v>9.2399969999999989</v>
      </c>
      <c r="X3598">
        <f t="shared" si="125"/>
        <v>4.9035074511392017E-2</v>
      </c>
    </row>
    <row r="3599" spans="1:24">
      <c r="A3599">
        <v>2021</v>
      </c>
      <c r="B3599" t="str">
        <f t="shared" si="120"/>
        <v>Mark West Union School District</v>
      </c>
      <c r="C3599" t="str">
        <f t="shared" si="128"/>
        <v>School District</v>
      </c>
      <c r="D3599" t="str">
        <f t="shared" si="128"/>
        <v>06</v>
      </c>
      <c r="E3599" t="str">
        <f t="shared" si="128"/>
        <v>097</v>
      </c>
      <c r="F3599" t="str">
        <f t="shared" si="128"/>
        <v>24000</v>
      </c>
      <c r="G3599" t="str">
        <f t="shared" si="128"/>
        <v>CA</v>
      </c>
      <c r="L3599">
        <f t="shared" si="123"/>
        <v>40.653157999999998</v>
      </c>
      <c r="M3599">
        <f t="shared" si="124"/>
        <v>18.857809</v>
      </c>
      <c r="X3599" t="str">
        <f t="shared" si="125"/>
        <v/>
      </c>
    </row>
    <row r="3600" spans="1:24">
      <c r="A3600">
        <v>2021</v>
      </c>
      <c r="B3600" t="str">
        <f t="shared" si="120"/>
        <v>Martinez</v>
      </c>
      <c r="C3600" t="str">
        <f t="shared" si="128"/>
        <v>City</v>
      </c>
      <c r="D3600" t="str">
        <f t="shared" si="128"/>
        <v>06</v>
      </c>
      <c r="E3600" t="str">
        <f t="shared" si="128"/>
        <v>013</v>
      </c>
      <c r="F3600">
        <f t="shared" si="128"/>
        <v>46114</v>
      </c>
      <c r="G3600" t="str">
        <f t="shared" si="128"/>
        <v>CA</v>
      </c>
      <c r="L3600">
        <f t="shared" si="123"/>
        <v>88.878258000000002</v>
      </c>
      <c r="M3600">
        <f t="shared" si="124"/>
        <v>31.075654999999998</v>
      </c>
      <c r="X3600">
        <f t="shared" si="125"/>
        <v>0.20670345811721924</v>
      </c>
    </row>
    <row r="3601" spans="1:24">
      <c r="A3601">
        <v>2021</v>
      </c>
      <c r="B3601" t="str">
        <f t="shared" si="120"/>
        <v>Martinez Unified School District</v>
      </c>
      <c r="C3601" t="str">
        <f t="shared" si="128"/>
        <v>School District</v>
      </c>
      <c r="D3601" t="str">
        <f t="shared" si="128"/>
        <v>06</v>
      </c>
      <c r="E3601" t="str">
        <f t="shared" si="128"/>
        <v>013</v>
      </c>
      <c r="F3601" t="str">
        <f t="shared" si="128"/>
        <v>24030</v>
      </c>
      <c r="G3601" t="str">
        <f t="shared" si="128"/>
        <v>CA</v>
      </c>
      <c r="L3601">
        <f t="shared" si="123"/>
        <v>117.41901</v>
      </c>
      <c r="M3601">
        <f t="shared" si="124"/>
        <v>51.822769999999998</v>
      </c>
      <c r="X3601">
        <f t="shared" si="125"/>
        <v>5.4136565141206086E-2</v>
      </c>
    </row>
    <row r="3602" spans="1:24">
      <c r="A3602">
        <v>2021</v>
      </c>
      <c r="B3602" t="str">
        <f t="shared" si="120"/>
        <v>Marysville</v>
      </c>
      <c r="C3602" t="str">
        <f t="shared" si="128"/>
        <v>City</v>
      </c>
      <c r="D3602" t="str">
        <f t="shared" si="128"/>
        <v>06</v>
      </c>
      <c r="E3602" t="str">
        <f t="shared" si="128"/>
        <v>115</v>
      </c>
      <c r="F3602">
        <f t="shared" si="128"/>
        <v>46170</v>
      </c>
      <c r="G3602" t="str">
        <f t="shared" si="128"/>
        <v>CA</v>
      </c>
      <c r="L3602">
        <f t="shared" si="123"/>
        <v>45.513219999999997</v>
      </c>
      <c r="M3602">
        <f t="shared" si="124"/>
        <v>14.733523</v>
      </c>
      <c r="X3602">
        <f t="shared" si="125"/>
        <v>-0.15565206062448431</v>
      </c>
    </row>
    <row r="3603" spans="1:24">
      <c r="A3603">
        <v>2021</v>
      </c>
      <c r="B3603" t="str">
        <f t="shared" si="120"/>
        <v>Marysville Joint Unified School District</v>
      </c>
      <c r="C3603" t="str">
        <f t="shared" si="128"/>
        <v>School District</v>
      </c>
      <c r="D3603" t="str">
        <f t="shared" si="128"/>
        <v>06</v>
      </c>
      <c r="E3603" t="str">
        <f t="shared" si="128"/>
        <v>007</v>
      </c>
      <c r="F3603" t="str">
        <f t="shared" si="128"/>
        <v>24090</v>
      </c>
      <c r="G3603" t="str">
        <f t="shared" si="128"/>
        <v>CA</v>
      </c>
      <c r="L3603">
        <f t="shared" si="123"/>
        <v>304.93039799999997</v>
      </c>
      <c r="M3603">
        <f t="shared" si="124"/>
        <v>142.507259</v>
      </c>
      <c r="X3603">
        <f t="shared" si="125"/>
        <v>3.0276692123236842E-2</v>
      </c>
    </row>
    <row r="3604" spans="1:24">
      <c r="A3604">
        <v>2021</v>
      </c>
      <c r="B3604" t="str">
        <f t="shared" si="120"/>
        <v>Mattole Unified School District</v>
      </c>
      <c r="C3604" t="str">
        <f t="shared" si="128"/>
        <v>School District</v>
      </c>
      <c r="D3604" t="str">
        <f t="shared" si="128"/>
        <v>06</v>
      </c>
      <c r="E3604" t="str">
        <f t="shared" si="128"/>
        <v>023</v>
      </c>
      <c r="F3604" t="str">
        <f t="shared" si="128"/>
        <v>00038</v>
      </c>
      <c r="G3604" t="str">
        <f t="shared" si="128"/>
        <v>CA</v>
      </c>
      <c r="L3604">
        <f t="shared" si="123"/>
        <v>3.9722789999999999</v>
      </c>
      <c r="M3604">
        <f t="shared" si="124"/>
        <v>1.396719</v>
      </c>
      <c r="X3604">
        <f t="shared" si="125"/>
        <v>2.4914185216475045E-2</v>
      </c>
    </row>
    <row r="3605" spans="1:24">
      <c r="A3605">
        <v>2021</v>
      </c>
      <c r="B3605" t="str">
        <f t="shared" si="120"/>
        <v>Maywood</v>
      </c>
      <c r="C3605" t="str">
        <f t="shared" si="128"/>
        <v>City</v>
      </c>
      <c r="D3605" t="str">
        <f t="shared" si="128"/>
        <v>06</v>
      </c>
      <c r="E3605" t="str">
        <f t="shared" si="128"/>
        <v>037</v>
      </c>
      <c r="F3605" t="str">
        <f t="shared" si="128"/>
        <v>46492</v>
      </c>
      <c r="G3605" t="str">
        <f t="shared" si="128"/>
        <v>CA</v>
      </c>
      <c r="L3605">
        <f t="shared" si="123"/>
        <v>36.348174</v>
      </c>
      <c r="M3605">
        <f t="shared" si="124"/>
        <v>15.045634999999999</v>
      </c>
      <c r="X3605">
        <f t="shared" si="125"/>
        <v>0.19905435952168835</v>
      </c>
    </row>
    <row r="3606" spans="1:24">
      <c r="A3606">
        <v>2021</v>
      </c>
      <c r="B3606" t="str">
        <f t="shared" si="120"/>
        <v>Mccabe Union Elementary School District</v>
      </c>
      <c r="C3606" t="str">
        <f t="shared" si="128"/>
        <v>School District</v>
      </c>
      <c r="D3606" t="str">
        <f t="shared" si="128"/>
        <v>06</v>
      </c>
      <c r="E3606" t="str">
        <f t="shared" si="128"/>
        <v>025</v>
      </c>
      <c r="F3606" t="str">
        <f t="shared" si="128"/>
        <v>24180</v>
      </c>
      <c r="G3606" t="str">
        <f t="shared" si="128"/>
        <v>CA</v>
      </c>
      <c r="L3606">
        <f t="shared" si="123"/>
        <v>33.648491999999997</v>
      </c>
      <c r="M3606">
        <f t="shared" si="124"/>
        <v>15.168465999999999</v>
      </c>
      <c r="X3606">
        <f t="shared" si="125"/>
        <v>5.2072553473521029E-2</v>
      </c>
    </row>
    <row r="3607" spans="1:24">
      <c r="A3607">
        <v>2021</v>
      </c>
      <c r="B3607" t="str">
        <f t="shared" si="120"/>
        <v>McFarland</v>
      </c>
      <c r="C3607" t="str">
        <f t="shared" ref="C3607:G3616" si="129">C744</f>
        <v>City</v>
      </c>
      <c r="D3607" t="str">
        <f t="shared" si="129"/>
        <v>06</v>
      </c>
      <c r="E3607" t="str">
        <f t="shared" si="129"/>
        <v>077</v>
      </c>
      <c r="F3607">
        <f t="shared" si="129"/>
        <v>44826</v>
      </c>
      <c r="G3607" t="str">
        <f t="shared" si="129"/>
        <v>CA</v>
      </c>
      <c r="L3607">
        <f t="shared" si="123"/>
        <v>18.863454999999998</v>
      </c>
      <c r="M3607">
        <f t="shared" si="124"/>
        <v>5.5641989999999995</v>
      </c>
      <c r="X3607">
        <f t="shared" si="125"/>
        <v>1.36694864553076</v>
      </c>
    </row>
    <row r="3608" spans="1:24">
      <c r="A3608">
        <v>2021</v>
      </c>
      <c r="B3608" t="str">
        <f t="shared" si="120"/>
        <v>Mcfarland Unified School District</v>
      </c>
      <c r="C3608" t="str">
        <f t="shared" si="129"/>
        <v>School District</v>
      </c>
      <c r="D3608" t="str">
        <f t="shared" si="129"/>
        <v>06</v>
      </c>
      <c r="E3608" t="str">
        <f t="shared" si="129"/>
        <v>029</v>
      </c>
      <c r="F3608" t="str">
        <f t="shared" si="129"/>
        <v>24230</v>
      </c>
      <c r="G3608" t="str">
        <f t="shared" si="129"/>
        <v>CA</v>
      </c>
      <c r="L3608">
        <f t="shared" si="123"/>
        <v>122.89397699999999</v>
      </c>
      <c r="M3608">
        <f t="shared" si="124"/>
        <v>56.763908000000001</v>
      </c>
      <c r="X3608">
        <f t="shared" si="125"/>
        <v>9.2767110942275341E-2</v>
      </c>
    </row>
    <row r="3609" spans="1:24">
      <c r="A3609">
        <v>2021</v>
      </c>
      <c r="B3609" t="str">
        <f t="shared" si="120"/>
        <v>Mckinleyville Union School District</v>
      </c>
      <c r="C3609" t="str">
        <f t="shared" si="129"/>
        <v>School District</v>
      </c>
      <c r="D3609" t="str">
        <f t="shared" si="129"/>
        <v>06</v>
      </c>
      <c r="E3609" t="str">
        <f t="shared" si="129"/>
        <v>023</v>
      </c>
      <c r="F3609" t="str">
        <f t="shared" si="129"/>
        <v>24300</v>
      </c>
      <c r="G3609" t="str">
        <f t="shared" si="129"/>
        <v>CA</v>
      </c>
      <c r="L3609">
        <f t="shared" si="123"/>
        <v>30.647656999999999</v>
      </c>
      <c r="M3609">
        <f t="shared" si="124"/>
        <v>14.844771999999999</v>
      </c>
      <c r="X3609" t="str">
        <f t="shared" si="125"/>
        <v/>
      </c>
    </row>
    <row r="3610" spans="1:24">
      <c r="A3610">
        <v>2021</v>
      </c>
      <c r="B3610" t="str">
        <f t="shared" si="120"/>
        <v>McKittrick Elementary School District</v>
      </c>
      <c r="C3610" t="str">
        <f t="shared" si="129"/>
        <v>School District</v>
      </c>
      <c r="D3610" t="str">
        <f t="shared" si="129"/>
        <v>06</v>
      </c>
      <c r="E3610" t="str">
        <f t="shared" si="129"/>
        <v>029</v>
      </c>
      <c r="F3610" t="str">
        <f t="shared" si="129"/>
        <v>24330</v>
      </c>
      <c r="G3610" t="str">
        <f t="shared" si="129"/>
        <v>CA</v>
      </c>
      <c r="L3610">
        <f t="shared" si="123"/>
        <v>5.0748869999999995</v>
      </c>
      <c r="M3610">
        <f t="shared" si="124"/>
        <v>2.3765499999999999</v>
      </c>
      <c r="X3610">
        <f t="shared" si="125"/>
        <v>0.20438708605773342</v>
      </c>
    </row>
    <row r="3611" spans="1:24">
      <c r="A3611">
        <v>2021</v>
      </c>
      <c r="B3611" t="str">
        <f t="shared" si="120"/>
        <v>Mcswain Union Elementary School District</v>
      </c>
      <c r="C3611" t="str">
        <f t="shared" si="129"/>
        <v>School District</v>
      </c>
      <c r="D3611" t="str">
        <f t="shared" si="129"/>
        <v>06</v>
      </c>
      <c r="E3611" t="str">
        <f t="shared" si="129"/>
        <v>047</v>
      </c>
      <c r="F3611" t="str">
        <f t="shared" si="129"/>
        <v>24360</v>
      </c>
      <c r="G3611" t="str">
        <f t="shared" si="129"/>
        <v>CA</v>
      </c>
      <c r="L3611">
        <f t="shared" si="123"/>
        <v>21.098271999999998</v>
      </c>
      <c r="M3611">
        <f t="shared" si="124"/>
        <v>10.307269</v>
      </c>
      <c r="X3611">
        <f t="shared" si="125"/>
        <v>4.296674895200632E-2</v>
      </c>
    </row>
    <row r="3612" spans="1:24">
      <c r="A3612">
        <v>2021</v>
      </c>
      <c r="B3612" t="str">
        <f t="shared" si="120"/>
        <v>Meadows Union School District</v>
      </c>
      <c r="C3612" t="str">
        <f t="shared" si="129"/>
        <v>School District</v>
      </c>
      <c r="D3612" t="str">
        <f t="shared" si="129"/>
        <v>06</v>
      </c>
      <c r="E3612" t="str">
        <f t="shared" si="129"/>
        <v>025</v>
      </c>
      <c r="F3612" t="str">
        <f t="shared" si="129"/>
        <v>24390</v>
      </c>
      <c r="G3612" t="str">
        <f t="shared" si="129"/>
        <v>CA</v>
      </c>
      <c r="L3612">
        <f t="shared" si="123"/>
        <v>15.047772</v>
      </c>
      <c r="M3612">
        <f t="shared" si="124"/>
        <v>7.1916709999999995</v>
      </c>
      <c r="X3612" t="str">
        <f t="shared" si="125"/>
        <v/>
      </c>
    </row>
    <row r="3613" spans="1:24">
      <c r="A3613">
        <v>2021</v>
      </c>
      <c r="B3613" t="str">
        <f t="shared" si="120"/>
        <v>Mendocino County</v>
      </c>
      <c r="C3613" t="str">
        <f t="shared" si="129"/>
        <v>County</v>
      </c>
      <c r="D3613" t="str">
        <f t="shared" si="129"/>
        <v>06</v>
      </c>
      <c r="E3613" t="str">
        <f t="shared" si="129"/>
        <v>045</v>
      </c>
      <c r="F3613" t="str">
        <f t="shared" si="129"/>
        <v>00000</v>
      </c>
      <c r="G3613" t="str">
        <f t="shared" si="129"/>
        <v>CA</v>
      </c>
      <c r="L3613">
        <f t="shared" si="123"/>
        <v>517.09585199999992</v>
      </c>
      <c r="M3613">
        <f t="shared" si="124"/>
        <v>208.967489</v>
      </c>
      <c r="X3613" t="str">
        <f t="shared" si="125"/>
        <v/>
      </c>
    </row>
    <row r="3614" spans="1:24">
      <c r="A3614">
        <v>2021</v>
      </c>
      <c r="B3614" t="str">
        <f t="shared" si="120"/>
        <v>Mendocino County Office of Education</v>
      </c>
      <c r="C3614" t="str">
        <f t="shared" si="129"/>
        <v>School District</v>
      </c>
      <c r="D3614" t="str">
        <f t="shared" si="129"/>
        <v>06</v>
      </c>
      <c r="E3614" t="str">
        <f t="shared" si="129"/>
        <v>045</v>
      </c>
      <c r="F3614" t="str">
        <f t="shared" si="129"/>
        <v>91019</v>
      </c>
      <c r="G3614" t="str">
        <f t="shared" si="129"/>
        <v>CA</v>
      </c>
      <c r="L3614">
        <f t="shared" si="123"/>
        <v>63.527265999999997</v>
      </c>
      <c r="M3614">
        <f t="shared" si="124"/>
        <v>26.413805999999997</v>
      </c>
      <c r="X3614">
        <f t="shared" si="125"/>
        <v>1.0647455494213129E-2</v>
      </c>
    </row>
    <row r="3615" spans="1:24">
      <c r="A3615">
        <v>2021</v>
      </c>
      <c r="B3615" t="str">
        <f t="shared" si="120"/>
        <v>Mendocino Unified School District</v>
      </c>
      <c r="C3615" t="str">
        <f t="shared" si="129"/>
        <v>School District</v>
      </c>
      <c r="D3615" t="str">
        <f t="shared" si="129"/>
        <v>06</v>
      </c>
      <c r="E3615" t="str">
        <f t="shared" si="129"/>
        <v>045</v>
      </c>
      <c r="F3615" t="str">
        <f t="shared" si="129"/>
        <v>24480</v>
      </c>
      <c r="G3615" t="str">
        <f t="shared" si="129"/>
        <v>CA</v>
      </c>
      <c r="L3615">
        <f t="shared" si="123"/>
        <v>23.526126999999999</v>
      </c>
      <c r="M3615">
        <f t="shared" si="124"/>
        <v>9.8131489999999992</v>
      </c>
      <c r="X3615">
        <f t="shared" si="125"/>
        <v>1.0793627000295009E-3</v>
      </c>
    </row>
    <row r="3616" spans="1:24">
      <c r="A3616">
        <v>2021</v>
      </c>
      <c r="B3616" t="str">
        <f t="shared" si="120"/>
        <v>Mendota</v>
      </c>
      <c r="C3616" t="str">
        <f t="shared" si="129"/>
        <v>City</v>
      </c>
      <c r="D3616" t="str">
        <f t="shared" si="129"/>
        <v>06</v>
      </c>
      <c r="E3616" t="str">
        <f t="shared" si="129"/>
        <v>019</v>
      </c>
      <c r="F3616">
        <f t="shared" si="129"/>
        <v>46828</v>
      </c>
      <c r="G3616" t="str">
        <f t="shared" si="129"/>
        <v>CA</v>
      </c>
      <c r="L3616">
        <f t="shared" si="123"/>
        <v>20.119816</v>
      </c>
      <c r="M3616">
        <f t="shared" si="124"/>
        <v>3.7107649999999999</v>
      </c>
      <c r="X3616">
        <f t="shared" si="125"/>
        <v>0.19352158632875252</v>
      </c>
    </row>
    <row r="3617" spans="1:24">
      <c r="A3617">
        <v>2021</v>
      </c>
      <c r="B3617" t="str">
        <f t="shared" si="120"/>
        <v>Mendota Unified School District</v>
      </c>
      <c r="C3617" t="str">
        <f t="shared" ref="C3617:G3626" si="130">C754</f>
        <v>School District</v>
      </c>
      <c r="D3617" t="str">
        <f t="shared" si="130"/>
        <v>06</v>
      </c>
      <c r="E3617" t="str">
        <f t="shared" si="130"/>
        <v>019</v>
      </c>
      <c r="F3617" t="str">
        <f t="shared" si="130"/>
        <v>00022</v>
      </c>
      <c r="G3617" t="str">
        <f t="shared" si="130"/>
        <v>CA</v>
      </c>
      <c r="L3617">
        <f t="shared" si="123"/>
        <v>123.783147</v>
      </c>
      <c r="M3617">
        <f t="shared" si="124"/>
        <v>59.564647000000001</v>
      </c>
      <c r="X3617">
        <f t="shared" si="125"/>
        <v>0.11274207465949447</v>
      </c>
    </row>
    <row r="3618" spans="1:24">
      <c r="A3618">
        <v>2021</v>
      </c>
      <c r="B3618" t="str">
        <f t="shared" ref="B3618:B3681" si="131">B755</f>
        <v>Menifee</v>
      </c>
      <c r="C3618" t="str">
        <f t="shared" si="130"/>
        <v>City</v>
      </c>
      <c r="D3618" t="str">
        <f t="shared" si="130"/>
        <v>06</v>
      </c>
      <c r="E3618" t="str">
        <f t="shared" si="130"/>
        <v>065</v>
      </c>
      <c r="F3618">
        <f t="shared" si="130"/>
        <v>46842</v>
      </c>
      <c r="G3618" t="str">
        <f t="shared" si="130"/>
        <v>CA</v>
      </c>
      <c r="L3618">
        <f t="shared" si="123"/>
        <v>203.771851</v>
      </c>
      <c r="M3618">
        <f t="shared" si="124"/>
        <v>72.714713000000003</v>
      </c>
      <c r="X3618">
        <f t="shared" si="125"/>
        <v>0.23908835127410641</v>
      </c>
    </row>
    <row r="3619" spans="1:24">
      <c r="A3619">
        <v>2021</v>
      </c>
      <c r="B3619" t="str">
        <f t="shared" si="131"/>
        <v>Menifee Union School District</v>
      </c>
      <c r="C3619" t="str">
        <f t="shared" si="130"/>
        <v>School District</v>
      </c>
      <c r="D3619" t="str">
        <f t="shared" si="130"/>
        <v>06</v>
      </c>
      <c r="E3619" t="str">
        <f t="shared" si="130"/>
        <v>065</v>
      </c>
      <c r="F3619" t="str">
        <f t="shared" si="130"/>
        <v>24540</v>
      </c>
      <c r="G3619" t="str">
        <f t="shared" si="130"/>
        <v>CA</v>
      </c>
      <c r="L3619">
        <f t="shared" si="123"/>
        <v>276.18786499999999</v>
      </c>
      <c r="M3619">
        <f t="shared" si="124"/>
        <v>123.65040499999999</v>
      </c>
      <c r="X3619" t="str">
        <f t="shared" si="125"/>
        <v/>
      </c>
    </row>
    <row r="3620" spans="1:24">
      <c r="A3620">
        <v>2021</v>
      </c>
      <c r="B3620" t="str">
        <f t="shared" si="131"/>
        <v>Menlo Park</v>
      </c>
      <c r="C3620" t="str">
        <f t="shared" si="130"/>
        <v>City</v>
      </c>
      <c r="D3620" t="str">
        <f t="shared" si="130"/>
        <v>06</v>
      </c>
      <c r="E3620" t="str">
        <f t="shared" si="130"/>
        <v>081</v>
      </c>
      <c r="F3620">
        <f t="shared" si="130"/>
        <v>46870</v>
      </c>
      <c r="G3620" t="str">
        <f t="shared" si="130"/>
        <v>CA</v>
      </c>
      <c r="L3620">
        <f t="shared" si="123"/>
        <v>143.02524199999999</v>
      </c>
      <c r="M3620">
        <f t="shared" si="124"/>
        <v>55.968207999999997</v>
      </c>
      <c r="X3620">
        <f t="shared" si="125"/>
        <v>0.49957062837011895</v>
      </c>
    </row>
    <row r="3621" spans="1:24">
      <c r="A3621">
        <v>2021</v>
      </c>
      <c r="B3621" t="str">
        <f t="shared" si="131"/>
        <v>Menlo Park City School District</v>
      </c>
      <c r="C3621" t="str">
        <f t="shared" si="130"/>
        <v>School District</v>
      </c>
      <c r="D3621" t="str">
        <f t="shared" si="130"/>
        <v>06</v>
      </c>
      <c r="E3621" t="str">
        <f t="shared" si="130"/>
        <v>081</v>
      </c>
      <c r="F3621" t="str">
        <f t="shared" si="130"/>
        <v>24570</v>
      </c>
      <c r="G3621" t="str">
        <f t="shared" si="130"/>
        <v>CA</v>
      </c>
      <c r="L3621">
        <f t="shared" si="123"/>
        <v>133.40875599999998</v>
      </c>
      <c r="M3621">
        <f t="shared" si="124"/>
        <v>60.604110999999996</v>
      </c>
      <c r="X3621" t="str">
        <f t="shared" si="125"/>
        <v/>
      </c>
    </row>
    <row r="3622" spans="1:24">
      <c r="A3622">
        <v>2021</v>
      </c>
      <c r="B3622" t="str">
        <f t="shared" si="131"/>
        <v>Menlo Park Fire Protection District</v>
      </c>
      <c r="C3622" t="str">
        <f t="shared" si="130"/>
        <v>Special District</v>
      </c>
      <c r="D3622" t="str">
        <f t="shared" si="130"/>
        <v>06</v>
      </c>
      <c r="E3622" t="str">
        <f t="shared" si="130"/>
        <v>081</v>
      </c>
      <c r="F3622">
        <f t="shared" si="130"/>
        <v>99042</v>
      </c>
      <c r="G3622" t="str">
        <f t="shared" si="130"/>
        <v>CA</v>
      </c>
      <c r="L3622">
        <f t="shared" si="123"/>
        <v>142.19104799999999</v>
      </c>
      <c r="M3622">
        <f t="shared" si="124"/>
        <v>70.116430999999992</v>
      </c>
      <c r="X3622" t="str">
        <f t="shared" si="125"/>
        <v/>
      </c>
    </row>
    <row r="3623" spans="1:24">
      <c r="A3623">
        <v>2021</v>
      </c>
      <c r="B3623" t="str">
        <f t="shared" si="131"/>
        <v>Merced</v>
      </c>
      <c r="C3623" t="str">
        <f t="shared" si="130"/>
        <v>City</v>
      </c>
      <c r="D3623" t="str">
        <f t="shared" si="130"/>
        <v>06</v>
      </c>
      <c r="E3623" t="str">
        <f t="shared" si="130"/>
        <v>047</v>
      </c>
      <c r="F3623">
        <f t="shared" si="130"/>
        <v>46898</v>
      </c>
      <c r="G3623" t="str">
        <f t="shared" si="130"/>
        <v>CA</v>
      </c>
      <c r="L3623">
        <f t="shared" si="123"/>
        <v>214.640241</v>
      </c>
      <c r="M3623">
        <f t="shared" si="124"/>
        <v>49.502756999999995</v>
      </c>
      <c r="X3623">
        <f t="shared" si="125"/>
        <v>-1.0407339618666385E-2</v>
      </c>
    </row>
    <row r="3624" spans="1:24">
      <c r="A3624">
        <v>2021</v>
      </c>
      <c r="B3624" t="str">
        <f t="shared" si="131"/>
        <v>Merced City School District</v>
      </c>
      <c r="C3624" t="str">
        <f t="shared" si="130"/>
        <v>School District</v>
      </c>
      <c r="D3624" t="str">
        <f t="shared" si="130"/>
        <v>06</v>
      </c>
      <c r="E3624" t="str">
        <f t="shared" si="130"/>
        <v>047</v>
      </c>
      <c r="F3624" t="str">
        <f t="shared" si="130"/>
        <v>24600</v>
      </c>
      <c r="G3624" t="str">
        <f t="shared" si="130"/>
        <v>CA</v>
      </c>
      <c r="L3624">
        <f t="shared" si="123"/>
        <v>340.767472</v>
      </c>
      <c r="M3624">
        <f t="shared" si="124"/>
        <v>153.26755799999998</v>
      </c>
      <c r="X3624" t="str">
        <f t="shared" si="125"/>
        <v/>
      </c>
    </row>
    <row r="3625" spans="1:24">
      <c r="A3625">
        <v>2021</v>
      </c>
      <c r="B3625" t="str">
        <f t="shared" si="131"/>
        <v>Merced County</v>
      </c>
      <c r="C3625" t="str">
        <f t="shared" si="130"/>
        <v>County</v>
      </c>
      <c r="D3625" t="str">
        <f t="shared" si="130"/>
        <v>06</v>
      </c>
      <c r="E3625" t="str">
        <f t="shared" si="130"/>
        <v>047</v>
      </c>
      <c r="F3625" t="str">
        <f t="shared" si="130"/>
        <v>00000</v>
      </c>
      <c r="G3625" t="str">
        <f t="shared" si="130"/>
        <v>CA</v>
      </c>
      <c r="L3625">
        <f t="shared" si="123"/>
        <v>1041.8820940000001</v>
      </c>
      <c r="M3625">
        <f t="shared" si="124"/>
        <v>456.48665599999998</v>
      </c>
      <c r="X3625">
        <f t="shared" si="125"/>
        <v>-2.0288719753348062E-3</v>
      </c>
    </row>
    <row r="3626" spans="1:24">
      <c r="A3626">
        <v>2021</v>
      </c>
      <c r="B3626" t="str">
        <f t="shared" si="131"/>
        <v>Merced County Office of Education</v>
      </c>
      <c r="C3626" t="str">
        <f t="shared" si="130"/>
        <v>School District</v>
      </c>
      <c r="D3626" t="str">
        <f t="shared" si="130"/>
        <v>06</v>
      </c>
      <c r="E3626" t="str">
        <f t="shared" si="130"/>
        <v>047</v>
      </c>
      <c r="F3626" t="str">
        <f t="shared" si="130"/>
        <v>91020</v>
      </c>
      <c r="G3626" t="str">
        <f t="shared" si="130"/>
        <v>CA</v>
      </c>
      <c r="L3626">
        <f t="shared" si="123"/>
        <v>261.09533599999997</v>
      </c>
      <c r="M3626">
        <f t="shared" si="124"/>
        <v>92.935869999999994</v>
      </c>
      <c r="X3626">
        <f t="shared" si="125"/>
        <v>7.362548857027601E-2</v>
      </c>
    </row>
    <row r="3627" spans="1:24">
      <c r="A3627">
        <v>2021</v>
      </c>
      <c r="B3627" t="str">
        <f t="shared" si="131"/>
        <v>Merced River School District</v>
      </c>
      <c r="C3627" t="str">
        <f t="shared" ref="C3627:G3636" si="132">C764</f>
        <v>School District</v>
      </c>
      <c r="D3627" t="str">
        <f t="shared" si="132"/>
        <v>06</v>
      </c>
      <c r="E3627" t="str">
        <f t="shared" si="132"/>
        <v>047</v>
      </c>
      <c r="F3627" t="str">
        <f t="shared" si="132"/>
        <v>24630</v>
      </c>
      <c r="G3627" t="str">
        <f t="shared" si="132"/>
        <v>CA</v>
      </c>
      <c r="L3627">
        <f t="shared" si="123"/>
        <v>6.1168849999999999</v>
      </c>
      <c r="M3627">
        <f t="shared" si="124"/>
        <v>2.855108</v>
      </c>
      <c r="X3627" t="str">
        <f t="shared" si="125"/>
        <v/>
      </c>
    </row>
    <row r="3628" spans="1:24">
      <c r="A3628">
        <v>2021</v>
      </c>
      <c r="B3628" t="str">
        <f t="shared" si="131"/>
        <v>Merced Union High School District</v>
      </c>
      <c r="C3628" t="str">
        <f t="shared" si="132"/>
        <v>School District</v>
      </c>
      <c r="D3628" t="str">
        <f t="shared" si="132"/>
        <v>06</v>
      </c>
      <c r="E3628" t="str">
        <f t="shared" si="132"/>
        <v>047</v>
      </c>
      <c r="F3628" t="str">
        <f t="shared" si="132"/>
        <v>24660</v>
      </c>
      <c r="G3628" t="str">
        <f t="shared" si="132"/>
        <v>CA</v>
      </c>
      <c r="L3628">
        <f t="shared" si="123"/>
        <v>385.83586299999996</v>
      </c>
      <c r="M3628">
        <f t="shared" si="124"/>
        <v>181.720046</v>
      </c>
      <c r="X3628">
        <f t="shared" si="125"/>
        <v>0.12062486496197393</v>
      </c>
    </row>
    <row r="3629" spans="1:24">
      <c r="A3629">
        <v>2021</v>
      </c>
      <c r="B3629" t="str">
        <f t="shared" si="131"/>
        <v>Meridian Elementary School District</v>
      </c>
      <c r="C3629" t="str">
        <f t="shared" si="132"/>
        <v>School District</v>
      </c>
      <c r="D3629" t="str">
        <f t="shared" si="132"/>
        <v>06</v>
      </c>
      <c r="E3629" t="str">
        <f t="shared" si="132"/>
        <v>101</v>
      </c>
      <c r="F3629" t="str">
        <f t="shared" si="132"/>
        <v>24690</v>
      </c>
      <c r="G3629" t="str">
        <f t="shared" si="132"/>
        <v>CA</v>
      </c>
      <c r="L3629">
        <f t="shared" si="123"/>
        <v>3.4884519999999997</v>
      </c>
      <c r="M3629">
        <f t="shared" si="124"/>
        <v>1.6400139999999999</v>
      </c>
      <c r="X3629">
        <f t="shared" si="125"/>
        <v>0.11977142384139038</v>
      </c>
    </row>
    <row r="3630" spans="1:24">
      <c r="A3630">
        <v>2021</v>
      </c>
      <c r="B3630" t="str">
        <f t="shared" si="131"/>
        <v>Mesa Union School District</v>
      </c>
      <c r="C3630" t="str">
        <f t="shared" si="132"/>
        <v>School District</v>
      </c>
      <c r="D3630" t="str">
        <f t="shared" si="132"/>
        <v>06</v>
      </c>
      <c r="E3630" t="str">
        <f t="shared" si="132"/>
        <v>111</v>
      </c>
      <c r="F3630" t="str">
        <f t="shared" si="132"/>
        <v>24720</v>
      </c>
      <c r="G3630" t="str">
        <f t="shared" si="132"/>
        <v>CA</v>
      </c>
      <c r="L3630">
        <f t="shared" si="123"/>
        <v>16.773457000000001</v>
      </c>
      <c r="M3630">
        <f t="shared" si="124"/>
        <v>7.8043869999999993</v>
      </c>
      <c r="X3630" t="str">
        <f t="shared" si="125"/>
        <v/>
      </c>
    </row>
    <row r="3631" spans="1:24">
      <c r="A3631">
        <v>2021</v>
      </c>
      <c r="B3631" t="str">
        <f t="shared" si="131"/>
        <v>Metropolitan Transportation Commission</v>
      </c>
      <c r="C3631" t="str">
        <f t="shared" si="132"/>
        <v>Special District</v>
      </c>
      <c r="D3631" t="str">
        <f t="shared" si="132"/>
        <v>06</v>
      </c>
      <c r="E3631" t="str">
        <f t="shared" si="132"/>
        <v>075</v>
      </c>
      <c r="F3631">
        <f t="shared" si="132"/>
        <v>99043</v>
      </c>
      <c r="G3631" t="str">
        <f t="shared" si="132"/>
        <v>CA</v>
      </c>
      <c r="L3631">
        <f t="shared" si="123"/>
        <v>1376.868984</v>
      </c>
      <c r="M3631">
        <f t="shared" si="124"/>
        <v>88.306717999999989</v>
      </c>
      <c r="X3631" t="str">
        <f t="shared" si="125"/>
        <v/>
      </c>
    </row>
    <row r="3632" spans="1:24">
      <c r="A3632">
        <v>2021</v>
      </c>
      <c r="B3632" t="str">
        <f t="shared" si="131"/>
        <v>Middletown Unified School District</v>
      </c>
      <c r="C3632" t="str">
        <f t="shared" si="132"/>
        <v>School District</v>
      </c>
      <c r="D3632" t="str">
        <f t="shared" si="132"/>
        <v>06</v>
      </c>
      <c r="E3632" t="str">
        <f t="shared" si="132"/>
        <v>033</v>
      </c>
      <c r="F3632" t="str">
        <f t="shared" si="132"/>
        <v>24750</v>
      </c>
      <c r="G3632" t="str">
        <f t="shared" si="132"/>
        <v>CA</v>
      </c>
      <c r="L3632">
        <f t="shared" si="123"/>
        <v>39.506806999999995</v>
      </c>
      <c r="M3632">
        <f t="shared" si="124"/>
        <v>18.522928</v>
      </c>
      <c r="X3632">
        <f t="shared" si="125"/>
        <v>5.1381234971504569E-2</v>
      </c>
    </row>
    <row r="3633" spans="1:24">
      <c r="A3633">
        <v>2021</v>
      </c>
      <c r="B3633" t="str">
        <f t="shared" si="131"/>
        <v>Midway Elementary School District</v>
      </c>
      <c r="C3633" t="str">
        <f t="shared" si="132"/>
        <v>School District</v>
      </c>
      <c r="D3633" t="str">
        <f t="shared" si="132"/>
        <v>06</v>
      </c>
      <c r="E3633" t="str">
        <f t="shared" si="132"/>
        <v>029</v>
      </c>
      <c r="F3633" t="str">
        <f t="shared" si="132"/>
        <v>24780</v>
      </c>
      <c r="G3633" t="str">
        <f t="shared" si="132"/>
        <v>CA</v>
      </c>
      <c r="L3633">
        <f t="shared" ref="L3633:L3696" si="133">IFERROR(VLOOKUP(B3633,revenue2021,12,0)*0.000001,IFERROR(L770/(1+$X3633),L770))</f>
        <v>4.6222300000000001</v>
      </c>
      <c r="M3633">
        <f t="shared" ref="M3633:M3696" si="134">IFERROR(VLOOKUP(B3633,revenue2021,13,0)*0.000001,IFERROR(M770/(1+$X3633),M770))</f>
        <v>1.9513699999999998</v>
      </c>
      <c r="X3633">
        <f t="shared" ref="X3633:X3696" si="135">IFERROR(VLOOKUP(B3633,chgs2021,4,0),"")</f>
        <v>-0.40035573532363317</v>
      </c>
    </row>
    <row r="3634" spans="1:24">
      <c r="A3634">
        <v>2021</v>
      </c>
      <c r="B3634" t="str">
        <f t="shared" si="131"/>
        <v>Mill Valley</v>
      </c>
      <c r="C3634" t="str">
        <f t="shared" si="132"/>
        <v>City</v>
      </c>
      <c r="D3634" t="str">
        <f t="shared" si="132"/>
        <v>06</v>
      </c>
      <c r="E3634" t="str">
        <f t="shared" si="132"/>
        <v>041</v>
      </c>
      <c r="F3634" t="str">
        <f t="shared" si="132"/>
        <v>47710</v>
      </c>
      <c r="G3634" t="str">
        <f t="shared" si="132"/>
        <v>CA</v>
      </c>
      <c r="L3634">
        <f t="shared" si="133"/>
        <v>88.133752999999999</v>
      </c>
      <c r="M3634">
        <f t="shared" si="134"/>
        <v>35.446086000000001</v>
      </c>
      <c r="X3634">
        <f t="shared" si="135"/>
        <v>0.10250557589446835</v>
      </c>
    </row>
    <row r="3635" spans="1:24">
      <c r="A3635">
        <v>2021</v>
      </c>
      <c r="B3635" t="str">
        <f t="shared" si="131"/>
        <v>Mill Valley School District</v>
      </c>
      <c r="C3635" t="str">
        <f t="shared" si="132"/>
        <v>School District</v>
      </c>
      <c r="D3635" t="str">
        <f t="shared" si="132"/>
        <v>06</v>
      </c>
      <c r="E3635" t="str">
        <f t="shared" si="132"/>
        <v>041</v>
      </c>
      <c r="F3635" t="str">
        <f t="shared" si="132"/>
        <v>24870</v>
      </c>
      <c r="G3635" t="str">
        <f t="shared" si="132"/>
        <v>CA</v>
      </c>
      <c r="L3635">
        <f t="shared" si="133"/>
        <v>104.960104</v>
      </c>
      <c r="M3635">
        <f t="shared" si="134"/>
        <v>50.407736</v>
      </c>
      <c r="X3635" t="str">
        <f t="shared" si="135"/>
        <v/>
      </c>
    </row>
    <row r="3636" spans="1:24">
      <c r="A3636">
        <v>2021</v>
      </c>
      <c r="B3636" t="str">
        <f t="shared" si="131"/>
        <v>Millbrae</v>
      </c>
      <c r="C3636" t="str">
        <f t="shared" si="132"/>
        <v>City</v>
      </c>
      <c r="D3636" t="str">
        <f t="shared" si="132"/>
        <v>06</v>
      </c>
      <c r="E3636" t="str">
        <f t="shared" si="132"/>
        <v>081</v>
      </c>
      <c r="F3636">
        <f t="shared" si="132"/>
        <v>47486</v>
      </c>
      <c r="G3636" t="str">
        <f t="shared" si="132"/>
        <v>CA</v>
      </c>
      <c r="L3636">
        <f t="shared" si="133"/>
        <v>93.601948999999991</v>
      </c>
      <c r="M3636">
        <f t="shared" si="134"/>
        <v>29.887091999999999</v>
      </c>
      <c r="X3636">
        <f t="shared" si="135"/>
        <v>4.3483192189108455E-2</v>
      </c>
    </row>
    <row r="3637" spans="1:24">
      <c r="A3637">
        <v>2021</v>
      </c>
      <c r="B3637" t="str">
        <f t="shared" si="131"/>
        <v>Millbrae School District</v>
      </c>
      <c r="C3637" t="str">
        <f t="shared" ref="C3637:G3646" si="136">C774</f>
        <v>School District</v>
      </c>
      <c r="D3637" t="str">
        <f t="shared" si="136"/>
        <v>06</v>
      </c>
      <c r="E3637" t="str">
        <f t="shared" si="136"/>
        <v>081</v>
      </c>
      <c r="F3637" t="str">
        <f t="shared" si="136"/>
        <v>24900</v>
      </c>
      <c r="G3637" t="str">
        <f t="shared" si="136"/>
        <v>CA</v>
      </c>
      <c r="L3637">
        <f t="shared" si="133"/>
        <v>62.759930999999995</v>
      </c>
      <c r="M3637">
        <f t="shared" si="134"/>
        <v>28.158384999999999</v>
      </c>
      <c r="X3637" t="str">
        <f t="shared" si="135"/>
        <v/>
      </c>
    </row>
    <row r="3638" spans="1:24">
      <c r="A3638">
        <v>2021</v>
      </c>
      <c r="B3638" t="str">
        <f t="shared" si="131"/>
        <v>Miller Creek School District</v>
      </c>
      <c r="C3638" t="str">
        <f t="shared" si="136"/>
        <v>School District</v>
      </c>
      <c r="D3638" t="str">
        <f t="shared" si="136"/>
        <v>06</v>
      </c>
      <c r="E3638" t="str">
        <f t="shared" si="136"/>
        <v>041</v>
      </c>
      <c r="F3638" t="str">
        <f t="shared" si="136"/>
        <v>11220</v>
      </c>
      <c r="G3638" t="str">
        <f t="shared" si="136"/>
        <v>CA</v>
      </c>
      <c r="L3638">
        <f t="shared" si="133"/>
        <v>59.931418999999998</v>
      </c>
      <c r="M3638">
        <f t="shared" si="134"/>
        <v>26.971954</v>
      </c>
      <c r="X3638" t="str">
        <f t="shared" si="135"/>
        <v/>
      </c>
    </row>
    <row r="3639" spans="1:24">
      <c r="A3639">
        <v>2021</v>
      </c>
      <c r="B3639" t="str">
        <f t="shared" si="131"/>
        <v>Millville Elementary School District</v>
      </c>
      <c r="C3639" t="str">
        <f t="shared" si="136"/>
        <v>School District</v>
      </c>
      <c r="D3639" t="str">
        <f t="shared" si="136"/>
        <v>06</v>
      </c>
      <c r="E3639" t="str">
        <f t="shared" si="136"/>
        <v>089</v>
      </c>
      <c r="F3639" t="str">
        <f t="shared" si="136"/>
        <v>24930</v>
      </c>
      <c r="G3639" t="str">
        <f t="shared" si="136"/>
        <v>CA</v>
      </c>
      <c r="L3639">
        <f t="shared" si="133"/>
        <v>6.5553019999999993</v>
      </c>
      <c r="M3639">
        <f t="shared" si="134"/>
        <v>3.0778129999999999</v>
      </c>
      <c r="X3639">
        <f t="shared" si="135"/>
        <v>5.9519943611929138E-2</v>
      </c>
    </row>
    <row r="3640" spans="1:24">
      <c r="A3640">
        <v>2021</v>
      </c>
      <c r="B3640" t="str">
        <f t="shared" si="131"/>
        <v>Milpitas</v>
      </c>
      <c r="C3640" t="str">
        <f t="shared" si="136"/>
        <v>City</v>
      </c>
      <c r="D3640" t="str">
        <f t="shared" si="136"/>
        <v>06</v>
      </c>
      <c r="E3640" t="str">
        <f t="shared" si="136"/>
        <v>085</v>
      </c>
      <c r="F3640">
        <f t="shared" si="136"/>
        <v>47766</v>
      </c>
      <c r="G3640" t="str">
        <f t="shared" si="136"/>
        <v>CA</v>
      </c>
      <c r="L3640">
        <f t="shared" si="133"/>
        <v>282.72119499999997</v>
      </c>
      <c r="M3640">
        <f t="shared" si="134"/>
        <v>98.130754999999994</v>
      </c>
      <c r="X3640">
        <f t="shared" si="135"/>
        <v>-1.0124572133307233E-2</v>
      </c>
    </row>
    <row r="3641" spans="1:24">
      <c r="A3641">
        <v>2021</v>
      </c>
      <c r="B3641" t="str">
        <f t="shared" si="131"/>
        <v>Milpitas Unified School District</v>
      </c>
      <c r="C3641" t="str">
        <f t="shared" si="136"/>
        <v>School District</v>
      </c>
      <c r="D3641" t="str">
        <f t="shared" si="136"/>
        <v>06</v>
      </c>
      <c r="E3641" t="str">
        <f t="shared" si="136"/>
        <v>085</v>
      </c>
      <c r="F3641" t="str">
        <f t="shared" si="136"/>
        <v>24500</v>
      </c>
      <c r="G3641" t="str">
        <f t="shared" si="136"/>
        <v>CA</v>
      </c>
      <c r="L3641">
        <f t="shared" si="133"/>
        <v>301.06393600000001</v>
      </c>
      <c r="M3641">
        <f t="shared" si="134"/>
        <v>130.996036</v>
      </c>
      <c r="X3641">
        <f t="shared" si="135"/>
        <v>4.9249153457661357E-2</v>
      </c>
    </row>
    <row r="3642" spans="1:24">
      <c r="A3642">
        <v>2021</v>
      </c>
      <c r="B3642" t="str">
        <f t="shared" si="131"/>
        <v>Mission Union Elementary School District</v>
      </c>
      <c r="C3642" t="str">
        <f t="shared" si="136"/>
        <v>School District</v>
      </c>
      <c r="D3642" t="str">
        <f t="shared" si="136"/>
        <v>06</v>
      </c>
      <c r="E3642" t="str">
        <f t="shared" si="136"/>
        <v>053</v>
      </c>
      <c r="F3642" t="str">
        <f t="shared" si="136"/>
        <v>25110</v>
      </c>
      <c r="G3642" t="str">
        <f t="shared" si="136"/>
        <v>CA</v>
      </c>
      <c r="L3642">
        <f t="shared" si="133"/>
        <v>3.2766089999999997</v>
      </c>
      <c r="M3642">
        <f t="shared" si="134"/>
        <v>1.6505569999999998</v>
      </c>
      <c r="X3642">
        <f t="shared" si="135"/>
        <v>2.9979093706192464E-2</v>
      </c>
    </row>
    <row r="3643" spans="1:24">
      <c r="A3643">
        <v>2021</v>
      </c>
      <c r="B3643" t="str">
        <f t="shared" si="131"/>
        <v>Mission Viejo</v>
      </c>
      <c r="C3643" t="str">
        <f t="shared" si="136"/>
        <v>City</v>
      </c>
      <c r="D3643" t="str">
        <f t="shared" si="136"/>
        <v>06</v>
      </c>
      <c r="E3643" t="str">
        <f t="shared" si="136"/>
        <v>059</v>
      </c>
      <c r="F3643">
        <f t="shared" si="136"/>
        <v>48256</v>
      </c>
      <c r="G3643" t="str">
        <f t="shared" si="136"/>
        <v>CA</v>
      </c>
      <c r="L3643">
        <f t="shared" si="133"/>
        <v>156.169128</v>
      </c>
      <c r="M3643">
        <f t="shared" si="134"/>
        <v>66.285386000000003</v>
      </c>
      <c r="X3643">
        <f t="shared" si="135"/>
        <v>2.904610647325848E-2</v>
      </c>
    </row>
    <row r="3644" spans="1:24">
      <c r="A3644">
        <v>2021</v>
      </c>
      <c r="B3644" t="str">
        <f t="shared" si="131"/>
        <v>Modesto</v>
      </c>
      <c r="C3644" t="str">
        <f t="shared" si="136"/>
        <v>City</v>
      </c>
      <c r="D3644" t="str">
        <f t="shared" si="136"/>
        <v>06</v>
      </c>
      <c r="E3644" t="str">
        <f t="shared" si="136"/>
        <v>099</v>
      </c>
      <c r="F3644">
        <f t="shared" si="136"/>
        <v>48354</v>
      </c>
      <c r="G3644" t="str">
        <f t="shared" si="136"/>
        <v>CA</v>
      </c>
      <c r="L3644">
        <f t="shared" si="133"/>
        <v>660.27452599999992</v>
      </c>
      <c r="M3644">
        <f t="shared" si="134"/>
        <v>148.94850599999998</v>
      </c>
      <c r="X3644">
        <f t="shared" si="135"/>
        <v>-2.6384064623298452E-3</v>
      </c>
    </row>
    <row r="3645" spans="1:24">
      <c r="A3645">
        <v>2021</v>
      </c>
      <c r="B3645" t="str">
        <f t="shared" si="131"/>
        <v>Modoc County</v>
      </c>
      <c r="C3645" t="str">
        <f t="shared" si="136"/>
        <v>County</v>
      </c>
      <c r="D3645" t="str">
        <f t="shared" si="136"/>
        <v>06</v>
      </c>
      <c r="E3645" t="str">
        <f t="shared" si="136"/>
        <v>049</v>
      </c>
      <c r="F3645" t="str">
        <f t="shared" si="136"/>
        <v>00000</v>
      </c>
      <c r="G3645" t="str">
        <f t="shared" si="136"/>
        <v>CA</v>
      </c>
      <c r="L3645">
        <f t="shared" si="133"/>
        <v>46.520265999999999</v>
      </c>
      <c r="M3645">
        <f t="shared" si="134"/>
        <v>10.041483999999999</v>
      </c>
      <c r="X3645">
        <f t="shared" si="135"/>
        <v>5.0741206822557006E-2</v>
      </c>
    </row>
    <row r="3646" spans="1:24">
      <c r="A3646">
        <v>2021</v>
      </c>
      <c r="B3646" t="str">
        <f t="shared" si="131"/>
        <v>Modoc County Office of Education</v>
      </c>
      <c r="C3646" t="str">
        <f t="shared" si="136"/>
        <v>School District</v>
      </c>
      <c r="D3646" t="str">
        <f t="shared" si="136"/>
        <v>06</v>
      </c>
      <c r="E3646" t="str">
        <f t="shared" si="136"/>
        <v>049</v>
      </c>
      <c r="F3646" t="str">
        <f t="shared" si="136"/>
        <v>91093</v>
      </c>
      <c r="G3646" t="str">
        <f t="shared" si="136"/>
        <v>CA</v>
      </c>
      <c r="L3646">
        <f t="shared" si="133"/>
        <v>18.202732999999998</v>
      </c>
      <c r="M3646">
        <f t="shared" si="134"/>
        <v>8.6950380000000003</v>
      </c>
      <c r="X3646">
        <f t="shared" si="135"/>
        <v>-3.5183530696004306E-3</v>
      </c>
    </row>
    <row r="3647" spans="1:24">
      <c r="A3647">
        <v>2021</v>
      </c>
      <c r="B3647" t="str">
        <f t="shared" si="131"/>
        <v>Modoc Joint Unified School District</v>
      </c>
      <c r="C3647" t="str">
        <f t="shared" ref="C3647:G3656" si="137">C784</f>
        <v>School District</v>
      </c>
      <c r="D3647" t="str">
        <f t="shared" si="137"/>
        <v>06</v>
      </c>
      <c r="E3647" t="str">
        <f t="shared" si="137"/>
        <v>035</v>
      </c>
      <c r="F3647" t="str">
        <f t="shared" si="137"/>
        <v>25190</v>
      </c>
      <c r="G3647" t="str">
        <f t="shared" si="137"/>
        <v>CA</v>
      </c>
      <c r="L3647">
        <f t="shared" si="133"/>
        <v>24.964803</v>
      </c>
      <c r="M3647">
        <f t="shared" si="134"/>
        <v>12.217324999999999</v>
      </c>
      <c r="X3647">
        <f t="shared" si="135"/>
        <v>-6.2151060243806414E-3</v>
      </c>
    </row>
    <row r="3648" spans="1:24">
      <c r="A3648">
        <v>2021</v>
      </c>
      <c r="B3648" t="str">
        <f t="shared" si="131"/>
        <v>Mojave Unified School District</v>
      </c>
      <c r="C3648" t="str">
        <f t="shared" si="137"/>
        <v>School District</v>
      </c>
      <c r="D3648" t="str">
        <f t="shared" si="137"/>
        <v>06</v>
      </c>
      <c r="E3648" t="str">
        <f t="shared" si="137"/>
        <v>029</v>
      </c>
      <c r="F3648" t="str">
        <f t="shared" si="137"/>
        <v>25230</v>
      </c>
      <c r="G3648" t="str">
        <f t="shared" si="137"/>
        <v>CA</v>
      </c>
      <c r="L3648">
        <f t="shared" si="133"/>
        <v>93.723044000000002</v>
      </c>
      <c r="M3648">
        <f t="shared" si="134"/>
        <v>43.936043999999995</v>
      </c>
      <c r="X3648">
        <f t="shared" si="135"/>
        <v>6.5879146333662333E-2</v>
      </c>
    </row>
    <row r="3649" spans="1:24">
      <c r="A3649">
        <v>2021</v>
      </c>
      <c r="B3649" t="str">
        <f t="shared" si="131"/>
        <v>Mono County</v>
      </c>
      <c r="C3649" t="str">
        <f t="shared" si="137"/>
        <v>County</v>
      </c>
      <c r="D3649" t="str">
        <f t="shared" si="137"/>
        <v>06</v>
      </c>
      <c r="E3649" t="str">
        <f t="shared" si="137"/>
        <v>051</v>
      </c>
      <c r="F3649" t="str">
        <f t="shared" si="137"/>
        <v>00000</v>
      </c>
      <c r="G3649" t="str">
        <f t="shared" si="137"/>
        <v>CA</v>
      </c>
      <c r="L3649">
        <f t="shared" si="133"/>
        <v>113.39589599999999</v>
      </c>
      <c r="M3649">
        <f t="shared" si="134"/>
        <v>39.814563999999997</v>
      </c>
      <c r="X3649">
        <f t="shared" si="135"/>
        <v>5.4251606882318323E-2</v>
      </c>
    </row>
    <row r="3650" spans="1:24">
      <c r="A3650">
        <v>2021</v>
      </c>
      <c r="B3650" t="str">
        <f t="shared" si="131"/>
        <v>Mono County Office of Education</v>
      </c>
      <c r="C3650" t="str">
        <f t="shared" si="137"/>
        <v>School District</v>
      </c>
      <c r="D3650" t="str">
        <f t="shared" si="137"/>
        <v>06</v>
      </c>
      <c r="E3650" t="str">
        <f t="shared" si="137"/>
        <v>051</v>
      </c>
      <c r="F3650" t="str">
        <f t="shared" si="137"/>
        <v>91052</v>
      </c>
      <c r="G3650" t="str">
        <f t="shared" si="137"/>
        <v>CA</v>
      </c>
      <c r="L3650">
        <f t="shared" si="133"/>
        <v>17.294376</v>
      </c>
      <c r="M3650">
        <f t="shared" si="134"/>
        <v>6.4650029999999994</v>
      </c>
      <c r="X3650">
        <f t="shared" si="135"/>
        <v>-0.2066356815919044</v>
      </c>
    </row>
    <row r="3651" spans="1:24">
      <c r="A3651">
        <v>2021</v>
      </c>
      <c r="B3651" t="str">
        <f t="shared" si="131"/>
        <v>Monroe Elementary School District</v>
      </c>
      <c r="C3651" t="str">
        <f t="shared" si="137"/>
        <v>School District</v>
      </c>
      <c r="D3651" t="str">
        <f t="shared" si="137"/>
        <v>06</v>
      </c>
      <c r="E3651" t="str">
        <f t="shared" si="137"/>
        <v>019</v>
      </c>
      <c r="F3651" t="str">
        <f t="shared" si="137"/>
        <v>25290</v>
      </c>
      <c r="G3651" t="str">
        <f t="shared" si="137"/>
        <v>CA</v>
      </c>
      <c r="L3651">
        <f t="shared" si="133"/>
        <v>5.7015120000000001</v>
      </c>
      <c r="M3651">
        <f t="shared" si="134"/>
        <v>2.772278</v>
      </c>
      <c r="X3651">
        <f t="shared" si="135"/>
        <v>9.6129467638015539E-2</v>
      </c>
    </row>
    <row r="3652" spans="1:24">
      <c r="A3652">
        <v>2021</v>
      </c>
      <c r="B3652" t="str">
        <f t="shared" si="131"/>
        <v>Monrovia</v>
      </c>
      <c r="C3652" t="str">
        <f t="shared" si="137"/>
        <v>City</v>
      </c>
      <c r="D3652" t="str">
        <f t="shared" si="137"/>
        <v>06</v>
      </c>
      <c r="E3652" t="str">
        <f t="shared" si="137"/>
        <v>037</v>
      </c>
      <c r="F3652">
        <f t="shared" si="137"/>
        <v>48648</v>
      </c>
      <c r="G3652" t="str">
        <f t="shared" si="137"/>
        <v>CA</v>
      </c>
      <c r="L3652">
        <f t="shared" si="133"/>
        <v>134.47259700000001</v>
      </c>
      <c r="M3652">
        <f t="shared" si="134"/>
        <v>43.917448999999998</v>
      </c>
      <c r="X3652">
        <f t="shared" si="135"/>
        <v>0.20056936008024409</v>
      </c>
    </row>
    <row r="3653" spans="1:24">
      <c r="A3653">
        <v>2021</v>
      </c>
      <c r="B3653" t="str">
        <f t="shared" si="131"/>
        <v>Monrovia Unified School District</v>
      </c>
      <c r="C3653" t="str">
        <f t="shared" si="137"/>
        <v>School District</v>
      </c>
      <c r="D3653" t="str">
        <f t="shared" si="137"/>
        <v>06</v>
      </c>
      <c r="E3653" t="str">
        <f t="shared" si="137"/>
        <v>037</v>
      </c>
      <c r="F3653" t="str">
        <f t="shared" si="137"/>
        <v>25320</v>
      </c>
      <c r="G3653" t="str">
        <f t="shared" si="137"/>
        <v>CA</v>
      </c>
      <c r="L3653">
        <f t="shared" si="133"/>
        <v>161.64001500000001</v>
      </c>
      <c r="M3653">
        <f t="shared" si="134"/>
        <v>72.965863999999996</v>
      </c>
      <c r="X3653">
        <f t="shared" si="135"/>
        <v>4.5696756295327108E-2</v>
      </c>
    </row>
    <row r="3654" spans="1:24">
      <c r="A3654">
        <v>2021</v>
      </c>
      <c r="B3654" t="str">
        <f t="shared" si="131"/>
        <v>Monson-Sultana Joint Union Elementary School District</v>
      </c>
      <c r="C3654" t="str">
        <f t="shared" si="137"/>
        <v>School District</v>
      </c>
      <c r="D3654" t="str">
        <f t="shared" si="137"/>
        <v>06</v>
      </c>
      <c r="E3654" t="str">
        <f t="shared" si="137"/>
        <v>107</v>
      </c>
      <c r="F3654" t="str">
        <f t="shared" si="137"/>
        <v>25350</v>
      </c>
      <c r="G3654" t="str">
        <f t="shared" si="137"/>
        <v>CA</v>
      </c>
      <c r="L3654">
        <f t="shared" si="133"/>
        <v>14.306789</v>
      </c>
      <c r="M3654">
        <f t="shared" si="134"/>
        <v>6.9053649999999998</v>
      </c>
      <c r="X3654">
        <f t="shared" si="135"/>
        <v>9.1338546571781962E-2</v>
      </c>
    </row>
    <row r="3655" spans="1:24">
      <c r="A3655">
        <v>2021</v>
      </c>
      <c r="B3655" t="str">
        <f t="shared" si="131"/>
        <v>Montclair</v>
      </c>
      <c r="C3655" t="str">
        <f t="shared" si="137"/>
        <v>City</v>
      </c>
      <c r="D3655" t="str">
        <f t="shared" si="137"/>
        <v>06</v>
      </c>
      <c r="E3655" t="str">
        <f t="shared" si="137"/>
        <v>071</v>
      </c>
      <c r="F3655">
        <f t="shared" si="137"/>
        <v>48788</v>
      </c>
      <c r="G3655" t="str">
        <f t="shared" si="137"/>
        <v>CA</v>
      </c>
      <c r="L3655">
        <f t="shared" si="133"/>
        <v>91.537636999999989</v>
      </c>
      <c r="M3655">
        <f t="shared" si="134"/>
        <v>37.174486000000002</v>
      </c>
      <c r="X3655">
        <f t="shared" si="135"/>
        <v>0.29331062638015371</v>
      </c>
    </row>
    <row r="3656" spans="1:24">
      <c r="A3656">
        <v>2021</v>
      </c>
      <c r="B3656" t="str">
        <f t="shared" si="131"/>
        <v>Monte Rio Union Elementary School District</v>
      </c>
      <c r="C3656" t="str">
        <f t="shared" si="137"/>
        <v>School District</v>
      </c>
      <c r="D3656" t="str">
        <f t="shared" si="137"/>
        <v>06</v>
      </c>
      <c r="E3656" t="str">
        <f t="shared" si="137"/>
        <v>097</v>
      </c>
      <c r="F3656" t="str">
        <f t="shared" si="137"/>
        <v>25410</v>
      </c>
      <c r="G3656" t="str">
        <f t="shared" si="137"/>
        <v>CA</v>
      </c>
      <c r="L3656">
        <f t="shared" si="133"/>
        <v>3.9448289999999999</v>
      </c>
      <c r="M3656">
        <f t="shared" si="134"/>
        <v>1.8183049999999998</v>
      </c>
      <c r="X3656">
        <f t="shared" si="135"/>
        <v>5.2069537912247235E-2</v>
      </c>
    </row>
    <row r="3657" spans="1:24">
      <c r="A3657">
        <v>2021</v>
      </c>
      <c r="B3657" t="str">
        <f t="shared" si="131"/>
        <v>Montebello</v>
      </c>
      <c r="C3657" t="str">
        <f t="shared" ref="C3657:G3666" si="138">C794</f>
        <v>City</v>
      </c>
      <c r="D3657" t="str">
        <f t="shared" si="138"/>
        <v>06</v>
      </c>
      <c r="E3657" t="str">
        <f t="shared" si="138"/>
        <v>037</v>
      </c>
      <c r="F3657">
        <f t="shared" si="138"/>
        <v>48816</v>
      </c>
      <c r="G3657" t="str">
        <f t="shared" si="138"/>
        <v>CA</v>
      </c>
      <c r="L3657">
        <f t="shared" si="133"/>
        <v>192.54326399999999</v>
      </c>
      <c r="M3657">
        <f t="shared" si="134"/>
        <v>56.113757999999997</v>
      </c>
      <c r="X3657">
        <f t="shared" si="135"/>
        <v>0.1000740862141839</v>
      </c>
    </row>
    <row r="3658" spans="1:24">
      <c r="A3658">
        <v>2021</v>
      </c>
      <c r="B3658" t="str">
        <f t="shared" si="131"/>
        <v>Montebello Unified School District</v>
      </c>
      <c r="C3658" t="str">
        <f t="shared" si="138"/>
        <v>School District</v>
      </c>
      <c r="D3658" t="str">
        <f t="shared" si="138"/>
        <v>06</v>
      </c>
      <c r="E3658" t="str">
        <f t="shared" si="138"/>
        <v>037</v>
      </c>
      <c r="F3658" t="str">
        <f t="shared" si="138"/>
        <v>25470</v>
      </c>
      <c r="G3658" t="str">
        <f t="shared" si="138"/>
        <v>CA</v>
      </c>
      <c r="L3658">
        <f t="shared" si="133"/>
        <v>826.19873099999995</v>
      </c>
      <c r="M3658">
        <f t="shared" si="134"/>
        <v>397.40984399999996</v>
      </c>
      <c r="X3658">
        <f t="shared" si="135"/>
        <v>0.12685736668804271</v>
      </c>
    </row>
    <row r="3659" spans="1:24">
      <c r="A3659">
        <v>2021</v>
      </c>
      <c r="B3659" t="str">
        <f t="shared" si="131"/>
        <v>Montecito Union Elementary School District</v>
      </c>
      <c r="C3659" t="str">
        <f t="shared" si="138"/>
        <v>School District</v>
      </c>
      <c r="D3659" t="str">
        <f t="shared" si="138"/>
        <v>06</v>
      </c>
      <c r="E3659" t="str">
        <f t="shared" si="138"/>
        <v>083</v>
      </c>
      <c r="F3659" t="str">
        <f t="shared" si="138"/>
        <v>25500</v>
      </c>
      <c r="G3659" t="str">
        <f t="shared" si="138"/>
        <v>CA</v>
      </c>
      <c r="L3659">
        <f t="shared" si="133"/>
        <v>31.736705999999998</v>
      </c>
      <c r="M3659">
        <f t="shared" si="134"/>
        <v>15.636218</v>
      </c>
      <c r="X3659">
        <f t="shared" si="135"/>
        <v>5.1999027164726708E-2</v>
      </c>
    </row>
    <row r="3660" spans="1:24">
      <c r="A3660">
        <v>2021</v>
      </c>
      <c r="B3660" t="str">
        <f t="shared" si="131"/>
        <v>Monterey</v>
      </c>
      <c r="C3660" t="str">
        <f t="shared" si="138"/>
        <v>City</v>
      </c>
      <c r="D3660" t="str">
        <f t="shared" si="138"/>
        <v>06</v>
      </c>
      <c r="E3660" t="str">
        <f t="shared" si="138"/>
        <v>053</v>
      </c>
      <c r="F3660">
        <f t="shared" si="138"/>
        <v>48872</v>
      </c>
      <c r="G3660" t="str">
        <f t="shared" si="138"/>
        <v>CA</v>
      </c>
      <c r="L3660">
        <f t="shared" si="133"/>
        <v>189.40375899999998</v>
      </c>
      <c r="M3660">
        <f t="shared" si="134"/>
        <v>67.424460999999994</v>
      </c>
      <c r="X3660">
        <f t="shared" si="135"/>
        <v>0.35339725798758959</v>
      </c>
    </row>
    <row r="3661" spans="1:24">
      <c r="A3661">
        <v>2021</v>
      </c>
      <c r="B3661" t="str">
        <f t="shared" si="131"/>
        <v>Monterey County</v>
      </c>
      <c r="C3661" t="str">
        <f t="shared" si="138"/>
        <v>County</v>
      </c>
      <c r="D3661" t="str">
        <f t="shared" si="138"/>
        <v>06</v>
      </c>
      <c r="E3661" t="str">
        <f t="shared" si="138"/>
        <v>053</v>
      </c>
      <c r="F3661" t="str">
        <f t="shared" si="138"/>
        <v>00000</v>
      </c>
      <c r="G3661" t="str">
        <f t="shared" si="138"/>
        <v>CA</v>
      </c>
      <c r="L3661">
        <f t="shared" si="133"/>
        <v>2087.4096249999998</v>
      </c>
      <c r="M3661">
        <f t="shared" si="134"/>
        <v>650.21984499999996</v>
      </c>
      <c r="X3661">
        <f t="shared" si="135"/>
        <v>3.0122827544731372E-2</v>
      </c>
    </row>
    <row r="3662" spans="1:24">
      <c r="A3662">
        <v>2021</v>
      </c>
      <c r="B3662" t="str">
        <f t="shared" si="131"/>
        <v>Monterey County Office of Education</v>
      </c>
      <c r="C3662" t="str">
        <f t="shared" si="138"/>
        <v>School District</v>
      </c>
      <c r="D3662" t="str">
        <f t="shared" si="138"/>
        <v>06</v>
      </c>
      <c r="E3662" t="str">
        <f t="shared" si="138"/>
        <v>053</v>
      </c>
      <c r="F3662" t="str">
        <f t="shared" si="138"/>
        <v>91021</v>
      </c>
      <c r="G3662" t="str">
        <f t="shared" si="138"/>
        <v>CA</v>
      </c>
      <c r="L3662">
        <f t="shared" si="133"/>
        <v>278.79519299999998</v>
      </c>
      <c r="M3662">
        <f t="shared" si="134"/>
        <v>105.17525999999999</v>
      </c>
      <c r="X3662">
        <f t="shared" si="135"/>
        <v>2.749302559231567E-2</v>
      </c>
    </row>
    <row r="3663" spans="1:24">
      <c r="A3663">
        <v>2021</v>
      </c>
      <c r="B3663" t="str">
        <f t="shared" si="131"/>
        <v>Monterey Park</v>
      </c>
      <c r="C3663" t="str">
        <f t="shared" si="138"/>
        <v>City</v>
      </c>
      <c r="D3663" t="str">
        <f t="shared" si="138"/>
        <v>06</v>
      </c>
      <c r="E3663" t="str">
        <f t="shared" si="138"/>
        <v>037</v>
      </c>
      <c r="F3663">
        <f t="shared" si="138"/>
        <v>48914</v>
      </c>
      <c r="G3663" t="str">
        <f t="shared" si="138"/>
        <v>CA</v>
      </c>
      <c r="L3663">
        <f t="shared" si="133"/>
        <v>139.408736</v>
      </c>
      <c r="M3663">
        <f t="shared" si="134"/>
        <v>45.437897999999997</v>
      </c>
      <c r="X3663">
        <f t="shared" si="135"/>
        <v>4.3189771930399252E-2</v>
      </c>
    </row>
    <row r="3664" spans="1:24">
      <c r="A3664">
        <v>2021</v>
      </c>
      <c r="B3664" t="str">
        <f t="shared" si="131"/>
        <v>Monterey Peninsula Unified School District</v>
      </c>
      <c r="C3664" t="str">
        <f t="shared" si="138"/>
        <v>School District</v>
      </c>
      <c r="D3664" t="str">
        <f t="shared" si="138"/>
        <v>06</v>
      </c>
      <c r="E3664" t="str">
        <f t="shared" si="138"/>
        <v>053</v>
      </c>
      <c r="F3664" t="str">
        <f t="shared" si="138"/>
        <v>25530</v>
      </c>
      <c r="G3664" t="str">
        <f t="shared" si="138"/>
        <v>CA</v>
      </c>
      <c r="L3664">
        <f t="shared" si="133"/>
        <v>316.64260200000001</v>
      </c>
      <c r="M3664">
        <f t="shared" si="134"/>
        <v>149.15805499999999</v>
      </c>
      <c r="X3664">
        <f t="shared" si="135"/>
        <v>6.9019428043072886E-2</v>
      </c>
    </row>
    <row r="3665" spans="1:24">
      <c r="A3665">
        <v>2021</v>
      </c>
      <c r="B3665" t="str">
        <f t="shared" si="131"/>
        <v>Montgomery Elementary School District</v>
      </c>
      <c r="C3665" t="str">
        <f t="shared" si="138"/>
        <v>School District</v>
      </c>
      <c r="D3665" t="str">
        <f t="shared" si="138"/>
        <v>06</v>
      </c>
      <c r="E3665" t="str">
        <f t="shared" si="138"/>
        <v>097</v>
      </c>
      <c r="F3665" t="str">
        <f t="shared" si="138"/>
        <v>25650</v>
      </c>
      <c r="G3665" t="str">
        <f t="shared" si="138"/>
        <v>CA</v>
      </c>
      <c r="L3665">
        <f t="shared" si="133"/>
        <v>1.762953</v>
      </c>
      <c r="M3665">
        <f t="shared" si="134"/>
        <v>0.87124299999999999</v>
      </c>
      <c r="X3665">
        <f t="shared" si="135"/>
        <v>3.799073244123416E-2</v>
      </c>
    </row>
    <row r="3666" spans="1:24">
      <c r="A3666">
        <v>2021</v>
      </c>
      <c r="B3666" t="str">
        <f t="shared" si="131"/>
        <v>Moorpark</v>
      </c>
      <c r="C3666" t="str">
        <f t="shared" si="138"/>
        <v>City</v>
      </c>
      <c r="D3666" t="str">
        <f t="shared" si="138"/>
        <v>06</v>
      </c>
      <c r="E3666" t="str">
        <f t="shared" si="138"/>
        <v>111</v>
      </c>
      <c r="F3666">
        <f t="shared" si="138"/>
        <v>49138</v>
      </c>
      <c r="G3666" t="str">
        <f t="shared" si="138"/>
        <v>CA</v>
      </c>
      <c r="L3666">
        <f t="shared" si="133"/>
        <v>54.513666999999998</v>
      </c>
      <c r="M3666">
        <f t="shared" si="134"/>
        <v>21.593322000000001</v>
      </c>
      <c r="X3666">
        <f t="shared" si="135"/>
        <v>-3.0645929363495548E-2</v>
      </c>
    </row>
    <row r="3667" spans="1:24">
      <c r="A3667">
        <v>2021</v>
      </c>
      <c r="B3667" t="str">
        <f t="shared" si="131"/>
        <v>Moorpark Unified School District</v>
      </c>
      <c r="C3667" t="str">
        <f t="shared" ref="C3667:G3676" si="139">C804</f>
        <v>School District</v>
      </c>
      <c r="D3667" t="str">
        <f t="shared" si="139"/>
        <v>06</v>
      </c>
      <c r="E3667" t="str">
        <f t="shared" si="139"/>
        <v>111</v>
      </c>
      <c r="F3667" t="str">
        <f t="shared" si="139"/>
        <v>25690</v>
      </c>
      <c r="G3667" t="str">
        <f t="shared" si="139"/>
        <v>CA</v>
      </c>
      <c r="L3667">
        <f t="shared" si="133"/>
        <v>162.90505299999998</v>
      </c>
      <c r="M3667">
        <f t="shared" si="134"/>
        <v>75.57902399999999</v>
      </c>
      <c r="X3667">
        <f t="shared" si="135"/>
        <v>4.5538357843091987E-2</v>
      </c>
    </row>
    <row r="3668" spans="1:24">
      <c r="A3668">
        <v>2021</v>
      </c>
      <c r="B3668" t="str">
        <f t="shared" si="131"/>
        <v>Moraga</v>
      </c>
      <c r="C3668" t="str">
        <f t="shared" si="139"/>
        <v>Town</v>
      </c>
      <c r="D3668" t="str">
        <f t="shared" si="139"/>
        <v>06</v>
      </c>
      <c r="E3668" t="str">
        <f t="shared" si="139"/>
        <v>013</v>
      </c>
      <c r="F3668" t="str">
        <f t="shared" si="139"/>
        <v>49187</v>
      </c>
      <c r="G3668" t="str">
        <f t="shared" si="139"/>
        <v>CA</v>
      </c>
      <c r="L3668">
        <f t="shared" si="133"/>
        <v>25.813903999999997</v>
      </c>
      <c r="M3668">
        <f t="shared" si="134"/>
        <v>8.9706720000000004</v>
      </c>
      <c r="X3668">
        <f t="shared" si="135"/>
        <v>0.1436641810988977</v>
      </c>
    </row>
    <row r="3669" spans="1:24">
      <c r="A3669">
        <v>2021</v>
      </c>
      <c r="B3669" t="str">
        <f t="shared" si="131"/>
        <v>Moraga School District</v>
      </c>
      <c r="C3669" t="str">
        <f t="shared" si="139"/>
        <v>School District</v>
      </c>
      <c r="D3669" t="str">
        <f t="shared" si="139"/>
        <v>06</v>
      </c>
      <c r="E3669" t="str">
        <f t="shared" si="139"/>
        <v>013</v>
      </c>
      <c r="F3669" t="str">
        <f t="shared" si="139"/>
        <v>25740</v>
      </c>
      <c r="G3669" t="str">
        <f t="shared" si="139"/>
        <v>CA</v>
      </c>
      <c r="L3669">
        <f t="shared" si="133"/>
        <v>51.219165999999994</v>
      </c>
      <c r="M3669">
        <f t="shared" si="134"/>
        <v>24.836364999999997</v>
      </c>
      <c r="X3669" t="str">
        <f t="shared" si="135"/>
        <v/>
      </c>
    </row>
    <row r="3670" spans="1:24">
      <c r="A3670">
        <v>2021</v>
      </c>
      <c r="B3670" t="str">
        <f t="shared" si="131"/>
        <v>Moreland School District</v>
      </c>
      <c r="C3670" t="str">
        <f t="shared" si="139"/>
        <v>School District</v>
      </c>
      <c r="D3670" t="str">
        <f t="shared" si="139"/>
        <v>06</v>
      </c>
      <c r="E3670" t="str">
        <f t="shared" si="139"/>
        <v>085</v>
      </c>
      <c r="F3670" t="str">
        <f t="shared" si="139"/>
        <v>25770</v>
      </c>
      <c r="G3670" t="str">
        <f t="shared" si="139"/>
        <v>CA</v>
      </c>
      <c r="L3670">
        <f t="shared" si="133"/>
        <v>139.31751699999998</v>
      </c>
      <c r="M3670">
        <f t="shared" si="134"/>
        <v>56.524428999999998</v>
      </c>
      <c r="X3670" t="str">
        <f t="shared" si="135"/>
        <v/>
      </c>
    </row>
    <row r="3671" spans="1:24">
      <c r="A3671">
        <v>2021</v>
      </c>
      <c r="B3671" t="str">
        <f t="shared" si="131"/>
        <v>Moreno Valley</v>
      </c>
      <c r="C3671" t="str">
        <f t="shared" si="139"/>
        <v>City</v>
      </c>
      <c r="D3671" t="str">
        <f t="shared" si="139"/>
        <v>06</v>
      </c>
      <c r="E3671" t="str">
        <f t="shared" si="139"/>
        <v>065</v>
      </c>
      <c r="F3671">
        <f t="shared" si="139"/>
        <v>49270</v>
      </c>
      <c r="G3671" t="str">
        <f t="shared" si="139"/>
        <v>CA</v>
      </c>
      <c r="L3671">
        <f t="shared" si="133"/>
        <v>383.57844</v>
      </c>
      <c r="M3671">
        <f t="shared" si="134"/>
        <v>121.92454099999999</v>
      </c>
      <c r="X3671">
        <f t="shared" si="135"/>
        <v>0.23561980433183824</v>
      </c>
    </row>
    <row r="3672" spans="1:24">
      <c r="A3672">
        <v>2021</v>
      </c>
      <c r="B3672" t="str">
        <f t="shared" si="131"/>
        <v>Moreno Valley Unified School District</v>
      </c>
      <c r="C3672" t="str">
        <f t="shared" si="139"/>
        <v>School District</v>
      </c>
      <c r="D3672" t="str">
        <f t="shared" si="139"/>
        <v>06</v>
      </c>
      <c r="E3672" t="str">
        <f t="shared" si="139"/>
        <v>065</v>
      </c>
      <c r="F3672" t="str">
        <f t="shared" si="139"/>
        <v>25800</v>
      </c>
      <c r="G3672" t="str">
        <f t="shared" si="139"/>
        <v>CA</v>
      </c>
      <c r="L3672">
        <f t="shared" si="133"/>
        <v>1055.184107</v>
      </c>
      <c r="M3672">
        <f t="shared" si="134"/>
        <v>489.87134499999996</v>
      </c>
      <c r="X3672">
        <f t="shared" si="135"/>
        <v>7.3614013132678124E-2</v>
      </c>
    </row>
    <row r="3673" spans="1:24">
      <c r="A3673">
        <v>2021</v>
      </c>
      <c r="B3673" t="str">
        <f t="shared" si="131"/>
        <v>Morgan Hill</v>
      </c>
      <c r="C3673" t="str">
        <f t="shared" si="139"/>
        <v>City</v>
      </c>
      <c r="D3673" t="str">
        <f t="shared" si="139"/>
        <v>06</v>
      </c>
      <c r="E3673" t="str">
        <f t="shared" si="139"/>
        <v>085</v>
      </c>
      <c r="F3673">
        <f t="shared" si="139"/>
        <v>49278</v>
      </c>
      <c r="G3673" t="str">
        <f t="shared" si="139"/>
        <v>CA</v>
      </c>
      <c r="L3673">
        <f t="shared" si="133"/>
        <v>149.75998799999999</v>
      </c>
      <c r="M3673">
        <f t="shared" si="134"/>
        <v>44.324579999999997</v>
      </c>
      <c r="X3673">
        <f t="shared" si="135"/>
        <v>3.8555026177992502E-2</v>
      </c>
    </row>
    <row r="3674" spans="1:24">
      <c r="A3674">
        <v>2021</v>
      </c>
      <c r="B3674" t="str">
        <f t="shared" si="131"/>
        <v>Morgan Hill Unified School District</v>
      </c>
      <c r="C3674" t="str">
        <f t="shared" si="139"/>
        <v>School District</v>
      </c>
      <c r="D3674" t="str">
        <f t="shared" si="139"/>
        <v>06</v>
      </c>
      <c r="E3674" t="str">
        <f t="shared" si="139"/>
        <v>085</v>
      </c>
      <c r="F3674" t="str">
        <f t="shared" si="139"/>
        <v>25830</v>
      </c>
      <c r="G3674" t="str">
        <f t="shared" si="139"/>
        <v>CA</v>
      </c>
      <c r="L3674">
        <f t="shared" si="133"/>
        <v>226.79463999999999</v>
      </c>
      <c r="M3674">
        <f t="shared" si="134"/>
        <v>106.527129</v>
      </c>
      <c r="X3674">
        <f t="shared" si="135"/>
        <v>4.9952435660989628E-2</v>
      </c>
    </row>
    <row r="3675" spans="1:24">
      <c r="A3675">
        <v>2021</v>
      </c>
      <c r="B3675" t="str">
        <f t="shared" si="131"/>
        <v>Morongo Unified School District</v>
      </c>
      <c r="C3675" t="str">
        <f t="shared" si="139"/>
        <v>School District</v>
      </c>
      <c r="D3675" t="str">
        <f t="shared" si="139"/>
        <v>06</v>
      </c>
      <c r="E3675" t="str">
        <f t="shared" si="139"/>
        <v>071</v>
      </c>
      <c r="F3675" t="str">
        <f t="shared" si="139"/>
        <v>25860</v>
      </c>
      <c r="G3675" t="str">
        <f t="shared" si="139"/>
        <v>CA</v>
      </c>
      <c r="L3675">
        <f t="shared" si="133"/>
        <v>261.48896500000001</v>
      </c>
      <c r="M3675">
        <f t="shared" si="134"/>
        <v>124.31437</v>
      </c>
      <c r="X3675">
        <f t="shared" si="135"/>
        <v>7.2793711317073781E-2</v>
      </c>
    </row>
    <row r="3676" spans="1:24">
      <c r="A3676">
        <v>2021</v>
      </c>
      <c r="B3676" t="str">
        <f t="shared" si="131"/>
        <v>Morro Bay</v>
      </c>
      <c r="C3676" t="str">
        <f t="shared" si="139"/>
        <v>City</v>
      </c>
      <c r="D3676" t="str">
        <f t="shared" si="139"/>
        <v>06</v>
      </c>
      <c r="E3676" t="str">
        <f t="shared" si="139"/>
        <v>079</v>
      </c>
      <c r="F3676">
        <f t="shared" si="139"/>
        <v>49362</v>
      </c>
      <c r="G3676" t="str">
        <f t="shared" si="139"/>
        <v>CA</v>
      </c>
      <c r="L3676">
        <f t="shared" si="133"/>
        <v>56.839627999999998</v>
      </c>
      <c r="M3676">
        <f t="shared" si="134"/>
        <v>15.290797999999999</v>
      </c>
      <c r="X3676">
        <f t="shared" si="135"/>
        <v>0.16756505538182423</v>
      </c>
    </row>
    <row r="3677" spans="1:24">
      <c r="A3677">
        <v>2021</v>
      </c>
      <c r="B3677" t="str">
        <f t="shared" si="131"/>
        <v>Mother Lode Union Elementary School District</v>
      </c>
      <c r="C3677" t="str">
        <f t="shared" ref="C3677:G3686" si="140">C814</f>
        <v>School District</v>
      </c>
      <c r="D3677" t="str">
        <f t="shared" si="140"/>
        <v>06</v>
      </c>
      <c r="E3677" t="str">
        <f t="shared" si="140"/>
        <v>017</v>
      </c>
      <c r="F3677" t="str">
        <f t="shared" si="140"/>
        <v>25980</v>
      </c>
      <c r="G3677" t="str">
        <f t="shared" si="140"/>
        <v>CA</v>
      </c>
      <c r="L3677">
        <f t="shared" si="133"/>
        <v>25.425813999999999</v>
      </c>
      <c r="M3677">
        <f t="shared" si="134"/>
        <v>12.496564999999999</v>
      </c>
      <c r="X3677">
        <f t="shared" si="135"/>
        <v>3.3397768577481668E-2</v>
      </c>
    </row>
    <row r="3678" spans="1:24">
      <c r="A3678">
        <v>2021</v>
      </c>
      <c r="B3678" t="str">
        <f t="shared" si="131"/>
        <v>Mount Diablo Unified School District</v>
      </c>
      <c r="C3678" t="str">
        <f t="shared" si="140"/>
        <v>School District</v>
      </c>
      <c r="D3678" t="str">
        <f t="shared" si="140"/>
        <v>06</v>
      </c>
      <c r="E3678" t="str">
        <f t="shared" si="140"/>
        <v>013</v>
      </c>
      <c r="F3678" t="str">
        <f t="shared" si="140"/>
        <v>26370</v>
      </c>
      <c r="G3678" t="str">
        <f t="shared" si="140"/>
        <v>CA</v>
      </c>
      <c r="L3678">
        <f t="shared" si="133"/>
        <v>862.51236899999992</v>
      </c>
      <c r="M3678">
        <f t="shared" si="134"/>
        <v>396.67527899999999</v>
      </c>
      <c r="X3678" t="str">
        <f t="shared" si="135"/>
        <v/>
      </c>
    </row>
    <row r="3679" spans="1:24">
      <c r="A3679">
        <v>2021</v>
      </c>
      <c r="B3679" t="str">
        <f t="shared" si="131"/>
        <v>Mount Pleasant Elementary School District</v>
      </c>
      <c r="C3679" t="str">
        <f t="shared" si="140"/>
        <v>School District</v>
      </c>
      <c r="D3679" t="str">
        <f t="shared" si="140"/>
        <v>06</v>
      </c>
      <c r="E3679" t="str">
        <f t="shared" si="140"/>
        <v>085</v>
      </c>
      <c r="F3679" t="str">
        <f t="shared" si="140"/>
        <v>26400</v>
      </c>
      <c r="G3679" t="str">
        <f t="shared" si="140"/>
        <v>CA</v>
      </c>
      <c r="L3679">
        <f t="shared" si="133"/>
        <v>72.695449999999994</v>
      </c>
      <c r="M3679">
        <f t="shared" si="134"/>
        <v>34.749659000000001</v>
      </c>
      <c r="X3679">
        <f t="shared" si="135"/>
        <v>-3.1124346466313044E-2</v>
      </c>
    </row>
    <row r="3680" spans="1:24">
      <c r="A3680">
        <v>2021</v>
      </c>
      <c r="B3680" t="str">
        <f t="shared" si="131"/>
        <v>Mount Shasta</v>
      </c>
      <c r="C3680" t="str">
        <f t="shared" si="140"/>
        <v>City</v>
      </c>
      <c r="D3680" t="str">
        <f t="shared" si="140"/>
        <v>06</v>
      </c>
      <c r="E3680" t="str">
        <f t="shared" si="140"/>
        <v>093</v>
      </c>
      <c r="F3680">
        <f t="shared" si="140"/>
        <v>49852</v>
      </c>
      <c r="G3680" t="str">
        <f t="shared" si="140"/>
        <v>CA</v>
      </c>
      <c r="L3680">
        <f t="shared" si="133"/>
        <v>24.052596999999999</v>
      </c>
      <c r="M3680">
        <f t="shared" si="134"/>
        <v>5.5650170000000001</v>
      </c>
      <c r="X3680" t="str">
        <f t="shared" si="135"/>
        <v/>
      </c>
    </row>
    <row r="3681" spans="1:24">
      <c r="A3681">
        <v>2021</v>
      </c>
      <c r="B3681" t="str">
        <f t="shared" si="131"/>
        <v>Mountain Elementary School District</v>
      </c>
      <c r="C3681" t="str">
        <f t="shared" si="140"/>
        <v>School District</v>
      </c>
      <c r="D3681" t="str">
        <f t="shared" si="140"/>
        <v>06</v>
      </c>
      <c r="E3681" t="str">
        <f t="shared" si="140"/>
        <v>087</v>
      </c>
      <c r="F3681" t="str">
        <f t="shared" si="140"/>
        <v>26070</v>
      </c>
      <c r="G3681" t="str">
        <f t="shared" si="140"/>
        <v>CA</v>
      </c>
      <c r="L3681">
        <f t="shared" si="133"/>
        <v>4.0730389999999996</v>
      </c>
      <c r="M3681">
        <f t="shared" si="134"/>
        <v>1.9922569999999999</v>
      </c>
      <c r="X3681">
        <f t="shared" si="135"/>
        <v>6.7286990397109239E-2</v>
      </c>
    </row>
    <row r="3682" spans="1:24">
      <c r="A3682">
        <v>2021</v>
      </c>
      <c r="B3682" t="str">
        <f t="shared" ref="B3682:B3745" si="141">B819</f>
        <v>Mountain Empire Unified School District</v>
      </c>
      <c r="C3682" t="str">
        <f t="shared" si="140"/>
        <v>School District</v>
      </c>
      <c r="D3682" t="str">
        <f t="shared" si="140"/>
        <v>06</v>
      </c>
      <c r="E3682" t="str">
        <f t="shared" si="140"/>
        <v>073</v>
      </c>
      <c r="F3682" t="str">
        <f t="shared" si="140"/>
        <v>26100</v>
      </c>
      <c r="G3682" t="str">
        <f t="shared" si="140"/>
        <v>CA</v>
      </c>
      <c r="L3682">
        <f t="shared" si="133"/>
        <v>59.258337999999995</v>
      </c>
      <c r="M3682">
        <f t="shared" si="134"/>
        <v>28.424854</v>
      </c>
      <c r="X3682">
        <f t="shared" si="135"/>
        <v>6.0385545949940805E-2</v>
      </c>
    </row>
    <row r="3683" spans="1:24">
      <c r="A3683">
        <v>2021</v>
      </c>
      <c r="B3683" t="str">
        <f t="shared" si="141"/>
        <v>Mountain House School District</v>
      </c>
      <c r="C3683" t="str">
        <f t="shared" si="140"/>
        <v>School District</v>
      </c>
      <c r="D3683" t="str">
        <f t="shared" si="140"/>
        <v>06</v>
      </c>
      <c r="E3683" t="str">
        <f t="shared" si="140"/>
        <v>001</v>
      </c>
      <c r="F3683" t="str">
        <f t="shared" si="140"/>
        <v>26130</v>
      </c>
      <c r="G3683" t="str">
        <f t="shared" si="140"/>
        <v>CA</v>
      </c>
      <c r="L3683">
        <f t="shared" si="133"/>
        <v>1.5359449999999999</v>
      </c>
      <c r="M3683">
        <f t="shared" si="134"/>
        <v>0.75285399999999991</v>
      </c>
      <c r="X3683" t="str">
        <f t="shared" si="135"/>
        <v/>
      </c>
    </row>
    <row r="3684" spans="1:24">
      <c r="A3684">
        <v>2021</v>
      </c>
      <c r="B3684" t="str">
        <f t="shared" si="141"/>
        <v>Mountain Union Elementary School District</v>
      </c>
      <c r="C3684" t="str">
        <f t="shared" si="140"/>
        <v>School District</v>
      </c>
      <c r="D3684" t="str">
        <f t="shared" si="140"/>
        <v>06</v>
      </c>
      <c r="E3684" t="str">
        <f t="shared" si="140"/>
        <v>089</v>
      </c>
      <c r="F3684" t="str">
        <f t="shared" si="140"/>
        <v>27040</v>
      </c>
      <c r="G3684" t="str">
        <f t="shared" si="140"/>
        <v>CA</v>
      </c>
      <c r="L3684">
        <f t="shared" si="133"/>
        <v>2.967317</v>
      </c>
      <c r="M3684">
        <f t="shared" si="134"/>
        <v>1.4743169999999999</v>
      </c>
      <c r="X3684">
        <f t="shared" si="135"/>
        <v>9.1107208000488174E-2</v>
      </c>
    </row>
    <row r="3685" spans="1:24">
      <c r="A3685">
        <v>2021</v>
      </c>
      <c r="B3685" t="str">
        <f t="shared" si="141"/>
        <v>Mountain Valley Unified School District</v>
      </c>
      <c r="C3685" t="str">
        <f t="shared" si="140"/>
        <v>School District</v>
      </c>
      <c r="D3685" t="str">
        <f t="shared" si="140"/>
        <v>06</v>
      </c>
      <c r="E3685" t="str">
        <f t="shared" si="140"/>
        <v>105</v>
      </c>
      <c r="F3685" t="str">
        <f t="shared" si="140"/>
        <v>00018</v>
      </c>
      <c r="G3685" t="str">
        <f t="shared" si="140"/>
        <v>CA</v>
      </c>
      <c r="L3685">
        <f t="shared" si="133"/>
        <v>12.460113</v>
      </c>
      <c r="M3685">
        <f t="shared" si="134"/>
        <v>5.6246770000000001</v>
      </c>
      <c r="X3685">
        <f t="shared" si="135"/>
        <v>0.10067413783660968</v>
      </c>
    </row>
    <row r="3686" spans="1:24">
      <c r="A3686">
        <v>2021</v>
      </c>
      <c r="B3686" t="str">
        <f t="shared" si="141"/>
        <v>Mountain View</v>
      </c>
      <c r="C3686" t="str">
        <f t="shared" si="140"/>
        <v>City</v>
      </c>
      <c r="D3686" t="str">
        <f t="shared" si="140"/>
        <v>06</v>
      </c>
      <c r="E3686" t="str">
        <f t="shared" si="140"/>
        <v>085</v>
      </c>
      <c r="F3686">
        <f t="shared" si="140"/>
        <v>49670</v>
      </c>
      <c r="G3686" t="str">
        <f t="shared" si="140"/>
        <v>CA</v>
      </c>
      <c r="L3686">
        <f t="shared" si="133"/>
        <v>530.85</v>
      </c>
      <c r="M3686">
        <f t="shared" si="134"/>
        <v>165.60299999999998</v>
      </c>
      <c r="X3686">
        <f t="shared" si="135"/>
        <v>0.22239917926038927</v>
      </c>
    </row>
    <row r="3687" spans="1:24">
      <c r="A3687">
        <v>2021</v>
      </c>
      <c r="B3687" t="str">
        <f t="shared" si="141"/>
        <v>Mountain View Elementary School District - Los Angeles County</v>
      </c>
      <c r="C3687" t="str">
        <f t="shared" ref="C3687:G3696" si="142">C824</f>
        <v>School District</v>
      </c>
      <c r="D3687" t="str">
        <f t="shared" si="142"/>
        <v>06</v>
      </c>
      <c r="E3687" t="str">
        <f t="shared" si="142"/>
        <v>037</v>
      </c>
      <c r="F3687" t="str">
        <f t="shared" si="142"/>
        <v>26190</v>
      </c>
      <c r="G3687" t="str">
        <f t="shared" si="142"/>
        <v>CA</v>
      </c>
      <c r="L3687">
        <f t="shared" si="133"/>
        <v>124.91773099999999</v>
      </c>
      <c r="M3687">
        <f t="shared" si="134"/>
        <v>111.64520899999999</v>
      </c>
      <c r="X3687" t="str">
        <f t="shared" si="135"/>
        <v/>
      </c>
    </row>
    <row r="3688" spans="1:24">
      <c r="A3688">
        <v>2021</v>
      </c>
      <c r="B3688" t="str">
        <f t="shared" si="141"/>
        <v>Mountain View School District (Ontario)</v>
      </c>
      <c r="C3688" t="str">
        <f t="shared" si="142"/>
        <v>School District</v>
      </c>
      <c r="D3688" t="str">
        <f t="shared" si="142"/>
        <v>06</v>
      </c>
      <c r="E3688" t="str">
        <f t="shared" si="142"/>
        <v>071</v>
      </c>
      <c r="F3688" t="str">
        <f t="shared" si="142"/>
        <v>26220</v>
      </c>
      <c r="G3688" t="str">
        <f t="shared" si="142"/>
        <v>CA</v>
      </c>
      <c r="L3688">
        <f t="shared" si="133"/>
        <v>67.909616</v>
      </c>
      <c r="M3688">
        <f t="shared" si="134"/>
        <v>29.205959999999997</v>
      </c>
      <c r="X3688" t="str">
        <f t="shared" si="135"/>
        <v/>
      </c>
    </row>
    <row r="3689" spans="1:24">
      <c r="A3689">
        <v>2021</v>
      </c>
      <c r="B3689" t="str">
        <f t="shared" si="141"/>
        <v>Mountain View Whisman School District</v>
      </c>
      <c r="C3689" t="str">
        <f t="shared" si="142"/>
        <v>School District</v>
      </c>
      <c r="D3689" t="str">
        <f t="shared" si="142"/>
        <v>06</v>
      </c>
      <c r="E3689" t="str">
        <f t="shared" si="142"/>
        <v>085</v>
      </c>
      <c r="F3689" t="str">
        <f t="shared" si="142"/>
        <v>26280</v>
      </c>
      <c r="G3689" t="str">
        <f t="shared" si="142"/>
        <v>CA</v>
      </c>
      <c r="L3689">
        <f t="shared" si="133"/>
        <v>217.771638</v>
      </c>
      <c r="M3689">
        <f t="shared" si="134"/>
        <v>94.869424999999993</v>
      </c>
      <c r="X3689" t="str">
        <f t="shared" si="135"/>
        <v/>
      </c>
    </row>
    <row r="3690" spans="1:24">
      <c r="A3690">
        <v>2021</v>
      </c>
      <c r="B3690" t="str">
        <f t="shared" si="141"/>
        <v>Mountain View-Los Altos Union High School District</v>
      </c>
      <c r="C3690" t="str">
        <f t="shared" si="142"/>
        <v>School District</v>
      </c>
      <c r="D3690" t="str">
        <f t="shared" si="142"/>
        <v>06</v>
      </c>
      <c r="E3690" t="str">
        <f t="shared" si="142"/>
        <v>085</v>
      </c>
      <c r="F3690" t="str">
        <f t="shared" si="142"/>
        <v>26310</v>
      </c>
      <c r="G3690" t="str">
        <f t="shared" si="142"/>
        <v>CA</v>
      </c>
      <c r="L3690">
        <f t="shared" si="133"/>
        <v>265.43109099999998</v>
      </c>
      <c r="M3690">
        <f t="shared" si="134"/>
        <v>114.662764</v>
      </c>
      <c r="X3690">
        <f t="shared" si="135"/>
        <v>5.6724973160628897E-2</v>
      </c>
    </row>
    <row r="3691" spans="1:24">
      <c r="A3691">
        <v>2021</v>
      </c>
      <c r="B3691" t="str">
        <f t="shared" si="141"/>
        <v>Mt. Baldy Joint Elementary School District</v>
      </c>
      <c r="C3691" t="str">
        <f t="shared" si="142"/>
        <v>School District</v>
      </c>
      <c r="D3691" t="str">
        <f t="shared" si="142"/>
        <v>06</v>
      </c>
      <c r="E3691" t="str">
        <f t="shared" si="142"/>
        <v>071</v>
      </c>
      <c r="F3691" t="str">
        <f t="shared" si="142"/>
        <v>26340</v>
      </c>
      <c r="G3691" t="str">
        <f t="shared" si="142"/>
        <v>CA</v>
      </c>
      <c r="L3691">
        <f t="shared" si="133"/>
        <v>1.6154800022319158</v>
      </c>
      <c r="M3691">
        <f t="shared" si="134"/>
        <v>1.7003891772490756</v>
      </c>
      <c r="X3691">
        <f t="shared" si="135"/>
        <v>6.5432563462280144E-2</v>
      </c>
    </row>
    <row r="3692" spans="1:24">
      <c r="A3692">
        <v>2021</v>
      </c>
      <c r="B3692" t="str">
        <f t="shared" si="141"/>
        <v>Mulberry Elementary School District</v>
      </c>
      <c r="C3692" t="str">
        <f t="shared" si="142"/>
        <v>School District</v>
      </c>
      <c r="D3692" t="str">
        <f t="shared" si="142"/>
        <v>06</v>
      </c>
      <c r="E3692" t="str">
        <f t="shared" si="142"/>
        <v>025</v>
      </c>
      <c r="F3692" t="str">
        <f t="shared" si="142"/>
        <v>26430</v>
      </c>
      <c r="G3692" t="str">
        <f t="shared" si="142"/>
        <v>CA</v>
      </c>
      <c r="L3692">
        <f t="shared" si="133"/>
        <v>2.026268</v>
      </c>
      <c r="M3692">
        <f t="shared" si="134"/>
        <v>1.0118419999999999</v>
      </c>
      <c r="X3692">
        <f t="shared" si="135"/>
        <v>3.9818635312938645E-2</v>
      </c>
    </row>
    <row r="3693" spans="1:24">
      <c r="A3693">
        <v>2021</v>
      </c>
      <c r="B3693" t="str">
        <f t="shared" si="141"/>
        <v>Mupu Elementary School District</v>
      </c>
      <c r="C3693" t="str">
        <f t="shared" si="142"/>
        <v>School District</v>
      </c>
      <c r="D3693" t="str">
        <f t="shared" si="142"/>
        <v>06</v>
      </c>
      <c r="E3693" t="str">
        <f t="shared" si="142"/>
        <v>111</v>
      </c>
      <c r="F3693" t="str">
        <f t="shared" si="142"/>
        <v>26460</v>
      </c>
      <c r="G3693" t="str">
        <f t="shared" si="142"/>
        <v>CA</v>
      </c>
      <c r="L3693">
        <f t="shared" si="133"/>
        <v>4.3436459999999997</v>
      </c>
      <c r="M3693">
        <f t="shared" si="134"/>
        <v>2.1732679999999998</v>
      </c>
      <c r="X3693">
        <f t="shared" si="135"/>
        <v>3.8044812875410318E-2</v>
      </c>
    </row>
    <row r="3694" spans="1:24">
      <c r="A3694">
        <v>2021</v>
      </c>
      <c r="B3694" t="str">
        <f t="shared" si="141"/>
        <v>Muroc Joint Unified School District</v>
      </c>
      <c r="C3694" t="str">
        <f t="shared" si="142"/>
        <v>School District</v>
      </c>
      <c r="D3694" t="str">
        <f t="shared" si="142"/>
        <v>06</v>
      </c>
      <c r="E3694" t="str">
        <f t="shared" si="142"/>
        <v>029</v>
      </c>
      <c r="F3694" t="str">
        <f t="shared" si="142"/>
        <v>26490</v>
      </c>
      <c r="G3694" t="str">
        <f t="shared" si="142"/>
        <v>CA</v>
      </c>
      <c r="L3694">
        <f t="shared" si="133"/>
        <v>79.785309999999996</v>
      </c>
      <c r="M3694">
        <f t="shared" si="134"/>
        <v>25.036522999999999</v>
      </c>
      <c r="X3694">
        <f t="shared" si="135"/>
        <v>2.9922573588301044E-2</v>
      </c>
    </row>
    <row r="3695" spans="1:24">
      <c r="A3695">
        <v>2021</v>
      </c>
      <c r="B3695" t="str">
        <f t="shared" si="141"/>
        <v>Murrieta</v>
      </c>
      <c r="C3695" t="str">
        <f t="shared" si="142"/>
        <v>City</v>
      </c>
      <c r="D3695" t="str">
        <f t="shared" si="142"/>
        <v>06</v>
      </c>
      <c r="E3695" t="str">
        <f t="shared" si="142"/>
        <v>065</v>
      </c>
      <c r="F3695">
        <f t="shared" si="142"/>
        <v>50076</v>
      </c>
      <c r="G3695" t="str">
        <f t="shared" si="142"/>
        <v>CA</v>
      </c>
      <c r="L3695">
        <f t="shared" si="133"/>
        <v>209.362324</v>
      </c>
      <c r="M3695">
        <f t="shared" si="134"/>
        <v>81.447221999999996</v>
      </c>
      <c r="X3695">
        <f t="shared" si="135"/>
        <v>0.13511255764385102</v>
      </c>
    </row>
    <row r="3696" spans="1:24">
      <c r="A3696">
        <v>2021</v>
      </c>
      <c r="B3696" t="str">
        <f t="shared" si="141"/>
        <v>Murrieta Valley Unified School District</v>
      </c>
      <c r="C3696" t="str">
        <f t="shared" si="142"/>
        <v>School District</v>
      </c>
      <c r="D3696" t="str">
        <f t="shared" si="142"/>
        <v>06</v>
      </c>
      <c r="E3696" t="str">
        <f t="shared" si="142"/>
        <v>065</v>
      </c>
      <c r="F3696" t="str">
        <f t="shared" si="142"/>
        <v>00029</v>
      </c>
      <c r="G3696" t="str">
        <f t="shared" si="142"/>
        <v>CA</v>
      </c>
      <c r="L3696">
        <f t="shared" si="133"/>
        <v>629.32288499999993</v>
      </c>
      <c r="M3696">
        <f t="shared" si="134"/>
        <v>291.12395799999996</v>
      </c>
      <c r="X3696">
        <f t="shared" si="135"/>
        <v>4.9010950586792376E-2</v>
      </c>
    </row>
    <row r="3697" spans="1:24">
      <c r="A3697">
        <v>2021</v>
      </c>
      <c r="B3697" t="str">
        <f t="shared" si="141"/>
        <v>Napa</v>
      </c>
      <c r="C3697" t="str">
        <f t="shared" ref="C3697:G3706" si="143">C834</f>
        <v>City</v>
      </c>
      <c r="D3697" t="str">
        <f t="shared" si="143"/>
        <v>06</v>
      </c>
      <c r="E3697" t="str">
        <f t="shared" si="143"/>
        <v>055</v>
      </c>
      <c r="F3697">
        <f t="shared" si="143"/>
        <v>50258</v>
      </c>
      <c r="G3697" t="str">
        <f t="shared" si="143"/>
        <v>CA</v>
      </c>
      <c r="L3697">
        <f t="shared" ref="L3697:L3760" si="144">IFERROR(VLOOKUP(B3697,revenue2021,12,0)*0.000001,IFERROR(L834/(1+$X3697),L834))</f>
        <v>304.745969</v>
      </c>
      <c r="M3697">
        <f t="shared" ref="M3697:M3760" si="145">IFERROR(VLOOKUP(B3697,revenue2021,13,0)*0.000001,IFERROR(M834/(1+$X3697),M834))</f>
        <v>92.212784999999997</v>
      </c>
      <c r="X3697">
        <f t="shared" ref="X3697:X3760" si="146">IFERROR(VLOOKUP(B3697,chgs2021,4,0),"")</f>
        <v>0.13507520107526033</v>
      </c>
    </row>
    <row r="3698" spans="1:24">
      <c r="A3698">
        <v>2021</v>
      </c>
      <c r="B3698" t="str">
        <f t="shared" si="141"/>
        <v>Napa County</v>
      </c>
      <c r="C3698" t="str">
        <f t="shared" si="143"/>
        <v>County</v>
      </c>
      <c r="D3698" t="str">
        <f t="shared" si="143"/>
        <v>06</v>
      </c>
      <c r="E3698" t="str">
        <f t="shared" si="143"/>
        <v>055</v>
      </c>
      <c r="F3698" t="str">
        <f t="shared" si="143"/>
        <v>00000</v>
      </c>
      <c r="G3698" t="str">
        <f t="shared" si="143"/>
        <v>CA</v>
      </c>
      <c r="L3698">
        <f t="shared" si="144"/>
        <v>754.43773599999997</v>
      </c>
      <c r="M3698">
        <f t="shared" si="145"/>
        <v>297.89198899999997</v>
      </c>
      <c r="X3698">
        <f t="shared" si="146"/>
        <v>-6.8607533206141297E-3</v>
      </c>
    </row>
    <row r="3699" spans="1:24">
      <c r="A3699">
        <v>2021</v>
      </c>
      <c r="B3699" t="str">
        <f t="shared" si="141"/>
        <v>Napa County Office of Education</v>
      </c>
      <c r="C3699" t="str">
        <f t="shared" si="143"/>
        <v>School District</v>
      </c>
      <c r="D3699" t="str">
        <f t="shared" si="143"/>
        <v>06</v>
      </c>
      <c r="E3699" t="str">
        <f t="shared" si="143"/>
        <v>055</v>
      </c>
      <c r="F3699" t="str">
        <f t="shared" si="143"/>
        <v>91022</v>
      </c>
      <c r="G3699" t="str">
        <f t="shared" si="143"/>
        <v>CA</v>
      </c>
      <c r="L3699">
        <f t="shared" si="144"/>
        <v>86.662443999999994</v>
      </c>
      <c r="M3699">
        <f t="shared" si="145"/>
        <v>37.997287999999998</v>
      </c>
      <c r="X3699">
        <f t="shared" si="146"/>
        <v>-2.2758169222393796E-2</v>
      </c>
    </row>
    <row r="3700" spans="1:24">
      <c r="A3700">
        <v>2021</v>
      </c>
      <c r="B3700" t="str">
        <f t="shared" si="141"/>
        <v>Napa Valley Transportation Authority</v>
      </c>
      <c r="C3700" t="str">
        <f t="shared" si="143"/>
        <v>Special District</v>
      </c>
      <c r="D3700" t="str">
        <f t="shared" si="143"/>
        <v>06</v>
      </c>
      <c r="E3700" t="str">
        <f t="shared" si="143"/>
        <v>055</v>
      </c>
      <c r="F3700">
        <f t="shared" si="143"/>
        <v>99044</v>
      </c>
      <c r="G3700" t="str">
        <f t="shared" si="143"/>
        <v>CA</v>
      </c>
      <c r="L3700">
        <f t="shared" si="144"/>
        <v>25.255316000000001</v>
      </c>
      <c r="M3700">
        <f t="shared" si="145"/>
        <v>7.5047569999999997</v>
      </c>
      <c r="X3700">
        <f t="shared" si="146"/>
        <v>0.87305369310059788</v>
      </c>
    </row>
    <row r="3701" spans="1:24">
      <c r="A3701">
        <v>2021</v>
      </c>
      <c r="B3701" t="str">
        <f t="shared" si="141"/>
        <v>Napa Valley Unified School District</v>
      </c>
      <c r="C3701" t="str">
        <f t="shared" si="143"/>
        <v>School District</v>
      </c>
      <c r="D3701" t="str">
        <f t="shared" si="143"/>
        <v>06</v>
      </c>
      <c r="E3701" t="str">
        <f t="shared" si="143"/>
        <v>055</v>
      </c>
      <c r="F3701" t="str">
        <f t="shared" si="143"/>
        <v>26640</v>
      </c>
      <c r="G3701" t="str">
        <f t="shared" si="143"/>
        <v>CA</v>
      </c>
      <c r="L3701">
        <f t="shared" si="144"/>
        <v>518.65091399999994</v>
      </c>
      <c r="M3701">
        <f t="shared" si="145"/>
        <v>229.46729999999999</v>
      </c>
      <c r="X3701">
        <f t="shared" si="146"/>
        <v>5.2241385806349412E-2</v>
      </c>
    </row>
    <row r="3702" spans="1:24">
      <c r="A3702">
        <v>2021</v>
      </c>
      <c r="B3702" t="str">
        <f t="shared" si="141"/>
        <v>National City</v>
      </c>
      <c r="C3702" t="str">
        <f t="shared" si="143"/>
        <v>City</v>
      </c>
      <c r="D3702" t="str">
        <f t="shared" si="143"/>
        <v>06</v>
      </c>
      <c r="E3702" t="str">
        <f t="shared" si="143"/>
        <v>073</v>
      </c>
      <c r="F3702" t="str">
        <f t="shared" si="143"/>
        <v>50398</v>
      </c>
      <c r="G3702" t="str">
        <f t="shared" si="143"/>
        <v>CA</v>
      </c>
      <c r="L3702">
        <f t="shared" si="144"/>
        <v>171.79141099999998</v>
      </c>
      <c r="M3702">
        <f t="shared" si="145"/>
        <v>65.018006</v>
      </c>
      <c r="X3702">
        <f t="shared" si="146"/>
        <v>3.8994596441644915E-2</v>
      </c>
    </row>
    <row r="3703" spans="1:24">
      <c r="A3703">
        <v>2021</v>
      </c>
      <c r="B3703" t="str">
        <f t="shared" si="141"/>
        <v>National School District</v>
      </c>
      <c r="C3703" t="str">
        <f t="shared" si="143"/>
        <v>School District</v>
      </c>
      <c r="D3703" t="str">
        <f t="shared" si="143"/>
        <v>06</v>
      </c>
      <c r="E3703" t="str">
        <f t="shared" si="143"/>
        <v>073</v>
      </c>
      <c r="F3703" t="str">
        <f t="shared" si="143"/>
        <v>26670</v>
      </c>
      <c r="G3703" t="str">
        <f t="shared" si="143"/>
        <v>CA</v>
      </c>
      <c r="L3703">
        <f t="shared" si="144"/>
        <v>171.48819399999999</v>
      </c>
      <c r="M3703">
        <f t="shared" si="145"/>
        <v>80.577505000000002</v>
      </c>
      <c r="X3703" t="str">
        <f t="shared" si="146"/>
        <v/>
      </c>
    </row>
    <row r="3704" spans="1:24">
      <c r="A3704">
        <v>2021</v>
      </c>
      <c r="B3704" t="str">
        <f t="shared" si="141"/>
        <v>Natomas Unified School District</v>
      </c>
      <c r="C3704" t="str">
        <f t="shared" si="143"/>
        <v>School District</v>
      </c>
      <c r="D3704" t="str">
        <f t="shared" si="143"/>
        <v>06</v>
      </c>
      <c r="E3704" t="str">
        <f t="shared" si="143"/>
        <v>067</v>
      </c>
      <c r="F3704" t="str">
        <f t="shared" si="143"/>
        <v>00036</v>
      </c>
      <c r="G3704" t="str">
        <f t="shared" si="143"/>
        <v>CA</v>
      </c>
      <c r="L3704">
        <f t="shared" si="144"/>
        <v>430.51667599999996</v>
      </c>
      <c r="M3704">
        <f t="shared" si="145"/>
        <v>148.97181499999999</v>
      </c>
      <c r="X3704">
        <f t="shared" si="146"/>
        <v>8.7283894669607121E-2</v>
      </c>
    </row>
    <row r="3705" spans="1:24">
      <c r="A3705">
        <v>2021</v>
      </c>
      <c r="B3705" t="str">
        <f t="shared" si="141"/>
        <v>Needles Unified School District</v>
      </c>
      <c r="C3705" t="str">
        <f t="shared" si="143"/>
        <v>School District</v>
      </c>
      <c r="D3705" t="str">
        <f t="shared" si="143"/>
        <v>06</v>
      </c>
      <c r="E3705" t="str">
        <f t="shared" si="143"/>
        <v>071</v>
      </c>
      <c r="F3705" t="str">
        <f t="shared" si="143"/>
        <v>26760</v>
      </c>
      <c r="G3705" t="str">
        <f t="shared" si="143"/>
        <v>CA</v>
      </c>
      <c r="L3705">
        <f t="shared" si="144"/>
        <v>41.034639999999996</v>
      </c>
      <c r="M3705">
        <f t="shared" si="145"/>
        <v>17.991571999999998</v>
      </c>
      <c r="X3705">
        <f t="shared" si="146"/>
        <v>8.9927890780622785E-2</v>
      </c>
    </row>
    <row r="3706" spans="1:24">
      <c r="A3706">
        <v>2021</v>
      </c>
      <c r="B3706" t="str">
        <f t="shared" si="141"/>
        <v>Nevada City</v>
      </c>
      <c r="C3706" t="str">
        <f t="shared" si="143"/>
        <v>City</v>
      </c>
      <c r="D3706" t="str">
        <f t="shared" si="143"/>
        <v>06</v>
      </c>
      <c r="E3706" t="str">
        <f t="shared" si="143"/>
        <v>057</v>
      </c>
      <c r="F3706" t="str">
        <f t="shared" si="143"/>
        <v>50874</v>
      </c>
      <c r="G3706" t="str">
        <f t="shared" si="143"/>
        <v>CA</v>
      </c>
      <c r="L3706">
        <f t="shared" si="144"/>
        <v>16.618684999999999</v>
      </c>
      <c r="M3706">
        <f t="shared" si="145"/>
        <v>5.8521469999999995</v>
      </c>
      <c r="X3706">
        <f t="shared" si="146"/>
        <v>2.6206464745519048E-2</v>
      </c>
    </row>
    <row r="3707" spans="1:24">
      <c r="A3707">
        <v>2021</v>
      </c>
      <c r="B3707" t="str">
        <f t="shared" si="141"/>
        <v>Nevada City Elementary School District</v>
      </c>
      <c r="C3707" t="str">
        <f t="shared" ref="C3707:G3716" si="147">C844</f>
        <v>School District</v>
      </c>
      <c r="D3707" t="str">
        <f t="shared" si="147"/>
        <v>06</v>
      </c>
      <c r="E3707" t="str">
        <f t="shared" si="147"/>
        <v>057</v>
      </c>
      <c r="F3707" t="str">
        <f t="shared" si="147"/>
        <v>26820</v>
      </c>
      <c r="G3707" t="str">
        <f t="shared" si="147"/>
        <v>CA</v>
      </c>
      <c r="L3707">
        <f t="shared" si="144"/>
        <v>20.722695999999999</v>
      </c>
      <c r="M3707">
        <f t="shared" si="145"/>
        <v>10.087463</v>
      </c>
      <c r="X3707">
        <f t="shared" si="146"/>
        <v>7.1675052743068499E-2</v>
      </c>
    </row>
    <row r="3708" spans="1:24">
      <c r="A3708">
        <v>2021</v>
      </c>
      <c r="B3708" t="str">
        <f t="shared" si="141"/>
        <v>Nevada County</v>
      </c>
      <c r="C3708" t="str">
        <f t="shared" si="147"/>
        <v>County</v>
      </c>
      <c r="D3708" t="str">
        <f t="shared" si="147"/>
        <v>06</v>
      </c>
      <c r="E3708" t="str">
        <f t="shared" si="147"/>
        <v>057</v>
      </c>
      <c r="F3708" t="str">
        <f t="shared" si="147"/>
        <v>00000</v>
      </c>
      <c r="G3708" t="str">
        <f t="shared" si="147"/>
        <v>CA</v>
      </c>
      <c r="L3708">
        <f t="shared" si="144"/>
        <v>306.76998699999996</v>
      </c>
      <c r="M3708">
        <f t="shared" si="145"/>
        <v>80.368254999999991</v>
      </c>
      <c r="X3708">
        <f t="shared" si="146"/>
        <v>6.8894190825070215E-2</v>
      </c>
    </row>
    <row r="3709" spans="1:24">
      <c r="A3709">
        <v>2021</v>
      </c>
      <c r="B3709" t="str">
        <f t="shared" si="141"/>
        <v>Nevada County Superintendent of Schools</v>
      </c>
      <c r="C3709" t="str">
        <f t="shared" si="147"/>
        <v>School District</v>
      </c>
      <c r="D3709" t="str">
        <f t="shared" si="147"/>
        <v>06</v>
      </c>
      <c r="E3709" t="str">
        <f t="shared" si="147"/>
        <v>057</v>
      </c>
      <c r="F3709" t="str">
        <f t="shared" si="147"/>
        <v>91023</v>
      </c>
      <c r="G3709" t="str">
        <f t="shared" si="147"/>
        <v>CA</v>
      </c>
      <c r="L3709">
        <f t="shared" si="144"/>
        <v>40.261724999999998</v>
      </c>
      <c r="M3709">
        <f t="shared" si="145"/>
        <v>14.724561</v>
      </c>
      <c r="X3709" t="str">
        <f t="shared" si="146"/>
        <v/>
      </c>
    </row>
    <row r="3710" spans="1:24">
      <c r="A3710">
        <v>2021</v>
      </c>
      <c r="B3710" t="str">
        <f t="shared" si="141"/>
        <v>Nevada Joint Union High School District</v>
      </c>
      <c r="C3710" t="str">
        <f t="shared" si="147"/>
        <v>School District</v>
      </c>
      <c r="D3710" t="str">
        <f t="shared" si="147"/>
        <v>06</v>
      </c>
      <c r="E3710" t="str">
        <f t="shared" si="147"/>
        <v>057</v>
      </c>
      <c r="F3710" t="str">
        <f t="shared" si="147"/>
        <v>26880</v>
      </c>
      <c r="G3710" t="str">
        <f t="shared" si="147"/>
        <v>CA</v>
      </c>
      <c r="L3710">
        <f t="shared" si="144"/>
        <v>87.947302999999991</v>
      </c>
      <c r="M3710">
        <f t="shared" si="145"/>
        <v>40.960938999999996</v>
      </c>
      <c r="X3710">
        <f t="shared" si="146"/>
        <v>5.5942644833521307E-2</v>
      </c>
    </row>
    <row r="3711" spans="1:24">
      <c r="A3711">
        <v>2021</v>
      </c>
      <c r="B3711" t="str">
        <f t="shared" si="141"/>
        <v>New Castle Elementary</v>
      </c>
      <c r="C3711" t="str">
        <f t="shared" si="147"/>
        <v>School District</v>
      </c>
      <c r="D3711" t="str">
        <f t="shared" si="147"/>
        <v>06</v>
      </c>
      <c r="E3711" t="str">
        <f t="shared" si="147"/>
        <v>061</v>
      </c>
      <c r="F3711" t="str">
        <f t="shared" si="147"/>
        <v>27120</v>
      </c>
      <c r="G3711" t="str">
        <f t="shared" si="147"/>
        <v>CA</v>
      </c>
      <c r="L3711">
        <f t="shared" si="144"/>
        <v>9.519387</v>
      </c>
      <c r="M3711">
        <f t="shared" si="145"/>
        <v>3.2652829999999997</v>
      </c>
      <c r="X3711" t="str">
        <f t="shared" si="146"/>
        <v/>
      </c>
    </row>
    <row r="3712" spans="1:24">
      <c r="A3712">
        <v>2021</v>
      </c>
      <c r="B3712" t="str">
        <f t="shared" si="141"/>
        <v>New Haven Unified School District</v>
      </c>
      <c r="C3712" t="str">
        <f t="shared" si="147"/>
        <v>School District</v>
      </c>
      <c r="D3712" t="str">
        <f t="shared" si="147"/>
        <v>06</v>
      </c>
      <c r="E3712" t="str">
        <f t="shared" si="147"/>
        <v>001</v>
      </c>
      <c r="F3712" t="str">
        <f t="shared" si="147"/>
        <v>26910</v>
      </c>
      <c r="G3712" t="str">
        <f t="shared" si="147"/>
        <v>CA</v>
      </c>
      <c r="L3712">
        <f t="shared" si="144"/>
        <v>307.86005999999998</v>
      </c>
      <c r="M3712">
        <f t="shared" si="145"/>
        <v>139.49096599999999</v>
      </c>
      <c r="X3712">
        <f t="shared" si="146"/>
        <v>4.8887710098721518E-2</v>
      </c>
    </row>
    <row r="3713" spans="1:24">
      <c r="A3713">
        <v>2021</v>
      </c>
      <c r="B3713" t="str">
        <f t="shared" si="141"/>
        <v>New Hope Elementary School District</v>
      </c>
      <c r="C3713" t="str">
        <f t="shared" si="147"/>
        <v>School District</v>
      </c>
      <c r="D3713" t="str">
        <f t="shared" si="147"/>
        <v>06</v>
      </c>
      <c r="E3713" t="str">
        <f t="shared" si="147"/>
        <v>077</v>
      </c>
      <c r="F3713" t="str">
        <f t="shared" si="147"/>
        <v>26970</v>
      </c>
      <c r="G3713" t="str">
        <f t="shared" si="147"/>
        <v>CA</v>
      </c>
      <c r="L3713">
        <f t="shared" si="144"/>
        <v>6.2604879999999996</v>
      </c>
      <c r="M3713">
        <f t="shared" si="145"/>
        <v>3.1687189999999998</v>
      </c>
      <c r="X3713">
        <f t="shared" si="146"/>
        <v>9.812071068114292E-2</v>
      </c>
    </row>
    <row r="3714" spans="1:24">
      <c r="A3714">
        <v>2021</v>
      </c>
      <c r="B3714" t="str">
        <f t="shared" si="141"/>
        <v>New Jerusalem Elementary School District</v>
      </c>
      <c r="C3714" t="str">
        <f t="shared" si="147"/>
        <v>School District</v>
      </c>
      <c r="D3714" t="str">
        <f t="shared" si="147"/>
        <v>06</v>
      </c>
      <c r="E3714" t="str">
        <f t="shared" si="147"/>
        <v>077</v>
      </c>
      <c r="F3714" t="str">
        <f t="shared" si="147"/>
        <v>27030</v>
      </c>
      <c r="G3714" t="str">
        <f t="shared" si="147"/>
        <v>CA</v>
      </c>
      <c r="L3714">
        <f t="shared" si="144"/>
        <v>32.031680000000001</v>
      </c>
      <c r="M3714">
        <f t="shared" si="145"/>
        <v>4.2970559999999995</v>
      </c>
      <c r="X3714">
        <f t="shared" si="146"/>
        <v>6.4460118713874553E-2</v>
      </c>
    </row>
    <row r="3715" spans="1:24">
      <c r="A3715">
        <v>2021</v>
      </c>
      <c r="B3715" t="str">
        <f t="shared" si="141"/>
        <v>Newark</v>
      </c>
      <c r="C3715" t="str">
        <f t="shared" si="147"/>
        <v>City</v>
      </c>
      <c r="D3715" t="str">
        <f t="shared" si="147"/>
        <v>06</v>
      </c>
      <c r="E3715" t="str">
        <f t="shared" si="147"/>
        <v>001</v>
      </c>
      <c r="F3715">
        <f t="shared" si="147"/>
        <v>50916</v>
      </c>
      <c r="G3715" t="str">
        <f t="shared" si="147"/>
        <v>CA</v>
      </c>
      <c r="L3715">
        <f t="shared" si="144"/>
        <v>155.35638599999999</v>
      </c>
      <c r="M3715">
        <f t="shared" si="145"/>
        <v>64.638925</v>
      </c>
      <c r="X3715">
        <f t="shared" si="146"/>
        <v>-1.4213184768935985E-4</v>
      </c>
    </row>
    <row r="3716" spans="1:24">
      <c r="A3716">
        <v>2021</v>
      </c>
      <c r="B3716" t="str">
        <f t="shared" si="141"/>
        <v>Newark Unified School District</v>
      </c>
      <c r="C3716" t="str">
        <f t="shared" si="147"/>
        <v>School District</v>
      </c>
      <c r="D3716" t="str">
        <f t="shared" si="147"/>
        <v>06</v>
      </c>
      <c r="E3716" t="str">
        <f t="shared" si="147"/>
        <v>001</v>
      </c>
      <c r="F3716" t="str">
        <f t="shared" si="147"/>
        <v>27060</v>
      </c>
      <c r="G3716" t="str">
        <f t="shared" si="147"/>
        <v>CA</v>
      </c>
      <c r="L3716">
        <f t="shared" si="144"/>
        <v>167.86639700000001</v>
      </c>
      <c r="M3716">
        <f t="shared" si="145"/>
        <v>76.227930000000001</v>
      </c>
      <c r="X3716">
        <f t="shared" si="146"/>
        <v>6.4452194782043351E-2</v>
      </c>
    </row>
    <row r="3717" spans="1:24">
      <c r="A3717">
        <v>2021</v>
      </c>
      <c r="B3717" t="str">
        <f t="shared" si="141"/>
        <v>Newhall School District</v>
      </c>
      <c r="C3717" t="str">
        <f t="shared" ref="C3717:G3726" si="148">C854</f>
        <v>School District</v>
      </c>
      <c r="D3717" t="str">
        <f t="shared" si="148"/>
        <v>06</v>
      </c>
      <c r="E3717" t="str">
        <f t="shared" si="148"/>
        <v>037</v>
      </c>
      <c r="F3717" t="str">
        <f t="shared" si="148"/>
        <v>27180</v>
      </c>
      <c r="G3717" t="str">
        <f t="shared" si="148"/>
        <v>CA</v>
      </c>
      <c r="L3717">
        <f t="shared" si="144"/>
        <v>157.165111</v>
      </c>
      <c r="M3717">
        <f t="shared" si="145"/>
        <v>73.147891999999999</v>
      </c>
      <c r="X3717" t="str">
        <f t="shared" si="146"/>
        <v/>
      </c>
    </row>
    <row r="3718" spans="1:24">
      <c r="A3718">
        <v>2021</v>
      </c>
      <c r="B3718" t="str">
        <f t="shared" si="141"/>
        <v>Newman</v>
      </c>
      <c r="C3718" t="str">
        <f t="shared" si="148"/>
        <v>City</v>
      </c>
      <c r="D3718" t="str">
        <f t="shared" si="148"/>
        <v>06</v>
      </c>
      <c r="E3718" t="str">
        <f t="shared" si="148"/>
        <v>099</v>
      </c>
      <c r="F3718">
        <f t="shared" si="148"/>
        <v>51140</v>
      </c>
      <c r="G3718" t="str">
        <f t="shared" si="148"/>
        <v>CA</v>
      </c>
      <c r="L3718">
        <f t="shared" si="144"/>
        <v>19.797155999999998</v>
      </c>
      <c r="M3718">
        <f t="shared" si="145"/>
        <v>5.2672749999999997</v>
      </c>
      <c r="X3718">
        <f t="shared" si="146"/>
        <v>0.11710549335500453</v>
      </c>
    </row>
    <row r="3719" spans="1:24">
      <c r="A3719">
        <v>2021</v>
      </c>
      <c r="B3719" t="str">
        <f t="shared" si="141"/>
        <v>Newman-Crows Landing Unified School District</v>
      </c>
      <c r="C3719" t="str">
        <f t="shared" si="148"/>
        <v>School District</v>
      </c>
      <c r="D3719" t="str">
        <f t="shared" si="148"/>
        <v>06</v>
      </c>
      <c r="E3719" t="str">
        <f t="shared" si="148"/>
        <v>099</v>
      </c>
      <c r="F3719" t="str">
        <f t="shared" si="148"/>
        <v>27200</v>
      </c>
      <c r="G3719" t="str">
        <f t="shared" si="148"/>
        <v>CA</v>
      </c>
      <c r="L3719">
        <f t="shared" si="144"/>
        <v>99.284559000000002</v>
      </c>
      <c r="M3719">
        <f t="shared" si="145"/>
        <v>46.449824999999997</v>
      </c>
      <c r="X3719">
        <f t="shared" si="146"/>
        <v>8.2948020475235668E-2</v>
      </c>
    </row>
    <row r="3720" spans="1:24">
      <c r="A3720">
        <v>2021</v>
      </c>
      <c r="B3720" t="str">
        <f t="shared" si="141"/>
        <v>Newport Beach</v>
      </c>
      <c r="C3720" t="str">
        <f t="shared" si="148"/>
        <v>City</v>
      </c>
      <c r="D3720" t="str">
        <f t="shared" si="148"/>
        <v>06</v>
      </c>
      <c r="E3720" t="str">
        <f t="shared" si="148"/>
        <v>059</v>
      </c>
      <c r="F3720">
        <f t="shared" si="148"/>
        <v>51182</v>
      </c>
      <c r="G3720" t="str">
        <f t="shared" si="148"/>
        <v>CA</v>
      </c>
      <c r="L3720">
        <f t="shared" si="144"/>
        <v>547.97994099999994</v>
      </c>
      <c r="M3720">
        <f t="shared" si="145"/>
        <v>234.70862699999998</v>
      </c>
      <c r="X3720">
        <f t="shared" si="146"/>
        <v>6.5445248884540411E-2</v>
      </c>
    </row>
    <row r="3721" spans="1:24">
      <c r="A3721">
        <v>2021</v>
      </c>
      <c r="B3721" t="str">
        <f t="shared" si="141"/>
        <v>Newport-Mesa Unified School District</v>
      </c>
      <c r="C3721" t="str">
        <f t="shared" si="148"/>
        <v>School District</v>
      </c>
      <c r="D3721" t="str">
        <f t="shared" si="148"/>
        <v>06</v>
      </c>
      <c r="E3721" t="str">
        <f t="shared" si="148"/>
        <v>059</v>
      </c>
      <c r="F3721" t="str">
        <f t="shared" si="148"/>
        <v>27240</v>
      </c>
      <c r="G3721" t="str">
        <f t="shared" si="148"/>
        <v>CA</v>
      </c>
      <c r="L3721">
        <f t="shared" si="144"/>
        <v>820.01591199999996</v>
      </c>
      <c r="M3721">
        <f t="shared" si="145"/>
        <v>383.78503499999999</v>
      </c>
      <c r="X3721">
        <f t="shared" si="146"/>
        <v>3.359373552379509E-2</v>
      </c>
    </row>
    <row r="3722" spans="1:24">
      <c r="A3722">
        <v>2021</v>
      </c>
      <c r="B3722" t="str">
        <f t="shared" si="141"/>
        <v>Nicasio Elementary School District</v>
      </c>
      <c r="C3722" t="str">
        <f t="shared" si="148"/>
        <v>School District</v>
      </c>
      <c r="D3722" t="str">
        <f t="shared" si="148"/>
        <v>06</v>
      </c>
      <c r="E3722" t="str">
        <f t="shared" si="148"/>
        <v>041</v>
      </c>
      <c r="F3722" t="str">
        <f t="shared" si="148"/>
        <v>27300</v>
      </c>
      <c r="G3722" t="str">
        <f t="shared" si="148"/>
        <v>CA</v>
      </c>
      <c r="L3722">
        <f t="shared" si="144"/>
        <v>2.5774859999999999</v>
      </c>
      <c r="M3722">
        <f t="shared" si="145"/>
        <v>1.1535519999999999</v>
      </c>
      <c r="X3722">
        <f t="shared" si="146"/>
        <v>1.5830975693542367E-2</v>
      </c>
    </row>
    <row r="3723" spans="1:24">
      <c r="A3723">
        <v>2021</v>
      </c>
      <c r="B3723" t="str">
        <f t="shared" si="141"/>
        <v>Norco</v>
      </c>
      <c r="C3723" t="str">
        <f t="shared" si="148"/>
        <v>City</v>
      </c>
      <c r="D3723" t="str">
        <f t="shared" si="148"/>
        <v>06</v>
      </c>
      <c r="E3723" t="str">
        <f t="shared" si="148"/>
        <v>065</v>
      </c>
      <c r="F3723">
        <f t="shared" si="148"/>
        <v>51560</v>
      </c>
      <c r="G3723" t="str">
        <f t="shared" si="148"/>
        <v>CA</v>
      </c>
      <c r="L3723">
        <f t="shared" si="144"/>
        <v>85.239516999999992</v>
      </c>
      <c r="M3723">
        <f t="shared" si="145"/>
        <v>30.0349</v>
      </c>
      <c r="X3723">
        <f t="shared" si="146"/>
        <v>0.29675399743067593</v>
      </c>
    </row>
    <row r="3724" spans="1:24">
      <c r="A3724">
        <v>2021</v>
      </c>
      <c r="B3724" t="str">
        <f t="shared" si="141"/>
        <v>Norris Elementary School District</v>
      </c>
      <c r="C3724" t="str">
        <f t="shared" si="148"/>
        <v>School District</v>
      </c>
      <c r="D3724" t="str">
        <f t="shared" si="148"/>
        <v>06</v>
      </c>
      <c r="E3724" t="str">
        <f t="shared" si="148"/>
        <v>029</v>
      </c>
      <c r="F3724" t="str">
        <f t="shared" si="148"/>
        <v>27450</v>
      </c>
      <c r="G3724" t="str">
        <f t="shared" si="148"/>
        <v>CA</v>
      </c>
      <c r="L3724">
        <f t="shared" si="144"/>
        <v>102.66909</v>
      </c>
      <c r="M3724">
        <f t="shared" si="145"/>
        <v>47.602311</v>
      </c>
      <c r="X3724">
        <f t="shared" si="146"/>
        <v>4.5912283888213994E-2</v>
      </c>
    </row>
    <row r="3725" spans="1:24">
      <c r="A3725">
        <v>2021</v>
      </c>
      <c r="B3725" t="str">
        <f t="shared" si="141"/>
        <v>North Central Fire Protection District</v>
      </c>
      <c r="C3725" t="str">
        <f t="shared" si="148"/>
        <v>Special District</v>
      </c>
      <c r="D3725" t="str">
        <f t="shared" si="148"/>
        <v>06</v>
      </c>
      <c r="E3725" t="str">
        <f t="shared" si="148"/>
        <v>019</v>
      </c>
      <c r="F3725">
        <f t="shared" si="148"/>
        <v>99045</v>
      </c>
      <c r="G3725" t="str">
        <f t="shared" si="148"/>
        <v>CA</v>
      </c>
      <c r="L3725">
        <f t="shared" si="144"/>
        <v>13.152737999999999</v>
      </c>
      <c r="M3725">
        <f t="shared" si="145"/>
        <v>12.16869</v>
      </c>
      <c r="X3725" t="str">
        <f t="shared" si="146"/>
        <v/>
      </c>
    </row>
    <row r="3726" spans="1:24">
      <c r="A3726">
        <v>2021</v>
      </c>
      <c r="B3726" t="str">
        <f t="shared" si="141"/>
        <v>North County Joint Union School District</v>
      </c>
      <c r="C3726" t="str">
        <f t="shared" si="148"/>
        <v>School District</v>
      </c>
      <c r="D3726" t="str">
        <f t="shared" si="148"/>
        <v>06</v>
      </c>
      <c r="E3726" t="str">
        <f t="shared" si="148"/>
        <v>069</v>
      </c>
      <c r="F3726" t="str">
        <f t="shared" si="148"/>
        <v>27480</v>
      </c>
      <c r="G3726" t="str">
        <f t="shared" si="148"/>
        <v>CA</v>
      </c>
      <c r="L3726">
        <f t="shared" si="144"/>
        <v>18.264789999999998</v>
      </c>
      <c r="M3726">
        <f t="shared" si="145"/>
        <v>8.7398729999999993</v>
      </c>
      <c r="X3726" t="str">
        <f t="shared" si="146"/>
        <v/>
      </c>
    </row>
    <row r="3727" spans="1:24">
      <c r="A3727">
        <v>2021</v>
      </c>
      <c r="B3727" t="str">
        <f t="shared" si="141"/>
        <v>North Cow Creek Elementary School District</v>
      </c>
      <c r="C3727" t="str">
        <f t="shared" ref="C3727:G3736" si="149">C864</f>
        <v>School District</v>
      </c>
      <c r="D3727" t="str">
        <f t="shared" si="149"/>
        <v>06</v>
      </c>
      <c r="E3727" t="str">
        <f t="shared" si="149"/>
        <v>089</v>
      </c>
      <c r="F3727" t="str">
        <f t="shared" si="149"/>
        <v>27510</v>
      </c>
      <c r="G3727" t="str">
        <f t="shared" si="149"/>
        <v>CA</v>
      </c>
      <c r="L3727">
        <f t="shared" si="144"/>
        <v>5.7889439999999999</v>
      </c>
      <c r="M3727">
        <f t="shared" si="145"/>
        <v>2.8753709999999999</v>
      </c>
      <c r="X3727">
        <f t="shared" si="146"/>
        <v>5.0751351761469533E-2</v>
      </c>
    </row>
    <row r="3728" spans="1:24">
      <c r="A3728">
        <v>2021</v>
      </c>
      <c r="B3728" t="str">
        <f t="shared" si="141"/>
        <v>North Monterey County Unified School District</v>
      </c>
      <c r="C3728" t="str">
        <f t="shared" si="149"/>
        <v>School District</v>
      </c>
      <c r="D3728" t="str">
        <f t="shared" si="149"/>
        <v>06</v>
      </c>
      <c r="E3728" t="str">
        <f t="shared" si="149"/>
        <v>053</v>
      </c>
      <c r="F3728" t="str">
        <f t="shared" si="149"/>
        <v>27590</v>
      </c>
      <c r="G3728" t="str">
        <f t="shared" si="149"/>
        <v>CA</v>
      </c>
      <c r="L3728">
        <f t="shared" si="144"/>
        <v>163.34265099999999</v>
      </c>
      <c r="M3728">
        <f t="shared" si="145"/>
        <v>73.176081999999994</v>
      </c>
      <c r="X3728">
        <f t="shared" si="146"/>
        <v>5.1829458502393351E-2</v>
      </c>
    </row>
    <row r="3729" spans="1:24">
      <c r="A3729">
        <v>2021</v>
      </c>
      <c r="B3729" t="str">
        <f t="shared" si="141"/>
        <v>Northern Humboldt Union High School District</v>
      </c>
      <c r="C3729" t="str">
        <f t="shared" si="149"/>
        <v>School District</v>
      </c>
      <c r="D3729" t="str">
        <f t="shared" si="149"/>
        <v>06</v>
      </c>
      <c r="E3729" t="str">
        <f t="shared" si="149"/>
        <v>023</v>
      </c>
      <c r="F3729" t="str">
        <f t="shared" si="149"/>
        <v>03030</v>
      </c>
      <c r="G3729" t="str">
        <f t="shared" si="149"/>
        <v>CA</v>
      </c>
      <c r="L3729">
        <f t="shared" si="144"/>
        <v>53.988716999999994</v>
      </c>
      <c r="M3729">
        <f t="shared" si="145"/>
        <v>24.579818</v>
      </c>
      <c r="X3729">
        <f t="shared" si="146"/>
        <v>8.96432596963158E-2</v>
      </c>
    </row>
    <row r="3730" spans="1:24">
      <c r="A3730">
        <v>2021</v>
      </c>
      <c r="B3730" t="str">
        <f t="shared" si="141"/>
        <v>Northern Rural Training and Employment Consortium</v>
      </c>
      <c r="C3730" t="str">
        <f t="shared" si="149"/>
        <v>Special District</v>
      </c>
      <c r="D3730" t="str">
        <f t="shared" si="149"/>
        <v>06</v>
      </c>
      <c r="E3730" t="str">
        <f t="shared" si="149"/>
        <v>015</v>
      </c>
      <c r="F3730">
        <f t="shared" si="149"/>
        <v>99046</v>
      </c>
      <c r="G3730" t="str">
        <f t="shared" si="149"/>
        <v>CA</v>
      </c>
      <c r="L3730">
        <f t="shared" si="144"/>
        <v>28.441274</v>
      </c>
      <c r="M3730">
        <f t="shared" si="145"/>
        <v>14.220637</v>
      </c>
      <c r="X3730" t="str">
        <f t="shared" si="146"/>
        <v/>
      </c>
    </row>
    <row r="3731" spans="1:24">
      <c r="A3731">
        <v>2021</v>
      </c>
      <c r="B3731" t="str">
        <f t="shared" si="141"/>
        <v>Norwalk</v>
      </c>
      <c r="C3731" t="str">
        <f t="shared" si="149"/>
        <v>City</v>
      </c>
      <c r="D3731" t="str">
        <f t="shared" si="149"/>
        <v>06</v>
      </c>
      <c r="E3731" t="str">
        <f t="shared" si="149"/>
        <v>037</v>
      </c>
      <c r="F3731">
        <f t="shared" si="149"/>
        <v>52526</v>
      </c>
      <c r="G3731" t="str">
        <f t="shared" si="149"/>
        <v>CA</v>
      </c>
      <c r="L3731">
        <f t="shared" si="144"/>
        <v>187.25937399999998</v>
      </c>
      <c r="M3731">
        <f t="shared" si="145"/>
        <v>62.635648999999994</v>
      </c>
      <c r="X3731">
        <f t="shared" si="146"/>
        <v>0.1325226875521831</v>
      </c>
    </row>
    <row r="3732" spans="1:24">
      <c r="A3732">
        <v>2021</v>
      </c>
      <c r="B3732" t="str">
        <f t="shared" si="141"/>
        <v>Norwalk-La Mirada Unified School District</v>
      </c>
      <c r="C3732" t="str">
        <f t="shared" si="149"/>
        <v>School District</v>
      </c>
      <c r="D3732" t="str">
        <f t="shared" si="149"/>
        <v>06</v>
      </c>
      <c r="E3732" t="str">
        <f t="shared" si="149"/>
        <v>037</v>
      </c>
      <c r="F3732" t="str">
        <f t="shared" si="149"/>
        <v>27690</v>
      </c>
      <c r="G3732" t="str">
        <f t="shared" si="149"/>
        <v>CA</v>
      </c>
      <c r="L3732">
        <f t="shared" si="144"/>
        <v>561.85888799999998</v>
      </c>
      <c r="M3732">
        <f t="shared" si="145"/>
        <v>252.04640899999998</v>
      </c>
      <c r="X3732">
        <f t="shared" si="146"/>
        <v>5.9539144493492485E-2</v>
      </c>
    </row>
    <row r="3733" spans="1:24">
      <c r="A3733">
        <v>2021</v>
      </c>
      <c r="B3733" t="str">
        <f t="shared" si="141"/>
        <v>Novato Unified School District</v>
      </c>
      <c r="C3733" t="str">
        <f t="shared" si="149"/>
        <v>School District</v>
      </c>
      <c r="D3733" t="str">
        <f t="shared" si="149"/>
        <v>06</v>
      </c>
      <c r="E3733" t="str">
        <f t="shared" si="149"/>
        <v>041</v>
      </c>
      <c r="F3733" t="str">
        <f t="shared" si="149"/>
        <v>27720</v>
      </c>
      <c r="G3733" t="str">
        <f t="shared" si="149"/>
        <v>CA</v>
      </c>
      <c r="L3733">
        <f t="shared" si="144"/>
        <v>223.96016799999998</v>
      </c>
      <c r="M3733">
        <f t="shared" si="145"/>
        <v>102.43254399999999</v>
      </c>
      <c r="X3733">
        <f t="shared" si="146"/>
        <v>4.7651190528576047E-2</v>
      </c>
    </row>
    <row r="3734" spans="1:24">
      <c r="A3734">
        <v>2021</v>
      </c>
      <c r="B3734" t="str">
        <f t="shared" si="141"/>
        <v>Nuestro Elementary School District</v>
      </c>
      <c r="C3734" t="str">
        <f t="shared" si="149"/>
        <v>School District</v>
      </c>
      <c r="D3734" t="str">
        <f t="shared" si="149"/>
        <v>06</v>
      </c>
      <c r="E3734" t="str">
        <f t="shared" si="149"/>
        <v>101</v>
      </c>
      <c r="F3734" t="str">
        <f t="shared" si="149"/>
        <v>27750</v>
      </c>
      <c r="G3734" t="str">
        <f t="shared" si="149"/>
        <v>CA</v>
      </c>
      <c r="L3734">
        <f t="shared" si="144"/>
        <v>4.7586269999999997</v>
      </c>
      <c r="M3734">
        <f t="shared" si="145"/>
        <v>2.3783529999999997</v>
      </c>
      <c r="X3734">
        <f t="shared" si="146"/>
        <v>-8.0483834788309654E-3</v>
      </c>
    </row>
    <row r="3735" spans="1:24">
      <c r="A3735">
        <v>2021</v>
      </c>
      <c r="B3735" t="str">
        <f t="shared" si="141"/>
        <v>Nuview Union School District</v>
      </c>
      <c r="C3735" t="str">
        <f t="shared" si="149"/>
        <v>School District</v>
      </c>
      <c r="D3735" t="str">
        <f t="shared" si="149"/>
        <v>06</v>
      </c>
      <c r="E3735" t="str">
        <f t="shared" si="149"/>
        <v>065</v>
      </c>
      <c r="F3735" t="str">
        <f t="shared" si="149"/>
        <v>27780</v>
      </c>
      <c r="G3735" t="str">
        <f t="shared" si="149"/>
        <v>CA</v>
      </c>
      <c r="L3735">
        <f t="shared" si="144"/>
        <v>58.784737999999997</v>
      </c>
      <c r="M3735">
        <f t="shared" si="145"/>
        <v>22.460172999999998</v>
      </c>
      <c r="X3735" t="str">
        <f t="shared" si="146"/>
        <v/>
      </c>
    </row>
    <row r="3736" spans="1:24">
      <c r="A3736">
        <v>2021</v>
      </c>
      <c r="B3736" t="str">
        <f t="shared" si="141"/>
        <v>Oak Grove School District</v>
      </c>
      <c r="C3736" t="str">
        <f t="shared" si="149"/>
        <v>School District</v>
      </c>
      <c r="D3736" t="str">
        <f t="shared" si="149"/>
        <v>06</v>
      </c>
      <c r="E3736" t="str">
        <f t="shared" si="149"/>
        <v>085</v>
      </c>
      <c r="F3736" t="str">
        <f t="shared" si="149"/>
        <v>27810</v>
      </c>
      <c r="G3736" t="str">
        <f t="shared" si="149"/>
        <v>CA</v>
      </c>
      <c r="L3736">
        <f t="shared" si="144"/>
        <v>276.69208399999997</v>
      </c>
      <c r="M3736">
        <f t="shared" si="145"/>
        <v>127.21924399999999</v>
      </c>
      <c r="X3736" t="str">
        <f t="shared" si="146"/>
        <v/>
      </c>
    </row>
    <row r="3737" spans="1:24">
      <c r="A3737">
        <v>2021</v>
      </c>
      <c r="B3737" t="str">
        <f t="shared" si="141"/>
        <v>Oak Grove Union School District</v>
      </c>
      <c r="C3737" t="str">
        <f t="shared" ref="C3737:G3746" si="150">C874</f>
        <v>School District</v>
      </c>
      <c r="D3737" t="str">
        <f t="shared" si="150"/>
        <v>06</v>
      </c>
      <c r="E3737" t="str">
        <f t="shared" si="150"/>
        <v>097</v>
      </c>
      <c r="F3737" t="str">
        <f t="shared" si="150"/>
        <v>27840</v>
      </c>
      <c r="G3737" t="str">
        <f t="shared" si="150"/>
        <v>CA</v>
      </c>
      <c r="L3737">
        <f t="shared" si="144"/>
        <v>25.782456999999997</v>
      </c>
      <c r="M3737">
        <f t="shared" si="145"/>
        <v>12.272934999999999</v>
      </c>
      <c r="X3737" t="str">
        <f t="shared" si="146"/>
        <v/>
      </c>
    </row>
    <row r="3738" spans="1:24">
      <c r="A3738">
        <v>2021</v>
      </c>
      <c r="B3738" t="str">
        <f t="shared" si="141"/>
        <v>Oak Park Unified School District</v>
      </c>
      <c r="C3738" t="str">
        <f t="shared" si="150"/>
        <v>School District</v>
      </c>
      <c r="D3738" t="str">
        <f t="shared" si="150"/>
        <v>06</v>
      </c>
      <c r="E3738" t="str">
        <f t="shared" si="150"/>
        <v>111</v>
      </c>
      <c r="F3738" t="str">
        <f t="shared" si="150"/>
        <v>27850</v>
      </c>
      <c r="G3738" t="str">
        <f t="shared" si="150"/>
        <v>CA</v>
      </c>
      <c r="L3738">
        <f t="shared" si="144"/>
        <v>108.067764</v>
      </c>
      <c r="M3738">
        <f t="shared" si="145"/>
        <v>52.065221000000001</v>
      </c>
      <c r="X3738">
        <f t="shared" si="146"/>
        <v>5.272330157691392E-2</v>
      </c>
    </row>
    <row r="3739" spans="1:24">
      <c r="A3739">
        <v>2021</v>
      </c>
      <c r="B3739" t="str">
        <f t="shared" si="141"/>
        <v>Oak Valley Union Elementary School District</v>
      </c>
      <c r="C3739" t="str">
        <f t="shared" si="150"/>
        <v>School District</v>
      </c>
      <c r="D3739" t="str">
        <f t="shared" si="150"/>
        <v>06</v>
      </c>
      <c r="E3739" t="str">
        <f t="shared" si="150"/>
        <v>107</v>
      </c>
      <c r="F3739" t="str">
        <f t="shared" si="150"/>
        <v>27900</v>
      </c>
      <c r="G3739" t="str">
        <f t="shared" si="150"/>
        <v>CA</v>
      </c>
      <c r="L3739">
        <f t="shared" si="144"/>
        <v>15.606098999999999</v>
      </c>
      <c r="M3739">
        <f t="shared" si="145"/>
        <v>7.5126429999999997</v>
      </c>
      <c r="X3739">
        <f t="shared" si="146"/>
        <v>7.5051620081032264E-2</v>
      </c>
    </row>
    <row r="3740" spans="1:24">
      <c r="A3740">
        <v>2021</v>
      </c>
      <c r="B3740" t="str">
        <f t="shared" si="141"/>
        <v>Oak View Union Elementary School District</v>
      </c>
      <c r="C3740" t="str">
        <f t="shared" si="150"/>
        <v>School District</v>
      </c>
      <c r="D3740" t="str">
        <f t="shared" si="150"/>
        <v>06</v>
      </c>
      <c r="E3740" t="str">
        <f t="shared" si="150"/>
        <v>077</v>
      </c>
      <c r="F3740" t="str">
        <f t="shared" si="150"/>
        <v>27930</v>
      </c>
      <c r="G3740" t="str">
        <f t="shared" si="150"/>
        <v>CA</v>
      </c>
      <c r="L3740">
        <f t="shared" si="144"/>
        <v>9.3659649999999992</v>
      </c>
      <c r="M3740">
        <f t="shared" si="145"/>
        <v>4.5545669999999996</v>
      </c>
      <c r="X3740">
        <f t="shared" si="146"/>
        <v>4.933145621401043E-2</v>
      </c>
    </row>
    <row r="3741" spans="1:24">
      <c r="A3741">
        <v>2021</v>
      </c>
      <c r="B3741" t="str">
        <f t="shared" si="141"/>
        <v>Oakdale</v>
      </c>
      <c r="C3741" t="str">
        <f t="shared" si="150"/>
        <v>City</v>
      </c>
      <c r="D3741" t="str">
        <f t="shared" si="150"/>
        <v>06</v>
      </c>
      <c r="E3741" t="str">
        <f t="shared" si="150"/>
        <v>099</v>
      </c>
      <c r="F3741">
        <f t="shared" si="150"/>
        <v>52694</v>
      </c>
      <c r="G3741" t="str">
        <f t="shared" si="150"/>
        <v>CA</v>
      </c>
      <c r="L3741">
        <f t="shared" si="144"/>
        <v>53.426791999999999</v>
      </c>
      <c r="M3741">
        <f t="shared" si="145"/>
        <v>15.090656999999998</v>
      </c>
      <c r="X3741">
        <f t="shared" si="146"/>
        <v>2.6797446414613357E-2</v>
      </c>
    </row>
    <row r="3742" spans="1:24">
      <c r="A3742">
        <v>2021</v>
      </c>
      <c r="B3742" t="str">
        <f t="shared" si="141"/>
        <v>Oakdale Joint Unified School District</v>
      </c>
      <c r="C3742" t="str">
        <f t="shared" si="150"/>
        <v>School District</v>
      </c>
      <c r="D3742" t="str">
        <f t="shared" si="150"/>
        <v>06</v>
      </c>
      <c r="E3742" t="str">
        <f t="shared" si="150"/>
        <v>077</v>
      </c>
      <c r="F3742" t="str">
        <f t="shared" si="150"/>
        <v>00062</v>
      </c>
      <c r="G3742" t="str">
        <f t="shared" si="150"/>
        <v>CA</v>
      </c>
      <c r="L3742">
        <f t="shared" si="144"/>
        <v>141.58013599999998</v>
      </c>
      <c r="M3742">
        <f t="shared" si="145"/>
        <v>68.07032199999999</v>
      </c>
      <c r="X3742">
        <f t="shared" si="146"/>
        <v>4.2072140824484718E-2</v>
      </c>
    </row>
    <row r="3743" spans="1:24">
      <c r="A3743">
        <v>2021</v>
      </c>
      <c r="B3743" t="str">
        <f t="shared" si="141"/>
        <v>Oakland</v>
      </c>
      <c r="C3743" t="str">
        <f t="shared" si="150"/>
        <v>City</v>
      </c>
      <c r="D3743" t="str">
        <f t="shared" si="150"/>
        <v>06</v>
      </c>
      <c r="E3743" t="str">
        <f t="shared" si="150"/>
        <v>001</v>
      </c>
      <c r="F3743">
        <f t="shared" si="150"/>
        <v>53000</v>
      </c>
      <c r="G3743" t="str">
        <f t="shared" si="150"/>
        <v>CA</v>
      </c>
      <c r="L3743">
        <f t="shared" si="144"/>
        <v>2369.663</v>
      </c>
      <c r="M3743">
        <f t="shared" si="145"/>
        <v>887.221</v>
      </c>
      <c r="X3743">
        <f t="shared" si="146"/>
        <v>8.1172425138354196E-2</v>
      </c>
    </row>
    <row r="3744" spans="1:24">
      <c r="A3744">
        <v>2021</v>
      </c>
      <c r="B3744" t="str">
        <f t="shared" si="141"/>
        <v>Oakland Unified School District</v>
      </c>
      <c r="C3744" t="str">
        <f t="shared" si="150"/>
        <v>School District</v>
      </c>
      <c r="D3744" t="str">
        <f t="shared" si="150"/>
        <v>06</v>
      </c>
      <c r="E3744" t="str">
        <f t="shared" si="150"/>
        <v>001</v>
      </c>
      <c r="F3744" t="str">
        <f t="shared" si="150"/>
        <v>28050</v>
      </c>
      <c r="G3744" t="str">
        <f t="shared" si="150"/>
        <v>CA</v>
      </c>
      <c r="L3744">
        <f t="shared" si="144"/>
        <v>1538.7326409999998</v>
      </c>
      <c r="M3744">
        <f t="shared" si="145"/>
        <v>684.03701100000001</v>
      </c>
      <c r="X3744">
        <f t="shared" si="146"/>
        <v>7.4894679371333067E-2</v>
      </c>
    </row>
    <row r="3745" spans="1:24">
      <c r="A3745">
        <v>2021</v>
      </c>
      <c r="B3745" t="str">
        <f t="shared" si="141"/>
        <v>Oakley</v>
      </c>
      <c r="C3745" t="str">
        <f t="shared" si="150"/>
        <v>City</v>
      </c>
      <c r="D3745" t="str">
        <f t="shared" si="150"/>
        <v>06</v>
      </c>
      <c r="E3745" t="str">
        <f t="shared" si="150"/>
        <v>013</v>
      </c>
      <c r="F3745">
        <f t="shared" si="150"/>
        <v>53070</v>
      </c>
      <c r="G3745" t="str">
        <f t="shared" si="150"/>
        <v>CA</v>
      </c>
      <c r="L3745">
        <f t="shared" si="144"/>
        <v>103.640236</v>
      </c>
      <c r="M3745">
        <f t="shared" si="145"/>
        <v>20.689912</v>
      </c>
      <c r="X3745">
        <f t="shared" si="146"/>
        <v>-5.6414276104272201E-2</v>
      </c>
    </row>
    <row r="3746" spans="1:24">
      <c r="A3746">
        <v>2021</v>
      </c>
      <c r="B3746" t="str">
        <f t="shared" ref="B3746:B3809" si="151">B883</f>
        <v>Oakley Union Elementary School District</v>
      </c>
      <c r="C3746" t="str">
        <f t="shared" si="150"/>
        <v>School District</v>
      </c>
      <c r="D3746" t="str">
        <f t="shared" si="150"/>
        <v>06</v>
      </c>
      <c r="E3746" t="str">
        <f t="shared" si="150"/>
        <v>013</v>
      </c>
      <c r="F3746" t="str">
        <f t="shared" si="150"/>
        <v>28080</v>
      </c>
      <c r="G3746" t="str">
        <f t="shared" si="150"/>
        <v>CA</v>
      </c>
      <c r="L3746">
        <f t="shared" si="144"/>
        <v>128.45279299999999</v>
      </c>
      <c r="M3746">
        <f t="shared" si="145"/>
        <v>60.826948999999999</v>
      </c>
      <c r="X3746">
        <f t="shared" si="146"/>
        <v>4.3720524538337059E-2</v>
      </c>
    </row>
    <row r="3747" spans="1:24">
      <c r="A3747">
        <v>2021</v>
      </c>
      <c r="B3747" t="str">
        <f t="shared" si="151"/>
        <v>Ocean View School District (Orange County)</v>
      </c>
      <c r="C3747" t="str">
        <f t="shared" ref="C3747:G3756" si="152">C884</f>
        <v>School District</v>
      </c>
      <c r="D3747" t="str">
        <f t="shared" si="152"/>
        <v>06</v>
      </c>
      <c r="E3747" t="str">
        <f t="shared" si="152"/>
        <v>059</v>
      </c>
      <c r="F3747" t="str">
        <f t="shared" si="152"/>
        <v>28140</v>
      </c>
      <c r="G3747" t="str">
        <f t="shared" si="152"/>
        <v>CA</v>
      </c>
      <c r="L3747">
        <f t="shared" si="144"/>
        <v>214.79864899999998</v>
      </c>
      <c r="M3747">
        <f t="shared" si="145"/>
        <v>100.99376199999999</v>
      </c>
      <c r="X3747" t="str">
        <f t="shared" si="146"/>
        <v/>
      </c>
    </row>
    <row r="3748" spans="1:24">
      <c r="A3748">
        <v>2021</v>
      </c>
      <c r="B3748" t="str">
        <f t="shared" si="151"/>
        <v>Ocean View School District (Ventura County))</v>
      </c>
      <c r="C3748" t="str">
        <f t="shared" si="152"/>
        <v>School District</v>
      </c>
      <c r="D3748" t="str">
        <f t="shared" si="152"/>
        <v>06</v>
      </c>
      <c r="E3748" t="str">
        <f t="shared" si="152"/>
        <v>111</v>
      </c>
      <c r="F3748" t="str">
        <f t="shared" si="152"/>
        <v>28170</v>
      </c>
      <c r="G3748" t="str">
        <f t="shared" si="152"/>
        <v>CA</v>
      </c>
      <c r="L3748">
        <f t="shared" si="144"/>
        <v>81.503445999999997</v>
      </c>
      <c r="M3748">
        <f t="shared" si="145"/>
        <v>36.502547999999997</v>
      </c>
      <c r="X3748" t="str">
        <f t="shared" si="146"/>
        <v/>
      </c>
    </row>
    <row r="3749" spans="1:24">
      <c r="A3749">
        <v>2021</v>
      </c>
      <c r="B3749" t="str">
        <f t="shared" si="151"/>
        <v>Oceanside</v>
      </c>
      <c r="C3749" t="str">
        <f t="shared" si="152"/>
        <v>City</v>
      </c>
      <c r="D3749" t="str">
        <f t="shared" si="152"/>
        <v>06</v>
      </c>
      <c r="E3749" t="str">
        <f t="shared" si="152"/>
        <v>073</v>
      </c>
      <c r="F3749">
        <f t="shared" si="152"/>
        <v>53322</v>
      </c>
      <c r="G3749" t="str">
        <f t="shared" si="152"/>
        <v>CA</v>
      </c>
      <c r="L3749">
        <f t="shared" si="144"/>
        <v>592.90949999999998</v>
      </c>
      <c r="M3749">
        <f t="shared" si="145"/>
        <v>177.73487699999998</v>
      </c>
      <c r="X3749">
        <f t="shared" si="146"/>
        <v>7.0328108514336629E-2</v>
      </c>
    </row>
    <row r="3750" spans="1:24">
      <c r="A3750">
        <v>2021</v>
      </c>
      <c r="B3750" t="str">
        <f t="shared" si="151"/>
        <v>Oceanside Unified School District</v>
      </c>
      <c r="C3750" t="str">
        <f t="shared" si="152"/>
        <v>School District</v>
      </c>
      <c r="D3750" t="str">
        <f t="shared" si="152"/>
        <v>06</v>
      </c>
      <c r="E3750" t="str">
        <f t="shared" si="152"/>
        <v>073</v>
      </c>
      <c r="F3750" t="str">
        <f t="shared" si="152"/>
        <v>28250</v>
      </c>
      <c r="G3750" t="str">
        <f t="shared" si="152"/>
        <v>CA</v>
      </c>
      <c r="L3750">
        <f t="shared" si="144"/>
        <v>510.46135199999998</v>
      </c>
      <c r="M3750">
        <f t="shared" si="145"/>
        <v>237.10334899999998</v>
      </c>
      <c r="X3750">
        <f t="shared" si="146"/>
        <v>8.6497638694850679E-2</v>
      </c>
    </row>
    <row r="3751" spans="1:24">
      <c r="A3751">
        <v>2021</v>
      </c>
      <c r="B3751" t="str">
        <f t="shared" si="151"/>
        <v>Ojai</v>
      </c>
      <c r="C3751" t="str">
        <f t="shared" si="152"/>
        <v>City</v>
      </c>
      <c r="D3751" t="str">
        <f t="shared" si="152"/>
        <v>06</v>
      </c>
      <c r="E3751" t="str">
        <f t="shared" si="152"/>
        <v>111</v>
      </c>
      <c r="F3751">
        <f t="shared" si="152"/>
        <v>53476</v>
      </c>
      <c r="G3751" t="str">
        <f t="shared" si="152"/>
        <v>CA</v>
      </c>
      <c r="L3751">
        <f t="shared" si="144"/>
        <v>28.459522999999997</v>
      </c>
      <c r="M3751">
        <f t="shared" si="145"/>
        <v>11.855431999999999</v>
      </c>
      <c r="X3751">
        <f t="shared" si="146"/>
        <v>0.17147829625017322</v>
      </c>
    </row>
    <row r="3752" spans="1:24">
      <c r="A3752">
        <v>2021</v>
      </c>
      <c r="B3752" t="str">
        <f t="shared" si="151"/>
        <v>Ojai Unified School District</v>
      </c>
      <c r="C3752" t="str">
        <f t="shared" si="152"/>
        <v>School District</v>
      </c>
      <c r="D3752" t="str">
        <f t="shared" si="152"/>
        <v>06</v>
      </c>
      <c r="E3752" t="str">
        <f t="shared" si="152"/>
        <v>111</v>
      </c>
      <c r="F3752" t="str">
        <f t="shared" si="152"/>
        <v>28270</v>
      </c>
      <c r="G3752" t="str">
        <f t="shared" si="152"/>
        <v>CA</v>
      </c>
      <c r="L3752">
        <f t="shared" si="144"/>
        <v>66.995897999999997</v>
      </c>
      <c r="M3752">
        <f t="shared" si="145"/>
        <v>31.462534999999999</v>
      </c>
      <c r="X3752">
        <f t="shared" si="146"/>
        <v>3.5589866883653093E-2</v>
      </c>
    </row>
    <row r="3753" spans="1:24">
      <c r="A3753">
        <v>2021</v>
      </c>
      <c r="B3753" t="str">
        <f t="shared" si="151"/>
        <v>Old Adobe Union School District</v>
      </c>
      <c r="C3753" t="str">
        <f t="shared" si="152"/>
        <v>School District</v>
      </c>
      <c r="D3753" t="str">
        <f t="shared" si="152"/>
        <v>06</v>
      </c>
      <c r="E3753" t="str">
        <f t="shared" si="152"/>
        <v>097</v>
      </c>
      <c r="F3753" t="str">
        <f t="shared" si="152"/>
        <v>28320</v>
      </c>
      <c r="G3753" t="str">
        <f t="shared" si="152"/>
        <v>CA</v>
      </c>
      <c r="L3753">
        <f t="shared" si="144"/>
        <v>57.387677999999994</v>
      </c>
      <c r="M3753">
        <f t="shared" si="145"/>
        <v>26.524809999999999</v>
      </c>
      <c r="X3753" t="str">
        <f t="shared" si="146"/>
        <v/>
      </c>
    </row>
    <row r="3754" spans="1:24">
      <c r="A3754">
        <v>2021</v>
      </c>
      <c r="B3754" t="str">
        <f t="shared" si="151"/>
        <v>Ontario</v>
      </c>
      <c r="C3754" t="str">
        <f t="shared" si="152"/>
        <v>City</v>
      </c>
      <c r="D3754" t="str">
        <f t="shared" si="152"/>
        <v>06</v>
      </c>
      <c r="E3754" t="str">
        <f t="shared" si="152"/>
        <v>071</v>
      </c>
      <c r="F3754">
        <f t="shared" si="152"/>
        <v>53896</v>
      </c>
      <c r="G3754" t="str">
        <f t="shared" si="152"/>
        <v>CA</v>
      </c>
      <c r="L3754">
        <f t="shared" si="144"/>
        <v>820.38388599999996</v>
      </c>
      <c r="M3754">
        <f t="shared" si="145"/>
        <v>274.53580199999999</v>
      </c>
      <c r="X3754">
        <f t="shared" si="146"/>
        <v>9.6449405354844822E-2</v>
      </c>
    </row>
    <row r="3755" spans="1:24">
      <c r="A3755">
        <v>2021</v>
      </c>
      <c r="B3755" t="str">
        <f t="shared" si="151"/>
        <v>Ontario-Montclair School District</v>
      </c>
      <c r="C3755" t="str">
        <f t="shared" si="152"/>
        <v>School District</v>
      </c>
      <c r="D3755" t="str">
        <f t="shared" si="152"/>
        <v>06</v>
      </c>
      <c r="E3755" t="str">
        <f t="shared" si="152"/>
        <v>071</v>
      </c>
      <c r="F3755" t="str">
        <f t="shared" si="152"/>
        <v>28470</v>
      </c>
      <c r="G3755" t="str">
        <f t="shared" si="152"/>
        <v>CA</v>
      </c>
      <c r="L3755">
        <f t="shared" si="144"/>
        <v>683.802638</v>
      </c>
      <c r="M3755">
        <f t="shared" si="145"/>
        <v>316.92359999999996</v>
      </c>
      <c r="X3755" t="str">
        <f t="shared" si="146"/>
        <v/>
      </c>
    </row>
    <row r="3756" spans="1:24">
      <c r="A3756">
        <v>2021</v>
      </c>
      <c r="B3756" t="str">
        <f t="shared" si="151"/>
        <v>Orange</v>
      </c>
      <c r="C3756" t="str">
        <f t="shared" si="152"/>
        <v>City</v>
      </c>
      <c r="D3756" t="str">
        <f t="shared" si="152"/>
        <v>06</v>
      </c>
      <c r="E3756" t="str">
        <f t="shared" si="152"/>
        <v>059</v>
      </c>
      <c r="F3756">
        <f t="shared" si="152"/>
        <v>53980</v>
      </c>
      <c r="G3756" t="str">
        <f t="shared" si="152"/>
        <v>CA</v>
      </c>
      <c r="L3756">
        <f t="shared" si="144"/>
        <v>353.09769499999999</v>
      </c>
      <c r="M3756">
        <f t="shared" si="145"/>
        <v>140.33330100000001</v>
      </c>
      <c r="X3756">
        <f t="shared" si="146"/>
        <v>8.2800115894618193E-2</v>
      </c>
    </row>
    <row r="3757" spans="1:24">
      <c r="A3757">
        <v>2021</v>
      </c>
      <c r="B3757" t="str">
        <f t="shared" si="151"/>
        <v>Orange Center Elementary School District</v>
      </c>
      <c r="C3757" t="str">
        <f t="shared" ref="C3757:G3766" si="153">C894</f>
        <v>School District</v>
      </c>
      <c r="D3757" t="str">
        <f t="shared" si="153"/>
        <v>06</v>
      </c>
      <c r="E3757" t="str">
        <f t="shared" si="153"/>
        <v>019</v>
      </c>
      <c r="F3757" t="str">
        <f t="shared" si="153"/>
        <v>28530</v>
      </c>
      <c r="G3757" t="str">
        <f t="shared" si="153"/>
        <v>CA</v>
      </c>
      <c r="L3757">
        <f t="shared" si="144"/>
        <v>11.525521999999999</v>
      </c>
      <c r="M3757">
        <f t="shared" si="145"/>
        <v>5.5015549999999998</v>
      </c>
      <c r="X3757">
        <f t="shared" si="146"/>
        <v>0.11358870060147384</v>
      </c>
    </row>
    <row r="3758" spans="1:24">
      <c r="A3758">
        <v>2021</v>
      </c>
      <c r="B3758" t="str">
        <f t="shared" si="151"/>
        <v>Orange County</v>
      </c>
      <c r="C3758" t="str">
        <f t="shared" si="153"/>
        <v>County</v>
      </c>
      <c r="D3758" t="str">
        <f t="shared" si="153"/>
        <v>06</v>
      </c>
      <c r="E3758" t="str">
        <f t="shared" si="153"/>
        <v>059</v>
      </c>
      <c r="F3758" t="str">
        <f t="shared" si="153"/>
        <v>00000</v>
      </c>
      <c r="G3758" t="str">
        <f t="shared" si="153"/>
        <v>CA</v>
      </c>
      <c r="L3758">
        <f t="shared" si="144"/>
        <v>9437.2479999999996</v>
      </c>
      <c r="M3758">
        <f t="shared" si="145"/>
        <v>3840.607</v>
      </c>
      <c r="X3758">
        <f t="shared" si="146"/>
        <v>2.5904025858131549E-2</v>
      </c>
    </row>
    <row r="3759" spans="1:24">
      <c r="A3759">
        <v>2021</v>
      </c>
      <c r="B3759" t="str">
        <f t="shared" si="151"/>
        <v>Orange County Department of Education</v>
      </c>
      <c r="C3759" t="str">
        <f t="shared" si="153"/>
        <v>School District</v>
      </c>
      <c r="D3759" t="str">
        <f t="shared" si="153"/>
        <v>06</v>
      </c>
      <c r="E3759" t="str">
        <f t="shared" si="153"/>
        <v>059</v>
      </c>
      <c r="F3759" t="str">
        <f t="shared" si="153"/>
        <v>91024</v>
      </c>
      <c r="G3759" t="str">
        <f t="shared" si="153"/>
        <v>CA</v>
      </c>
      <c r="L3759">
        <f t="shared" si="144"/>
        <v>663.04292099999998</v>
      </c>
      <c r="M3759">
        <f t="shared" si="145"/>
        <v>275.45232299999998</v>
      </c>
      <c r="X3759">
        <f t="shared" si="146"/>
        <v>3.4199741867656099E-2</v>
      </c>
    </row>
    <row r="3760" spans="1:24">
      <c r="A3760">
        <v>2021</v>
      </c>
      <c r="B3760" t="str">
        <f t="shared" si="151"/>
        <v>Orange County Fire Authority</v>
      </c>
      <c r="C3760" t="str">
        <f t="shared" si="153"/>
        <v>Special District</v>
      </c>
      <c r="D3760" t="str">
        <f t="shared" si="153"/>
        <v>06</v>
      </c>
      <c r="E3760" t="str">
        <f t="shared" si="153"/>
        <v>059</v>
      </c>
      <c r="F3760">
        <f t="shared" si="153"/>
        <v>99047</v>
      </c>
      <c r="G3760" t="str">
        <f t="shared" si="153"/>
        <v>CA</v>
      </c>
      <c r="L3760">
        <f t="shared" si="144"/>
        <v>984.87422599999991</v>
      </c>
      <c r="M3760">
        <f t="shared" si="145"/>
        <v>490.14152799999999</v>
      </c>
      <c r="X3760" t="str">
        <f t="shared" si="146"/>
        <v/>
      </c>
    </row>
    <row r="3761" spans="1:24">
      <c r="A3761">
        <v>2021</v>
      </c>
      <c r="B3761" t="str">
        <f t="shared" si="151"/>
        <v>Orange County Transportation Authority</v>
      </c>
      <c r="C3761" t="str">
        <f t="shared" si="153"/>
        <v>Special District</v>
      </c>
      <c r="D3761" t="str">
        <f t="shared" si="153"/>
        <v>06</v>
      </c>
      <c r="E3761" t="str">
        <f t="shared" si="153"/>
        <v>059</v>
      </c>
      <c r="F3761">
        <f t="shared" si="153"/>
        <v>99048</v>
      </c>
      <c r="G3761" t="str">
        <f t="shared" si="153"/>
        <v>CA</v>
      </c>
      <c r="L3761">
        <f t="shared" ref="L3761:L3824" si="154">IFERROR(VLOOKUP(B3761,revenue2021,12,0)*0.000001,IFERROR(L898/(1+$X3761),L898))</f>
        <v>1009.4699999999999</v>
      </c>
      <c r="M3761">
        <f t="shared" ref="M3761:M3824" si="155">IFERROR(VLOOKUP(B3761,revenue2021,13,0)*0.000001,IFERROR(M898/(1+$X3761),M898))</f>
        <v>15.686</v>
      </c>
      <c r="X3761">
        <f t="shared" ref="X3761:X3824" si="156">IFERROR(VLOOKUP(B3761,chgs2021,4,0),"")</f>
        <v>0.46202393380622914</v>
      </c>
    </row>
    <row r="3762" spans="1:24">
      <c r="A3762">
        <v>2021</v>
      </c>
      <c r="B3762" t="str">
        <f t="shared" si="151"/>
        <v>Orange Unified School District</v>
      </c>
      <c r="C3762" t="str">
        <f t="shared" si="153"/>
        <v>School District</v>
      </c>
      <c r="D3762" t="str">
        <f t="shared" si="153"/>
        <v>06</v>
      </c>
      <c r="E3762" t="str">
        <f t="shared" si="153"/>
        <v>059</v>
      </c>
      <c r="F3762" t="str">
        <f t="shared" si="153"/>
        <v>28650</v>
      </c>
      <c r="G3762" t="str">
        <f t="shared" si="153"/>
        <v>CA</v>
      </c>
      <c r="L3762">
        <f t="shared" si="154"/>
        <v>714.32657199999994</v>
      </c>
      <c r="M3762">
        <f t="shared" si="155"/>
        <v>339.187861</v>
      </c>
      <c r="X3762">
        <f t="shared" si="156"/>
        <v>4.1555179693645049E-2</v>
      </c>
    </row>
    <row r="3763" spans="1:24">
      <c r="A3763">
        <v>2021</v>
      </c>
      <c r="B3763" t="str">
        <f t="shared" si="151"/>
        <v>Orchard School District</v>
      </c>
      <c r="C3763" t="str">
        <f t="shared" si="153"/>
        <v>School District</v>
      </c>
      <c r="D3763" t="str">
        <f t="shared" si="153"/>
        <v>06</v>
      </c>
      <c r="E3763" t="str">
        <f t="shared" si="153"/>
        <v>085</v>
      </c>
      <c r="F3763" t="str">
        <f t="shared" si="153"/>
        <v>28680</v>
      </c>
      <c r="G3763" t="str">
        <f t="shared" si="153"/>
        <v>CA</v>
      </c>
      <c r="L3763">
        <f t="shared" si="154"/>
        <v>31.678338999999998</v>
      </c>
      <c r="M3763">
        <f t="shared" si="155"/>
        <v>12.056901999999999</v>
      </c>
      <c r="X3763" t="str">
        <f t="shared" si="156"/>
        <v/>
      </c>
    </row>
    <row r="3764" spans="1:24">
      <c r="A3764">
        <v>2021</v>
      </c>
      <c r="B3764" t="str">
        <f t="shared" si="151"/>
        <v>Orcutt Union School District</v>
      </c>
      <c r="C3764" t="str">
        <f t="shared" si="153"/>
        <v>School District</v>
      </c>
      <c r="D3764" t="str">
        <f t="shared" si="153"/>
        <v>06</v>
      </c>
      <c r="E3764" t="str">
        <f t="shared" si="153"/>
        <v>083</v>
      </c>
      <c r="F3764" t="str">
        <f t="shared" si="153"/>
        <v>28710</v>
      </c>
      <c r="G3764" t="str">
        <f t="shared" si="153"/>
        <v>CA</v>
      </c>
      <c r="L3764">
        <f t="shared" si="154"/>
        <v>117.77376599999999</v>
      </c>
      <c r="M3764">
        <f t="shared" si="155"/>
        <v>50.980799999999995</v>
      </c>
      <c r="X3764" t="str">
        <f t="shared" si="156"/>
        <v/>
      </c>
    </row>
    <row r="3765" spans="1:24">
      <c r="A3765">
        <v>2021</v>
      </c>
      <c r="B3765" t="str">
        <f t="shared" si="151"/>
        <v>Orick Elementary School District</v>
      </c>
      <c r="C3765" t="str">
        <f t="shared" si="153"/>
        <v>School District</v>
      </c>
      <c r="D3765" t="str">
        <f t="shared" si="153"/>
        <v>06</v>
      </c>
      <c r="E3765" t="str">
        <f t="shared" si="153"/>
        <v>023</v>
      </c>
      <c r="F3765" t="str">
        <f t="shared" si="153"/>
        <v>28830</v>
      </c>
      <c r="G3765" t="str">
        <f t="shared" si="153"/>
        <v>CA</v>
      </c>
      <c r="L3765">
        <f t="shared" si="154"/>
        <v>1.049547</v>
      </c>
      <c r="M3765">
        <f t="shared" si="155"/>
        <v>0.51160899999999998</v>
      </c>
      <c r="X3765">
        <f t="shared" si="156"/>
        <v>3.5236763111812952E-2</v>
      </c>
    </row>
    <row r="3766" spans="1:24">
      <c r="A3766">
        <v>2021</v>
      </c>
      <c r="B3766" t="str">
        <f t="shared" si="151"/>
        <v>Orinda</v>
      </c>
      <c r="C3766" t="str">
        <f t="shared" si="153"/>
        <v>City</v>
      </c>
      <c r="D3766" t="str">
        <f t="shared" si="153"/>
        <v>06</v>
      </c>
      <c r="E3766" t="str">
        <f t="shared" si="153"/>
        <v>013</v>
      </c>
      <c r="F3766">
        <f t="shared" si="153"/>
        <v>54232</v>
      </c>
      <c r="G3766" t="str">
        <f t="shared" si="153"/>
        <v>CA</v>
      </c>
      <c r="L3766">
        <f t="shared" si="154"/>
        <v>43.654823</v>
      </c>
      <c r="M3766">
        <f t="shared" si="155"/>
        <v>16.926645000000001</v>
      </c>
      <c r="X3766">
        <f t="shared" si="156"/>
        <v>0.23892078437648059</v>
      </c>
    </row>
    <row r="3767" spans="1:24">
      <c r="A3767">
        <v>2021</v>
      </c>
      <c r="B3767" t="str">
        <f t="shared" si="151"/>
        <v>Orinda Union School District</v>
      </c>
      <c r="C3767" t="str">
        <f t="shared" ref="C3767:G3776" si="157">C904</f>
        <v>School District</v>
      </c>
      <c r="D3767" t="str">
        <f t="shared" si="157"/>
        <v>06</v>
      </c>
      <c r="E3767" t="str">
        <f t="shared" si="157"/>
        <v>013</v>
      </c>
      <c r="F3767" t="str">
        <f t="shared" si="157"/>
        <v>28860</v>
      </c>
      <c r="G3767" t="str">
        <f t="shared" si="157"/>
        <v>CA</v>
      </c>
      <c r="L3767">
        <f t="shared" si="154"/>
        <v>73.059086999999991</v>
      </c>
      <c r="M3767">
        <f t="shared" si="155"/>
        <v>34.103656999999998</v>
      </c>
      <c r="X3767" t="str">
        <f t="shared" si="156"/>
        <v/>
      </c>
    </row>
    <row r="3768" spans="1:24">
      <c r="A3768">
        <v>2021</v>
      </c>
      <c r="B3768" t="str">
        <f t="shared" si="151"/>
        <v>Orland</v>
      </c>
      <c r="C3768" t="str">
        <f t="shared" si="157"/>
        <v>City</v>
      </c>
      <c r="D3768" t="str">
        <f t="shared" si="157"/>
        <v>06</v>
      </c>
      <c r="E3768" t="str">
        <f t="shared" si="157"/>
        <v>021</v>
      </c>
      <c r="F3768" t="str">
        <f t="shared" si="157"/>
        <v>54274</v>
      </c>
      <c r="G3768" t="str">
        <f t="shared" si="157"/>
        <v>CA</v>
      </c>
      <c r="L3768">
        <f t="shared" si="154"/>
        <v>20.520083</v>
      </c>
      <c r="M3768">
        <f t="shared" si="155"/>
        <v>7.5436859999999992</v>
      </c>
      <c r="X3768">
        <f t="shared" si="156"/>
        <v>-1.3568232434666705E-2</v>
      </c>
    </row>
    <row r="3769" spans="1:24">
      <c r="A3769">
        <v>2021</v>
      </c>
      <c r="B3769" t="str">
        <f t="shared" si="151"/>
        <v>Orland Joint Unified School District</v>
      </c>
      <c r="C3769" t="str">
        <f t="shared" si="157"/>
        <v>School District</v>
      </c>
      <c r="D3769" t="str">
        <f t="shared" si="157"/>
        <v>06</v>
      </c>
      <c r="E3769" t="str">
        <f t="shared" si="157"/>
        <v>021</v>
      </c>
      <c r="F3769" t="str">
        <f t="shared" si="157"/>
        <v>00045</v>
      </c>
      <c r="G3769" t="str">
        <f t="shared" si="157"/>
        <v>CA</v>
      </c>
      <c r="L3769">
        <f t="shared" si="154"/>
        <v>70.471704000000003</v>
      </c>
      <c r="M3769">
        <f t="shared" si="155"/>
        <v>33.895187</v>
      </c>
      <c r="X3769">
        <f t="shared" si="156"/>
        <v>8.0207362546480213E-2</v>
      </c>
    </row>
    <row r="3770" spans="1:24">
      <c r="A3770">
        <v>2021</v>
      </c>
      <c r="B3770" t="str">
        <f t="shared" si="151"/>
        <v>Oro Grande School District</v>
      </c>
      <c r="C3770" t="str">
        <f t="shared" si="157"/>
        <v>School District</v>
      </c>
      <c r="D3770" t="str">
        <f t="shared" si="157"/>
        <v>06</v>
      </c>
      <c r="E3770" t="str">
        <f t="shared" si="157"/>
        <v>071</v>
      </c>
      <c r="F3770" t="str">
        <f t="shared" si="157"/>
        <v>28950</v>
      </c>
      <c r="G3770" t="str">
        <f t="shared" si="157"/>
        <v>CA</v>
      </c>
      <c r="L3770">
        <f t="shared" si="154"/>
        <v>38.684336999999999</v>
      </c>
      <c r="M3770">
        <f t="shared" si="155"/>
        <v>16.741523000000001</v>
      </c>
      <c r="X3770" t="str">
        <f t="shared" si="156"/>
        <v/>
      </c>
    </row>
    <row r="3771" spans="1:24">
      <c r="A3771">
        <v>2021</v>
      </c>
      <c r="B3771" t="str">
        <f t="shared" si="151"/>
        <v>Oroville</v>
      </c>
      <c r="C3771" t="str">
        <f t="shared" si="157"/>
        <v>City</v>
      </c>
      <c r="D3771" t="str">
        <f t="shared" si="157"/>
        <v>06</v>
      </c>
      <c r="E3771" t="str">
        <f t="shared" si="157"/>
        <v>007</v>
      </c>
      <c r="F3771">
        <f t="shared" si="157"/>
        <v>54386</v>
      </c>
      <c r="G3771" t="str">
        <f t="shared" si="157"/>
        <v>CA</v>
      </c>
      <c r="L3771">
        <f t="shared" si="154"/>
        <v>69.722044999999994</v>
      </c>
      <c r="M3771">
        <f t="shared" si="155"/>
        <v>28.198301999999998</v>
      </c>
      <c r="X3771">
        <f t="shared" si="156"/>
        <v>-7.9263483608281865E-2</v>
      </c>
    </row>
    <row r="3772" spans="1:24">
      <c r="A3772">
        <v>2021</v>
      </c>
      <c r="B3772" t="str">
        <f t="shared" si="151"/>
        <v>Oroville City Elementary School District</v>
      </c>
      <c r="C3772" t="str">
        <f t="shared" si="157"/>
        <v>School District</v>
      </c>
      <c r="D3772" t="str">
        <f t="shared" si="157"/>
        <v>06</v>
      </c>
      <c r="E3772" t="str">
        <f t="shared" si="157"/>
        <v>007</v>
      </c>
      <c r="F3772" t="str">
        <f t="shared" si="157"/>
        <v>29100</v>
      </c>
      <c r="G3772" t="str">
        <f t="shared" si="157"/>
        <v>CA</v>
      </c>
      <c r="L3772">
        <f t="shared" si="154"/>
        <v>71.542599999999993</v>
      </c>
      <c r="M3772">
        <f t="shared" si="155"/>
        <v>35.035137999999996</v>
      </c>
      <c r="X3772">
        <f t="shared" si="156"/>
        <v>6.0843956635991105E-2</v>
      </c>
    </row>
    <row r="3773" spans="1:24">
      <c r="A3773">
        <v>2021</v>
      </c>
      <c r="B3773" t="str">
        <f t="shared" si="151"/>
        <v>Oroville Union High School District</v>
      </c>
      <c r="C3773" t="str">
        <f t="shared" si="157"/>
        <v>School District</v>
      </c>
      <c r="D3773" t="str">
        <f t="shared" si="157"/>
        <v>06</v>
      </c>
      <c r="E3773" t="str">
        <f t="shared" si="157"/>
        <v>007</v>
      </c>
      <c r="F3773" t="str">
        <f t="shared" si="157"/>
        <v>29130</v>
      </c>
      <c r="G3773" t="str">
        <f t="shared" si="157"/>
        <v>CA</v>
      </c>
      <c r="L3773">
        <f t="shared" si="154"/>
        <v>83.836269999999999</v>
      </c>
      <c r="M3773">
        <f t="shared" si="155"/>
        <v>39.758130999999999</v>
      </c>
      <c r="X3773">
        <f t="shared" si="156"/>
        <v>7.9534085700633195E-2</v>
      </c>
    </row>
    <row r="3774" spans="1:24">
      <c r="A3774">
        <v>2021</v>
      </c>
      <c r="B3774" t="str">
        <f t="shared" si="151"/>
        <v>Outside Creek Elementary School District</v>
      </c>
      <c r="C3774" t="str">
        <f t="shared" si="157"/>
        <v>School District</v>
      </c>
      <c r="D3774" t="str">
        <f t="shared" si="157"/>
        <v>06</v>
      </c>
      <c r="E3774" t="str">
        <f t="shared" si="157"/>
        <v>107</v>
      </c>
      <c r="F3774" t="str">
        <f t="shared" si="157"/>
        <v>29160</v>
      </c>
      <c r="G3774" t="str">
        <f t="shared" si="157"/>
        <v>CA</v>
      </c>
      <c r="L3774">
        <f t="shared" si="154"/>
        <v>1.574310288257105</v>
      </c>
      <c r="M3774">
        <f t="shared" si="155"/>
        <v>1.5089185584678513</v>
      </c>
      <c r="X3774">
        <f t="shared" si="156"/>
        <v>0.24613617444619801</v>
      </c>
    </row>
    <row r="3775" spans="1:24">
      <c r="A3775">
        <v>2021</v>
      </c>
      <c r="B3775" t="str">
        <f t="shared" si="151"/>
        <v>Owens Valley Unified School District</v>
      </c>
      <c r="C3775" t="str">
        <f t="shared" si="157"/>
        <v>School District</v>
      </c>
      <c r="D3775" t="str">
        <f t="shared" si="157"/>
        <v>06</v>
      </c>
      <c r="E3775" t="str">
        <f t="shared" si="157"/>
        <v>027</v>
      </c>
      <c r="F3775" t="str">
        <f t="shared" si="157"/>
        <v>29190</v>
      </c>
      <c r="G3775" t="str">
        <f t="shared" si="157"/>
        <v>CA</v>
      </c>
      <c r="L3775">
        <f t="shared" si="154"/>
        <v>5.4795910000000001</v>
      </c>
      <c r="M3775">
        <f t="shared" si="155"/>
        <v>2.5711529999999998</v>
      </c>
      <c r="X3775">
        <f t="shared" si="156"/>
        <v>7.3438956860837443E-2</v>
      </c>
    </row>
    <row r="3776" spans="1:24">
      <c r="A3776">
        <v>2021</v>
      </c>
      <c r="B3776" t="str">
        <f t="shared" si="151"/>
        <v>Oxnard</v>
      </c>
      <c r="C3776" t="str">
        <f t="shared" si="157"/>
        <v>City</v>
      </c>
      <c r="D3776" t="str">
        <f t="shared" si="157"/>
        <v>06</v>
      </c>
      <c r="E3776" t="str">
        <f t="shared" si="157"/>
        <v>111</v>
      </c>
      <c r="F3776">
        <f t="shared" si="157"/>
        <v>54652</v>
      </c>
      <c r="G3776" t="str">
        <f t="shared" si="157"/>
        <v>CA</v>
      </c>
      <c r="L3776">
        <f t="shared" si="154"/>
        <v>627.817768</v>
      </c>
      <c r="M3776">
        <f t="shared" si="155"/>
        <v>177.69036799999998</v>
      </c>
      <c r="X3776">
        <f t="shared" si="156"/>
        <v>8.8281001943712648E-2</v>
      </c>
    </row>
    <row r="3777" spans="1:24">
      <c r="A3777">
        <v>2021</v>
      </c>
      <c r="B3777" t="str">
        <f t="shared" si="151"/>
        <v>Oxnard School District</v>
      </c>
      <c r="C3777" t="str">
        <f t="shared" ref="C3777:G3786" si="158">C914</f>
        <v>School District</v>
      </c>
      <c r="D3777" t="str">
        <f t="shared" si="158"/>
        <v>06</v>
      </c>
      <c r="E3777" t="str">
        <f t="shared" si="158"/>
        <v>111</v>
      </c>
      <c r="F3777" t="str">
        <f t="shared" si="158"/>
        <v>29220</v>
      </c>
      <c r="G3777" t="str">
        <f t="shared" si="158"/>
        <v>CA</v>
      </c>
      <c r="L3777">
        <f t="shared" si="154"/>
        <v>516.21741899999995</v>
      </c>
      <c r="M3777">
        <f t="shared" si="155"/>
        <v>241.19867599999998</v>
      </c>
      <c r="X3777" t="str">
        <f t="shared" si="156"/>
        <v/>
      </c>
    </row>
    <row r="3778" spans="1:24">
      <c r="A3778">
        <v>2021</v>
      </c>
      <c r="B3778" t="str">
        <f t="shared" si="151"/>
        <v>Oxnard Union High School District</v>
      </c>
      <c r="C3778" t="str">
        <f t="shared" si="158"/>
        <v>School District</v>
      </c>
      <c r="D3778" t="str">
        <f t="shared" si="158"/>
        <v>06</v>
      </c>
      <c r="E3778" t="str">
        <f t="shared" si="158"/>
        <v>111</v>
      </c>
      <c r="F3778" t="str">
        <f t="shared" si="158"/>
        <v>29270</v>
      </c>
      <c r="G3778" t="str">
        <f t="shared" si="158"/>
        <v>CA</v>
      </c>
      <c r="L3778">
        <f t="shared" si="154"/>
        <v>560.93910399999993</v>
      </c>
      <c r="M3778">
        <f t="shared" si="155"/>
        <v>252.64156699999998</v>
      </c>
      <c r="X3778">
        <f t="shared" si="156"/>
        <v>8.4377427129200655E-2</v>
      </c>
    </row>
    <row r="3779" spans="1:24">
      <c r="A3779">
        <v>2021</v>
      </c>
      <c r="B3779" t="str">
        <f t="shared" si="151"/>
        <v>Pacheco Union Elementary School District</v>
      </c>
      <c r="C3779" t="str">
        <f t="shared" si="158"/>
        <v>School District</v>
      </c>
      <c r="D3779" t="str">
        <f t="shared" si="158"/>
        <v>06</v>
      </c>
      <c r="E3779" t="str">
        <f t="shared" si="158"/>
        <v>089</v>
      </c>
      <c r="F3779" t="str">
        <f t="shared" si="158"/>
        <v>29280</v>
      </c>
      <c r="G3779" t="str">
        <f t="shared" si="158"/>
        <v>CA</v>
      </c>
      <c r="L3779">
        <f t="shared" si="154"/>
        <v>18.397704999999998</v>
      </c>
      <c r="M3779">
        <f t="shared" si="155"/>
        <v>8.8443899999999989</v>
      </c>
      <c r="X3779">
        <f t="shared" si="156"/>
        <v>5.1184219086149126E-2</v>
      </c>
    </row>
    <row r="3780" spans="1:24">
      <c r="A3780">
        <v>2021</v>
      </c>
      <c r="B3780" t="str">
        <f t="shared" si="151"/>
        <v>Pacific Elementary School District</v>
      </c>
      <c r="C3780" t="str">
        <f t="shared" si="158"/>
        <v>School District</v>
      </c>
      <c r="D3780" t="str">
        <f t="shared" si="158"/>
        <v>06</v>
      </c>
      <c r="E3780" t="str">
        <f t="shared" si="158"/>
        <v>087</v>
      </c>
      <c r="F3780" t="str">
        <f t="shared" si="158"/>
        <v>29340</v>
      </c>
      <c r="G3780" t="str">
        <f t="shared" si="158"/>
        <v>CA</v>
      </c>
      <c r="L3780">
        <f t="shared" si="154"/>
        <v>3.8726929999999999</v>
      </c>
      <c r="M3780">
        <f t="shared" si="155"/>
        <v>1.588298</v>
      </c>
      <c r="X3780">
        <f t="shared" si="156"/>
        <v>0.23218779614078408</v>
      </c>
    </row>
    <row r="3781" spans="1:24">
      <c r="A3781">
        <v>2021</v>
      </c>
      <c r="B3781" t="str">
        <f t="shared" si="151"/>
        <v>Pacific Grove</v>
      </c>
      <c r="C3781" t="str">
        <f t="shared" si="158"/>
        <v>City</v>
      </c>
      <c r="D3781" t="str">
        <f t="shared" si="158"/>
        <v>06</v>
      </c>
      <c r="E3781" t="str">
        <f t="shared" si="158"/>
        <v>053</v>
      </c>
      <c r="F3781">
        <f t="shared" si="158"/>
        <v>54848</v>
      </c>
      <c r="G3781" t="str">
        <f t="shared" si="158"/>
        <v>CA</v>
      </c>
      <c r="L3781">
        <f t="shared" si="154"/>
        <v>59.080022</v>
      </c>
      <c r="M3781">
        <f t="shared" si="155"/>
        <v>23.368296999999998</v>
      </c>
      <c r="X3781">
        <f t="shared" si="156"/>
        <v>0.11075987513490806</v>
      </c>
    </row>
    <row r="3782" spans="1:24">
      <c r="A3782">
        <v>2021</v>
      </c>
      <c r="B3782" t="str">
        <f t="shared" si="151"/>
        <v>Pacific Grove Unified School District</v>
      </c>
      <c r="C3782" t="str">
        <f t="shared" si="158"/>
        <v>School District</v>
      </c>
      <c r="D3782" t="str">
        <f t="shared" si="158"/>
        <v>06</v>
      </c>
      <c r="E3782" t="str">
        <f t="shared" si="158"/>
        <v>053</v>
      </c>
      <c r="F3782" t="str">
        <f t="shared" si="158"/>
        <v>29370</v>
      </c>
      <c r="G3782" t="str">
        <f t="shared" si="158"/>
        <v>CA</v>
      </c>
      <c r="L3782">
        <f t="shared" si="154"/>
        <v>87.315271999999993</v>
      </c>
      <c r="M3782">
        <f t="shared" si="155"/>
        <v>39.047847999999995</v>
      </c>
      <c r="X3782">
        <f t="shared" si="156"/>
        <v>3.1542273636703394E-2</v>
      </c>
    </row>
    <row r="3783" spans="1:24">
      <c r="A3783">
        <v>2021</v>
      </c>
      <c r="B3783" t="str">
        <f t="shared" si="151"/>
        <v>Pacific Library Partnership</v>
      </c>
      <c r="C3783" t="str">
        <f t="shared" si="158"/>
        <v>Special District</v>
      </c>
      <c r="D3783" t="str">
        <f t="shared" si="158"/>
        <v>06</v>
      </c>
      <c r="E3783" t="str">
        <f t="shared" si="158"/>
        <v>081</v>
      </c>
      <c r="F3783">
        <f t="shared" si="158"/>
        <v>99049</v>
      </c>
      <c r="G3783" t="str">
        <f t="shared" si="158"/>
        <v>CA</v>
      </c>
      <c r="L3783">
        <f t="shared" si="154"/>
        <v>9.5151599999999998</v>
      </c>
      <c r="M3783">
        <f t="shared" si="155"/>
        <v>4.7575799999999999</v>
      </c>
      <c r="X3783" t="str">
        <f t="shared" si="156"/>
        <v/>
      </c>
    </row>
    <row r="3784" spans="1:24">
      <c r="A3784">
        <v>2021</v>
      </c>
      <c r="B3784" t="str">
        <f t="shared" si="151"/>
        <v>Pacific Union School District</v>
      </c>
      <c r="C3784" t="str">
        <f t="shared" si="158"/>
        <v>School District</v>
      </c>
      <c r="D3784" t="str">
        <f t="shared" si="158"/>
        <v>06</v>
      </c>
      <c r="E3784" t="str">
        <f t="shared" si="158"/>
        <v>023</v>
      </c>
      <c r="F3784" t="str">
        <f t="shared" si="158"/>
        <v>29430</v>
      </c>
      <c r="G3784" t="str">
        <f t="shared" si="158"/>
        <v>CA</v>
      </c>
      <c r="L3784">
        <f t="shared" si="154"/>
        <v>12.527676999999999</v>
      </c>
      <c r="M3784">
        <f t="shared" si="155"/>
        <v>5.8916829999999996</v>
      </c>
      <c r="X3784" t="str">
        <f t="shared" si="156"/>
        <v/>
      </c>
    </row>
    <row r="3785" spans="1:24">
      <c r="A3785">
        <v>2021</v>
      </c>
      <c r="B3785" t="str">
        <f t="shared" si="151"/>
        <v>Pacifica</v>
      </c>
      <c r="C3785" t="str">
        <f t="shared" si="158"/>
        <v>City</v>
      </c>
      <c r="D3785" t="str">
        <f t="shared" si="158"/>
        <v>06</v>
      </c>
      <c r="E3785" t="str">
        <f t="shared" si="158"/>
        <v>081</v>
      </c>
      <c r="F3785">
        <f t="shared" si="158"/>
        <v>54806</v>
      </c>
      <c r="G3785" t="str">
        <f t="shared" si="158"/>
        <v>CA</v>
      </c>
      <c r="L3785">
        <f t="shared" si="154"/>
        <v>95.244830999999991</v>
      </c>
      <c r="M3785">
        <f t="shared" si="155"/>
        <v>35.712874999999997</v>
      </c>
      <c r="X3785">
        <f t="shared" si="156"/>
        <v>0.19986454262635595</v>
      </c>
    </row>
    <row r="3786" spans="1:24">
      <c r="A3786">
        <v>2021</v>
      </c>
      <c r="B3786" t="str">
        <f t="shared" si="151"/>
        <v>Pacifica School District</v>
      </c>
      <c r="C3786" t="str">
        <f t="shared" si="158"/>
        <v>School District</v>
      </c>
      <c r="D3786" t="str">
        <f t="shared" si="158"/>
        <v>06</v>
      </c>
      <c r="E3786" t="str">
        <f t="shared" si="158"/>
        <v>081</v>
      </c>
      <c r="F3786" t="str">
        <f t="shared" si="158"/>
        <v>20460</v>
      </c>
      <c r="G3786" t="str">
        <f t="shared" si="158"/>
        <v>CA</v>
      </c>
      <c r="L3786">
        <f t="shared" si="154"/>
        <v>77.173306999999994</v>
      </c>
      <c r="M3786">
        <f t="shared" si="155"/>
        <v>35.223591999999996</v>
      </c>
      <c r="X3786" t="str">
        <f t="shared" si="156"/>
        <v/>
      </c>
    </row>
    <row r="3787" spans="1:24">
      <c r="A3787">
        <v>2021</v>
      </c>
      <c r="B3787" t="str">
        <f t="shared" si="151"/>
        <v>Pajaro Valley Unified School District</v>
      </c>
      <c r="C3787" t="str">
        <f t="shared" ref="C3787:G3796" si="159">C924</f>
        <v>School District</v>
      </c>
      <c r="D3787" t="str">
        <f t="shared" si="159"/>
        <v>06</v>
      </c>
      <c r="E3787" t="str">
        <f t="shared" si="159"/>
        <v>087</v>
      </c>
      <c r="F3787" t="str">
        <f t="shared" si="159"/>
        <v>29490</v>
      </c>
      <c r="G3787" t="str">
        <f t="shared" si="159"/>
        <v>CA</v>
      </c>
      <c r="L3787">
        <f t="shared" si="154"/>
        <v>655.61629799999992</v>
      </c>
      <c r="M3787">
        <f t="shared" si="155"/>
        <v>282.93558899999999</v>
      </c>
      <c r="X3787">
        <f t="shared" si="156"/>
        <v>7.277149530426899E-2</v>
      </c>
    </row>
    <row r="3788" spans="1:24">
      <c r="A3788">
        <v>2021</v>
      </c>
      <c r="B3788" t="str">
        <f t="shared" si="151"/>
        <v>Palermo Union School District</v>
      </c>
      <c r="C3788" t="str">
        <f t="shared" si="159"/>
        <v>School District</v>
      </c>
      <c r="D3788" t="str">
        <f t="shared" si="159"/>
        <v>06</v>
      </c>
      <c r="E3788" t="str">
        <f t="shared" si="159"/>
        <v>007</v>
      </c>
      <c r="F3788" t="str">
        <f t="shared" si="159"/>
        <v>29540</v>
      </c>
      <c r="G3788" t="str">
        <f t="shared" si="159"/>
        <v>CA</v>
      </c>
      <c r="L3788">
        <f t="shared" si="154"/>
        <v>39.428213999999997</v>
      </c>
      <c r="M3788">
        <f t="shared" si="155"/>
        <v>18.905588999999999</v>
      </c>
      <c r="X3788" t="str">
        <f t="shared" si="156"/>
        <v/>
      </c>
    </row>
    <row r="3789" spans="1:24">
      <c r="A3789">
        <v>2021</v>
      </c>
      <c r="B3789" t="str">
        <f t="shared" si="151"/>
        <v>Palm Desert</v>
      </c>
      <c r="C3789" t="str">
        <f t="shared" si="159"/>
        <v>City</v>
      </c>
      <c r="D3789" t="str">
        <f t="shared" si="159"/>
        <v>06</v>
      </c>
      <c r="E3789" t="str">
        <f t="shared" si="159"/>
        <v>065</v>
      </c>
      <c r="F3789">
        <f t="shared" si="159"/>
        <v>55184</v>
      </c>
      <c r="G3789" t="str">
        <f t="shared" si="159"/>
        <v>CA</v>
      </c>
      <c r="L3789">
        <f t="shared" si="154"/>
        <v>179.47068899999999</v>
      </c>
      <c r="M3789">
        <f t="shared" si="155"/>
        <v>60.971793999999996</v>
      </c>
      <c r="X3789">
        <f t="shared" si="156"/>
        <v>0.14896737094189746</v>
      </c>
    </row>
    <row r="3790" spans="1:24">
      <c r="A3790">
        <v>2021</v>
      </c>
      <c r="B3790" t="str">
        <f t="shared" si="151"/>
        <v>Palm Springs</v>
      </c>
      <c r="C3790" t="str">
        <f t="shared" si="159"/>
        <v>City</v>
      </c>
      <c r="D3790" t="str">
        <f t="shared" si="159"/>
        <v>06</v>
      </c>
      <c r="E3790" t="str">
        <f t="shared" si="159"/>
        <v>065</v>
      </c>
      <c r="F3790">
        <f t="shared" si="159"/>
        <v>55254</v>
      </c>
      <c r="G3790" t="str">
        <f t="shared" si="159"/>
        <v>CA</v>
      </c>
      <c r="L3790">
        <f t="shared" si="154"/>
        <v>354.48338999999999</v>
      </c>
      <c r="M3790">
        <f t="shared" si="155"/>
        <v>132.42442</v>
      </c>
      <c r="X3790">
        <f t="shared" si="156"/>
        <v>0.28106816015914454</v>
      </c>
    </row>
    <row r="3791" spans="1:24">
      <c r="A3791">
        <v>2021</v>
      </c>
      <c r="B3791" t="str">
        <f t="shared" si="151"/>
        <v>Palm Springs Unified School District</v>
      </c>
      <c r="C3791" t="str">
        <f t="shared" si="159"/>
        <v>School District</v>
      </c>
      <c r="D3791" t="str">
        <f t="shared" si="159"/>
        <v>06</v>
      </c>
      <c r="E3791" t="str">
        <f t="shared" si="159"/>
        <v>065</v>
      </c>
      <c r="F3791" t="str">
        <f t="shared" si="159"/>
        <v>29550</v>
      </c>
      <c r="G3791" t="str">
        <f t="shared" si="159"/>
        <v>CA</v>
      </c>
      <c r="L3791">
        <f t="shared" si="154"/>
        <v>822.36426199999994</v>
      </c>
      <c r="M3791">
        <f t="shared" si="155"/>
        <v>356.19129699999996</v>
      </c>
      <c r="X3791">
        <f t="shared" si="156"/>
        <v>0.10935286355628943</v>
      </c>
    </row>
    <row r="3792" spans="1:24">
      <c r="A3792">
        <v>2021</v>
      </c>
      <c r="B3792" t="str">
        <f t="shared" si="151"/>
        <v>Palmdale</v>
      </c>
      <c r="C3792" t="str">
        <f t="shared" si="159"/>
        <v>City</v>
      </c>
      <c r="D3792" t="str">
        <f t="shared" si="159"/>
        <v>06</v>
      </c>
      <c r="E3792" t="str">
        <f t="shared" si="159"/>
        <v>037</v>
      </c>
      <c r="F3792">
        <f t="shared" si="159"/>
        <v>55156</v>
      </c>
      <c r="G3792" t="str">
        <f t="shared" si="159"/>
        <v>CA</v>
      </c>
      <c r="L3792">
        <f t="shared" si="154"/>
        <v>238.667281</v>
      </c>
      <c r="M3792">
        <f t="shared" si="155"/>
        <v>79.077384999999992</v>
      </c>
      <c r="X3792">
        <f t="shared" si="156"/>
        <v>0.1250662687224999</v>
      </c>
    </row>
    <row r="3793" spans="1:24">
      <c r="A3793">
        <v>2021</v>
      </c>
      <c r="B3793" t="str">
        <f t="shared" si="151"/>
        <v>Palmdale School District</v>
      </c>
      <c r="C3793" t="str">
        <f t="shared" si="159"/>
        <v>School District</v>
      </c>
      <c r="D3793" t="str">
        <f t="shared" si="159"/>
        <v>06</v>
      </c>
      <c r="E3793" t="str">
        <f t="shared" si="159"/>
        <v>037</v>
      </c>
      <c r="F3793" t="str">
        <f t="shared" si="159"/>
        <v>29580</v>
      </c>
      <c r="G3793" t="str">
        <f t="shared" si="159"/>
        <v>CA</v>
      </c>
      <c r="L3793">
        <f t="shared" si="154"/>
        <v>689.891479</v>
      </c>
      <c r="M3793">
        <f t="shared" si="155"/>
        <v>295.81813599999998</v>
      </c>
      <c r="X3793" t="str">
        <f t="shared" si="156"/>
        <v/>
      </c>
    </row>
    <row r="3794" spans="1:24">
      <c r="A3794">
        <v>2021</v>
      </c>
      <c r="B3794" t="str">
        <f t="shared" si="151"/>
        <v>Palo Alto</v>
      </c>
      <c r="C3794" t="str">
        <f t="shared" si="159"/>
        <v>City</v>
      </c>
      <c r="D3794" t="str">
        <f t="shared" si="159"/>
        <v>06</v>
      </c>
      <c r="E3794" t="str">
        <f t="shared" si="159"/>
        <v>085</v>
      </c>
      <c r="F3794">
        <f t="shared" si="159"/>
        <v>55282</v>
      </c>
      <c r="G3794" t="str">
        <f t="shared" si="159"/>
        <v>CA</v>
      </c>
      <c r="L3794">
        <f t="shared" si="154"/>
        <v>720.61899999999991</v>
      </c>
      <c r="M3794">
        <f t="shared" si="155"/>
        <v>166.78799999999998</v>
      </c>
      <c r="X3794">
        <f t="shared" si="156"/>
        <v>-8.4488767763394642E-3</v>
      </c>
    </row>
    <row r="3795" spans="1:24">
      <c r="A3795">
        <v>2021</v>
      </c>
      <c r="B3795" t="str">
        <f t="shared" si="151"/>
        <v>Palo Alto Unified School District</v>
      </c>
      <c r="C3795" t="str">
        <f t="shared" si="159"/>
        <v>School District</v>
      </c>
      <c r="D3795" t="str">
        <f t="shared" si="159"/>
        <v>06</v>
      </c>
      <c r="E3795" t="str">
        <f t="shared" si="159"/>
        <v>085</v>
      </c>
      <c r="F3795" t="str">
        <f t="shared" si="159"/>
        <v>29610</v>
      </c>
      <c r="G3795" t="str">
        <f t="shared" si="159"/>
        <v>CA</v>
      </c>
      <c r="L3795">
        <f t="shared" si="154"/>
        <v>628.25359400000002</v>
      </c>
      <c r="M3795">
        <f t="shared" si="155"/>
        <v>288.38301999999999</v>
      </c>
      <c r="X3795">
        <f t="shared" si="156"/>
        <v>3.5456522044839407E-2</v>
      </c>
    </row>
    <row r="3796" spans="1:24">
      <c r="A3796">
        <v>2021</v>
      </c>
      <c r="B3796" t="str">
        <f t="shared" si="151"/>
        <v>Palo Verde Unified School District</v>
      </c>
      <c r="C3796" t="str">
        <f t="shared" si="159"/>
        <v>School District</v>
      </c>
      <c r="D3796" t="str">
        <f t="shared" si="159"/>
        <v>06</v>
      </c>
      <c r="E3796" t="str">
        <f t="shared" si="159"/>
        <v>065</v>
      </c>
      <c r="F3796" t="str">
        <f t="shared" si="159"/>
        <v>29640</v>
      </c>
      <c r="G3796" t="str">
        <f t="shared" si="159"/>
        <v>CA</v>
      </c>
      <c r="L3796">
        <f t="shared" si="154"/>
        <v>95.556704999999994</v>
      </c>
      <c r="M3796">
        <f t="shared" si="155"/>
        <v>44.247903999999998</v>
      </c>
      <c r="X3796">
        <f t="shared" si="156"/>
        <v>5.109417198689109E-2</v>
      </c>
    </row>
    <row r="3797" spans="1:24">
      <c r="A3797">
        <v>2021</v>
      </c>
      <c r="B3797" t="str">
        <f t="shared" si="151"/>
        <v>Palo Verde Union Elementary School District</v>
      </c>
      <c r="C3797" t="str">
        <f t="shared" ref="C3797:G3806" si="160">C934</f>
        <v>School District</v>
      </c>
      <c r="D3797" t="str">
        <f t="shared" si="160"/>
        <v>06</v>
      </c>
      <c r="E3797" t="str">
        <f t="shared" si="160"/>
        <v>107</v>
      </c>
      <c r="F3797" t="str">
        <f t="shared" si="160"/>
        <v>29670</v>
      </c>
      <c r="G3797" t="str">
        <f t="shared" si="160"/>
        <v>CA</v>
      </c>
      <c r="L3797">
        <f t="shared" si="154"/>
        <v>16.984238999999999</v>
      </c>
      <c r="M3797">
        <f t="shared" si="155"/>
        <v>8.1823809999999995</v>
      </c>
      <c r="X3797">
        <f t="shared" si="156"/>
        <v>8.0371299850703792E-2</v>
      </c>
    </row>
    <row r="3798" spans="1:24">
      <c r="A3798">
        <v>2021</v>
      </c>
      <c r="B3798" t="str">
        <f t="shared" si="151"/>
        <v>Palos Verdes Estates</v>
      </c>
      <c r="C3798" t="str">
        <f t="shared" si="160"/>
        <v>City</v>
      </c>
      <c r="D3798" t="str">
        <f t="shared" si="160"/>
        <v>06</v>
      </c>
      <c r="E3798" t="str">
        <f t="shared" si="160"/>
        <v>037</v>
      </c>
      <c r="F3798" t="str">
        <f t="shared" si="160"/>
        <v>55380</v>
      </c>
      <c r="G3798" t="str">
        <f t="shared" si="160"/>
        <v>CA</v>
      </c>
      <c r="L3798">
        <f t="shared" si="154"/>
        <v>38.859940000000002</v>
      </c>
      <c r="M3798">
        <f t="shared" si="155"/>
        <v>15.808933</v>
      </c>
      <c r="X3798">
        <f t="shared" si="156"/>
        <v>6.2120833884062733E-2</v>
      </c>
    </row>
    <row r="3799" spans="1:24">
      <c r="A3799">
        <v>2021</v>
      </c>
      <c r="B3799" t="str">
        <f t="shared" si="151"/>
        <v>Palos Verdes Peninsula Unified School District</v>
      </c>
      <c r="C3799" t="str">
        <f t="shared" si="160"/>
        <v>School District</v>
      </c>
      <c r="D3799" t="str">
        <f t="shared" si="160"/>
        <v>06</v>
      </c>
      <c r="E3799" t="str">
        <f t="shared" si="160"/>
        <v>037</v>
      </c>
      <c r="F3799" t="str">
        <f t="shared" si="160"/>
        <v>29700</v>
      </c>
      <c r="G3799" t="str">
        <f t="shared" si="160"/>
        <v>CA</v>
      </c>
      <c r="L3799">
        <f t="shared" si="154"/>
        <v>292.99738600000001</v>
      </c>
      <c r="M3799">
        <f t="shared" si="155"/>
        <v>139.355447</v>
      </c>
      <c r="X3799">
        <f t="shared" si="156"/>
        <v>4.6878276883000898E-2</v>
      </c>
    </row>
    <row r="3800" spans="1:24">
      <c r="A3800">
        <v>2021</v>
      </c>
      <c r="B3800" t="str">
        <f t="shared" si="151"/>
        <v>Panama Buena Vista Union School District</v>
      </c>
      <c r="C3800" t="str">
        <f t="shared" si="160"/>
        <v>School District</v>
      </c>
      <c r="D3800" t="str">
        <f t="shared" si="160"/>
        <v>06</v>
      </c>
      <c r="E3800" t="str">
        <f t="shared" si="160"/>
        <v>029</v>
      </c>
      <c r="F3800" t="str">
        <f t="shared" si="160"/>
        <v>06390</v>
      </c>
      <c r="G3800" t="str">
        <f t="shared" si="160"/>
        <v>CA</v>
      </c>
      <c r="L3800">
        <f t="shared" si="154"/>
        <v>583.18201999999997</v>
      </c>
      <c r="M3800">
        <f t="shared" si="155"/>
        <v>268.51006100000001</v>
      </c>
      <c r="X3800" t="str">
        <f t="shared" si="156"/>
        <v/>
      </c>
    </row>
    <row r="3801" spans="1:24">
      <c r="A3801">
        <v>2021</v>
      </c>
      <c r="B3801" t="str">
        <f t="shared" si="151"/>
        <v>Panoche Elementary School District</v>
      </c>
      <c r="C3801" t="str">
        <f t="shared" si="160"/>
        <v>School District</v>
      </c>
      <c r="D3801" t="str">
        <f t="shared" si="160"/>
        <v>06</v>
      </c>
      <c r="E3801" t="str">
        <f t="shared" si="160"/>
        <v>069</v>
      </c>
      <c r="F3801" t="str">
        <f t="shared" si="160"/>
        <v>29770</v>
      </c>
      <c r="G3801" t="str">
        <f t="shared" si="160"/>
        <v>CA</v>
      </c>
      <c r="L3801">
        <f t="shared" si="154"/>
        <v>0.25511890267167975</v>
      </c>
      <c r="M3801">
        <f t="shared" si="155"/>
        <v>0.25419968069986154</v>
      </c>
      <c r="X3801">
        <f t="shared" si="156"/>
        <v>0.12051281581391504</v>
      </c>
    </row>
    <row r="3802" spans="1:24">
      <c r="A3802">
        <v>2021</v>
      </c>
      <c r="B3802" t="str">
        <f t="shared" si="151"/>
        <v>Paradise</v>
      </c>
      <c r="C3802" t="str">
        <f t="shared" si="160"/>
        <v>Town</v>
      </c>
      <c r="D3802" t="str">
        <f t="shared" si="160"/>
        <v>06</v>
      </c>
      <c r="E3802" t="str">
        <f t="shared" si="160"/>
        <v>007</v>
      </c>
      <c r="F3802" t="str">
        <f t="shared" si="160"/>
        <v>55520</v>
      </c>
      <c r="G3802" t="str">
        <f t="shared" si="160"/>
        <v>CA</v>
      </c>
      <c r="L3802">
        <f t="shared" si="154"/>
        <v>43.309863</v>
      </c>
      <c r="M3802">
        <f t="shared" si="155"/>
        <v>13.855246999999999</v>
      </c>
      <c r="X3802">
        <f t="shared" si="156"/>
        <v>-0.25382295018863787</v>
      </c>
    </row>
    <row r="3803" spans="1:24">
      <c r="A3803">
        <v>2021</v>
      </c>
      <c r="B3803" t="str">
        <f t="shared" si="151"/>
        <v>Paradise Elementary School District</v>
      </c>
      <c r="C3803" t="str">
        <f t="shared" si="160"/>
        <v>School District</v>
      </c>
      <c r="D3803" t="str">
        <f t="shared" si="160"/>
        <v>06</v>
      </c>
      <c r="E3803" t="str">
        <f t="shared" si="160"/>
        <v>099</v>
      </c>
      <c r="F3803" t="str">
        <f t="shared" si="160"/>
        <v>29790</v>
      </c>
      <c r="G3803" t="str">
        <f t="shared" si="160"/>
        <v>CA</v>
      </c>
      <c r="L3803">
        <f t="shared" si="154"/>
        <v>2.6371871867460488</v>
      </c>
      <c r="M3803">
        <f t="shared" si="155"/>
        <v>2.7208643491887425</v>
      </c>
      <c r="X3803">
        <f t="shared" si="156"/>
        <v>9.7252790603160458E-2</v>
      </c>
    </row>
    <row r="3804" spans="1:24">
      <c r="A3804">
        <v>2021</v>
      </c>
      <c r="B3804" t="str">
        <f t="shared" si="151"/>
        <v>Paradise Unified School District</v>
      </c>
      <c r="C3804" t="str">
        <f t="shared" si="160"/>
        <v>School District</v>
      </c>
      <c r="D3804" t="str">
        <f t="shared" si="160"/>
        <v>06</v>
      </c>
      <c r="E3804" t="str">
        <f t="shared" si="160"/>
        <v>007</v>
      </c>
      <c r="F3804" t="str">
        <f t="shared" si="160"/>
        <v>29820</v>
      </c>
      <c r="G3804" t="str">
        <f t="shared" si="160"/>
        <v>CA</v>
      </c>
      <c r="L3804">
        <f t="shared" si="154"/>
        <v>107.439055</v>
      </c>
      <c r="M3804">
        <f t="shared" si="155"/>
        <v>48.909968999999997</v>
      </c>
      <c r="X3804">
        <f t="shared" si="156"/>
        <v>-3.5149046986781042E-2</v>
      </c>
    </row>
    <row r="3805" spans="1:24">
      <c r="A3805">
        <v>2021</v>
      </c>
      <c r="B3805" t="str">
        <f t="shared" si="151"/>
        <v>Paramount</v>
      </c>
      <c r="C3805" t="str">
        <f t="shared" si="160"/>
        <v>City</v>
      </c>
      <c r="D3805" t="str">
        <f t="shared" si="160"/>
        <v>06</v>
      </c>
      <c r="E3805" t="str">
        <f t="shared" si="160"/>
        <v>037</v>
      </c>
      <c r="F3805">
        <f t="shared" si="160"/>
        <v>55618</v>
      </c>
      <c r="G3805" t="str">
        <f t="shared" si="160"/>
        <v>CA</v>
      </c>
      <c r="L3805">
        <f t="shared" si="154"/>
        <v>92.124780000000001</v>
      </c>
      <c r="M3805">
        <f t="shared" si="155"/>
        <v>35.929752000000001</v>
      </c>
      <c r="X3805">
        <f t="shared" si="156"/>
        <v>0.20656539291360501</v>
      </c>
    </row>
    <row r="3806" spans="1:24">
      <c r="A3806">
        <v>2021</v>
      </c>
      <c r="B3806" t="str">
        <f t="shared" si="151"/>
        <v>Paramount Unified School District</v>
      </c>
      <c r="C3806" t="str">
        <f t="shared" si="160"/>
        <v>School District</v>
      </c>
      <c r="D3806" t="str">
        <f t="shared" si="160"/>
        <v>06</v>
      </c>
      <c r="E3806" t="str">
        <f t="shared" si="160"/>
        <v>037</v>
      </c>
      <c r="F3806" t="str">
        <f t="shared" si="160"/>
        <v>29850</v>
      </c>
      <c r="G3806" t="str">
        <f t="shared" si="160"/>
        <v>CA</v>
      </c>
      <c r="L3806">
        <f t="shared" si="154"/>
        <v>508.92260299999998</v>
      </c>
      <c r="M3806">
        <f t="shared" si="155"/>
        <v>241.334756</v>
      </c>
      <c r="X3806">
        <f t="shared" si="156"/>
        <v>9.0561704728053749E-2</v>
      </c>
    </row>
    <row r="3807" spans="1:24">
      <c r="A3807">
        <v>2021</v>
      </c>
      <c r="B3807" t="str">
        <f t="shared" si="151"/>
        <v>Parlier</v>
      </c>
      <c r="C3807" t="str">
        <f t="shared" ref="C3807:G3816" si="161">C944</f>
        <v>City</v>
      </c>
      <c r="D3807" t="str">
        <f t="shared" si="161"/>
        <v>06</v>
      </c>
      <c r="E3807" t="str">
        <f t="shared" si="161"/>
        <v>019</v>
      </c>
      <c r="F3807" t="str">
        <f t="shared" si="161"/>
        <v>55856</v>
      </c>
      <c r="G3807" t="str">
        <f t="shared" si="161"/>
        <v>CA</v>
      </c>
      <c r="L3807">
        <f t="shared" si="154"/>
        <v>20.841970999999997</v>
      </c>
      <c r="M3807">
        <f t="shared" si="155"/>
        <v>4.9316550000000001</v>
      </c>
      <c r="X3807">
        <f t="shared" si="156"/>
        <v>5.0484758286982824E-2</v>
      </c>
    </row>
    <row r="3808" spans="1:24">
      <c r="A3808">
        <v>2021</v>
      </c>
      <c r="B3808" t="str">
        <f t="shared" si="151"/>
        <v>Parlier Unified School District</v>
      </c>
      <c r="C3808" t="str">
        <f t="shared" si="161"/>
        <v>School District</v>
      </c>
      <c r="D3808" t="str">
        <f t="shared" si="161"/>
        <v>06</v>
      </c>
      <c r="E3808" t="str">
        <f t="shared" si="161"/>
        <v>019</v>
      </c>
      <c r="F3808" t="str">
        <f t="shared" si="161"/>
        <v>29910</v>
      </c>
      <c r="G3808" t="str">
        <f t="shared" si="161"/>
        <v>CA</v>
      </c>
      <c r="L3808">
        <f t="shared" si="154"/>
        <v>118.420806</v>
      </c>
      <c r="M3808">
        <f t="shared" si="155"/>
        <v>57.219606999999996</v>
      </c>
      <c r="X3808">
        <f t="shared" si="156"/>
        <v>8.2562509445114909E-2</v>
      </c>
    </row>
    <row r="3809" spans="1:24">
      <c r="A3809">
        <v>2021</v>
      </c>
      <c r="B3809" t="str">
        <f t="shared" si="151"/>
        <v>Pasadena</v>
      </c>
      <c r="C3809" t="str">
        <f t="shared" si="161"/>
        <v>City</v>
      </c>
      <c r="D3809" t="str">
        <f t="shared" si="161"/>
        <v>06</v>
      </c>
      <c r="E3809" t="str">
        <f t="shared" si="161"/>
        <v>037</v>
      </c>
      <c r="F3809">
        <f t="shared" si="161"/>
        <v>56000</v>
      </c>
      <c r="G3809" t="str">
        <f t="shared" si="161"/>
        <v>CA</v>
      </c>
      <c r="L3809">
        <f t="shared" si="154"/>
        <v>941.79080599999998</v>
      </c>
      <c r="M3809">
        <f t="shared" si="155"/>
        <v>253.670536</v>
      </c>
      <c r="X3809">
        <f t="shared" si="156"/>
        <v>4.9078302799055604E-2</v>
      </c>
    </row>
    <row r="3810" spans="1:24">
      <c r="A3810">
        <v>2021</v>
      </c>
      <c r="B3810" t="str">
        <f t="shared" ref="B3810:B3873" si="162">B947</f>
        <v>Pasadena Unified School District</v>
      </c>
      <c r="C3810" t="str">
        <f t="shared" si="161"/>
        <v>School District</v>
      </c>
      <c r="D3810" t="str">
        <f t="shared" si="161"/>
        <v>06</v>
      </c>
      <c r="E3810" t="str">
        <f t="shared" si="161"/>
        <v>037</v>
      </c>
      <c r="F3810" t="str">
        <f t="shared" si="161"/>
        <v>29940</v>
      </c>
      <c r="G3810" t="str">
        <f t="shared" si="161"/>
        <v>CA</v>
      </c>
      <c r="L3810">
        <f t="shared" si="154"/>
        <v>550.95921799999996</v>
      </c>
      <c r="M3810">
        <f t="shared" si="155"/>
        <v>261.68097399999999</v>
      </c>
      <c r="X3810">
        <f t="shared" si="156"/>
        <v>8.2845606716398179E-2</v>
      </c>
    </row>
    <row r="3811" spans="1:24">
      <c r="A3811">
        <v>2021</v>
      </c>
      <c r="B3811" t="str">
        <f t="shared" si="162"/>
        <v>Paso Robles Joint Unified School District</v>
      </c>
      <c r="C3811" t="str">
        <f t="shared" si="161"/>
        <v>School District</v>
      </c>
      <c r="D3811" t="str">
        <f t="shared" si="161"/>
        <v>06</v>
      </c>
      <c r="E3811" t="str">
        <f t="shared" si="161"/>
        <v>053</v>
      </c>
      <c r="F3811" t="str">
        <f t="shared" si="161"/>
        <v>00048</v>
      </c>
      <c r="G3811" t="str">
        <f t="shared" si="161"/>
        <v>CA</v>
      </c>
      <c r="L3811">
        <f t="shared" si="154"/>
        <v>181.38726800000001</v>
      </c>
      <c r="M3811">
        <f t="shared" si="155"/>
        <v>86.913364000000001</v>
      </c>
      <c r="X3811">
        <f t="shared" si="156"/>
        <v>7.2004068741119406E-2</v>
      </c>
    </row>
    <row r="3812" spans="1:24">
      <c r="A3812">
        <v>2021</v>
      </c>
      <c r="B3812" t="str">
        <f t="shared" si="162"/>
        <v>Patterson</v>
      </c>
      <c r="C3812" t="str">
        <f t="shared" si="161"/>
        <v>City</v>
      </c>
      <c r="D3812" t="str">
        <f t="shared" si="161"/>
        <v>06</v>
      </c>
      <c r="E3812" t="str">
        <f t="shared" si="161"/>
        <v>099</v>
      </c>
      <c r="F3812">
        <f t="shared" si="161"/>
        <v>56112</v>
      </c>
      <c r="G3812" t="str">
        <f t="shared" si="161"/>
        <v>CA</v>
      </c>
      <c r="L3812">
        <f t="shared" si="154"/>
        <v>71.346958000000001</v>
      </c>
      <c r="M3812">
        <f t="shared" si="155"/>
        <v>20.865061000000001</v>
      </c>
      <c r="X3812">
        <f t="shared" si="156"/>
        <v>9.5392928031500096E-2</v>
      </c>
    </row>
    <row r="3813" spans="1:24">
      <c r="A3813">
        <v>2021</v>
      </c>
      <c r="B3813" t="str">
        <f t="shared" si="162"/>
        <v>Peninsula Union Elementary School District</v>
      </c>
      <c r="C3813" t="str">
        <f t="shared" si="161"/>
        <v>School District</v>
      </c>
      <c r="D3813" t="str">
        <f t="shared" si="161"/>
        <v>06</v>
      </c>
      <c r="E3813" t="str">
        <f t="shared" si="161"/>
        <v>023</v>
      </c>
      <c r="F3813" t="str">
        <f t="shared" si="161"/>
        <v>30090</v>
      </c>
      <c r="G3813" t="str">
        <f t="shared" si="161"/>
        <v>CA</v>
      </c>
      <c r="L3813">
        <f t="shared" si="154"/>
        <v>2.1273040000000001</v>
      </c>
      <c r="M3813">
        <f t="shared" si="155"/>
        <v>1.014699</v>
      </c>
      <c r="X3813">
        <f t="shared" si="156"/>
        <v>0.50853215173434874</v>
      </c>
    </row>
    <row r="3814" spans="1:24">
      <c r="A3814">
        <v>2021</v>
      </c>
      <c r="B3814" t="str">
        <f t="shared" si="162"/>
        <v>Penn Valley Union Elementary School District</v>
      </c>
      <c r="C3814" t="str">
        <f t="shared" si="161"/>
        <v>School District</v>
      </c>
      <c r="D3814" t="str">
        <f t="shared" si="161"/>
        <v>06</v>
      </c>
      <c r="E3814" t="str">
        <f t="shared" si="161"/>
        <v>057</v>
      </c>
      <c r="F3814" t="str">
        <f t="shared" si="161"/>
        <v>01427</v>
      </c>
      <c r="G3814" t="str">
        <f t="shared" si="161"/>
        <v>CA</v>
      </c>
      <c r="L3814">
        <f t="shared" si="154"/>
        <v>14.967874</v>
      </c>
      <c r="M3814">
        <f t="shared" si="155"/>
        <v>7.0059420000000001</v>
      </c>
      <c r="X3814">
        <f t="shared" si="156"/>
        <v>-7.5540041535792401E-3</v>
      </c>
    </row>
    <row r="3815" spans="1:24">
      <c r="A3815">
        <v>2021</v>
      </c>
      <c r="B3815" t="str">
        <f t="shared" si="162"/>
        <v>Perris</v>
      </c>
      <c r="C3815" t="str">
        <f t="shared" si="161"/>
        <v>City</v>
      </c>
      <c r="D3815" t="str">
        <f t="shared" si="161"/>
        <v>06</v>
      </c>
      <c r="E3815" t="str">
        <f t="shared" si="161"/>
        <v>065</v>
      </c>
      <c r="F3815">
        <f t="shared" si="161"/>
        <v>56700</v>
      </c>
      <c r="G3815" t="str">
        <f t="shared" si="161"/>
        <v>CA</v>
      </c>
      <c r="L3815">
        <f t="shared" si="154"/>
        <v>189.55495299999998</v>
      </c>
      <c r="M3815">
        <f t="shared" si="155"/>
        <v>58.770347999999998</v>
      </c>
      <c r="X3815">
        <f t="shared" si="156"/>
        <v>-4.1886107555113031E-2</v>
      </c>
    </row>
    <row r="3816" spans="1:24">
      <c r="A3816">
        <v>2021</v>
      </c>
      <c r="B3816" t="str">
        <f t="shared" si="162"/>
        <v>Perris Elementary School District</v>
      </c>
      <c r="C3816" t="str">
        <f t="shared" si="161"/>
        <v>School District</v>
      </c>
      <c r="D3816" t="str">
        <f t="shared" si="161"/>
        <v>06</v>
      </c>
      <c r="E3816" t="str">
        <f t="shared" si="161"/>
        <v>065</v>
      </c>
      <c r="F3816" t="str">
        <f t="shared" si="161"/>
        <v>30180</v>
      </c>
      <c r="G3816" t="str">
        <f t="shared" si="161"/>
        <v>CA</v>
      </c>
      <c r="L3816">
        <f t="shared" si="154"/>
        <v>185.02542199999999</v>
      </c>
      <c r="M3816">
        <f t="shared" si="155"/>
        <v>72.656519000000003</v>
      </c>
      <c r="X3816">
        <f t="shared" si="156"/>
        <v>9.3545407449491691E-2</v>
      </c>
    </row>
    <row r="3817" spans="1:24">
      <c r="A3817">
        <v>2021</v>
      </c>
      <c r="B3817" t="str">
        <f t="shared" si="162"/>
        <v>Perris Union High School District</v>
      </c>
      <c r="C3817" t="str">
        <f t="shared" ref="C3817:G3826" si="163">C954</f>
        <v>School District</v>
      </c>
      <c r="D3817" t="str">
        <f t="shared" si="163"/>
        <v>06</v>
      </c>
      <c r="E3817" t="str">
        <f t="shared" si="163"/>
        <v>065</v>
      </c>
      <c r="F3817" t="str">
        <f t="shared" si="163"/>
        <v>30210</v>
      </c>
      <c r="G3817" t="str">
        <f t="shared" si="163"/>
        <v>CA</v>
      </c>
      <c r="L3817">
        <f t="shared" si="154"/>
        <v>409.08464499999997</v>
      </c>
      <c r="M3817">
        <f t="shared" si="155"/>
        <v>149.270656</v>
      </c>
      <c r="X3817">
        <f t="shared" si="156"/>
        <v>0.10648408501345766</v>
      </c>
    </row>
    <row r="3818" spans="1:24">
      <c r="A3818">
        <v>2021</v>
      </c>
      <c r="B3818" t="str">
        <f t="shared" si="162"/>
        <v>Petaluma</v>
      </c>
      <c r="C3818" t="str">
        <f t="shared" si="163"/>
        <v>City</v>
      </c>
      <c r="D3818" t="str">
        <f t="shared" si="163"/>
        <v>06</v>
      </c>
      <c r="E3818" t="str">
        <f t="shared" si="163"/>
        <v>097</v>
      </c>
      <c r="F3818">
        <f t="shared" si="163"/>
        <v>56784</v>
      </c>
      <c r="G3818" t="str">
        <f t="shared" si="163"/>
        <v>CA</v>
      </c>
      <c r="L3818">
        <f t="shared" si="154"/>
        <v>183.26585799999998</v>
      </c>
      <c r="M3818">
        <f t="shared" si="155"/>
        <v>51.708512999999996</v>
      </c>
      <c r="X3818">
        <f t="shared" si="156"/>
        <v>0.14345566685913849</v>
      </c>
    </row>
    <row r="3819" spans="1:24">
      <c r="A3819">
        <v>2021</v>
      </c>
      <c r="B3819" t="str">
        <f t="shared" si="162"/>
        <v>Petaluma City Schools</v>
      </c>
      <c r="C3819" t="str">
        <f t="shared" si="163"/>
        <v>School District</v>
      </c>
      <c r="D3819" t="str">
        <f t="shared" si="163"/>
        <v>06</v>
      </c>
      <c r="E3819" t="str">
        <f t="shared" si="163"/>
        <v>097</v>
      </c>
      <c r="F3819" t="str">
        <f t="shared" si="163"/>
        <v>30230</v>
      </c>
      <c r="G3819" t="str">
        <f t="shared" si="163"/>
        <v>CA</v>
      </c>
      <c r="L3819">
        <f t="shared" si="154"/>
        <v>209.64361699999998</v>
      </c>
      <c r="M3819">
        <f t="shared" si="155"/>
        <v>98.809038999999999</v>
      </c>
      <c r="X3819" t="str">
        <f t="shared" si="156"/>
        <v/>
      </c>
    </row>
    <row r="3820" spans="1:24">
      <c r="A3820">
        <v>2021</v>
      </c>
      <c r="B3820" t="str">
        <f t="shared" si="162"/>
        <v>Pico Rivera</v>
      </c>
      <c r="C3820" t="str">
        <f t="shared" si="163"/>
        <v>City</v>
      </c>
      <c r="D3820" t="str">
        <f t="shared" si="163"/>
        <v>06</v>
      </c>
      <c r="E3820" t="str">
        <f t="shared" si="163"/>
        <v>037</v>
      </c>
      <c r="F3820">
        <f t="shared" si="163"/>
        <v>56924</v>
      </c>
      <c r="G3820" t="str">
        <f t="shared" si="163"/>
        <v>CA</v>
      </c>
      <c r="L3820">
        <f t="shared" si="154"/>
        <v>139.80737500000001</v>
      </c>
      <c r="M3820">
        <f t="shared" si="155"/>
        <v>45.235968</v>
      </c>
      <c r="X3820">
        <f t="shared" si="156"/>
        <v>0.23710966967520841</v>
      </c>
    </row>
    <row r="3821" spans="1:24">
      <c r="A3821">
        <v>2021</v>
      </c>
      <c r="B3821" t="str">
        <f t="shared" si="162"/>
        <v>Piedmont</v>
      </c>
      <c r="C3821" t="str">
        <f t="shared" si="163"/>
        <v>City</v>
      </c>
      <c r="D3821" t="str">
        <f t="shared" si="163"/>
        <v>06</v>
      </c>
      <c r="E3821" t="str">
        <f t="shared" si="163"/>
        <v>001</v>
      </c>
      <c r="F3821" t="str">
        <f t="shared" si="163"/>
        <v>56938</v>
      </c>
      <c r="G3821" t="str">
        <f t="shared" si="163"/>
        <v>CA</v>
      </c>
      <c r="L3821">
        <f t="shared" si="154"/>
        <v>73.360979999999998</v>
      </c>
      <c r="M3821">
        <f t="shared" si="155"/>
        <v>33.932347</v>
      </c>
      <c r="X3821">
        <f t="shared" si="156"/>
        <v>3.2116275708443505E-2</v>
      </c>
    </row>
    <row r="3822" spans="1:24">
      <c r="A3822">
        <v>2021</v>
      </c>
      <c r="B3822" t="str">
        <f t="shared" si="162"/>
        <v>Piedmont Unified School District</v>
      </c>
      <c r="C3822" t="str">
        <f t="shared" si="163"/>
        <v>School District</v>
      </c>
      <c r="D3822" t="str">
        <f t="shared" si="163"/>
        <v>06</v>
      </c>
      <c r="E3822" t="str">
        <f t="shared" si="163"/>
        <v>001</v>
      </c>
      <c r="F3822" t="str">
        <f t="shared" si="163"/>
        <v>30330</v>
      </c>
      <c r="G3822" t="str">
        <f t="shared" si="163"/>
        <v>CA</v>
      </c>
      <c r="L3822">
        <f t="shared" si="154"/>
        <v>100.76971999999999</v>
      </c>
      <c r="M3822">
        <f t="shared" si="155"/>
        <v>47.318687999999995</v>
      </c>
      <c r="X3822" t="str">
        <f t="shared" si="156"/>
        <v/>
      </c>
    </row>
    <row r="3823" spans="1:24">
      <c r="A3823">
        <v>2021</v>
      </c>
      <c r="B3823" t="str">
        <f t="shared" si="162"/>
        <v>Pierce Joint Unified School District</v>
      </c>
      <c r="C3823" t="str">
        <f t="shared" si="163"/>
        <v>School District</v>
      </c>
      <c r="D3823" t="str">
        <f t="shared" si="163"/>
        <v>06</v>
      </c>
      <c r="E3823" t="str">
        <f t="shared" si="163"/>
        <v>011</v>
      </c>
      <c r="F3823" t="str">
        <f t="shared" si="163"/>
        <v>30360</v>
      </c>
      <c r="G3823" t="str">
        <f t="shared" si="163"/>
        <v>CA</v>
      </c>
      <c r="L3823">
        <f t="shared" si="154"/>
        <v>47.185334999999995</v>
      </c>
      <c r="M3823">
        <f t="shared" si="155"/>
        <v>21.632352999999998</v>
      </c>
      <c r="X3823">
        <f t="shared" si="156"/>
        <v>8.2283731103089078E-2</v>
      </c>
    </row>
    <row r="3824" spans="1:24">
      <c r="A3824">
        <v>2021</v>
      </c>
      <c r="B3824" t="str">
        <f t="shared" si="162"/>
        <v>Pine Ridge Elementary School District</v>
      </c>
      <c r="C3824" t="str">
        <f t="shared" si="163"/>
        <v>School District</v>
      </c>
      <c r="D3824" t="str">
        <f t="shared" si="163"/>
        <v>06</v>
      </c>
      <c r="E3824" t="str">
        <f t="shared" si="163"/>
        <v>019</v>
      </c>
      <c r="F3824" t="str">
        <f t="shared" si="163"/>
        <v>30390</v>
      </c>
      <c r="G3824" t="str">
        <f t="shared" si="163"/>
        <v>CA</v>
      </c>
      <c r="L3824">
        <f t="shared" si="154"/>
        <v>5.6491239999999996</v>
      </c>
      <c r="M3824">
        <f t="shared" si="155"/>
        <v>2.5920190000000001</v>
      </c>
      <c r="X3824">
        <f t="shared" si="156"/>
        <v>-4.1182972362752701E-2</v>
      </c>
    </row>
    <row r="3825" spans="1:24">
      <c r="A3825">
        <v>2021</v>
      </c>
      <c r="B3825" t="str">
        <f t="shared" si="162"/>
        <v>Piner-Olivet Union Elementary School District</v>
      </c>
      <c r="C3825" t="str">
        <f t="shared" si="163"/>
        <v>School District</v>
      </c>
      <c r="D3825" t="str">
        <f t="shared" si="163"/>
        <v>06</v>
      </c>
      <c r="E3825" t="str">
        <f t="shared" si="163"/>
        <v>097</v>
      </c>
      <c r="F3825" t="str">
        <f t="shared" si="163"/>
        <v>30450</v>
      </c>
      <c r="G3825" t="str">
        <f t="shared" si="163"/>
        <v>CA</v>
      </c>
      <c r="L3825">
        <f t="shared" ref="L3825:L3888" si="164">IFERROR(VLOOKUP(B3825,revenue2021,12,0)*0.000001,IFERROR(L962/(1+$X3825),L962))</f>
        <v>36.519976999999997</v>
      </c>
      <c r="M3825">
        <f t="shared" ref="M3825:M3888" si="165">IFERROR(VLOOKUP(B3825,revenue2021,13,0)*0.000001,IFERROR(M962/(1+$X3825),M962))</f>
        <v>15.208224999999999</v>
      </c>
      <c r="X3825">
        <f t="shared" ref="X3825:X3888" si="166">IFERROR(VLOOKUP(B3825,chgs2021,4,0),"")</f>
        <v>4.519545190781539E-2</v>
      </c>
    </row>
    <row r="3826" spans="1:24">
      <c r="A3826">
        <v>2021</v>
      </c>
      <c r="B3826" t="str">
        <f t="shared" si="162"/>
        <v>Pinole</v>
      </c>
      <c r="C3826" t="str">
        <f t="shared" si="163"/>
        <v>City</v>
      </c>
      <c r="D3826" t="str">
        <f t="shared" si="163"/>
        <v>06</v>
      </c>
      <c r="E3826" t="str">
        <f t="shared" si="163"/>
        <v>013</v>
      </c>
      <c r="F3826">
        <f t="shared" si="163"/>
        <v>57288</v>
      </c>
      <c r="G3826" t="str">
        <f t="shared" si="163"/>
        <v>CA</v>
      </c>
      <c r="L3826">
        <f t="shared" si="164"/>
        <v>58.278223999999994</v>
      </c>
      <c r="M3826">
        <f t="shared" si="165"/>
        <v>23.541881</v>
      </c>
      <c r="X3826">
        <f t="shared" si="166"/>
        <v>-7.0836592417973148E-3</v>
      </c>
    </row>
    <row r="3827" spans="1:24">
      <c r="A3827">
        <v>2021</v>
      </c>
      <c r="B3827" t="str">
        <f t="shared" si="162"/>
        <v>Pioneer Union Elementary School District</v>
      </c>
      <c r="C3827" t="str">
        <f t="shared" ref="C3827:G3836" si="167">C964</f>
        <v>School District</v>
      </c>
      <c r="D3827" t="str">
        <f t="shared" si="167"/>
        <v>06</v>
      </c>
      <c r="E3827" t="str">
        <f t="shared" si="167"/>
        <v>007</v>
      </c>
      <c r="F3827" t="str">
        <f t="shared" si="167"/>
        <v>30480</v>
      </c>
      <c r="G3827" t="str">
        <f t="shared" si="167"/>
        <v>CA</v>
      </c>
      <c r="L3827">
        <f t="shared" si="164"/>
        <v>38.239370999999998</v>
      </c>
      <c r="M3827">
        <f t="shared" si="165"/>
        <v>17.918986</v>
      </c>
      <c r="X3827">
        <f t="shared" si="166"/>
        <v>-0.17998027931228233</v>
      </c>
    </row>
    <row r="3828" spans="1:24">
      <c r="A3828">
        <v>2021</v>
      </c>
      <c r="B3828" t="str">
        <f t="shared" si="162"/>
        <v>Pismo Beach</v>
      </c>
      <c r="C3828" t="str">
        <f t="shared" si="167"/>
        <v>City</v>
      </c>
      <c r="D3828" t="str">
        <f t="shared" si="167"/>
        <v>06</v>
      </c>
      <c r="E3828" t="str">
        <f t="shared" si="167"/>
        <v>079</v>
      </c>
      <c r="F3828">
        <f t="shared" si="167"/>
        <v>57414</v>
      </c>
      <c r="G3828" t="str">
        <f t="shared" si="167"/>
        <v>CA</v>
      </c>
      <c r="L3828">
        <f t="shared" si="164"/>
        <v>86.166482999999999</v>
      </c>
      <c r="M3828">
        <f t="shared" si="165"/>
        <v>31.766950999999999</v>
      </c>
      <c r="X3828">
        <f t="shared" si="166"/>
        <v>9.8103624881754198E-2</v>
      </c>
    </row>
    <row r="3829" spans="1:24">
      <c r="A3829">
        <v>2021</v>
      </c>
      <c r="B3829" t="str">
        <f t="shared" si="162"/>
        <v>Pittsburg</v>
      </c>
      <c r="C3829" t="str">
        <f t="shared" si="167"/>
        <v>City</v>
      </c>
      <c r="D3829" t="str">
        <f t="shared" si="167"/>
        <v>06</v>
      </c>
      <c r="E3829" t="str">
        <f t="shared" si="167"/>
        <v>013</v>
      </c>
      <c r="F3829">
        <f t="shared" si="167"/>
        <v>57456</v>
      </c>
      <c r="G3829" t="str">
        <f t="shared" si="167"/>
        <v>CA</v>
      </c>
      <c r="L3829">
        <f t="shared" si="164"/>
        <v>200.07797199999999</v>
      </c>
      <c r="M3829">
        <f t="shared" si="165"/>
        <v>50.911071</v>
      </c>
      <c r="X3829">
        <f t="shared" si="166"/>
        <v>-7.7550963015646998E-2</v>
      </c>
    </row>
    <row r="3830" spans="1:24">
      <c r="A3830">
        <v>2021</v>
      </c>
      <c r="B3830" t="str">
        <f t="shared" si="162"/>
        <v>Pittsburg Unified School District</v>
      </c>
      <c r="C3830" t="str">
        <f t="shared" si="167"/>
        <v>School District</v>
      </c>
      <c r="D3830" t="str">
        <f t="shared" si="167"/>
        <v>06</v>
      </c>
      <c r="E3830" t="str">
        <f t="shared" si="167"/>
        <v>013</v>
      </c>
      <c r="F3830" t="str">
        <f t="shared" si="167"/>
        <v>30600</v>
      </c>
      <c r="G3830" t="str">
        <f t="shared" si="167"/>
        <v>CA</v>
      </c>
      <c r="L3830">
        <f t="shared" si="164"/>
        <v>358.65317499999998</v>
      </c>
      <c r="M3830">
        <f t="shared" si="165"/>
        <v>164.276905</v>
      </c>
      <c r="X3830">
        <f t="shared" si="166"/>
        <v>8.3451617284857962E-2</v>
      </c>
    </row>
    <row r="3831" spans="1:24">
      <c r="A3831">
        <v>2021</v>
      </c>
      <c r="B3831" t="str">
        <f t="shared" si="162"/>
        <v>Pixley Union Elementary School District</v>
      </c>
      <c r="C3831" t="str">
        <f t="shared" si="167"/>
        <v>School District</v>
      </c>
      <c r="D3831" t="str">
        <f t="shared" si="167"/>
        <v>06</v>
      </c>
      <c r="E3831" t="str">
        <f t="shared" si="167"/>
        <v>107</v>
      </c>
      <c r="F3831" t="str">
        <f t="shared" si="167"/>
        <v>30630</v>
      </c>
      <c r="G3831" t="str">
        <f t="shared" si="167"/>
        <v>CA</v>
      </c>
      <c r="L3831">
        <f t="shared" si="164"/>
        <v>42.151224999999997</v>
      </c>
      <c r="M3831">
        <f t="shared" si="165"/>
        <v>15.728962999999998</v>
      </c>
      <c r="X3831">
        <f t="shared" si="166"/>
        <v>9.4826586333740442E-2</v>
      </c>
    </row>
    <row r="3832" spans="1:24">
      <c r="A3832">
        <v>2021</v>
      </c>
      <c r="B3832" t="str">
        <f t="shared" si="162"/>
        <v>Placentia</v>
      </c>
      <c r="C3832" t="str">
        <f t="shared" si="167"/>
        <v>City</v>
      </c>
      <c r="D3832" t="str">
        <f t="shared" si="167"/>
        <v>06</v>
      </c>
      <c r="E3832" t="str">
        <f t="shared" si="167"/>
        <v>059</v>
      </c>
      <c r="F3832" t="str">
        <f t="shared" si="167"/>
        <v>57526</v>
      </c>
      <c r="G3832" t="str">
        <f t="shared" si="167"/>
        <v>CA</v>
      </c>
      <c r="L3832">
        <f t="shared" si="164"/>
        <v>106.59278399999999</v>
      </c>
      <c r="M3832">
        <f t="shared" si="165"/>
        <v>43.407452999999997</v>
      </c>
      <c r="X3832">
        <f t="shared" si="166"/>
        <v>-3.2119060947298536E-2</v>
      </c>
    </row>
    <row r="3833" spans="1:24">
      <c r="A3833">
        <v>2021</v>
      </c>
      <c r="B3833" t="str">
        <f t="shared" si="162"/>
        <v>Placentia-Yorba Linda Unified School District</v>
      </c>
      <c r="C3833" t="str">
        <f t="shared" si="167"/>
        <v>School District</v>
      </c>
      <c r="D3833" t="str">
        <f t="shared" si="167"/>
        <v>06</v>
      </c>
      <c r="E3833" t="str">
        <f t="shared" si="167"/>
        <v>059</v>
      </c>
      <c r="F3833" t="str">
        <f t="shared" si="167"/>
        <v>30660</v>
      </c>
      <c r="G3833" t="str">
        <f t="shared" si="167"/>
        <v>CA</v>
      </c>
      <c r="L3833">
        <f t="shared" si="164"/>
        <v>701.25041899999997</v>
      </c>
      <c r="M3833">
        <f t="shared" si="165"/>
        <v>326.58874199999997</v>
      </c>
      <c r="X3833">
        <f t="shared" si="166"/>
        <v>5.4878792583114164E-2</v>
      </c>
    </row>
    <row r="3834" spans="1:24">
      <c r="A3834">
        <v>2021</v>
      </c>
      <c r="B3834" t="str">
        <f t="shared" si="162"/>
        <v>Placer County</v>
      </c>
      <c r="C3834" t="str">
        <f t="shared" si="167"/>
        <v>County</v>
      </c>
      <c r="D3834" t="str">
        <f t="shared" si="167"/>
        <v>06</v>
      </c>
      <c r="E3834" t="str">
        <f t="shared" si="167"/>
        <v>061</v>
      </c>
      <c r="F3834" t="str">
        <f t="shared" si="167"/>
        <v>00000</v>
      </c>
      <c r="G3834" t="str">
        <f t="shared" si="167"/>
        <v>CA</v>
      </c>
      <c r="L3834">
        <f t="shared" si="164"/>
        <v>1298.94</v>
      </c>
      <c r="M3834">
        <f t="shared" si="165"/>
        <v>466.72999999999996</v>
      </c>
      <c r="X3834">
        <f t="shared" si="166"/>
        <v>2.0720442467329125E-2</v>
      </c>
    </row>
    <row r="3835" spans="1:24">
      <c r="A3835">
        <v>2021</v>
      </c>
      <c r="B3835" t="str">
        <f t="shared" si="162"/>
        <v>Placer County Office of Education</v>
      </c>
      <c r="C3835" t="str">
        <f t="shared" si="167"/>
        <v>School District</v>
      </c>
      <c r="D3835" t="str">
        <f t="shared" si="167"/>
        <v>06</v>
      </c>
      <c r="E3835" t="str">
        <f t="shared" si="167"/>
        <v>061</v>
      </c>
      <c r="F3835" t="str">
        <f t="shared" si="167"/>
        <v>91025</v>
      </c>
      <c r="G3835" t="str">
        <f t="shared" si="167"/>
        <v>CA</v>
      </c>
      <c r="L3835">
        <f t="shared" si="164"/>
        <v>197.095821</v>
      </c>
      <c r="M3835">
        <f t="shared" si="165"/>
        <v>59.627516999999997</v>
      </c>
      <c r="X3835">
        <f t="shared" si="166"/>
        <v>6.3974696283230617E-2</v>
      </c>
    </row>
    <row r="3836" spans="1:24">
      <c r="A3836">
        <v>2021</v>
      </c>
      <c r="B3836" t="str">
        <f t="shared" si="162"/>
        <v>Placer County Transportation Planning Agency</v>
      </c>
      <c r="C3836" t="str">
        <f t="shared" si="167"/>
        <v>Special District</v>
      </c>
      <c r="D3836" t="str">
        <f t="shared" si="167"/>
        <v>06</v>
      </c>
      <c r="E3836" t="str">
        <f t="shared" si="167"/>
        <v>061</v>
      </c>
      <c r="F3836" t="str">
        <f t="shared" si="167"/>
        <v>99099</v>
      </c>
      <c r="G3836" t="str">
        <f t="shared" si="167"/>
        <v>CA</v>
      </c>
      <c r="L3836">
        <f t="shared" si="164"/>
        <v>41.794210999999997</v>
      </c>
      <c r="M3836">
        <f t="shared" si="165"/>
        <v>3.5855109999999999</v>
      </c>
      <c r="X3836" t="str">
        <f t="shared" si="166"/>
        <v/>
      </c>
    </row>
    <row r="3837" spans="1:24">
      <c r="A3837">
        <v>2021</v>
      </c>
      <c r="B3837" t="str">
        <f t="shared" si="162"/>
        <v>Placer Hills Union School District</v>
      </c>
      <c r="C3837" t="str">
        <f t="shared" ref="C3837:G3846" si="168">C974</f>
        <v>School District</v>
      </c>
      <c r="D3837" t="str">
        <f t="shared" si="168"/>
        <v>06</v>
      </c>
      <c r="E3837" t="str">
        <f t="shared" si="168"/>
        <v>061</v>
      </c>
      <c r="F3837" t="str">
        <f t="shared" si="168"/>
        <v>30720</v>
      </c>
      <c r="G3837" t="str">
        <f t="shared" si="168"/>
        <v>CA</v>
      </c>
      <c r="L3837">
        <f t="shared" si="164"/>
        <v>19.633807999999998</v>
      </c>
      <c r="M3837">
        <f t="shared" si="165"/>
        <v>9.6003659999999993</v>
      </c>
      <c r="X3837" t="str">
        <f t="shared" si="166"/>
        <v/>
      </c>
    </row>
    <row r="3838" spans="1:24">
      <c r="A3838">
        <v>2021</v>
      </c>
      <c r="B3838" t="str">
        <f t="shared" si="162"/>
        <v>Placer Union High School District</v>
      </c>
      <c r="C3838" t="str">
        <f t="shared" si="168"/>
        <v>School District</v>
      </c>
      <c r="D3838" t="str">
        <f t="shared" si="168"/>
        <v>06</v>
      </c>
      <c r="E3838" t="str">
        <f t="shared" si="168"/>
        <v>061</v>
      </c>
      <c r="F3838" t="str">
        <f t="shared" si="168"/>
        <v>30750</v>
      </c>
      <c r="G3838" t="str">
        <f t="shared" si="168"/>
        <v>CA</v>
      </c>
      <c r="L3838">
        <f t="shared" si="164"/>
        <v>143.18940899999998</v>
      </c>
      <c r="M3838">
        <f t="shared" si="165"/>
        <v>51.667417</v>
      </c>
      <c r="X3838">
        <f t="shared" si="166"/>
        <v>8.2030026474054329E-2</v>
      </c>
    </row>
    <row r="3839" spans="1:24">
      <c r="A3839">
        <v>2021</v>
      </c>
      <c r="B3839" t="str">
        <f t="shared" si="162"/>
        <v>Placerville</v>
      </c>
      <c r="C3839" t="str">
        <f t="shared" si="168"/>
        <v>City</v>
      </c>
      <c r="D3839" t="str">
        <f t="shared" si="168"/>
        <v>06</v>
      </c>
      <c r="E3839" t="str">
        <f t="shared" si="168"/>
        <v>017</v>
      </c>
      <c r="F3839">
        <f t="shared" si="168"/>
        <v>57540</v>
      </c>
      <c r="G3839" t="str">
        <f t="shared" si="168"/>
        <v>CA</v>
      </c>
      <c r="L3839">
        <f t="shared" si="164"/>
        <v>44.312362</v>
      </c>
      <c r="M3839">
        <f t="shared" si="165"/>
        <v>9.5510839999999995</v>
      </c>
      <c r="X3839">
        <f t="shared" si="166"/>
        <v>-5.1739189199540313E-2</v>
      </c>
    </row>
    <row r="3840" spans="1:24">
      <c r="A3840">
        <v>2021</v>
      </c>
      <c r="B3840" t="str">
        <f t="shared" si="162"/>
        <v>Placerville Union Elementary School District</v>
      </c>
      <c r="C3840" t="str">
        <f t="shared" si="168"/>
        <v>School District</v>
      </c>
      <c r="D3840" t="str">
        <f t="shared" si="168"/>
        <v>06</v>
      </c>
      <c r="E3840" t="str">
        <f t="shared" si="168"/>
        <v>017</v>
      </c>
      <c r="F3840" t="str">
        <f t="shared" si="168"/>
        <v>30780</v>
      </c>
      <c r="G3840" t="str">
        <f t="shared" si="168"/>
        <v>CA</v>
      </c>
      <c r="L3840">
        <f t="shared" si="164"/>
        <v>31.917883999999997</v>
      </c>
      <c r="M3840">
        <f t="shared" si="165"/>
        <v>15.694215</v>
      </c>
      <c r="X3840">
        <f t="shared" si="166"/>
        <v>5.5508087207204578E-2</v>
      </c>
    </row>
    <row r="3841" spans="1:24">
      <c r="A3841">
        <v>2021</v>
      </c>
      <c r="B3841" t="str">
        <f t="shared" si="162"/>
        <v>Plainsburg Union Elementary School District</v>
      </c>
      <c r="C3841" t="str">
        <f t="shared" si="168"/>
        <v>School District</v>
      </c>
      <c r="D3841" t="str">
        <f t="shared" si="168"/>
        <v>06</v>
      </c>
      <c r="E3841" t="str">
        <f t="shared" si="168"/>
        <v>047</v>
      </c>
      <c r="F3841" t="str">
        <f t="shared" si="168"/>
        <v>30810</v>
      </c>
      <c r="G3841" t="str">
        <f t="shared" si="168"/>
        <v>CA</v>
      </c>
      <c r="L3841">
        <f t="shared" si="164"/>
        <v>2.665451</v>
      </c>
      <c r="M3841">
        <f t="shared" si="165"/>
        <v>1.319825</v>
      </c>
      <c r="X3841">
        <f t="shared" si="166"/>
        <v>5.5048062884025702E-2</v>
      </c>
    </row>
    <row r="3842" spans="1:24">
      <c r="A3842">
        <v>2021</v>
      </c>
      <c r="B3842" t="str">
        <f t="shared" si="162"/>
        <v>Planada School District</v>
      </c>
      <c r="C3842" t="str">
        <f t="shared" si="168"/>
        <v>School District</v>
      </c>
      <c r="D3842" t="str">
        <f t="shared" si="168"/>
        <v>06</v>
      </c>
      <c r="E3842" t="str">
        <f t="shared" si="168"/>
        <v>047</v>
      </c>
      <c r="F3842" t="str">
        <f t="shared" si="168"/>
        <v>30840</v>
      </c>
      <c r="G3842" t="str">
        <f t="shared" si="168"/>
        <v>CA</v>
      </c>
      <c r="L3842">
        <f t="shared" si="164"/>
        <v>30.371139999999997</v>
      </c>
      <c r="M3842">
        <f t="shared" si="165"/>
        <v>13.471748</v>
      </c>
      <c r="X3842" t="str">
        <f t="shared" si="166"/>
        <v/>
      </c>
    </row>
    <row r="3843" spans="1:24">
      <c r="A3843">
        <v>2021</v>
      </c>
      <c r="B3843" t="str">
        <f t="shared" si="162"/>
        <v>Planning and Service Area 2, Area Agency on Aging</v>
      </c>
      <c r="C3843" t="str">
        <f t="shared" si="168"/>
        <v>Special District</v>
      </c>
      <c r="D3843" t="str">
        <f t="shared" si="168"/>
        <v>06</v>
      </c>
      <c r="E3843" t="str">
        <f t="shared" si="168"/>
        <v>093</v>
      </c>
      <c r="F3843">
        <f t="shared" si="168"/>
        <v>99050</v>
      </c>
      <c r="G3843" t="str">
        <f t="shared" si="168"/>
        <v>CA</v>
      </c>
      <c r="L3843">
        <f t="shared" si="164"/>
        <v>5.7992629999999998</v>
      </c>
      <c r="M3843">
        <f t="shared" si="165"/>
        <v>2.9012959999999999</v>
      </c>
      <c r="X3843" t="str">
        <f t="shared" si="166"/>
        <v/>
      </c>
    </row>
    <row r="3844" spans="1:24">
      <c r="A3844">
        <v>2021</v>
      </c>
      <c r="B3844" t="str">
        <f t="shared" si="162"/>
        <v>Plaza Elementary School District</v>
      </c>
      <c r="C3844" t="str">
        <f t="shared" si="168"/>
        <v>School District</v>
      </c>
      <c r="D3844" t="str">
        <f t="shared" si="168"/>
        <v>06</v>
      </c>
      <c r="E3844" t="str">
        <f t="shared" si="168"/>
        <v>021</v>
      </c>
      <c r="F3844" t="str">
        <f t="shared" si="168"/>
        <v>30870</v>
      </c>
      <c r="G3844" t="str">
        <f t="shared" si="168"/>
        <v>CA</v>
      </c>
      <c r="L3844">
        <f t="shared" si="164"/>
        <v>5.3542540000000001</v>
      </c>
      <c r="M3844">
        <f t="shared" si="165"/>
        <v>2.3938619999999999</v>
      </c>
      <c r="X3844">
        <f t="shared" si="166"/>
        <v>3.8659568477712646E-2</v>
      </c>
    </row>
    <row r="3845" spans="1:24">
      <c r="A3845">
        <v>2021</v>
      </c>
      <c r="B3845" t="str">
        <f t="shared" si="162"/>
        <v>Pleasant Hill</v>
      </c>
      <c r="C3845" t="str">
        <f t="shared" si="168"/>
        <v>City</v>
      </c>
      <c r="D3845" t="str">
        <f t="shared" si="168"/>
        <v>06</v>
      </c>
      <c r="E3845" t="str">
        <f t="shared" si="168"/>
        <v>017</v>
      </c>
      <c r="F3845">
        <f t="shared" si="168"/>
        <v>57764</v>
      </c>
      <c r="G3845" t="str">
        <f t="shared" si="168"/>
        <v>CA</v>
      </c>
      <c r="L3845">
        <f t="shared" si="164"/>
        <v>72.726854000000003</v>
      </c>
      <c r="M3845">
        <f t="shared" si="165"/>
        <v>30.740834999999997</v>
      </c>
      <c r="X3845">
        <f t="shared" si="166"/>
        <v>3.1897182467929532E-2</v>
      </c>
    </row>
    <row r="3846" spans="1:24">
      <c r="A3846">
        <v>2021</v>
      </c>
      <c r="B3846" t="str">
        <f t="shared" si="162"/>
        <v>Pleasant Hill Recreation and Park District</v>
      </c>
      <c r="C3846" t="str">
        <f t="shared" si="168"/>
        <v>Special District</v>
      </c>
      <c r="D3846" t="str">
        <f t="shared" si="168"/>
        <v>06</v>
      </c>
      <c r="E3846" t="str">
        <f t="shared" si="168"/>
        <v>013</v>
      </c>
      <c r="F3846">
        <f t="shared" si="168"/>
        <v>99051</v>
      </c>
      <c r="G3846" t="str">
        <f t="shared" si="168"/>
        <v>CA</v>
      </c>
      <c r="L3846">
        <f t="shared" si="164"/>
        <v>15.144919999999999</v>
      </c>
      <c r="M3846">
        <f t="shared" si="165"/>
        <v>7.3016989999999993</v>
      </c>
      <c r="X3846" t="str">
        <f t="shared" si="166"/>
        <v/>
      </c>
    </row>
    <row r="3847" spans="1:24">
      <c r="A3847">
        <v>2021</v>
      </c>
      <c r="B3847" t="str">
        <f t="shared" si="162"/>
        <v>Pleasant Ridge Union Elementary School District</v>
      </c>
      <c r="C3847" t="str">
        <f t="shared" ref="C3847:G3856" si="169">C984</f>
        <v>School District</v>
      </c>
      <c r="D3847" t="str">
        <f t="shared" si="169"/>
        <v>06</v>
      </c>
      <c r="E3847" t="str">
        <f t="shared" si="169"/>
        <v>057</v>
      </c>
      <c r="F3847" t="str">
        <f t="shared" si="169"/>
        <v>30930</v>
      </c>
      <c r="G3847" t="str">
        <f t="shared" si="169"/>
        <v>CA</v>
      </c>
      <c r="L3847">
        <f t="shared" si="164"/>
        <v>32.485918999999996</v>
      </c>
      <c r="M3847">
        <f t="shared" si="165"/>
        <v>16.354616999999998</v>
      </c>
      <c r="X3847">
        <f t="shared" si="166"/>
        <v>0.12419425102290944</v>
      </c>
    </row>
    <row r="3848" spans="1:24">
      <c r="A3848">
        <v>2021</v>
      </c>
      <c r="B3848" t="str">
        <f t="shared" si="162"/>
        <v>Pleasant Valley School District</v>
      </c>
      <c r="C3848" t="str">
        <f t="shared" si="169"/>
        <v>School District</v>
      </c>
      <c r="D3848" t="str">
        <f t="shared" si="169"/>
        <v>06</v>
      </c>
      <c r="E3848" t="str">
        <f t="shared" si="169"/>
        <v>111</v>
      </c>
      <c r="F3848" t="str">
        <f t="shared" si="169"/>
        <v>30990</v>
      </c>
      <c r="G3848" t="str">
        <f t="shared" si="169"/>
        <v>CA</v>
      </c>
      <c r="L3848">
        <f t="shared" si="164"/>
        <v>147.94880899999998</v>
      </c>
      <c r="M3848">
        <f t="shared" si="165"/>
        <v>69.941088999999991</v>
      </c>
      <c r="X3848">
        <f t="shared" si="166"/>
        <v>7.6691982929923061E-2</v>
      </c>
    </row>
    <row r="3849" spans="1:24">
      <c r="A3849">
        <v>2021</v>
      </c>
      <c r="B3849" t="str">
        <f t="shared" si="162"/>
        <v>Pleasant View School District</v>
      </c>
      <c r="C3849" t="str">
        <f t="shared" si="169"/>
        <v>School District</v>
      </c>
      <c r="D3849" t="str">
        <f t="shared" si="169"/>
        <v>06</v>
      </c>
      <c r="E3849" t="str">
        <f t="shared" si="169"/>
        <v>107</v>
      </c>
      <c r="F3849" t="str">
        <f t="shared" si="169"/>
        <v>31050</v>
      </c>
      <c r="G3849" t="str">
        <f t="shared" si="169"/>
        <v>CA</v>
      </c>
      <c r="L3849">
        <f t="shared" si="164"/>
        <v>16.793610999999999</v>
      </c>
      <c r="M3849">
        <f t="shared" si="165"/>
        <v>8.1593689999999999</v>
      </c>
      <c r="X3849" t="str">
        <f t="shared" si="166"/>
        <v/>
      </c>
    </row>
    <row r="3850" spans="1:24">
      <c r="A3850">
        <v>2021</v>
      </c>
      <c r="B3850" t="str">
        <f t="shared" si="162"/>
        <v>Pleasanton</v>
      </c>
      <c r="C3850" t="str">
        <f t="shared" si="169"/>
        <v>City</v>
      </c>
      <c r="D3850" t="str">
        <f t="shared" si="169"/>
        <v>06</v>
      </c>
      <c r="E3850" t="str">
        <f t="shared" si="169"/>
        <v>001</v>
      </c>
      <c r="F3850">
        <f t="shared" si="169"/>
        <v>57792</v>
      </c>
      <c r="G3850" t="str">
        <f t="shared" si="169"/>
        <v>CA</v>
      </c>
      <c r="L3850">
        <f t="shared" si="164"/>
        <v>333.610478</v>
      </c>
      <c r="M3850">
        <f t="shared" si="165"/>
        <v>126.584069</v>
      </c>
      <c r="X3850">
        <f t="shared" si="166"/>
        <v>-4.9920661195452819E-2</v>
      </c>
    </row>
    <row r="3851" spans="1:24">
      <c r="A3851">
        <v>2021</v>
      </c>
      <c r="B3851" t="str">
        <f t="shared" si="162"/>
        <v>Pleasanton Unified School District</v>
      </c>
      <c r="C3851" t="str">
        <f t="shared" si="169"/>
        <v>School District</v>
      </c>
      <c r="D3851" t="str">
        <f t="shared" si="169"/>
        <v>06</v>
      </c>
      <c r="E3851" t="str">
        <f t="shared" si="169"/>
        <v>001</v>
      </c>
      <c r="F3851" t="str">
        <f t="shared" si="169"/>
        <v>00020</v>
      </c>
      <c r="G3851" t="str">
        <f t="shared" si="169"/>
        <v>CA</v>
      </c>
      <c r="L3851">
        <f t="shared" si="164"/>
        <v>414.87368299999997</v>
      </c>
      <c r="M3851">
        <f t="shared" si="165"/>
        <v>184.73217099999999</v>
      </c>
      <c r="X3851">
        <f t="shared" si="166"/>
        <v>4.4889332249444962E-2</v>
      </c>
    </row>
    <row r="3852" spans="1:24">
      <c r="A3852">
        <v>2021</v>
      </c>
      <c r="B3852" t="str">
        <f t="shared" si="162"/>
        <v>Plumas County Office of Education</v>
      </c>
      <c r="C3852" t="str">
        <f t="shared" si="169"/>
        <v>School District</v>
      </c>
      <c r="D3852" t="str">
        <f t="shared" si="169"/>
        <v>06</v>
      </c>
      <c r="E3852" t="str">
        <f t="shared" si="169"/>
        <v>063</v>
      </c>
      <c r="F3852" t="str">
        <f t="shared" si="169"/>
        <v>91102</v>
      </c>
      <c r="G3852" t="str">
        <f t="shared" si="169"/>
        <v>CA</v>
      </c>
      <c r="L3852">
        <f t="shared" si="164"/>
        <v>8.0335579999999993</v>
      </c>
      <c r="M3852">
        <f t="shared" si="165"/>
        <v>3.4354089999999999</v>
      </c>
      <c r="X3852">
        <f t="shared" si="166"/>
        <v>0.26472145974874889</v>
      </c>
    </row>
    <row r="3853" spans="1:24">
      <c r="A3853">
        <v>2021</v>
      </c>
      <c r="B3853" t="str">
        <f t="shared" si="162"/>
        <v>Plumas Lake Elementary School District</v>
      </c>
      <c r="C3853" t="str">
        <f t="shared" si="169"/>
        <v>School District</v>
      </c>
      <c r="D3853" t="str">
        <f t="shared" si="169"/>
        <v>06</v>
      </c>
      <c r="E3853" t="str">
        <f t="shared" si="169"/>
        <v>115</v>
      </c>
      <c r="F3853" t="str">
        <f t="shared" si="169"/>
        <v>31180</v>
      </c>
      <c r="G3853" t="str">
        <f t="shared" si="169"/>
        <v>CA</v>
      </c>
      <c r="L3853">
        <f t="shared" si="164"/>
        <v>37.695310999999997</v>
      </c>
      <c r="M3853">
        <f t="shared" si="165"/>
        <v>16.009311</v>
      </c>
      <c r="X3853">
        <f t="shared" si="166"/>
        <v>5.5667868005685135E-2</v>
      </c>
    </row>
    <row r="3854" spans="1:24">
      <c r="A3854">
        <v>2021</v>
      </c>
      <c r="B3854" t="str">
        <f t="shared" si="162"/>
        <v>Point Arena Schools District</v>
      </c>
      <c r="C3854" t="str">
        <f t="shared" si="169"/>
        <v>School District</v>
      </c>
      <c r="D3854" t="str">
        <f t="shared" si="169"/>
        <v>06</v>
      </c>
      <c r="E3854" t="str">
        <f t="shared" si="169"/>
        <v>045</v>
      </c>
      <c r="F3854" t="str">
        <f t="shared" si="169"/>
        <v>31230</v>
      </c>
      <c r="G3854" t="str">
        <f t="shared" si="169"/>
        <v>CA</v>
      </c>
      <c r="L3854">
        <f t="shared" si="164"/>
        <v>19.403554</v>
      </c>
      <c r="M3854">
        <f t="shared" si="165"/>
        <v>9.4329319999999992</v>
      </c>
      <c r="X3854" t="str">
        <f t="shared" si="166"/>
        <v/>
      </c>
    </row>
    <row r="3855" spans="1:24">
      <c r="A3855">
        <v>2021</v>
      </c>
      <c r="B3855" t="str">
        <f t="shared" si="162"/>
        <v>Pollock Pines Elementary School District</v>
      </c>
      <c r="C3855" t="str">
        <f t="shared" si="169"/>
        <v>School District</v>
      </c>
      <c r="D3855" t="str">
        <f t="shared" si="169"/>
        <v>06</v>
      </c>
      <c r="E3855" t="str">
        <f t="shared" si="169"/>
        <v>017</v>
      </c>
      <c r="F3855" t="str">
        <f t="shared" si="169"/>
        <v>31290</v>
      </c>
      <c r="G3855" t="str">
        <f t="shared" si="169"/>
        <v>CA</v>
      </c>
      <c r="L3855">
        <f t="shared" si="164"/>
        <v>19.086562000000001</v>
      </c>
      <c r="M3855">
        <f t="shared" si="165"/>
        <v>7.5799759999999994</v>
      </c>
      <c r="X3855">
        <f t="shared" si="166"/>
        <v>3.8130225640754065E-2</v>
      </c>
    </row>
    <row r="3856" spans="1:24">
      <c r="A3856">
        <v>2021</v>
      </c>
      <c r="B3856" t="str">
        <f t="shared" si="162"/>
        <v>Pomona</v>
      </c>
      <c r="C3856" t="str">
        <f t="shared" si="169"/>
        <v>City</v>
      </c>
      <c r="D3856" t="str">
        <f t="shared" si="169"/>
        <v>06</v>
      </c>
      <c r="E3856" t="str">
        <f t="shared" si="169"/>
        <v>037</v>
      </c>
      <c r="F3856">
        <f t="shared" si="169"/>
        <v>58072</v>
      </c>
      <c r="G3856" t="str">
        <f t="shared" si="169"/>
        <v>CA</v>
      </c>
      <c r="L3856">
        <f t="shared" si="164"/>
        <v>367.96079599999996</v>
      </c>
      <c r="M3856">
        <f t="shared" si="165"/>
        <v>121.429211</v>
      </c>
      <c r="X3856">
        <f t="shared" si="166"/>
        <v>0.20103516664597496</v>
      </c>
    </row>
    <row r="3857" spans="1:24">
      <c r="A3857">
        <v>2021</v>
      </c>
      <c r="B3857" t="str">
        <f t="shared" si="162"/>
        <v>Pomona Unified School District</v>
      </c>
      <c r="C3857" t="str">
        <f t="shared" ref="C3857:G3866" si="170">C994</f>
        <v>School District</v>
      </c>
      <c r="D3857" t="str">
        <f t="shared" si="170"/>
        <v>06</v>
      </c>
      <c r="E3857" t="str">
        <f t="shared" si="170"/>
        <v>037</v>
      </c>
      <c r="F3857" t="str">
        <f t="shared" si="170"/>
        <v>31320</v>
      </c>
      <c r="G3857" t="str">
        <f t="shared" si="170"/>
        <v>CA</v>
      </c>
      <c r="L3857">
        <f t="shared" si="164"/>
        <v>873.05434300000002</v>
      </c>
      <c r="M3857">
        <f t="shared" si="165"/>
        <v>373.472645</v>
      </c>
      <c r="X3857">
        <f t="shared" si="166"/>
        <v>9.9364026092551017E-2</v>
      </c>
    </row>
    <row r="3858" spans="1:24">
      <c r="A3858">
        <v>2021</v>
      </c>
      <c r="B3858" t="str">
        <f t="shared" si="162"/>
        <v>Pond Union Elementary School District</v>
      </c>
      <c r="C3858" t="str">
        <f t="shared" si="170"/>
        <v>School District</v>
      </c>
      <c r="D3858" t="str">
        <f t="shared" si="170"/>
        <v>06</v>
      </c>
      <c r="E3858" t="str">
        <f t="shared" si="170"/>
        <v>029</v>
      </c>
      <c r="F3858" t="str">
        <f t="shared" si="170"/>
        <v>31350</v>
      </c>
      <c r="G3858" t="str">
        <f t="shared" si="170"/>
        <v>CA</v>
      </c>
      <c r="L3858">
        <f t="shared" si="164"/>
        <v>5.8181620000000001</v>
      </c>
      <c r="M3858">
        <f t="shared" si="165"/>
        <v>2.8792949999999999</v>
      </c>
      <c r="X3858">
        <f t="shared" si="166"/>
        <v>0.1662854795355346</v>
      </c>
    </row>
    <row r="3859" spans="1:24">
      <c r="A3859">
        <v>2021</v>
      </c>
      <c r="B3859" t="str">
        <f t="shared" si="162"/>
        <v>Pope Valley Union Elementary School District</v>
      </c>
      <c r="C3859" t="str">
        <f t="shared" si="170"/>
        <v>School District</v>
      </c>
      <c r="D3859" t="str">
        <f t="shared" si="170"/>
        <v>06</v>
      </c>
      <c r="E3859" t="str">
        <f t="shared" si="170"/>
        <v>055</v>
      </c>
      <c r="F3859" t="str">
        <f t="shared" si="170"/>
        <v>31380</v>
      </c>
      <c r="G3859" t="str">
        <f t="shared" si="170"/>
        <v>CA</v>
      </c>
      <c r="L3859">
        <f t="shared" si="164"/>
        <v>3.4951539999999999</v>
      </c>
      <c r="M3859">
        <f t="shared" si="165"/>
        <v>1.7017089999999999</v>
      </c>
      <c r="X3859">
        <f t="shared" si="166"/>
        <v>4.3732594286335788E-2</v>
      </c>
    </row>
    <row r="3860" spans="1:24">
      <c r="A3860">
        <v>2021</v>
      </c>
      <c r="B3860" t="str">
        <f t="shared" si="162"/>
        <v>Port Hueneme</v>
      </c>
      <c r="C3860" t="str">
        <f t="shared" si="170"/>
        <v>City</v>
      </c>
      <c r="D3860" t="str">
        <f t="shared" si="170"/>
        <v>06</v>
      </c>
      <c r="E3860" t="str">
        <f t="shared" si="170"/>
        <v>111</v>
      </c>
      <c r="F3860">
        <f t="shared" si="170"/>
        <v>58296</v>
      </c>
      <c r="G3860" t="str">
        <f t="shared" si="170"/>
        <v>CA</v>
      </c>
      <c r="L3860">
        <f t="shared" si="164"/>
        <v>73.105361000000002</v>
      </c>
      <c r="M3860">
        <f t="shared" si="165"/>
        <v>23.540537999999998</v>
      </c>
      <c r="X3860">
        <f t="shared" si="166"/>
        <v>8.6032522140418483E-2</v>
      </c>
    </row>
    <row r="3861" spans="1:24">
      <c r="A3861">
        <v>2021</v>
      </c>
      <c r="B3861" t="str">
        <f t="shared" si="162"/>
        <v>Porterville</v>
      </c>
      <c r="C3861" t="str">
        <f t="shared" si="170"/>
        <v>City</v>
      </c>
      <c r="D3861" t="str">
        <f t="shared" si="170"/>
        <v>06</v>
      </c>
      <c r="E3861" t="str">
        <f t="shared" si="170"/>
        <v>107</v>
      </c>
      <c r="F3861">
        <f t="shared" si="170"/>
        <v>58240</v>
      </c>
      <c r="G3861" t="str">
        <f t="shared" si="170"/>
        <v>CA</v>
      </c>
      <c r="L3861">
        <f t="shared" si="164"/>
        <v>132.14237699999998</v>
      </c>
      <c r="M3861">
        <f t="shared" si="165"/>
        <v>31.830611999999999</v>
      </c>
      <c r="X3861">
        <f t="shared" si="166"/>
        <v>5.7573988630300527E-2</v>
      </c>
    </row>
    <row r="3862" spans="1:24">
      <c r="A3862">
        <v>2021</v>
      </c>
      <c r="B3862" t="str">
        <f t="shared" si="162"/>
        <v>Porterville Unified School District</v>
      </c>
      <c r="C3862" t="str">
        <f t="shared" si="170"/>
        <v>School District</v>
      </c>
      <c r="D3862" t="str">
        <f t="shared" si="170"/>
        <v>06</v>
      </c>
      <c r="E3862" t="str">
        <f t="shared" si="170"/>
        <v>107</v>
      </c>
      <c r="F3862" t="str">
        <f t="shared" si="170"/>
        <v>00064</v>
      </c>
      <c r="G3862" t="str">
        <f t="shared" si="170"/>
        <v>CA</v>
      </c>
      <c r="L3862">
        <f t="shared" si="164"/>
        <v>492.79585099999997</v>
      </c>
      <c r="M3862">
        <f t="shared" si="165"/>
        <v>219.32538</v>
      </c>
      <c r="X3862">
        <f t="shared" si="166"/>
        <v>9.3569717450397008E-2</v>
      </c>
    </row>
    <row r="3863" spans="1:24">
      <c r="A3863">
        <v>2021</v>
      </c>
      <c r="B3863" t="str">
        <f t="shared" si="162"/>
        <v>Portola</v>
      </c>
      <c r="C3863" t="str">
        <f t="shared" si="170"/>
        <v>City</v>
      </c>
      <c r="D3863" t="str">
        <f t="shared" si="170"/>
        <v>06</v>
      </c>
      <c r="E3863" t="str">
        <f t="shared" si="170"/>
        <v>063</v>
      </c>
      <c r="F3863">
        <f t="shared" si="170"/>
        <v>58352</v>
      </c>
      <c r="G3863" t="str">
        <f t="shared" si="170"/>
        <v>CA</v>
      </c>
      <c r="L3863">
        <f t="shared" si="164"/>
        <v>4.9260389999999994</v>
      </c>
      <c r="M3863">
        <f t="shared" si="165"/>
        <v>1.188232</v>
      </c>
      <c r="X3863">
        <f t="shared" si="166"/>
        <v>-3.6004559070141468E-3</v>
      </c>
    </row>
    <row r="3864" spans="1:24">
      <c r="A3864">
        <v>2021</v>
      </c>
      <c r="B3864" t="str">
        <f t="shared" si="162"/>
        <v>Portola Valley School District</v>
      </c>
      <c r="C3864" t="str">
        <f t="shared" si="170"/>
        <v>School District</v>
      </c>
      <c r="D3864" t="str">
        <f t="shared" si="170"/>
        <v>06</v>
      </c>
      <c r="E3864" t="str">
        <f t="shared" si="170"/>
        <v>081</v>
      </c>
      <c r="F3864" t="str">
        <f t="shared" si="170"/>
        <v>31470</v>
      </c>
      <c r="G3864" t="str">
        <f t="shared" si="170"/>
        <v>CA</v>
      </c>
      <c r="L3864">
        <f t="shared" si="164"/>
        <v>38.976199999999999</v>
      </c>
      <c r="M3864">
        <f t="shared" si="165"/>
        <v>17.441489000000001</v>
      </c>
      <c r="X3864" t="str">
        <f t="shared" si="166"/>
        <v/>
      </c>
    </row>
    <row r="3865" spans="1:24">
      <c r="A3865">
        <v>2021</v>
      </c>
      <c r="B3865" t="str">
        <f t="shared" si="162"/>
        <v>Potter Valley Community Unified School District</v>
      </c>
      <c r="C3865" t="str">
        <f t="shared" si="170"/>
        <v>School District</v>
      </c>
      <c r="D3865" t="str">
        <f t="shared" si="170"/>
        <v>06</v>
      </c>
      <c r="E3865" t="str">
        <f t="shared" si="170"/>
        <v>045</v>
      </c>
      <c r="F3865" t="str">
        <f t="shared" si="170"/>
        <v>31400</v>
      </c>
      <c r="G3865" t="str">
        <f t="shared" si="170"/>
        <v>CA</v>
      </c>
      <c r="L3865">
        <f t="shared" si="164"/>
        <v>10.558582999999999</v>
      </c>
      <c r="M3865">
        <f t="shared" si="165"/>
        <v>4.3753130000000002</v>
      </c>
      <c r="X3865">
        <f t="shared" si="166"/>
        <v>3.4641583916245021E-2</v>
      </c>
    </row>
    <row r="3866" spans="1:24">
      <c r="A3866">
        <v>2021</v>
      </c>
      <c r="B3866" t="str">
        <f t="shared" si="162"/>
        <v>Poway</v>
      </c>
      <c r="C3866" t="str">
        <f t="shared" si="170"/>
        <v>City</v>
      </c>
      <c r="D3866" t="str">
        <f t="shared" si="170"/>
        <v>06</v>
      </c>
      <c r="E3866" t="str">
        <f t="shared" si="170"/>
        <v>073</v>
      </c>
      <c r="F3866">
        <f t="shared" si="170"/>
        <v>58520</v>
      </c>
      <c r="G3866" t="str">
        <f t="shared" si="170"/>
        <v>CA</v>
      </c>
      <c r="L3866">
        <f t="shared" si="164"/>
        <v>153.27221599999999</v>
      </c>
      <c r="M3866">
        <f t="shared" si="165"/>
        <v>50.554713999999997</v>
      </c>
      <c r="X3866">
        <f t="shared" si="166"/>
        <v>0.1454467970716424</v>
      </c>
    </row>
    <row r="3867" spans="1:24">
      <c r="A3867">
        <v>2021</v>
      </c>
      <c r="B3867" t="str">
        <f t="shared" si="162"/>
        <v>Poway Unified School District</v>
      </c>
      <c r="C3867" t="str">
        <f t="shared" ref="C3867:G3876" si="171">C1004</f>
        <v>School District</v>
      </c>
      <c r="D3867" t="str">
        <f t="shared" si="171"/>
        <v>06</v>
      </c>
      <c r="E3867" t="str">
        <f t="shared" si="171"/>
        <v>073</v>
      </c>
      <c r="F3867" t="str">
        <f t="shared" si="171"/>
        <v>31530</v>
      </c>
      <c r="G3867" t="str">
        <f t="shared" si="171"/>
        <v>CA</v>
      </c>
      <c r="L3867">
        <f t="shared" si="164"/>
        <v>999.02669299999991</v>
      </c>
      <c r="M3867">
        <f t="shared" si="165"/>
        <v>430.73474899999997</v>
      </c>
      <c r="X3867">
        <f t="shared" si="166"/>
        <v>4.9203981285223977E-2</v>
      </c>
    </row>
    <row r="3868" spans="1:24">
      <c r="A3868">
        <v>2021</v>
      </c>
      <c r="B3868" t="str">
        <f t="shared" si="162"/>
        <v>Princeton Joint Unified School District</v>
      </c>
      <c r="C3868" t="str">
        <f t="shared" si="171"/>
        <v>School District</v>
      </c>
      <c r="D3868" t="str">
        <f t="shared" si="171"/>
        <v>06</v>
      </c>
      <c r="E3868" t="str">
        <f t="shared" si="171"/>
        <v>021</v>
      </c>
      <c r="F3868" t="str">
        <f t="shared" si="171"/>
        <v>31620</v>
      </c>
      <c r="G3868" t="str">
        <f t="shared" si="171"/>
        <v>CA</v>
      </c>
      <c r="L3868">
        <f t="shared" si="164"/>
        <v>7.507307</v>
      </c>
      <c r="M3868">
        <f t="shared" si="165"/>
        <v>2.8365229999999997</v>
      </c>
      <c r="X3868">
        <f t="shared" si="166"/>
        <v>8.2125395489714731E-2</v>
      </c>
    </row>
    <row r="3869" spans="1:24">
      <c r="A3869">
        <v>2021</v>
      </c>
      <c r="B3869" t="str">
        <f t="shared" si="162"/>
        <v>Quartz Valley Indian Reservation</v>
      </c>
      <c r="C3869" t="str">
        <f t="shared" si="171"/>
        <v>Special District</v>
      </c>
      <c r="D3869" t="str">
        <f t="shared" si="171"/>
        <v>06</v>
      </c>
      <c r="E3869" t="str">
        <f t="shared" si="171"/>
        <v>093</v>
      </c>
      <c r="F3869">
        <f t="shared" si="171"/>
        <v>99052</v>
      </c>
      <c r="G3869" t="str">
        <f t="shared" si="171"/>
        <v>CA</v>
      </c>
      <c r="L3869">
        <f t="shared" si="164"/>
        <v>10.939449999999999</v>
      </c>
      <c r="M3869">
        <f t="shared" si="165"/>
        <v>1.1120079999999999</v>
      </c>
      <c r="X3869" t="str">
        <f t="shared" si="166"/>
        <v/>
      </c>
    </row>
    <row r="3870" spans="1:24">
      <c r="A3870">
        <v>2021</v>
      </c>
      <c r="B3870" t="str">
        <f t="shared" si="162"/>
        <v>Raisin City School District</v>
      </c>
      <c r="C3870" t="str">
        <f t="shared" si="171"/>
        <v>School District</v>
      </c>
      <c r="D3870" t="str">
        <f t="shared" si="171"/>
        <v>06</v>
      </c>
      <c r="E3870" t="str">
        <f t="shared" si="171"/>
        <v>019</v>
      </c>
      <c r="F3870" t="str">
        <f t="shared" si="171"/>
        <v>31680</v>
      </c>
      <c r="G3870" t="str">
        <f t="shared" si="171"/>
        <v>CA</v>
      </c>
      <c r="L3870">
        <f t="shared" si="164"/>
        <v>11.666667</v>
      </c>
      <c r="M3870">
        <f t="shared" si="165"/>
        <v>5.5008499999999998</v>
      </c>
      <c r="X3870" t="str">
        <f t="shared" si="166"/>
        <v/>
      </c>
    </row>
    <row r="3871" spans="1:24">
      <c r="A3871">
        <v>2021</v>
      </c>
      <c r="B3871" t="str">
        <f t="shared" si="162"/>
        <v>Ramona Band of Cahuilla</v>
      </c>
      <c r="C3871" t="str">
        <f t="shared" si="171"/>
        <v>Special District</v>
      </c>
      <c r="D3871" t="str">
        <f t="shared" si="171"/>
        <v>06</v>
      </c>
      <c r="E3871" t="str">
        <f t="shared" si="171"/>
        <v>065</v>
      </c>
      <c r="F3871">
        <f t="shared" si="171"/>
        <v>99053</v>
      </c>
      <c r="G3871" t="str">
        <f t="shared" si="171"/>
        <v>CA</v>
      </c>
      <c r="L3871">
        <f t="shared" si="164"/>
        <v>3.8479939999999999</v>
      </c>
      <c r="M3871">
        <f t="shared" si="165"/>
        <v>1.338203</v>
      </c>
      <c r="X3871" t="str">
        <f t="shared" si="166"/>
        <v/>
      </c>
    </row>
    <row r="3872" spans="1:24">
      <c r="A3872">
        <v>2021</v>
      </c>
      <c r="B3872" t="str">
        <f t="shared" si="162"/>
        <v>Ramona Unified School District</v>
      </c>
      <c r="C3872" t="str">
        <f t="shared" si="171"/>
        <v>School District</v>
      </c>
      <c r="D3872" t="str">
        <f t="shared" si="171"/>
        <v>06</v>
      </c>
      <c r="E3872" t="str">
        <f t="shared" si="171"/>
        <v>073</v>
      </c>
      <c r="F3872" t="str">
        <f t="shared" si="171"/>
        <v>31710</v>
      </c>
      <c r="G3872" t="str">
        <f t="shared" si="171"/>
        <v>CA</v>
      </c>
      <c r="L3872">
        <f t="shared" si="164"/>
        <v>141.721442</v>
      </c>
      <c r="M3872">
        <f t="shared" si="165"/>
        <v>66.714309999999998</v>
      </c>
      <c r="X3872" t="str">
        <f t="shared" si="166"/>
        <v/>
      </c>
    </row>
    <row r="3873" spans="1:24">
      <c r="A3873">
        <v>2021</v>
      </c>
      <c r="B3873" t="str">
        <f t="shared" si="162"/>
        <v>Rancho Cordova</v>
      </c>
      <c r="C3873" t="str">
        <f t="shared" si="171"/>
        <v>City</v>
      </c>
      <c r="D3873" t="str">
        <f t="shared" si="171"/>
        <v>06</v>
      </c>
      <c r="E3873" t="str">
        <f t="shared" si="171"/>
        <v>067</v>
      </c>
      <c r="F3873">
        <f t="shared" si="171"/>
        <v>59444</v>
      </c>
      <c r="G3873" t="str">
        <f t="shared" si="171"/>
        <v>CA</v>
      </c>
      <c r="L3873">
        <f t="shared" si="164"/>
        <v>203.47225999999998</v>
      </c>
      <c r="M3873">
        <f t="shared" si="165"/>
        <v>77.099767</v>
      </c>
      <c r="X3873">
        <f t="shared" si="166"/>
        <v>0.13887283879861465</v>
      </c>
    </row>
    <row r="3874" spans="1:24">
      <c r="A3874">
        <v>2021</v>
      </c>
      <c r="B3874" t="str">
        <f t="shared" ref="B3874:B3937" si="172">B1011</f>
        <v>Rancho Cucamonga</v>
      </c>
      <c r="C3874" t="str">
        <f t="shared" si="171"/>
        <v>City</v>
      </c>
      <c r="D3874" t="str">
        <f t="shared" si="171"/>
        <v>06</v>
      </c>
      <c r="E3874" t="str">
        <f t="shared" si="171"/>
        <v>071</v>
      </c>
      <c r="F3874">
        <f t="shared" si="171"/>
        <v>59451</v>
      </c>
      <c r="G3874" t="str">
        <f t="shared" si="171"/>
        <v>CA</v>
      </c>
      <c r="L3874">
        <f t="shared" si="164"/>
        <v>330.59541100000001</v>
      </c>
      <c r="M3874">
        <f t="shared" si="165"/>
        <v>93.263305000000003</v>
      </c>
      <c r="X3874">
        <f t="shared" si="166"/>
        <v>0.18747938075761131</v>
      </c>
    </row>
    <row r="3875" spans="1:24">
      <c r="A3875">
        <v>2021</v>
      </c>
      <c r="B3875" t="str">
        <f t="shared" si="172"/>
        <v>Rancho Mirage</v>
      </c>
      <c r="C3875" t="str">
        <f t="shared" si="171"/>
        <v>City</v>
      </c>
      <c r="D3875" t="str">
        <f t="shared" si="171"/>
        <v>06</v>
      </c>
      <c r="E3875" t="str">
        <f t="shared" si="171"/>
        <v>065</v>
      </c>
      <c r="F3875">
        <f t="shared" si="171"/>
        <v>59500</v>
      </c>
      <c r="G3875" t="str">
        <f t="shared" si="171"/>
        <v>CA</v>
      </c>
      <c r="L3875">
        <f t="shared" si="164"/>
        <v>109.200965</v>
      </c>
      <c r="M3875">
        <f t="shared" si="165"/>
        <v>32.937497</v>
      </c>
      <c r="X3875">
        <f t="shared" si="166"/>
        <v>7.8710840668291135E-2</v>
      </c>
    </row>
    <row r="3876" spans="1:24">
      <c r="A3876">
        <v>2021</v>
      </c>
      <c r="B3876" t="str">
        <f t="shared" si="172"/>
        <v>Rancho Palos Verdes</v>
      </c>
      <c r="C3876" t="str">
        <f t="shared" si="171"/>
        <v>City</v>
      </c>
      <c r="D3876" t="str">
        <f t="shared" si="171"/>
        <v>06</v>
      </c>
      <c r="E3876" t="str">
        <f t="shared" si="171"/>
        <v>037</v>
      </c>
      <c r="F3876">
        <f t="shared" si="171"/>
        <v>59514</v>
      </c>
      <c r="G3876" t="str">
        <f t="shared" si="171"/>
        <v>CA</v>
      </c>
      <c r="L3876">
        <f t="shared" si="164"/>
        <v>67.626740999999996</v>
      </c>
      <c r="M3876">
        <f t="shared" si="165"/>
        <v>30.112822999999999</v>
      </c>
      <c r="X3876">
        <f t="shared" si="166"/>
        <v>0.23195691689068135</v>
      </c>
    </row>
    <row r="3877" spans="1:24">
      <c r="A3877">
        <v>2021</v>
      </c>
      <c r="B3877" t="str">
        <f t="shared" si="172"/>
        <v>Rancho Santa Fe School District</v>
      </c>
      <c r="C3877" t="str">
        <f t="shared" ref="C3877:G3886" si="173">C1014</f>
        <v>School District</v>
      </c>
      <c r="D3877" t="str">
        <f t="shared" si="173"/>
        <v>06</v>
      </c>
      <c r="E3877" t="str">
        <f t="shared" si="173"/>
        <v>073</v>
      </c>
      <c r="F3877" t="str">
        <f t="shared" si="173"/>
        <v>31740</v>
      </c>
      <c r="G3877" t="str">
        <f t="shared" si="173"/>
        <v>CA</v>
      </c>
      <c r="L3877">
        <f t="shared" si="164"/>
        <v>29.566479999999999</v>
      </c>
      <c r="M3877">
        <f t="shared" si="165"/>
        <v>13.372055999999999</v>
      </c>
      <c r="X3877" t="str">
        <f t="shared" si="166"/>
        <v/>
      </c>
    </row>
    <row r="3878" spans="1:24">
      <c r="A3878">
        <v>2021</v>
      </c>
      <c r="B3878" t="str">
        <f t="shared" si="172"/>
        <v>Rancho Santa Margarita</v>
      </c>
      <c r="C3878" t="str">
        <f t="shared" si="173"/>
        <v>City</v>
      </c>
      <c r="D3878" t="str">
        <f t="shared" si="173"/>
        <v>06</v>
      </c>
      <c r="E3878" t="str">
        <f t="shared" si="173"/>
        <v>059</v>
      </c>
      <c r="F3878">
        <f t="shared" si="173"/>
        <v>59587</v>
      </c>
      <c r="G3878" t="str">
        <f t="shared" si="173"/>
        <v>CA</v>
      </c>
      <c r="L3878">
        <f t="shared" si="164"/>
        <v>44.446821999999997</v>
      </c>
      <c r="M3878">
        <f t="shared" si="165"/>
        <v>19.14537</v>
      </c>
      <c r="X3878">
        <f t="shared" si="166"/>
        <v>2.9692645294188351E-2</v>
      </c>
    </row>
    <row r="3879" spans="1:24">
      <c r="A3879">
        <v>2021</v>
      </c>
      <c r="B3879" t="str">
        <f t="shared" si="172"/>
        <v>Ravendale-Termo School District</v>
      </c>
      <c r="C3879" t="str">
        <f t="shared" si="173"/>
        <v>School District</v>
      </c>
      <c r="D3879" t="str">
        <f t="shared" si="173"/>
        <v>06</v>
      </c>
      <c r="E3879" t="str">
        <f t="shared" si="173"/>
        <v>035</v>
      </c>
      <c r="F3879" t="str">
        <f t="shared" si="173"/>
        <v>31830</v>
      </c>
      <c r="G3879" t="str">
        <f t="shared" si="173"/>
        <v>CA</v>
      </c>
      <c r="L3879">
        <f t="shared" si="164"/>
        <v>0.62926599999999999</v>
      </c>
      <c r="M3879">
        <f t="shared" si="165"/>
        <v>0.31173499999999998</v>
      </c>
      <c r="X3879" t="str">
        <f t="shared" si="166"/>
        <v/>
      </c>
    </row>
    <row r="3880" spans="1:24">
      <c r="A3880">
        <v>2021</v>
      </c>
      <c r="B3880" t="str">
        <f t="shared" si="172"/>
        <v>Ravenswood City School District</v>
      </c>
      <c r="C3880" t="str">
        <f t="shared" si="173"/>
        <v>School District</v>
      </c>
      <c r="D3880" t="str">
        <f t="shared" si="173"/>
        <v>06</v>
      </c>
      <c r="E3880" t="str">
        <f t="shared" si="173"/>
        <v>081</v>
      </c>
      <c r="F3880" t="str">
        <f t="shared" si="173"/>
        <v>31860</v>
      </c>
      <c r="G3880" t="str">
        <f t="shared" si="173"/>
        <v>CA</v>
      </c>
      <c r="L3880">
        <f t="shared" si="164"/>
        <v>110.4764</v>
      </c>
      <c r="M3880">
        <f t="shared" si="165"/>
        <v>50.919008999999996</v>
      </c>
      <c r="X3880" t="str">
        <f t="shared" si="166"/>
        <v/>
      </c>
    </row>
    <row r="3881" spans="1:24">
      <c r="A3881">
        <v>2021</v>
      </c>
      <c r="B3881" t="str">
        <f t="shared" si="172"/>
        <v>Raymond-Knowles Union Elementary School District</v>
      </c>
      <c r="C3881" t="str">
        <f t="shared" si="173"/>
        <v>School District</v>
      </c>
      <c r="D3881" t="str">
        <f t="shared" si="173"/>
        <v>06</v>
      </c>
      <c r="E3881" t="str">
        <f t="shared" si="173"/>
        <v>039</v>
      </c>
      <c r="F3881" t="str">
        <f t="shared" si="173"/>
        <v>31920</v>
      </c>
      <c r="G3881" t="str">
        <f t="shared" si="173"/>
        <v>CA</v>
      </c>
      <c r="L3881">
        <f t="shared" si="164"/>
        <v>2.5476909999999999</v>
      </c>
      <c r="M3881">
        <f t="shared" si="165"/>
        <v>1.2460439999999999</v>
      </c>
      <c r="X3881">
        <f t="shared" si="166"/>
        <v>6.9300199530194881E-2</v>
      </c>
    </row>
    <row r="3882" spans="1:24">
      <c r="A3882">
        <v>2021</v>
      </c>
      <c r="B3882" t="str">
        <f t="shared" si="172"/>
        <v>Reclamation District No. 2027</v>
      </c>
      <c r="C3882" t="str">
        <f t="shared" si="173"/>
        <v>Special District</v>
      </c>
      <c r="D3882" t="str">
        <f t="shared" si="173"/>
        <v>06</v>
      </c>
      <c r="E3882" t="str">
        <f t="shared" si="173"/>
        <v>077</v>
      </c>
      <c r="F3882" t="str">
        <f t="shared" si="173"/>
        <v>99101</v>
      </c>
      <c r="G3882" t="str">
        <f t="shared" si="173"/>
        <v>CA</v>
      </c>
      <c r="L3882">
        <f t="shared" si="164"/>
        <v>1.7312219999999998</v>
      </c>
      <c r="M3882">
        <f t="shared" si="165"/>
        <v>1.7312219999999998</v>
      </c>
      <c r="X3882" t="str">
        <f t="shared" si="166"/>
        <v/>
      </c>
    </row>
    <row r="3883" spans="1:24">
      <c r="A3883">
        <v>2021</v>
      </c>
      <c r="B3883" t="str">
        <f t="shared" si="172"/>
        <v>Red Bluff</v>
      </c>
      <c r="C3883" t="str">
        <f t="shared" si="173"/>
        <v>City</v>
      </c>
      <c r="D3883" t="str">
        <f t="shared" si="173"/>
        <v>06</v>
      </c>
      <c r="E3883" t="str">
        <f t="shared" si="173"/>
        <v>103</v>
      </c>
      <c r="F3883">
        <f t="shared" si="173"/>
        <v>59892</v>
      </c>
      <c r="G3883" t="str">
        <f t="shared" si="173"/>
        <v>CA</v>
      </c>
      <c r="L3883">
        <f t="shared" si="164"/>
        <v>37.238287999999997</v>
      </c>
      <c r="M3883">
        <f t="shared" si="165"/>
        <v>13.334337</v>
      </c>
      <c r="X3883">
        <f t="shared" si="166"/>
        <v>9.129406438202925E-2</v>
      </c>
    </row>
    <row r="3884" spans="1:24">
      <c r="A3884">
        <v>2021</v>
      </c>
      <c r="B3884" t="str">
        <f t="shared" si="172"/>
        <v>Red Bluff Joint Union High School District</v>
      </c>
      <c r="C3884" t="str">
        <f t="shared" si="173"/>
        <v>School District</v>
      </c>
      <c r="D3884" t="str">
        <f t="shared" si="173"/>
        <v>06</v>
      </c>
      <c r="E3884" t="str">
        <f t="shared" si="173"/>
        <v>089</v>
      </c>
      <c r="F3884" t="str">
        <f t="shared" si="173"/>
        <v>32010</v>
      </c>
      <c r="G3884" t="str">
        <f t="shared" si="173"/>
        <v>CA</v>
      </c>
      <c r="L3884">
        <f t="shared" si="164"/>
        <v>55.771966999999997</v>
      </c>
      <c r="M3884">
        <f t="shared" si="165"/>
        <v>27.026316999999999</v>
      </c>
      <c r="X3884">
        <f t="shared" si="166"/>
        <v>6.7104283226586472E-2</v>
      </c>
    </row>
    <row r="3885" spans="1:24">
      <c r="A3885">
        <v>2021</v>
      </c>
      <c r="B3885" t="str">
        <f t="shared" si="172"/>
        <v>Red Bluff Union Elementary School District</v>
      </c>
      <c r="C3885" t="str">
        <f t="shared" si="173"/>
        <v>School District</v>
      </c>
      <c r="D3885" t="str">
        <f t="shared" si="173"/>
        <v>06</v>
      </c>
      <c r="E3885" t="str">
        <f t="shared" si="173"/>
        <v>103</v>
      </c>
      <c r="F3885" t="str">
        <f t="shared" si="173"/>
        <v>31980</v>
      </c>
      <c r="G3885" t="str">
        <f t="shared" si="173"/>
        <v>CA</v>
      </c>
      <c r="L3885">
        <f t="shared" si="164"/>
        <v>58.883755000000001</v>
      </c>
      <c r="M3885">
        <f t="shared" si="165"/>
        <v>28.330759999999998</v>
      </c>
      <c r="X3885">
        <f t="shared" si="166"/>
        <v>6.6787945394233855E-2</v>
      </c>
    </row>
    <row r="3886" spans="1:24">
      <c r="A3886">
        <v>2021</v>
      </c>
      <c r="B3886" t="str">
        <f t="shared" si="172"/>
        <v>Redding</v>
      </c>
      <c r="C3886" t="str">
        <f t="shared" si="173"/>
        <v>City</v>
      </c>
      <c r="D3886" t="str">
        <f t="shared" si="173"/>
        <v>06</v>
      </c>
      <c r="E3886" t="str">
        <f t="shared" si="173"/>
        <v>089</v>
      </c>
      <c r="F3886">
        <f t="shared" si="173"/>
        <v>59920</v>
      </c>
      <c r="G3886" t="str">
        <f t="shared" si="173"/>
        <v>CA</v>
      </c>
      <c r="L3886">
        <f t="shared" si="164"/>
        <v>494.74773799999997</v>
      </c>
      <c r="M3886">
        <f t="shared" si="165"/>
        <v>84.327612000000002</v>
      </c>
      <c r="X3886">
        <f t="shared" si="166"/>
        <v>9.2751309480165571E-3</v>
      </c>
    </row>
    <row r="3887" spans="1:24">
      <c r="A3887">
        <v>2021</v>
      </c>
      <c r="B3887" t="str">
        <f t="shared" si="172"/>
        <v>Redding Elementary School District</v>
      </c>
      <c r="C3887" t="str">
        <f t="shared" ref="C3887:G3896" si="174">C1024</f>
        <v>School District</v>
      </c>
      <c r="D3887" t="str">
        <f t="shared" si="174"/>
        <v>06</v>
      </c>
      <c r="E3887" t="str">
        <f t="shared" si="174"/>
        <v>089</v>
      </c>
      <c r="F3887" t="str">
        <f t="shared" si="174"/>
        <v>32040</v>
      </c>
      <c r="G3887" t="str">
        <f t="shared" si="174"/>
        <v>CA</v>
      </c>
      <c r="L3887">
        <f t="shared" si="164"/>
        <v>93.056435999999991</v>
      </c>
      <c r="M3887">
        <f t="shared" si="165"/>
        <v>42.833379999999998</v>
      </c>
      <c r="X3887">
        <f t="shared" si="166"/>
        <v>4.1785279289639259E-2</v>
      </c>
    </row>
    <row r="3888" spans="1:24">
      <c r="A3888">
        <v>2021</v>
      </c>
      <c r="B3888" t="str">
        <f t="shared" si="172"/>
        <v>Redlands</v>
      </c>
      <c r="C3888" t="str">
        <f t="shared" si="174"/>
        <v>City</v>
      </c>
      <c r="D3888" t="str">
        <f t="shared" si="174"/>
        <v>06</v>
      </c>
      <c r="E3888" t="str">
        <f t="shared" si="174"/>
        <v>071</v>
      </c>
      <c r="F3888">
        <f t="shared" si="174"/>
        <v>59962</v>
      </c>
      <c r="G3888" t="str">
        <f t="shared" si="174"/>
        <v>CA</v>
      </c>
      <c r="L3888">
        <f t="shared" si="164"/>
        <v>253.86071199999998</v>
      </c>
      <c r="M3888">
        <f t="shared" si="165"/>
        <v>82.786283999999995</v>
      </c>
      <c r="X3888">
        <f t="shared" si="166"/>
        <v>0.40834090008761237</v>
      </c>
    </row>
    <row r="3889" spans="1:24">
      <c r="A3889">
        <v>2021</v>
      </c>
      <c r="B3889" t="str">
        <f t="shared" si="172"/>
        <v>Redlands Unified School District</v>
      </c>
      <c r="C3889" t="str">
        <f t="shared" si="174"/>
        <v>School District</v>
      </c>
      <c r="D3889" t="str">
        <f t="shared" si="174"/>
        <v>06</v>
      </c>
      <c r="E3889" t="str">
        <f t="shared" si="174"/>
        <v>071</v>
      </c>
      <c r="F3889" t="str">
        <f t="shared" si="174"/>
        <v>32070</v>
      </c>
      <c r="G3889" t="str">
        <f t="shared" si="174"/>
        <v>CA</v>
      </c>
      <c r="L3889">
        <f t="shared" ref="L3889:L3952" si="175">IFERROR(VLOOKUP(B3889,revenue2021,12,0)*0.000001,IFERROR(L1026/(1+$X3889),L1026))</f>
        <v>638.66053099999999</v>
      </c>
      <c r="M3889">
        <f t="shared" ref="M3889:M3952" si="176">IFERROR(VLOOKUP(B3889,revenue2021,13,0)*0.000001,IFERROR(M1026/(1+$X3889),M1026))</f>
        <v>299.29776799999996</v>
      </c>
      <c r="X3889">
        <f t="shared" ref="X3889:X3952" si="177">IFERROR(VLOOKUP(B3889,chgs2021,4,0),"")</f>
        <v>8.5712575758225149E-2</v>
      </c>
    </row>
    <row r="3890" spans="1:24">
      <c r="A3890">
        <v>2021</v>
      </c>
      <c r="B3890" t="str">
        <f t="shared" si="172"/>
        <v>Redondo Beach</v>
      </c>
      <c r="C3890" t="str">
        <f t="shared" si="174"/>
        <v>City</v>
      </c>
      <c r="D3890" t="str">
        <f t="shared" si="174"/>
        <v>06</v>
      </c>
      <c r="E3890" t="str">
        <f t="shared" si="174"/>
        <v>037</v>
      </c>
      <c r="F3890" t="str">
        <f t="shared" si="174"/>
        <v>60018</v>
      </c>
      <c r="G3890" t="str">
        <f t="shared" si="174"/>
        <v>CA</v>
      </c>
      <c r="L3890">
        <f t="shared" si="175"/>
        <v>231.48988599999998</v>
      </c>
      <c r="M3890">
        <f t="shared" si="176"/>
        <v>90.678359</v>
      </c>
      <c r="X3890">
        <f t="shared" si="177"/>
        <v>0.11508292425508415</v>
      </c>
    </row>
    <row r="3891" spans="1:24">
      <c r="A3891">
        <v>2021</v>
      </c>
      <c r="B3891" t="str">
        <f t="shared" si="172"/>
        <v>Redondo Beach Unified School District</v>
      </c>
      <c r="C3891" t="str">
        <f t="shared" si="174"/>
        <v>School District</v>
      </c>
      <c r="D3891" t="str">
        <f t="shared" si="174"/>
        <v>06</v>
      </c>
      <c r="E3891" t="str">
        <f t="shared" si="174"/>
        <v>037</v>
      </c>
      <c r="F3891" t="str">
        <f t="shared" si="174"/>
        <v>00032</v>
      </c>
      <c r="G3891" t="str">
        <f t="shared" si="174"/>
        <v>CA</v>
      </c>
      <c r="L3891">
        <f t="shared" si="175"/>
        <v>274.253987</v>
      </c>
      <c r="M3891">
        <f t="shared" si="176"/>
        <v>120.254335</v>
      </c>
      <c r="X3891">
        <f t="shared" si="177"/>
        <v>4.6180240622781921E-2</v>
      </c>
    </row>
    <row r="3892" spans="1:24">
      <c r="A3892">
        <v>2021</v>
      </c>
      <c r="B3892" t="str">
        <f t="shared" si="172"/>
        <v>Redwood</v>
      </c>
      <c r="C3892" t="str">
        <f t="shared" si="174"/>
        <v>City</v>
      </c>
      <c r="D3892" t="str">
        <f t="shared" si="174"/>
        <v>06</v>
      </c>
      <c r="E3892" t="str">
        <f t="shared" si="174"/>
        <v>081</v>
      </c>
      <c r="F3892" t="str">
        <f t="shared" si="174"/>
        <v>60102</v>
      </c>
      <c r="G3892" t="str">
        <f t="shared" si="174"/>
        <v>CA</v>
      </c>
      <c r="L3892">
        <f t="shared" si="175"/>
        <v>310.88752799999997</v>
      </c>
      <c r="M3892">
        <f t="shared" si="176"/>
        <v>177.930128</v>
      </c>
      <c r="X3892" t="str">
        <f t="shared" si="177"/>
        <v/>
      </c>
    </row>
    <row r="3893" spans="1:24">
      <c r="A3893">
        <v>2021</v>
      </c>
      <c r="B3893" t="str">
        <f t="shared" si="172"/>
        <v>Redwood City School District</v>
      </c>
      <c r="C3893" t="str">
        <f t="shared" si="174"/>
        <v>School District</v>
      </c>
      <c r="D3893" t="str">
        <f t="shared" si="174"/>
        <v>06</v>
      </c>
      <c r="E3893" t="str">
        <f t="shared" si="174"/>
        <v>081</v>
      </c>
      <c r="F3893" t="str">
        <f t="shared" si="174"/>
        <v>32130</v>
      </c>
      <c r="G3893" t="str">
        <f t="shared" si="174"/>
        <v>CA</v>
      </c>
      <c r="L3893">
        <f t="shared" si="175"/>
        <v>256.22156699999999</v>
      </c>
      <c r="M3893">
        <f t="shared" si="176"/>
        <v>114.26781799999999</v>
      </c>
      <c r="X3893" t="str">
        <f t="shared" si="177"/>
        <v/>
      </c>
    </row>
    <row r="3894" spans="1:24">
      <c r="A3894">
        <v>2021</v>
      </c>
      <c r="B3894" t="str">
        <f t="shared" si="172"/>
        <v>Redwood Region Economic Development Commission</v>
      </c>
      <c r="C3894" t="str">
        <f t="shared" si="174"/>
        <v>Special District</v>
      </c>
      <c r="D3894" t="str">
        <f t="shared" si="174"/>
        <v>06</v>
      </c>
      <c r="E3894" t="str">
        <f t="shared" si="174"/>
        <v>023</v>
      </c>
      <c r="F3894">
        <f t="shared" si="174"/>
        <v>99054</v>
      </c>
      <c r="G3894" t="str">
        <f t="shared" si="174"/>
        <v>CA</v>
      </c>
      <c r="L3894">
        <f t="shared" si="175"/>
        <v>0.87960499999999997</v>
      </c>
      <c r="M3894">
        <f t="shared" si="176"/>
        <v>0.138458</v>
      </c>
      <c r="X3894" t="str">
        <f t="shared" si="177"/>
        <v/>
      </c>
    </row>
    <row r="3895" spans="1:24">
      <c r="A3895">
        <v>2021</v>
      </c>
      <c r="B3895" t="str">
        <f t="shared" si="172"/>
        <v>Reed Union School District</v>
      </c>
      <c r="C3895" t="str">
        <f t="shared" si="174"/>
        <v>School District</v>
      </c>
      <c r="D3895" t="str">
        <f t="shared" si="174"/>
        <v>06</v>
      </c>
      <c r="E3895" t="str">
        <f t="shared" si="174"/>
        <v>041</v>
      </c>
      <c r="F3895" t="str">
        <f t="shared" si="174"/>
        <v>32160</v>
      </c>
      <c r="G3895" t="str">
        <f t="shared" si="174"/>
        <v>CA</v>
      </c>
      <c r="L3895">
        <f t="shared" si="175"/>
        <v>55.515319999999996</v>
      </c>
      <c r="M3895">
        <f t="shared" si="176"/>
        <v>25.809788999999999</v>
      </c>
      <c r="X3895" t="str">
        <f t="shared" si="177"/>
        <v/>
      </c>
    </row>
    <row r="3896" spans="1:24">
      <c r="A3896">
        <v>2021</v>
      </c>
      <c r="B3896" t="str">
        <f t="shared" si="172"/>
        <v>Reedley</v>
      </c>
      <c r="C3896" t="str">
        <f t="shared" si="174"/>
        <v>City</v>
      </c>
      <c r="D3896" t="str">
        <f t="shared" si="174"/>
        <v>06</v>
      </c>
      <c r="E3896" t="str">
        <f t="shared" si="174"/>
        <v>019</v>
      </c>
      <c r="F3896" t="str">
        <f t="shared" si="174"/>
        <v>60242</v>
      </c>
      <c r="G3896" t="str">
        <f t="shared" si="174"/>
        <v>CA</v>
      </c>
      <c r="L3896">
        <f t="shared" si="175"/>
        <v>48.744605999999997</v>
      </c>
      <c r="M3896">
        <f t="shared" si="176"/>
        <v>12.454359999999999</v>
      </c>
      <c r="X3896">
        <f t="shared" si="177"/>
        <v>8.0028732531656939E-3</v>
      </c>
    </row>
    <row r="3897" spans="1:24">
      <c r="A3897">
        <v>2021</v>
      </c>
      <c r="B3897" t="str">
        <f t="shared" si="172"/>
        <v>Reeds Creek Elementary School District</v>
      </c>
      <c r="C3897" t="str">
        <f t="shared" ref="C3897:G3906" si="178">C1034</f>
        <v>School District</v>
      </c>
      <c r="D3897" t="str">
        <f t="shared" si="178"/>
        <v>06</v>
      </c>
      <c r="E3897" t="str">
        <f t="shared" si="178"/>
        <v>103</v>
      </c>
      <c r="F3897" t="str">
        <f t="shared" si="178"/>
        <v>32250</v>
      </c>
      <c r="G3897" t="str">
        <f t="shared" si="178"/>
        <v>CA</v>
      </c>
      <c r="L3897">
        <f t="shared" si="175"/>
        <v>4.4667659999999998</v>
      </c>
      <c r="M3897">
        <f t="shared" si="176"/>
        <v>2.163786</v>
      </c>
      <c r="X3897">
        <f t="shared" si="177"/>
        <v>3.4063318624870081E-2</v>
      </c>
    </row>
    <row r="3898" spans="1:24">
      <c r="A3898">
        <v>2021</v>
      </c>
      <c r="B3898" t="str">
        <f t="shared" si="172"/>
        <v>Reef-Sunset Unified School District</v>
      </c>
      <c r="C3898" t="str">
        <f t="shared" si="178"/>
        <v>School District</v>
      </c>
      <c r="D3898" t="str">
        <f t="shared" si="178"/>
        <v>06</v>
      </c>
      <c r="E3898" t="str">
        <f t="shared" si="178"/>
        <v>031</v>
      </c>
      <c r="F3898" t="str">
        <f t="shared" si="178"/>
        <v>32270</v>
      </c>
      <c r="G3898" t="str">
        <f t="shared" si="178"/>
        <v>CA</v>
      </c>
      <c r="L3898">
        <f t="shared" si="175"/>
        <v>88.551094999999989</v>
      </c>
      <c r="M3898">
        <f t="shared" si="176"/>
        <v>42.090269999999997</v>
      </c>
      <c r="X3898">
        <f t="shared" si="177"/>
        <v>0.10202964227961735</v>
      </c>
    </row>
    <row r="3899" spans="1:24">
      <c r="A3899">
        <v>2021</v>
      </c>
      <c r="B3899" t="str">
        <f t="shared" si="172"/>
        <v>Rescue Union School District</v>
      </c>
      <c r="C3899" t="str">
        <f t="shared" si="178"/>
        <v>School District</v>
      </c>
      <c r="D3899" t="str">
        <f t="shared" si="178"/>
        <v>06</v>
      </c>
      <c r="E3899" t="str">
        <f t="shared" si="178"/>
        <v>017</v>
      </c>
      <c r="F3899" t="str">
        <f t="shared" si="178"/>
        <v>32310</v>
      </c>
      <c r="G3899" t="str">
        <f t="shared" si="178"/>
        <v>CA</v>
      </c>
      <c r="L3899">
        <f t="shared" si="175"/>
        <v>87.269131000000002</v>
      </c>
      <c r="M3899">
        <f t="shared" si="176"/>
        <v>40.530857999999995</v>
      </c>
      <c r="X3899" t="str">
        <f t="shared" si="177"/>
        <v/>
      </c>
    </row>
    <row r="3900" spans="1:24">
      <c r="A3900">
        <v>2021</v>
      </c>
      <c r="B3900" t="str">
        <f t="shared" si="172"/>
        <v>Resource Conservation District of Santa Cruz County</v>
      </c>
      <c r="C3900" t="str">
        <f t="shared" si="178"/>
        <v>Special District</v>
      </c>
      <c r="D3900" t="str">
        <f t="shared" si="178"/>
        <v>06</v>
      </c>
      <c r="E3900" t="str">
        <f t="shared" si="178"/>
        <v>087</v>
      </c>
      <c r="F3900">
        <f t="shared" si="178"/>
        <v>99055</v>
      </c>
      <c r="G3900" t="str">
        <f t="shared" si="178"/>
        <v>CA</v>
      </c>
      <c r="L3900">
        <f t="shared" si="175"/>
        <v>6.9644149999999998</v>
      </c>
      <c r="M3900">
        <f t="shared" si="176"/>
        <v>3.4802429999999998</v>
      </c>
      <c r="X3900" t="str">
        <f t="shared" si="177"/>
        <v/>
      </c>
    </row>
    <row r="3901" spans="1:24">
      <c r="A3901">
        <v>2021</v>
      </c>
      <c r="B3901" t="str">
        <f t="shared" si="172"/>
        <v>Resource Conservation District of Tehama County</v>
      </c>
      <c r="C3901" t="str">
        <f t="shared" si="178"/>
        <v>Special District</v>
      </c>
      <c r="D3901" t="str">
        <f t="shared" si="178"/>
        <v>06</v>
      </c>
      <c r="E3901" t="str">
        <f t="shared" si="178"/>
        <v>103</v>
      </c>
      <c r="F3901">
        <f t="shared" si="178"/>
        <v>99056</v>
      </c>
      <c r="G3901" t="str">
        <f t="shared" si="178"/>
        <v>CA</v>
      </c>
      <c r="L3901">
        <f t="shared" si="175"/>
        <v>11.384703999999999</v>
      </c>
      <c r="M3901">
        <f t="shared" si="176"/>
        <v>6.3601259999999993</v>
      </c>
      <c r="X3901" t="str">
        <f t="shared" si="177"/>
        <v/>
      </c>
    </row>
    <row r="3902" spans="1:24">
      <c r="A3902">
        <v>2021</v>
      </c>
      <c r="B3902" t="str">
        <f t="shared" si="172"/>
        <v>Rialto</v>
      </c>
      <c r="C3902" t="str">
        <f t="shared" si="178"/>
        <v>City</v>
      </c>
      <c r="D3902" t="str">
        <f t="shared" si="178"/>
        <v>06</v>
      </c>
      <c r="E3902" t="str">
        <f t="shared" si="178"/>
        <v>071</v>
      </c>
      <c r="F3902" t="str">
        <f t="shared" si="178"/>
        <v>60466</v>
      </c>
      <c r="G3902" t="str">
        <f t="shared" si="178"/>
        <v>CA</v>
      </c>
      <c r="L3902">
        <f t="shared" si="175"/>
        <v>310.39365799999996</v>
      </c>
      <c r="M3902">
        <f t="shared" si="176"/>
        <v>115.84662999999999</v>
      </c>
      <c r="X3902">
        <f t="shared" si="177"/>
        <v>0.23464296341210258</v>
      </c>
    </row>
    <row r="3903" spans="1:24">
      <c r="A3903">
        <v>2021</v>
      </c>
      <c r="B3903" t="str">
        <f t="shared" si="172"/>
        <v>Rialto Unified School District</v>
      </c>
      <c r="C3903" t="str">
        <f t="shared" si="178"/>
        <v>School District</v>
      </c>
      <c r="D3903" t="str">
        <f t="shared" si="178"/>
        <v>06</v>
      </c>
      <c r="E3903" t="str">
        <f t="shared" si="178"/>
        <v>071</v>
      </c>
      <c r="F3903" t="str">
        <f t="shared" si="178"/>
        <v>32370</v>
      </c>
      <c r="G3903" t="str">
        <f t="shared" si="178"/>
        <v>CA</v>
      </c>
      <c r="L3903">
        <f t="shared" si="175"/>
        <v>869.87070999999992</v>
      </c>
      <c r="M3903">
        <f t="shared" si="176"/>
        <v>396.63566800000001</v>
      </c>
      <c r="X3903">
        <f t="shared" si="177"/>
        <v>8.3621710875467714E-2</v>
      </c>
    </row>
    <row r="3904" spans="1:24">
      <c r="A3904">
        <v>2021</v>
      </c>
      <c r="B3904" t="str">
        <f t="shared" si="172"/>
        <v>Richfield Elementary School District</v>
      </c>
      <c r="C3904" t="str">
        <f t="shared" si="178"/>
        <v>School District</v>
      </c>
      <c r="D3904" t="str">
        <f t="shared" si="178"/>
        <v>06</v>
      </c>
      <c r="E3904" t="str">
        <f t="shared" si="178"/>
        <v>103</v>
      </c>
      <c r="F3904" t="str">
        <f t="shared" si="178"/>
        <v>32400</v>
      </c>
      <c r="G3904" t="str">
        <f t="shared" si="178"/>
        <v>CA</v>
      </c>
      <c r="L3904">
        <f t="shared" si="175"/>
        <v>6.0559319999999994</v>
      </c>
      <c r="M3904">
        <f t="shared" si="176"/>
        <v>2.9544989999999998</v>
      </c>
      <c r="X3904">
        <f t="shared" si="177"/>
        <v>5.9552835820616601E-2</v>
      </c>
    </row>
    <row r="3905" spans="1:24">
      <c r="A3905">
        <v>2021</v>
      </c>
      <c r="B3905" t="str">
        <f t="shared" si="172"/>
        <v>Richgrove Elementary School District</v>
      </c>
      <c r="C3905" t="str">
        <f t="shared" si="178"/>
        <v>School District</v>
      </c>
      <c r="D3905" t="str">
        <f t="shared" si="178"/>
        <v>06</v>
      </c>
      <c r="E3905" t="str">
        <f t="shared" si="178"/>
        <v>107</v>
      </c>
      <c r="F3905" t="str">
        <f t="shared" si="178"/>
        <v>32430</v>
      </c>
      <c r="G3905" t="str">
        <f t="shared" si="178"/>
        <v>CA</v>
      </c>
      <c r="L3905">
        <f t="shared" si="175"/>
        <v>26.933323999999999</v>
      </c>
      <c r="M3905">
        <f t="shared" si="176"/>
        <v>12.029724</v>
      </c>
      <c r="X3905">
        <f t="shared" si="177"/>
        <v>7.0690250326771883E-2</v>
      </c>
    </row>
    <row r="3906" spans="1:24">
      <c r="A3906">
        <v>2021</v>
      </c>
      <c r="B3906" t="str">
        <f t="shared" si="172"/>
        <v>Richland Union School District</v>
      </c>
      <c r="C3906" t="str">
        <f t="shared" si="178"/>
        <v>School District</v>
      </c>
      <c r="D3906" t="str">
        <f t="shared" si="178"/>
        <v>06</v>
      </c>
      <c r="E3906" t="str">
        <f t="shared" si="178"/>
        <v>029</v>
      </c>
      <c r="F3906" t="str">
        <f t="shared" si="178"/>
        <v>21450</v>
      </c>
      <c r="G3906" t="str">
        <f t="shared" si="178"/>
        <v>CA</v>
      </c>
      <c r="L3906">
        <f t="shared" si="175"/>
        <v>88.957955999999996</v>
      </c>
      <c r="M3906">
        <f t="shared" si="176"/>
        <v>41.594805000000001</v>
      </c>
      <c r="X3906" t="str">
        <f t="shared" si="177"/>
        <v/>
      </c>
    </row>
    <row r="3907" spans="1:24">
      <c r="A3907">
        <v>2021</v>
      </c>
      <c r="B3907" t="str">
        <f t="shared" si="172"/>
        <v>Richmond</v>
      </c>
      <c r="C3907" t="str">
        <f t="shared" ref="C3907:G3916" si="179">C1044</f>
        <v>City</v>
      </c>
      <c r="D3907" t="str">
        <f t="shared" si="179"/>
        <v>06</v>
      </c>
      <c r="E3907" t="str">
        <f t="shared" si="179"/>
        <v>013</v>
      </c>
      <c r="F3907" t="str">
        <f t="shared" si="179"/>
        <v>60620</v>
      </c>
      <c r="G3907" t="str">
        <f t="shared" si="179"/>
        <v>CA</v>
      </c>
      <c r="L3907">
        <f t="shared" si="175"/>
        <v>481.87275699999998</v>
      </c>
      <c r="M3907">
        <f t="shared" si="176"/>
        <v>178.880122</v>
      </c>
      <c r="X3907">
        <f t="shared" si="177"/>
        <v>5.0148372746672928E-2</v>
      </c>
    </row>
    <row r="3908" spans="1:24">
      <c r="A3908">
        <v>2021</v>
      </c>
      <c r="B3908" t="str">
        <f t="shared" si="172"/>
        <v>Richmond Elementary School District</v>
      </c>
      <c r="C3908" t="str">
        <f t="shared" si="179"/>
        <v>School District</v>
      </c>
      <c r="D3908" t="str">
        <f t="shared" si="179"/>
        <v>06</v>
      </c>
      <c r="E3908" t="str">
        <f t="shared" si="179"/>
        <v>035</v>
      </c>
      <c r="F3908" t="str">
        <f t="shared" si="179"/>
        <v>32520</v>
      </c>
      <c r="G3908" t="str">
        <f t="shared" si="179"/>
        <v>CA</v>
      </c>
      <c r="L3908">
        <f t="shared" si="175"/>
        <v>4.4596499999999999</v>
      </c>
      <c r="M3908">
        <f t="shared" si="176"/>
        <v>2.1605490000000001</v>
      </c>
      <c r="X3908">
        <f t="shared" si="177"/>
        <v>5.2702789332602008E-2</v>
      </c>
    </row>
    <row r="3909" spans="1:24">
      <c r="A3909">
        <v>2021</v>
      </c>
      <c r="B3909" t="str">
        <f t="shared" si="172"/>
        <v>Ridgecrest</v>
      </c>
      <c r="C3909" t="str">
        <f t="shared" si="179"/>
        <v>City</v>
      </c>
      <c r="D3909" t="str">
        <f t="shared" si="179"/>
        <v>06</v>
      </c>
      <c r="E3909" t="str">
        <f t="shared" si="179"/>
        <v>029</v>
      </c>
      <c r="F3909" t="str">
        <f t="shared" si="179"/>
        <v>60704</v>
      </c>
      <c r="G3909" t="str">
        <f t="shared" si="179"/>
        <v>CA</v>
      </c>
      <c r="L3909">
        <f t="shared" si="175"/>
        <v>47.500200999999997</v>
      </c>
      <c r="M3909">
        <f t="shared" si="176"/>
        <v>18.034229</v>
      </c>
      <c r="X3909">
        <f t="shared" si="177"/>
        <v>9.7565975656578235E-2</v>
      </c>
    </row>
    <row r="3910" spans="1:24">
      <c r="A3910">
        <v>2021</v>
      </c>
      <c r="B3910" t="str">
        <f t="shared" si="172"/>
        <v>Rim of the World Unified School District</v>
      </c>
      <c r="C3910" t="str">
        <f t="shared" si="179"/>
        <v>School District</v>
      </c>
      <c r="D3910" t="str">
        <f t="shared" si="179"/>
        <v>06</v>
      </c>
      <c r="E3910" t="str">
        <f t="shared" si="179"/>
        <v>071</v>
      </c>
      <c r="F3910" t="str">
        <f t="shared" si="179"/>
        <v>32610</v>
      </c>
      <c r="G3910" t="str">
        <f t="shared" si="179"/>
        <v>CA</v>
      </c>
      <c r="L3910">
        <f t="shared" si="175"/>
        <v>89.106678000000002</v>
      </c>
      <c r="M3910">
        <f t="shared" si="176"/>
        <v>42.931730999999999</v>
      </c>
      <c r="X3910">
        <f t="shared" si="177"/>
        <v>6.4887936924663409E-2</v>
      </c>
    </row>
    <row r="3911" spans="1:24">
      <c r="A3911">
        <v>2021</v>
      </c>
      <c r="B3911" t="str">
        <f t="shared" si="172"/>
        <v>Rincon Valley Union School District</v>
      </c>
      <c r="C3911" t="str">
        <f t="shared" si="179"/>
        <v>School District</v>
      </c>
      <c r="D3911" t="str">
        <f t="shared" si="179"/>
        <v>06</v>
      </c>
      <c r="E3911" t="str">
        <f t="shared" si="179"/>
        <v>097</v>
      </c>
      <c r="F3911" t="str">
        <f t="shared" si="179"/>
        <v>32640</v>
      </c>
      <c r="G3911" t="str">
        <f t="shared" si="179"/>
        <v>CA</v>
      </c>
      <c r="L3911">
        <f t="shared" si="175"/>
        <v>103.143461</v>
      </c>
      <c r="M3911">
        <f t="shared" si="176"/>
        <v>44.926594999999999</v>
      </c>
      <c r="X3911" t="str">
        <f t="shared" si="177"/>
        <v/>
      </c>
    </row>
    <row r="3912" spans="1:24">
      <c r="A3912">
        <v>2021</v>
      </c>
      <c r="B3912" t="str">
        <f t="shared" si="172"/>
        <v>Rio Bravo-Greeley Union Elementary School District</v>
      </c>
      <c r="C3912" t="str">
        <f t="shared" si="179"/>
        <v>School District</v>
      </c>
      <c r="D3912" t="str">
        <f t="shared" si="179"/>
        <v>06</v>
      </c>
      <c r="E3912" t="str">
        <f t="shared" si="179"/>
        <v>029</v>
      </c>
      <c r="F3912" t="str">
        <f t="shared" si="179"/>
        <v>32710</v>
      </c>
      <c r="G3912" t="str">
        <f t="shared" si="179"/>
        <v>CA</v>
      </c>
      <c r="L3912">
        <f t="shared" si="175"/>
        <v>37.225117999999995</v>
      </c>
      <c r="M3912">
        <f t="shared" si="176"/>
        <v>14.684904999999999</v>
      </c>
      <c r="X3912">
        <f t="shared" si="177"/>
        <v>4.4449181882864501E-2</v>
      </c>
    </row>
    <row r="3913" spans="1:24">
      <c r="A3913">
        <v>2021</v>
      </c>
      <c r="B3913" t="str">
        <f t="shared" si="172"/>
        <v>Rio Dell</v>
      </c>
      <c r="C3913" t="str">
        <f t="shared" si="179"/>
        <v>City</v>
      </c>
      <c r="D3913" t="str">
        <f t="shared" si="179"/>
        <v>06</v>
      </c>
      <c r="E3913" t="str">
        <f t="shared" si="179"/>
        <v>023</v>
      </c>
      <c r="F3913">
        <f t="shared" si="179"/>
        <v>60900</v>
      </c>
      <c r="G3913" t="str">
        <f t="shared" si="179"/>
        <v>CA</v>
      </c>
      <c r="L3913">
        <f t="shared" si="175"/>
        <v>8.1636659999999992</v>
      </c>
      <c r="M3913">
        <f t="shared" si="176"/>
        <v>2.0372219999999999</v>
      </c>
      <c r="X3913">
        <f t="shared" si="177"/>
        <v>-6.9771302123784115E-2</v>
      </c>
    </row>
    <row r="3914" spans="1:24">
      <c r="A3914">
        <v>2021</v>
      </c>
      <c r="B3914" t="str">
        <f t="shared" si="172"/>
        <v>Rio Dell School District</v>
      </c>
      <c r="C3914" t="str">
        <f t="shared" si="179"/>
        <v>School District</v>
      </c>
      <c r="D3914" t="str">
        <f t="shared" si="179"/>
        <v>06</v>
      </c>
      <c r="E3914" t="str">
        <f t="shared" si="179"/>
        <v>023</v>
      </c>
      <c r="F3914" t="str">
        <f t="shared" si="179"/>
        <v>32730</v>
      </c>
      <c r="G3914" t="str">
        <f t="shared" si="179"/>
        <v>CA</v>
      </c>
      <c r="L3914">
        <f t="shared" si="175"/>
        <v>8.6208999999999989</v>
      </c>
      <c r="M3914">
        <f t="shared" si="176"/>
        <v>4.1606319999999997</v>
      </c>
      <c r="X3914" t="str">
        <f t="shared" si="177"/>
        <v/>
      </c>
    </row>
    <row r="3915" spans="1:24">
      <c r="A3915">
        <v>2021</v>
      </c>
      <c r="B3915" t="str">
        <f t="shared" si="172"/>
        <v>Rio Elementary School District</v>
      </c>
      <c r="C3915" t="str">
        <f t="shared" si="179"/>
        <v>School District</v>
      </c>
      <c r="D3915" t="str">
        <f t="shared" si="179"/>
        <v>06</v>
      </c>
      <c r="E3915" t="str">
        <f t="shared" si="179"/>
        <v>111</v>
      </c>
      <c r="F3915" t="str">
        <f t="shared" si="179"/>
        <v>32760</v>
      </c>
      <c r="G3915" t="str">
        <f t="shared" si="179"/>
        <v>CA</v>
      </c>
      <c r="L3915">
        <f t="shared" si="175"/>
        <v>172.76953899999998</v>
      </c>
      <c r="M3915">
        <f t="shared" si="176"/>
        <v>75.888149999999996</v>
      </c>
      <c r="X3915">
        <f t="shared" si="177"/>
        <v>5.1069264963977561E-2</v>
      </c>
    </row>
    <row r="3916" spans="1:24">
      <c r="A3916">
        <v>2021</v>
      </c>
      <c r="B3916" t="str">
        <f t="shared" si="172"/>
        <v>Rio Vista</v>
      </c>
      <c r="C3916" t="str">
        <f t="shared" si="179"/>
        <v>City</v>
      </c>
      <c r="D3916" t="str">
        <f t="shared" si="179"/>
        <v>06</v>
      </c>
      <c r="E3916" t="str">
        <f t="shared" si="179"/>
        <v>095</v>
      </c>
      <c r="F3916" t="str">
        <f t="shared" si="179"/>
        <v>60984</v>
      </c>
      <c r="G3916" t="str">
        <f t="shared" si="179"/>
        <v>CA</v>
      </c>
      <c r="L3916">
        <f t="shared" si="175"/>
        <v>34.590530999999999</v>
      </c>
      <c r="M3916">
        <f t="shared" si="176"/>
        <v>8.7781059999999993</v>
      </c>
      <c r="X3916">
        <f t="shared" si="177"/>
        <v>-6.5281483309375013E-2</v>
      </c>
    </row>
    <row r="3917" spans="1:24">
      <c r="A3917">
        <v>2021</v>
      </c>
      <c r="B3917" t="str">
        <f t="shared" si="172"/>
        <v>Ripon</v>
      </c>
      <c r="C3917" t="str">
        <f t="shared" ref="C3917:G3926" si="180">C1054</f>
        <v>City</v>
      </c>
      <c r="D3917" t="str">
        <f t="shared" si="180"/>
        <v>06</v>
      </c>
      <c r="E3917" t="str">
        <f t="shared" si="180"/>
        <v>077</v>
      </c>
      <c r="F3917" t="str">
        <f t="shared" si="180"/>
        <v>61026</v>
      </c>
      <c r="G3917" t="str">
        <f t="shared" si="180"/>
        <v>CA</v>
      </c>
      <c r="L3917">
        <f t="shared" si="175"/>
        <v>35.449846999999998</v>
      </c>
      <c r="M3917">
        <f t="shared" si="176"/>
        <v>11.512613</v>
      </c>
      <c r="X3917">
        <f t="shared" si="177"/>
        <v>0.2684066390277422</v>
      </c>
    </row>
    <row r="3918" spans="1:24">
      <c r="A3918">
        <v>2021</v>
      </c>
      <c r="B3918" t="str">
        <f t="shared" si="172"/>
        <v>Ripon Unified School District</v>
      </c>
      <c r="C3918" t="str">
        <f t="shared" si="180"/>
        <v>School District</v>
      </c>
      <c r="D3918" t="str">
        <f t="shared" si="180"/>
        <v>06</v>
      </c>
      <c r="E3918" t="str">
        <f t="shared" si="180"/>
        <v>077</v>
      </c>
      <c r="F3918" t="str">
        <f t="shared" si="180"/>
        <v>32880</v>
      </c>
      <c r="G3918" t="str">
        <f t="shared" si="180"/>
        <v>CA</v>
      </c>
      <c r="L3918">
        <f t="shared" si="175"/>
        <v>84.854833999999997</v>
      </c>
      <c r="M3918">
        <f t="shared" si="176"/>
        <v>40.327715999999995</v>
      </c>
      <c r="X3918">
        <f t="shared" si="177"/>
        <v>4.7032098586257003E-2</v>
      </c>
    </row>
    <row r="3919" spans="1:24">
      <c r="A3919">
        <v>2021</v>
      </c>
      <c r="B3919" t="str">
        <f t="shared" si="172"/>
        <v>River Delta Unified School District</v>
      </c>
      <c r="C3919" t="str">
        <f t="shared" si="180"/>
        <v>School District</v>
      </c>
      <c r="D3919" t="str">
        <f t="shared" si="180"/>
        <v>06</v>
      </c>
      <c r="E3919" t="str">
        <f t="shared" si="180"/>
        <v>067</v>
      </c>
      <c r="F3919" t="str">
        <f t="shared" si="180"/>
        <v>33110</v>
      </c>
      <c r="G3919" t="str">
        <f t="shared" si="180"/>
        <v>CA</v>
      </c>
      <c r="L3919">
        <f t="shared" si="175"/>
        <v>54.243914999999994</v>
      </c>
      <c r="M3919">
        <f t="shared" si="176"/>
        <v>25.661652</v>
      </c>
      <c r="X3919" t="str">
        <f t="shared" si="177"/>
        <v/>
      </c>
    </row>
    <row r="3920" spans="1:24">
      <c r="A3920">
        <v>2021</v>
      </c>
      <c r="B3920" t="str">
        <f t="shared" si="172"/>
        <v>Riverbank Unified School District</v>
      </c>
      <c r="C3920" t="str">
        <f t="shared" si="180"/>
        <v>School District</v>
      </c>
      <c r="D3920" t="str">
        <f t="shared" si="180"/>
        <v>06</v>
      </c>
      <c r="E3920" t="str">
        <f t="shared" si="180"/>
        <v>099</v>
      </c>
      <c r="F3920" t="str">
        <f t="shared" si="180"/>
        <v>00061</v>
      </c>
      <c r="G3920" t="str">
        <f t="shared" si="180"/>
        <v>CA</v>
      </c>
      <c r="L3920">
        <f t="shared" si="175"/>
        <v>89.472887</v>
      </c>
      <c r="M3920">
        <f t="shared" si="176"/>
        <v>39.187168999999997</v>
      </c>
      <c r="X3920">
        <f t="shared" si="177"/>
        <v>3.6126004922439239E-2</v>
      </c>
    </row>
    <row r="3921" spans="1:24">
      <c r="A3921">
        <v>2021</v>
      </c>
      <c r="B3921" t="str">
        <f t="shared" si="172"/>
        <v>Riverdale Joint Unified School District</v>
      </c>
      <c r="C3921" t="str">
        <f t="shared" si="180"/>
        <v>School District</v>
      </c>
      <c r="D3921" t="str">
        <f t="shared" si="180"/>
        <v>06</v>
      </c>
      <c r="E3921" t="str">
        <f t="shared" si="180"/>
        <v>019</v>
      </c>
      <c r="F3921" t="str">
        <f t="shared" si="180"/>
        <v>00040</v>
      </c>
      <c r="G3921" t="str">
        <f t="shared" si="180"/>
        <v>CA</v>
      </c>
      <c r="L3921">
        <f t="shared" si="175"/>
        <v>53.173561999999997</v>
      </c>
      <c r="M3921">
        <f t="shared" si="176"/>
        <v>25.547163999999999</v>
      </c>
      <c r="X3921">
        <f t="shared" si="177"/>
        <v>9.4163102839347798E-2</v>
      </c>
    </row>
    <row r="3922" spans="1:24">
      <c r="A3922">
        <v>2021</v>
      </c>
      <c r="B3922" t="str">
        <f t="shared" si="172"/>
        <v>Riverside</v>
      </c>
      <c r="C3922" t="str">
        <f t="shared" si="180"/>
        <v>City</v>
      </c>
      <c r="D3922" t="str">
        <f t="shared" si="180"/>
        <v>06</v>
      </c>
      <c r="E3922" t="str">
        <f t="shared" si="180"/>
        <v>065</v>
      </c>
      <c r="F3922" t="str">
        <f t="shared" si="180"/>
        <v>62000</v>
      </c>
      <c r="G3922" t="str">
        <f t="shared" si="180"/>
        <v>CA</v>
      </c>
      <c r="L3922">
        <f t="shared" si="175"/>
        <v>1287.6189999999999</v>
      </c>
      <c r="M3922">
        <f t="shared" si="176"/>
        <v>300.37200000000001</v>
      </c>
      <c r="X3922">
        <f t="shared" si="177"/>
        <v>5.963851292383629E-2</v>
      </c>
    </row>
    <row r="3923" spans="1:24">
      <c r="A3923">
        <v>2021</v>
      </c>
      <c r="B3923" t="str">
        <f t="shared" si="172"/>
        <v>Riverside County</v>
      </c>
      <c r="C3923" t="str">
        <f t="shared" si="180"/>
        <v>County</v>
      </c>
      <c r="D3923" t="str">
        <f t="shared" si="180"/>
        <v>06</v>
      </c>
      <c r="E3923" t="str">
        <f t="shared" si="180"/>
        <v>065</v>
      </c>
      <c r="F3923" t="str">
        <f t="shared" si="180"/>
        <v>00000</v>
      </c>
      <c r="G3923" t="str">
        <f t="shared" si="180"/>
        <v>CA</v>
      </c>
      <c r="L3923">
        <f t="shared" si="175"/>
        <v>9194.5370000000003</v>
      </c>
      <c r="M3923">
        <f t="shared" si="176"/>
        <v>3484.817</v>
      </c>
      <c r="X3923">
        <f t="shared" si="177"/>
        <v>4.3917864040591031E-2</v>
      </c>
    </row>
    <row r="3924" spans="1:24">
      <c r="A3924">
        <v>2021</v>
      </c>
      <c r="B3924" t="str">
        <f t="shared" si="172"/>
        <v>Riverside County Office of Education</v>
      </c>
      <c r="C3924" t="str">
        <f t="shared" si="180"/>
        <v>School District</v>
      </c>
      <c r="D3924" t="str">
        <f t="shared" si="180"/>
        <v>06</v>
      </c>
      <c r="E3924" t="str">
        <f t="shared" si="180"/>
        <v>065</v>
      </c>
      <c r="F3924" t="str">
        <f t="shared" si="180"/>
        <v>91026</v>
      </c>
      <c r="G3924" t="str">
        <f t="shared" si="180"/>
        <v>CA</v>
      </c>
      <c r="L3924">
        <f t="shared" si="175"/>
        <v>636.74627599999997</v>
      </c>
      <c r="M3924">
        <f t="shared" si="176"/>
        <v>206.561835</v>
      </c>
      <c r="X3924">
        <f t="shared" si="177"/>
        <v>4.554161242629183E-2</v>
      </c>
    </row>
    <row r="3925" spans="1:24">
      <c r="A3925">
        <v>2021</v>
      </c>
      <c r="B3925" t="str">
        <f t="shared" si="172"/>
        <v>Riverside County Transportation Commission</v>
      </c>
      <c r="C3925" t="str">
        <f t="shared" si="180"/>
        <v>Special District</v>
      </c>
      <c r="D3925" t="str">
        <f t="shared" si="180"/>
        <v>06</v>
      </c>
      <c r="E3925" t="str">
        <f t="shared" si="180"/>
        <v>065</v>
      </c>
      <c r="F3925">
        <f t="shared" si="180"/>
        <v>99057</v>
      </c>
      <c r="G3925" t="str">
        <f t="shared" si="180"/>
        <v>CA</v>
      </c>
      <c r="L3925">
        <f t="shared" si="175"/>
        <v>691.37786299999993</v>
      </c>
      <c r="M3925">
        <f t="shared" si="176"/>
        <v>13.770555999999999</v>
      </c>
      <c r="X3925" t="str">
        <f t="shared" si="177"/>
        <v/>
      </c>
    </row>
    <row r="3926" spans="1:24">
      <c r="A3926">
        <v>2021</v>
      </c>
      <c r="B3926" t="str">
        <f t="shared" si="172"/>
        <v>Riverside Unified School District</v>
      </c>
      <c r="C3926" t="str">
        <f t="shared" si="180"/>
        <v>School District</v>
      </c>
      <c r="D3926" t="str">
        <f t="shared" si="180"/>
        <v>06</v>
      </c>
      <c r="E3926" t="str">
        <f t="shared" si="180"/>
        <v>065</v>
      </c>
      <c r="F3926" t="str">
        <f t="shared" si="180"/>
        <v>33150</v>
      </c>
      <c r="G3926" t="str">
        <f t="shared" si="180"/>
        <v>CA</v>
      </c>
      <c r="L3926">
        <f t="shared" si="175"/>
        <v>1254.039162</v>
      </c>
      <c r="M3926">
        <f t="shared" si="176"/>
        <v>583.67416500000002</v>
      </c>
      <c r="X3926">
        <f t="shared" si="177"/>
        <v>8.7542177426314191E-2</v>
      </c>
    </row>
    <row r="3927" spans="1:24">
      <c r="A3927">
        <v>2021</v>
      </c>
      <c r="B3927" t="str">
        <f t="shared" si="172"/>
        <v>Riverside-Corona Resource Conservation District</v>
      </c>
      <c r="C3927" t="str">
        <f t="shared" ref="C3927:G3936" si="181">C1064</f>
        <v>Special District</v>
      </c>
      <c r="D3927" t="str">
        <f t="shared" si="181"/>
        <v>06</v>
      </c>
      <c r="E3927" t="str">
        <f t="shared" si="181"/>
        <v>065</v>
      </c>
      <c r="F3927" t="str">
        <f t="shared" si="181"/>
        <v>99102</v>
      </c>
      <c r="G3927" t="str">
        <f t="shared" si="181"/>
        <v>CA</v>
      </c>
      <c r="L3927">
        <f t="shared" si="175"/>
        <v>-0.70450400000000002</v>
      </c>
      <c r="M3927">
        <f t="shared" si="176"/>
        <v>1.4821929999999999</v>
      </c>
      <c r="X3927" t="str">
        <f t="shared" si="177"/>
        <v/>
      </c>
    </row>
    <row r="3928" spans="1:24">
      <c r="A3928">
        <v>2021</v>
      </c>
      <c r="B3928" t="str">
        <f t="shared" si="172"/>
        <v>Roberts Ferry Union Elementary School District</v>
      </c>
      <c r="C3928" t="str">
        <f t="shared" si="181"/>
        <v>School District</v>
      </c>
      <c r="D3928" t="str">
        <f t="shared" si="181"/>
        <v>06</v>
      </c>
      <c r="E3928" t="str">
        <f t="shared" si="181"/>
        <v>099</v>
      </c>
      <c r="F3928" t="str">
        <f t="shared" si="181"/>
        <v>33210</v>
      </c>
      <c r="G3928" t="str">
        <f t="shared" si="181"/>
        <v>CA</v>
      </c>
      <c r="L3928">
        <f t="shared" si="175"/>
        <v>6.1643859999999995</v>
      </c>
      <c r="M3928">
        <f t="shared" si="176"/>
        <v>2.9873599999999998</v>
      </c>
      <c r="X3928">
        <f t="shared" si="177"/>
        <v>0.12266615882326756</v>
      </c>
    </row>
    <row r="3929" spans="1:24">
      <c r="A3929">
        <v>2021</v>
      </c>
      <c r="B3929" t="str">
        <f t="shared" si="172"/>
        <v>Robla School District</v>
      </c>
      <c r="C3929" t="str">
        <f t="shared" si="181"/>
        <v>School District</v>
      </c>
      <c r="D3929" t="str">
        <f t="shared" si="181"/>
        <v>06</v>
      </c>
      <c r="E3929" t="str">
        <f t="shared" si="181"/>
        <v>067</v>
      </c>
      <c r="F3929" t="str">
        <f t="shared" si="181"/>
        <v>33240</v>
      </c>
      <c r="G3929" t="str">
        <f t="shared" si="181"/>
        <v>CA</v>
      </c>
      <c r="L3929">
        <f t="shared" si="175"/>
        <v>77.051231999999999</v>
      </c>
      <c r="M3929">
        <f t="shared" si="176"/>
        <v>31.135767999999999</v>
      </c>
      <c r="X3929" t="str">
        <f t="shared" si="177"/>
        <v/>
      </c>
    </row>
    <row r="3930" spans="1:24">
      <c r="A3930">
        <v>2021</v>
      </c>
      <c r="B3930" t="str">
        <f t="shared" si="172"/>
        <v>Rockford Elementary School District</v>
      </c>
      <c r="C3930" t="str">
        <f t="shared" si="181"/>
        <v>School District</v>
      </c>
      <c r="D3930" t="str">
        <f t="shared" si="181"/>
        <v>06</v>
      </c>
      <c r="E3930" t="str">
        <f t="shared" si="181"/>
        <v>107</v>
      </c>
      <c r="F3930" t="str">
        <f t="shared" si="181"/>
        <v>33270</v>
      </c>
      <c r="G3930" t="str">
        <f t="shared" si="181"/>
        <v>CA</v>
      </c>
      <c r="L3930">
        <f t="shared" si="175"/>
        <v>7.9318089999999994</v>
      </c>
      <c r="M3930">
        <f t="shared" si="176"/>
        <v>3.9413279999999999</v>
      </c>
      <c r="X3930">
        <f t="shared" si="177"/>
        <v>4.34778431774481E-2</v>
      </c>
    </row>
    <row r="3931" spans="1:24">
      <c r="A3931">
        <v>2021</v>
      </c>
      <c r="B3931" t="str">
        <f t="shared" si="172"/>
        <v>Rocklin</v>
      </c>
      <c r="C3931" t="str">
        <f t="shared" si="181"/>
        <v>City</v>
      </c>
      <c r="D3931" t="str">
        <f t="shared" si="181"/>
        <v>06</v>
      </c>
      <c r="E3931" t="str">
        <f t="shared" si="181"/>
        <v>061</v>
      </c>
      <c r="F3931" t="str">
        <f t="shared" si="181"/>
        <v>62364</v>
      </c>
      <c r="G3931" t="str">
        <f t="shared" si="181"/>
        <v>CA</v>
      </c>
      <c r="L3931">
        <f t="shared" si="175"/>
        <v>150.30801199999999</v>
      </c>
      <c r="M3931">
        <f t="shared" si="176"/>
        <v>59.073079999999997</v>
      </c>
      <c r="X3931">
        <f t="shared" si="177"/>
        <v>0.18638392926240505</v>
      </c>
    </row>
    <row r="3932" spans="1:24">
      <c r="A3932">
        <v>2021</v>
      </c>
      <c r="B3932" t="str">
        <f t="shared" si="172"/>
        <v>Rocklin Unified School District</v>
      </c>
      <c r="C3932" t="str">
        <f t="shared" si="181"/>
        <v>School District</v>
      </c>
      <c r="D3932" t="str">
        <f t="shared" si="181"/>
        <v>06</v>
      </c>
      <c r="E3932" t="str">
        <f t="shared" si="181"/>
        <v>061</v>
      </c>
      <c r="F3932" t="str">
        <f t="shared" si="181"/>
        <v>00013</v>
      </c>
      <c r="G3932" t="str">
        <f t="shared" si="181"/>
        <v>CA</v>
      </c>
      <c r="L3932">
        <f t="shared" si="175"/>
        <v>323.42369600000001</v>
      </c>
      <c r="M3932">
        <f t="shared" si="176"/>
        <v>142.239509</v>
      </c>
      <c r="X3932">
        <f t="shared" si="177"/>
        <v>5.2591410322622871E-2</v>
      </c>
    </row>
    <row r="3933" spans="1:24">
      <c r="A3933">
        <v>2021</v>
      </c>
      <c r="B3933" t="str">
        <f t="shared" si="172"/>
        <v>Rohnert Park</v>
      </c>
      <c r="C3933" t="str">
        <f t="shared" si="181"/>
        <v>City</v>
      </c>
      <c r="D3933" t="str">
        <f t="shared" si="181"/>
        <v>06</v>
      </c>
      <c r="E3933" t="str">
        <f t="shared" si="181"/>
        <v>097</v>
      </c>
      <c r="F3933" t="str">
        <f t="shared" si="181"/>
        <v>62546</v>
      </c>
      <c r="G3933" t="str">
        <f t="shared" si="181"/>
        <v>CA</v>
      </c>
      <c r="L3933">
        <f t="shared" si="175"/>
        <v>145.24664899999999</v>
      </c>
      <c r="M3933">
        <f t="shared" si="176"/>
        <v>42.407060000000001</v>
      </c>
      <c r="X3933">
        <f t="shared" si="177"/>
        <v>0.1778228300726882</v>
      </c>
    </row>
    <row r="3934" spans="1:24">
      <c r="A3934">
        <v>2021</v>
      </c>
      <c r="B3934" t="str">
        <f t="shared" si="172"/>
        <v>Rolling Hills Estates</v>
      </c>
      <c r="C3934" t="str">
        <f t="shared" si="181"/>
        <v>City</v>
      </c>
      <c r="D3934" t="str">
        <f t="shared" si="181"/>
        <v>06</v>
      </c>
      <c r="E3934" t="str">
        <f t="shared" si="181"/>
        <v>037</v>
      </c>
      <c r="F3934" t="str">
        <f t="shared" si="181"/>
        <v>62644</v>
      </c>
      <c r="G3934" t="str">
        <f t="shared" si="181"/>
        <v>CA</v>
      </c>
      <c r="L3934">
        <f t="shared" si="175"/>
        <v>23.943898999999998</v>
      </c>
      <c r="M3934">
        <f t="shared" si="176"/>
        <v>10.823547</v>
      </c>
      <c r="X3934">
        <f t="shared" si="177"/>
        <v>-0.11162147174100207</v>
      </c>
    </row>
    <row r="3935" spans="1:24">
      <c r="A3935">
        <v>2021</v>
      </c>
      <c r="B3935" t="str">
        <f t="shared" si="172"/>
        <v>Romoland School District</v>
      </c>
      <c r="C3935" t="str">
        <f t="shared" si="181"/>
        <v>School District</v>
      </c>
      <c r="D3935" t="str">
        <f t="shared" si="181"/>
        <v>06</v>
      </c>
      <c r="E3935" t="str">
        <f t="shared" si="181"/>
        <v>065</v>
      </c>
      <c r="F3935" t="str">
        <f t="shared" si="181"/>
        <v>33390</v>
      </c>
      <c r="G3935" t="str">
        <f t="shared" si="181"/>
        <v>CA</v>
      </c>
      <c r="L3935">
        <f t="shared" si="175"/>
        <v>124.717782</v>
      </c>
      <c r="M3935">
        <f t="shared" si="176"/>
        <v>56.721333999999999</v>
      </c>
      <c r="X3935" t="str">
        <f t="shared" si="177"/>
        <v/>
      </c>
    </row>
    <row r="3936" spans="1:24">
      <c r="A3936">
        <v>2021</v>
      </c>
      <c r="B3936" t="str">
        <f t="shared" si="172"/>
        <v>Rosedale Union Elementary School District</v>
      </c>
      <c r="C3936" t="str">
        <f t="shared" si="181"/>
        <v>School District</v>
      </c>
      <c r="D3936" t="str">
        <f t="shared" si="181"/>
        <v>06</v>
      </c>
      <c r="E3936" t="str">
        <f t="shared" si="181"/>
        <v>029</v>
      </c>
      <c r="F3936" t="str">
        <f t="shared" si="181"/>
        <v>33480</v>
      </c>
      <c r="G3936" t="str">
        <f t="shared" si="181"/>
        <v>CA</v>
      </c>
      <c r="L3936">
        <f t="shared" si="175"/>
        <v>151.220741</v>
      </c>
      <c r="M3936">
        <f t="shared" si="176"/>
        <v>68.535341000000003</v>
      </c>
      <c r="X3936">
        <f t="shared" si="177"/>
        <v>4.6627994459759306E-2</v>
      </c>
    </row>
    <row r="3937" spans="1:24">
      <c r="A3937">
        <v>2021</v>
      </c>
      <c r="B3937" t="str">
        <f t="shared" si="172"/>
        <v>Roseland School District</v>
      </c>
      <c r="C3937" t="str">
        <f t="shared" ref="C3937:G3946" si="182">C1074</f>
        <v>School District</v>
      </c>
      <c r="D3937" t="str">
        <f t="shared" si="182"/>
        <v>06</v>
      </c>
      <c r="E3937" t="str">
        <f t="shared" si="182"/>
        <v>097</v>
      </c>
      <c r="F3937" t="str">
        <f t="shared" si="182"/>
        <v>33510</v>
      </c>
      <c r="G3937" t="str">
        <f t="shared" si="182"/>
        <v>CA</v>
      </c>
      <c r="L3937">
        <f t="shared" si="175"/>
        <v>76.312274000000002</v>
      </c>
      <c r="M3937">
        <f t="shared" si="176"/>
        <v>36.708019</v>
      </c>
      <c r="X3937" t="str">
        <f t="shared" si="177"/>
        <v/>
      </c>
    </row>
    <row r="3938" spans="1:24">
      <c r="A3938">
        <v>2021</v>
      </c>
      <c r="B3938" t="str">
        <f t="shared" ref="B3938:B4001" si="183">B1075</f>
        <v>Rosemead</v>
      </c>
      <c r="C3938" t="str">
        <f t="shared" si="182"/>
        <v>City</v>
      </c>
      <c r="D3938" t="str">
        <f t="shared" si="182"/>
        <v>06</v>
      </c>
      <c r="E3938" t="str">
        <f t="shared" si="182"/>
        <v>037</v>
      </c>
      <c r="F3938">
        <f t="shared" si="182"/>
        <v>62896</v>
      </c>
      <c r="G3938" t="str">
        <f t="shared" si="182"/>
        <v>CA</v>
      </c>
      <c r="L3938">
        <f t="shared" si="175"/>
        <v>57.626045999999995</v>
      </c>
      <c r="M3938">
        <f t="shared" si="176"/>
        <v>23.288933999999998</v>
      </c>
      <c r="X3938">
        <f t="shared" si="177"/>
        <v>8.1526860494834305E-2</v>
      </c>
    </row>
    <row r="3939" spans="1:24">
      <c r="A3939">
        <v>2021</v>
      </c>
      <c r="B3939" t="str">
        <f t="shared" si="183"/>
        <v>Rosemead Elementary School District</v>
      </c>
      <c r="C3939" t="str">
        <f t="shared" si="182"/>
        <v>School District</v>
      </c>
      <c r="D3939" t="str">
        <f t="shared" si="182"/>
        <v>06</v>
      </c>
      <c r="E3939" t="str">
        <f t="shared" si="182"/>
        <v>037</v>
      </c>
      <c r="F3939" t="str">
        <f t="shared" si="182"/>
        <v>33570</v>
      </c>
      <c r="G3939" t="str">
        <f t="shared" si="182"/>
        <v>CA</v>
      </c>
      <c r="L3939">
        <f t="shared" si="175"/>
        <v>81.087413999999995</v>
      </c>
      <c r="M3939">
        <f t="shared" si="176"/>
        <v>36.095974999999996</v>
      </c>
      <c r="X3939">
        <f t="shared" si="177"/>
        <v>6.8471476891620975E-2</v>
      </c>
    </row>
    <row r="3940" spans="1:24">
      <c r="A3940">
        <v>2021</v>
      </c>
      <c r="B3940" t="str">
        <f t="shared" si="183"/>
        <v>Roseville</v>
      </c>
      <c r="C3940" t="str">
        <f t="shared" si="182"/>
        <v>City</v>
      </c>
      <c r="D3940" t="str">
        <f t="shared" si="182"/>
        <v>06</v>
      </c>
      <c r="E3940" t="str">
        <f t="shared" si="182"/>
        <v>061</v>
      </c>
      <c r="F3940">
        <f t="shared" si="182"/>
        <v>62938</v>
      </c>
      <c r="G3940" t="str">
        <f t="shared" si="182"/>
        <v>CA</v>
      </c>
      <c r="L3940">
        <f t="shared" si="175"/>
        <v>1058.449333</v>
      </c>
      <c r="M3940">
        <f t="shared" si="176"/>
        <v>181.00444199999998</v>
      </c>
      <c r="X3940">
        <f t="shared" si="177"/>
        <v>-1.6668757849035633E-2</v>
      </c>
    </row>
    <row r="3941" spans="1:24">
      <c r="A3941">
        <v>2021</v>
      </c>
      <c r="B3941" t="str">
        <f t="shared" si="183"/>
        <v>Roseville City School District</v>
      </c>
      <c r="C3941" t="str">
        <f t="shared" si="182"/>
        <v>School District</v>
      </c>
      <c r="D3941" t="str">
        <f t="shared" si="182"/>
        <v>06</v>
      </c>
      <c r="E3941" t="str">
        <f t="shared" si="182"/>
        <v>061</v>
      </c>
      <c r="F3941" t="str">
        <f t="shared" si="182"/>
        <v>33600</v>
      </c>
      <c r="G3941" t="str">
        <f t="shared" si="182"/>
        <v>CA</v>
      </c>
      <c r="L3941">
        <f t="shared" si="175"/>
        <v>334.45730199999997</v>
      </c>
      <c r="M3941">
        <f t="shared" si="176"/>
        <v>135.39053899999999</v>
      </c>
      <c r="X3941" t="str">
        <f t="shared" si="177"/>
        <v/>
      </c>
    </row>
    <row r="3942" spans="1:24">
      <c r="A3942">
        <v>2021</v>
      </c>
      <c r="B3942" t="str">
        <f t="shared" si="183"/>
        <v>Roseville Joint Union High School District</v>
      </c>
      <c r="C3942" t="str">
        <f t="shared" si="182"/>
        <v>School District</v>
      </c>
      <c r="D3942" t="str">
        <f t="shared" si="182"/>
        <v>06</v>
      </c>
      <c r="E3942" t="str">
        <f t="shared" si="182"/>
        <v>061</v>
      </c>
      <c r="F3942" t="str">
        <f t="shared" si="182"/>
        <v>33630</v>
      </c>
      <c r="G3942" t="str">
        <f t="shared" si="182"/>
        <v>CA</v>
      </c>
      <c r="L3942">
        <f t="shared" si="175"/>
        <v>327.38557800000001</v>
      </c>
      <c r="M3942">
        <f t="shared" si="176"/>
        <v>142.16414899999998</v>
      </c>
      <c r="X3942">
        <f t="shared" si="177"/>
        <v>5.8801544946666964E-2</v>
      </c>
    </row>
    <row r="3943" spans="1:24">
      <c r="A3943">
        <v>2021</v>
      </c>
      <c r="B3943" t="str">
        <f t="shared" si="183"/>
        <v>Ross</v>
      </c>
      <c r="C3943" t="str">
        <f t="shared" si="182"/>
        <v>Town</v>
      </c>
      <c r="D3943" t="str">
        <f t="shared" si="182"/>
        <v>06</v>
      </c>
      <c r="E3943" t="str">
        <f t="shared" si="182"/>
        <v>041</v>
      </c>
      <c r="F3943" t="str">
        <f t="shared" si="182"/>
        <v>62980</v>
      </c>
      <c r="G3943" t="str">
        <f t="shared" si="182"/>
        <v>CA</v>
      </c>
      <c r="L3943">
        <f t="shared" si="175"/>
        <v>17.630849999999999</v>
      </c>
      <c r="M3943">
        <f t="shared" si="176"/>
        <v>7.941039</v>
      </c>
      <c r="X3943">
        <f t="shared" si="177"/>
        <v>0.1734687085227978</v>
      </c>
    </row>
    <row r="3944" spans="1:24">
      <c r="A3944">
        <v>2021</v>
      </c>
      <c r="B3944" t="str">
        <f t="shared" si="183"/>
        <v>Ross Elementary School District</v>
      </c>
      <c r="C3944" t="str">
        <f t="shared" si="182"/>
        <v>School District</v>
      </c>
      <c r="D3944" t="str">
        <f t="shared" si="182"/>
        <v>06</v>
      </c>
      <c r="E3944" t="str">
        <f t="shared" si="182"/>
        <v>041</v>
      </c>
      <c r="F3944" t="str">
        <f t="shared" si="182"/>
        <v>33660</v>
      </c>
      <c r="G3944" t="str">
        <f t="shared" si="182"/>
        <v>CA</v>
      </c>
      <c r="L3944">
        <f t="shared" si="175"/>
        <v>20.030664999999999</v>
      </c>
      <c r="M3944">
        <f t="shared" si="176"/>
        <v>9.1828149999999997</v>
      </c>
      <c r="X3944">
        <f t="shared" si="177"/>
        <v>5.2461967694496736E-2</v>
      </c>
    </row>
    <row r="3945" spans="1:24">
      <c r="A3945">
        <v>2021</v>
      </c>
      <c r="B3945" t="str">
        <f t="shared" si="183"/>
        <v>Ross Valley School District</v>
      </c>
      <c r="C3945" t="str">
        <f t="shared" si="182"/>
        <v>School District</v>
      </c>
      <c r="D3945" t="str">
        <f t="shared" si="182"/>
        <v>06</v>
      </c>
      <c r="E3945" t="str">
        <f t="shared" si="182"/>
        <v>041</v>
      </c>
      <c r="F3945" t="str">
        <f t="shared" si="182"/>
        <v>00006</v>
      </c>
      <c r="G3945" t="str">
        <f t="shared" si="182"/>
        <v>CA</v>
      </c>
      <c r="L3945">
        <f t="shared" si="175"/>
        <v>56.872921999999996</v>
      </c>
      <c r="M3945">
        <f t="shared" si="176"/>
        <v>26.438859999999998</v>
      </c>
      <c r="X3945" t="str">
        <f t="shared" si="177"/>
        <v/>
      </c>
    </row>
    <row r="3946" spans="1:24">
      <c r="A3946">
        <v>2021</v>
      </c>
      <c r="B3946" t="str">
        <f t="shared" si="183"/>
        <v>Round Valley Joint Elementary School District</v>
      </c>
      <c r="C3946" t="str">
        <f t="shared" si="182"/>
        <v>School District</v>
      </c>
      <c r="D3946" t="str">
        <f t="shared" si="182"/>
        <v>06</v>
      </c>
      <c r="E3946" t="str">
        <f t="shared" si="182"/>
        <v>027</v>
      </c>
      <c r="F3946" t="str">
        <f t="shared" si="182"/>
        <v>33690</v>
      </c>
      <c r="G3946" t="str">
        <f t="shared" si="182"/>
        <v>CA</v>
      </c>
      <c r="L3946">
        <f t="shared" si="175"/>
        <v>3.3574899999999999</v>
      </c>
      <c r="M3946">
        <f t="shared" si="176"/>
        <v>1.5672169999999999</v>
      </c>
      <c r="X3946">
        <f t="shared" si="177"/>
        <v>4.4583484643879304E-2</v>
      </c>
    </row>
    <row r="3947" spans="1:24">
      <c r="A3947">
        <v>2021</v>
      </c>
      <c r="B3947" t="str">
        <f t="shared" si="183"/>
        <v>Round Valley Unified School District</v>
      </c>
      <c r="C3947" t="str">
        <f t="shared" ref="C3947:G3956" si="184">C1084</f>
        <v>School District</v>
      </c>
      <c r="D3947" t="str">
        <f t="shared" si="184"/>
        <v>06</v>
      </c>
      <c r="E3947" t="str">
        <f t="shared" si="184"/>
        <v>045</v>
      </c>
      <c r="F3947" t="str">
        <f t="shared" si="184"/>
        <v>33720</v>
      </c>
      <c r="G3947" t="str">
        <f t="shared" si="184"/>
        <v>CA</v>
      </c>
      <c r="L3947">
        <f t="shared" si="175"/>
        <v>19.267977999999999</v>
      </c>
      <c r="M3947">
        <f t="shared" si="176"/>
        <v>9.3457489999999996</v>
      </c>
      <c r="X3947">
        <f t="shared" si="177"/>
        <v>-0.15901557990387363</v>
      </c>
    </row>
    <row r="3948" spans="1:24">
      <c r="A3948">
        <v>2021</v>
      </c>
      <c r="B3948" t="str">
        <f t="shared" si="183"/>
        <v>Rowland Unified School District</v>
      </c>
      <c r="C3948" t="str">
        <f t="shared" si="184"/>
        <v>School District</v>
      </c>
      <c r="D3948" t="str">
        <f t="shared" si="184"/>
        <v>06</v>
      </c>
      <c r="E3948" t="str">
        <f t="shared" si="184"/>
        <v>037</v>
      </c>
      <c r="F3948" t="str">
        <f t="shared" si="184"/>
        <v>33750</v>
      </c>
      <c r="G3948" t="str">
        <f t="shared" si="184"/>
        <v>CA</v>
      </c>
      <c r="L3948">
        <f t="shared" si="175"/>
        <v>443.99006099999997</v>
      </c>
      <c r="M3948">
        <f t="shared" si="176"/>
        <v>211.33264599999998</v>
      </c>
      <c r="X3948">
        <f t="shared" si="177"/>
        <v>7.8418424534439285E-2</v>
      </c>
    </row>
    <row r="3949" spans="1:24">
      <c r="A3949">
        <v>2021</v>
      </c>
      <c r="B3949" t="str">
        <f t="shared" si="183"/>
        <v>Sacramento</v>
      </c>
      <c r="C3949" t="str">
        <f t="shared" si="184"/>
        <v>City</v>
      </c>
      <c r="D3949" t="str">
        <f t="shared" si="184"/>
        <v>06</v>
      </c>
      <c r="E3949" t="str">
        <f t="shared" si="184"/>
        <v>067</v>
      </c>
      <c r="F3949">
        <f t="shared" si="184"/>
        <v>64000</v>
      </c>
      <c r="G3949" t="str">
        <f t="shared" si="184"/>
        <v>CA</v>
      </c>
      <c r="L3949">
        <f t="shared" si="175"/>
        <v>1937.3689999999999</v>
      </c>
      <c r="M3949">
        <f t="shared" si="176"/>
        <v>532.83399999999995</v>
      </c>
      <c r="X3949">
        <f t="shared" si="177"/>
        <v>4.6449897769887838E-2</v>
      </c>
    </row>
    <row r="3950" spans="1:24">
      <c r="A3950">
        <v>2021</v>
      </c>
      <c r="B3950" t="str">
        <f t="shared" si="183"/>
        <v>Sacramento Area Council of Governments</v>
      </c>
      <c r="C3950" t="str">
        <f t="shared" si="184"/>
        <v>Special District</v>
      </c>
      <c r="D3950" t="str">
        <f t="shared" si="184"/>
        <v>06</v>
      </c>
      <c r="E3950" t="str">
        <f t="shared" si="184"/>
        <v>067</v>
      </c>
      <c r="F3950">
        <f t="shared" si="184"/>
        <v>99058</v>
      </c>
      <c r="G3950" t="str">
        <f t="shared" si="184"/>
        <v>CA</v>
      </c>
      <c r="L3950">
        <f t="shared" si="175"/>
        <v>151.24892599999998</v>
      </c>
      <c r="M3950">
        <f t="shared" si="176"/>
        <v>14.277581</v>
      </c>
      <c r="X3950" t="str">
        <f t="shared" si="177"/>
        <v/>
      </c>
    </row>
    <row r="3951" spans="1:24">
      <c r="A3951">
        <v>2021</v>
      </c>
      <c r="B3951" t="str">
        <f t="shared" si="183"/>
        <v>Sacramento City Unified School District</v>
      </c>
      <c r="C3951" t="str">
        <f t="shared" si="184"/>
        <v>School District</v>
      </c>
      <c r="D3951" t="str">
        <f t="shared" si="184"/>
        <v>06</v>
      </c>
      <c r="E3951" t="str">
        <f t="shared" si="184"/>
        <v>067</v>
      </c>
      <c r="F3951" t="str">
        <f t="shared" si="184"/>
        <v>33840</v>
      </c>
      <c r="G3951" t="str">
        <f t="shared" si="184"/>
        <v>CA</v>
      </c>
      <c r="L3951">
        <f t="shared" si="175"/>
        <v>1391.5137849999999</v>
      </c>
      <c r="M3951">
        <f t="shared" si="176"/>
        <v>626.75217899999996</v>
      </c>
      <c r="X3951">
        <f t="shared" si="177"/>
        <v>-5.0473139679688604E-2</v>
      </c>
    </row>
    <row r="3952" spans="1:24">
      <c r="A3952">
        <v>2021</v>
      </c>
      <c r="B3952" t="str">
        <f t="shared" si="183"/>
        <v>Sacramento County</v>
      </c>
      <c r="C3952" t="str">
        <f t="shared" si="184"/>
        <v>County</v>
      </c>
      <c r="D3952" t="str">
        <f t="shared" si="184"/>
        <v>06</v>
      </c>
      <c r="E3952" t="str">
        <f t="shared" si="184"/>
        <v>067</v>
      </c>
      <c r="F3952" t="str">
        <f t="shared" si="184"/>
        <v>00000</v>
      </c>
      <c r="G3952" t="str">
        <f t="shared" si="184"/>
        <v>CA</v>
      </c>
      <c r="L3952">
        <f t="shared" si="175"/>
        <v>6554.6109999999999</v>
      </c>
      <c r="M3952">
        <f t="shared" si="176"/>
        <v>2821.8019999999997</v>
      </c>
      <c r="X3952">
        <f t="shared" si="177"/>
        <v>9.8812683570641283E-2</v>
      </c>
    </row>
    <row r="3953" spans="1:24">
      <c r="A3953">
        <v>2021</v>
      </c>
      <c r="B3953" t="str">
        <f t="shared" si="183"/>
        <v>Sacramento County Office of Education</v>
      </c>
      <c r="C3953" t="str">
        <f t="shared" si="184"/>
        <v>School District</v>
      </c>
      <c r="D3953" t="str">
        <f t="shared" si="184"/>
        <v>06</v>
      </c>
      <c r="E3953" t="str">
        <f t="shared" si="184"/>
        <v>067</v>
      </c>
      <c r="F3953" t="str">
        <f t="shared" si="184"/>
        <v>91027</v>
      </c>
      <c r="G3953" t="str">
        <f t="shared" si="184"/>
        <v>CA</v>
      </c>
      <c r="L3953">
        <f t="shared" ref="L3953:L4016" si="185">IFERROR(VLOOKUP(B3953,revenue2021,12,0)*0.000001,IFERROR(L1090/(1+$X3953),L1090))</f>
        <v>271.03074399999997</v>
      </c>
      <c r="M3953">
        <f t="shared" ref="M3953:M4016" si="186">IFERROR(VLOOKUP(B3953,revenue2021,13,0)*0.000001,IFERROR(M1090/(1+$X3953),M1090))</f>
        <v>111.263577</v>
      </c>
      <c r="X3953">
        <f t="shared" ref="X3953:X4016" si="187">IFERROR(VLOOKUP(B3953,chgs2021,4,0),"")</f>
        <v>-1.4963930131098212E-2</v>
      </c>
    </row>
    <row r="3954" spans="1:24">
      <c r="A3954">
        <v>2021</v>
      </c>
      <c r="B3954" t="str">
        <f t="shared" si="183"/>
        <v>Sacramento Metropolitan Air Quality Management District</v>
      </c>
      <c r="C3954" t="str">
        <f t="shared" si="184"/>
        <v>Special District</v>
      </c>
      <c r="D3954" t="str">
        <f t="shared" si="184"/>
        <v>06</v>
      </c>
      <c r="E3954" t="str">
        <f t="shared" si="184"/>
        <v>067</v>
      </c>
      <c r="F3954">
        <f t="shared" si="184"/>
        <v>99059</v>
      </c>
      <c r="G3954" t="str">
        <f t="shared" si="184"/>
        <v>CA</v>
      </c>
      <c r="L3954">
        <f t="shared" si="185"/>
        <v>66.817135999999991</v>
      </c>
      <c r="M3954">
        <f t="shared" si="186"/>
        <v>19.671939999999999</v>
      </c>
      <c r="X3954">
        <f t="shared" si="187"/>
        <v>-3.1456094201636628E-2</v>
      </c>
    </row>
    <row r="3955" spans="1:24">
      <c r="A3955">
        <v>2021</v>
      </c>
      <c r="B3955" t="str">
        <f t="shared" si="183"/>
        <v>Sacramento Metropolitan Fire District</v>
      </c>
      <c r="C3955" t="str">
        <f t="shared" si="184"/>
        <v>Special District</v>
      </c>
      <c r="D3955" t="str">
        <f t="shared" si="184"/>
        <v>06</v>
      </c>
      <c r="E3955" t="str">
        <f t="shared" si="184"/>
        <v>067</v>
      </c>
      <c r="F3955">
        <f t="shared" si="184"/>
        <v>99060</v>
      </c>
      <c r="G3955" t="str">
        <f t="shared" si="184"/>
        <v>CA</v>
      </c>
      <c r="L3955">
        <f t="shared" si="185"/>
        <v>492.52296899999999</v>
      </c>
      <c r="M3955">
        <f t="shared" si="186"/>
        <v>245.39050699999999</v>
      </c>
      <c r="X3955" t="str">
        <f t="shared" si="187"/>
        <v/>
      </c>
    </row>
    <row r="3956" spans="1:24">
      <c r="A3956">
        <v>2021</v>
      </c>
      <c r="B3956" t="str">
        <f t="shared" si="183"/>
        <v>Saddleback Valley Unified School District</v>
      </c>
      <c r="C3956" t="str">
        <f t="shared" si="184"/>
        <v>School District</v>
      </c>
      <c r="D3956" t="str">
        <f t="shared" si="184"/>
        <v>06</v>
      </c>
      <c r="E3956" t="str">
        <f t="shared" si="184"/>
        <v>059</v>
      </c>
      <c r="F3956" t="str">
        <f t="shared" si="184"/>
        <v>33860</v>
      </c>
      <c r="G3956" t="str">
        <f t="shared" si="184"/>
        <v>CA</v>
      </c>
      <c r="L3956">
        <f t="shared" si="185"/>
        <v>682.38709999999992</v>
      </c>
      <c r="M3956">
        <f t="shared" si="186"/>
        <v>319.32532199999997</v>
      </c>
      <c r="X3956">
        <f t="shared" si="187"/>
        <v>5.188066924054735E-2</v>
      </c>
    </row>
    <row r="3957" spans="1:24">
      <c r="A3957">
        <v>2021</v>
      </c>
      <c r="B3957" t="str">
        <f t="shared" si="183"/>
        <v>Salida Union School District</v>
      </c>
      <c r="C3957" t="str">
        <f t="shared" ref="C3957:G3966" si="188">C1094</f>
        <v>School District</v>
      </c>
      <c r="D3957" t="str">
        <f t="shared" si="188"/>
        <v>06</v>
      </c>
      <c r="E3957" t="str">
        <f t="shared" si="188"/>
        <v>099</v>
      </c>
      <c r="F3957" t="str">
        <f t="shared" si="188"/>
        <v>33900</v>
      </c>
      <c r="G3957" t="str">
        <f t="shared" si="188"/>
        <v>CA</v>
      </c>
      <c r="L3957">
        <f t="shared" si="185"/>
        <v>72.501988999999995</v>
      </c>
      <c r="M3957">
        <f t="shared" si="186"/>
        <v>32.820530999999995</v>
      </c>
      <c r="X3957" t="str">
        <f t="shared" si="187"/>
        <v/>
      </c>
    </row>
    <row r="3958" spans="1:24">
      <c r="A3958">
        <v>2021</v>
      </c>
      <c r="B3958" t="str">
        <f t="shared" si="183"/>
        <v>Salinas</v>
      </c>
      <c r="C3958" t="str">
        <f t="shared" si="188"/>
        <v>City</v>
      </c>
      <c r="D3958" t="str">
        <f t="shared" si="188"/>
        <v>06</v>
      </c>
      <c r="E3958" t="str">
        <f t="shared" si="188"/>
        <v>053</v>
      </c>
      <c r="F3958">
        <f t="shared" si="188"/>
        <v>64224</v>
      </c>
      <c r="G3958" t="str">
        <f t="shared" si="188"/>
        <v>CA</v>
      </c>
      <c r="L3958">
        <f t="shared" si="185"/>
        <v>361.17397099999999</v>
      </c>
      <c r="M3958">
        <f t="shared" si="186"/>
        <v>153.50552500000001</v>
      </c>
      <c r="X3958">
        <f t="shared" si="187"/>
        <v>0.11275606071482827</v>
      </c>
    </row>
    <row r="3959" spans="1:24">
      <c r="A3959">
        <v>2021</v>
      </c>
      <c r="B3959" t="str">
        <f t="shared" si="183"/>
        <v>Salinas City Elementary School District</v>
      </c>
      <c r="C3959" t="str">
        <f t="shared" si="188"/>
        <v>School District</v>
      </c>
      <c r="D3959" t="str">
        <f t="shared" si="188"/>
        <v>06</v>
      </c>
      <c r="E3959" t="str">
        <f t="shared" si="188"/>
        <v>053</v>
      </c>
      <c r="F3959" t="str">
        <f t="shared" si="188"/>
        <v>33930</v>
      </c>
      <c r="G3959" t="str">
        <f t="shared" si="188"/>
        <v>CA</v>
      </c>
      <c r="L3959">
        <f t="shared" si="185"/>
        <v>260.85038199999997</v>
      </c>
      <c r="M3959">
        <f t="shared" si="186"/>
        <v>125.59633599999999</v>
      </c>
      <c r="X3959">
        <f t="shared" si="187"/>
        <v>8.700590872073749E-2</v>
      </c>
    </row>
    <row r="3960" spans="1:24">
      <c r="A3960">
        <v>2021</v>
      </c>
      <c r="B3960" t="str">
        <f t="shared" si="183"/>
        <v>Salinas Union High School District</v>
      </c>
      <c r="C3960" t="str">
        <f t="shared" si="188"/>
        <v>School District</v>
      </c>
      <c r="D3960" t="str">
        <f t="shared" si="188"/>
        <v>06</v>
      </c>
      <c r="E3960" t="str">
        <f t="shared" si="188"/>
        <v>053</v>
      </c>
      <c r="F3960" t="str">
        <f t="shared" si="188"/>
        <v>33980</v>
      </c>
      <c r="G3960" t="str">
        <f t="shared" si="188"/>
        <v>CA</v>
      </c>
      <c r="L3960">
        <f t="shared" si="185"/>
        <v>547.97851100000003</v>
      </c>
      <c r="M3960">
        <f t="shared" si="186"/>
        <v>250.36570799999998</v>
      </c>
      <c r="X3960">
        <f t="shared" si="187"/>
        <v>0.10101285052552815</v>
      </c>
    </row>
    <row r="3961" spans="1:24">
      <c r="A3961">
        <v>2021</v>
      </c>
      <c r="B3961" t="str">
        <f t="shared" si="183"/>
        <v>San Anselmo</v>
      </c>
      <c r="C3961" t="str">
        <f t="shared" si="188"/>
        <v>Town</v>
      </c>
      <c r="D3961" t="str">
        <f t="shared" si="188"/>
        <v>06</v>
      </c>
      <c r="E3961" t="str">
        <f t="shared" si="188"/>
        <v>041</v>
      </c>
      <c r="F3961" t="str">
        <f t="shared" si="188"/>
        <v xml:space="preserve">64434	</v>
      </c>
      <c r="G3961" t="str">
        <f t="shared" si="188"/>
        <v>CA</v>
      </c>
      <c r="L3961">
        <f t="shared" si="185"/>
        <v>41.779599999999995</v>
      </c>
      <c r="M3961">
        <f t="shared" si="186"/>
        <v>18.160553</v>
      </c>
      <c r="X3961">
        <f t="shared" si="187"/>
        <v>0.21897640493284931</v>
      </c>
    </row>
    <row r="3962" spans="1:24">
      <c r="A3962">
        <v>2021</v>
      </c>
      <c r="B3962" t="str">
        <f t="shared" si="183"/>
        <v>San Antonio Union Elementary School District</v>
      </c>
      <c r="C3962" t="str">
        <f t="shared" si="188"/>
        <v>School District</v>
      </c>
      <c r="D3962" t="str">
        <f t="shared" si="188"/>
        <v>06</v>
      </c>
      <c r="E3962" t="str">
        <f t="shared" si="188"/>
        <v>053</v>
      </c>
      <c r="F3962" t="str">
        <f t="shared" si="188"/>
        <v>34050</v>
      </c>
      <c r="G3962" t="str">
        <f t="shared" si="188"/>
        <v>CA</v>
      </c>
      <c r="L3962">
        <f t="shared" si="185"/>
        <v>4.4481729999999997</v>
      </c>
      <c r="M3962">
        <f t="shared" si="186"/>
        <v>2.1789269999999998</v>
      </c>
      <c r="X3962">
        <f t="shared" si="187"/>
        <v>0.25143819641382398</v>
      </c>
    </row>
    <row r="3963" spans="1:24">
      <c r="A3963">
        <v>2021</v>
      </c>
      <c r="B3963" t="str">
        <f t="shared" si="183"/>
        <v>San Ardo Union Elementary School District</v>
      </c>
      <c r="C3963" t="str">
        <f t="shared" si="188"/>
        <v>School District</v>
      </c>
      <c r="D3963" t="str">
        <f t="shared" si="188"/>
        <v>06</v>
      </c>
      <c r="E3963" t="str">
        <f t="shared" si="188"/>
        <v>053</v>
      </c>
      <c r="F3963" t="str">
        <f t="shared" si="188"/>
        <v>34080</v>
      </c>
      <c r="G3963" t="str">
        <f t="shared" si="188"/>
        <v>CA</v>
      </c>
      <c r="L3963">
        <f t="shared" si="185"/>
        <v>4.6740409999999999</v>
      </c>
      <c r="M3963">
        <f t="shared" si="186"/>
        <v>2.0481949999999998</v>
      </c>
      <c r="X3963">
        <f t="shared" si="187"/>
        <v>9.4186953661561559E-2</v>
      </c>
    </row>
    <row r="3964" spans="1:24">
      <c r="A3964">
        <v>2021</v>
      </c>
      <c r="B3964" t="str">
        <f t="shared" si="183"/>
        <v>San Benito County</v>
      </c>
      <c r="C3964" t="str">
        <f t="shared" si="188"/>
        <v>County</v>
      </c>
      <c r="D3964" t="str">
        <f t="shared" si="188"/>
        <v>06</v>
      </c>
      <c r="E3964" t="str">
        <f t="shared" si="188"/>
        <v>069</v>
      </c>
      <c r="F3964" t="str">
        <f t="shared" si="188"/>
        <v>00000</v>
      </c>
      <c r="G3964" t="str">
        <f t="shared" si="188"/>
        <v>CA</v>
      </c>
      <c r="L3964">
        <f t="shared" si="185"/>
        <v>202.49640199999999</v>
      </c>
      <c r="M3964">
        <f t="shared" si="186"/>
        <v>63.777513999999996</v>
      </c>
      <c r="X3964">
        <f t="shared" si="187"/>
        <v>-2.4771499175306633E-2</v>
      </c>
    </row>
    <row r="3965" spans="1:24">
      <c r="A3965">
        <v>2021</v>
      </c>
      <c r="B3965" t="str">
        <f t="shared" si="183"/>
        <v>San Benito County Office of Education</v>
      </c>
      <c r="C3965" t="str">
        <f t="shared" si="188"/>
        <v>School District</v>
      </c>
      <c r="D3965" t="str">
        <f t="shared" si="188"/>
        <v>06</v>
      </c>
      <c r="E3965" t="str">
        <f t="shared" si="188"/>
        <v>069</v>
      </c>
      <c r="F3965" t="str">
        <f t="shared" si="188"/>
        <v>91028</v>
      </c>
      <c r="G3965" t="str">
        <f t="shared" si="188"/>
        <v>CA</v>
      </c>
      <c r="L3965">
        <f t="shared" si="185"/>
        <v>40.490741999999997</v>
      </c>
      <c r="M3965">
        <f t="shared" si="186"/>
        <v>16.649737999999999</v>
      </c>
      <c r="X3965">
        <f t="shared" si="187"/>
        <v>5.722527209118921E-2</v>
      </c>
    </row>
    <row r="3966" spans="1:24">
      <c r="A3966">
        <v>2021</v>
      </c>
      <c r="B3966" t="str">
        <f t="shared" si="183"/>
        <v>San Benito High School District</v>
      </c>
      <c r="C3966" t="str">
        <f t="shared" si="188"/>
        <v>School District</v>
      </c>
      <c r="D3966" t="str">
        <f t="shared" si="188"/>
        <v>06</v>
      </c>
      <c r="E3966" t="str">
        <f t="shared" si="188"/>
        <v>069</v>
      </c>
      <c r="F3966" t="str">
        <f t="shared" si="188"/>
        <v>34140</v>
      </c>
      <c r="G3966" t="str">
        <f t="shared" si="188"/>
        <v>CA</v>
      </c>
      <c r="L3966">
        <f t="shared" si="185"/>
        <v>121.587047</v>
      </c>
      <c r="M3966">
        <f t="shared" si="186"/>
        <v>44.769649999999999</v>
      </c>
      <c r="X3966">
        <f t="shared" si="187"/>
        <v>0.11520743350914135</v>
      </c>
    </row>
    <row r="3967" spans="1:24">
      <c r="A3967">
        <v>2021</v>
      </c>
      <c r="B3967" t="str">
        <f t="shared" si="183"/>
        <v>San Bernardino</v>
      </c>
      <c r="C3967" t="str">
        <f t="shared" ref="C3967:G3976" si="189">C1104</f>
        <v>City</v>
      </c>
      <c r="D3967" t="str">
        <f t="shared" si="189"/>
        <v>06</v>
      </c>
      <c r="E3967" t="str">
        <f t="shared" si="189"/>
        <v>071</v>
      </c>
      <c r="F3967">
        <f t="shared" si="189"/>
        <v>65000</v>
      </c>
      <c r="G3967" t="str">
        <f t="shared" si="189"/>
        <v>CA</v>
      </c>
      <c r="L3967">
        <f t="shared" si="185"/>
        <v>482.56513099999995</v>
      </c>
      <c r="M3967">
        <f t="shared" si="186"/>
        <v>175.620364</v>
      </c>
      <c r="X3967">
        <f t="shared" si="187"/>
        <v>0.16524049700436177</v>
      </c>
    </row>
    <row r="3968" spans="1:24">
      <c r="A3968">
        <v>2021</v>
      </c>
      <c r="B3968" t="str">
        <f t="shared" si="183"/>
        <v>San Bernardino City Unified School District</v>
      </c>
      <c r="C3968" t="str">
        <f t="shared" si="189"/>
        <v>School District</v>
      </c>
      <c r="D3968" t="str">
        <f t="shared" si="189"/>
        <v>06</v>
      </c>
      <c r="E3968" t="str">
        <f t="shared" si="189"/>
        <v>071</v>
      </c>
      <c r="F3968" t="str">
        <f t="shared" si="189"/>
        <v>34170</v>
      </c>
      <c r="G3968" t="str">
        <f t="shared" si="189"/>
        <v>CA</v>
      </c>
      <c r="L3968">
        <f t="shared" si="185"/>
        <v>1775.4159149999998</v>
      </c>
      <c r="M3968">
        <f t="shared" si="186"/>
        <v>843.77819</v>
      </c>
      <c r="X3968">
        <f t="shared" si="187"/>
        <v>8.6848952355052605E-2</v>
      </c>
    </row>
    <row r="3969" spans="1:24">
      <c r="A3969">
        <v>2021</v>
      </c>
      <c r="B3969" t="str">
        <f t="shared" si="183"/>
        <v>San Bernardino County</v>
      </c>
      <c r="C3969" t="str">
        <f t="shared" si="189"/>
        <v>County</v>
      </c>
      <c r="D3969" t="str">
        <f t="shared" si="189"/>
        <v>06</v>
      </c>
      <c r="E3969" t="str">
        <f t="shared" si="189"/>
        <v>071</v>
      </c>
      <c r="F3969" t="str">
        <f t="shared" si="189"/>
        <v>00000</v>
      </c>
      <c r="G3969" t="str">
        <f t="shared" si="189"/>
        <v>CA</v>
      </c>
      <c r="L3969">
        <f t="shared" si="185"/>
        <v>9175.5919999999987</v>
      </c>
      <c r="M3969">
        <f t="shared" si="186"/>
        <v>3698.4069999999997</v>
      </c>
      <c r="X3969">
        <f t="shared" si="187"/>
        <v>1.5512994428635241E-2</v>
      </c>
    </row>
    <row r="3970" spans="1:24">
      <c r="A3970">
        <v>2021</v>
      </c>
      <c r="B3970" t="str">
        <f t="shared" si="183"/>
        <v>San Bernardino County Superintendent of Schools</v>
      </c>
      <c r="C3970" t="str">
        <f t="shared" si="189"/>
        <v>School District</v>
      </c>
      <c r="D3970" t="str">
        <f t="shared" si="189"/>
        <v>06</v>
      </c>
      <c r="E3970" t="str">
        <f t="shared" si="189"/>
        <v>071</v>
      </c>
      <c r="F3970" t="str">
        <f t="shared" si="189"/>
        <v>91029</v>
      </c>
      <c r="G3970" t="str">
        <f t="shared" si="189"/>
        <v>CA</v>
      </c>
      <c r="L3970">
        <f t="shared" si="185"/>
        <v>847.77505199999996</v>
      </c>
      <c r="M3970">
        <f t="shared" si="186"/>
        <v>345.99863099999999</v>
      </c>
      <c r="X3970" t="str">
        <f t="shared" si="187"/>
        <v/>
      </c>
    </row>
    <row r="3971" spans="1:24">
      <c r="A3971">
        <v>2021</v>
      </c>
      <c r="B3971" t="str">
        <f t="shared" si="183"/>
        <v>San Bernardino County Transportation Authority</v>
      </c>
      <c r="C3971" t="str">
        <f t="shared" si="189"/>
        <v>Special District</v>
      </c>
      <c r="D3971" t="str">
        <f t="shared" si="189"/>
        <v>06</v>
      </c>
      <c r="E3971" t="str">
        <f t="shared" si="189"/>
        <v>071</v>
      </c>
      <c r="F3971">
        <f t="shared" si="189"/>
        <v>99061</v>
      </c>
      <c r="G3971" t="str">
        <f t="shared" si="189"/>
        <v>CA</v>
      </c>
      <c r="L3971">
        <f t="shared" si="185"/>
        <v>759.02396499999998</v>
      </c>
      <c r="M3971">
        <f t="shared" si="186"/>
        <v>2.8696389999999998</v>
      </c>
      <c r="X3971" t="str">
        <f t="shared" si="187"/>
        <v/>
      </c>
    </row>
    <row r="3972" spans="1:24">
      <c r="A3972">
        <v>2021</v>
      </c>
      <c r="B3972" t="str">
        <f t="shared" si="183"/>
        <v>San Bruno</v>
      </c>
      <c r="C3972" t="str">
        <f t="shared" si="189"/>
        <v>City</v>
      </c>
      <c r="D3972" t="str">
        <f t="shared" si="189"/>
        <v>06</v>
      </c>
      <c r="E3972" t="str">
        <f t="shared" si="189"/>
        <v>081</v>
      </c>
      <c r="F3972">
        <f t="shared" si="189"/>
        <v>65028</v>
      </c>
      <c r="G3972" t="str">
        <f t="shared" si="189"/>
        <v>CA</v>
      </c>
      <c r="L3972">
        <f t="shared" si="185"/>
        <v>166.23741200000001</v>
      </c>
      <c r="M3972">
        <f t="shared" si="186"/>
        <v>56.184560999999995</v>
      </c>
      <c r="X3972">
        <f t="shared" si="187"/>
        <v>0.1726969470182052</v>
      </c>
    </row>
    <row r="3973" spans="1:24">
      <c r="A3973">
        <v>2021</v>
      </c>
      <c r="B3973" t="str">
        <f t="shared" si="183"/>
        <v>San Bruno Park School District</v>
      </c>
      <c r="C3973" t="str">
        <f t="shared" si="189"/>
        <v>School District</v>
      </c>
      <c r="D3973" t="str">
        <f t="shared" si="189"/>
        <v>06</v>
      </c>
      <c r="E3973" t="str">
        <f t="shared" si="189"/>
        <v>081</v>
      </c>
      <c r="F3973" t="str">
        <f t="shared" si="189"/>
        <v>34230</v>
      </c>
      <c r="G3973" t="str">
        <f t="shared" si="189"/>
        <v>CA</v>
      </c>
      <c r="L3973">
        <f t="shared" si="185"/>
        <v>77.842638999999991</v>
      </c>
      <c r="M3973">
        <f t="shared" si="186"/>
        <v>33.023077000000001</v>
      </c>
      <c r="X3973" t="str">
        <f t="shared" si="187"/>
        <v/>
      </c>
    </row>
    <row r="3974" spans="1:24">
      <c r="A3974">
        <v>2021</v>
      </c>
      <c r="B3974" t="str">
        <f t="shared" si="183"/>
        <v>San Buenaventura</v>
      </c>
      <c r="C3974" t="str">
        <f t="shared" si="189"/>
        <v>City</v>
      </c>
      <c r="D3974" t="str">
        <f t="shared" si="189"/>
        <v>06</v>
      </c>
      <c r="E3974" t="str">
        <f t="shared" si="189"/>
        <v>111</v>
      </c>
      <c r="F3974" t="str">
        <f t="shared" si="189"/>
        <v>65042</v>
      </c>
      <c r="G3974" t="str">
        <f t="shared" si="189"/>
        <v>CA</v>
      </c>
      <c r="L3974">
        <f t="shared" si="185"/>
        <v>360.921336</v>
      </c>
      <c r="M3974">
        <f t="shared" si="186"/>
        <v>129.58778100000001</v>
      </c>
      <c r="X3974">
        <f t="shared" si="187"/>
        <v>6.4757787903469158E-2</v>
      </c>
    </row>
    <row r="3975" spans="1:24">
      <c r="A3975">
        <v>2021</v>
      </c>
      <c r="B3975" t="str">
        <f t="shared" si="183"/>
        <v>San Carlos</v>
      </c>
      <c r="C3975" t="str">
        <f t="shared" si="189"/>
        <v>City</v>
      </c>
      <c r="D3975" t="str">
        <f t="shared" si="189"/>
        <v>06</v>
      </c>
      <c r="E3975" t="str">
        <f t="shared" si="189"/>
        <v>081</v>
      </c>
      <c r="F3975">
        <f t="shared" si="189"/>
        <v>65070</v>
      </c>
      <c r="G3975" t="str">
        <f t="shared" si="189"/>
        <v>CA</v>
      </c>
      <c r="L3975">
        <f t="shared" si="185"/>
        <v>144.49187899999998</v>
      </c>
      <c r="M3975">
        <f t="shared" si="186"/>
        <v>45.126087999999996</v>
      </c>
      <c r="X3975">
        <f t="shared" si="187"/>
        <v>6.2191563048194634E-2</v>
      </c>
    </row>
    <row r="3976" spans="1:24">
      <c r="A3976">
        <v>2021</v>
      </c>
      <c r="B3976" t="str">
        <f t="shared" si="183"/>
        <v>San Carlos School District</v>
      </c>
      <c r="C3976" t="str">
        <f t="shared" si="189"/>
        <v>School District</v>
      </c>
      <c r="D3976" t="str">
        <f t="shared" si="189"/>
        <v>06</v>
      </c>
      <c r="E3976" t="str">
        <f t="shared" si="189"/>
        <v>081</v>
      </c>
      <c r="F3976" t="str">
        <f t="shared" si="189"/>
        <v>34290</v>
      </c>
      <c r="G3976" t="str">
        <f t="shared" si="189"/>
        <v>CA</v>
      </c>
      <c r="L3976">
        <f t="shared" si="185"/>
        <v>98.873346999999995</v>
      </c>
      <c r="M3976">
        <f t="shared" si="186"/>
        <v>41.847611999999998</v>
      </c>
      <c r="X3976" t="str">
        <f t="shared" si="187"/>
        <v/>
      </c>
    </row>
    <row r="3977" spans="1:24">
      <c r="A3977">
        <v>2021</v>
      </c>
      <c r="B3977" t="str">
        <f t="shared" si="183"/>
        <v>San Clemente</v>
      </c>
      <c r="C3977" t="str">
        <f t="shared" ref="C3977:G3986" si="190">C1114</f>
        <v>City</v>
      </c>
      <c r="D3977" t="str">
        <f t="shared" si="190"/>
        <v>06</v>
      </c>
      <c r="E3977" t="str">
        <f t="shared" si="190"/>
        <v>059</v>
      </c>
      <c r="F3977">
        <f t="shared" si="190"/>
        <v>65084</v>
      </c>
      <c r="G3977" t="str">
        <f t="shared" si="190"/>
        <v>CA</v>
      </c>
      <c r="L3977">
        <f t="shared" si="185"/>
        <v>180.178484</v>
      </c>
      <c r="M3977">
        <f t="shared" si="186"/>
        <v>66.713285999999997</v>
      </c>
      <c r="X3977">
        <f t="shared" si="187"/>
        <v>6.8752835754541997E-2</v>
      </c>
    </row>
    <row r="3978" spans="1:24">
      <c r="A3978">
        <v>2021</v>
      </c>
      <c r="B3978" t="str">
        <f t="shared" si="183"/>
        <v>San Diego</v>
      </c>
      <c r="C3978" t="str">
        <f t="shared" si="190"/>
        <v>City</v>
      </c>
      <c r="D3978" t="str">
        <f t="shared" si="190"/>
        <v>06</v>
      </c>
      <c r="E3978" t="str">
        <f t="shared" si="190"/>
        <v>073</v>
      </c>
      <c r="F3978">
        <f t="shared" si="190"/>
        <v>66000</v>
      </c>
      <c r="G3978" t="str">
        <f t="shared" si="190"/>
        <v>CA</v>
      </c>
      <c r="L3978">
        <f t="shared" si="185"/>
        <v>5485.7370000000001</v>
      </c>
      <c r="M3978">
        <f t="shared" si="186"/>
        <v>1765.97</v>
      </c>
      <c r="X3978">
        <f t="shared" si="187"/>
        <v>9.3774073848521752E-2</v>
      </c>
    </row>
    <row r="3979" spans="1:24">
      <c r="A3979">
        <v>2021</v>
      </c>
      <c r="B3979" t="str">
        <f t="shared" si="183"/>
        <v>San Diego Association of Governments</v>
      </c>
      <c r="C3979" t="str">
        <f t="shared" si="190"/>
        <v>Special District</v>
      </c>
      <c r="D3979" t="str">
        <f t="shared" si="190"/>
        <v>06</v>
      </c>
      <c r="E3979" t="str">
        <f t="shared" si="190"/>
        <v>073</v>
      </c>
      <c r="F3979">
        <f t="shared" si="190"/>
        <v>99062</v>
      </c>
      <c r="G3979" t="str">
        <f t="shared" si="190"/>
        <v>CA</v>
      </c>
      <c r="L3979">
        <f t="shared" si="185"/>
        <v>717.71713</v>
      </c>
      <c r="M3979">
        <f t="shared" si="186"/>
        <v>11.432238</v>
      </c>
      <c r="X3979" t="str">
        <f t="shared" si="187"/>
        <v/>
      </c>
    </row>
    <row r="3980" spans="1:24">
      <c r="A3980">
        <v>2021</v>
      </c>
      <c r="B3980" t="str">
        <f t="shared" si="183"/>
        <v>San Diego County</v>
      </c>
      <c r="C3980" t="str">
        <f t="shared" si="190"/>
        <v>County</v>
      </c>
      <c r="D3980" t="str">
        <f t="shared" si="190"/>
        <v>06</v>
      </c>
      <c r="E3980" t="str">
        <f t="shared" si="190"/>
        <v>073</v>
      </c>
      <c r="F3980" t="str">
        <f t="shared" si="190"/>
        <v>00000</v>
      </c>
      <c r="G3980" t="str">
        <f t="shared" si="190"/>
        <v>CA</v>
      </c>
      <c r="L3980">
        <f t="shared" si="185"/>
        <v>10751.829</v>
      </c>
      <c r="M3980">
        <f t="shared" si="186"/>
        <v>4817.8819999999996</v>
      </c>
      <c r="X3980">
        <f t="shared" si="187"/>
        <v>3.4684214624364329E-2</v>
      </c>
    </row>
    <row r="3981" spans="1:24">
      <c r="A3981">
        <v>2021</v>
      </c>
      <c r="B3981" t="str">
        <f t="shared" si="183"/>
        <v>San Diego County Air Pollution Control District</v>
      </c>
      <c r="C3981" t="str">
        <f t="shared" si="190"/>
        <v>Special District</v>
      </c>
      <c r="D3981" t="str">
        <f t="shared" si="190"/>
        <v>06</v>
      </c>
      <c r="E3981" t="str">
        <f t="shared" si="190"/>
        <v>073</v>
      </c>
      <c r="F3981">
        <f t="shared" si="190"/>
        <v>99063</v>
      </c>
      <c r="G3981" t="str">
        <f t="shared" si="190"/>
        <v>CA</v>
      </c>
      <c r="L3981">
        <f t="shared" si="185"/>
        <v>41.354901999999996</v>
      </c>
      <c r="M3981">
        <f t="shared" si="186"/>
        <v>12.183866999999999</v>
      </c>
      <c r="X3981" t="str">
        <f t="shared" si="187"/>
        <v/>
      </c>
    </row>
    <row r="3982" spans="1:24">
      <c r="A3982">
        <v>2021</v>
      </c>
      <c r="B3982" t="str">
        <f t="shared" si="183"/>
        <v>San Diego County Office of Education</v>
      </c>
      <c r="C3982" t="str">
        <f t="shared" si="190"/>
        <v>School District</v>
      </c>
      <c r="D3982" t="str">
        <f t="shared" si="190"/>
        <v>06</v>
      </c>
      <c r="E3982" t="str">
        <f t="shared" si="190"/>
        <v>073</v>
      </c>
      <c r="F3982" t="str">
        <f t="shared" si="190"/>
        <v>91030</v>
      </c>
      <c r="G3982" t="str">
        <f t="shared" si="190"/>
        <v>CA</v>
      </c>
      <c r="L3982">
        <f t="shared" si="185"/>
        <v>829.30306599999994</v>
      </c>
      <c r="M3982">
        <f t="shared" si="186"/>
        <v>284.61861699999997</v>
      </c>
      <c r="X3982">
        <f t="shared" si="187"/>
        <v>2.874449387454607E-2</v>
      </c>
    </row>
    <row r="3983" spans="1:24">
      <c r="A3983">
        <v>2021</v>
      </c>
      <c r="B3983" t="str">
        <f t="shared" si="183"/>
        <v>San Diego Unified School District</v>
      </c>
      <c r="C3983" t="str">
        <f t="shared" si="190"/>
        <v>School District</v>
      </c>
      <c r="D3983" t="str">
        <f t="shared" si="190"/>
        <v>06</v>
      </c>
      <c r="E3983" t="str">
        <f t="shared" si="190"/>
        <v>073</v>
      </c>
      <c r="F3983" t="str">
        <f t="shared" si="190"/>
        <v>34320</v>
      </c>
      <c r="G3983" t="str">
        <f t="shared" si="190"/>
        <v>CA</v>
      </c>
      <c r="L3983">
        <f t="shared" si="185"/>
        <v>3617.4615649999996</v>
      </c>
      <c r="M3983">
        <f t="shared" si="186"/>
        <v>1503.7410009999999</v>
      </c>
      <c r="X3983">
        <f t="shared" si="187"/>
        <v>3.6808216213393141E-2</v>
      </c>
    </row>
    <row r="3984" spans="1:24">
      <c r="A3984">
        <v>2021</v>
      </c>
      <c r="B3984" t="str">
        <f t="shared" si="183"/>
        <v>San Diego Workforce Partnership, Inc.</v>
      </c>
      <c r="C3984" t="str">
        <f t="shared" si="190"/>
        <v>Special District</v>
      </c>
      <c r="D3984" t="str">
        <f t="shared" si="190"/>
        <v>06</v>
      </c>
      <c r="E3984" t="str">
        <f t="shared" si="190"/>
        <v>073</v>
      </c>
      <c r="F3984">
        <f t="shared" si="190"/>
        <v>99064</v>
      </c>
      <c r="G3984" t="str">
        <f t="shared" si="190"/>
        <v>CA</v>
      </c>
      <c r="L3984">
        <f t="shared" si="185"/>
        <v>27.639529</v>
      </c>
      <c r="M3984">
        <f t="shared" si="186"/>
        <v>8.3898E-2</v>
      </c>
      <c r="X3984" t="str">
        <f t="shared" si="187"/>
        <v/>
      </c>
    </row>
    <row r="3985" spans="1:24">
      <c r="A3985">
        <v>2021</v>
      </c>
      <c r="B3985" t="str">
        <f t="shared" si="183"/>
        <v>San Dieguito Union High School District</v>
      </c>
      <c r="C3985" t="str">
        <f t="shared" si="190"/>
        <v>School District</v>
      </c>
      <c r="D3985" t="str">
        <f t="shared" si="190"/>
        <v>06</v>
      </c>
      <c r="E3985" t="str">
        <f t="shared" si="190"/>
        <v>073</v>
      </c>
      <c r="F3985" t="str">
        <f t="shared" si="190"/>
        <v>34380</v>
      </c>
      <c r="G3985" t="str">
        <f t="shared" si="190"/>
        <v>CA</v>
      </c>
      <c r="L3985">
        <f t="shared" si="185"/>
        <v>376.77821999999998</v>
      </c>
      <c r="M3985">
        <f t="shared" si="186"/>
        <v>172.141423</v>
      </c>
      <c r="X3985">
        <f t="shared" si="187"/>
        <v>3.5425786575356819E-2</v>
      </c>
    </row>
    <row r="3986" spans="1:24">
      <c r="A3986">
        <v>2021</v>
      </c>
      <c r="B3986" t="str">
        <f t="shared" si="183"/>
        <v>San Dimas</v>
      </c>
      <c r="C3986" t="str">
        <f t="shared" si="190"/>
        <v>City</v>
      </c>
      <c r="D3986" t="str">
        <f t="shared" si="190"/>
        <v>06</v>
      </c>
      <c r="E3986" t="str">
        <f t="shared" si="190"/>
        <v>037</v>
      </c>
      <c r="F3986">
        <f t="shared" si="190"/>
        <v>66070</v>
      </c>
      <c r="G3986" t="str">
        <f t="shared" si="190"/>
        <v>CA</v>
      </c>
      <c r="L3986">
        <f t="shared" si="185"/>
        <v>65.347231999999991</v>
      </c>
      <c r="M3986">
        <f t="shared" si="186"/>
        <v>27.061519000000001</v>
      </c>
      <c r="X3986">
        <f t="shared" si="187"/>
        <v>5.1776854951626955E-2</v>
      </c>
    </row>
    <row r="3987" spans="1:24">
      <c r="A3987">
        <v>2021</v>
      </c>
      <c r="B3987" t="str">
        <f t="shared" si="183"/>
        <v>San Fernando</v>
      </c>
      <c r="C3987" t="str">
        <f t="shared" ref="C3987:G3996" si="191">C1124</f>
        <v>City</v>
      </c>
      <c r="D3987" t="str">
        <f t="shared" si="191"/>
        <v>06</v>
      </c>
      <c r="E3987" t="str">
        <f t="shared" si="191"/>
        <v>037</v>
      </c>
      <c r="F3987">
        <f t="shared" si="191"/>
        <v>66140</v>
      </c>
      <c r="G3987" t="str">
        <f t="shared" si="191"/>
        <v>CA</v>
      </c>
      <c r="L3987">
        <f t="shared" si="185"/>
        <v>66.470818999999992</v>
      </c>
      <c r="M3987">
        <f t="shared" si="186"/>
        <v>21.477734999999999</v>
      </c>
      <c r="X3987">
        <f t="shared" si="187"/>
        <v>0.10273601352361363</v>
      </c>
    </row>
    <row r="3988" spans="1:24">
      <c r="A3988">
        <v>2021</v>
      </c>
      <c r="B3988" t="str">
        <f t="shared" si="183"/>
        <v>San Francisco County Transportation Authority</v>
      </c>
      <c r="C3988" t="str">
        <f t="shared" si="191"/>
        <v>Special District</v>
      </c>
      <c r="D3988" t="str">
        <f t="shared" si="191"/>
        <v>06</v>
      </c>
      <c r="E3988" t="str">
        <f t="shared" si="191"/>
        <v>075</v>
      </c>
      <c r="F3988">
        <f t="shared" si="191"/>
        <v>99065</v>
      </c>
      <c r="G3988" t="str">
        <f t="shared" si="191"/>
        <v>CA</v>
      </c>
      <c r="L3988">
        <f t="shared" si="185"/>
        <v>205.63380099999998</v>
      </c>
      <c r="M3988">
        <f t="shared" si="186"/>
        <v>86.565648999999993</v>
      </c>
      <c r="X3988">
        <f t="shared" si="187"/>
        <v>0.18086906581936904</v>
      </c>
    </row>
    <row r="3989" spans="1:24">
      <c r="A3989">
        <v>2021</v>
      </c>
      <c r="B3989" t="str">
        <f t="shared" si="183"/>
        <v>San Francisco Unified School District</v>
      </c>
      <c r="C3989" t="str">
        <f t="shared" si="191"/>
        <v>School District</v>
      </c>
      <c r="D3989" t="str">
        <f t="shared" si="191"/>
        <v>06</v>
      </c>
      <c r="E3989" t="str">
        <f t="shared" si="191"/>
        <v>075</v>
      </c>
      <c r="F3989" t="str">
        <f t="shared" si="191"/>
        <v>34410</v>
      </c>
      <c r="G3989" t="str">
        <f t="shared" si="191"/>
        <v>CA</v>
      </c>
      <c r="L3989">
        <f t="shared" si="185"/>
        <v>2341.3612589999998</v>
      </c>
      <c r="M3989">
        <f t="shared" si="186"/>
        <v>988.79248899999993</v>
      </c>
      <c r="X3989">
        <f t="shared" si="187"/>
        <v>0.11933969739659787</v>
      </c>
    </row>
    <row r="3990" spans="1:24">
      <c r="A3990">
        <v>2021</v>
      </c>
      <c r="B3990" t="str">
        <f t="shared" si="183"/>
        <v>San Gabriel</v>
      </c>
      <c r="C3990" t="str">
        <f t="shared" si="191"/>
        <v>City</v>
      </c>
      <c r="D3990" t="str">
        <f t="shared" si="191"/>
        <v>06</v>
      </c>
      <c r="E3990" t="str">
        <f t="shared" si="191"/>
        <v>037</v>
      </c>
      <c r="F3990">
        <f t="shared" si="191"/>
        <v>67042</v>
      </c>
      <c r="G3990" t="str">
        <f t="shared" si="191"/>
        <v>CA</v>
      </c>
      <c r="L3990">
        <f t="shared" si="185"/>
        <v>94.392448000000002</v>
      </c>
      <c r="M3990">
        <f t="shared" si="186"/>
        <v>38.096603000000002</v>
      </c>
      <c r="X3990">
        <f t="shared" si="187"/>
        <v>0.31855989235415222</v>
      </c>
    </row>
    <row r="3991" spans="1:24">
      <c r="A3991">
        <v>2021</v>
      </c>
      <c r="B3991" t="str">
        <f t="shared" si="183"/>
        <v>San Gabriel Unified School District</v>
      </c>
      <c r="C3991" t="str">
        <f t="shared" si="191"/>
        <v>School District</v>
      </c>
      <c r="D3991" t="str">
        <f t="shared" si="191"/>
        <v>06</v>
      </c>
      <c r="E3991" t="str">
        <f t="shared" si="191"/>
        <v>037</v>
      </c>
      <c r="F3991" t="str">
        <f t="shared" si="191"/>
        <v>34425</v>
      </c>
      <c r="G3991" t="str">
        <f t="shared" si="191"/>
        <v>CA</v>
      </c>
      <c r="L3991">
        <f t="shared" si="185"/>
        <v>148.10377399999999</v>
      </c>
      <c r="M3991">
        <f t="shared" si="186"/>
        <v>69.412972999999994</v>
      </c>
      <c r="X3991">
        <f t="shared" si="187"/>
        <v>8.8457087654735436E-2</v>
      </c>
    </row>
    <row r="3992" spans="1:24">
      <c r="A3992">
        <v>2021</v>
      </c>
      <c r="B3992" t="str">
        <f t="shared" si="183"/>
        <v>San Jacinto</v>
      </c>
      <c r="C3992" t="str">
        <f t="shared" si="191"/>
        <v>City</v>
      </c>
      <c r="D3992" t="str">
        <f t="shared" si="191"/>
        <v>06</v>
      </c>
      <c r="E3992" t="str">
        <f t="shared" si="191"/>
        <v>065</v>
      </c>
      <c r="F3992" t="str">
        <f t="shared" si="191"/>
        <v>67112</v>
      </c>
      <c r="G3992" t="str">
        <f t="shared" si="191"/>
        <v>CA</v>
      </c>
      <c r="L3992">
        <f t="shared" si="185"/>
        <v>80.724710000000002</v>
      </c>
      <c r="M3992">
        <f t="shared" si="186"/>
        <v>23.479184</v>
      </c>
      <c r="X3992">
        <f t="shared" si="187"/>
        <v>0.24911374048880355</v>
      </c>
    </row>
    <row r="3993" spans="1:24">
      <c r="A3993">
        <v>2021</v>
      </c>
      <c r="B3993" t="str">
        <f t="shared" si="183"/>
        <v>San Jacinto Unified School District</v>
      </c>
      <c r="C3993" t="str">
        <f t="shared" si="191"/>
        <v>School District</v>
      </c>
      <c r="D3993" t="str">
        <f t="shared" si="191"/>
        <v>06</v>
      </c>
      <c r="E3993" t="str">
        <f t="shared" si="191"/>
        <v>065</v>
      </c>
      <c r="F3993" t="str">
        <f t="shared" si="191"/>
        <v>34440</v>
      </c>
      <c r="G3993" t="str">
        <f t="shared" si="191"/>
        <v>CA</v>
      </c>
      <c r="L3993">
        <f t="shared" si="185"/>
        <v>368.018843</v>
      </c>
      <c r="M3993">
        <f t="shared" si="186"/>
        <v>165.313558</v>
      </c>
      <c r="X3993">
        <f t="shared" si="187"/>
        <v>0.1037147809304859</v>
      </c>
    </row>
    <row r="3994" spans="1:24">
      <c r="A3994">
        <v>2021</v>
      </c>
      <c r="B3994" t="str">
        <f t="shared" si="183"/>
        <v>San Joaquin Council of Governments</v>
      </c>
      <c r="C3994" t="str">
        <f t="shared" si="191"/>
        <v>Special District</v>
      </c>
      <c r="D3994" t="str">
        <f t="shared" si="191"/>
        <v>06</v>
      </c>
      <c r="E3994" t="str">
        <f t="shared" si="191"/>
        <v>077</v>
      </c>
      <c r="F3994">
        <f t="shared" si="191"/>
        <v>99066</v>
      </c>
      <c r="G3994" t="str">
        <f t="shared" si="191"/>
        <v>CA</v>
      </c>
      <c r="L3994">
        <f t="shared" si="185"/>
        <v>189.12187899999998</v>
      </c>
      <c r="M3994">
        <f t="shared" si="186"/>
        <v>12.401302999999999</v>
      </c>
      <c r="X3994" t="str">
        <f t="shared" si="187"/>
        <v/>
      </c>
    </row>
    <row r="3995" spans="1:24">
      <c r="A3995">
        <v>2021</v>
      </c>
      <c r="B3995" t="str">
        <f t="shared" si="183"/>
        <v>San Joaquin County</v>
      </c>
      <c r="C3995" t="str">
        <f t="shared" si="191"/>
        <v>County</v>
      </c>
      <c r="D3995" t="str">
        <f t="shared" si="191"/>
        <v>06</v>
      </c>
      <c r="E3995" t="str">
        <f t="shared" si="191"/>
        <v>077</v>
      </c>
      <c r="F3995" t="str">
        <f t="shared" si="191"/>
        <v>00000</v>
      </c>
      <c r="G3995" t="str">
        <f t="shared" si="191"/>
        <v>CA</v>
      </c>
      <c r="L3995">
        <f t="shared" si="185"/>
        <v>2985.1165419999998</v>
      </c>
      <c r="M3995">
        <f t="shared" si="186"/>
        <v>976.37294899999995</v>
      </c>
      <c r="X3995">
        <f t="shared" si="187"/>
        <v>4.8796979388668858E-2</v>
      </c>
    </row>
    <row r="3996" spans="1:24">
      <c r="A3996">
        <v>2021</v>
      </c>
      <c r="B3996" t="str">
        <f t="shared" si="183"/>
        <v>San Joaquin County Office of Education</v>
      </c>
      <c r="C3996" t="str">
        <f t="shared" si="191"/>
        <v>School District</v>
      </c>
      <c r="D3996" t="str">
        <f t="shared" si="191"/>
        <v>06</v>
      </c>
      <c r="E3996" t="str">
        <f t="shared" si="191"/>
        <v>077</v>
      </c>
      <c r="F3996" t="str">
        <f t="shared" si="191"/>
        <v>91031</v>
      </c>
      <c r="G3996" t="str">
        <f t="shared" si="191"/>
        <v>CA</v>
      </c>
      <c r="L3996">
        <f t="shared" si="185"/>
        <v>434.291989</v>
      </c>
      <c r="M3996">
        <f t="shared" si="186"/>
        <v>154.150564</v>
      </c>
      <c r="X3996">
        <f t="shared" si="187"/>
        <v>-9.1063637730999167E-2</v>
      </c>
    </row>
    <row r="3997" spans="1:24">
      <c r="A3997">
        <v>2021</v>
      </c>
      <c r="B3997" t="str">
        <f t="shared" si="183"/>
        <v>San Joaquin Regional Rail Commission</v>
      </c>
      <c r="C3997" t="str">
        <f t="shared" ref="C3997:G4006" si="192">C1134</f>
        <v>Special District</v>
      </c>
      <c r="D3997" t="str">
        <f t="shared" si="192"/>
        <v>06</v>
      </c>
      <c r="E3997" t="str">
        <f t="shared" si="192"/>
        <v>077</v>
      </c>
      <c r="F3997">
        <f t="shared" si="192"/>
        <v>99067</v>
      </c>
      <c r="G3997" t="str">
        <f t="shared" si="192"/>
        <v>CA</v>
      </c>
      <c r="L3997">
        <f t="shared" si="185"/>
        <v>104.127771</v>
      </c>
      <c r="M3997">
        <f t="shared" si="186"/>
        <v>0.12697600000000001</v>
      </c>
      <c r="X3997" t="str">
        <f t="shared" si="187"/>
        <v/>
      </c>
    </row>
    <row r="3998" spans="1:24">
      <c r="A3998">
        <v>2021</v>
      </c>
      <c r="B3998" t="str">
        <f t="shared" si="183"/>
        <v>San Joaquin Valley Unified Air Pollution Control District</v>
      </c>
      <c r="C3998" t="str">
        <f t="shared" si="192"/>
        <v>Special District</v>
      </c>
      <c r="D3998" t="str">
        <f t="shared" si="192"/>
        <v>06</v>
      </c>
      <c r="E3998" t="str">
        <f t="shared" si="192"/>
        <v>019</v>
      </c>
      <c r="F3998">
        <f t="shared" si="192"/>
        <v>99068</v>
      </c>
      <c r="G3998" t="str">
        <f t="shared" si="192"/>
        <v>CA</v>
      </c>
      <c r="L3998">
        <f t="shared" si="185"/>
        <v>534.57063099999993</v>
      </c>
      <c r="M3998">
        <f t="shared" si="186"/>
        <v>267.28531599999997</v>
      </c>
      <c r="X3998" t="str">
        <f t="shared" si="187"/>
        <v/>
      </c>
    </row>
    <row r="3999" spans="1:24">
      <c r="A3999">
        <v>2021</v>
      </c>
      <c r="B3999" t="str">
        <f t="shared" si="183"/>
        <v>San Jose</v>
      </c>
      <c r="C3999" t="str">
        <f t="shared" si="192"/>
        <v>City</v>
      </c>
      <c r="D3999" t="str">
        <f t="shared" si="192"/>
        <v>06</v>
      </c>
      <c r="E3999" t="str">
        <f t="shared" si="192"/>
        <v>085</v>
      </c>
      <c r="F3999">
        <f t="shared" si="192"/>
        <v>68000</v>
      </c>
      <c r="G3999" t="str">
        <f t="shared" si="192"/>
        <v>CA</v>
      </c>
      <c r="L3999">
        <f t="shared" si="185"/>
        <v>3908.1849999999999</v>
      </c>
      <c r="M3999">
        <f t="shared" si="186"/>
        <v>1181.3209999999999</v>
      </c>
      <c r="X3999">
        <f t="shared" si="187"/>
        <v>0.14315533152099624</v>
      </c>
    </row>
    <row r="4000" spans="1:24">
      <c r="A4000">
        <v>2021</v>
      </c>
      <c r="B4000" t="str">
        <f t="shared" si="183"/>
        <v>San Jose Unified School District</v>
      </c>
      <c r="C4000" t="str">
        <f t="shared" si="192"/>
        <v>School District</v>
      </c>
      <c r="D4000" t="str">
        <f t="shared" si="192"/>
        <v>06</v>
      </c>
      <c r="E4000" t="str">
        <f t="shared" si="192"/>
        <v>085</v>
      </c>
      <c r="F4000" t="str">
        <f t="shared" si="192"/>
        <v>34590</v>
      </c>
      <c r="G4000" t="str">
        <f t="shared" si="192"/>
        <v>CA</v>
      </c>
      <c r="L4000">
        <f t="shared" si="185"/>
        <v>933.63428199999998</v>
      </c>
      <c r="M4000">
        <f t="shared" si="186"/>
        <v>428.84761499999996</v>
      </c>
      <c r="X4000">
        <f t="shared" si="187"/>
        <v>2.0609122275966455E-2</v>
      </c>
    </row>
    <row r="4001" spans="1:24">
      <c r="A4001">
        <v>2021</v>
      </c>
      <c r="B4001" t="str">
        <f t="shared" si="183"/>
        <v>San Juan Bautista</v>
      </c>
      <c r="C4001" t="str">
        <f t="shared" si="192"/>
        <v>City</v>
      </c>
      <c r="D4001" t="str">
        <f t="shared" si="192"/>
        <v>06</v>
      </c>
      <c r="E4001" t="str">
        <f t="shared" si="192"/>
        <v>069</v>
      </c>
      <c r="F4001" t="str">
        <f t="shared" si="192"/>
        <v>68014</v>
      </c>
      <c r="G4001" t="str">
        <f t="shared" si="192"/>
        <v>CA</v>
      </c>
      <c r="L4001">
        <f t="shared" si="185"/>
        <v>8.8129819999999999</v>
      </c>
      <c r="M4001">
        <f t="shared" si="186"/>
        <v>2.6743570000000001</v>
      </c>
      <c r="X4001">
        <f t="shared" si="187"/>
        <v>1.3224195702118878E-2</v>
      </c>
    </row>
    <row r="4002" spans="1:24">
      <c r="A4002">
        <v>2021</v>
      </c>
      <c r="B4002" t="str">
        <f t="shared" ref="B4002:B4065" si="193">B1139</f>
        <v>San Juan Capistrano</v>
      </c>
      <c r="C4002" t="str">
        <f t="shared" si="192"/>
        <v>City</v>
      </c>
      <c r="D4002" t="str">
        <f t="shared" si="192"/>
        <v>06</v>
      </c>
      <c r="E4002" t="str">
        <f t="shared" si="192"/>
        <v>059</v>
      </c>
      <c r="F4002">
        <f t="shared" si="192"/>
        <v>68028</v>
      </c>
      <c r="G4002" t="str">
        <f t="shared" si="192"/>
        <v>CA</v>
      </c>
      <c r="L4002">
        <f t="shared" si="185"/>
        <v>114.62060099999999</v>
      </c>
      <c r="M4002">
        <f t="shared" si="186"/>
        <v>34.742728999999997</v>
      </c>
      <c r="X4002">
        <f t="shared" si="187"/>
        <v>-7.6639371170923801E-2</v>
      </c>
    </row>
    <row r="4003" spans="1:24">
      <c r="A4003">
        <v>2021</v>
      </c>
      <c r="B4003" t="str">
        <f t="shared" si="193"/>
        <v>San Juan Unified School District</v>
      </c>
      <c r="C4003" t="str">
        <f t="shared" si="192"/>
        <v>School District</v>
      </c>
      <c r="D4003" t="str">
        <f t="shared" si="192"/>
        <v>06</v>
      </c>
      <c r="E4003" t="str">
        <f t="shared" si="192"/>
        <v>067</v>
      </c>
      <c r="F4003" t="str">
        <f t="shared" si="192"/>
        <v>34620</v>
      </c>
      <c r="G4003" t="str">
        <f t="shared" si="192"/>
        <v>CA</v>
      </c>
      <c r="L4003">
        <f t="shared" si="185"/>
        <v>1222.0913860000001</v>
      </c>
      <c r="M4003">
        <f t="shared" si="186"/>
        <v>537.81269899999995</v>
      </c>
      <c r="X4003">
        <f t="shared" si="187"/>
        <v>9.138174646526849E-2</v>
      </c>
    </row>
    <row r="4004" spans="1:24">
      <c r="A4004">
        <v>2021</v>
      </c>
      <c r="B4004" t="str">
        <f t="shared" si="193"/>
        <v>San Leandro</v>
      </c>
      <c r="C4004" t="str">
        <f t="shared" si="192"/>
        <v>City</v>
      </c>
      <c r="D4004" t="str">
        <f t="shared" si="192"/>
        <v>06</v>
      </c>
      <c r="E4004" t="str">
        <f t="shared" si="192"/>
        <v>001</v>
      </c>
      <c r="F4004">
        <f t="shared" si="192"/>
        <v>68084</v>
      </c>
      <c r="G4004" t="str">
        <f t="shared" si="192"/>
        <v>CA</v>
      </c>
      <c r="L4004">
        <f t="shared" si="185"/>
        <v>305.059662</v>
      </c>
      <c r="M4004">
        <f t="shared" si="186"/>
        <v>125.70994999999999</v>
      </c>
      <c r="X4004">
        <f t="shared" si="187"/>
        <v>6.1334518840771221E-2</v>
      </c>
    </row>
    <row r="4005" spans="1:24">
      <c r="A4005">
        <v>2021</v>
      </c>
      <c r="B4005" t="str">
        <f t="shared" si="193"/>
        <v>San Leandro Unified School District</v>
      </c>
      <c r="C4005" t="str">
        <f t="shared" si="192"/>
        <v>School District</v>
      </c>
      <c r="D4005" t="str">
        <f t="shared" si="192"/>
        <v>06</v>
      </c>
      <c r="E4005" t="str">
        <f t="shared" si="192"/>
        <v>001</v>
      </c>
      <c r="F4005" t="str">
        <f t="shared" si="192"/>
        <v>34680</v>
      </c>
      <c r="G4005" t="str">
        <f t="shared" si="192"/>
        <v>CA</v>
      </c>
      <c r="L4005">
        <f t="shared" si="185"/>
        <v>291.71331299999997</v>
      </c>
      <c r="M4005">
        <f t="shared" si="186"/>
        <v>128.654087</v>
      </c>
      <c r="X4005">
        <f t="shared" si="187"/>
        <v>8.1944158531575995E-2</v>
      </c>
    </row>
    <row r="4006" spans="1:24">
      <c r="A4006">
        <v>2021</v>
      </c>
      <c r="B4006" t="str">
        <f t="shared" si="193"/>
        <v>San Lorenzo Unified School District</v>
      </c>
      <c r="C4006" t="str">
        <f t="shared" si="192"/>
        <v>School District</v>
      </c>
      <c r="D4006" t="str">
        <f t="shared" si="192"/>
        <v>06</v>
      </c>
      <c r="E4006" t="str">
        <f t="shared" si="192"/>
        <v>001</v>
      </c>
      <c r="F4006" t="str">
        <f t="shared" si="192"/>
        <v>34710</v>
      </c>
      <c r="G4006" t="str">
        <f t="shared" si="192"/>
        <v>CA</v>
      </c>
      <c r="L4006">
        <f t="shared" si="185"/>
        <v>306.08274699999998</v>
      </c>
      <c r="M4006">
        <f t="shared" si="186"/>
        <v>144.54862399999999</v>
      </c>
      <c r="X4006">
        <f t="shared" si="187"/>
        <v>7.327260551035962E-2</v>
      </c>
    </row>
    <row r="4007" spans="1:24">
      <c r="A4007">
        <v>2021</v>
      </c>
      <c r="B4007" t="str">
        <f t="shared" si="193"/>
        <v>San Lorenzo Valley Unified School District</v>
      </c>
      <c r="C4007" t="str">
        <f t="shared" ref="C4007:G4016" si="194">C1144</f>
        <v>School District</v>
      </c>
      <c r="D4007" t="str">
        <f t="shared" si="194"/>
        <v>06</v>
      </c>
      <c r="E4007" t="str">
        <f t="shared" si="194"/>
        <v>087</v>
      </c>
      <c r="F4007" t="str">
        <f t="shared" si="194"/>
        <v>34740</v>
      </c>
      <c r="G4007" t="str">
        <f t="shared" si="194"/>
        <v>CA</v>
      </c>
      <c r="L4007">
        <f t="shared" si="185"/>
        <v>77.134759000000003</v>
      </c>
      <c r="M4007">
        <f t="shared" si="186"/>
        <v>35.483331</v>
      </c>
      <c r="X4007">
        <f t="shared" si="187"/>
        <v>6.7949717279419106E-2</v>
      </c>
    </row>
    <row r="4008" spans="1:24">
      <c r="A4008">
        <v>2021</v>
      </c>
      <c r="B4008" t="str">
        <f t="shared" si="193"/>
        <v>San Lucas Union Elementary School District</v>
      </c>
      <c r="C4008" t="str">
        <f t="shared" si="194"/>
        <v>School District</v>
      </c>
      <c r="D4008" t="str">
        <f t="shared" si="194"/>
        <v>06</v>
      </c>
      <c r="E4008" t="str">
        <f t="shared" si="194"/>
        <v>053</v>
      </c>
      <c r="F4008" t="str">
        <f t="shared" si="194"/>
        <v>34770</v>
      </c>
      <c r="G4008" t="str">
        <f t="shared" si="194"/>
        <v>CA</v>
      </c>
      <c r="L4008">
        <f t="shared" si="185"/>
        <v>2.8988309999999999</v>
      </c>
      <c r="M4008">
        <f t="shared" si="186"/>
        <v>1.437891</v>
      </c>
      <c r="X4008">
        <f t="shared" si="187"/>
        <v>0.1129525595229267</v>
      </c>
    </row>
    <row r="4009" spans="1:24">
      <c r="A4009">
        <v>2021</v>
      </c>
      <c r="B4009" t="str">
        <f t="shared" si="193"/>
        <v>San Luis Coastal Unified School District</v>
      </c>
      <c r="C4009" t="str">
        <f t="shared" si="194"/>
        <v>School District</v>
      </c>
      <c r="D4009" t="str">
        <f t="shared" si="194"/>
        <v>06</v>
      </c>
      <c r="E4009" t="str">
        <f t="shared" si="194"/>
        <v>079</v>
      </c>
      <c r="F4009" t="str">
        <f t="shared" si="194"/>
        <v>34800</v>
      </c>
      <c r="G4009" t="str">
        <f t="shared" si="194"/>
        <v>CA</v>
      </c>
      <c r="L4009">
        <f t="shared" si="185"/>
        <v>262.84901400000001</v>
      </c>
      <c r="M4009">
        <f t="shared" si="186"/>
        <v>119.404011</v>
      </c>
      <c r="X4009">
        <f t="shared" si="187"/>
        <v>3.7024542450753498E-2</v>
      </c>
    </row>
    <row r="4010" spans="1:24">
      <c r="A4010">
        <v>2021</v>
      </c>
      <c r="B4010" t="str">
        <f t="shared" si="193"/>
        <v>San Luis Obispo</v>
      </c>
      <c r="C4010" t="str">
        <f t="shared" si="194"/>
        <v>City</v>
      </c>
      <c r="D4010" t="str">
        <f t="shared" si="194"/>
        <v>06</v>
      </c>
      <c r="E4010" t="str">
        <f t="shared" si="194"/>
        <v>079</v>
      </c>
      <c r="F4010">
        <f t="shared" si="194"/>
        <v>68154</v>
      </c>
      <c r="G4010" t="str">
        <f t="shared" si="194"/>
        <v>CA</v>
      </c>
      <c r="L4010">
        <f t="shared" si="185"/>
        <v>249.640953</v>
      </c>
      <c r="M4010">
        <f t="shared" si="186"/>
        <v>86.747709999999998</v>
      </c>
      <c r="X4010">
        <f t="shared" si="187"/>
        <v>0.12424421286298787</v>
      </c>
    </row>
    <row r="4011" spans="1:24">
      <c r="A4011">
        <v>2021</v>
      </c>
      <c r="B4011" t="str">
        <f t="shared" si="193"/>
        <v>San Luis Obispo Council of Governments</v>
      </c>
      <c r="C4011" t="str">
        <f t="shared" si="194"/>
        <v>Special District</v>
      </c>
      <c r="D4011" t="str">
        <f t="shared" si="194"/>
        <v>06</v>
      </c>
      <c r="E4011" t="str">
        <f t="shared" si="194"/>
        <v>079</v>
      </c>
      <c r="F4011">
        <f t="shared" si="194"/>
        <v>99069</v>
      </c>
      <c r="G4011" t="str">
        <f t="shared" si="194"/>
        <v>CA</v>
      </c>
      <c r="L4011">
        <f t="shared" si="185"/>
        <v>9.1526049999999994</v>
      </c>
      <c r="M4011">
        <f t="shared" si="186"/>
        <v>4.4241909999999995</v>
      </c>
      <c r="X4011" t="str">
        <f t="shared" si="187"/>
        <v/>
      </c>
    </row>
    <row r="4012" spans="1:24">
      <c r="A4012">
        <v>2021</v>
      </c>
      <c r="B4012" t="str">
        <f t="shared" si="193"/>
        <v>San Luis Obispo County</v>
      </c>
      <c r="C4012" t="str">
        <f t="shared" si="194"/>
        <v>County</v>
      </c>
      <c r="D4012" t="str">
        <f t="shared" si="194"/>
        <v>06</v>
      </c>
      <c r="E4012" t="str">
        <f t="shared" si="194"/>
        <v>079</v>
      </c>
      <c r="F4012" t="str">
        <f t="shared" si="194"/>
        <v>00000</v>
      </c>
      <c r="G4012" t="str">
        <f t="shared" si="194"/>
        <v>CA</v>
      </c>
      <c r="L4012">
        <f t="shared" si="185"/>
        <v>1331.768</v>
      </c>
      <c r="M4012">
        <f t="shared" si="186"/>
        <v>609.23599999999999</v>
      </c>
      <c r="X4012">
        <f t="shared" si="187"/>
        <v>4.389024768577208E-3</v>
      </c>
    </row>
    <row r="4013" spans="1:24">
      <c r="A4013">
        <v>2021</v>
      </c>
      <c r="B4013" t="str">
        <f t="shared" si="193"/>
        <v>San Luis Obispo County Office of Education</v>
      </c>
      <c r="C4013" t="str">
        <f t="shared" si="194"/>
        <v>School District</v>
      </c>
      <c r="D4013" t="str">
        <f t="shared" si="194"/>
        <v>06</v>
      </c>
      <c r="E4013" t="str">
        <f t="shared" si="194"/>
        <v>079</v>
      </c>
      <c r="F4013" t="str">
        <f t="shared" si="194"/>
        <v>91032</v>
      </c>
      <c r="G4013" t="str">
        <f t="shared" si="194"/>
        <v>CA</v>
      </c>
      <c r="L4013">
        <f t="shared" si="185"/>
        <v>91.130794999999992</v>
      </c>
      <c r="M4013">
        <f t="shared" si="186"/>
        <v>35.485236</v>
      </c>
      <c r="X4013">
        <f t="shared" si="187"/>
        <v>7.261325213977779E-2</v>
      </c>
    </row>
    <row r="4014" spans="1:24">
      <c r="A4014">
        <v>2021</v>
      </c>
      <c r="B4014" t="str">
        <f t="shared" si="193"/>
        <v>San Marcos</v>
      </c>
      <c r="C4014" t="str">
        <f t="shared" si="194"/>
        <v>City</v>
      </c>
      <c r="D4014" t="str">
        <f t="shared" si="194"/>
        <v>06</v>
      </c>
      <c r="E4014" t="str">
        <f t="shared" si="194"/>
        <v>073</v>
      </c>
      <c r="F4014">
        <f t="shared" si="194"/>
        <v>68196</v>
      </c>
      <c r="G4014" t="str">
        <f t="shared" si="194"/>
        <v>CA</v>
      </c>
      <c r="L4014">
        <f t="shared" si="185"/>
        <v>224.541921</v>
      </c>
      <c r="M4014">
        <f t="shared" si="186"/>
        <v>87.011814000000001</v>
      </c>
      <c r="X4014">
        <f t="shared" si="187"/>
        <v>0.11279728228494147</v>
      </c>
    </row>
    <row r="4015" spans="1:24">
      <c r="A4015">
        <v>2021</v>
      </c>
      <c r="B4015" t="str">
        <f t="shared" si="193"/>
        <v>San Marcos Unified School District</v>
      </c>
      <c r="C4015" t="str">
        <f t="shared" si="194"/>
        <v>School District</v>
      </c>
      <c r="D4015" t="str">
        <f t="shared" si="194"/>
        <v>06</v>
      </c>
      <c r="E4015" t="str">
        <f t="shared" si="194"/>
        <v>073</v>
      </c>
      <c r="F4015" t="str">
        <f t="shared" si="194"/>
        <v>34880</v>
      </c>
      <c r="G4015" t="str">
        <f t="shared" si="194"/>
        <v>CA</v>
      </c>
      <c r="L4015">
        <f t="shared" si="185"/>
        <v>601.68879900000002</v>
      </c>
      <c r="M4015">
        <f t="shared" si="186"/>
        <v>260.20175699999999</v>
      </c>
      <c r="X4015">
        <f t="shared" si="187"/>
        <v>4.9810331601594954E-2</v>
      </c>
    </row>
    <row r="4016" spans="1:24">
      <c r="A4016">
        <v>2021</v>
      </c>
      <c r="B4016" t="str">
        <f t="shared" si="193"/>
        <v>San Marino</v>
      </c>
      <c r="C4016" t="str">
        <f t="shared" si="194"/>
        <v>City</v>
      </c>
      <c r="D4016" t="str">
        <f t="shared" si="194"/>
        <v>06</v>
      </c>
      <c r="E4016" t="str">
        <f t="shared" si="194"/>
        <v>037</v>
      </c>
      <c r="F4016">
        <f t="shared" si="194"/>
        <v>68224</v>
      </c>
      <c r="G4016" t="str">
        <f t="shared" si="194"/>
        <v>CA</v>
      </c>
      <c r="L4016">
        <f t="shared" si="185"/>
        <v>61.088192999999997</v>
      </c>
      <c r="M4016">
        <f t="shared" si="186"/>
        <v>29.643954999999998</v>
      </c>
      <c r="X4016">
        <f t="shared" si="187"/>
        <v>3.6677686183153438E-2</v>
      </c>
    </row>
    <row r="4017" spans="1:24">
      <c r="A4017">
        <v>2021</v>
      </c>
      <c r="B4017" t="str">
        <f t="shared" si="193"/>
        <v>San Marino Unified School District</v>
      </c>
      <c r="C4017" t="str">
        <f t="shared" ref="C4017:G4026" si="195">C1154</f>
        <v>School District</v>
      </c>
      <c r="D4017" t="str">
        <f t="shared" si="195"/>
        <v>06</v>
      </c>
      <c r="E4017" t="str">
        <f t="shared" si="195"/>
        <v>037</v>
      </c>
      <c r="F4017" t="str">
        <f t="shared" si="195"/>
        <v>34860</v>
      </c>
      <c r="G4017" t="str">
        <f t="shared" si="195"/>
        <v>CA</v>
      </c>
      <c r="L4017">
        <f t="shared" ref="L4017:L4080" si="196">IFERROR(VLOOKUP(B4017,revenue2021,12,0)*0.000001,IFERROR(L1154/(1+$X4017),L1154))</f>
        <v>97.957425999999998</v>
      </c>
      <c r="M4017">
        <f t="shared" ref="M4017:M4080" si="197">IFERROR(VLOOKUP(B4017,revenue2021,13,0)*0.000001,IFERROR(M1154/(1+$X4017),M1154))</f>
        <v>45.898486999999996</v>
      </c>
      <c r="X4017">
        <f t="shared" ref="X4017:X4031" si="198">IFERROR(VLOOKUP(B4017,chgs2021,4,0),"")</f>
        <v>4.967641584418854E-2</v>
      </c>
    </row>
    <row r="4018" spans="1:24">
      <c r="A4018">
        <v>2021</v>
      </c>
      <c r="B4018" t="str">
        <f t="shared" si="193"/>
        <v>San Mateo</v>
      </c>
      <c r="C4018" t="str">
        <f t="shared" si="195"/>
        <v>City</v>
      </c>
      <c r="D4018" t="str">
        <f t="shared" si="195"/>
        <v>06</v>
      </c>
      <c r="E4018" t="str">
        <f t="shared" si="195"/>
        <v>081</v>
      </c>
      <c r="F4018">
        <f t="shared" si="195"/>
        <v>68252</v>
      </c>
      <c r="G4018" t="str">
        <f t="shared" si="195"/>
        <v>CA</v>
      </c>
      <c r="L4018">
        <f t="shared" si="196"/>
        <v>390.42384699999997</v>
      </c>
      <c r="M4018">
        <f t="shared" si="197"/>
        <v>137.59665999999999</v>
      </c>
      <c r="X4018">
        <f t="shared" si="198"/>
        <v>7.6297141866467424E-2</v>
      </c>
    </row>
    <row r="4019" spans="1:24">
      <c r="A4019">
        <v>2021</v>
      </c>
      <c r="B4019" t="str">
        <f t="shared" si="193"/>
        <v>San Mateo County</v>
      </c>
      <c r="C4019" t="str">
        <f t="shared" si="195"/>
        <v>County</v>
      </c>
      <c r="D4019" t="str">
        <f t="shared" si="195"/>
        <v>06</v>
      </c>
      <c r="E4019" t="str">
        <f t="shared" si="195"/>
        <v>081</v>
      </c>
      <c r="F4019" t="str">
        <f t="shared" si="195"/>
        <v>00000</v>
      </c>
      <c r="G4019" t="str">
        <f t="shared" si="195"/>
        <v>CA</v>
      </c>
      <c r="L4019">
        <f t="shared" si="196"/>
        <v>4147.0839999999998</v>
      </c>
      <c r="M4019">
        <f t="shared" si="197"/>
        <v>1682.375</v>
      </c>
      <c r="X4019">
        <f t="shared" si="198"/>
        <v>9.6667377927364476E-2</v>
      </c>
    </row>
    <row r="4020" spans="1:24">
      <c r="A4020">
        <v>2021</v>
      </c>
      <c r="B4020" t="str">
        <f t="shared" si="193"/>
        <v>San Mateo County Association of Governments</v>
      </c>
      <c r="C4020" t="str">
        <f t="shared" si="195"/>
        <v>Special District</v>
      </c>
      <c r="D4020" t="str">
        <f t="shared" si="195"/>
        <v>06</v>
      </c>
      <c r="E4020" t="str">
        <f t="shared" si="195"/>
        <v>081</v>
      </c>
      <c r="F4020">
        <f t="shared" si="195"/>
        <v>99070</v>
      </c>
      <c r="G4020" t="str">
        <f t="shared" si="195"/>
        <v>CA</v>
      </c>
      <c r="L4020">
        <f t="shared" si="196"/>
        <v>15.383604</v>
      </c>
      <c r="M4020">
        <f t="shared" si="197"/>
        <v>0.27528799999999998</v>
      </c>
      <c r="X4020" t="str">
        <f t="shared" si="198"/>
        <v/>
      </c>
    </row>
    <row r="4021" spans="1:24">
      <c r="A4021">
        <v>2021</v>
      </c>
      <c r="B4021" t="str">
        <f t="shared" si="193"/>
        <v>San Mateo Union High School District</v>
      </c>
      <c r="C4021" t="str">
        <f t="shared" si="195"/>
        <v>School District</v>
      </c>
      <c r="D4021" t="str">
        <f t="shared" si="195"/>
        <v>06</v>
      </c>
      <c r="E4021" t="str">
        <f t="shared" si="195"/>
        <v>081</v>
      </c>
      <c r="F4021" t="str">
        <f t="shared" si="195"/>
        <v>34980</v>
      </c>
      <c r="G4021" t="str">
        <f t="shared" si="195"/>
        <v>CA</v>
      </c>
      <c r="L4021">
        <f t="shared" si="196"/>
        <v>470.68434099999996</v>
      </c>
      <c r="M4021">
        <f t="shared" si="197"/>
        <v>200.04755899999998</v>
      </c>
      <c r="X4021">
        <f t="shared" si="198"/>
        <v>4.1890723785373958E-2</v>
      </c>
    </row>
    <row r="4022" spans="1:24">
      <c r="A4022">
        <v>2021</v>
      </c>
      <c r="B4022" t="str">
        <f t="shared" si="193"/>
        <v>San Mateo-Foster City School District</v>
      </c>
      <c r="C4022" t="str">
        <f t="shared" si="195"/>
        <v>School District</v>
      </c>
      <c r="D4022" t="str">
        <f t="shared" si="195"/>
        <v>06</v>
      </c>
      <c r="E4022" t="str">
        <f t="shared" si="195"/>
        <v>081</v>
      </c>
      <c r="F4022" t="str">
        <f t="shared" si="195"/>
        <v>34920</v>
      </c>
      <c r="G4022" t="str">
        <f t="shared" si="195"/>
        <v>CA</v>
      </c>
      <c r="L4022">
        <f t="shared" si="196"/>
        <v>373.54367199999996</v>
      </c>
      <c r="M4022">
        <f t="shared" si="197"/>
        <v>170.08376099999998</v>
      </c>
      <c r="X4022" t="str">
        <f t="shared" si="198"/>
        <v/>
      </c>
    </row>
    <row r="4023" spans="1:24">
      <c r="A4023">
        <v>2021</v>
      </c>
      <c r="B4023" t="str">
        <f t="shared" si="193"/>
        <v>San Miguel Joint Union School District</v>
      </c>
      <c r="C4023" t="str">
        <f t="shared" si="195"/>
        <v>School District</v>
      </c>
      <c r="D4023" t="str">
        <f t="shared" si="195"/>
        <v>06</v>
      </c>
      <c r="E4023" t="str">
        <f t="shared" si="195"/>
        <v>079</v>
      </c>
      <c r="F4023" t="str">
        <f t="shared" si="195"/>
        <v>35010</v>
      </c>
      <c r="G4023" t="str">
        <f t="shared" si="195"/>
        <v>CA</v>
      </c>
      <c r="L4023">
        <f t="shared" si="196"/>
        <v>22.488799999999998</v>
      </c>
      <c r="M4023">
        <f t="shared" si="197"/>
        <v>10.353935</v>
      </c>
      <c r="X4023" t="str">
        <f t="shared" si="198"/>
        <v/>
      </c>
    </row>
    <row r="4024" spans="1:24">
      <c r="A4024">
        <v>2021</v>
      </c>
      <c r="B4024" t="str">
        <f t="shared" si="193"/>
        <v>San Pablo</v>
      </c>
      <c r="C4024" t="str">
        <f t="shared" si="195"/>
        <v>City</v>
      </c>
      <c r="D4024" t="str">
        <f t="shared" si="195"/>
        <v>06</v>
      </c>
      <c r="E4024" t="str">
        <f t="shared" si="195"/>
        <v>013</v>
      </c>
      <c r="F4024">
        <f t="shared" si="195"/>
        <v>68294</v>
      </c>
      <c r="G4024" t="str">
        <f t="shared" si="195"/>
        <v>CA</v>
      </c>
      <c r="L4024">
        <f t="shared" si="196"/>
        <v>104.194166</v>
      </c>
      <c r="M4024">
        <f t="shared" si="197"/>
        <v>47.651573999999997</v>
      </c>
      <c r="X4024">
        <f t="shared" si="198"/>
        <v>0.25320773916303335</v>
      </c>
    </row>
    <row r="4025" spans="1:24">
      <c r="A4025">
        <v>2021</v>
      </c>
      <c r="B4025" t="str">
        <f t="shared" si="193"/>
        <v>San Pasqual Union School District</v>
      </c>
      <c r="C4025" t="str">
        <f t="shared" si="195"/>
        <v>School District</v>
      </c>
      <c r="D4025" t="str">
        <f t="shared" si="195"/>
        <v>06</v>
      </c>
      <c r="E4025" t="str">
        <f t="shared" si="195"/>
        <v>073</v>
      </c>
      <c r="F4025" t="str">
        <f t="shared" si="195"/>
        <v>35040</v>
      </c>
      <c r="G4025" t="str">
        <f t="shared" si="195"/>
        <v>CA</v>
      </c>
      <c r="L4025">
        <f t="shared" si="196"/>
        <v>13.058083</v>
      </c>
      <c r="M4025">
        <f t="shared" si="197"/>
        <v>6.3474539999999999</v>
      </c>
      <c r="X4025" t="str">
        <f t="shared" si="198"/>
        <v/>
      </c>
    </row>
    <row r="4026" spans="1:24">
      <c r="A4026">
        <v>2021</v>
      </c>
      <c r="B4026" t="str">
        <f t="shared" si="193"/>
        <v>San Pasqual Valley Unified School District</v>
      </c>
      <c r="C4026" t="str">
        <f t="shared" si="195"/>
        <v>School District</v>
      </c>
      <c r="D4026" t="str">
        <f t="shared" si="195"/>
        <v>06</v>
      </c>
      <c r="E4026" t="str">
        <f t="shared" si="195"/>
        <v>025</v>
      </c>
      <c r="F4026" t="str">
        <f t="shared" si="195"/>
        <v>35070</v>
      </c>
      <c r="G4026" t="str">
        <f t="shared" si="195"/>
        <v>CA</v>
      </c>
      <c r="L4026">
        <f t="shared" si="196"/>
        <v>32.644641</v>
      </c>
      <c r="M4026">
        <f t="shared" si="197"/>
        <v>15.815520999999999</v>
      </c>
      <c r="X4026">
        <f t="shared" si="198"/>
        <v>0.10555720225720089</v>
      </c>
    </row>
    <row r="4027" spans="1:24">
      <c r="A4027">
        <v>2021</v>
      </c>
      <c r="B4027" t="str">
        <f t="shared" si="193"/>
        <v>San Rafael</v>
      </c>
      <c r="C4027" t="str">
        <f t="shared" ref="C4027:G4036" si="199">C1164</f>
        <v>City</v>
      </c>
      <c r="D4027" t="str">
        <f t="shared" si="199"/>
        <v>06</v>
      </c>
      <c r="E4027" t="str">
        <f t="shared" si="199"/>
        <v>041</v>
      </c>
      <c r="F4027">
        <f t="shared" si="199"/>
        <v>68364</v>
      </c>
      <c r="G4027" t="str">
        <f t="shared" si="199"/>
        <v>CA</v>
      </c>
      <c r="L4027">
        <f t="shared" si="196"/>
        <v>215.99185199999999</v>
      </c>
      <c r="M4027">
        <f t="shared" si="197"/>
        <v>88.702748999999997</v>
      </c>
      <c r="X4027">
        <f t="shared" si="198"/>
        <v>0.18793827643524416</v>
      </c>
    </row>
    <row r="4028" spans="1:24">
      <c r="A4028">
        <v>2021</v>
      </c>
      <c r="B4028" t="str">
        <f t="shared" si="193"/>
        <v>San Rafael City Elementary School District</v>
      </c>
      <c r="C4028" t="str">
        <f t="shared" si="199"/>
        <v>School District</v>
      </c>
      <c r="D4028" t="str">
        <f t="shared" si="199"/>
        <v>06</v>
      </c>
      <c r="E4028" t="str">
        <f t="shared" si="199"/>
        <v>041</v>
      </c>
      <c r="F4028" t="str">
        <f t="shared" si="199"/>
        <v>35090</v>
      </c>
      <c r="G4028" t="str">
        <f t="shared" si="199"/>
        <v>CA</v>
      </c>
      <c r="L4028">
        <f t="shared" si="196"/>
        <v>143.32924699999998</v>
      </c>
      <c r="M4028">
        <f t="shared" si="197"/>
        <v>66.544686999999996</v>
      </c>
      <c r="X4028">
        <f t="shared" si="198"/>
        <v>7.4963859365446667E-2</v>
      </c>
    </row>
    <row r="4029" spans="1:24">
      <c r="A4029">
        <v>2021</v>
      </c>
      <c r="B4029" t="str">
        <f t="shared" si="193"/>
        <v>San Rafael City High School District</v>
      </c>
      <c r="C4029" t="str">
        <f t="shared" si="199"/>
        <v>School District</v>
      </c>
      <c r="D4029" t="str">
        <f t="shared" si="199"/>
        <v>06</v>
      </c>
      <c r="E4029" t="str">
        <f t="shared" si="199"/>
        <v>041</v>
      </c>
      <c r="F4029" t="str">
        <f t="shared" si="199"/>
        <v>35110</v>
      </c>
      <c r="G4029" t="str">
        <f t="shared" si="199"/>
        <v>CA</v>
      </c>
      <c r="L4029">
        <f t="shared" si="196"/>
        <v>102.251976</v>
      </c>
      <c r="M4029">
        <f t="shared" si="197"/>
        <v>44.951611999999997</v>
      </c>
      <c r="X4029">
        <f t="shared" si="198"/>
        <v>3.7326188143539912E-2</v>
      </c>
    </row>
    <row r="4030" spans="1:24">
      <c r="A4030">
        <v>2021</v>
      </c>
      <c r="B4030" t="str">
        <f t="shared" si="193"/>
        <v>San Ramon</v>
      </c>
      <c r="C4030" t="str">
        <f t="shared" si="199"/>
        <v>City</v>
      </c>
      <c r="D4030" t="str">
        <f t="shared" si="199"/>
        <v>06</v>
      </c>
      <c r="E4030" t="str">
        <f t="shared" si="199"/>
        <v>013</v>
      </c>
      <c r="F4030">
        <f t="shared" si="199"/>
        <v>68378</v>
      </c>
      <c r="G4030" t="str">
        <f t="shared" si="199"/>
        <v>CA</v>
      </c>
      <c r="L4030">
        <f t="shared" si="196"/>
        <v>136.46837299999999</v>
      </c>
      <c r="M4030">
        <f t="shared" si="197"/>
        <v>47.156534000000001</v>
      </c>
      <c r="X4030">
        <f t="shared" si="198"/>
        <v>0.1092759137667899</v>
      </c>
    </row>
    <row r="4031" spans="1:24">
      <c r="A4031">
        <v>2021</v>
      </c>
      <c r="B4031" t="str">
        <f t="shared" si="193"/>
        <v>San Ramon Valley Fire Protection District</v>
      </c>
      <c r="C4031" t="str">
        <f t="shared" si="199"/>
        <v>Special District</v>
      </c>
      <c r="D4031" t="str">
        <f t="shared" si="199"/>
        <v>06</v>
      </c>
      <c r="E4031" t="str">
        <f t="shared" si="199"/>
        <v>013</v>
      </c>
      <c r="F4031">
        <f t="shared" si="199"/>
        <v>99071</v>
      </c>
      <c r="G4031" t="str">
        <f t="shared" si="199"/>
        <v>CA</v>
      </c>
      <c r="L4031">
        <f t="shared" si="196"/>
        <v>181.707446</v>
      </c>
      <c r="M4031">
        <f t="shared" si="197"/>
        <v>90.331806999999998</v>
      </c>
      <c r="X4031" t="str">
        <f t="shared" si="198"/>
        <v/>
      </c>
    </row>
    <row r="4032" spans="1:24">
      <c r="A4032">
        <v>2021</v>
      </c>
      <c r="B4032" t="str">
        <f t="shared" si="193"/>
        <v>San Ramon Valley Unified School District</v>
      </c>
      <c r="C4032" t="str">
        <f t="shared" si="199"/>
        <v>School District</v>
      </c>
      <c r="D4032" t="str">
        <f t="shared" si="199"/>
        <v>06</v>
      </c>
      <c r="E4032" t="str">
        <f t="shared" si="199"/>
        <v>013</v>
      </c>
      <c r="F4032" t="str">
        <f t="shared" si="199"/>
        <v>35130</v>
      </c>
      <c r="G4032" t="str">
        <f t="shared" si="199"/>
        <v>CA</v>
      </c>
      <c r="L4032">
        <f t="shared" si="196"/>
        <v>839.84279900000001</v>
      </c>
      <c r="M4032">
        <f t="shared" si="197"/>
        <v>376.99125599999996</v>
      </c>
      <c r="X4032">
        <f t="shared" ref="X4032:X4095" si="200">IFERROR(VLOOKUP(B4032,chgs2021,4,0),"")</f>
        <v>5.031814970592989E-2</v>
      </c>
    </row>
    <row r="4033" spans="1:24">
      <c r="A4033">
        <v>2021</v>
      </c>
      <c r="B4033" t="str">
        <f t="shared" si="193"/>
        <v>San Ysidro School District</v>
      </c>
      <c r="C4033" t="str">
        <f t="shared" si="199"/>
        <v>School District</v>
      </c>
      <c r="D4033" t="str">
        <f t="shared" si="199"/>
        <v>06</v>
      </c>
      <c r="E4033" t="str">
        <f t="shared" si="199"/>
        <v>073</v>
      </c>
      <c r="F4033" t="str">
        <f t="shared" si="199"/>
        <v>35220</v>
      </c>
      <c r="G4033" t="str">
        <f t="shared" si="199"/>
        <v>CA</v>
      </c>
      <c r="L4033">
        <f t="shared" si="196"/>
        <v>156.35126599999998</v>
      </c>
      <c r="M4033">
        <f t="shared" si="197"/>
        <v>68.24342</v>
      </c>
      <c r="X4033" t="str">
        <f t="shared" si="200"/>
        <v/>
      </c>
    </row>
    <row r="4034" spans="1:24">
      <c r="A4034">
        <v>2021</v>
      </c>
      <c r="B4034" t="str">
        <f t="shared" si="193"/>
        <v>Sanger Unified School District</v>
      </c>
      <c r="C4034" t="str">
        <f t="shared" si="199"/>
        <v>School District</v>
      </c>
      <c r="D4034" t="str">
        <f t="shared" si="199"/>
        <v>06</v>
      </c>
      <c r="E4034" t="str">
        <f t="shared" si="199"/>
        <v>019</v>
      </c>
      <c r="F4034" t="str">
        <f t="shared" si="199"/>
        <v>35250</v>
      </c>
      <c r="G4034" t="str">
        <f t="shared" si="199"/>
        <v>CA</v>
      </c>
      <c r="L4034">
        <f t="shared" si="196"/>
        <v>387.80790099999996</v>
      </c>
      <c r="M4034">
        <f t="shared" si="197"/>
        <v>165.941868</v>
      </c>
      <c r="X4034">
        <f t="shared" si="200"/>
        <v>0.11331830693704015</v>
      </c>
    </row>
    <row r="4035" spans="1:24">
      <c r="A4035">
        <v>2021</v>
      </c>
      <c r="B4035" t="str">
        <f t="shared" si="193"/>
        <v>Santa Ana</v>
      </c>
      <c r="C4035" t="str">
        <f t="shared" si="199"/>
        <v>City</v>
      </c>
      <c r="D4035" t="str">
        <f t="shared" si="199"/>
        <v>06</v>
      </c>
      <c r="E4035" t="str">
        <f t="shared" si="199"/>
        <v>059</v>
      </c>
      <c r="F4035">
        <f t="shared" si="199"/>
        <v>69000</v>
      </c>
      <c r="G4035" t="str">
        <f t="shared" si="199"/>
        <v>CA</v>
      </c>
      <c r="L4035">
        <f t="shared" si="196"/>
        <v>977.87744199999997</v>
      </c>
      <c r="M4035">
        <f t="shared" si="197"/>
        <v>355.11228399999999</v>
      </c>
      <c r="X4035">
        <f t="shared" si="200"/>
        <v>6.7474930044835374E-2</v>
      </c>
    </row>
    <row r="4036" spans="1:24">
      <c r="A4036">
        <v>2021</v>
      </c>
      <c r="B4036" t="str">
        <f t="shared" si="193"/>
        <v>Santa Ana Unified School District</v>
      </c>
      <c r="C4036" t="str">
        <f t="shared" si="199"/>
        <v>School District</v>
      </c>
      <c r="D4036" t="str">
        <f t="shared" si="199"/>
        <v>06</v>
      </c>
      <c r="E4036" t="str">
        <f t="shared" si="199"/>
        <v>059</v>
      </c>
      <c r="F4036" t="str">
        <f t="shared" si="199"/>
        <v>35310</v>
      </c>
      <c r="G4036" t="str">
        <f t="shared" si="199"/>
        <v>CA</v>
      </c>
      <c r="L4036">
        <f t="shared" si="196"/>
        <v>1612.1494319999999</v>
      </c>
      <c r="M4036">
        <f t="shared" si="197"/>
        <v>753.12607700000001</v>
      </c>
      <c r="X4036">
        <f t="shared" si="200"/>
        <v>7.8473418093430961E-2</v>
      </c>
    </row>
    <row r="4037" spans="1:24">
      <c r="A4037">
        <v>2021</v>
      </c>
      <c r="B4037" t="str">
        <f t="shared" si="193"/>
        <v>Santa Barbara</v>
      </c>
      <c r="C4037" t="str">
        <f t="shared" ref="C4037:G4046" si="201">C1174</f>
        <v>City</v>
      </c>
      <c r="D4037" t="str">
        <f t="shared" si="201"/>
        <v>06</v>
      </c>
      <c r="E4037" t="str">
        <f t="shared" si="201"/>
        <v>083</v>
      </c>
      <c r="F4037">
        <f t="shared" si="201"/>
        <v>69070</v>
      </c>
      <c r="G4037" t="str">
        <f t="shared" si="201"/>
        <v>CA</v>
      </c>
      <c r="L4037">
        <f t="shared" si="196"/>
        <v>562.20344599999999</v>
      </c>
      <c r="M4037">
        <f t="shared" si="197"/>
        <v>170.77328199999999</v>
      </c>
      <c r="X4037">
        <f t="shared" si="200"/>
        <v>0.14022580524419248</v>
      </c>
    </row>
    <row r="4038" spans="1:24">
      <c r="A4038">
        <v>2021</v>
      </c>
      <c r="B4038" t="str">
        <f t="shared" si="193"/>
        <v>Santa Barbara County</v>
      </c>
      <c r="C4038" t="str">
        <f t="shared" si="201"/>
        <v>County</v>
      </c>
      <c r="D4038" t="str">
        <f t="shared" si="201"/>
        <v>06</v>
      </c>
      <c r="E4038" t="str">
        <f t="shared" si="201"/>
        <v>083</v>
      </c>
      <c r="F4038" t="str">
        <f t="shared" si="201"/>
        <v>00000</v>
      </c>
      <c r="G4038" t="str">
        <f t="shared" si="201"/>
        <v>CA</v>
      </c>
      <c r="L4038">
        <f t="shared" si="196"/>
        <v>1700.925</v>
      </c>
      <c r="M4038">
        <f t="shared" si="197"/>
        <v>530.13900000000001</v>
      </c>
      <c r="X4038">
        <f t="shared" si="200"/>
        <v>3.1957200310953546E-2</v>
      </c>
    </row>
    <row r="4039" spans="1:24">
      <c r="A4039">
        <v>2021</v>
      </c>
      <c r="B4039" t="str">
        <f t="shared" si="193"/>
        <v>Santa Barbara County Association of Governments</v>
      </c>
      <c r="C4039" t="str">
        <f t="shared" si="201"/>
        <v>Special District</v>
      </c>
      <c r="D4039" t="str">
        <f t="shared" si="201"/>
        <v>06</v>
      </c>
      <c r="E4039" t="str">
        <f t="shared" si="201"/>
        <v>083</v>
      </c>
      <c r="F4039">
        <f t="shared" si="201"/>
        <v>99072</v>
      </c>
      <c r="G4039" t="str">
        <f t="shared" si="201"/>
        <v>CA</v>
      </c>
      <c r="L4039">
        <f t="shared" si="196"/>
        <v>32.834564</v>
      </c>
      <c r="M4039">
        <f t="shared" si="197"/>
        <v>4.7825809999999995</v>
      </c>
      <c r="X4039" t="str">
        <f t="shared" si="200"/>
        <v/>
      </c>
    </row>
    <row r="4040" spans="1:24">
      <c r="A4040">
        <v>2021</v>
      </c>
      <c r="B4040" t="str">
        <f t="shared" si="193"/>
        <v>Santa Barbara County Education Office</v>
      </c>
      <c r="C4040" t="str">
        <f t="shared" si="201"/>
        <v>School District</v>
      </c>
      <c r="D4040" t="str">
        <f t="shared" si="201"/>
        <v>06</v>
      </c>
      <c r="E4040" t="str">
        <f t="shared" si="201"/>
        <v>083</v>
      </c>
      <c r="F4040" t="str">
        <f t="shared" si="201"/>
        <v>91034</v>
      </c>
      <c r="G4040" t="str">
        <f t="shared" si="201"/>
        <v>CA</v>
      </c>
      <c r="L4040">
        <f t="shared" si="196"/>
        <v>150.085669</v>
      </c>
      <c r="M4040">
        <f t="shared" si="197"/>
        <v>61.166544999999999</v>
      </c>
      <c r="X4040" t="str">
        <f t="shared" si="200"/>
        <v/>
      </c>
    </row>
    <row r="4041" spans="1:24">
      <c r="A4041">
        <v>2021</v>
      </c>
      <c r="B4041" t="str">
        <f t="shared" si="193"/>
        <v>Santa Barbara County Special Education Local Plan Area</v>
      </c>
      <c r="C4041" t="str">
        <f t="shared" si="201"/>
        <v>Special District</v>
      </c>
      <c r="D4041" t="str">
        <f t="shared" si="201"/>
        <v>06</v>
      </c>
      <c r="E4041" t="str">
        <f t="shared" si="201"/>
        <v>083</v>
      </c>
      <c r="F4041">
        <f t="shared" si="201"/>
        <v>99073</v>
      </c>
      <c r="G4041" t="str">
        <f t="shared" si="201"/>
        <v>CA</v>
      </c>
      <c r="L4041">
        <f t="shared" si="196"/>
        <v>64.486063999999999</v>
      </c>
      <c r="M4041">
        <f t="shared" si="197"/>
        <v>6.764424</v>
      </c>
      <c r="X4041" t="str">
        <f t="shared" si="200"/>
        <v/>
      </c>
    </row>
    <row r="4042" spans="1:24">
      <c r="A4042">
        <v>2021</v>
      </c>
      <c r="B4042" t="str">
        <f t="shared" si="193"/>
        <v>Santa Barbara Unified School District</v>
      </c>
      <c r="C4042" t="str">
        <f t="shared" si="201"/>
        <v>School District</v>
      </c>
      <c r="D4042" t="str">
        <f t="shared" si="201"/>
        <v>06</v>
      </c>
      <c r="E4042" t="str">
        <f t="shared" si="201"/>
        <v>083</v>
      </c>
      <c r="F4042" t="str">
        <f t="shared" si="201"/>
        <v>01414</v>
      </c>
      <c r="G4042" t="str">
        <f t="shared" si="201"/>
        <v>CA</v>
      </c>
      <c r="L4042">
        <f t="shared" si="196"/>
        <v>434.288523</v>
      </c>
      <c r="M4042">
        <f t="shared" si="197"/>
        <v>195.97662800000001</v>
      </c>
      <c r="X4042">
        <f t="shared" si="200"/>
        <v>4.3282776642006915E-2</v>
      </c>
    </row>
    <row r="4043" spans="1:24">
      <c r="A4043">
        <v>2021</v>
      </c>
      <c r="B4043" t="str">
        <f t="shared" si="193"/>
        <v>Santa Clara</v>
      </c>
      <c r="C4043" t="str">
        <f t="shared" si="201"/>
        <v>City</v>
      </c>
      <c r="D4043" t="str">
        <f t="shared" si="201"/>
        <v>06</v>
      </c>
      <c r="E4043" t="str">
        <f t="shared" si="201"/>
        <v>085</v>
      </c>
      <c r="F4043">
        <f t="shared" si="201"/>
        <v>69084</v>
      </c>
      <c r="G4043" t="str">
        <f t="shared" si="201"/>
        <v>CA</v>
      </c>
      <c r="L4043">
        <f t="shared" si="196"/>
        <v>1159.9934499999999</v>
      </c>
      <c r="M4043">
        <f t="shared" si="197"/>
        <v>225.80550299999999</v>
      </c>
      <c r="X4043">
        <f t="shared" si="200"/>
        <v>0.24758180846506728</v>
      </c>
    </row>
    <row r="4044" spans="1:24">
      <c r="A4044">
        <v>2021</v>
      </c>
      <c r="B4044" t="str">
        <f t="shared" si="193"/>
        <v>Santa Clara County</v>
      </c>
      <c r="C4044" t="str">
        <f t="shared" si="201"/>
        <v>County</v>
      </c>
      <c r="D4044" t="str">
        <f t="shared" si="201"/>
        <v>06</v>
      </c>
      <c r="E4044" t="str">
        <f t="shared" si="201"/>
        <v>085</v>
      </c>
      <c r="F4044" t="str">
        <f t="shared" si="201"/>
        <v>00000</v>
      </c>
      <c r="G4044" t="str">
        <f t="shared" si="201"/>
        <v>CA</v>
      </c>
      <c r="L4044">
        <f t="shared" si="196"/>
        <v>11203.073</v>
      </c>
      <c r="M4044">
        <f t="shared" si="197"/>
        <v>3833.3539999999998</v>
      </c>
      <c r="X4044">
        <f t="shared" si="200"/>
        <v>0.10931636319972876</v>
      </c>
    </row>
    <row r="4045" spans="1:24">
      <c r="A4045">
        <v>2021</v>
      </c>
      <c r="B4045" t="str">
        <f t="shared" si="193"/>
        <v>Santa Clara County Office of Education</v>
      </c>
      <c r="C4045" t="str">
        <f t="shared" si="201"/>
        <v>School District</v>
      </c>
      <c r="D4045" t="str">
        <f t="shared" si="201"/>
        <v>06</v>
      </c>
      <c r="E4045" t="str">
        <f t="shared" si="201"/>
        <v>085</v>
      </c>
      <c r="F4045" t="str">
        <f t="shared" si="201"/>
        <v>91035</v>
      </c>
      <c r="G4045" t="str">
        <f t="shared" si="201"/>
        <v>CA</v>
      </c>
      <c r="L4045">
        <f t="shared" si="196"/>
        <v>647.96152099999995</v>
      </c>
      <c r="M4045">
        <f t="shared" si="197"/>
        <v>294.39775399999996</v>
      </c>
      <c r="X4045">
        <f t="shared" si="200"/>
        <v>4.6400271164793849E-3</v>
      </c>
    </row>
    <row r="4046" spans="1:24">
      <c r="A4046">
        <v>2021</v>
      </c>
      <c r="B4046" t="str">
        <f t="shared" si="193"/>
        <v>Santa Clara Elementary School District</v>
      </c>
      <c r="C4046" t="str">
        <f t="shared" si="201"/>
        <v>School District</v>
      </c>
      <c r="D4046" t="str">
        <f t="shared" si="201"/>
        <v>06</v>
      </c>
      <c r="E4046" t="str">
        <f t="shared" si="201"/>
        <v>111</v>
      </c>
      <c r="F4046" t="str">
        <f t="shared" si="201"/>
        <v>35490</v>
      </c>
      <c r="G4046" t="str">
        <f t="shared" si="201"/>
        <v>CA</v>
      </c>
      <c r="L4046">
        <f t="shared" si="196"/>
        <v>1.5805209999999998</v>
      </c>
      <c r="M4046">
        <f t="shared" si="197"/>
        <v>0.78139999999999998</v>
      </c>
      <c r="X4046">
        <f t="shared" si="200"/>
        <v>3.8084559456636656E-2</v>
      </c>
    </row>
    <row r="4047" spans="1:24">
      <c r="A4047">
        <v>2021</v>
      </c>
      <c r="B4047" t="str">
        <f t="shared" si="193"/>
        <v>Chico</v>
      </c>
      <c r="C4047" t="str">
        <f t="shared" ref="C4047:G4056" si="202">C1184</f>
        <v>City</v>
      </c>
      <c r="D4047" t="str">
        <f t="shared" si="202"/>
        <v>06</v>
      </c>
      <c r="E4047" t="str">
        <f t="shared" si="202"/>
        <v>077</v>
      </c>
      <c r="F4047">
        <f t="shared" si="202"/>
        <v>13014</v>
      </c>
      <c r="G4047" t="str">
        <f t="shared" si="202"/>
        <v>CA</v>
      </c>
      <c r="L4047">
        <f t="shared" si="196"/>
        <v>203.12487399999998</v>
      </c>
      <c r="M4047">
        <f t="shared" si="197"/>
        <v>68.630270999999993</v>
      </c>
      <c r="X4047">
        <f t="shared" si="200"/>
        <v>7.1642533609896461E-2</v>
      </c>
    </row>
    <row r="4048" spans="1:24">
      <c r="A4048">
        <v>2021</v>
      </c>
      <c r="B4048" t="str">
        <f t="shared" si="193"/>
        <v>Santa Clara Valley Water District</v>
      </c>
      <c r="C4048" t="str">
        <f t="shared" si="202"/>
        <v>Special District</v>
      </c>
      <c r="D4048" t="str">
        <f t="shared" si="202"/>
        <v>06</v>
      </c>
      <c r="E4048" t="str">
        <f t="shared" si="202"/>
        <v>085</v>
      </c>
      <c r="F4048">
        <f t="shared" si="202"/>
        <v>99074</v>
      </c>
      <c r="G4048" t="str">
        <f t="shared" si="202"/>
        <v>CA</v>
      </c>
      <c r="L4048">
        <f t="shared" si="196"/>
        <v>527.4</v>
      </c>
      <c r="M4048">
        <f t="shared" si="197"/>
        <v>9.7999999999999989</v>
      </c>
      <c r="X4048">
        <f t="shared" si="200"/>
        <v>-4.4481026521866258E-2</v>
      </c>
    </row>
    <row r="4049" spans="1:24">
      <c r="A4049">
        <v>2021</v>
      </c>
      <c r="B4049" t="str">
        <f t="shared" si="193"/>
        <v>Santa Clarita</v>
      </c>
      <c r="C4049" t="str">
        <f t="shared" si="202"/>
        <v>City</v>
      </c>
      <c r="D4049" t="str">
        <f t="shared" si="202"/>
        <v>06</v>
      </c>
      <c r="E4049" t="str">
        <f t="shared" si="202"/>
        <v>037</v>
      </c>
      <c r="F4049">
        <f t="shared" si="202"/>
        <v>69088</v>
      </c>
      <c r="G4049" t="str">
        <f t="shared" si="202"/>
        <v>CA</v>
      </c>
      <c r="L4049">
        <f t="shared" si="196"/>
        <v>426.46262400000001</v>
      </c>
      <c r="M4049">
        <f t="shared" si="197"/>
        <v>117.928772</v>
      </c>
      <c r="X4049">
        <f t="shared" si="200"/>
        <v>2.5429257251993836E-2</v>
      </c>
    </row>
    <row r="4050" spans="1:24">
      <c r="A4050">
        <v>2021</v>
      </c>
      <c r="B4050" t="str">
        <f t="shared" si="193"/>
        <v>Santa Cruz</v>
      </c>
      <c r="C4050" t="str">
        <f t="shared" si="202"/>
        <v>City</v>
      </c>
      <c r="D4050" t="str">
        <f t="shared" si="202"/>
        <v>06</v>
      </c>
      <c r="E4050" t="str">
        <f t="shared" si="202"/>
        <v>087</v>
      </c>
      <c r="F4050">
        <f t="shared" si="202"/>
        <v>69112</v>
      </c>
      <c r="G4050" t="str">
        <f t="shared" si="202"/>
        <v>CA</v>
      </c>
      <c r="L4050">
        <f t="shared" si="196"/>
        <v>335.67501599999997</v>
      </c>
      <c r="M4050">
        <f t="shared" si="197"/>
        <v>107.84073099999999</v>
      </c>
      <c r="X4050">
        <f t="shared" si="200"/>
        <v>7.7744101795710299E-2</v>
      </c>
    </row>
    <row r="4051" spans="1:24">
      <c r="A4051">
        <v>2021</v>
      </c>
      <c r="B4051" t="str">
        <f t="shared" si="193"/>
        <v>Santa Cruz City Schools</v>
      </c>
      <c r="C4051" t="str">
        <f t="shared" si="202"/>
        <v>School District</v>
      </c>
      <c r="D4051" t="str">
        <f t="shared" si="202"/>
        <v>06</v>
      </c>
      <c r="E4051" t="str">
        <f t="shared" si="202"/>
        <v>087</v>
      </c>
      <c r="F4051" t="str">
        <f t="shared" si="202"/>
        <v>35590</v>
      </c>
      <c r="G4051" t="str">
        <f t="shared" si="202"/>
        <v>CA</v>
      </c>
      <c r="L4051">
        <f t="shared" si="196"/>
        <v>221.99475799999999</v>
      </c>
      <c r="M4051">
        <f t="shared" si="197"/>
        <v>100.17102899999999</v>
      </c>
      <c r="X4051" t="str">
        <f t="shared" si="200"/>
        <v/>
      </c>
    </row>
    <row r="4052" spans="1:24">
      <c r="A4052">
        <v>2021</v>
      </c>
      <c r="B4052" t="str">
        <f t="shared" si="193"/>
        <v>Santa Cruz County</v>
      </c>
      <c r="C4052" t="str">
        <f t="shared" si="202"/>
        <v>County</v>
      </c>
      <c r="D4052" t="str">
        <f t="shared" si="202"/>
        <v>06</v>
      </c>
      <c r="E4052" t="str">
        <f t="shared" si="202"/>
        <v>087</v>
      </c>
      <c r="F4052" t="str">
        <f t="shared" si="202"/>
        <v>00000</v>
      </c>
      <c r="G4052" t="str">
        <f t="shared" si="202"/>
        <v>CA</v>
      </c>
      <c r="L4052">
        <f t="shared" si="196"/>
        <v>1372.0608159999999</v>
      </c>
      <c r="M4052">
        <f t="shared" si="197"/>
        <v>624.15243499999997</v>
      </c>
      <c r="X4052">
        <f t="shared" si="200"/>
        <v>9.4766392626368448E-3</v>
      </c>
    </row>
    <row r="4053" spans="1:24">
      <c r="A4053">
        <v>2021</v>
      </c>
      <c r="B4053" t="str">
        <f t="shared" si="193"/>
        <v>Santa Cruz County Superintendent of Schools</v>
      </c>
      <c r="C4053" t="str">
        <f t="shared" si="202"/>
        <v>School District</v>
      </c>
      <c r="D4053" t="str">
        <f t="shared" si="202"/>
        <v>06</v>
      </c>
      <c r="E4053" t="str">
        <f t="shared" si="202"/>
        <v>087</v>
      </c>
      <c r="F4053" t="str">
        <f t="shared" si="202"/>
        <v>91036</v>
      </c>
      <c r="G4053" t="str">
        <f t="shared" si="202"/>
        <v>CA</v>
      </c>
      <c r="L4053">
        <f t="shared" si="196"/>
        <v>117.55886699999999</v>
      </c>
      <c r="M4053">
        <f t="shared" si="197"/>
        <v>52.673800999999997</v>
      </c>
      <c r="X4053" t="str">
        <f t="shared" si="200"/>
        <v/>
      </c>
    </row>
    <row r="4054" spans="1:24">
      <c r="A4054">
        <v>2021</v>
      </c>
      <c r="B4054" t="str">
        <f t="shared" si="193"/>
        <v>Santa Fe Springs</v>
      </c>
      <c r="C4054" t="str">
        <f t="shared" si="202"/>
        <v>City</v>
      </c>
      <c r="D4054" t="str">
        <f t="shared" si="202"/>
        <v>06</v>
      </c>
      <c r="E4054" t="str">
        <f t="shared" si="202"/>
        <v>037</v>
      </c>
      <c r="F4054">
        <f t="shared" si="202"/>
        <v>69154</v>
      </c>
      <c r="G4054" t="str">
        <f t="shared" si="202"/>
        <v>CA</v>
      </c>
      <c r="L4054">
        <f t="shared" si="196"/>
        <v>178.973738</v>
      </c>
      <c r="M4054">
        <f t="shared" si="197"/>
        <v>77.657856999999993</v>
      </c>
      <c r="X4054">
        <f t="shared" si="200"/>
        <v>0.12649707553032236</v>
      </c>
    </row>
    <row r="4055" spans="1:24">
      <c r="A4055">
        <v>2021</v>
      </c>
      <c r="B4055" t="str">
        <f t="shared" si="193"/>
        <v>Santa Maria Joint Union High School District</v>
      </c>
      <c r="C4055" t="str">
        <f t="shared" si="202"/>
        <v>School District</v>
      </c>
      <c r="D4055" t="str">
        <f t="shared" si="202"/>
        <v>06</v>
      </c>
      <c r="E4055" t="str">
        <f t="shared" si="202"/>
        <v>083</v>
      </c>
      <c r="F4055" t="str">
        <f t="shared" si="202"/>
        <v>35670</v>
      </c>
      <c r="G4055" t="str">
        <f t="shared" si="202"/>
        <v>CA</v>
      </c>
      <c r="L4055">
        <f t="shared" si="196"/>
        <v>286.92116299999998</v>
      </c>
      <c r="M4055">
        <f t="shared" si="197"/>
        <v>136.76648900000001</v>
      </c>
      <c r="X4055">
        <f t="shared" si="200"/>
        <v>8.7144761513227045E-2</v>
      </c>
    </row>
    <row r="4056" spans="1:24">
      <c r="A4056">
        <v>2021</v>
      </c>
      <c r="B4056" t="str">
        <f t="shared" si="193"/>
        <v>Santa Maria-Bonita School District</v>
      </c>
      <c r="C4056" t="str">
        <f t="shared" si="202"/>
        <v>School District</v>
      </c>
      <c r="D4056" t="str">
        <f t="shared" si="202"/>
        <v>06</v>
      </c>
      <c r="E4056" t="str">
        <f t="shared" si="202"/>
        <v>083</v>
      </c>
      <c r="F4056" t="str">
        <f t="shared" si="202"/>
        <v>05580</v>
      </c>
      <c r="G4056" t="str">
        <f t="shared" si="202"/>
        <v>CA</v>
      </c>
      <c r="L4056">
        <f t="shared" si="196"/>
        <v>540.12284499999998</v>
      </c>
      <c r="M4056">
        <f t="shared" si="197"/>
        <v>259.52528699999999</v>
      </c>
      <c r="X4056" t="str">
        <f t="shared" si="200"/>
        <v/>
      </c>
    </row>
    <row r="4057" spans="1:24">
      <c r="A4057">
        <v>2021</v>
      </c>
      <c r="B4057" t="str">
        <f t="shared" si="193"/>
        <v>Santa Monica</v>
      </c>
      <c r="C4057" t="str">
        <f t="shared" ref="C4057:G4066" si="203">C1194</f>
        <v>City</v>
      </c>
      <c r="D4057" t="str">
        <f t="shared" si="203"/>
        <v>06</v>
      </c>
      <c r="E4057" t="str">
        <f t="shared" si="203"/>
        <v>037</v>
      </c>
      <c r="F4057">
        <f t="shared" si="203"/>
        <v>70000</v>
      </c>
      <c r="G4057" t="str">
        <f t="shared" si="203"/>
        <v>CA</v>
      </c>
      <c r="L4057">
        <f t="shared" si="196"/>
        <v>911.16738599999996</v>
      </c>
      <c r="M4057">
        <f t="shared" si="197"/>
        <v>325.36208299999998</v>
      </c>
      <c r="X4057">
        <f t="shared" si="200"/>
        <v>0.22777808479348888</v>
      </c>
    </row>
    <row r="4058" spans="1:24">
      <c r="A4058">
        <v>2021</v>
      </c>
      <c r="B4058" t="str">
        <f t="shared" si="193"/>
        <v>Santa Monica-Malibu Unified School District</v>
      </c>
      <c r="C4058" t="str">
        <f t="shared" si="203"/>
        <v>School District</v>
      </c>
      <c r="D4058" t="str">
        <f t="shared" si="203"/>
        <v>06</v>
      </c>
      <c r="E4058" t="str">
        <f t="shared" si="203"/>
        <v>037</v>
      </c>
      <c r="F4058" t="str">
        <f t="shared" si="203"/>
        <v>35700</v>
      </c>
      <c r="G4058" t="str">
        <f t="shared" si="203"/>
        <v>CA</v>
      </c>
      <c r="L4058">
        <f t="shared" si="196"/>
        <v>465.76831999999996</v>
      </c>
      <c r="M4058">
        <f t="shared" si="197"/>
        <v>190.45041699999999</v>
      </c>
      <c r="X4058">
        <f t="shared" si="200"/>
        <v>1.7925307444018743E-2</v>
      </c>
    </row>
    <row r="4059" spans="1:24">
      <c r="A4059">
        <v>2021</v>
      </c>
      <c r="B4059" t="str">
        <f t="shared" si="193"/>
        <v>Santa Paula</v>
      </c>
      <c r="C4059" t="str">
        <f t="shared" si="203"/>
        <v>City</v>
      </c>
      <c r="D4059" t="str">
        <f t="shared" si="203"/>
        <v>06</v>
      </c>
      <c r="E4059" t="str">
        <f t="shared" si="203"/>
        <v>111</v>
      </c>
      <c r="F4059" t="str">
        <f t="shared" si="203"/>
        <v>70042</v>
      </c>
      <c r="G4059" t="str">
        <f t="shared" si="203"/>
        <v>CA</v>
      </c>
      <c r="L4059">
        <f t="shared" si="196"/>
        <v>63.678977999999994</v>
      </c>
      <c r="M4059">
        <f t="shared" si="197"/>
        <v>16.867158</v>
      </c>
      <c r="X4059">
        <f t="shared" si="200"/>
        <v>0.13559631864705227</v>
      </c>
    </row>
    <row r="4060" spans="1:24">
      <c r="A4060">
        <v>2021</v>
      </c>
      <c r="B4060" t="str">
        <f t="shared" si="193"/>
        <v>Santa Paula Unified School District</v>
      </c>
      <c r="C4060" t="str">
        <f t="shared" si="203"/>
        <v>School District</v>
      </c>
      <c r="D4060" t="str">
        <f t="shared" si="203"/>
        <v>06</v>
      </c>
      <c r="E4060" t="str">
        <f t="shared" si="203"/>
        <v>111</v>
      </c>
      <c r="F4060" t="str">
        <f t="shared" si="203"/>
        <v>01421</v>
      </c>
      <c r="G4060" t="str">
        <f t="shared" si="203"/>
        <v>CA</v>
      </c>
      <c r="L4060">
        <f t="shared" si="196"/>
        <v>172.499075</v>
      </c>
      <c r="M4060">
        <f t="shared" si="197"/>
        <v>81.357315</v>
      </c>
      <c r="X4060">
        <f t="shared" si="200"/>
        <v>7.7626830388267412E-2</v>
      </c>
    </row>
    <row r="4061" spans="1:24">
      <c r="A4061">
        <v>2021</v>
      </c>
      <c r="B4061" t="str">
        <f t="shared" si="193"/>
        <v>Santa Rita Union School District</v>
      </c>
      <c r="C4061" t="str">
        <f t="shared" si="203"/>
        <v>School District</v>
      </c>
      <c r="D4061" t="str">
        <f t="shared" si="203"/>
        <v>06</v>
      </c>
      <c r="E4061" t="str">
        <f t="shared" si="203"/>
        <v>053</v>
      </c>
      <c r="F4061" t="str">
        <f t="shared" si="203"/>
        <v>35790</v>
      </c>
      <c r="G4061" t="str">
        <f t="shared" si="203"/>
        <v>CA</v>
      </c>
      <c r="L4061">
        <f t="shared" si="196"/>
        <v>105.79579</v>
      </c>
      <c r="M4061">
        <f t="shared" si="197"/>
        <v>48.891079999999995</v>
      </c>
      <c r="X4061" t="str">
        <f t="shared" si="200"/>
        <v/>
      </c>
    </row>
    <row r="4062" spans="1:24">
      <c r="A4062">
        <v>2021</v>
      </c>
      <c r="B4062" t="str">
        <f t="shared" si="193"/>
        <v>Santa Rosa</v>
      </c>
      <c r="C4062" t="str">
        <f t="shared" si="203"/>
        <v>City</v>
      </c>
      <c r="D4062" t="str">
        <f t="shared" si="203"/>
        <v>06</v>
      </c>
      <c r="E4062" t="str">
        <f t="shared" si="203"/>
        <v>097</v>
      </c>
      <c r="F4062" t="str">
        <f t="shared" si="203"/>
        <v>70098</v>
      </c>
      <c r="G4062" t="str">
        <f t="shared" si="203"/>
        <v>CA</v>
      </c>
      <c r="L4062">
        <f t="shared" si="196"/>
        <v>775.25</v>
      </c>
      <c r="M4062">
        <f t="shared" si="197"/>
        <v>291.93899999999996</v>
      </c>
      <c r="X4062">
        <f t="shared" si="200"/>
        <v>-0.15543919523022928</v>
      </c>
    </row>
    <row r="4063" spans="1:24">
      <c r="A4063">
        <v>2021</v>
      </c>
      <c r="B4063" t="str">
        <f t="shared" si="193"/>
        <v>Santa Rosa City Schools</v>
      </c>
      <c r="C4063" t="str">
        <f t="shared" si="203"/>
        <v>School District</v>
      </c>
      <c r="D4063" t="str">
        <f t="shared" si="203"/>
        <v>06</v>
      </c>
      <c r="E4063" t="str">
        <f t="shared" si="203"/>
        <v>097</v>
      </c>
      <c r="F4063" t="str">
        <f t="shared" si="203"/>
        <v>01329</v>
      </c>
      <c r="G4063" t="str">
        <f t="shared" si="203"/>
        <v>CA</v>
      </c>
      <c r="L4063">
        <f t="shared" si="196"/>
        <v>433.81397299999998</v>
      </c>
      <c r="M4063">
        <f t="shared" si="197"/>
        <v>205.45174499999999</v>
      </c>
      <c r="X4063" t="str">
        <f t="shared" si="200"/>
        <v/>
      </c>
    </row>
    <row r="4064" spans="1:24">
      <c r="A4064">
        <v>2021</v>
      </c>
      <c r="B4064" t="str">
        <f t="shared" si="193"/>
        <v>Santa Ynez River Water Conservation District</v>
      </c>
      <c r="C4064" t="str">
        <f t="shared" si="203"/>
        <v>Special District</v>
      </c>
      <c r="D4064" t="str">
        <f t="shared" si="203"/>
        <v>06</v>
      </c>
      <c r="E4064" t="str">
        <f t="shared" si="203"/>
        <v>083</v>
      </c>
      <c r="F4064" t="str">
        <f t="shared" si="203"/>
        <v>99103</v>
      </c>
      <c r="G4064" t="str">
        <f t="shared" si="203"/>
        <v>CA</v>
      </c>
      <c r="L4064">
        <f t="shared" si="196"/>
        <v>3.32761</v>
      </c>
      <c r="M4064">
        <f t="shared" si="197"/>
        <v>1.663805</v>
      </c>
      <c r="X4064" t="str">
        <f t="shared" si="200"/>
        <v/>
      </c>
    </row>
    <row r="4065" spans="1:24">
      <c r="A4065">
        <v>2021</v>
      </c>
      <c r="B4065" t="str">
        <f t="shared" si="193"/>
        <v>Santa Ynez Valley Union High School District</v>
      </c>
      <c r="C4065" t="str">
        <f t="shared" si="203"/>
        <v>School District</v>
      </c>
      <c r="D4065" t="str">
        <f t="shared" si="203"/>
        <v>06</v>
      </c>
      <c r="E4065" t="str">
        <f t="shared" si="203"/>
        <v>083</v>
      </c>
      <c r="F4065" t="str">
        <f t="shared" si="203"/>
        <v>35850</v>
      </c>
      <c r="G4065" t="str">
        <f t="shared" si="203"/>
        <v>CA</v>
      </c>
      <c r="L4065">
        <f t="shared" si="196"/>
        <v>30.946759999999998</v>
      </c>
      <c r="M4065">
        <f t="shared" si="197"/>
        <v>14.779987999999999</v>
      </c>
      <c r="X4065">
        <f t="shared" si="200"/>
        <v>3.8499615156248349E-2</v>
      </c>
    </row>
    <row r="4066" spans="1:24">
      <c r="A4066">
        <v>2021</v>
      </c>
      <c r="B4066" t="str">
        <f t="shared" ref="B4066:B4129" si="204">B1203</f>
        <v>Santee</v>
      </c>
      <c r="C4066" t="str">
        <f t="shared" si="203"/>
        <v>City</v>
      </c>
      <c r="D4066" t="str">
        <f t="shared" si="203"/>
        <v>06</v>
      </c>
      <c r="E4066" t="str">
        <f t="shared" si="203"/>
        <v>073</v>
      </c>
      <c r="F4066">
        <f t="shared" si="203"/>
        <v>70224</v>
      </c>
      <c r="G4066" t="str">
        <f t="shared" si="203"/>
        <v>CA</v>
      </c>
      <c r="L4066">
        <f t="shared" si="196"/>
        <v>118.919494</v>
      </c>
      <c r="M4066">
        <f t="shared" si="197"/>
        <v>54.220534999999998</v>
      </c>
      <c r="X4066">
        <f t="shared" si="200"/>
        <v>4.6019425088190359E-3</v>
      </c>
    </row>
    <row r="4067" spans="1:24">
      <c r="A4067">
        <v>2021</v>
      </c>
      <c r="B4067" t="str">
        <f t="shared" si="204"/>
        <v>Santee School District</v>
      </c>
      <c r="C4067" t="str">
        <f t="shared" ref="C4067:G4076" si="205">C1204</f>
        <v>School District</v>
      </c>
      <c r="D4067" t="str">
        <f t="shared" si="205"/>
        <v>06</v>
      </c>
      <c r="E4067" t="str">
        <f t="shared" si="205"/>
        <v>073</v>
      </c>
      <c r="F4067" t="str">
        <f t="shared" si="205"/>
        <v>35880</v>
      </c>
      <c r="G4067" t="str">
        <f t="shared" si="205"/>
        <v>CA</v>
      </c>
      <c r="L4067">
        <f t="shared" si="196"/>
        <v>176.580814</v>
      </c>
      <c r="M4067">
        <f t="shared" si="197"/>
        <v>80.929260999999997</v>
      </c>
      <c r="X4067" t="str">
        <f t="shared" si="200"/>
        <v/>
      </c>
    </row>
    <row r="4068" spans="1:24">
      <c r="A4068">
        <v>2021</v>
      </c>
      <c r="B4068" t="str">
        <f t="shared" si="204"/>
        <v>Saratoga</v>
      </c>
      <c r="C4068" t="str">
        <f t="shared" si="205"/>
        <v>City</v>
      </c>
      <c r="D4068" t="str">
        <f t="shared" si="205"/>
        <v>06</v>
      </c>
      <c r="E4068" t="str">
        <f t="shared" si="205"/>
        <v>085</v>
      </c>
      <c r="F4068" t="str">
        <f t="shared" si="205"/>
        <v>70280</v>
      </c>
      <c r="G4068" t="str">
        <f t="shared" si="205"/>
        <v>CA</v>
      </c>
      <c r="L4068">
        <f t="shared" si="196"/>
        <v>58.613476999999996</v>
      </c>
      <c r="M4068">
        <f t="shared" si="197"/>
        <v>26.400849999999998</v>
      </c>
      <c r="X4068">
        <f t="shared" si="200"/>
        <v>0.21064616973647668</v>
      </c>
    </row>
    <row r="4069" spans="1:24">
      <c r="A4069">
        <v>2021</v>
      </c>
      <c r="B4069" t="str">
        <f t="shared" si="204"/>
        <v>Saratoga Union School District</v>
      </c>
      <c r="C4069" t="str">
        <f t="shared" si="205"/>
        <v>School District</v>
      </c>
      <c r="D4069" t="str">
        <f t="shared" si="205"/>
        <v>06</v>
      </c>
      <c r="E4069" t="str">
        <f t="shared" si="205"/>
        <v>085</v>
      </c>
      <c r="F4069" t="str">
        <f t="shared" si="205"/>
        <v>35910</v>
      </c>
      <c r="G4069" t="str">
        <f t="shared" si="205"/>
        <v>CA</v>
      </c>
      <c r="L4069">
        <f t="shared" si="196"/>
        <v>82.115765999999994</v>
      </c>
      <c r="M4069">
        <f t="shared" si="197"/>
        <v>37.557687000000001</v>
      </c>
      <c r="X4069" t="str">
        <f t="shared" si="200"/>
        <v/>
      </c>
    </row>
    <row r="4070" spans="1:24">
      <c r="A4070">
        <v>2021</v>
      </c>
      <c r="B4070" t="str">
        <f t="shared" si="204"/>
        <v>Saucelito Elementary School District</v>
      </c>
      <c r="C4070" t="str">
        <f t="shared" si="205"/>
        <v>School District</v>
      </c>
      <c r="D4070" t="str">
        <f t="shared" si="205"/>
        <v>06</v>
      </c>
      <c r="E4070" t="str">
        <f t="shared" si="205"/>
        <v>107</v>
      </c>
      <c r="F4070" t="str">
        <f t="shared" si="205"/>
        <v>35940</v>
      </c>
      <c r="G4070" t="str">
        <f t="shared" si="205"/>
        <v>CA</v>
      </c>
      <c r="L4070">
        <f t="shared" si="196"/>
        <v>2.4478800000000001</v>
      </c>
      <c r="M4070">
        <f t="shared" si="197"/>
        <v>1.2060229999999998</v>
      </c>
      <c r="X4070">
        <f t="shared" si="200"/>
        <v>0.21414202569951196</v>
      </c>
    </row>
    <row r="4071" spans="1:24">
      <c r="A4071">
        <v>2021</v>
      </c>
      <c r="B4071" t="str">
        <f t="shared" si="204"/>
        <v>Saugus Union School District</v>
      </c>
      <c r="C4071" t="str">
        <f t="shared" si="205"/>
        <v>School District</v>
      </c>
      <c r="D4071" t="str">
        <f t="shared" si="205"/>
        <v>06</v>
      </c>
      <c r="E4071" t="str">
        <f t="shared" si="205"/>
        <v>037</v>
      </c>
      <c r="F4071" t="str">
        <f t="shared" si="205"/>
        <v>35970</v>
      </c>
      <c r="G4071" t="str">
        <f t="shared" si="205"/>
        <v>CA</v>
      </c>
      <c r="L4071">
        <f t="shared" si="196"/>
        <v>257.62011699999999</v>
      </c>
      <c r="M4071">
        <f t="shared" si="197"/>
        <v>112.97999899999999</v>
      </c>
      <c r="X4071" t="str">
        <f t="shared" si="200"/>
        <v/>
      </c>
    </row>
    <row r="4072" spans="1:24">
      <c r="A4072">
        <v>2021</v>
      </c>
      <c r="B4072" t="str">
        <f t="shared" si="204"/>
        <v>Sausalito</v>
      </c>
      <c r="C4072" t="str">
        <f t="shared" si="205"/>
        <v>City</v>
      </c>
      <c r="D4072" t="str">
        <f t="shared" si="205"/>
        <v>06</v>
      </c>
      <c r="E4072" t="str">
        <f t="shared" si="205"/>
        <v>041</v>
      </c>
      <c r="F4072">
        <f t="shared" si="205"/>
        <v>70364</v>
      </c>
      <c r="G4072" t="str">
        <f t="shared" si="205"/>
        <v>CA</v>
      </c>
      <c r="L4072">
        <f t="shared" si="196"/>
        <v>40.795881000000001</v>
      </c>
      <c r="M4072">
        <f t="shared" si="197"/>
        <v>16.583866</v>
      </c>
      <c r="X4072">
        <f t="shared" si="200"/>
        <v>0.18990716972684954</v>
      </c>
    </row>
    <row r="4073" spans="1:24">
      <c r="A4073">
        <v>2021</v>
      </c>
      <c r="B4073" t="str">
        <f t="shared" si="204"/>
        <v>Sausalito Marin City School District</v>
      </c>
      <c r="C4073" t="str">
        <f t="shared" si="205"/>
        <v>School District</v>
      </c>
      <c r="D4073" t="str">
        <f t="shared" si="205"/>
        <v>06</v>
      </c>
      <c r="E4073" t="str">
        <f t="shared" si="205"/>
        <v>041</v>
      </c>
      <c r="F4073" t="str">
        <f t="shared" si="205"/>
        <v>36000</v>
      </c>
      <c r="G4073" t="str">
        <f t="shared" si="205"/>
        <v>CA</v>
      </c>
      <c r="L4073">
        <f t="shared" si="196"/>
        <v>17.638994</v>
      </c>
      <c r="M4073">
        <f t="shared" si="197"/>
        <v>8.2196169999999995</v>
      </c>
      <c r="X4073" t="str">
        <f t="shared" si="200"/>
        <v/>
      </c>
    </row>
    <row r="4074" spans="1:24">
      <c r="A4074">
        <v>2021</v>
      </c>
      <c r="B4074" t="str">
        <f t="shared" si="204"/>
        <v>Savanna School District</v>
      </c>
      <c r="C4074" t="str">
        <f t="shared" si="205"/>
        <v>School District</v>
      </c>
      <c r="D4074" t="str">
        <f t="shared" si="205"/>
        <v>06</v>
      </c>
      <c r="E4074" t="str">
        <f t="shared" si="205"/>
        <v>059</v>
      </c>
      <c r="F4074" t="str">
        <f t="shared" si="205"/>
        <v>36030</v>
      </c>
      <c r="G4074" t="str">
        <f t="shared" si="205"/>
        <v>CA</v>
      </c>
      <c r="L4074">
        <f t="shared" si="196"/>
        <v>67.785917999999995</v>
      </c>
      <c r="M4074">
        <f t="shared" si="197"/>
        <v>32.121936999999996</v>
      </c>
      <c r="X4074" t="str">
        <f t="shared" si="200"/>
        <v/>
      </c>
    </row>
    <row r="4075" spans="1:24">
      <c r="A4075">
        <v>2021</v>
      </c>
      <c r="B4075" t="str">
        <f t="shared" si="204"/>
        <v>Scotia Union Elementary School District</v>
      </c>
      <c r="C4075" t="str">
        <f t="shared" si="205"/>
        <v>School District</v>
      </c>
      <c r="D4075" t="str">
        <f t="shared" si="205"/>
        <v>06</v>
      </c>
      <c r="E4075" t="str">
        <f t="shared" si="205"/>
        <v>023</v>
      </c>
      <c r="F4075" t="str">
        <f t="shared" si="205"/>
        <v>36100</v>
      </c>
      <c r="G4075" t="str">
        <f t="shared" si="205"/>
        <v>CA</v>
      </c>
      <c r="L4075">
        <f t="shared" si="196"/>
        <v>6.7820209999999994</v>
      </c>
      <c r="M4075">
        <f t="shared" si="197"/>
        <v>2.548359</v>
      </c>
      <c r="X4075">
        <f t="shared" si="200"/>
        <v>9.9404262253822706E-2</v>
      </c>
    </row>
    <row r="4076" spans="1:24">
      <c r="A4076">
        <v>2021</v>
      </c>
      <c r="B4076" t="str">
        <f t="shared" si="204"/>
        <v>Scotts Valley</v>
      </c>
      <c r="C4076" t="str">
        <f t="shared" si="205"/>
        <v>City</v>
      </c>
      <c r="D4076" t="str">
        <f t="shared" si="205"/>
        <v>06</v>
      </c>
      <c r="E4076" t="str">
        <f t="shared" si="205"/>
        <v>087</v>
      </c>
      <c r="F4076">
        <f t="shared" si="205"/>
        <v>70588</v>
      </c>
      <c r="G4076" t="str">
        <f t="shared" si="205"/>
        <v>CA</v>
      </c>
      <c r="L4076">
        <f t="shared" si="196"/>
        <v>36.335448999999997</v>
      </c>
      <c r="M4076">
        <f t="shared" si="197"/>
        <v>14.969249999999999</v>
      </c>
      <c r="X4076">
        <f t="shared" si="200"/>
        <v>0.21649858364690219</v>
      </c>
    </row>
    <row r="4077" spans="1:24">
      <c r="A4077">
        <v>2021</v>
      </c>
      <c r="B4077" t="str">
        <f t="shared" si="204"/>
        <v>Scotts Valley Unified School District</v>
      </c>
      <c r="C4077" t="str">
        <f t="shared" ref="C4077:G4086" si="206">C1214</f>
        <v>School District</v>
      </c>
      <c r="D4077" t="str">
        <f t="shared" si="206"/>
        <v>06</v>
      </c>
      <c r="E4077" t="str">
        <f t="shared" si="206"/>
        <v>087</v>
      </c>
      <c r="F4077" t="str">
        <f t="shared" si="206"/>
        <v>00043</v>
      </c>
      <c r="G4077" t="str">
        <f t="shared" si="206"/>
        <v>CA</v>
      </c>
      <c r="L4077">
        <f t="shared" si="196"/>
        <v>66.535947999999991</v>
      </c>
      <c r="M4077">
        <f t="shared" si="197"/>
        <v>26.797177999999999</v>
      </c>
      <c r="X4077">
        <f t="shared" si="200"/>
        <v>0.10611368401153876</v>
      </c>
    </row>
    <row r="4078" spans="1:24">
      <c r="A4078">
        <v>2021</v>
      </c>
      <c r="B4078" t="str">
        <f t="shared" si="204"/>
        <v>Seal Beach</v>
      </c>
      <c r="C4078" t="str">
        <f t="shared" si="206"/>
        <v>City</v>
      </c>
      <c r="D4078" t="str">
        <f t="shared" si="206"/>
        <v>06</v>
      </c>
      <c r="E4078" t="str">
        <f t="shared" si="206"/>
        <v>059</v>
      </c>
      <c r="F4078">
        <f t="shared" si="206"/>
        <v>70686</v>
      </c>
      <c r="G4078" t="str">
        <f t="shared" si="206"/>
        <v>CA</v>
      </c>
      <c r="L4078">
        <f t="shared" si="196"/>
        <v>94.323848999999996</v>
      </c>
      <c r="M4078">
        <f t="shared" si="197"/>
        <v>40.962782999999995</v>
      </c>
      <c r="X4078">
        <f t="shared" si="200"/>
        <v>7.0716741034536665E-2</v>
      </c>
    </row>
    <row r="4079" spans="1:24">
      <c r="A4079">
        <v>2021</v>
      </c>
      <c r="B4079" t="str">
        <f t="shared" si="204"/>
        <v>Seaside</v>
      </c>
      <c r="C4079" t="str">
        <f t="shared" si="206"/>
        <v>City</v>
      </c>
      <c r="D4079" t="str">
        <f t="shared" si="206"/>
        <v>06</v>
      </c>
      <c r="E4079" t="str">
        <f t="shared" si="206"/>
        <v>053</v>
      </c>
      <c r="F4079">
        <f t="shared" si="206"/>
        <v>70742</v>
      </c>
      <c r="G4079" t="str">
        <f t="shared" si="206"/>
        <v>CA</v>
      </c>
      <c r="L4079">
        <f t="shared" si="196"/>
        <v>91.18691299999999</v>
      </c>
      <c r="M4079">
        <f t="shared" si="197"/>
        <v>41.768338</v>
      </c>
      <c r="X4079">
        <f t="shared" si="200"/>
        <v>0.23211426564591717</v>
      </c>
    </row>
    <row r="4080" spans="1:24">
      <c r="A4080">
        <v>2021</v>
      </c>
      <c r="B4080" t="str">
        <f t="shared" si="204"/>
        <v>Sebastopol</v>
      </c>
      <c r="C4080" t="str">
        <f t="shared" si="206"/>
        <v>City</v>
      </c>
      <c r="D4080" t="str">
        <f t="shared" si="206"/>
        <v>06</v>
      </c>
      <c r="E4080" t="str">
        <f t="shared" si="206"/>
        <v>097</v>
      </c>
      <c r="F4080">
        <f t="shared" si="206"/>
        <v>70770</v>
      </c>
      <c r="G4080" t="str">
        <f t="shared" si="206"/>
        <v>CA</v>
      </c>
      <c r="L4080">
        <f t="shared" si="196"/>
        <v>27.917558</v>
      </c>
      <c r="M4080">
        <f t="shared" si="197"/>
        <v>10.540671</v>
      </c>
      <c r="X4080">
        <f t="shared" si="200"/>
        <v>2.4149763240266242E-2</v>
      </c>
    </row>
    <row r="4081" spans="1:24">
      <c r="A4081">
        <v>2021</v>
      </c>
      <c r="B4081" t="str">
        <f t="shared" si="204"/>
        <v>Sebastopol Union School District</v>
      </c>
      <c r="C4081" t="str">
        <f t="shared" si="206"/>
        <v>School District</v>
      </c>
      <c r="D4081" t="str">
        <f t="shared" si="206"/>
        <v>06</v>
      </c>
      <c r="E4081" t="str">
        <f t="shared" si="206"/>
        <v>097</v>
      </c>
      <c r="F4081" t="str">
        <f t="shared" si="206"/>
        <v>36180</v>
      </c>
      <c r="G4081" t="str">
        <f t="shared" si="206"/>
        <v>CA</v>
      </c>
      <c r="L4081">
        <f t="shared" ref="L4081:L4144" si="207">IFERROR(VLOOKUP(B4081,revenue2021,12,0)*0.000001,IFERROR(L1218/(1+$X4081),L1218))</f>
        <v>19.133828999999999</v>
      </c>
      <c r="M4081">
        <f t="shared" ref="M4081:M4144" si="208">IFERROR(VLOOKUP(B4081,revenue2021,13,0)*0.000001,IFERROR(M1218/(1+$X4081),M1218))</f>
        <v>8.5075839999999996</v>
      </c>
      <c r="X4081" t="str">
        <f t="shared" si="200"/>
        <v/>
      </c>
    </row>
    <row r="4082" spans="1:24">
      <c r="A4082">
        <v>2021</v>
      </c>
      <c r="B4082" t="str">
        <f t="shared" si="204"/>
        <v>Seeley Union School District</v>
      </c>
      <c r="C4082" t="str">
        <f t="shared" si="206"/>
        <v>School District</v>
      </c>
      <c r="D4082" t="str">
        <f t="shared" si="206"/>
        <v>06</v>
      </c>
      <c r="E4082" t="str">
        <f t="shared" si="206"/>
        <v>025</v>
      </c>
      <c r="F4082" t="str">
        <f t="shared" si="206"/>
        <v>36210</v>
      </c>
      <c r="G4082" t="str">
        <f t="shared" si="206"/>
        <v>CA</v>
      </c>
      <c r="L4082">
        <f t="shared" si="207"/>
        <v>12.855656999999999</v>
      </c>
      <c r="M4082">
        <f t="shared" si="208"/>
        <v>6.2525119999999994</v>
      </c>
      <c r="X4082" t="str">
        <f t="shared" si="200"/>
        <v/>
      </c>
    </row>
    <row r="4083" spans="1:24">
      <c r="A4083">
        <v>2021</v>
      </c>
      <c r="B4083" t="str">
        <f t="shared" si="204"/>
        <v>Seiad Elementary School District</v>
      </c>
      <c r="C4083" t="str">
        <f t="shared" si="206"/>
        <v>School District</v>
      </c>
      <c r="D4083" t="str">
        <f t="shared" si="206"/>
        <v>06</v>
      </c>
      <c r="E4083" t="str">
        <f t="shared" si="206"/>
        <v>093</v>
      </c>
      <c r="F4083" t="str">
        <f t="shared" si="206"/>
        <v>36240</v>
      </c>
      <c r="G4083" t="str">
        <f t="shared" si="206"/>
        <v>CA</v>
      </c>
      <c r="L4083">
        <f t="shared" si="207"/>
        <v>0.48507821689877761</v>
      </c>
      <c r="M4083">
        <f t="shared" si="208"/>
        <v>0.48543624672005792</v>
      </c>
      <c r="X4083">
        <f t="shared" si="200"/>
        <v>-4.1979244149458146E-2</v>
      </c>
    </row>
    <row r="4084" spans="1:24">
      <c r="A4084">
        <v>2021</v>
      </c>
      <c r="B4084" t="str">
        <f t="shared" si="204"/>
        <v>Selma</v>
      </c>
      <c r="C4084" t="str">
        <f t="shared" si="206"/>
        <v>City</v>
      </c>
      <c r="D4084" t="str">
        <f t="shared" si="206"/>
        <v>06</v>
      </c>
      <c r="E4084" t="str">
        <f t="shared" si="206"/>
        <v>019</v>
      </c>
      <c r="F4084">
        <f t="shared" si="206"/>
        <v>70882</v>
      </c>
      <c r="G4084" t="str">
        <f t="shared" si="206"/>
        <v>CA</v>
      </c>
      <c r="L4084">
        <f t="shared" si="207"/>
        <v>49.306910999999999</v>
      </c>
      <c r="M4084">
        <f t="shared" si="208"/>
        <v>16.103244999999998</v>
      </c>
      <c r="X4084">
        <f t="shared" si="200"/>
        <v>5.4712424661448537E-2</v>
      </c>
    </row>
    <row r="4085" spans="1:24">
      <c r="A4085">
        <v>2021</v>
      </c>
      <c r="B4085" t="str">
        <f t="shared" si="204"/>
        <v>Selma Unified School District</v>
      </c>
      <c r="C4085" t="str">
        <f t="shared" si="206"/>
        <v>School District</v>
      </c>
      <c r="D4085" t="str">
        <f t="shared" si="206"/>
        <v>06</v>
      </c>
      <c r="E4085" t="str">
        <f t="shared" si="206"/>
        <v>019</v>
      </c>
      <c r="F4085" t="str">
        <f t="shared" si="206"/>
        <v>36270</v>
      </c>
      <c r="G4085" t="str">
        <f t="shared" si="206"/>
        <v>CA</v>
      </c>
      <c r="L4085">
        <f t="shared" si="207"/>
        <v>210.63624999999999</v>
      </c>
      <c r="M4085">
        <f t="shared" si="208"/>
        <v>96.295738</v>
      </c>
      <c r="X4085">
        <f t="shared" si="200"/>
        <v>0.32745551485001501</v>
      </c>
    </row>
    <row r="4086" spans="1:24">
      <c r="A4086">
        <v>2021</v>
      </c>
      <c r="B4086" t="str">
        <f t="shared" si="204"/>
        <v>Semitropic Elementary School District</v>
      </c>
      <c r="C4086" t="str">
        <f t="shared" si="206"/>
        <v>School District</v>
      </c>
      <c r="D4086" t="str">
        <f t="shared" si="206"/>
        <v>06</v>
      </c>
      <c r="E4086" t="str">
        <f t="shared" si="206"/>
        <v>029</v>
      </c>
      <c r="F4086" t="str">
        <f t="shared" si="206"/>
        <v>36330</v>
      </c>
      <c r="G4086" t="str">
        <f t="shared" si="206"/>
        <v>CA</v>
      </c>
      <c r="L4086">
        <f t="shared" si="207"/>
        <v>6.2122060000000001</v>
      </c>
      <c r="M4086">
        <f t="shared" si="208"/>
        <v>3.0481559999999996</v>
      </c>
      <c r="X4086">
        <f t="shared" si="200"/>
        <v>7.509004127523812E-2</v>
      </c>
    </row>
    <row r="4087" spans="1:24">
      <c r="A4087">
        <v>2021</v>
      </c>
      <c r="B4087" t="str">
        <f t="shared" si="204"/>
        <v>Sequoia Union Elementary School District</v>
      </c>
      <c r="C4087" t="str">
        <f t="shared" ref="C4087:G4096" si="209">C1224</f>
        <v>School District</v>
      </c>
      <c r="D4087" t="str">
        <f t="shared" si="209"/>
        <v>06</v>
      </c>
      <c r="E4087" t="str">
        <f t="shared" si="209"/>
        <v>107</v>
      </c>
      <c r="F4087" t="str">
        <f t="shared" si="209"/>
        <v>36360</v>
      </c>
      <c r="G4087" t="str">
        <f t="shared" si="209"/>
        <v>CA</v>
      </c>
      <c r="L4087">
        <f t="shared" si="207"/>
        <v>9.8130389999999998</v>
      </c>
      <c r="M4087">
        <f t="shared" si="208"/>
        <v>4.2954859999999995</v>
      </c>
      <c r="X4087">
        <f t="shared" si="200"/>
        <v>0.15001384416205854</v>
      </c>
    </row>
    <row r="4088" spans="1:24">
      <c r="A4088">
        <v>2021</v>
      </c>
      <c r="B4088" t="str">
        <f t="shared" si="204"/>
        <v>Jefferson Elementary School District</v>
      </c>
      <c r="C4088" t="str">
        <f t="shared" si="209"/>
        <v>School District</v>
      </c>
      <c r="D4088" t="str">
        <f t="shared" si="209"/>
        <v>06</v>
      </c>
      <c r="E4088" t="str">
        <f t="shared" si="209"/>
        <v>077</v>
      </c>
      <c r="F4088" t="str">
        <f t="shared" si="209"/>
        <v>18840</v>
      </c>
      <c r="G4088" t="str">
        <f t="shared" si="209"/>
        <v>CA</v>
      </c>
      <c r="L4088">
        <f t="shared" si="207"/>
        <v>85.691171999999995</v>
      </c>
      <c r="M4088">
        <f t="shared" si="208"/>
        <v>25.120294999999999</v>
      </c>
      <c r="X4088">
        <f t="shared" si="200"/>
        <v>3.448260090851045E-2</v>
      </c>
    </row>
    <row r="4089" spans="1:24">
      <c r="A4089">
        <v>2021</v>
      </c>
      <c r="B4089" t="str">
        <f t="shared" si="204"/>
        <v>Shaffer Union Elementary School District</v>
      </c>
      <c r="C4089" t="str">
        <f t="shared" si="209"/>
        <v>School District</v>
      </c>
      <c r="D4089" t="str">
        <f t="shared" si="209"/>
        <v>06</v>
      </c>
      <c r="E4089" t="str">
        <f t="shared" si="209"/>
        <v>035</v>
      </c>
      <c r="F4089" t="str">
        <f t="shared" si="209"/>
        <v>36420</v>
      </c>
      <c r="G4089" t="str">
        <f t="shared" si="209"/>
        <v>CA</v>
      </c>
      <c r="L4089">
        <f t="shared" si="207"/>
        <v>5.6834090000000002</v>
      </c>
      <c r="M4089">
        <f t="shared" si="208"/>
        <v>2.7386839999999997</v>
      </c>
      <c r="X4089">
        <f t="shared" si="200"/>
        <v>7.1128517949780076E-2</v>
      </c>
    </row>
    <row r="4090" spans="1:24">
      <c r="A4090">
        <v>2021</v>
      </c>
      <c r="B4090" t="str">
        <f t="shared" si="204"/>
        <v>Shafter</v>
      </c>
      <c r="C4090" t="str">
        <f t="shared" si="209"/>
        <v>City</v>
      </c>
      <c r="D4090" t="str">
        <f t="shared" si="209"/>
        <v>06</v>
      </c>
      <c r="E4090" t="str">
        <f t="shared" si="209"/>
        <v>029</v>
      </c>
      <c r="F4090">
        <f t="shared" si="209"/>
        <v>71106</v>
      </c>
      <c r="G4090" t="str">
        <f t="shared" si="209"/>
        <v>CA</v>
      </c>
      <c r="L4090">
        <f t="shared" si="207"/>
        <v>94.837780999999993</v>
      </c>
      <c r="M4090">
        <f t="shared" si="208"/>
        <v>34.900053999999997</v>
      </c>
      <c r="X4090">
        <f t="shared" si="200"/>
        <v>-8.3195226880829684E-2</v>
      </c>
    </row>
    <row r="4091" spans="1:24">
      <c r="A4091">
        <v>2021</v>
      </c>
      <c r="B4091" t="str">
        <f t="shared" si="204"/>
        <v>Shafter Recreation and Park District</v>
      </c>
      <c r="C4091" t="str">
        <f t="shared" si="209"/>
        <v>Special District</v>
      </c>
      <c r="D4091" t="str">
        <f t="shared" si="209"/>
        <v>06</v>
      </c>
      <c r="E4091" t="str">
        <f t="shared" si="209"/>
        <v>029</v>
      </c>
      <c r="F4091">
        <f t="shared" si="209"/>
        <v>99075</v>
      </c>
      <c r="G4091" t="str">
        <f t="shared" si="209"/>
        <v>CA</v>
      </c>
      <c r="L4091">
        <f t="shared" si="207"/>
        <v>3.0303199999999997</v>
      </c>
      <c r="M4091">
        <f t="shared" si="208"/>
        <v>1.5151599999999998</v>
      </c>
      <c r="X4091" t="str">
        <f t="shared" si="200"/>
        <v/>
      </c>
    </row>
    <row r="4092" spans="1:24">
      <c r="A4092">
        <v>2021</v>
      </c>
      <c r="B4092" t="str">
        <f t="shared" si="204"/>
        <v>Shandon Joint Unified School District</v>
      </c>
      <c r="C4092" t="str">
        <f t="shared" si="209"/>
        <v>School District</v>
      </c>
      <c r="D4092" t="str">
        <f t="shared" si="209"/>
        <v>06</v>
      </c>
      <c r="E4092" t="str">
        <f t="shared" si="209"/>
        <v>053</v>
      </c>
      <c r="F4092" t="str">
        <f t="shared" si="209"/>
        <v>36450</v>
      </c>
      <c r="G4092" t="str">
        <f t="shared" si="209"/>
        <v>CA</v>
      </c>
      <c r="L4092">
        <f t="shared" si="207"/>
        <v>12.980115</v>
      </c>
      <c r="M4092">
        <f t="shared" si="208"/>
        <v>6.247865</v>
      </c>
      <c r="X4092">
        <f t="shared" si="200"/>
        <v>-0.1466005496723749</v>
      </c>
    </row>
    <row r="4093" spans="1:24">
      <c r="A4093">
        <v>2021</v>
      </c>
      <c r="B4093" t="str">
        <f t="shared" si="204"/>
        <v>Shasta County</v>
      </c>
      <c r="C4093" t="str">
        <f t="shared" si="209"/>
        <v>County</v>
      </c>
      <c r="D4093" t="str">
        <f t="shared" si="209"/>
        <v>06</v>
      </c>
      <c r="E4093" t="str">
        <f t="shared" si="209"/>
        <v>089</v>
      </c>
      <c r="F4093" t="str">
        <f t="shared" si="209"/>
        <v>00000</v>
      </c>
      <c r="G4093" t="str">
        <f t="shared" si="209"/>
        <v>CA</v>
      </c>
      <c r="L4093">
        <f t="shared" si="207"/>
        <v>587.98109699999998</v>
      </c>
      <c r="M4093">
        <f t="shared" si="208"/>
        <v>163.46626000000001</v>
      </c>
      <c r="X4093">
        <f t="shared" si="200"/>
        <v>-1.6044860239435167E-2</v>
      </c>
    </row>
    <row r="4094" spans="1:24">
      <c r="A4094">
        <v>2021</v>
      </c>
      <c r="B4094" t="str">
        <f t="shared" si="204"/>
        <v>Shasta County Office of Education</v>
      </c>
      <c r="C4094" t="str">
        <f t="shared" si="209"/>
        <v>School District</v>
      </c>
      <c r="D4094" t="str">
        <f t="shared" si="209"/>
        <v>06</v>
      </c>
      <c r="E4094" t="str">
        <f t="shared" si="209"/>
        <v>089</v>
      </c>
      <c r="F4094" t="str">
        <f t="shared" si="209"/>
        <v>91037</v>
      </c>
      <c r="G4094" t="str">
        <f t="shared" si="209"/>
        <v>CA</v>
      </c>
      <c r="L4094">
        <f t="shared" si="207"/>
        <v>102.198027</v>
      </c>
      <c r="M4094">
        <f t="shared" si="208"/>
        <v>28.703419999999998</v>
      </c>
      <c r="X4094">
        <f t="shared" si="200"/>
        <v>1.2158685253610009E-2</v>
      </c>
    </row>
    <row r="4095" spans="1:24">
      <c r="A4095">
        <v>2021</v>
      </c>
      <c r="B4095" t="str">
        <f t="shared" si="204"/>
        <v>Shasta Lake</v>
      </c>
      <c r="C4095" t="str">
        <f t="shared" si="209"/>
        <v>City</v>
      </c>
      <c r="D4095" t="str">
        <f t="shared" si="209"/>
        <v>06</v>
      </c>
      <c r="E4095" t="str">
        <f t="shared" si="209"/>
        <v>089</v>
      </c>
      <c r="F4095">
        <f t="shared" si="209"/>
        <v>71225</v>
      </c>
      <c r="G4095" t="str">
        <f t="shared" si="209"/>
        <v>CA</v>
      </c>
      <c r="L4095">
        <f t="shared" si="207"/>
        <v>53.843484999999994</v>
      </c>
      <c r="M4095">
        <f t="shared" si="208"/>
        <v>8.7924360000000004</v>
      </c>
      <c r="X4095">
        <f t="shared" si="200"/>
        <v>0.3096418018402648</v>
      </c>
    </row>
    <row r="4096" spans="1:24">
      <c r="A4096">
        <v>2021</v>
      </c>
      <c r="B4096" t="str">
        <f t="shared" si="204"/>
        <v>Shasta Regional Transportation Agency</v>
      </c>
      <c r="C4096" t="str">
        <f t="shared" si="209"/>
        <v>Special District</v>
      </c>
      <c r="D4096" t="str">
        <f t="shared" si="209"/>
        <v>06</v>
      </c>
      <c r="E4096" t="str">
        <f t="shared" si="209"/>
        <v>089</v>
      </c>
      <c r="F4096">
        <f t="shared" si="209"/>
        <v>99076</v>
      </c>
      <c r="G4096" t="str">
        <f t="shared" si="209"/>
        <v>CA</v>
      </c>
      <c r="L4096">
        <f t="shared" si="207"/>
        <v>24.132642000000001</v>
      </c>
      <c r="M4096">
        <f t="shared" si="208"/>
        <v>6.1590279999999993</v>
      </c>
      <c r="X4096" t="str">
        <f t="shared" ref="X4096:X4140" si="210">IFERROR(VLOOKUP(B4096,chgs2021,4,0),"")</f>
        <v/>
      </c>
    </row>
    <row r="4097" spans="1:24">
      <c r="A4097">
        <v>2021</v>
      </c>
      <c r="B4097" t="str">
        <f t="shared" si="204"/>
        <v>Shasta Union Elementary School District</v>
      </c>
      <c r="C4097" t="str">
        <f t="shared" ref="C4097:G4106" si="211">C1234</f>
        <v>School District</v>
      </c>
      <c r="D4097" t="str">
        <f t="shared" si="211"/>
        <v>06</v>
      </c>
      <c r="E4097" t="str">
        <f t="shared" si="211"/>
        <v>089</v>
      </c>
      <c r="F4097" t="str">
        <f t="shared" si="211"/>
        <v>36570</v>
      </c>
      <c r="G4097" t="str">
        <f t="shared" si="211"/>
        <v>CA</v>
      </c>
      <c r="L4097">
        <f t="shared" si="207"/>
        <v>1.8991143103973211</v>
      </c>
      <c r="M4097">
        <f t="shared" si="208"/>
        <v>1.8314620641309651</v>
      </c>
      <c r="X4097">
        <f t="shared" si="210"/>
        <v>2.0320888211623787E-2</v>
      </c>
    </row>
    <row r="4098" spans="1:24">
      <c r="A4098">
        <v>2021</v>
      </c>
      <c r="B4098" t="str">
        <f t="shared" si="204"/>
        <v>Shasta Union High School District</v>
      </c>
      <c r="C4098" t="str">
        <f t="shared" si="211"/>
        <v>School District</v>
      </c>
      <c r="D4098" t="str">
        <f t="shared" si="211"/>
        <v>06</v>
      </c>
      <c r="E4098" t="str">
        <f t="shared" si="211"/>
        <v>089</v>
      </c>
      <c r="F4098" t="str">
        <f t="shared" si="211"/>
        <v>36600</v>
      </c>
      <c r="G4098" t="str">
        <f t="shared" si="211"/>
        <v>CA</v>
      </c>
      <c r="L4098">
        <f t="shared" si="207"/>
        <v>141.24506199999999</v>
      </c>
      <c r="M4098">
        <f t="shared" si="208"/>
        <v>62.323425</v>
      </c>
      <c r="X4098">
        <f t="shared" si="210"/>
        <v>3.716118868714223E-2</v>
      </c>
    </row>
    <row r="4099" spans="1:24">
      <c r="A4099">
        <v>2021</v>
      </c>
      <c r="B4099" t="str">
        <f t="shared" si="204"/>
        <v>Shasta Valley Resource Conservation District</v>
      </c>
      <c r="C4099" t="str">
        <f t="shared" si="211"/>
        <v>Special District</v>
      </c>
      <c r="D4099" t="str">
        <f t="shared" si="211"/>
        <v>06</v>
      </c>
      <c r="E4099" t="str">
        <f t="shared" si="211"/>
        <v>093</v>
      </c>
      <c r="F4099">
        <f t="shared" si="211"/>
        <v>99077</v>
      </c>
      <c r="G4099" t="str">
        <f t="shared" si="211"/>
        <v>CA</v>
      </c>
      <c r="L4099">
        <f t="shared" si="207"/>
        <v>2.0060720000000001</v>
      </c>
      <c r="M4099">
        <f t="shared" si="208"/>
        <v>2.0154229999999997</v>
      </c>
      <c r="X4099" t="str">
        <f t="shared" si="210"/>
        <v/>
      </c>
    </row>
    <row r="4100" spans="1:24">
      <c r="A4100">
        <v>2021</v>
      </c>
      <c r="B4100" t="str">
        <f t="shared" si="204"/>
        <v>Shiloh Elementary School District</v>
      </c>
      <c r="C4100" t="str">
        <f t="shared" si="211"/>
        <v>School District</v>
      </c>
      <c r="D4100" t="str">
        <f t="shared" si="211"/>
        <v>06</v>
      </c>
      <c r="E4100" t="str">
        <f t="shared" si="211"/>
        <v>099</v>
      </c>
      <c r="F4100" t="str">
        <f t="shared" si="211"/>
        <v>36660</v>
      </c>
      <c r="G4100" t="str">
        <f t="shared" si="211"/>
        <v>CA</v>
      </c>
      <c r="L4100">
        <f t="shared" si="207"/>
        <v>3.1658005601731278</v>
      </c>
      <c r="M4100">
        <f t="shared" si="208"/>
        <v>3.3019268510139139</v>
      </c>
      <c r="X4100">
        <f t="shared" si="210"/>
        <v>-5.8484593913585889E-2</v>
      </c>
    </row>
    <row r="4101" spans="1:24">
      <c r="A4101">
        <v>2021</v>
      </c>
      <c r="B4101" t="str">
        <f t="shared" si="204"/>
        <v>Shoreline Unified School District</v>
      </c>
      <c r="C4101" t="str">
        <f t="shared" si="211"/>
        <v>School District</v>
      </c>
      <c r="D4101" t="str">
        <f t="shared" si="211"/>
        <v>06</v>
      </c>
      <c r="E4101" t="str">
        <f t="shared" si="211"/>
        <v>041</v>
      </c>
      <c r="F4101" t="str">
        <f t="shared" si="211"/>
        <v>36670</v>
      </c>
      <c r="G4101" t="str">
        <f t="shared" si="211"/>
        <v>CA</v>
      </c>
      <c r="L4101">
        <f t="shared" si="207"/>
        <v>34.696134999999998</v>
      </c>
      <c r="M4101">
        <f t="shared" si="208"/>
        <v>16.300145999999998</v>
      </c>
      <c r="X4101">
        <f t="shared" si="210"/>
        <v>4.8657236599964918E-2</v>
      </c>
    </row>
    <row r="4102" spans="1:24">
      <c r="A4102">
        <v>2021</v>
      </c>
      <c r="B4102" t="str">
        <f t="shared" si="204"/>
        <v>Sierra County</v>
      </c>
      <c r="C4102" t="str">
        <f t="shared" si="211"/>
        <v>County</v>
      </c>
      <c r="D4102" t="str">
        <f t="shared" si="211"/>
        <v>06</v>
      </c>
      <c r="E4102" t="str">
        <f t="shared" si="211"/>
        <v>091</v>
      </c>
      <c r="F4102" t="str">
        <f t="shared" si="211"/>
        <v>00000</v>
      </c>
      <c r="G4102" t="str">
        <f t="shared" si="211"/>
        <v>CA</v>
      </c>
      <c r="L4102">
        <f t="shared" si="207"/>
        <v>36.159583999999995</v>
      </c>
      <c r="M4102">
        <f t="shared" si="208"/>
        <v>8.1306729999999998</v>
      </c>
      <c r="X4102">
        <f t="shared" si="210"/>
        <v>-3.1197513980843944E-2</v>
      </c>
    </row>
    <row r="4103" spans="1:24">
      <c r="A4103">
        <v>2021</v>
      </c>
      <c r="B4103" t="str">
        <f t="shared" si="204"/>
        <v>Sierra County Office of Education</v>
      </c>
      <c r="C4103" t="str">
        <f t="shared" si="211"/>
        <v>School District</v>
      </c>
      <c r="D4103" t="str">
        <f t="shared" si="211"/>
        <v>06</v>
      </c>
      <c r="E4103" t="str">
        <f t="shared" si="211"/>
        <v>091</v>
      </c>
      <c r="F4103" t="str">
        <f t="shared" si="211"/>
        <v>91120</v>
      </c>
      <c r="G4103" t="str">
        <f t="shared" si="211"/>
        <v>CA</v>
      </c>
      <c r="L4103">
        <f t="shared" si="207"/>
        <v>6.8730719999999996</v>
      </c>
      <c r="M4103">
        <f t="shared" si="208"/>
        <v>3.2244109999999999</v>
      </c>
      <c r="X4103">
        <f t="shared" si="210"/>
        <v>0.393069523919506</v>
      </c>
    </row>
    <row r="4104" spans="1:24">
      <c r="A4104">
        <v>2021</v>
      </c>
      <c r="B4104" t="str">
        <f t="shared" si="204"/>
        <v>Sierra Madre</v>
      </c>
      <c r="C4104" t="str">
        <f t="shared" si="211"/>
        <v>City</v>
      </c>
      <c r="D4104" t="str">
        <f t="shared" si="211"/>
        <v>06</v>
      </c>
      <c r="E4104" t="str">
        <f t="shared" si="211"/>
        <v>037</v>
      </c>
      <c r="F4104">
        <f t="shared" si="211"/>
        <v>71806</v>
      </c>
      <c r="G4104" t="str">
        <f t="shared" si="211"/>
        <v>CA</v>
      </c>
      <c r="L4104">
        <f t="shared" si="207"/>
        <v>41.092259999999996</v>
      </c>
      <c r="M4104">
        <f t="shared" si="208"/>
        <v>14.180024999999999</v>
      </c>
      <c r="X4104">
        <f t="shared" si="210"/>
        <v>5.9403234353373963E-3</v>
      </c>
    </row>
    <row r="4105" spans="1:24">
      <c r="A4105">
        <v>2021</v>
      </c>
      <c r="B4105" t="str">
        <f t="shared" si="204"/>
        <v>Sierra Sands Unified School District</v>
      </c>
      <c r="C4105" t="str">
        <f t="shared" si="211"/>
        <v>School District</v>
      </c>
      <c r="D4105" t="str">
        <f t="shared" si="211"/>
        <v>06</v>
      </c>
      <c r="E4105" t="str">
        <f t="shared" si="211"/>
        <v>029</v>
      </c>
      <c r="F4105" t="str">
        <f t="shared" si="211"/>
        <v>36800</v>
      </c>
      <c r="G4105" t="str">
        <f t="shared" si="211"/>
        <v>CA</v>
      </c>
      <c r="L4105">
        <f t="shared" si="207"/>
        <v>186.26392199999998</v>
      </c>
      <c r="M4105">
        <f t="shared" si="208"/>
        <v>82.03375299999999</v>
      </c>
      <c r="X4105">
        <f t="shared" si="210"/>
        <v>-5.6571173130416808E-3</v>
      </c>
    </row>
    <row r="4106" spans="1:24">
      <c r="A4106">
        <v>2021</v>
      </c>
      <c r="B4106" t="str">
        <f t="shared" si="204"/>
        <v>Sierra Unified School District</v>
      </c>
      <c r="C4106" t="str">
        <f t="shared" si="211"/>
        <v>School District</v>
      </c>
      <c r="D4106" t="str">
        <f t="shared" si="211"/>
        <v>06</v>
      </c>
      <c r="E4106" t="str">
        <f t="shared" si="211"/>
        <v>019</v>
      </c>
      <c r="F4106" t="str">
        <f t="shared" si="211"/>
        <v>36805</v>
      </c>
      <c r="G4106" t="str">
        <f t="shared" si="211"/>
        <v>CA</v>
      </c>
      <c r="L4106">
        <f t="shared" si="207"/>
        <v>41.679313</v>
      </c>
      <c r="M4106">
        <f t="shared" si="208"/>
        <v>20.333952999999998</v>
      </c>
      <c r="X4106">
        <f t="shared" si="210"/>
        <v>4.2141146585050408E-2</v>
      </c>
    </row>
    <row r="4107" spans="1:24">
      <c r="A4107">
        <v>2021</v>
      </c>
      <c r="B4107" t="str">
        <f t="shared" si="204"/>
        <v>Sierra-Sacramento Valley Emergency Medical Services Agency</v>
      </c>
      <c r="C4107" t="str">
        <f t="shared" ref="C4107:G4116" si="212">C1244</f>
        <v>Special District</v>
      </c>
      <c r="D4107" t="str">
        <f t="shared" si="212"/>
        <v>06</v>
      </c>
      <c r="E4107" t="str">
        <f t="shared" si="212"/>
        <v>061</v>
      </c>
      <c r="F4107" t="str">
        <f t="shared" si="212"/>
        <v>99104</v>
      </c>
      <c r="G4107" t="str">
        <f t="shared" si="212"/>
        <v>CA</v>
      </c>
      <c r="L4107">
        <f t="shared" si="207"/>
        <v>3.0975440000000001</v>
      </c>
      <c r="M4107">
        <f t="shared" si="208"/>
        <v>2.88476</v>
      </c>
      <c r="X4107" t="str">
        <f t="shared" si="210"/>
        <v/>
      </c>
    </row>
    <row r="4108" spans="1:24">
      <c r="A4108">
        <v>2021</v>
      </c>
      <c r="B4108" t="str">
        <f t="shared" si="204"/>
        <v>Signal Hill</v>
      </c>
      <c r="C4108" t="str">
        <f t="shared" si="212"/>
        <v>City</v>
      </c>
      <c r="D4108" t="str">
        <f t="shared" si="212"/>
        <v>06</v>
      </c>
      <c r="E4108" t="str">
        <f t="shared" si="212"/>
        <v>037</v>
      </c>
      <c r="F4108">
        <f t="shared" si="212"/>
        <v>71876</v>
      </c>
      <c r="G4108" t="str">
        <f t="shared" si="212"/>
        <v>CA</v>
      </c>
      <c r="L4108">
        <f t="shared" si="207"/>
        <v>65.093685999999991</v>
      </c>
      <c r="M4108">
        <f t="shared" si="208"/>
        <v>28.130589999999998</v>
      </c>
      <c r="X4108">
        <f t="shared" si="210"/>
        <v>0.15412231273355831</v>
      </c>
    </row>
    <row r="4109" spans="1:24">
      <c r="A4109">
        <v>2021</v>
      </c>
      <c r="B4109" t="str">
        <f t="shared" si="204"/>
        <v>Silver Fork Elementary School District</v>
      </c>
      <c r="C4109" t="str">
        <f t="shared" si="212"/>
        <v>School District</v>
      </c>
      <c r="D4109" t="str">
        <f t="shared" si="212"/>
        <v>06</v>
      </c>
      <c r="E4109" t="str">
        <f t="shared" si="212"/>
        <v>017</v>
      </c>
      <c r="F4109" t="str">
        <f t="shared" si="212"/>
        <v>36810</v>
      </c>
      <c r="G4109" t="str">
        <f t="shared" si="212"/>
        <v>CA</v>
      </c>
      <c r="L4109">
        <f t="shared" si="207"/>
        <v>1.0173479999999999</v>
      </c>
      <c r="M4109">
        <f t="shared" si="208"/>
        <v>0.50854100000000002</v>
      </c>
      <c r="X4109">
        <f t="shared" si="210"/>
        <v>1.8880156371731065E-2</v>
      </c>
    </row>
    <row r="4110" spans="1:24">
      <c r="A4110">
        <v>2021</v>
      </c>
      <c r="B4110" t="str">
        <f t="shared" si="204"/>
        <v>Silver Valley Unified School District</v>
      </c>
      <c r="C4110" t="str">
        <f t="shared" si="212"/>
        <v>School District</v>
      </c>
      <c r="D4110" t="str">
        <f t="shared" si="212"/>
        <v>06</v>
      </c>
      <c r="E4110" t="str">
        <f t="shared" si="212"/>
        <v>071</v>
      </c>
      <c r="F4110" t="str">
        <f t="shared" si="212"/>
        <v>36820</v>
      </c>
      <c r="G4110" t="str">
        <f t="shared" si="212"/>
        <v>CA</v>
      </c>
      <c r="L4110">
        <f t="shared" si="207"/>
        <v>81.452668000000003</v>
      </c>
      <c r="M4110">
        <f t="shared" si="208"/>
        <v>40.013650999999996</v>
      </c>
      <c r="X4110">
        <f t="shared" si="210"/>
        <v>6.4011835872324147E-2</v>
      </c>
    </row>
    <row r="4111" spans="1:24">
      <c r="A4111">
        <v>2021</v>
      </c>
      <c r="B4111" t="str">
        <f t="shared" si="204"/>
        <v>Simi Valley</v>
      </c>
      <c r="C4111" t="str">
        <f t="shared" si="212"/>
        <v>City</v>
      </c>
      <c r="D4111" t="str">
        <f t="shared" si="212"/>
        <v>06</v>
      </c>
      <c r="E4111" t="str">
        <f t="shared" si="212"/>
        <v>111</v>
      </c>
      <c r="F4111">
        <f t="shared" si="212"/>
        <v>72016</v>
      </c>
      <c r="G4111" t="str">
        <f t="shared" si="212"/>
        <v>CA</v>
      </c>
      <c r="L4111">
        <f t="shared" si="207"/>
        <v>275.644091</v>
      </c>
      <c r="M4111">
        <f t="shared" si="208"/>
        <v>85.711652999999998</v>
      </c>
      <c r="X4111">
        <f t="shared" si="210"/>
        <v>-2.0076078267217898E-2</v>
      </c>
    </row>
    <row r="4112" spans="1:24">
      <c r="A4112">
        <v>2021</v>
      </c>
      <c r="B4112" t="str">
        <f t="shared" si="204"/>
        <v>Simi Valley Unified School District</v>
      </c>
      <c r="C4112" t="str">
        <f t="shared" si="212"/>
        <v>School District</v>
      </c>
      <c r="D4112" t="str">
        <f t="shared" si="212"/>
        <v>06</v>
      </c>
      <c r="E4112" t="str">
        <f t="shared" si="212"/>
        <v>111</v>
      </c>
      <c r="F4112" t="str">
        <f t="shared" si="212"/>
        <v>36840</v>
      </c>
      <c r="G4112" t="str">
        <f t="shared" si="212"/>
        <v>CA</v>
      </c>
      <c r="L4112">
        <f t="shared" si="207"/>
        <v>441.33515799999998</v>
      </c>
      <c r="M4112">
        <f t="shared" si="208"/>
        <v>202.12269699999999</v>
      </c>
      <c r="X4112">
        <f t="shared" si="210"/>
        <v>5.1784009804544902E-2</v>
      </c>
    </row>
    <row r="4113" spans="1:24">
      <c r="A4113">
        <v>2021</v>
      </c>
      <c r="B4113" t="str">
        <f t="shared" si="204"/>
        <v>Siskiyou County</v>
      </c>
      <c r="C4113" t="str">
        <f t="shared" si="212"/>
        <v>County</v>
      </c>
      <c r="D4113" t="str">
        <f t="shared" si="212"/>
        <v>06</v>
      </c>
      <c r="E4113" t="str">
        <f t="shared" si="212"/>
        <v>093</v>
      </c>
      <c r="F4113" t="str">
        <f t="shared" si="212"/>
        <v>00000</v>
      </c>
      <c r="G4113" t="str">
        <f t="shared" si="212"/>
        <v>CA</v>
      </c>
      <c r="L4113">
        <f t="shared" si="207"/>
        <v>165.15658999999999</v>
      </c>
      <c r="M4113">
        <f t="shared" si="208"/>
        <v>40.505766000000001</v>
      </c>
      <c r="X4113">
        <f t="shared" si="210"/>
        <v>9.5061977073878875E-4</v>
      </c>
    </row>
    <row r="4114" spans="1:24">
      <c r="A4114">
        <v>2021</v>
      </c>
      <c r="B4114" t="str">
        <f t="shared" si="204"/>
        <v>Sites Project Authority</v>
      </c>
      <c r="C4114" t="str">
        <f t="shared" si="212"/>
        <v>Special District</v>
      </c>
      <c r="D4114" t="str">
        <f t="shared" si="212"/>
        <v>06</v>
      </c>
      <c r="E4114" t="str">
        <f t="shared" si="212"/>
        <v>011</v>
      </c>
      <c r="F4114">
        <f t="shared" si="212"/>
        <v>99078</v>
      </c>
      <c r="G4114" t="str">
        <f t="shared" si="212"/>
        <v>CA</v>
      </c>
      <c r="L4114">
        <f t="shared" si="207"/>
        <v>22.289811</v>
      </c>
      <c r="M4114">
        <f t="shared" si="208"/>
        <v>0.50629000000000002</v>
      </c>
      <c r="X4114" t="str">
        <f t="shared" si="210"/>
        <v/>
      </c>
    </row>
    <row r="4115" spans="1:24">
      <c r="A4115">
        <v>2021</v>
      </c>
      <c r="B4115" t="str">
        <f t="shared" si="204"/>
        <v>Snowline Joint Unified School District</v>
      </c>
      <c r="C4115" t="str">
        <f t="shared" si="212"/>
        <v>School District</v>
      </c>
      <c r="D4115" t="str">
        <f t="shared" si="212"/>
        <v>06</v>
      </c>
      <c r="E4115" t="str">
        <f t="shared" si="212"/>
        <v>037</v>
      </c>
      <c r="F4115" t="str">
        <f t="shared" si="212"/>
        <v>36970</v>
      </c>
      <c r="G4115" t="str">
        <f t="shared" si="212"/>
        <v>CA</v>
      </c>
      <c r="L4115">
        <f t="shared" si="207"/>
        <v>223.18262199999998</v>
      </c>
      <c r="M4115">
        <f t="shared" si="208"/>
        <v>104.96391</v>
      </c>
      <c r="X4115">
        <f t="shared" si="210"/>
        <v>0.11291323952859431</v>
      </c>
    </row>
    <row r="4116" spans="1:24">
      <c r="A4116">
        <v>2021</v>
      </c>
      <c r="B4116" t="str">
        <f t="shared" si="204"/>
        <v>Solana Beach</v>
      </c>
      <c r="C4116" t="str">
        <f t="shared" si="212"/>
        <v>City</v>
      </c>
      <c r="D4116" t="str">
        <f t="shared" si="212"/>
        <v>06</v>
      </c>
      <c r="E4116" t="str">
        <f t="shared" si="212"/>
        <v>073</v>
      </c>
      <c r="F4116">
        <f t="shared" si="212"/>
        <v>72506</v>
      </c>
      <c r="G4116" t="str">
        <f t="shared" si="212"/>
        <v>CA</v>
      </c>
      <c r="L4116">
        <f t="shared" si="207"/>
        <v>60.461137000000001</v>
      </c>
      <c r="M4116">
        <f t="shared" si="208"/>
        <v>23.041751999999999</v>
      </c>
      <c r="X4116">
        <f t="shared" si="210"/>
        <v>4.2158574071379532E-2</v>
      </c>
    </row>
    <row r="4117" spans="1:24">
      <c r="A4117">
        <v>2021</v>
      </c>
      <c r="B4117" t="str">
        <f t="shared" si="204"/>
        <v>Solana Beach School District</v>
      </c>
      <c r="C4117" t="str">
        <f t="shared" ref="C4117:G4126" si="213">C1254</f>
        <v>School District</v>
      </c>
      <c r="D4117" t="str">
        <f t="shared" si="213"/>
        <v>06</v>
      </c>
      <c r="E4117" t="str">
        <f t="shared" si="213"/>
        <v>073</v>
      </c>
      <c r="F4117" t="str">
        <f t="shared" si="213"/>
        <v>36990</v>
      </c>
      <c r="G4117" t="str">
        <f t="shared" si="213"/>
        <v>CA</v>
      </c>
      <c r="L4117">
        <f t="shared" si="207"/>
        <v>127.46363799999999</v>
      </c>
      <c r="M4117">
        <f t="shared" si="208"/>
        <v>55.350192</v>
      </c>
      <c r="X4117" t="str">
        <f t="shared" si="210"/>
        <v/>
      </c>
    </row>
    <row r="4118" spans="1:24">
      <c r="A4118">
        <v>2021</v>
      </c>
      <c r="B4118" t="str">
        <f t="shared" si="204"/>
        <v>Solano County</v>
      </c>
      <c r="C4118" t="str">
        <f t="shared" si="213"/>
        <v>County</v>
      </c>
      <c r="D4118" t="str">
        <f t="shared" si="213"/>
        <v>06</v>
      </c>
      <c r="E4118" t="str">
        <f t="shared" si="213"/>
        <v>095</v>
      </c>
      <c r="F4118" t="str">
        <f t="shared" si="213"/>
        <v>00000</v>
      </c>
      <c r="G4118" t="str">
        <f t="shared" si="213"/>
        <v>CA</v>
      </c>
      <c r="L4118">
        <f t="shared" si="207"/>
        <v>1103.468985</v>
      </c>
      <c r="M4118">
        <f t="shared" si="208"/>
        <v>282.447677</v>
      </c>
      <c r="X4118">
        <f t="shared" si="210"/>
        <v>3.9090224324508205E-2</v>
      </c>
    </row>
    <row r="4119" spans="1:24">
      <c r="A4119">
        <v>2021</v>
      </c>
      <c r="B4119" t="str">
        <f t="shared" si="204"/>
        <v>Solano County Office of Education</v>
      </c>
      <c r="C4119" t="str">
        <f t="shared" si="213"/>
        <v>School District</v>
      </c>
      <c r="D4119" t="str">
        <f t="shared" si="213"/>
        <v>06</v>
      </c>
      <c r="E4119" t="str">
        <f t="shared" si="213"/>
        <v>095</v>
      </c>
      <c r="F4119" t="str">
        <f t="shared" si="213"/>
        <v>91122</v>
      </c>
      <c r="G4119" t="str">
        <f t="shared" si="213"/>
        <v>CA</v>
      </c>
      <c r="L4119">
        <f t="shared" si="207"/>
        <v>143.77675299999999</v>
      </c>
      <c r="M4119">
        <f t="shared" si="208"/>
        <v>56.906137999999999</v>
      </c>
      <c r="X4119">
        <f t="shared" si="210"/>
        <v>4.6345841175951467E-2</v>
      </c>
    </row>
    <row r="4120" spans="1:24">
      <c r="A4120">
        <v>2021</v>
      </c>
      <c r="B4120" t="str">
        <f t="shared" si="204"/>
        <v>Solano Transportation Authority</v>
      </c>
      <c r="C4120" t="str">
        <f t="shared" si="213"/>
        <v>Special District</v>
      </c>
      <c r="D4120" t="str">
        <f t="shared" si="213"/>
        <v>06</v>
      </c>
      <c r="E4120" t="str">
        <f t="shared" si="213"/>
        <v>095</v>
      </c>
      <c r="F4120">
        <f t="shared" si="213"/>
        <v>99079</v>
      </c>
      <c r="G4120" t="str">
        <f t="shared" si="213"/>
        <v>CA</v>
      </c>
      <c r="L4120">
        <f t="shared" si="207"/>
        <v>32.871859000000001</v>
      </c>
      <c r="M4120">
        <f t="shared" si="208"/>
        <v>9.9833239999999996</v>
      </c>
      <c r="X4120" t="str">
        <f t="shared" si="210"/>
        <v/>
      </c>
    </row>
    <row r="4121" spans="1:24">
      <c r="A4121">
        <v>2021</v>
      </c>
      <c r="B4121" t="str">
        <f t="shared" si="204"/>
        <v>Soledad</v>
      </c>
      <c r="C4121" t="str">
        <f t="shared" si="213"/>
        <v>City</v>
      </c>
      <c r="D4121" t="str">
        <f t="shared" si="213"/>
        <v>06</v>
      </c>
      <c r="E4121" t="str">
        <f t="shared" si="213"/>
        <v>053</v>
      </c>
      <c r="F4121">
        <f t="shared" si="213"/>
        <v>72520</v>
      </c>
      <c r="G4121" t="str">
        <f t="shared" si="213"/>
        <v>CA</v>
      </c>
      <c r="L4121">
        <f t="shared" si="207"/>
        <v>38.619</v>
      </c>
      <c r="M4121">
        <f t="shared" si="208"/>
        <v>10.671441</v>
      </c>
      <c r="X4121">
        <f t="shared" si="210"/>
        <v>0.24905116363422763</v>
      </c>
    </row>
    <row r="4122" spans="1:24">
      <c r="A4122">
        <v>2021</v>
      </c>
      <c r="B4122" t="str">
        <f t="shared" si="204"/>
        <v>Soledad Unified School District</v>
      </c>
      <c r="C4122" t="str">
        <f t="shared" si="213"/>
        <v>School District</v>
      </c>
      <c r="D4122" t="str">
        <f t="shared" si="213"/>
        <v>06</v>
      </c>
      <c r="E4122" t="str">
        <f t="shared" si="213"/>
        <v>053</v>
      </c>
      <c r="F4122" t="str">
        <f t="shared" si="213"/>
        <v>37050</v>
      </c>
      <c r="G4122" t="str">
        <f t="shared" si="213"/>
        <v>CA</v>
      </c>
      <c r="L4122">
        <f t="shared" si="207"/>
        <v>162.31231199999999</v>
      </c>
      <c r="M4122">
        <f t="shared" si="208"/>
        <v>76.672944999999999</v>
      </c>
      <c r="X4122">
        <f t="shared" si="210"/>
        <v>8.4600780722912924E-2</v>
      </c>
    </row>
    <row r="4123" spans="1:24">
      <c r="A4123">
        <v>2021</v>
      </c>
      <c r="B4123" t="str">
        <f t="shared" si="204"/>
        <v>Solvang</v>
      </c>
      <c r="C4123" t="str">
        <f t="shared" si="213"/>
        <v>City</v>
      </c>
      <c r="D4123" t="str">
        <f t="shared" si="213"/>
        <v>06</v>
      </c>
      <c r="E4123" t="str">
        <f t="shared" si="213"/>
        <v>083</v>
      </c>
      <c r="F4123">
        <f t="shared" si="213"/>
        <v>72576</v>
      </c>
      <c r="G4123" t="str">
        <f t="shared" si="213"/>
        <v>CA</v>
      </c>
      <c r="L4123">
        <f t="shared" si="207"/>
        <v>26.775592999999997</v>
      </c>
      <c r="M4123">
        <f t="shared" si="208"/>
        <v>8.7015719999999988</v>
      </c>
      <c r="X4123">
        <f t="shared" si="210"/>
        <v>0.231587354251195</v>
      </c>
    </row>
    <row r="4124" spans="1:24">
      <c r="A4124">
        <v>2021</v>
      </c>
      <c r="B4124" t="str">
        <f t="shared" si="204"/>
        <v>Solvang Elementary School District</v>
      </c>
      <c r="C4124" t="str">
        <f t="shared" si="213"/>
        <v>School District</v>
      </c>
      <c r="D4124" t="str">
        <f t="shared" si="213"/>
        <v>06</v>
      </c>
      <c r="E4124" t="str">
        <f t="shared" si="213"/>
        <v>083</v>
      </c>
      <c r="F4124" t="str">
        <f t="shared" si="213"/>
        <v>37110</v>
      </c>
      <c r="G4124" t="str">
        <f t="shared" si="213"/>
        <v>CA</v>
      </c>
      <c r="L4124">
        <f t="shared" si="207"/>
        <v>15.491626</v>
      </c>
      <c r="M4124">
        <f t="shared" si="208"/>
        <v>7.3588449999999996</v>
      </c>
      <c r="X4124">
        <f t="shared" si="210"/>
        <v>1.6659779981279522E-2</v>
      </c>
    </row>
    <row r="4125" spans="1:24">
      <c r="A4125">
        <v>2021</v>
      </c>
      <c r="B4125" t="str">
        <f t="shared" si="204"/>
        <v>Somis Union School District</v>
      </c>
      <c r="C4125" t="str">
        <f t="shared" si="213"/>
        <v>School District</v>
      </c>
      <c r="D4125" t="str">
        <f t="shared" si="213"/>
        <v>06</v>
      </c>
      <c r="E4125" t="str">
        <f t="shared" si="213"/>
        <v>111</v>
      </c>
      <c r="F4125" t="str">
        <f t="shared" si="213"/>
        <v>37140</v>
      </c>
      <c r="G4125" t="str">
        <f t="shared" si="213"/>
        <v>CA</v>
      </c>
      <c r="L4125">
        <f t="shared" si="207"/>
        <v>8.0965119999999988</v>
      </c>
      <c r="M4125">
        <f t="shared" si="208"/>
        <v>3.7871869999999999</v>
      </c>
      <c r="X4125" t="str">
        <f t="shared" si="210"/>
        <v/>
      </c>
    </row>
    <row r="4126" spans="1:24">
      <c r="A4126">
        <v>2021</v>
      </c>
      <c r="B4126" t="str">
        <f t="shared" si="204"/>
        <v>Sonoma County</v>
      </c>
      <c r="C4126" t="str">
        <f t="shared" si="213"/>
        <v>County</v>
      </c>
      <c r="D4126" t="str">
        <f t="shared" si="213"/>
        <v>06</v>
      </c>
      <c r="E4126" t="str">
        <f t="shared" si="213"/>
        <v>097</v>
      </c>
      <c r="F4126" t="str">
        <f t="shared" si="213"/>
        <v>00000</v>
      </c>
      <c r="G4126" t="str">
        <f t="shared" si="213"/>
        <v>CA</v>
      </c>
      <c r="L4126">
        <f t="shared" si="207"/>
        <v>2184.7190000000001</v>
      </c>
      <c r="M4126">
        <f t="shared" si="208"/>
        <v>769.94499999999994</v>
      </c>
      <c r="X4126">
        <f t="shared" si="210"/>
        <v>-6.3406570746838212E-2</v>
      </c>
    </row>
    <row r="4127" spans="1:24">
      <c r="A4127">
        <v>2021</v>
      </c>
      <c r="B4127" t="str">
        <f t="shared" si="204"/>
        <v>Sonoma County Office of Education</v>
      </c>
      <c r="C4127" t="str">
        <f t="shared" ref="C4127:G4136" si="214">C1264</f>
        <v>School District</v>
      </c>
      <c r="D4127" t="str">
        <f t="shared" si="214"/>
        <v>06</v>
      </c>
      <c r="E4127" t="str">
        <f t="shared" si="214"/>
        <v>097</v>
      </c>
      <c r="F4127" t="str">
        <f t="shared" si="214"/>
        <v>91040</v>
      </c>
      <c r="G4127" t="str">
        <f t="shared" si="214"/>
        <v>CA</v>
      </c>
      <c r="L4127">
        <f t="shared" si="207"/>
        <v>217.99904899999999</v>
      </c>
      <c r="M4127">
        <f t="shared" si="208"/>
        <v>74.435388000000003</v>
      </c>
      <c r="X4127">
        <f t="shared" si="210"/>
        <v>4.8629923947232721E-2</v>
      </c>
    </row>
    <row r="4128" spans="1:24">
      <c r="A4128">
        <v>2021</v>
      </c>
      <c r="B4128" t="str">
        <f t="shared" si="204"/>
        <v>Sonoma County Transportation Authority</v>
      </c>
      <c r="C4128" t="str">
        <f t="shared" si="214"/>
        <v>Special District</v>
      </c>
      <c r="D4128" t="str">
        <f t="shared" si="214"/>
        <v>06</v>
      </c>
      <c r="E4128" t="str">
        <f t="shared" si="214"/>
        <v>097</v>
      </c>
      <c r="F4128">
        <f t="shared" si="214"/>
        <v>99080</v>
      </c>
      <c r="G4128" t="str">
        <f t="shared" si="214"/>
        <v>CA</v>
      </c>
      <c r="L4128">
        <f t="shared" si="207"/>
        <v>40.661096999999998</v>
      </c>
      <c r="M4128">
        <f t="shared" si="208"/>
        <v>2.7482549999999999</v>
      </c>
      <c r="X4128">
        <f t="shared" si="210"/>
        <v>7.2177884562306102E-2</v>
      </c>
    </row>
    <row r="4129" spans="1:24">
      <c r="A4129">
        <v>2021</v>
      </c>
      <c r="B4129" t="str">
        <f t="shared" si="204"/>
        <v>Sonoma County Water Agency</v>
      </c>
      <c r="C4129" t="str">
        <f t="shared" si="214"/>
        <v>Special District</v>
      </c>
      <c r="D4129" t="str">
        <f t="shared" si="214"/>
        <v>06</v>
      </c>
      <c r="E4129" t="str">
        <f t="shared" si="214"/>
        <v>097</v>
      </c>
      <c r="F4129">
        <f t="shared" si="214"/>
        <v>99081</v>
      </c>
      <c r="G4129" t="str">
        <f t="shared" si="214"/>
        <v>CA</v>
      </c>
      <c r="L4129">
        <f t="shared" si="207"/>
        <v>151.94864899999999</v>
      </c>
      <c r="M4129">
        <f t="shared" si="208"/>
        <v>32.548380999999999</v>
      </c>
      <c r="X4129">
        <f t="shared" si="210"/>
        <v>-8.563899111756311E-2</v>
      </c>
    </row>
    <row r="4130" spans="1:24">
      <c r="A4130">
        <v>2021</v>
      </c>
      <c r="B4130" t="str">
        <f t="shared" ref="B4130:B4193" si="215">B1267</f>
        <v>Sonoma Resource Conservation District</v>
      </c>
      <c r="C4130" t="str">
        <f t="shared" si="214"/>
        <v>Special District</v>
      </c>
      <c r="D4130" t="str">
        <f t="shared" si="214"/>
        <v>06</v>
      </c>
      <c r="E4130" t="str">
        <f t="shared" si="214"/>
        <v>097</v>
      </c>
      <c r="F4130">
        <f t="shared" si="214"/>
        <v>99082</v>
      </c>
      <c r="G4130" t="str">
        <f t="shared" si="214"/>
        <v>CA</v>
      </c>
      <c r="L4130">
        <f t="shared" si="207"/>
        <v>6.3045299999999997</v>
      </c>
      <c r="M4130">
        <f t="shared" si="208"/>
        <v>3.146236</v>
      </c>
      <c r="X4130" t="str">
        <f t="shared" si="210"/>
        <v/>
      </c>
    </row>
    <row r="4131" spans="1:24">
      <c r="A4131">
        <v>2021</v>
      </c>
      <c r="B4131" t="str">
        <f t="shared" si="215"/>
        <v>Sonoma Valley Fire District</v>
      </c>
      <c r="C4131" t="str">
        <f t="shared" si="214"/>
        <v>Special District</v>
      </c>
      <c r="D4131" t="str">
        <f t="shared" si="214"/>
        <v>06</v>
      </c>
      <c r="E4131" t="str">
        <f t="shared" si="214"/>
        <v>097</v>
      </c>
      <c r="F4131">
        <f t="shared" si="214"/>
        <v>99083</v>
      </c>
      <c r="G4131" t="str">
        <f t="shared" si="214"/>
        <v>CA</v>
      </c>
      <c r="L4131">
        <f t="shared" si="207"/>
        <v>18.749663999999999</v>
      </c>
      <c r="M4131">
        <f t="shared" si="208"/>
        <v>18.879365999999997</v>
      </c>
      <c r="X4131" t="str">
        <f t="shared" si="210"/>
        <v/>
      </c>
    </row>
    <row r="4132" spans="1:24">
      <c r="A4132">
        <v>2021</v>
      </c>
      <c r="B4132" t="str">
        <f t="shared" si="215"/>
        <v>Sonoma Valley Unified School District</v>
      </c>
      <c r="C4132" t="str">
        <f t="shared" si="214"/>
        <v>School District</v>
      </c>
      <c r="D4132" t="str">
        <f t="shared" si="214"/>
        <v>06</v>
      </c>
      <c r="E4132" t="str">
        <f t="shared" si="214"/>
        <v>097</v>
      </c>
      <c r="F4132" t="str">
        <f t="shared" si="214"/>
        <v>37200</v>
      </c>
      <c r="G4132" t="str">
        <f t="shared" si="214"/>
        <v>CA</v>
      </c>
      <c r="L4132">
        <f t="shared" si="207"/>
        <v>146.530224</v>
      </c>
      <c r="M4132">
        <f t="shared" si="208"/>
        <v>66.056039999999996</v>
      </c>
      <c r="X4132">
        <f t="shared" si="210"/>
        <v>6.5782743426052198E-2</v>
      </c>
    </row>
    <row r="4133" spans="1:24">
      <c r="A4133">
        <v>2021</v>
      </c>
      <c r="B4133" t="str">
        <f t="shared" si="215"/>
        <v>Sonora</v>
      </c>
      <c r="C4133" t="str">
        <f t="shared" si="214"/>
        <v>City</v>
      </c>
      <c r="D4133" t="str">
        <f t="shared" si="214"/>
        <v>06</v>
      </c>
      <c r="E4133" t="str">
        <f t="shared" si="214"/>
        <v>109</v>
      </c>
      <c r="F4133" t="str">
        <f t="shared" si="214"/>
        <v>72674</v>
      </c>
      <c r="G4133" t="str">
        <f t="shared" si="214"/>
        <v>CA</v>
      </c>
      <c r="L4133">
        <f t="shared" si="207"/>
        <v>17.042192999999997</v>
      </c>
      <c r="M4133">
        <f t="shared" si="208"/>
        <v>6.0609719999999996</v>
      </c>
      <c r="X4133">
        <f t="shared" si="210"/>
        <v>0.10814878556621628</v>
      </c>
    </row>
    <row r="4134" spans="1:24">
      <c r="A4134">
        <v>2021</v>
      </c>
      <c r="B4134" t="str">
        <f t="shared" si="215"/>
        <v>Sonora School District</v>
      </c>
      <c r="C4134" t="str">
        <f t="shared" si="214"/>
        <v>School District</v>
      </c>
      <c r="D4134" t="str">
        <f t="shared" si="214"/>
        <v>06</v>
      </c>
      <c r="E4134" t="str">
        <f t="shared" si="214"/>
        <v>109</v>
      </c>
      <c r="F4134" t="str">
        <f t="shared" si="214"/>
        <v>37230</v>
      </c>
      <c r="G4134" t="str">
        <f t="shared" si="214"/>
        <v>CA</v>
      </c>
      <c r="L4134">
        <f t="shared" si="207"/>
        <v>17.432887000000001</v>
      </c>
      <c r="M4134">
        <f t="shared" si="208"/>
        <v>8.1318909999999995</v>
      </c>
      <c r="X4134" t="str">
        <f t="shared" si="210"/>
        <v/>
      </c>
    </row>
    <row r="4135" spans="1:24">
      <c r="A4135">
        <v>2021</v>
      </c>
      <c r="B4135" t="str">
        <f t="shared" si="215"/>
        <v>Sonora Union High School District</v>
      </c>
      <c r="C4135" t="str">
        <f t="shared" si="214"/>
        <v>School District</v>
      </c>
      <c r="D4135" t="str">
        <f t="shared" si="214"/>
        <v>06</v>
      </c>
      <c r="E4135" t="str">
        <f t="shared" si="214"/>
        <v>109</v>
      </c>
      <c r="F4135" t="str">
        <f t="shared" si="214"/>
        <v>37260</v>
      </c>
      <c r="G4135" t="str">
        <f t="shared" si="214"/>
        <v>CA</v>
      </c>
      <c r="L4135">
        <f t="shared" si="207"/>
        <v>33.598327999999995</v>
      </c>
      <c r="M4135">
        <f t="shared" si="208"/>
        <v>15.833620999999999</v>
      </c>
      <c r="X4135">
        <f t="shared" si="210"/>
        <v>4.8887560441966404E-2</v>
      </c>
    </row>
    <row r="4136" spans="1:24">
      <c r="A4136">
        <v>2021</v>
      </c>
      <c r="B4136" t="str">
        <f t="shared" si="215"/>
        <v>Soquel Union Elementary School District</v>
      </c>
      <c r="C4136" t="str">
        <f t="shared" si="214"/>
        <v>School District</v>
      </c>
      <c r="D4136" t="str">
        <f t="shared" si="214"/>
        <v>06</v>
      </c>
      <c r="E4136" t="str">
        <f t="shared" si="214"/>
        <v>087</v>
      </c>
      <c r="F4136" t="str">
        <f t="shared" si="214"/>
        <v>37290</v>
      </c>
      <c r="G4136" t="str">
        <f t="shared" si="214"/>
        <v>CA</v>
      </c>
      <c r="L4136">
        <f t="shared" si="207"/>
        <v>47.485776999999999</v>
      </c>
      <c r="M4136">
        <f t="shared" si="208"/>
        <v>21.480646</v>
      </c>
      <c r="X4136">
        <f t="shared" si="210"/>
        <v>6.2923216362499784E-2</v>
      </c>
    </row>
    <row r="4137" spans="1:24">
      <c r="A4137">
        <v>2021</v>
      </c>
      <c r="B4137" t="str">
        <f t="shared" si="215"/>
        <v>Soulsbyville School District</v>
      </c>
      <c r="C4137" t="str">
        <f t="shared" ref="C4137:G4146" si="216">C1274</f>
        <v>School District</v>
      </c>
      <c r="D4137" t="str">
        <f t="shared" si="216"/>
        <v>06</v>
      </c>
      <c r="E4137" t="str">
        <f t="shared" si="216"/>
        <v>109</v>
      </c>
      <c r="F4137" t="str">
        <f t="shared" si="216"/>
        <v>37320</v>
      </c>
      <c r="G4137" t="str">
        <f t="shared" si="216"/>
        <v>CA</v>
      </c>
      <c r="L4137">
        <f t="shared" si="207"/>
        <v>12.692129</v>
      </c>
      <c r="M4137">
        <f t="shared" si="208"/>
        <v>6.125508</v>
      </c>
      <c r="X4137" t="str">
        <f t="shared" si="210"/>
        <v/>
      </c>
    </row>
    <row r="4138" spans="1:24">
      <c r="A4138">
        <v>2021</v>
      </c>
      <c r="B4138" t="str">
        <f t="shared" si="215"/>
        <v>South Bay Union Elementary School District</v>
      </c>
      <c r="C4138" t="str">
        <f t="shared" si="216"/>
        <v>School District</v>
      </c>
      <c r="D4138" t="str">
        <f t="shared" si="216"/>
        <v>06</v>
      </c>
      <c r="E4138" t="str">
        <f t="shared" si="216"/>
        <v>023</v>
      </c>
      <c r="F4138" t="str">
        <f t="shared" si="216"/>
        <v>37350</v>
      </c>
      <c r="G4138" t="str">
        <f t="shared" si="216"/>
        <v>CA</v>
      </c>
      <c r="L4138">
        <f t="shared" si="207"/>
        <v>13.363398999999999</v>
      </c>
      <c r="M4138">
        <f t="shared" si="208"/>
        <v>5.9229690000000002</v>
      </c>
      <c r="X4138">
        <f t="shared" si="210"/>
        <v>2.5093673739941223E-2</v>
      </c>
    </row>
    <row r="4139" spans="1:24">
      <c r="A4139">
        <v>2021</v>
      </c>
      <c r="B4139" t="str">
        <f t="shared" si="215"/>
        <v>South Bay Union School District</v>
      </c>
      <c r="C4139" t="str">
        <f t="shared" si="216"/>
        <v>School District</v>
      </c>
      <c r="D4139" t="str">
        <f t="shared" si="216"/>
        <v>06</v>
      </c>
      <c r="E4139" t="str">
        <f t="shared" si="216"/>
        <v>073</v>
      </c>
      <c r="F4139" t="str">
        <f t="shared" si="216"/>
        <v>37380</v>
      </c>
      <c r="G4139" t="str">
        <f t="shared" si="216"/>
        <v>CA</v>
      </c>
      <c r="L4139">
        <f t="shared" si="207"/>
        <v>196.766086</v>
      </c>
      <c r="M4139">
        <f t="shared" si="208"/>
        <v>84.162393999999992</v>
      </c>
      <c r="X4139" t="str">
        <f t="shared" si="210"/>
        <v/>
      </c>
    </row>
    <row r="4140" spans="1:24">
      <c r="A4140">
        <v>2021</v>
      </c>
      <c r="B4140" t="str">
        <f t="shared" si="215"/>
        <v>South Coast Air Quality Management District</v>
      </c>
      <c r="C4140" t="str">
        <f t="shared" si="216"/>
        <v>Special District</v>
      </c>
      <c r="D4140" t="str">
        <f t="shared" si="216"/>
        <v>06</v>
      </c>
      <c r="E4140" t="str">
        <f t="shared" si="216"/>
        <v>037</v>
      </c>
      <c r="F4140">
        <f t="shared" si="216"/>
        <v>99084</v>
      </c>
      <c r="G4140" t="str">
        <f t="shared" si="216"/>
        <v>CA</v>
      </c>
      <c r="L4140">
        <f t="shared" si="207"/>
        <v>622.04948899999999</v>
      </c>
      <c r="M4140">
        <f t="shared" si="208"/>
        <v>173.03382999999999</v>
      </c>
      <c r="X4140" t="str">
        <f t="shared" si="210"/>
        <v/>
      </c>
    </row>
    <row r="4141" spans="1:24">
      <c r="A4141">
        <v>2021</v>
      </c>
      <c r="B4141" t="str">
        <f t="shared" si="215"/>
        <v>South El Monte</v>
      </c>
      <c r="C4141" t="str">
        <f t="shared" si="216"/>
        <v>City</v>
      </c>
      <c r="D4141" t="str">
        <f t="shared" si="216"/>
        <v>06</v>
      </c>
      <c r="E4141" t="str">
        <f t="shared" si="216"/>
        <v>037</v>
      </c>
      <c r="F4141">
        <f t="shared" si="216"/>
        <v>72996</v>
      </c>
      <c r="G4141" t="str">
        <f t="shared" si="216"/>
        <v>CA</v>
      </c>
      <c r="L4141">
        <f t="shared" si="207"/>
        <v>39.971230999999996</v>
      </c>
      <c r="M4141">
        <f t="shared" si="208"/>
        <v>17.253551999999999</v>
      </c>
      <c r="X4141">
        <f t="shared" ref="X4141:X4192" si="217">IFERROR(VLOOKUP(B4141,chgs2021,4,0),"")</f>
        <v>0.51802311399051226</v>
      </c>
    </row>
    <row r="4142" spans="1:24">
      <c r="A4142">
        <v>2021</v>
      </c>
      <c r="B4142" t="str">
        <f t="shared" si="215"/>
        <v>South Fork Union School District</v>
      </c>
      <c r="C4142" t="str">
        <f t="shared" si="216"/>
        <v>School District</v>
      </c>
      <c r="D4142" t="str">
        <f t="shared" si="216"/>
        <v>06</v>
      </c>
      <c r="E4142" t="str">
        <f t="shared" si="216"/>
        <v>029</v>
      </c>
      <c r="F4142" t="str">
        <f t="shared" si="216"/>
        <v>37470</v>
      </c>
      <c r="G4142" t="str">
        <f t="shared" si="216"/>
        <v>CA</v>
      </c>
      <c r="L4142">
        <f t="shared" si="207"/>
        <v>9.9047719999999995</v>
      </c>
      <c r="M4142">
        <f t="shared" si="208"/>
        <v>4.0292519999999996</v>
      </c>
      <c r="X4142" t="str">
        <f t="shared" si="217"/>
        <v/>
      </c>
    </row>
    <row r="4143" spans="1:24">
      <c r="A4143">
        <v>2021</v>
      </c>
      <c r="B4143" t="str">
        <f t="shared" si="215"/>
        <v>South Gate</v>
      </c>
      <c r="C4143" t="str">
        <f t="shared" si="216"/>
        <v>City</v>
      </c>
      <c r="D4143" t="str">
        <f t="shared" si="216"/>
        <v>06</v>
      </c>
      <c r="E4143" t="str">
        <f t="shared" si="216"/>
        <v>037</v>
      </c>
      <c r="F4143">
        <f t="shared" si="216"/>
        <v>73080</v>
      </c>
      <c r="G4143" t="str">
        <f t="shared" si="216"/>
        <v>CA</v>
      </c>
      <c r="L4143">
        <f t="shared" si="207"/>
        <v>190.10962899999998</v>
      </c>
      <c r="M4143">
        <f t="shared" si="208"/>
        <v>55.438701999999999</v>
      </c>
      <c r="X4143">
        <f t="shared" si="217"/>
        <v>-5.9381660166125123E-2</v>
      </c>
    </row>
    <row r="4144" spans="1:24">
      <c r="A4144">
        <v>2021</v>
      </c>
      <c r="B4144" t="str">
        <f t="shared" si="215"/>
        <v>South Lake Tahoe</v>
      </c>
      <c r="C4144" t="str">
        <f t="shared" si="216"/>
        <v>City</v>
      </c>
      <c r="D4144" t="str">
        <f t="shared" si="216"/>
        <v>06</v>
      </c>
      <c r="E4144" t="str">
        <f t="shared" si="216"/>
        <v>017</v>
      </c>
      <c r="F4144">
        <f t="shared" si="216"/>
        <v>73108</v>
      </c>
      <c r="G4144" t="str">
        <f t="shared" si="216"/>
        <v>CA</v>
      </c>
      <c r="L4144">
        <f t="shared" si="207"/>
        <v>125.99178499999999</v>
      </c>
      <c r="M4144">
        <f t="shared" si="208"/>
        <v>51.894494999999999</v>
      </c>
      <c r="X4144">
        <f t="shared" si="217"/>
        <v>0.18728968729292922</v>
      </c>
    </row>
    <row r="4145" spans="1:24">
      <c r="A4145">
        <v>2021</v>
      </c>
      <c r="B4145" t="str">
        <f t="shared" si="215"/>
        <v>South Monterey County Joint Union High School District</v>
      </c>
      <c r="C4145" t="str">
        <f t="shared" si="216"/>
        <v>School District</v>
      </c>
      <c r="D4145" t="str">
        <f t="shared" si="216"/>
        <v>06</v>
      </c>
      <c r="E4145" t="str">
        <f t="shared" si="216"/>
        <v>053</v>
      </c>
      <c r="F4145" t="str">
        <f t="shared" si="216"/>
        <v>19650</v>
      </c>
      <c r="G4145" t="str">
        <f t="shared" si="216"/>
        <v>CA</v>
      </c>
      <c r="L4145">
        <f t="shared" ref="L4145:L4208" si="218">IFERROR(VLOOKUP(B4145,revenue2021,12,0)*0.000001,IFERROR(L1282/(1+$X4145),L1282))</f>
        <v>94.98260599999999</v>
      </c>
      <c r="M4145">
        <f t="shared" ref="M4145:M4208" si="219">IFERROR(VLOOKUP(B4145,revenue2021,13,0)*0.000001,IFERROR(M1282/(1+$X4145),M1282))</f>
        <v>44.392136000000001</v>
      </c>
      <c r="X4145">
        <f t="shared" si="217"/>
        <v>0.13289490181422497</v>
      </c>
    </row>
    <row r="4146" spans="1:24">
      <c r="A4146">
        <v>2021</v>
      </c>
      <c r="B4146" t="str">
        <f t="shared" si="215"/>
        <v>South Pasadena</v>
      </c>
      <c r="C4146" t="str">
        <f t="shared" si="216"/>
        <v>City</v>
      </c>
      <c r="D4146" t="str">
        <f t="shared" si="216"/>
        <v>06</v>
      </c>
      <c r="E4146" t="str">
        <f t="shared" si="216"/>
        <v>037</v>
      </c>
      <c r="F4146" t="str">
        <f t="shared" si="216"/>
        <v>73220</v>
      </c>
      <c r="G4146" t="str">
        <f t="shared" si="216"/>
        <v>CA</v>
      </c>
      <c r="L4146">
        <f t="shared" si="218"/>
        <v>97.285499999999999</v>
      </c>
      <c r="M4146">
        <f t="shared" si="219"/>
        <v>37.635459999999995</v>
      </c>
      <c r="X4146">
        <f t="shared" si="217"/>
        <v>0.13639056128541888</v>
      </c>
    </row>
    <row r="4147" spans="1:24">
      <c r="A4147">
        <v>2021</v>
      </c>
      <c r="B4147" t="str">
        <f t="shared" si="215"/>
        <v>South Pasadena Unified School District</v>
      </c>
      <c r="C4147" t="str">
        <f t="shared" ref="C4147:G4156" si="220">C1284</f>
        <v>School District</v>
      </c>
      <c r="D4147" t="str">
        <f t="shared" si="220"/>
        <v>06</v>
      </c>
      <c r="E4147" t="str">
        <f t="shared" si="220"/>
        <v>037</v>
      </c>
      <c r="F4147" t="str">
        <f t="shared" si="220"/>
        <v>37500</v>
      </c>
      <c r="G4147" t="str">
        <f t="shared" si="220"/>
        <v>CA</v>
      </c>
      <c r="L4147">
        <f t="shared" si="218"/>
        <v>128.063953</v>
      </c>
      <c r="M4147">
        <f t="shared" si="219"/>
        <v>59.553185999999997</v>
      </c>
      <c r="X4147">
        <f t="shared" si="217"/>
        <v>5.1533624720267623E-2</v>
      </c>
    </row>
    <row r="4148" spans="1:24">
      <c r="A4148">
        <v>2021</v>
      </c>
      <c r="B4148" t="str">
        <f t="shared" si="215"/>
        <v>South San Francisco</v>
      </c>
      <c r="C4148" t="str">
        <f t="shared" si="220"/>
        <v>City</v>
      </c>
      <c r="D4148" t="str">
        <f t="shared" si="220"/>
        <v>06</v>
      </c>
      <c r="E4148" t="str">
        <f t="shared" si="220"/>
        <v>081</v>
      </c>
      <c r="F4148">
        <f t="shared" si="220"/>
        <v>73262</v>
      </c>
      <c r="G4148" t="str">
        <f t="shared" si="220"/>
        <v>CA</v>
      </c>
      <c r="L4148">
        <f t="shared" si="218"/>
        <v>329.084566</v>
      </c>
      <c r="M4148">
        <f t="shared" si="219"/>
        <v>123.488986</v>
      </c>
      <c r="X4148">
        <f t="shared" si="217"/>
        <v>9.7998038216815977E-2</v>
      </c>
    </row>
    <row r="4149" spans="1:24">
      <c r="A4149">
        <v>2021</v>
      </c>
      <c r="B4149" t="str">
        <f t="shared" si="215"/>
        <v>South San Francisco Unified School District</v>
      </c>
      <c r="C4149" t="str">
        <f t="shared" si="220"/>
        <v>School District</v>
      </c>
      <c r="D4149" t="str">
        <f t="shared" si="220"/>
        <v>06</v>
      </c>
      <c r="E4149" t="str">
        <f t="shared" si="220"/>
        <v>081</v>
      </c>
      <c r="F4149" t="str">
        <f t="shared" si="220"/>
        <v>37530</v>
      </c>
      <c r="G4149" t="str">
        <f t="shared" si="220"/>
        <v>CA</v>
      </c>
      <c r="L4149">
        <f t="shared" si="218"/>
        <v>299.12474299999997</v>
      </c>
      <c r="M4149">
        <f t="shared" si="219"/>
        <v>138.942553</v>
      </c>
      <c r="X4149">
        <f t="shared" si="217"/>
        <v>1.2597913338699925E-2</v>
      </c>
    </row>
    <row r="4150" spans="1:24">
      <c r="A4150">
        <v>2021</v>
      </c>
      <c r="B4150" t="str">
        <f t="shared" si="215"/>
        <v>South Whittier School District</v>
      </c>
      <c r="C4150" t="str">
        <f t="shared" si="220"/>
        <v>School District</v>
      </c>
      <c r="D4150" t="str">
        <f t="shared" si="220"/>
        <v>06</v>
      </c>
      <c r="E4150" t="str">
        <f t="shared" si="220"/>
        <v>037</v>
      </c>
      <c r="F4150" t="str">
        <f t="shared" si="220"/>
        <v>37560</v>
      </c>
      <c r="G4150" t="str">
        <f t="shared" si="220"/>
        <v>CA</v>
      </c>
      <c r="L4150">
        <f t="shared" si="218"/>
        <v>89.571255999999991</v>
      </c>
      <c r="M4150">
        <f t="shared" si="219"/>
        <v>41.801882999999997</v>
      </c>
      <c r="X4150" t="str">
        <f t="shared" si="217"/>
        <v/>
      </c>
    </row>
    <row r="4151" spans="1:24">
      <c r="A4151">
        <v>2021</v>
      </c>
      <c r="B4151" t="str">
        <f t="shared" si="215"/>
        <v>Southeast Area Social Services Funding Authority</v>
      </c>
      <c r="C4151" t="str">
        <f t="shared" si="220"/>
        <v>Special District</v>
      </c>
      <c r="D4151" t="str">
        <f t="shared" si="220"/>
        <v>06</v>
      </c>
      <c r="E4151" t="str">
        <f t="shared" si="220"/>
        <v>037</v>
      </c>
      <c r="F4151">
        <f t="shared" si="220"/>
        <v>99085</v>
      </c>
      <c r="G4151" t="str">
        <f t="shared" si="220"/>
        <v>CA</v>
      </c>
      <c r="L4151">
        <f t="shared" si="218"/>
        <v>5.5781869999999998</v>
      </c>
      <c r="M4151">
        <f t="shared" si="219"/>
        <v>5.7622E-2</v>
      </c>
      <c r="X4151" t="str">
        <f t="shared" si="217"/>
        <v/>
      </c>
    </row>
    <row r="4152" spans="1:24">
      <c r="A4152">
        <v>2021</v>
      </c>
      <c r="B4152" t="str">
        <f t="shared" si="215"/>
        <v>Southern California Association of Governments</v>
      </c>
      <c r="C4152" t="str">
        <f t="shared" si="220"/>
        <v>Special District</v>
      </c>
      <c r="D4152" t="str">
        <f t="shared" si="220"/>
        <v>06</v>
      </c>
      <c r="E4152" t="str">
        <f t="shared" si="220"/>
        <v>037</v>
      </c>
      <c r="F4152">
        <f t="shared" si="220"/>
        <v>99086</v>
      </c>
      <c r="G4152" t="str">
        <f t="shared" si="220"/>
        <v>CA</v>
      </c>
      <c r="L4152">
        <f t="shared" si="218"/>
        <v>59.880852999999995</v>
      </c>
      <c r="M4152">
        <f t="shared" si="219"/>
        <v>1.943649</v>
      </c>
      <c r="X4152">
        <f t="shared" si="217"/>
        <v>0.5650109047801557</v>
      </c>
    </row>
    <row r="4153" spans="1:24">
      <c r="A4153">
        <v>2021</v>
      </c>
      <c r="B4153" t="str">
        <f t="shared" si="215"/>
        <v>Southern California Library Cooperative</v>
      </c>
      <c r="C4153" t="str">
        <f t="shared" si="220"/>
        <v>Special District</v>
      </c>
      <c r="D4153" t="str">
        <f t="shared" si="220"/>
        <v>06</v>
      </c>
      <c r="E4153" t="str">
        <f t="shared" si="220"/>
        <v>037</v>
      </c>
      <c r="F4153">
        <f t="shared" si="220"/>
        <v>99087</v>
      </c>
      <c r="G4153" t="str">
        <f t="shared" si="220"/>
        <v>CA</v>
      </c>
      <c r="L4153">
        <f t="shared" si="218"/>
        <v>7.5826219999999998</v>
      </c>
      <c r="M4153">
        <f t="shared" si="219"/>
        <v>3.7913109999999999</v>
      </c>
      <c r="X4153" t="str">
        <f t="shared" si="217"/>
        <v/>
      </c>
    </row>
    <row r="4154" spans="1:24">
      <c r="A4154">
        <v>2021</v>
      </c>
      <c r="B4154" t="str">
        <f t="shared" si="215"/>
        <v>Southern Humboldt Unified School District</v>
      </c>
      <c r="C4154" t="str">
        <f t="shared" si="220"/>
        <v>School District</v>
      </c>
      <c r="D4154" t="str">
        <f t="shared" si="220"/>
        <v>06</v>
      </c>
      <c r="E4154" t="str">
        <f t="shared" si="220"/>
        <v>023</v>
      </c>
      <c r="F4154" t="str">
        <f t="shared" si="220"/>
        <v>37590</v>
      </c>
      <c r="G4154" t="str">
        <f t="shared" si="220"/>
        <v>CA</v>
      </c>
      <c r="L4154">
        <f t="shared" si="218"/>
        <v>30.286556999999998</v>
      </c>
      <c r="M4154">
        <f t="shared" si="219"/>
        <v>12.120137999999999</v>
      </c>
      <c r="X4154" t="str">
        <f t="shared" si="217"/>
        <v/>
      </c>
    </row>
    <row r="4155" spans="1:24">
      <c r="A4155">
        <v>2021</v>
      </c>
      <c r="B4155" t="str">
        <f t="shared" si="215"/>
        <v>Southern Kern Unified School District</v>
      </c>
      <c r="C4155" t="str">
        <f t="shared" si="220"/>
        <v>School District</v>
      </c>
      <c r="D4155" t="str">
        <f t="shared" si="220"/>
        <v>06</v>
      </c>
      <c r="E4155" t="str">
        <f t="shared" si="220"/>
        <v>029</v>
      </c>
      <c r="F4155" t="str">
        <f t="shared" si="220"/>
        <v>37620</v>
      </c>
      <c r="G4155" t="str">
        <f t="shared" si="220"/>
        <v>CA</v>
      </c>
      <c r="L4155">
        <f t="shared" si="218"/>
        <v>110.2221</v>
      </c>
      <c r="M4155">
        <f t="shared" si="219"/>
        <v>49.402825</v>
      </c>
      <c r="X4155">
        <f t="shared" si="217"/>
        <v>0.1102699767987274</v>
      </c>
    </row>
    <row r="4156" spans="1:24">
      <c r="A4156">
        <v>2021</v>
      </c>
      <c r="B4156" t="str">
        <f t="shared" si="215"/>
        <v>Southern Trinity Joint Unified School District</v>
      </c>
      <c r="C4156" t="str">
        <f t="shared" si="220"/>
        <v>School District</v>
      </c>
      <c r="D4156" t="str">
        <f t="shared" si="220"/>
        <v>06</v>
      </c>
      <c r="E4156" t="str">
        <f t="shared" si="220"/>
        <v>105</v>
      </c>
      <c r="F4156" t="str">
        <f t="shared" si="220"/>
        <v>37630</v>
      </c>
      <c r="G4156" t="str">
        <f t="shared" si="220"/>
        <v>CA</v>
      </c>
      <c r="L4156">
        <f t="shared" si="218"/>
        <v>6.0754149999999996</v>
      </c>
      <c r="M4156">
        <f t="shared" si="219"/>
        <v>2.8839199999999998</v>
      </c>
      <c r="X4156">
        <f t="shared" si="217"/>
        <v>7.3100824806128978E-2</v>
      </c>
    </row>
    <row r="4157" spans="1:24">
      <c r="A4157">
        <v>2021</v>
      </c>
      <c r="B4157" t="str">
        <f t="shared" si="215"/>
        <v>Southside Elementary School District</v>
      </c>
      <c r="C4157" t="str">
        <f t="shared" ref="C4157:G4166" si="221">C1294</f>
        <v>School District</v>
      </c>
      <c r="D4157" t="str">
        <f t="shared" si="221"/>
        <v>06</v>
      </c>
      <c r="E4157" t="str">
        <f t="shared" si="221"/>
        <v>069</v>
      </c>
      <c r="F4157" t="str">
        <f t="shared" si="221"/>
        <v>37650</v>
      </c>
      <c r="G4157" t="str">
        <f t="shared" si="221"/>
        <v>CA</v>
      </c>
      <c r="L4157">
        <f t="shared" si="218"/>
        <v>4.8814380000000002</v>
      </c>
      <c r="M4157">
        <f t="shared" si="219"/>
        <v>2.3398939999999997</v>
      </c>
      <c r="X4157">
        <f t="shared" si="217"/>
        <v>0.12079773794518751</v>
      </c>
    </row>
    <row r="4158" spans="1:24">
      <c r="A4158">
        <v>2021</v>
      </c>
      <c r="B4158" t="str">
        <f t="shared" si="215"/>
        <v>Spencer Valley School District</v>
      </c>
      <c r="C4158" t="str">
        <f t="shared" si="221"/>
        <v>School District</v>
      </c>
      <c r="D4158" t="str">
        <f t="shared" si="221"/>
        <v>06</v>
      </c>
      <c r="E4158" t="str">
        <f t="shared" si="221"/>
        <v>073</v>
      </c>
      <c r="F4158" t="str">
        <f t="shared" si="221"/>
        <v>37680</v>
      </c>
      <c r="G4158" t="str">
        <f t="shared" si="221"/>
        <v>CA</v>
      </c>
      <c r="L4158">
        <f t="shared" si="218"/>
        <v>8.418939</v>
      </c>
      <c r="M4158">
        <f t="shared" si="219"/>
        <v>4.2030599999999998</v>
      </c>
      <c r="X4158" t="str">
        <f t="shared" si="217"/>
        <v/>
      </c>
    </row>
    <row r="4159" spans="1:24">
      <c r="A4159">
        <v>2021</v>
      </c>
      <c r="B4159" t="str">
        <f t="shared" si="215"/>
        <v>Spreckels Union School District</v>
      </c>
      <c r="C4159" t="str">
        <f t="shared" si="221"/>
        <v>School District</v>
      </c>
      <c r="D4159" t="str">
        <f t="shared" si="221"/>
        <v>06</v>
      </c>
      <c r="E4159" t="str">
        <f t="shared" si="221"/>
        <v>053</v>
      </c>
      <c r="F4159" t="str">
        <f t="shared" si="221"/>
        <v>37710</v>
      </c>
      <c r="G4159" t="str">
        <f t="shared" si="221"/>
        <v>CA</v>
      </c>
      <c r="L4159">
        <f t="shared" si="218"/>
        <v>22.682227999999999</v>
      </c>
      <c r="M4159">
        <f t="shared" si="219"/>
        <v>10.887212999999999</v>
      </c>
      <c r="X4159" t="str">
        <f t="shared" si="217"/>
        <v/>
      </c>
    </row>
    <row r="4160" spans="1:24">
      <c r="A4160">
        <v>2021</v>
      </c>
      <c r="B4160" t="str">
        <f t="shared" si="215"/>
        <v>Springville Union Elementary School District</v>
      </c>
      <c r="C4160" t="str">
        <f t="shared" si="221"/>
        <v>School District</v>
      </c>
      <c r="D4160" t="str">
        <f t="shared" si="221"/>
        <v>06</v>
      </c>
      <c r="E4160" t="str">
        <f t="shared" si="221"/>
        <v>107</v>
      </c>
      <c r="F4160" t="str">
        <f t="shared" si="221"/>
        <v>37770</v>
      </c>
      <c r="G4160" t="str">
        <f t="shared" si="221"/>
        <v>CA</v>
      </c>
      <c r="L4160">
        <f t="shared" si="218"/>
        <v>7.7341869999999995</v>
      </c>
      <c r="M4160">
        <f t="shared" si="219"/>
        <v>3.722461</v>
      </c>
      <c r="X4160">
        <f t="shared" si="217"/>
        <v>8.1557475782392475E-2</v>
      </c>
    </row>
    <row r="4161" spans="1:24">
      <c r="A4161">
        <v>2021</v>
      </c>
      <c r="B4161" t="str">
        <f t="shared" si="215"/>
        <v>St. Helena</v>
      </c>
      <c r="C4161" t="str">
        <f t="shared" si="221"/>
        <v>City</v>
      </c>
      <c r="D4161" t="str">
        <f t="shared" si="221"/>
        <v>06</v>
      </c>
      <c r="E4161" t="str">
        <f t="shared" si="221"/>
        <v>055</v>
      </c>
      <c r="F4161">
        <f t="shared" si="221"/>
        <v>64140</v>
      </c>
      <c r="G4161" t="str">
        <f t="shared" si="221"/>
        <v>CA</v>
      </c>
      <c r="L4161">
        <f t="shared" si="218"/>
        <v>49.906117999999999</v>
      </c>
      <c r="M4161">
        <f t="shared" si="219"/>
        <v>16.010952</v>
      </c>
      <c r="X4161">
        <f t="shared" si="217"/>
        <v>0.14473970064250533</v>
      </c>
    </row>
    <row r="4162" spans="1:24">
      <c r="A4162">
        <v>2021</v>
      </c>
      <c r="B4162" t="str">
        <f t="shared" si="215"/>
        <v>St. Helena Unified School District</v>
      </c>
      <c r="C4162" t="str">
        <f t="shared" si="221"/>
        <v>School District</v>
      </c>
      <c r="D4162" t="str">
        <f t="shared" si="221"/>
        <v>06</v>
      </c>
      <c r="E4162" t="str">
        <f t="shared" si="221"/>
        <v>055</v>
      </c>
      <c r="F4162" t="str">
        <f t="shared" si="221"/>
        <v>37830</v>
      </c>
      <c r="G4162" t="str">
        <f t="shared" si="221"/>
        <v>CA</v>
      </c>
      <c r="L4162">
        <f t="shared" si="218"/>
        <v>86.86822699999999</v>
      </c>
      <c r="M4162">
        <f t="shared" si="219"/>
        <v>41.106153999999997</v>
      </c>
      <c r="X4162" t="str">
        <f t="shared" si="217"/>
        <v/>
      </c>
    </row>
    <row r="4163" spans="1:24">
      <c r="A4163">
        <v>2021</v>
      </c>
      <c r="B4163" t="str">
        <f t="shared" si="215"/>
        <v>Standard School District</v>
      </c>
      <c r="C4163" t="str">
        <f t="shared" si="221"/>
        <v>School District</v>
      </c>
      <c r="D4163" t="str">
        <f t="shared" si="221"/>
        <v>06</v>
      </c>
      <c r="E4163" t="str">
        <f t="shared" si="221"/>
        <v>029</v>
      </c>
      <c r="F4163" t="str">
        <f t="shared" si="221"/>
        <v>37890</v>
      </c>
      <c r="G4163" t="str">
        <f t="shared" si="221"/>
        <v>CA</v>
      </c>
      <c r="L4163">
        <f t="shared" si="218"/>
        <v>97.831345999999996</v>
      </c>
      <c r="M4163">
        <f t="shared" si="219"/>
        <v>43.567836999999997</v>
      </c>
      <c r="X4163" t="str">
        <f t="shared" si="217"/>
        <v/>
      </c>
    </row>
    <row r="4164" spans="1:24">
      <c r="A4164">
        <v>2021</v>
      </c>
      <c r="B4164" t="str">
        <f t="shared" si="215"/>
        <v>Stanislaus Consolidated Fire Protection District</v>
      </c>
      <c r="C4164" t="str">
        <f t="shared" si="221"/>
        <v>Special District</v>
      </c>
      <c r="D4164" t="str">
        <f t="shared" si="221"/>
        <v>06</v>
      </c>
      <c r="E4164" t="str">
        <f t="shared" si="221"/>
        <v>099</v>
      </c>
      <c r="F4164">
        <f t="shared" si="221"/>
        <v>99088</v>
      </c>
      <c r="G4164" t="str">
        <f t="shared" si="221"/>
        <v>CA</v>
      </c>
      <c r="L4164">
        <f t="shared" si="218"/>
        <v>24.218786999999999</v>
      </c>
      <c r="M4164">
        <f t="shared" si="219"/>
        <v>11.954749</v>
      </c>
      <c r="X4164" t="str">
        <f t="shared" si="217"/>
        <v/>
      </c>
    </row>
    <row r="4165" spans="1:24">
      <c r="A4165">
        <v>2021</v>
      </c>
      <c r="B4165" t="str">
        <f t="shared" si="215"/>
        <v>Stanislaus Council of Governments</v>
      </c>
      <c r="C4165" t="str">
        <f t="shared" si="221"/>
        <v>Special District</v>
      </c>
      <c r="D4165" t="str">
        <f t="shared" si="221"/>
        <v>06</v>
      </c>
      <c r="E4165" t="str">
        <f t="shared" si="221"/>
        <v>099</v>
      </c>
      <c r="F4165">
        <f t="shared" si="221"/>
        <v>99089</v>
      </c>
      <c r="G4165" t="str">
        <f t="shared" si="221"/>
        <v>CA</v>
      </c>
      <c r="L4165">
        <f t="shared" si="218"/>
        <v>29.003719</v>
      </c>
      <c r="M4165">
        <f t="shared" si="219"/>
        <v>4.6669589999999994</v>
      </c>
      <c r="X4165" t="str">
        <f t="shared" si="217"/>
        <v/>
      </c>
    </row>
    <row r="4166" spans="1:24">
      <c r="A4166">
        <v>2021</v>
      </c>
      <c r="B4166" t="str">
        <f t="shared" si="215"/>
        <v>Stanislaus County</v>
      </c>
      <c r="C4166" t="str">
        <f t="shared" si="221"/>
        <v>County</v>
      </c>
      <c r="D4166" t="str">
        <f t="shared" si="221"/>
        <v>06</v>
      </c>
      <c r="E4166" t="str">
        <f t="shared" si="221"/>
        <v>099</v>
      </c>
      <c r="F4166" t="str">
        <f t="shared" si="221"/>
        <v>00000</v>
      </c>
      <c r="G4166" t="str">
        <f t="shared" si="221"/>
        <v>CA</v>
      </c>
      <c r="L4166">
        <f t="shared" si="218"/>
        <v>1550.97857</v>
      </c>
      <c r="M4166">
        <f t="shared" si="219"/>
        <v>435.21148199999999</v>
      </c>
      <c r="X4166">
        <f t="shared" si="217"/>
        <v>-0.1196176452285196</v>
      </c>
    </row>
    <row r="4167" spans="1:24">
      <c r="A4167">
        <v>2021</v>
      </c>
      <c r="B4167" t="str">
        <f t="shared" si="215"/>
        <v>Stanislaus County Office of Education</v>
      </c>
      <c r="C4167" t="str">
        <f t="shared" ref="C4167:G4176" si="222">C1304</f>
        <v>School District</v>
      </c>
      <c r="D4167" t="str">
        <f t="shared" si="222"/>
        <v>06</v>
      </c>
      <c r="E4167" t="str">
        <f t="shared" si="222"/>
        <v>099</v>
      </c>
      <c r="F4167" t="str">
        <f t="shared" si="222"/>
        <v>91041</v>
      </c>
      <c r="G4167" t="str">
        <f t="shared" si="222"/>
        <v>CA</v>
      </c>
      <c r="L4167">
        <f t="shared" si="218"/>
        <v>434.59776899999997</v>
      </c>
      <c r="M4167">
        <f t="shared" si="219"/>
        <v>131.40983199999999</v>
      </c>
      <c r="X4167">
        <f t="shared" si="217"/>
        <v>-1.5674734003044248E-2</v>
      </c>
    </row>
    <row r="4168" spans="1:24">
      <c r="A4168">
        <v>2021</v>
      </c>
      <c r="B4168" t="str">
        <f t="shared" si="215"/>
        <v>Stanislaus Union School District</v>
      </c>
      <c r="C4168" t="str">
        <f t="shared" si="222"/>
        <v>School District</v>
      </c>
      <c r="D4168" t="str">
        <f t="shared" si="222"/>
        <v>06</v>
      </c>
      <c r="E4168" t="str">
        <f t="shared" si="222"/>
        <v>099</v>
      </c>
      <c r="F4168" t="str">
        <f t="shared" si="222"/>
        <v>37950</v>
      </c>
      <c r="G4168" t="str">
        <f t="shared" si="222"/>
        <v>CA</v>
      </c>
      <c r="L4168">
        <f t="shared" si="218"/>
        <v>100.07618599999999</v>
      </c>
      <c r="M4168">
        <f t="shared" si="219"/>
        <v>48.125389999999996</v>
      </c>
      <c r="X4168" t="str">
        <f t="shared" si="217"/>
        <v/>
      </c>
    </row>
    <row r="4169" spans="1:24">
      <c r="A4169">
        <v>2021</v>
      </c>
      <c r="B4169" t="str">
        <f t="shared" si="215"/>
        <v>Stanton</v>
      </c>
      <c r="C4169" t="str">
        <f t="shared" si="222"/>
        <v>City</v>
      </c>
      <c r="D4169" t="str">
        <f t="shared" si="222"/>
        <v>06</v>
      </c>
      <c r="E4169" t="str">
        <f t="shared" si="222"/>
        <v>059</v>
      </c>
      <c r="F4169">
        <f t="shared" si="222"/>
        <v>73962</v>
      </c>
      <c r="G4169" t="str">
        <f t="shared" si="222"/>
        <v>CA</v>
      </c>
      <c r="L4169">
        <f t="shared" si="218"/>
        <v>66.539085999999998</v>
      </c>
      <c r="M4169">
        <f t="shared" si="219"/>
        <v>27.176745999999998</v>
      </c>
      <c r="X4169">
        <f t="shared" si="217"/>
        <v>2.5197291749788305E-3</v>
      </c>
    </row>
    <row r="4170" spans="1:24">
      <c r="A4170">
        <v>2021</v>
      </c>
      <c r="B4170" t="str">
        <f t="shared" si="215"/>
        <v>Stockton</v>
      </c>
      <c r="C4170" t="str">
        <f t="shared" si="222"/>
        <v>City</v>
      </c>
      <c r="D4170" t="str">
        <f t="shared" si="222"/>
        <v>06</v>
      </c>
      <c r="E4170" t="str">
        <f t="shared" si="222"/>
        <v>077</v>
      </c>
      <c r="F4170">
        <f t="shared" si="222"/>
        <v>75000</v>
      </c>
      <c r="G4170" t="str">
        <f t="shared" si="222"/>
        <v>CA</v>
      </c>
      <c r="L4170">
        <f t="shared" si="218"/>
        <v>906.19285099999991</v>
      </c>
      <c r="M4170">
        <f t="shared" si="219"/>
        <v>286.39635099999998</v>
      </c>
      <c r="X4170">
        <f t="shared" si="217"/>
        <v>7.7348888502341007E-2</v>
      </c>
    </row>
    <row r="4171" spans="1:24">
      <c r="A4171">
        <v>2021</v>
      </c>
      <c r="B4171" t="str">
        <f t="shared" si="215"/>
        <v>Stockton Unified School District</v>
      </c>
      <c r="C4171" t="str">
        <f t="shared" si="222"/>
        <v>School District</v>
      </c>
      <c r="D4171" t="str">
        <f t="shared" si="222"/>
        <v>06</v>
      </c>
      <c r="E4171" t="str">
        <f t="shared" si="222"/>
        <v>077</v>
      </c>
      <c r="F4171" t="str">
        <f t="shared" si="222"/>
        <v>38010</v>
      </c>
      <c r="G4171" t="str">
        <f t="shared" si="222"/>
        <v>CA</v>
      </c>
      <c r="L4171">
        <f t="shared" si="218"/>
        <v>1265.947831</v>
      </c>
      <c r="M4171">
        <f t="shared" si="219"/>
        <v>559.83990399999993</v>
      </c>
      <c r="X4171">
        <f t="shared" si="217"/>
        <v>8.8244148789937277E-2</v>
      </c>
    </row>
    <row r="4172" spans="1:24">
      <c r="A4172">
        <v>2021</v>
      </c>
      <c r="B4172" t="str">
        <f t="shared" si="215"/>
        <v>Stone Corral Elementary School District</v>
      </c>
      <c r="C4172" t="str">
        <f t="shared" si="222"/>
        <v>School District</v>
      </c>
      <c r="D4172" t="str">
        <f t="shared" si="222"/>
        <v>06</v>
      </c>
      <c r="E4172" t="str">
        <f t="shared" si="222"/>
        <v>107</v>
      </c>
      <c r="F4172" t="str">
        <f t="shared" si="222"/>
        <v>38040</v>
      </c>
      <c r="G4172" t="str">
        <f t="shared" si="222"/>
        <v>CA</v>
      </c>
      <c r="L4172">
        <f t="shared" si="218"/>
        <v>4.6783619999999999</v>
      </c>
      <c r="M4172">
        <f t="shared" si="219"/>
        <v>2.2936199999999998</v>
      </c>
      <c r="X4172">
        <f t="shared" si="217"/>
        <v>0.24787393798938681</v>
      </c>
    </row>
    <row r="4173" spans="1:24">
      <c r="A4173">
        <v>2021</v>
      </c>
      <c r="B4173" t="str">
        <f t="shared" si="215"/>
        <v>Strathmore Union Elementary School District</v>
      </c>
      <c r="C4173" t="str">
        <f t="shared" si="222"/>
        <v>School District</v>
      </c>
      <c r="D4173" t="str">
        <f t="shared" si="222"/>
        <v>06</v>
      </c>
      <c r="E4173" t="str">
        <f t="shared" si="222"/>
        <v>107</v>
      </c>
      <c r="F4173" t="str">
        <f t="shared" si="222"/>
        <v>38130</v>
      </c>
      <c r="G4173" t="str">
        <f t="shared" si="222"/>
        <v>CA</v>
      </c>
      <c r="L4173">
        <f t="shared" si="218"/>
        <v>22.949729999999999</v>
      </c>
      <c r="M4173">
        <f t="shared" si="219"/>
        <v>11.038606999999999</v>
      </c>
      <c r="X4173">
        <f t="shared" si="217"/>
        <v>9.7286301467225E-2</v>
      </c>
    </row>
    <row r="4174" spans="1:24">
      <c r="A4174">
        <v>2021</v>
      </c>
      <c r="B4174" t="str">
        <f t="shared" si="215"/>
        <v>Suisun</v>
      </c>
      <c r="C4174" t="str">
        <f t="shared" si="222"/>
        <v>City</v>
      </c>
      <c r="D4174" t="str">
        <f t="shared" si="222"/>
        <v>06</v>
      </c>
      <c r="E4174" t="str">
        <f t="shared" si="222"/>
        <v>095</v>
      </c>
      <c r="F4174">
        <f t="shared" si="222"/>
        <v>75630</v>
      </c>
      <c r="G4174" t="str">
        <f t="shared" si="222"/>
        <v>CA</v>
      </c>
      <c r="L4174">
        <f t="shared" si="218"/>
        <v>34.752147000000001</v>
      </c>
      <c r="M4174">
        <f t="shared" si="219"/>
        <v>18.792002999999998</v>
      </c>
      <c r="X4174" t="str">
        <f t="shared" si="217"/>
        <v/>
      </c>
    </row>
    <row r="4175" spans="1:24">
      <c r="A4175">
        <v>2021</v>
      </c>
      <c r="B4175" t="str">
        <f t="shared" si="215"/>
        <v>Sulphur Springs Union School District</v>
      </c>
      <c r="C4175" t="str">
        <f t="shared" si="222"/>
        <v>School District</v>
      </c>
      <c r="D4175" t="str">
        <f t="shared" si="222"/>
        <v>06</v>
      </c>
      <c r="E4175" t="str">
        <f t="shared" si="222"/>
        <v>037</v>
      </c>
      <c r="F4175" t="str">
        <f t="shared" si="222"/>
        <v>38220</v>
      </c>
      <c r="G4175" t="str">
        <f t="shared" si="222"/>
        <v>CA</v>
      </c>
      <c r="L4175">
        <f t="shared" si="218"/>
        <v>154.61048</v>
      </c>
      <c r="M4175">
        <f t="shared" si="219"/>
        <v>68.411141000000001</v>
      </c>
      <c r="X4175" t="str">
        <f t="shared" si="217"/>
        <v/>
      </c>
    </row>
    <row r="4176" spans="1:24">
      <c r="A4176">
        <v>2021</v>
      </c>
      <c r="B4176" t="str">
        <f t="shared" si="215"/>
        <v>Summerville Elementary School District</v>
      </c>
      <c r="C4176" t="str">
        <f t="shared" si="222"/>
        <v>School District</v>
      </c>
      <c r="D4176" t="str">
        <f t="shared" si="222"/>
        <v>06</v>
      </c>
      <c r="E4176" t="str">
        <f t="shared" si="222"/>
        <v>109</v>
      </c>
      <c r="F4176" t="str">
        <f t="shared" si="222"/>
        <v>38250</v>
      </c>
      <c r="G4176" t="str">
        <f t="shared" si="222"/>
        <v>CA</v>
      </c>
      <c r="L4176">
        <f t="shared" si="218"/>
        <v>10.374419999999999</v>
      </c>
      <c r="M4176">
        <f t="shared" si="219"/>
        <v>5.0218429999999996</v>
      </c>
      <c r="X4176">
        <f t="shared" si="217"/>
        <v>6.0971555280424361E-2</v>
      </c>
    </row>
    <row r="4177" spans="1:24">
      <c r="A4177">
        <v>2021</v>
      </c>
      <c r="B4177" t="str">
        <f t="shared" si="215"/>
        <v>Summerville Union High School District</v>
      </c>
      <c r="C4177" t="str">
        <f t="shared" ref="C4177:G4186" si="223">C1314</f>
        <v>School District</v>
      </c>
      <c r="D4177" t="str">
        <f t="shared" si="223"/>
        <v>06</v>
      </c>
      <c r="E4177" t="str">
        <f t="shared" si="223"/>
        <v>109</v>
      </c>
      <c r="F4177" t="str">
        <f t="shared" si="223"/>
        <v>38280</v>
      </c>
      <c r="G4177" t="str">
        <f t="shared" si="223"/>
        <v>CA</v>
      </c>
      <c r="L4177">
        <f t="shared" si="218"/>
        <v>19.996959999999998</v>
      </c>
      <c r="M4177">
        <f t="shared" si="219"/>
        <v>7.7471099999999993</v>
      </c>
      <c r="X4177">
        <f t="shared" si="217"/>
        <v>5.5479891865109036E-2</v>
      </c>
    </row>
    <row r="4178" spans="1:24">
      <c r="A4178">
        <v>2021</v>
      </c>
      <c r="B4178" t="str">
        <f t="shared" si="215"/>
        <v>Sundale Union Elementary School District</v>
      </c>
      <c r="C4178" t="str">
        <f t="shared" si="223"/>
        <v>School District</v>
      </c>
      <c r="D4178" t="str">
        <f t="shared" si="223"/>
        <v>06</v>
      </c>
      <c r="E4178" t="str">
        <f t="shared" si="223"/>
        <v>107</v>
      </c>
      <c r="F4178" t="str">
        <f t="shared" si="223"/>
        <v>38340</v>
      </c>
      <c r="G4178" t="str">
        <f t="shared" si="223"/>
        <v>CA</v>
      </c>
      <c r="L4178">
        <f t="shared" si="218"/>
        <v>20.583634</v>
      </c>
      <c r="M4178">
        <f t="shared" si="219"/>
        <v>9.5069169999999996</v>
      </c>
      <c r="X4178">
        <f t="shared" si="217"/>
        <v>4.8138620802143955E-2</v>
      </c>
    </row>
    <row r="4179" spans="1:24">
      <c r="A4179">
        <v>2021</v>
      </c>
      <c r="B4179" t="str">
        <f t="shared" si="215"/>
        <v>Sunnyside Union Elementary School District</v>
      </c>
      <c r="C4179" t="str">
        <f t="shared" si="223"/>
        <v>School District</v>
      </c>
      <c r="D4179" t="str">
        <f t="shared" si="223"/>
        <v>06</v>
      </c>
      <c r="E4179" t="str">
        <f t="shared" si="223"/>
        <v>107</v>
      </c>
      <c r="F4179" t="str">
        <f t="shared" si="223"/>
        <v>38430</v>
      </c>
      <c r="G4179" t="str">
        <f t="shared" si="223"/>
        <v>CA</v>
      </c>
      <c r="L4179">
        <f t="shared" si="218"/>
        <v>11.849181999999999</v>
      </c>
      <c r="M4179">
        <f t="shared" si="219"/>
        <v>5.6515749999999993</v>
      </c>
      <c r="X4179">
        <f t="shared" si="217"/>
        <v>7.8520539830636088E-2</v>
      </c>
    </row>
    <row r="4180" spans="1:24">
      <c r="A4180">
        <v>2021</v>
      </c>
      <c r="B4180" t="str">
        <f t="shared" si="215"/>
        <v>Sunnyvale</v>
      </c>
      <c r="C4180" t="str">
        <f t="shared" si="223"/>
        <v>City</v>
      </c>
      <c r="D4180" t="str">
        <f t="shared" si="223"/>
        <v>06</v>
      </c>
      <c r="E4180" t="str">
        <f t="shared" si="223"/>
        <v>085</v>
      </c>
      <c r="F4180">
        <f t="shared" si="223"/>
        <v>77000</v>
      </c>
      <c r="G4180" t="str">
        <f t="shared" si="223"/>
        <v>CA</v>
      </c>
      <c r="L4180">
        <f t="shared" si="218"/>
        <v>593.64300500000002</v>
      </c>
      <c r="M4180">
        <f t="shared" si="219"/>
        <v>171.25679</v>
      </c>
      <c r="X4180">
        <f t="shared" si="217"/>
        <v>0.28252786920898071</v>
      </c>
    </row>
    <row r="4181" spans="1:24">
      <c r="A4181">
        <v>2021</v>
      </c>
      <c r="B4181" t="str">
        <f t="shared" si="215"/>
        <v>Sunnyvale School District</v>
      </c>
      <c r="C4181" t="str">
        <f t="shared" si="223"/>
        <v>School District</v>
      </c>
      <c r="D4181" t="str">
        <f t="shared" si="223"/>
        <v>06</v>
      </c>
      <c r="E4181" t="str">
        <f t="shared" si="223"/>
        <v>085</v>
      </c>
      <c r="F4181" t="str">
        <f t="shared" si="223"/>
        <v>38460</v>
      </c>
      <c r="G4181" t="str">
        <f t="shared" si="223"/>
        <v>CA</v>
      </c>
      <c r="L4181">
        <f t="shared" si="218"/>
        <v>260.273323</v>
      </c>
      <c r="M4181">
        <f t="shared" si="219"/>
        <v>119.92539099999999</v>
      </c>
      <c r="X4181" t="str">
        <f t="shared" si="217"/>
        <v/>
      </c>
    </row>
    <row r="4182" spans="1:24">
      <c r="A4182">
        <v>2021</v>
      </c>
      <c r="B4182" t="str">
        <f t="shared" si="215"/>
        <v>Sunol Glen Unified School District</v>
      </c>
      <c r="C4182" t="str">
        <f t="shared" si="223"/>
        <v>School District</v>
      </c>
      <c r="D4182" t="str">
        <f t="shared" si="223"/>
        <v>06</v>
      </c>
      <c r="E4182" t="str">
        <f t="shared" si="223"/>
        <v>001</v>
      </c>
      <c r="F4182" t="str">
        <f t="shared" si="223"/>
        <v>00021</v>
      </c>
      <c r="G4182" t="str">
        <f t="shared" si="223"/>
        <v>CA</v>
      </c>
      <c r="L4182">
        <f t="shared" si="218"/>
        <v>9.1176469999999998</v>
      </c>
      <c r="M4182">
        <f t="shared" si="219"/>
        <v>4.2785609999999998</v>
      </c>
      <c r="X4182">
        <f t="shared" si="217"/>
        <v>4.6432395727554865E-2</v>
      </c>
    </row>
    <row r="4183" spans="1:24">
      <c r="A4183">
        <v>2021</v>
      </c>
      <c r="B4183" t="str">
        <f t="shared" si="215"/>
        <v>Susanville</v>
      </c>
      <c r="C4183" t="str">
        <f t="shared" si="223"/>
        <v>City</v>
      </c>
      <c r="D4183" t="str">
        <f t="shared" si="223"/>
        <v>06</v>
      </c>
      <c r="E4183" t="str">
        <f t="shared" si="223"/>
        <v>035</v>
      </c>
      <c r="F4183">
        <f t="shared" si="223"/>
        <v>77364</v>
      </c>
      <c r="G4183" t="str">
        <f t="shared" si="223"/>
        <v>CA</v>
      </c>
      <c r="L4183">
        <f t="shared" si="218"/>
        <v>24.012976999999999</v>
      </c>
      <c r="M4183">
        <f t="shared" si="219"/>
        <v>6.9785569999999995</v>
      </c>
      <c r="X4183">
        <f t="shared" si="217"/>
        <v>0.19422958300764764</v>
      </c>
    </row>
    <row r="4184" spans="1:24">
      <c r="A4184">
        <v>2021</v>
      </c>
      <c r="B4184" t="str">
        <f t="shared" si="215"/>
        <v>Susanville School District</v>
      </c>
      <c r="C4184" t="str">
        <f t="shared" si="223"/>
        <v>School District</v>
      </c>
      <c r="D4184" t="str">
        <f t="shared" si="223"/>
        <v>06</v>
      </c>
      <c r="E4184" t="str">
        <f t="shared" si="223"/>
        <v>035</v>
      </c>
      <c r="F4184" t="str">
        <f t="shared" si="223"/>
        <v>38550</v>
      </c>
      <c r="G4184" t="str">
        <f t="shared" si="223"/>
        <v>CA</v>
      </c>
      <c r="L4184">
        <f t="shared" si="218"/>
        <v>30.693503</v>
      </c>
      <c r="M4184">
        <f t="shared" si="219"/>
        <v>14.721784</v>
      </c>
      <c r="X4184" t="str">
        <f t="shared" si="217"/>
        <v/>
      </c>
    </row>
    <row r="4185" spans="1:24">
      <c r="A4185">
        <v>2021</v>
      </c>
      <c r="B4185" t="str">
        <f t="shared" si="215"/>
        <v>Sutter County</v>
      </c>
      <c r="C4185" t="str">
        <f t="shared" si="223"/>
        <v>County</v>
      </c>
      <c r="D4185" t="str">
        <f t="shared" si="223"/>
        <v>06</v>
      </c>
      <c r="E4185" t="str">
        <f t="shared" si="223"/>
        <v>101</v>
      </c>
      <c r="F4185" t="str">
        <f t="shared" si="223"/>
        <v>00000</v>
      </c>
      <c r="G4185" t="str">
        <f t="shared" si="223"/>
        <v>CA</v>
      </c>
      <c r="L4185">
        <f t="shared" si="218"/>
        <v>291.26838799999996</v>
      </c>
      <c r="M4185">
        <f t="shared" si="219"/>
        <v>63.540406999999995</v>
      </c>
      <c r="X4185">
        <f t="shared" si="217"/>
        <v>-5.5471568719857173E-2</v>
      </c>
    </row>
    <row r="4186" spans="1:24">
      <c r="A4186">
        <v>2021</v>
      </c>
      <c r="B4186" t="str">
        <f t="shared" si="215"/>
        <v>Sutter County Superintendent of Schools</v>
      </c>
      <c r="C4186" t="str">
        <f t="shared" si="223"/>
        <v>School District</v>
      </c>
      <c r="D4186" t="str">
        <f t="shared" si="223"/>
        <v>06</v>
      </c>
      <c r="E4186" t="str">
        <f t="shared" si="223"/>
        <v>101</v>
      </c>
      <c r="F4186" t="str">
        <f t="shared" si="223"/>
        <v>91042</v>
      </c>
      <c r="G4186" t="str">
        <f t="shared" si="223"/>
        <v>CA</v>
      </c>
      <c r="L4186">
        <f t="shared" si="218"/>
        <v>85.743828999999991</v>
      </c>
      <c r="M4186">
        <f t="shared" si="219"/>
        <v>36.777768999999999</v>
      </c>
      <c r="X4186" t="str">
        <f t="shared" si="217"/>
        <v/>
      </c>
    </row>
    <row r="4187" spans="1:24">
      <c r="A4187">
        <v>2021</v>
      </c>
      <c r="B4187" t="str">
        <f t="shared" si="215"/>
        <v>Sutter Union High School District</v>
      </c>
      <c r="C4187" t="str">
        <f t="shared" ref="C4187:G4196" si="224">C1324</f>
        <v>School District</v>
      </c>
      <c r="D4187" t="str">
        <f t="shared" si="224"/>
        <v>06</v>
      </c>
      <c r="E4187" t="str">
        <f t="shared" si="224"/>
        <v>101</v>
      </c>
      <c r="F4187" t="str">
        <f t="shared" si="224"/>
        <v>38610</v>
      </c>
      <c r="G4187" t="str">
        <f t="shared" si="224"/>
        <v>CA</v>
      </c>
      <c r="L4187">
        <f t="shared" si="218"/>
        <v>20.953585</v>
      </c>
      <c r="M4187">
        <f t="shared" si="219"/>
        <v>10.034084999999999</v>
      </c>
      <c r="X4187">
        <f t="shared" si="217"/>
        <v>4.4783656714610882E-2</v>
      </c>
    </row>
    <row r="4188" spans="1:24">
      <c r="A4188">
        <v>2021</v>
      </c>
      <c r="B4188" t="str">
        <f t="shared" si="215"/>
        <v>Sweetwater Union High School District</v>
      </c>
      <c r="C4188" t="str">
        <f t="shared" si="224"/>
        <v>School District</v>
      </c>
      <c r="D4188" t="str">
        <f t="shared" si="224"/>
        <v>06</v>
      </c>
      <c r="E4188" t="str">
        <f t="shared" si="224"/>
        <v>073</v>
      </c>
      <c r="F4188" t="str">
        <f t="shared" si="224"/>
        <v>38640</v>
      </c>
      <c r="G4188" t="str">
        <f t="shared" si="224"/>
        <v>CA</v>
      </c>
      <c r="L4188">
        <f t="shared" si="218"/>
        <v>1173.4762089999999</v>
      </c>
      <c r="M4188">
        <f t="shared" si="219"/>
        <v>522.46361000000002</v>
      </c>
      <c r="X4188">
        <f t="shared" si="217"/>
        <v>5.6436633144357651E-2</v>
      </c>
    </row>
    <row r="4189" spans="1:24">
      <c r="A4189">
        <v>2021</v>
      </c>
      <c r="B4189" t="str">
        <f t="shared" si="215"/>
        <v>Sylvan Union School District</v>
      </c>
      <c r="C4189" t="str">
        <f t="shared" si="224"/>
        <v>School District</v>
      </c>
      <c r="D4189" t="str">
        <f t="shared" si="224"/>
        <v>06</v>
      </c>
      <c r="E4189" t="str">
        <f t="shared" si="224"/>
        <v>099</v>
      </c>
      <c r="F4189" t="str">
        <f t="shared" si="224"/>
        <v>38670</v>
      </c>
      <c r="G4189" t="str">
        <f t="shared" si="224"/>
        <v>CA</v>
      </c>
      <c r="L4189">
        <f t="shared" si="218"/>
        <v>203.435877</v>
      </c>
      <c r="M4189">
        <f t="shared" si="219"/>
        <v>99.685785999999993</v>
      </c>
      <c r="X4189" t="str">
        <f t="shared" si="217"/>
        <v/>
      </c>
    </row>
    <row r="4190" spans="1:24">
      <c r="A4190">
        <v>2021</v>
      </c>
      <c r="B4190" t="str">
        <f t="shared" si="215"/>
        <v>Taft City School District</v>
      </c>
      <c r="C4190" t="str">
        <f t="shared" si="224"/>
        <v>School District</v>
      </c>
      <c r="D4190" t="str">
        <f t="shared" si="224"/>
        <v>06</v>
      </c>
      <c r="E4190" t="str">
        <f t="shared" si="224"/>
        <v>029</v>
      </c>
      <c r="F4190" t="str">
        <f t="shared" si="224"/>
        <v>38700</v>
      </c>
      <c r="G4190" t="str">
        <f t="shared" si="224"/>
        <v>CA</v>
      </c>
      <c r="L4190">
        <f t="shared" si="218"/>
        <v>83.985866000000001</v>
      </c>
      <c r="M4190">
        <f t="shared" si="219"/>
        <v>35.883459999999999</v>
      </c>
      <c r="X4190" t="str">
        <f t="shared" si="217"/>
        <v/>
      </c>
    </row>
    <row r="4191" spans="1:24">
      <c r="A4191">
        <v>2021</v>
      </c>
      <c r="B4191" t="str">
        <f t="shared" si="215"/>
        <v>Taft Union High School District</v>
      </c>
      <c r="C4191" t="str">
        <f t="shared" si="224"/>
        <v>School District</v>
      </c>
      <c r="D4191" t="str">
        <f t="shared" si="224"/>
        <v>06</v>
      </c>
      <c r="E4191" t="str">
        <f t="shared" si="224"/>
        <v>029</v>
      </c>
      <c r="F4191" t="str">
        <f t="shared" si="224"/>
        <v>38730</v>
      </c>
      <c r="G4191" t="str">
        <f t="shared" si="224"/>
        <v>CA</v>
      </c>
      <c r="L4191">
        <f t="shared" si="218"/>
        <v>64.241612000000003</v>
      </c>
      <c r="M4191">
        <f t="shared" si="219"/>
        <v>31.807969</v>
      </c>
      <c r="X4191">
        <f t="shared" si="217"/>
        <v>1.0671169550271271E-2</v>
      </c>
    </row>
    <row r="4192" spans="1:24">
      <c r="A4192">
        <v>2021</v>
      </c>
      <c r="B4192" t="str">
        <f t="shared" si="215"/>
        <v>Tahoe Regional Planning Agency</v>
      </c>
      <c r="C4192" t="str">
        <f t="shared" si="224"/>
        <v>Special District</v>
      </c>
      <c r="D4192" t="str">
        <f t="shared" si="224"/>
        <v>06</v>
      </c>
      <c r="E4192" t="str">
        <f t="shared" si="224"/>
        <v>061</v>
      </c>
      <c r="F4192">
        <f t="shared" si="224"/>
        <v>99090</v>
      </c>
      <c r="G4192" t="str">
        <f t="shared" si="224"/>
        <v>CA</v>
      </c>
      <c r="L4192">
        <f t="shared" si="218"/>
        <v>29.521649999999998</v>
      </c>
      <c r="M4192">
        <f t="shared" si="219"/>
        <v>10.428046</v>
      </c>
      <c r="X4192" t="str">
        <f t="shared" si="217"/>
        <v/>
      </c>
    </row>
    <row r="4193" spans="1:24">
      <c r="A4193">
        <v>2021</v>
      </c>
      <c r="B4193" t="str">
        <f t="shared" si="215"/>
        <v>Tahoe Resource Conservation District</v>
      </c>
      <c r="C4193" t="str">
        <f t="shared" si="224"/>
        <v>Special District</v>
      </c>
      <c r="D4193" t="str">
        <f t="shared" si="224"/>
        <v>06</v>
      </c>
      <c r="E4193" t="str">
        <f t="shared" si="224"/>
        <v>017</v>
      </c>
      <c r="F4193">
        <f t="shared" si="224"/>
        <v>99091</v>
      </c>
      <c r="G4193" t="str">
        <f t="shared" si="224"/>
        <v>CA</v>
      </c>
      <c r="L4193">
        <f t="shared" si="218"/>
        <v>8.4962419999999987</v>
      </c>
      <c r="M4193">
        <f t="shared" si="219"/>
        <v>4.2817910000000001</v>
      </c>
      <c r="X4193" t="str">
        <f t="shared" ref="X4193:X4256" si="225">IFERROR(VLOOKUP(B4193,chgs2021,4,0),"")</f>
        <v/>
      </c>
    </row>
    <row r="4194" spans="1:24">
      <c r="A4194">
        <v>2021</v>
      </c>
      <c r="B4194" t="str">
        <f t="shared" ref="B4194:B4257" si="226">B1331</f>
        <v>Tahoe Truckee Unified School District</v>
      </c>
      <c r="C4194" t="str">
        <f t="shared" si="224"/>
        <v>School District</v>
      </c>
      <c r="D4194" t="str">
        <f t="shared" si="224"/>
        <v>06</v>
      </c>
      <c r="E4194" t="str">
        <f t="shared" si="224"/>
        <v>061</v>
      </c>
      <c r="F4194" t="str">
        <f t="shared" si="224"/>
        <v>38770</v>
      </c>
      <c r="G4194" t="str">
        <f t="shared" si="224"/>
        <v>CA</v>
      </c>
      <c r="L4194">
        <f t="shared" si="218"/>
        <v>184.85779499999998</v>
      </c>
      <c r="M4194">
        <f t="shared" si="219"/>
        <v>80.806906999999995</v>
      </c>
      <c r="X4194" t="str">
        <f t="shared" si="225"/>
        <v/>
      </c>
    </row>
    <row r="4195" spans="1:24">
      <c r="A4195">
        <v>2021</v>
      </c>
      <c r="B4195" t="str">
        <f t="shared" si="226"/>
        <v>Tamalpais Union High School District</v>
      </c>
      <c r="C4195" t="str">
        <f t="shared" si="224"/>
        <v>School District</v>
      </c>
      <c r="D4195" t="str">
        <f t="shared" si="224"/>
        <v>06</v>
      </c>
      <c r="E4195" t="str">
        <f t="shared" si="224"/>
        <v>041</v>
      </c>
      <c r="F4195" t="str">
        <f t="shared" si="224"/>
        <v>38790</v>
      </c>
      <c r="G4195" t="str">
        <f t="shared" si="224"/>
        <v>CA</v>
      </c>
      <c r="L4195">
        <f t="shared" si="218"/>
        <v>221.914151</v>
      </c>
      <c r="M4195">
        <f t="shared" si="219"/>
        <v>104.25799599999999</v>
      </c>
      <c r="X4195">
        <f t="shared" si="225"/>
        <v>4.4128194323568744E-2</v>
      </c>
    </row>
    <row r="4196" spans="1:24">
      <c r="A4196">
        <v>2021</v>
      </c>
      <c r="B4196" t="str">
        <f t="shared" si="226"/>
        <v>Tehachapi</v>
      </c>
      <c r="C4196" t="str">
        <f t="shared" si="224"/>
        <v>City</v>
      </c>
      <c r="D4196" t="str">
        <f t="shared" si="224"/>
        <v>06</v>
      </c>
      <c r="E4196" t="str">
        <f t="shared" si="224"/>
        <v>029</v>
      </c>
      <c r="F4196">
        <f t="shared" si="224"/>
        <v>78092</v>
      </c>
      <c r="G4196" t="str">
        <f t="shared" si="224"/>
        <v>CA</v>
      </c>
      <c r="L4196">
        <f t="shared" si="218"/>
        <v>36.409846999999999</v>
      </c>
      <c r="M4196">
        <f t="shared" si="219"/>
        <v>12.697649999999999</v>
      </c>
      <c r="X4196">
        <f t="shared" si="225"/>
        <v>-4.0798727851750503E-2</v>
      </c>
    </row>
    <row r="4197" spans="1:24">
      <c r="A4197">
        <v>2021</v>
      </c>
      <c r="B4197" t="str">
        <f t="shared" si="226"/>
        <v>Tehama County</v>
      </c>
      <c r="C4197" t="str">
        <f t="shared" ref="C4197:G4206" si="227">C1334</f>
        <v>County</v>
      </c>
      <c r="D4197" t="str">
        <f t="shared" si="227"/>
        <v>06</v>
      </c>
      <c r="E4197" t="str">
        <f t="shared" si="227"/>
        <v>103</v>
      </c>
      <c r="F4197" t="str">
        <f t="shared" si="227"/>
        <v>00000</v>
      </c>
      <c r="G4197" t="str">
        <f t="shared" si="227"/>
        <v>CA</v>
      </c>
      <c r="L4197">
        <f t="shared" si="218"/>
        <v>222.41531599999999</v>
      </c>
      <c r="M4197">
        <f t="shared" si="219"/>
        <v>43.809103</v>
      </c>
      <c r="X4197">
        <f t="shared" si="225"/>
        <v>0.10572903854020776</v>
      </c>
    </row>
    <row r="4198" spans="1:24">
      <c r="A4198">
        <v>2021</v>
      </c>
      <c r="B4198" t="str">
        <f t="shared" si="226"/>
        <v>Tehama County Department of Education</v>
      </c>
      <c r="C4198" t="str">
        <f t="shared" si="227"/>
        <v>School District</v>
      </c>
      <c r="D4198" t="str">
        <f t="shared" si="227"/>
        <v>06</v>
      </c>
      <c r="E4198" t="str">
        <f t="shared" si="227"/>
        <v>103</v>
      </c>
      <c r="F4198" t="str">
        <f t="shared" si="227"/>
        <v>91043</v>
      </c>
      <c r="G4198" t="str">
        <f t="shared" si="227"/>
        <v>CA</v>
      </c>
      <c r="L4198">
        <f t="shared" si="218"/>
        <v>54.464227000000001</v>
      </c>
      <c r="M4198">
        <f t="shared" si="219"/>
        <v>22.225511999999998</v>
      </c>
      <c r="X4198">
        <f t="shared" si="225"/>
        <v>8.3156253401486024E-2</v>
      </c>
    </row>
    <row r="4199" spans="1:24">
      <c r="A4199">
        <v>2021</v>
      </c>
      <c r="B4199" t="str">
        <f t="shared" si="226"/>
        <v>Temecula</v>
      </c>
      <c r="C4199" t="str">
        <f t="shared" si="227"/>
        <v>City</v>
      </c>
      <c r="D4199" t="str">
        <f t="shared" si="227"/>
        <v>06</v>
      </c>
      <c r="E4199" t="str">
        <f t="shared" si="227"/>
        <v>065</v>
      </c>
      <c r="F4199">
        <f t="shared" si="227"/>
        <v>78120</v>
      </c>
      <c r="G4199" t="str">
        <f t="shared" si="227"/>
        <v>CA</v>
      </c>
      <c r="L4199">
        <f t="shared" si="218"/>
        <v>265.19960700000001</v>
      </c>
      <c r="M4199">
        <f t="shared" si="219"/>
        <v>116.47098099999999</v>
      </c>
      <c r="X4199">
        <f t="shared" si="225"/>
        <v>0.21013212496918371</v>
      </c>
    </row>
    <row r="4200" spans="1:24">
      <c r="A4200">
        <v>2021</v>
      </c>
      <c r="B4200" t="str">
        <f t="shared" si="226"/>
        <v>Temecula Valley Unified School District</v>
      </c>
      <c r="C4200" t="str">
        <f t="shared" si="227"/>
        <v>School District</v>
      </c>
      <c r="D4200" t="str">
        <f t="shared" si="227"/>
        <v>06</v>
      </c>
      <c r="E4200" t="str">
        <f t="shared" si="227"/>
        <v>065</v>
      </c>
      <c r="F4200" t="str">
        <f t="shared" si="227"/>
        <v>00028</v>
      </c>
      <c r="G4200" t="str">
        <f t="shared" si="227"/>
        <v>CA</v>
      </c>
      <c r="L4200">
        <f t="shared" si="218"/>
        <v>729.39602200000002</v>
      </c>
      <c r="M4200">
        <f t="shared" si="219"/>
        <v>332.62977899999998</v>
      </c>
      <c r="X4200">
        <f t="shared" si="225"/>
        <v>5.2871298957691451E-2</v>
      </c>
    </row>
    <row r="4201" spans="1:24">
      <c r="A4201">
        <v>2021</v>
      </c>
      <c r="B4201" t="str">
        <f t="shared" si="226"/>
        <v>Temple City</v>
      </c>
      <c r="C4201" t="str">
        <f t="shared" si="227"/>
        <v>City</v>
      </c>
      <c r="D4201" t="str">
        <f t="shared" si="227"/>
        <v>06</v>
      </c>
      <c r="E4201" t="str">
        <f t="shared" si="227"/>
        <v>037</v>
      </c>
      <c r="F4201" t="str">
        <f t="shared" si="227"/>
        <v>78148</v>
      </c>
      <c r="G4201" t="str">
        <f t="shared" si="227"/>
        <v>CA</v>
      </c>
      <c r="L4201">
        <f t="shared" si="218"/>
        <v>37.444597000000002</v>
      </c>
      <c r="M4201">
        <f t="shared" si="219"/>
        <v>14.955115999999999</v>
      </c>
      <c r="X4201">
        <f t="shared" si="225"/>
        <v>2.7309654456770936E-2</v>
      </c>
    </row>
    <row r="4202" spans="1:24">
      <c r="A4202">
        <v>2021</v>
      </c>
      <c r="B4202" t="str">
        <f t="shared" si="226"/>
        <v>Temple City Unified School District</v>
      </c>
      <c r="C4202" t="str">
        <f t="shared" si="227"/>
        <v>School District</v>
      </c>
      <c r="D4202" t="str">
        <f t="shared" si="227"/>
        <v>06</v>
      </c>
      <c r="E4202" t="str">
        <f t="shared" si="227"/>
        <v>037</v>
      </c>
      <c r="F4202" t="str">
        <f t="shared" si="227"/>
        <v>38980</v>
      </c>
      <c r="G4202" t="str">
        <f t="shared" si="227"/>
        <v>CA</v>
      </c>
      <c r="L4202">
        <f t="shared" si="218"/>
        <v>182.55745399999998</v>
      </c>
      <c r="M4202">
        <f t="shared" si="219"/>
        <v>71.793004999999994</v>
      </c>
      <c r="X4202">
        <f t="shared" si="225"/>
        <v>4.2758997163231054E-2</v>
      </c>
    </row>
    <row r="4203" spans="1:24">
      <c r="A4203">
        <v>2021</v>
      </c>
      <c r="B4203" t="str">
        <f t="shared" si="226"/>
        <v>Templeton Unified School District</v>
      </c>
      <c r="C4203" t="str">
        <f t="shared" si="227"/>
        <v>School District</v>
      </c>
      <c r="D4203" t="str">
        <f t="shared" si="227"/>
        <v>06</v>
      </c>
      <c r="E4203" t="str">
        <f t="shared" si="227"/>
        <v>079</v>
      </c>
      <c r="F4203" t="str">
        <f t="shared" si="227"/>
        <v>39000</v>
      </c>
      <c r="G4203" t="str">
        <f t="shared" si="227"/>
        <v>CA</v>
      </c>
      <c r="L4203">
        <f t="shared" si="218"/>
        <v>58.586472999999998</v>
      </c>
      <c r="M4203">
        <f t="shared" si="219"/>
        <v>28.303401999999998</v>
      </c>
      <c r="X4203">
        <f t="shared" si="225"/>
        <v>4.4436230306705744E-2</v>
      </c>
    </row>
    <row r="4204" spans="1:24">
      <c r="A4204">
        <v>2021</v>
      </c>
      <c r="B4204" t="str">
        <f t="shared" si="226"/>
        <v>Terra Bella Union Elementary School District</v>
      </c>
      <c r="C4204" t="str">
        <f t="shared" si="227"/>
        <v>School District</v>
      </c>
      <c r="D4204" t="str">
        <f t="shared" si="227"/>
        <v>06</v>
      </c>
      <c r="E4204" t="str">
        <f t="shared" si="227"/>
        <v>107</v>
      </c>
      <c r="F4204" t="str">
        <f t="shared" si="227"/>
        <v>39060</v>
      </c>
      <c r="G4204" t="str">
        <f t="shared" si="227"/>
        <v>CA</v>
      </c>
      <c r="L4204">
        <f t="shared" si="218"/>
        <v>28.226068999999999</v>
      </c>
      <c r="M4204">
        <f t="shared" si="219"/>
        <v>13.226497</v>
      </c>
      <c r="X4204">
        <f t="shared" si="225"/>
        <v>9.2172396492087541E-2</v>
      </c>
    </row>
    <row r="4205" spans="1:24">
      <c r="A4205">
        <v>2021</v>
      </c>
      <c r="B4205" t="str">
        <f t="shared" si="226"/>
        <v>The Los Angeles Regional Interoperable Communications System Authority</v>
      </c>
      <c r="C4205" t="str">
        <f t="shared" si="227"/>
        <v>Special District</v>
      </c>
      <c r="D4205" t="str">
        <f t="shared" si="227"/>
        <v>06</v>
      </c>
      <c r="E4205" t="str">
        <f t="shared" si="227"/>
        <v>037</v>
      </c>
      <c r="F4205">
        <f t="shared" si="227"/>
        <v>99092</v>
      </c>
      <c r="G4205" t="str">
        <f t="shared" si="227"/>
        <v>CA</v>
      </c>
      <c r="L4205">
        <f t="shared" si="218"/>
        <v>101.11913</v>
      </c>
      <c r="M4205">
        <f t="shared" si="219"/>
        <v>50.559564999999999</v>
      </c>
      <c r="X4205" t="str">
        <f t="shared" si="225"/>
        <v/>
      </c>
    </row>
    <row r="4206" spans="1:24">
      <c r="A4206">
        <v>2021</v>
      </c>
      <c r="B4206" t="str">
        <f t="shared" si="226"/>
        <v>Thermalito Union Elementary School District</v>
      </c>
      <c r="C4206" t="str">
        <f t="shared" si="227"/>
        <v>School District</v>
      </c>
      <c r="D4206" t="str">
        <f t="shared" si="227"/>
        <v>06</v>
      </c>
      <c r="E4206" t="str">
        <f t="shared" si="227"/>
        <v>007</v>
      </c>
      <c r="F4206" t="str">
        <f t="shared" si="227"/>
        <v>39180</v>
      </c>
      <c r="G4206" t="str">
        <f t="shared" si="227"/>
        <v>CA</v>
      </c>
      <c r="L4206">
        <f t="shared" si="218"/>
        <v>61.412893999999994</v>
      </c>
      <c r="M4206">
        <f t="shared" si="219"/>
        <v>28.549132999999998</v>
      </c>
      <c r="X4206">
        <f t="shared" si="225"/>
        <v>8.2047692082485066E-2</v>
      </c>
    </row>
    <row r="4207" spans="1:24">
      <c r="A4207">
        <v>2021</v>
      </c>
      <c r="B4207" t="str">
        <f t="shared" si="226"/>
        <v>Thousand Oaks</v>
      </c>
      <c r="C4207" t="str">
        <f t="shared" ref="C4207:G4216" si="228">C1344</f>
        <v>City</v>
      </c>
      <c r="D4207" t="str">
        <f t="shared" si="228"/>
        <v>06</v>
      </c>
      <c r="E4207" t="str">
        <f t="shared" si="228"/>
        <v>111</v>
      </c>
      <c r="F4207">
        <f t="shared" si="228"/>
        <v>78582</v>
      </c>
      <c r="G4207" t="str">
        <f t="shared" si="228"/>
        <v>CA</v>
      </c>
      <c r="L4207">
        <f t="shared" si="218"/>
        <v>306.57343399999996</v>
      </c>
      <c r="M4207">
        <f t="shared" si="219"/>
        <v>102.54548799999999</v>
      </c>
      <c r="X4207">
        <f t="shared" si="225"/>
        <v>-2.9245696212382495E-2</v>
      </c>
    </row>
    <row r="4208" spans="1:24">
      <c r="A4208">
        <v>2021</v>
      </c>
      <c r="B4208" t="str">
        <f t="shared" si="226"/>
        <v>Three Rivers Union Elementary School District</v>
      </c>
      <c r="C4208" t="str">
        <f t="shared" si="228"/>
        <v>School District</v>
      </c>
      <c r="D4208" t="str">
        <f t="shared" si="228"/>
        <v>06</v>
      </c>
      <c r="E4208" t="str">
        <f t="shared" si="228"/>
        <v>107</v>
      </c>
      <c r="F4208" t="str">
        <f t="shared" si="228"/>
        <v>39210</v>
      </c>
      <c r="G4208" t="str">
        <f t="shared" si="228"/>
        <v>CA</v>
      </c>
      <c r="L4208">
        <f t="shared" si="218"/>
        <v>3.3657949999999999</v>
      </c>
      <c r="M4208">
        <f t="shared" si="219"/>
        <v>1.4617369999999998</v>
      </c>
      <c r="X4208">
        <f t="shared" si="225"/>
        <v>5.1817259466876556E-2</v>
      </c>
    </row>
    <row r="4209" spans="1:24">
      <c r="A4209">
        <v>2021</v>
      </c>
      <c r="B4209" t="str">
        <f t="shared" si="226"/>
        <v>Tipton Elementary School District</v>
      </c>
      <c r="C4209" t="str">
        <f t="shared" si="228"/>
        <v>School District</v>
      </c>
      <c r="D4209" t="str">
        <f t="shared" si="228"/>
        <v>06</v>
      </c>
      <c r="E4209" t="str">
        <f t="shared" si="228"/>
        <v>107</v>
      </c>
      <c r="F4209" t="str">
        <f t="shared" si="228"/>
        <v>39300</v>
      </c>
      <c r="G4209" t="str">
        <f t="shared" si="228"/>
        <v>CA</v>
      </c>
      <c r="L4209">
        <f t="shared" ref="L4209:L4272" si="229">IFERROR(VLOOKUP(B4209,revenue2021,12,0)*0.000001,IFERROR(L1346/(1+$X4209),L1346))</f>
        <v>17.873635999999998</v>
      </c>
      <c r="M4209">
        <f t="shared" ref="M4209:M4272" si="230">IFERROR(VLOOKUP(B4209,revenue2021,13,0)*0.000001,IFERROR(M1346/(1+$X4209),M1346))</f>
        <v>8.3554969999999997</v>
      </c>
      <c r="X4209">
        <f t="shared" si="225"/>
        <v>0.10705149514934291</v>
      </c>
    </row>
    <row r="4210" spans="1:24">
      <c r="A4210">
        <v>2021</v>
      </c>
      <c r="B4210" t="str">
        <f t="shared" si="226"/>
        <v>Torrance</v>
      </c>
      <c r="C4210" t="str">
        <f t="shared" si="228"/>
        <v>City</v>
      </c>
      <c r="D4210" t="str">
        <f t="shared" si="228"/>
        <v>06</v>
      </c>
      <c r="E4210" t="str">
        <f t="shared" si="228"/>
        <v>037</v>
      </c>
      <c r="F4210" t="str">
        <f t="shared" si="228"/>
        <v>80000</v>
      </c>
      <c r="G4210" t="str">
        <f t="shared" si="228"/>
        <v>CA</v>
      </c>
      <c r="L4210">
        <f t="shared" si="229"/>
        <v>568.37434799999994</v>
      </c>
      <c r="M4210">
        <f t="shared" si="230"/>
        <v>203.45006699999999</v>
      </c>
      <c r="X4210">
        <f t="shared" si="225"/>
        <v>0.19171935163785039</v>
      </c>
    </row>
    <row r="4211" spans="1:24">
      <c r="A4211">
        <v>2021</v>
      </c>
      <c r="B4211" t="str">
        <f t="shared" si="226"/>
        <v>Torrance Unified School District</v>
      </c>
      <c r="C4211" t="str">
        <f t="shared" si="228"/>
        <v>School District</v>
      </c>
      <c r="D4211" t="str">
        <f t="shared" si="228"/>
        <v>06</v>
      </c>
      <c r="E4211" t="str">
        <f t="shared" si="228"/>
        <v>037</v>
      </c>
      <c r="F4211" t="str">
        <f t="shared" si="228"/>
        <v>39420</v>
      </c>
      <c r="G4211" t="str">
        <f t="shared" si="228"/>
        <v>CA</v>
      </c>
      <c r="L4211">
        <f t="shared" si="229"/>
        <v>645.92377299999998</v>
      </c>
      <c r="M4211">
        <f t="shared" si="230"/>
        <v>293.72870399999999</v>
      </c>
      <c r="X4211">
        <f t="shared" si="225"/>
        <v>4.7591085697156137E-2</v>
      </c>
    </row>
    <row r="4212" spans="1:24">
      <c r="A4212">
        <v>2021</v>
      </c>
      <c r="B4212" t="str">
        <f t="shared" si="226"/>
        <v>Tracy</v>
      </c>
      <c r="C4212" t="str">
        <f t="shared" si="228"/>
        <v>City</v>
      </c>
      <c r="D4212" t="str">
        <f t="shared" si="228"/>
        <v>06</v>
      </c>
      <c r="E4212" t="str">
        <f t="shared" si="228"/>
        <v>077</v>
      </c>
      <c r="F4212">
        <f t="shared" si="228"/>
        <v>80238</v>
      </c>
      <c r="G4212" t="str">
        <f t="shared" si="228"/>
        <v>CA</v>
      </c>
      <c r="L4212">
        <f t="shared" si="229"/>
        <v>359.33624900000001</v>
      </c>
      <c r="M4212">
        <f t="shared" si="230"/>
        <v>104.959869</v>
      </c>
      <c r="X4212">
        <f t="shared" si="225"/>
        <v>0.21272192107205179</v>
      </c>
    </row>
    <row r="4213" spans="1:24">
      <c r="A4213">
        <v>2021</v>
      </c>
      <c r="B4213" t="str">
        <f t="shared" si="226"/>
        <v>Tracy Unified School District</v>
      </c>
      <c r="C4213" t="str">
        <f t="shared" si="228"/>
        <v>School District</v>
      </c>
      <c r="D4213" t="str">
        <f t="shared" si="228"/>
        <v>06</v>
      </c>
      <c r="E4213" t="str">
        <f t="shared" si="228"/>
        <v>077</v>
      </c>
      <c r="F4213" t="str">
        <f t="shared" si="228"/>
        <v>00047</v>
      </c>
      <c r="G4213" t="str">
        <f t="shared" si="228"/>
        <v>CA</v>
      </c>
      <c r="L4213">
        <f t="shared" si="229"/>
        <v>405.95027299999998</v>
      </c>
      <c r="M4213">
        <f t="shared" si="230"/>
        <v>188.84175299999998</v>
      </c>
      <c r="X4213" t="str">
        <f t="shared" si="225"/>
        <v/>
      </c>
    </row>
    <row r="4214" spans="1:24">
      <c r="A4214">
        <v>2021</v>
      </c>
      <c r="B4214" t="str">
        <f t="shared" si="226"/>
        <v>Transportation Authority of Marin</v>
      </c>
      <c r="C4214" t="str">
        <f t="shared" si="228"/>
        <v>Special District</v>
      </c>
      <c r="D4214" t="str">
        <f t="shared" si="228"/>
        <v>06</v>
      </c>
      <c r="E4214" t="str">
        <f t="shared" si="228"/>
        <v>041</v>
      </c>
      <c r="F4214">
        <f t="shared" si="228"/>
        <v>99093</v>
      </c>
      <c r="G4214" t="str">
        <f t="shared" si="228"/>
        <v>CA</v>
      </c>
      <c r="L4214">
        <f t="shared" si="229"/>
        <v>48.428425999999995</v>
      </c>
      <c r="M4214">
        <f t="shared" si="230"/>
        <v>7.4182379999999997</v>
      </c>
      <c r="X4214">
        <f t="shared" si="225"/>
        <v>8.8199180359012974E-2</v>
      </c>
    </row>
    <row r="4215" spans="1:24">
      <c r="A4215">
        <v>2021</v>
      </c>
      <c r="B4215" t="str">
        <f t="shared" si="226"/>
        <v>Traver Joint Elementary School District</v>
      </c>
      <c r="C4215" t="str">
        <f t="shared" si="228"/>
        <v>School District</v>
      </c>
      <c r="D4215" t="str">
        <f t="shared" si="228"/>
        <v>06</v>
      </c>
      <c r="E4215" t="str">
        <f t="shared" si="228"/>
        <v>031</v>
      </c>
      <c r="F4215" t="str">
        <f t="shared" si="228"/>
        <v>39600</v>
      </c>
      <c r="G4215" t="str">
        <f t="shared" si="228"/>
        <v>CA</v>
      </c>
      <c r="L4215">
        <f t="shared" si="229"/>
        <v>8.9595009999999995</v>
      </c>
      <c r="M4215">
        <f t="shared" si="230"/>
        <v>3.4569589999999999</v>
      </c>
      <c r="X4215">
        <f t="shared" si="225"/>
        <v>9.0543153353836461E-2</v>
      </c>
    </row>
    <row r="4216" spans="1:24">
      <c r="A4216">
        <v>2021</v>
      </c>
      <c r="B4216" t="str">
        <f t="shared" si="226"/>
        <v>Travis Unified School District</v>
      </c>
      <c r="C4216" t="str">
        <f t="shared" si="228"/>
        <v>School District</v>
      </c>
      <c r="D4216" t="str">
        <f t="shared" si="228"/>
        <v>06</v>
      </c>
      <c r="E4216" t="str">
        <f t="shared" si="228"/>
        <v>095</v>
      </c>
      <c r="F4216" t="str">
        <f t="shared" si="228"/>
        <v>39630</v>
      </c>
      <c r="G4216" t="str">
        <f t="shared" si="228"/>
        <v>CA</v>
      </c>
      <c r="L4216">
        <f t="shared" si="229"/>
        <v>144.38635099999999</v>
      </c>
      <c r="M4216">
        <f t="shared" si="230"/>
        <v>65.979854000000003</v>
      </c>
      <c r="X4216">
        <f t="shared" si="225"/>
        <v>6.2048574697883607E-2</v>
      </c>
    </row>
    <row r="4217" spans="1:24">
      <c r="A4217">
        <v>2021</v>
      </c>
      <c r="B4217" t="str">
        <f t="shared" si="226"/>
        <v>Tres Pinos Union Elementary School District</v>
      </c>
      <c r="C4217" t="str">
        <f t="shared" ref="C4217:G4226" si="231">C1354</f>
        <v>School District</v>
      </c>
      <c r="D4217" t="str">
        <f t="shared" si="231"/>
        <v>06</v>
      </c>
      <c r="E4217" t="str">
        <f t="shared" si="231"/>
        <v>069</v>
      </c>
      <c r="F4217" t="str">
        <f t="shared" si="231"/>
        <v>39690</v>
      </c>
      <c r="G4217" t="str">
        <f t="shared" si="231"/>
        <v>CA</v>
      </c>
      <c r="L4217">
        <f t="shared" si="229"/>
        <v>2.0458789999999998</v>
      </c>
      <c r="M4217">
        <f t="shared" si="230"/>
        <v>0.98099799999999993</v>
      </c>
      <c r="X4217">
        <f t="shared" si="225"/>
        <v>0.22122005330013528</v>
      </c>
    </row>
    <row r="4218" spans="1:24">
      <c r="A4218">
        <v>2021</v>
      </c>
      <c r="B4218" t="str">
        <f t="shared" si="226"/>
        <v>Trinidad Union School District</v>
      </c>
      <c r="C4218" t="str">
        <f t="shared" si="231"/>
        <v>School District</v>
      </c>
      <c r="D4218" t="str">
        <f t="shared" si="231"/>
        <v>06</v>
      </c>
      <c r="E4218" t="str">
        <f t="shared" si="231"/>
        <v>023</v>
      </c>
      <c r="F4218" t="str">
        <f t="shared" si="231"/>
        <v>39720</v>
      </c>
      <c r="G4218" t="str">
        <f t="shared" si="231"/>
        <v>CA</v>
      </c>
      <c r="L4218">
        <f t="shared" si="229"/>
        <v>5.2590329999999996</v>
      </c>
      <c r="M4218">
        <f t="shared" si="230"/>
        <v>2.5307599999999999</v>
      </c>
      <c r="X4218" t="str">
        <f t="shared" si="225"/>
        <v/>
      </c>
    </row>
    <row r="4219" spans="1:24">
      <c r="A4219">
        <v>2021</v>
      </c>
      <c r="B4219" t="str">
        <f t="shared" si="226"/>
        <v>Trinity Alps Unified School District</v>
      </c>
      <c r="C4219" t="str">
        <f t="shared" si="231"/>
        <v>School District</v>
      </c>
      <c r="D4219" t="str">
        <f t="shared" si="231"/>
        <v>06</v>
      </c>
      <c r="E4219" t="str">
        <f t="shared" si="231"/>
        <v>105</v>
      </c>
      <c r="F4219" t="str">
        <f t="shared" si="231"/>
        <v>01331</v>
      </c>
      <c r="G4219" t="str">
        <f t="shared" si="231"/>
        <v>CA</v>
      </c>
      <c r="L4219">
        <f t="shared" si="229"/>
        <v>47.756467000000001</v>
      </c>
      <c r="M4219">
        <f t="shared" si="230"/>
        <v>11.446805999999999</v>
      </c>
      <c r="X4219">
        <f t="shared" si="225"/>
        <v>4.2009274397725248E-2</v>
      </c>
    </row>
    <row r="4220" spans="1:24">
      <c r="A4220">
        <v>2021</v>
      </c>
      <c r="B4220" t="str">
        <f t="shared" si="226"/>
        <v>Trinity Center Elementary School District</v>
      </c>
      <c r="C4220" t="str">
        <f t="shared" si="231"/>
        <v>School District</v>
      </c>
      <c r="D4220" t="str">
        <f t="shared" si="231"/>
        <v>06</v>
      </c>
      <c r="E4220" t="str">
        <f t="shared" si="231"/>
        <v>105</v>
      </c>
      <c r="F4220" t="str">
        <f t="shared" si="231"/>
        <v>39750</v>
      </c>
      <c r="G4220" t="str">
        <f t="shared" si="231"/>
        <v>CA</v>
      </c>
      <c r="L4220">
        <f t="shared" si="229"/>
        <v>0.69610299999999992</v>
      </c>
      <c r="M4220">
        <f t="shared" si="230"/>
        <v>0.33859099999999998</v>
      </c>
      <c r="X4220">
        <f t="shared" si="225"/>
        <v>-2.0979695488386511E-3</v>
      </c>
    </row>
    <row r="4221" spans="1:24">
      <c r="A4221">
        <v>2021</v>
      </c>
      <c r="B4221" t="str">
        <f t="shared" si="226"/>
        <v>Trinity County</v>
      </c>
      <c r="C4221" t="str">
        <f t="shared" si="231"/>
        <v>County</v>
      </c>
      <c r="D4221" t="str">
        <f t="shared" si="231"/>
        <v>06</v>
      </c>
      <c r="E4221">
        <f t="shared" si="231"/>
        <v>105</v>
      </c>
      <c r="F4221" t="str">
        <f t="shared" si="231"/>
        <v>00000</v>
      </c>
      <c r="G4221" t="str">
        <f t="shared" si="231"/>
        <v>CA</v>
      </c>
      <c r="L4221">
        <f t="shared" si="229"/>
        <v>97.613467999999997</v>
      </c>
      <c r="M4221">
        <f t="shared" si="230"/>
        <v>20.077119</v>
      </c>
      <c r="X4221">
        <f t="shared" si="225"/>
        <v>-6.6747776592910271E-2</v>
      </c>
    </row>
    <row r="4222" spans="1:24">
      <c r="A4222">
        <v>2021</v>
      </c>
      <c r="B4222" t="str">
        <f t="shared" si="226"/>
        <v>Trinity County Office of Education</v>
      </c>
      <c r="C4222" t="str">
        <f t="shared" si="231"/>
        <v>School District</v>
      </c>
      <c r="D4222" t="str">
        <f t="shared" si="231"/>
        <v>06</v>
      </c>
      <c r="E4222" t="str">
        <f t="shared" si="231"/>
        <v>105</v>
      </c>
      <c r="F4222" t="str">
        <f t="shared" si="231"/>
        <v>91044</v>
      </c>
      <c r="G4222" t="str">
        <f t="shared" si="231"/>
        <v>CA</v>
      </c>
      <c r="L4222">
        <f t="shared" si="229"/>
        <v>14.752526999999999</v>
      </c>
      <c r="M4222">
        <f t="shared" si="230"/>
        <v>5.7112720000000001</v>
      </c>
      <c r="X4222">
        <f t="shared" si="225"/>
        <v>4.195032163382572E-2</v>
      </c>
    </row>
    <row r="4223" spans="1:24">
      <c r="A4223">
        <v>2021</v>
      </c>
      <c r="B4223" t="str">
        <f t="shared" si="226"/>
        <v>Trinity County Resource Conservation District</v>
      </c>
      <c r="C4223" t="str">
        <f t="shared" si="231"/>
        <v>Special District</v>
      </c>
      <c r="D4223" t="str">
        <f t="shared" si="231"/>
        <v>06</v>
      </c>
      <c r="E4223" t="str">
        <f t="shared" si="231"/>
        <v>105</v>
      </c>
      <c r="F4223">
        <f t="shared" si="231"/>
        <v>99094</v>
      </c>
      <c r="G4223" t="str">
        <f t="shared" si="231"/>
        <v>CA</v>
      </c>
      <c r="L4223">
        <f t="shared" si="229"/>
        <v>4.8198590000000001</v>
      </c>
      <c r="M4223">
        <f t="shared" si="230"/>
        <v>2.4080109999999997</v>
      </c>
      <c r="X4223" t="str">
        <f t="shared" si="225"/>
        <v/>
      </c>
    </row>
    <row r="4224" spans="1:24">
      <c r="A4224">
        <v>2021</v>
      </c>
      <c r="B4224" t="str">
        <f t="shared" si="226"/>
        <v>Trona Joint Unified School District</v>
      </c>
      <c r="C4224" t="str">
        <f t="shared" si="231"/>
        <v>School District</v>
      </c>
      <c r="D4224" t="str">
        <f t="shared" si="231"/>
        <v>06</v>
      </c>
      <c r="E4224" t="str">
        <f t="shared" si="231"/>
        <v>027</v>
      </c>
      <c r="F4224" t="str">
        <f t="shared" si="231"/>
        <v>39840</v>
      </c>
      <c r="G4224" t="str">
        <f t="shared" si="231"/>
        <v>CA</v>
      </c>
      <c r="L4224">
        <f t="shared" si="229"/>
        <v>21.479385999999998</v>
      </c>
      <c r="M4224">
        <f t="shared" si="230"/>
        <v>8.7375980000000002</v>
      </c>
      <c r="X4224">
        <f t="shared" si="225"/>
        <v>0.56105357379167153</v>
      </c>
    </row>
    <row r="4225" spans="1:24">
      <c r="A4225">
        <v>2021</v>
      </c>
      <c r="B4225" t="str">
        <f t="shared" si="226"/>
        <v>Truckee</v>
      </c>
      <c r="C4225" t="str">
        <f t="shared" si="231"/>
        <v>Town</v>
      </c>
      <c r="D4225" t="str">
        <f t="shared" si="231"/>
        <v>06</v>
      </c>
      <c r="E4225" t="str">
        <f t="shared" si="231"/>
        <v>057</v>
      </c>
      <c r="F4225" t="str">
        <f t="shared" si="231"/>
        <v>80588</v>
      </c>
      <c r="G4225" t="str">
        <f t="shared" si="231"/>
        <v>CA</v>
      </c>
      <c r="L4225">
        <f t="shared" si="229"/>
        <v>87.402458999999993</v>
      </c>
      <c r="M4225">
        <f t="shared" si="230"/>
        <v>31.364756999999997</v>
      </c>
      <c r="X4225">
        <f t="shared" si="225"/>
        <v>0.10285004602262313</v>
      </c>
    </row>
    <row r="4226" spans="1:24">
      <c r="A4226">
        <v>2021</v>
      </c>
      <c r="B4226" t="str">
        <f t="shared" si="226"/>
        <v>Truckee-Donner Recreation and Park District</v>
      </c>
      <c r="C4226" t="str">
        <f t="shared" si="231"/>
        <v>Special District</v>
      </c>
      <c r="D4226" t="str">
        <f t="shared" si="231"/>
        <v>06</v>
      </c>
      <c r="E4226" t="str">
        <f t="shared" si="231"/>
        <v>057</v>
      </c>
      <c r="F4226">
        <f t="shared" si="231"/>
        <v>99095</v>
      </c>
      <c r="G4226" t="str">
        <f t="shared" si="231"/>
        <v>CA</v>
      </c>
      <c r="L4226">
        <f t="shared" si="229"/>
        <v>19.616754999999998</v>
      </c>
      <c r="M4226">
        <f t="shared" si="230"/>
        <v>9.4394639999999992</v>
      </c>
      <c r="X4226" t="str">
        <f t="shared" si="225"/>
        <v/>
      </c>
    </row>
    <row r="4227" spans="1:24">
      <c r="A4227">
        <v>2021</v>
      </c>
      <c r="B4227" t="str">
        <f t="shared" si="226"/>
        <v>Tulare</v>
      </c>
      <c r="C4227" t="str">
        <f t="shared" ref="C4227:G4236" si="232">C1364</f>
        <v>City</v>
      </c>
      <c r="D4227" t="str">
        <f t="shared" si="232"/>
        <v>06</v>
      </c>
      <c r="E4227" t="str">
        <f t="shared" si="232"/>
        <v>107</v>
      </c>
      <c r="F4227">
        <f t="shared" si="232"/>
        <v>80644</v>
      </c>
      <c r="G4227" t="str">
        <f t="shared" si="232"/>
        <v>CA</v>
      </c>
      <c r="L4227">
        <f t="shared" si="229"/>
        <v>195.841003</v>
      </c>
      <c r="M4227">
        <f t="shared" si="230"/>
        <v>56.040578999999994</v>
      </c>
      <c r="X4227">
        <f t="shared" si="225"/>
        <v>1.128018270130738E-2</v>
      </c>
    </row>
    <row r="4228" spans="1:24">
      <c r="A4228">
        <v>2021</v>
      </c>
      <c r="B4228" t="str">
        <f t="shared" si="226"/>
        <v>Tulare City School District</v>
      </c>
      <c r="C4228" t="str">
        <f t="shared" si="232"/>
        <v>School District</v>
      </c>
      <c r="D4228" t="str">
        <f t="shared" si="232"/>
        <v>06</v>
      </c>
      <c r="E4228" t="str">
        <f t="shared" si="232"/>
        <v>107</v>
      </c>
      <c r="F4228" t="str">
        <f t="shared" si="232"/>
        <v>39870</v>
      </c>
      <c r="G4228" t="str">
        <f t="shared" si="232"/>
        <v>CA</v>
      </c>
      <c r="L4228">
        <f t="shared" si="229"/>
        <v>279.89568399999996</v>
      </c>
      <c r="M4228">
        <f t="shared" si="230"/>
        <v>133.439986</v>
      </c>
      <c r="X4228" t="str">
        <f t="shared" si="225"/>
        <v/>
      </c>
    </row>
    <row r="4229" spans="1:24">
      <c r="A4229">
        <v>2021</v>
      </c>
      <c r="B4229" t="str">
        <f t="shared" si="226"/>
        <v>Tulare County</v>
      </c>
      <c r="C4229" t="str">
        <f t="shared" si="232"/>
        <v>County</v>
      </c>
      <c r="D4229" t="str">
        <f t="shared" si="232"/>
        <v>06</v>
      </c>
      <c r="E4229" t="str">
        <f t="shared" si="232"/>
        <v>107</v>
      </c>
      <c r="F4229" t="str">
        <f t="shared" si="232"/>
        <v>00000</v>
      </c>
      <c r="G4229" t="str">
        <f t="shared" si="232"/>
        <v>CA</v>
      </c>
      <c r="L4229">
        <f t="shared" si="229"/>
        <v>1745.7849999999999</v>
      </c>
      <c r="M4229">
        <f t="shared" si="230"/>
        <v>727.81999999999994</v>
      </c>
      <c r="X4229">
        <f t="shared" si="225"/>
        <v>1.0584544846929122E-2</v>
      </c>
    </row>
    <row r="4230" spans="1:24">
      <c r="A4230">
        <v>2021</v>
      </c>
      <c r="B4230" t="str">
        <f t="shared" si="226"/>
        <v>Tulare County Office of Education</v>
      </c>
      <c r="C4230" t="str">
        <f t="shared" si="232"/>
        <v>School District</v>
      </c>
      <c r="D4230" t="str">
        <f t="shared" si="232"/>
        <v>06</v>
      </c>
      <c r="E4230" t="str">
        <f t="shared" si="232"/>
        <v>107</v>
      </c>
      <c r="F4230" t="str">
        <f t="shared" si="232"/>
        <v>91045</v>
      </c>
      <c r="G4230" t="str">
        <f t="shared" si="232"/>
        <v>CA</v>
      </c>
      <c r="L4230">
        <f t="shared" si="229"/>
        <v>415.573936</v>
      </c>
      <c r="M4230">
        <f t="shared" si="230"/>
        <v>151.64606499999999</v>
      </c>
      <c r="X4230">
        <f t="shared" si="225"/>
        <v>-5.2828467436082816E-3</v>
      </c>
    </row>
    <row r="4231" spans="1:24">
      <c r="A4231">
        <v>2021</v>
      </c>
      <c r="B4231" t="str">
        <f t="shared" si="226"/>
        <v>Jefferson Elementary School District</v>
      </c>
      <c r="C4231" t="str">
        <f t="shared" si="232"/>
        <v>School District</v>
      </c>
      <c r="D4231" t="str">
        <f t="shared" si="232"/>
        <v>06</v>
      </c>
      <c r="E4231" t="str">
        <f t="shared" si="232"/>
        <v>077</v>
      </c>
      <c r="F4231" t="str">
        <f t="shared" si="232"/>
        <v>18840</v>
      </c>
      <c r="G4231" t="str">
        <f t="shared" si="232"/>
        <v>CA</v>
      </c>
      <c r="L4231">
        <f t="shared" si="229"/>
        <v>85.691171999999995</v>
      </c>
      <c r="M4231">
        <f t="shared" si="230"/>
        <v>25.120294999999999</v>
      </c>
      <c r="X4231">
        <f t="shared" si="225"/>
        <v>3.448260090851045E-2</v>
      </c>
    </row>
    <row r="4232" spans="1:24">
      <c r="A4232">
        <v>2021</v>
      </c>
      <c r="B4232" t="str">
        <f t="shared" si="226"/>
        <v>Tulelake Basin Joint Unified School District</v>
      </c>
      <c r="C4232" t="str">
        <f t="shared" si="232"/>
        <v>School District</v>
      </c>
      <c r="D4232" t="str">
        <f t="shared" si="232"/>
        <v>06</v>
      </c>
      <c r="E4232" t="str">
        <f t="shared" si="232"/>
        <v>049</v>
      </c>
      <c r="F4232" t="str">
        <f t="shared" si="232"/>
        <v>39940</v>
      </c>
      <c r="G4232" t="str">
        <f t="shared" si="232"/>
        <v>CA</v>
      </c>
      <c r="L4232">
        <f t="shared" si="229"/>
        <v>14.615317999999998</v>
      </c>
      <c r="M4232">
        <f t="shared" si="230"/>
        <v>7.1472329999999999</v>
      </c>
      <c r="X4232">
        <f t="shared" si="225"/>
        <v>7.5745259001182771E-2</v>
      </c>
    </row>
    <row r="4233" spans="1:24">
      <c r="A4233">
        <v>2021</v>
      </c>
      <c r="B4233" t="str">
        <f t="shared" si="226"/>
        <v>Tuolumne County Superintendent of Schools</v>
      </c>
      <c r="C4233" t="str">
        <f t="shared" si="232"/>
        <v>School District</v>
      </c>
      <c r="D4233" t="str">
        <f t="shared" si="232"/>
        <v>06</v>
      </c>
      <c r="E4233" t="str">
        <f t="shared" si="232"/>
        <v>109</v>
      </c>
      <c r="F4233" t="str">
        <f t="shared" si="232"/>
        <v>91046</v>
      </c>
      <c r="G4233" t="str">
        <f t="shared" si="232"/>
        <v>CA</v>
      </c>
      <c r="L4233">
        <f t="shared" si="229"/>
        <v>34.281998000000002</v>
      </c>
      <c r="M4233">
        <f t="shared" si="230"/>
        <v>16.901709999999998</v>
      </c>
      <c r="X4233">
        <f t="shared" si="225"/>
        <v>2.3802528493421116E-2</v>
      </c>
    </row>
    <row r="4234" spans="1:24">
      <c r="A4234">
        <v>2021</v>
      </c>
      <c r="B4234" t="str">
        <f t="shared" si="226"/>
        <v>Turlock Unified School District</v>
      </c>
      <c r="C4234" t="str">
        <f t="shared" si="232"/>
        <v>School District</v>
      </c>
      <c r="D4234" t="str">
        <f t="shared" si="232"/>
        <v>06</v>
      </c>
      <c r="E4234" t="str">
        <f t="shared" si="232"/>
        <v>047</v>
      </c>
      <c r="F4234" t="str">
        <f t="shared" si="232"/>
        <v>00158</v>
      </c>
      <c r="G4234" t="str">
        <f t="shared" si="232"/>
        <v>CA</v>
      </c>
      <c r="L4234">
        <f t="shared" si="229"/>
        <v>408.20336099999997</v>
      </c>
      <c r="M4234">
        <f t="shared" si="230"/>
        <v>192.49454399999999</v>
      </c>
      <c r="X4234">
        <f t="shared" si="225"/>
        <v>4.0159414146944877E-2</v>
      </c>
    </row>
    <row r="4235" spans="1:24">
      <c r="A4235">
        <v>2021</v>
      </c>
      <c r="B4235" t="str">
        <f t="shared" si="226"/>
        <v>Tustin</v>
      </c>
      <c r="C4235" t="str">
        <f t="shared" si="232"/>
        <v>City</v>
      </c>
      <c r="D4235" t="str">
        <f t="shared" si="232"/>
        <v>06</v>
      </c>
      <c r="E4235" t="str">
        <f t="shared" si="232"/>
        <v>059</v>
      </c>
      <c r="F4235">
        <f t="shared" si="232"/>
        <v>80854</v>
      </c>
      <c r="G4235" t="str">
        <f t="shared" si="232"/>
        <v>CA</v>
      </c>
      <c r="L4235">
        <f t="shared" si="229"/>
        <v>188.87888699999999</v>
      </c>
      <c r="M4235">
        <f t="shared" si="230"/>
        <v>78.24803399999999</v>
      </c>
      <c r="X4235">
        <f t="shared" si="225"/>
        <v>0.57862301624957313</v>
      </c>
    </row>
    <row r="4236" spans="1:24">
      <c r="A4236">
        <v>2021</v>
      </c>
      <c r="B4236" t="str">
        <f t="shared" si="226"/>
        <v>Tustin Unified School District</v>
      </c>
      <c r="C4236" t="str">
        <f t="shared" si="232"/>
        <v>School District</v>
      </c>
      <c r="D4236" t="str">
        <f t="shared" si="232"/>
        <v>06</v>
      </c>
      <c r="E4236" t="str">
        <f t="shared" si="232"/>
        <v>059</v>
      </c>
      <c r="F4236" t="str">
        <f t="shared" si="232"/>
        <v>40150</v>
      </c>
      <c r="G4236" t="str">
        <f t="shared" si="232"/>
        <v>CA</v>
      </c>
      <c r="L4236">
        <f t="shared" si="229"/>
        <v>635.08349599999997</v>
      </c>
      <c r="M4236">
        <f t="shared" si="230"/>
        <v>306.161993</v>
      </c>
      <c r="X4236">
        <f t="shared" si="225"/>
        <v>5.37800885347774E-2</v>
      </c>
    </row>
    <row r="4237" spans="1:24">
      <c r="A4237">
        <v>2021</v>
      </c>
      <c r="B4237" t="str">
        <f t="shared" si="226"/>
        <v>Twentynine Palms</v>
      </c>
      <c r="C4237" t="str">
        <f t="shared" ref="C4237:G4246" si="233">C1374</f>
        <v>City</v>
      </c>
      <c r="D4237" t="str">
        <f t="shared" si="233"/>
        <v>06</v>
      </c>
      <c r="E4237" t="str">
        <f t="shared" si="233"/>
        <v>071</v>
      </c>
      <c r="F4237">
        <f t="shared" si="233"/>
        <v>80994</v>
      </c>
      <c r="G4237" t="str">
        <f t="shared" si="233"/>
        <v>CA</v>
      </c>
      <c r="L4237">
        <f t="shared" si="229"/>
        <v>27.911424</v>
      </c>
      <c r="M4237">
        <f t="shared" si="230"/>
        <v>11.880061</v>
      </c>
      <c r="X4237">
        <f t="shared" si="225"/>
        <v>0.59010974445529185</v>
      </c>
    </row>
    <row r="4238" spans="1:24">
      <c r="A4238">
        <v>2021</v>
      </c>
      <c r="B4238" t="str">
        <f t="shared" si="226"/>
        <v>Twin Hills Union Elementary School District</v>
      </c>
      <c r="C4238" t="str">
        <f t="shared" si="233"/>
        <v>School District</v>
      </c>
      <c r="D4238" t="str">
        <f t="shared" si="233"/>
        <v>06</v>
      </c>
      <c r="E4238" t="str">
        <f t="shared" si="233"/>
        <v>097</v>
      </c>
      <c r="F4238" t="str">
        <f t="shared" si="233"/>
        <v>40230</v>
      </c>
      <c r="G4238" t="str">
        <f t="shared" si="233"/>
        <v>CA</v>
      </c>
      <c r="L4238">
        <f t="shared" si="229"/>
        <v>25.670559999999998</v>
      </c>
      <c r="M4238">
        <f t="shared" si="230"/>
        <v>11.521533999999999</v>
      </c>
      <c r="X4238">
        <f t="shared" si="225"/>
        <v>-5.1511166198088341E-2</v>
      </c>
    </row>
    <row r="4239" spans="1:24">
      <c r="A4239">
        <v>2021</v>
      </c>
      <c r="B4239" t="str">
        <f t="shared" si="226"/>
        <v>Twin Ridges Elementary School District</v>
      </c>
      <c r="C4239" t="str">
        <f t="shared" si="233"/>
        <v>School District</v>
      </c>
      <c r="D4239" t="str">
        <f t="shared" si="233"/>
        <v>06</v>
      </c>
      <c r="E4239" t="str">
        <f t="shared" si="233"/>
        <v>057</v>
      </c>
      <c r="F4239" t="str">
        <f t="shared" si="233"/>
        <v>00012</v>
      </c>
      <c r="G4239" t="str">
        <f t="shared" si="233"/>
        <v>CA</v>
      </c>
      <c r="L4239">
        <f t="shared" si="229"/>
        <v>4.479959</v>
      </c>
      <c r="M4239">
        <f t="shared" si="230"/>
        <v>2.2111899999999998</v>
      </c>
      <c r="X4239">
        <f t="shared" si="225"/>
        <v>-5.6069714258984073E-3</v>
      </c>
    </row>
    <row r="4240" spans="1:24">
      <c r="A4240">
        <v>2021</v>
      </c>
      <c r="B4240" t="str">
        <f t="shared" si="226"/>
        <v>Twin Rivers Unified School District</v>
      </c>
      <c r="C4240" t="str">
        <f t="shared" si="233"/>
        <v>School District</v>
      </c>
      <c r="D4240" t="str">
        <f t="shared" si="233"/>
        <v>06</v>
      </c>
      <c r="E4240" t="str">
        <f t="shared" si="233"/>
        <v>061</v>
      </c>
      <c r="F4240" t="str">
        <f t="shared" si="233"/>
        <v>01332</v>
      </c>
      <c r="G4240" t="str">
        <f t="shared" si="233"/>
        <v>CA</v>
      </c>
      <c r="L4240">
        <f t="shared" si="229"/>
        <v>997.2576929999999</v>
      </c>
      <c r="M4240">
        <f t="shared" si="230"/>
        <v>459.19590699999998</v>
      </c>
      <c r="X4240">
        <f t="shared" si="225"/>
        <v>0.11712942138541801</v>
      </c>
    </row>
    <row r="4241" spans="1:24">
      <c r="A4241">
        <v>2021</v>
      </c>
      <c r="B4241" t="str">
        <f t="shared" si="226"/>
        <v>Two Rock Union Elementary School District</v>
      </c>
      <c r="C4241" t="str">
        <f t="shared" si="233"/>
        <v>School District</v>
      </c>
      <c r="D4241" t="str">
        <f t="shared" si="233"/>
        <v>06</v>
      </c>
      <c r="E4241" t="str">
        <f t="shared" si="233"/>
        <v>097</v>
      </c>
      <c r="F4241" t="str">
        <f t="shared" si="233"/>
        <v>40260</v>
      </c>
      <c r="G4241" t="str">
        <f t="shared" si="233"/>
        <v>CA</v>
      </c>
      <c r="L4241">
        <f t="shared" si="229"/>
        <v>4.7544579999999996</v>
      </c>
      <c r="M4241">
        <f t="shared" si="230"/>
        <v>2.4057059999999999</v>
      </c>
      <c r="X4241">
        <f t="shared" si="225"/>
        <v>7.1479243864573938E-2</v>
      </c>
    </row>
    <row r="4242" spans="1:24">
      <c r="A4242">
        <v>2021</v>
      </c>
      <c r="B4242" t="str">
        <f t="shared" si="226"/>
        <v>Ukiah</v>
      </c>
      <c r="C4242" t="str">
        <f t="shared" si="233"/>
        <v>City</v>
      </c>
      <c r="D4242" t="str">
        <f t="shared" si="233"/>
        <v>06</v>
      </c>
      <c r="E4242" t="str">
        <f t="shared" si="233"/>
        <v>045</v>
      </c>
      <c r="F4242">
        <f t="shared" si="233"/>
        <v>81134</v>
      </c>
      <c r="G4242" t="str">
        <f t="shared" si="233"/>
        <v>CA</v>
      </c>
      <c r="L4242">
        <f t="shared" si="229"/>
        <v>99.691035999999997</v>
      </c>
      <c r="M4242">
        <f t="shared" si="230"/>
        <v>26.839113999999999</v>
      </c>
      <c r="X4242">
        <f t="shared" si="225"/>
        <v>-5.6455758667981835E-3</v>
      </c>
    </row>
    <row r="4243" spans="1:24">
      <c r="A4243">
        <v>2021</v>
      </c>
      <c r="B4243" t="str">
        <f t="shared" si="226"/>
        <v>Ukiah Unified School District</v>
      </c>
      <c r="C4243" t="str">
        <f t="shared" si="233"/>
        <v>School District</v>
      </c>
      <c r="D4243" t="str">
        <f t="shared" si="233"/>
        <v>06</v>
      </c>
      <c r="E4243" t="str">
        <f t="shared" si="233"/>
        <v>045</v>
      </c>
      <c r="F4243" t="str">
        <f t="shared" si="233"/>
        <v>40300</v>
      </c>
      <c r="G4243" t="str">
        <f t="shared" si="233"/>
        <v>CA</v>
      </c>
      <c r="L4243">
        <f t="shared" si="229"/>
        <v>198.61411199999998</v>
      </c>
      <c r="M4243">
        <f t="shared" si="230"/>
        <v>91.314703999999992</v>
      </c>
      <c r="X4243">
        <f t="shared" si="225"/>
        <v>7.992628287061232E-2</v>
      </c>
    </row>
    <row r="4244" spans="1:24">
      <c r="A4244">
        <v>2021</v>
      </c>
      <c r="B4244" t="str">
        <f t="shared" si="226"/>
        <v>Union Hill Elementary School District</v>
      </c>
      <c r="C4244" t="str">
        <f t="shared" si="233"/>
        <v>School District</v>
      </c>
      <c r="D4244" t="str">
        <f t="shared" si="233"/>
        <v>06</v>
      </c>
      <c r="E4244" t="str">
        <f t="shared" si="233"/>
        <v>057</v>
      </c>
      <c r="F4244" t="str">
        <f t="shared" si="233"/>
        <v>40380</v>
      </c>
      <c r="G4244" t="str">
        <f t="shared" si="233"/>
        <v>CA</v>
      </c>
      <c r="L4244">
        <f t="shared" si="229"/>
        <v>17.927789999999998</v>
      </c>
      <c r="M4244">
        <f t="shared" si="230"/>
        <v>8.625451</v>
      </c>
      <c r="X4244">
        <f t="shared" si="225"/>
        <v>-2.3392320068012666E-2</v>
      </c>
    </row>
    <row r="4245" spans="1:24">
      <c r="A4245">
        <v>2021</v>
      </c>
      <c r="B4245" t="str">
        <f t="shared" si="226"/>
        <v>Union School District</v>
      </c>
      <c r="C4245" t="str">
        <f t="shared" si="233"/>
        <v>School District</v>
      </c>
      <c r="D4245" t="str">
        <f t="shared" si="233"/>
        <v>06</v>
      </c>
      <c r="E4245" t="str">
        <f t="shared" si="233"/>
        <v>085</v>
      </c>
      <c r="F4245" t="str">
        <f t="shared" si="233"/>
        <v>40320</v>
      </c>
      <c r="G4245" t="str">
        <f t="shared" si="233"/>
        <v>CA</v>
      </c>
      <c r="L4245">
        <f t="shared" si="229"/>
        <v>151.61295899999999</v>
      </c>
      <c r="M4245">
        <f t="shared" si="230"/>
        <v>65.239370999999991</v>
      </c>
      <c r="X4245" t="str">
        <f t="shared" si="225"/>
        <v/>
      </c>
    </row>
    <row r="4246" spans="1:24">
      <c r="A4246">
        <v>2021</v>
      </c>
      <c r="B4246" t="str">
        <f t="shared" si="226"/>
        <v>Upland</v>
      </c>
      <c r="C4246" t="str">
        <f t="shared" si="233"/>
        <v>City</v>
      </c>
      <c r="D4246" t="str">
        <f t="shared" si="233"/>
        <v>06</v>
      </c>
      <c r="E4246" t="str">
        <f t="shared" si="233"/>
        <v>071</v>
      </c>
      <c r="F4246">
        <f t="shared" si="233"/>
        <v>81344</v>
      </c>
      <c r="G4246" t="str">
        <f t="shared" si="233"/>
        <v>CA</v>
      </c>
      <c r="L4246">
        <f t="shared" si="229"/>
        <v>168.34912299999999</v>
      </c>
      <c r="M4246">
        <f t="shared" si="230"/>
        <v>46.292573999999995</v>
      </c>
      <c r="X4246">
        <f t="shared" si="225"/>
        <v>4.4829803415538924E-2</v>
      </c>
    </row>
    <row r="4247" spans="1:24">
      <c r="A4247">
        <v>2021</v>
      </c>
      <c r="B4247" t="str">
        <f t="shared" si="226"/>
        <v>Upland Unified School District</v>
      </c>
      <c r="C4247" t="str">
        <f t="shared" ref="C4247:G4256" si="234">C1384</f>
        <v>School District</v>
      </c>
      <c r="D4247" t="str">
        <f t="shared" si="234"/>
        <v>06</v>
      </c>
      <c r="E4247" t="str">
        <f t="shared" si="234"/>
        <v>071</v>
      </c>
      <c r="F4247" t="str">
        <f t="shared" si="234"/>
        <v>00016</v>
      </c>
      <c r="G4247" t="str">
        <f t="shared" si="234"/>
        <v>CA</v>
      </c>
      <c r="L4247">
        <f t="shared" si="229"/>
        <v>291.59157799999997</v>
      </c>
      <c r="M4247">
        <f t="shared" si="230"/>
        <v>135.46905899999999</v>
      </c>
      <c r="X4247">
        <f t="shared" si="225"/>
        <v>7.8504307935023915E-2</v>
      </c>
    </row>
    <row r="4248" spans="1:24">
      <c r="A4248">
        <v>2021</v>
      </c>
      <c r="B4248" t="str">
        <f t="shared" si="226"/>
        <v>Upper Lake Unified School District</v>
      </c>
      <c r="C4248" t="str">
        <f t="shared" si="234"/>
        <v>School District</v>
      </c>
      <c r="D4248" t="str">
        <f t="shared" si="234"/>
        <v>06</v>
      </c>
      <c r="E4248" t="str">
        <f t="shared" si="234"/>
        <v>033</v>
      </c>
      <c r="F4248" t="str">
        <f t="shared" si="234"/>
        <v>01442</v>
      </c>
      <c r="G4248" t="str">
        <f t="shared" si="234"/>
        <v>CA</v>
      </c>
      <c r="L4248">
        <f t="shared" si="229"/>
        <v>27.796153</v>
      </c>
      <c r="M4248">
        <f t="shared" si="230"/>
        <v>13.171588</v>
      </c>
      <c r="X4248">
        <f t="shared" si="225"/>
        <v>0.16560905570594053</v>
      </c>
    </row>
    <row r="4249" spans="1:24">
      <c r="A4249">
        <v>2021</v>
      </c>
      <c r="B4249" t="str">
        <f t="shared" si="226"/>
        <v>Vacaville</v>
      </c>
      <c r="C4249" t="str">
        <f t="shared" si="234"/>
        <v>City</v>
      </c>
      <c r="D4249" t="str">
        <f t="shared" si="234"/>
        <v>06</v>
      </c>
      <c r="E4249" t="str">
        <f t="shared" si="234"/>
        <v>095</v>
      </c>
      <c r="F4249">
        <f t="shared" si="234"/>
        <v>81554</v>
      </c>
      <c r="G4249" t="str">
        <f t="shared" si="234"/>
        <v>CA</v>
      </c>
      <c r="L4249">
        <f t="shared" si="229"/>
        <v>380.66067999999996</v>
      </c>
      <c r="M4249">
        <f t="shared" si="230"/>
        <v>113.164773</v>
      </c>
      <c r="X4249">
        <f t="shared" si="225"/>
        <v>-1.4245168712246382E-2</v>
      </c>
    </row>
    <row r="4250" spans="1:24">
      <c r="A4250">
        <v>2021</v>
      </c>
      <c r="B4250" t="str">
        <f t="shared" si="226"/>
        <v>Vacaville Unified School District</v>
      </c>
      <c r="C4250" t="str">
        <f t="shared" si="234"/>
        <v>School District</v>
      </c>
      <c r="D4250" t="str">
        <f t="shared" si="234"/>
        <v>06</v>
      </c>
      <c r="E4250" t="str">
        <f t="shared" si="234"/>
        <v>095</v>
      </c>
      <c r="F4250" t="str">
        <f t="shared" si="234"/>
        <v>40590</v>
      </c>
      <c r="G4250" t="str">
        <f t="shared" si="234"/>
        <v>CA</v>
      </c>
      <c r="L4250">
        <f t="shared" si="229"/>
        <v>338.67641399999997</v>
      </c>
      <c r="M4250">
        <f t="shared" si="230"/>
        <v>143.830656</v>
      </c>
      <c r="X4250">
        <f t="shared" si="225"/>
        <v>4.4801005676143105E-2</v>
      </c>
    </row>
    <row r="4251" spans="1:24">
      <c r="A4251">
        <v>2021</v>
      </c>
      <c r="B4251" t="str">
        <f t="shared" si="226"/>
        <v>Val Verde Unified School District</v>
      </c>
      <c r="C4251" t="str">
        <f t="shared" si="234"/>
        <v>School District</v>
      </c>
      <c r="D4251" t="str">
        <f t="shared" si="234"/>
        <v>06</v>
      </c>
      <c r="E4251" t="str">
        <f t="shared" si="234"/>
        <v>065</v>
      </c>
      <c r="F4251" t="str">
        <f t="shared" si="234"/>
        <v>91135</v>
      </c>
      <c r="G4251" t="str">
        <f t="shared" si="234"/>
        <v>CA</v>
      </c>
      <c r="L4251">
        <f t="shared" si="229"/>
        <v>896.29920699999991</v>
      </c>
      <c r="M4251">
        <f t="shared" si="230"/>
        <v>309.95183099999997</v>
      </c>
      <c r="X4251">
        <f t="shared" si="225"/>
        <v>0.10389620113778064</v>
      </c>
    </row>
    <row r="4252" spans="1:24">
      <c r="A4252">
        <v>2021</v>
      </c>
      <c r="B4252" t="str">
        <f t="shared" si="226"/>
        <v>Valle Lindo School District</v>
      </c>
      <c r="C4252" t="str">
        <f t="shared" si="234"/>
        <v>School District</v>
      </c>
      <c r="D4252" t="str">
        <f t="shared" si="234"/>
        <v>06</v>
      </c>
      <c r="E4252" t="str">
        <f t="shared" si="234"/>
        <v>037</v>
      </c>
      <c r="F4252" t="str">
        <f t="shared" si="234"/>
        <v>40650</v>
      </c>
      <c r="G4252" t="str">
        <f t="shared" si="234"/>
        <v>CA</v>
      </c>
      <c r="L4252">
        <f t="shared" si="229"/>
        <v>30.282495999999998</v>
      </c>
      <c r="M4252">
        <f t="shared" si="230"/>
        <v>14.960006</v>
      </c>
      <c r="X4252" t="str">
        <f t="shared" si="225"/>
        <v/>
      </c>
    </row>
    <row r="4253" spans="1:24">
      <c r="A4253">
        <v>2021</v>
      </c>
      <c r="B4253" t="str">
        <f t="shared" si="226"/>
        <v>Vallecito Union School District</v>
      </c>
      <c r="C4253" t="str">
        <f t="shared" si="234"/>
        <v>School District</v>
      </c>
      <c r="D4253" t="str">
        <f t="shared" si="234"/>
        <v>06</v>
      </c>
      <c r="E4253" t="str">
        <f t="shared" si="234"/>
        <v>009</v>
      </c>
      <c r="F4253" t="str">
        <f t="shared" si="234"/>
        <v>40680</v>
      </c>
      <c r="G4253" t="str">
        <f t="shared" si="234"/>
        <v>CA</v>
      </c>
      <c r="L4253">
        <f t="shared" si="229"/>
        <v>20.319922999999999</v>
      </c>
      <c r="M4253">
        <f t="shared" si="230"/>
        <v>9.1627340000000004</v>
      </c>
      <c r="X4253" t="str">
        <f t="shared" si="225"/>
        <v/>
      </c>
    </row>
    <row r="4254" spans="1:24">
      <c r="A4254">
        <v>2021</v>
      </c>
      <c r="B4254" t="str">
        <f t="shared" si="226"/>
        <v>Vallecitos Elementary School District</v>
      </c>
      <c r="C4254" t="str">
        <f t="shared" si="234"/>
        <v>School District</v>
      </c>
      <c r="D4254" t="str">
        <f t="shared" si="234"/>
        <v>06</v>
      </c>
      <c r="E4254" t="str">
        <f t="shared" si="234"/>
        <v>073</v>
      </c>
      <c r="F4254" t="str">
        <f t="shared" si="234"/>
        <v>40710</v>
      </c>
      <c r="G4254" t="str">
        <f t="shared" si="234"/>
        <v>CA</v>
      </c>
      <c r="L4254">
        <f t="shared" si="229"/>
        <v>7.3546869999999993</v>
      </c>
      <c r="M4254">
        <f t="shared" si="230"/>
        <v>3.557941</v>
      </c>
      <c r="X4254">
        <f t="shared" si="225"/>
        <v>0.21966224929635952</v>
      </c>
    </row>
    <row r="4255" spans="1:24">
      <c r="A4255">
        <v>2021</v>
      </c>
      <c r="B4255" t="str">
        <f t="shared" si="226"/>
        <v>Vallejo</v>
      </c>
      <c r="C4255" t="str">
        <f t="shared" si="234"/>
        <v>City</v>
      </c>
      <c r="D4255" t="str">
        <f t="shared" si="234"/>
        <v>06</v>
      </c>
      <c r="E4255" t="str">
        <f t="shared" si="234"/>
        <v>095</v>
      </c>
      <c r="F4255">
        <f t="shared" si="234"/>
        <v>81666</v>
      </c>
      <c r="G4255" t="str">
        <f t="shared" si="234"/>
        <v>CA</v>
      </c>
      <c r="L4255">
        <f t="shared" si="229"/>
        <v>361.92379999999997</v>
      </c>
      <c r="M4255">
        <f t="shared" si="230"/>
        <v>120.635054</v>
      </c>
      <c r="X4255">
        <f t="shared" si="225"/>
        <v>-1.1001210307190807E-2</v>
      </c>
    </row>
    <row r="4256" spans="1:24">
      <c r="A4256">
        <v>2021</v>
      </c>
      <c r="B4256" t="str">
        <f t="shared" si="226"/>
        <v>Vallejo City Unified School District</v>
      </c>
      <c r="C4256" t="str">
        <f t="shared" si="234"/>
        <v>School District</v>
      </c>
      <c r="D4256" t="str">
        <f t="shared" si="234"/>
        <v>06</v>
      </c>
      <c r="E4256" t="str">
        <f t="shared" si="234"/>
        <v>095</v>
      </c>
      <c r="F4256" t="str">
        <f t="shared" si="234"/>
        <v>40740</v>
      </c>
      <c r="G4256" t="str">
        <f t="shared" si="234"/>
        <v>CA</v>
      </c>
      <c r="L4256">
        <f t="shared" si="229"/>
        <v>363.754931</v>
      </c>
      <c r="M4256">
        <f t="shared" si="230"/>
        <v>164.58816199999998</v>
      </c>
      <c r="X4256">
        <f t="shared" si="225"/>
        <v>8.6387360897718743E-2</v>
      </c>
    </row>
    <row r="4257" spans="1:24">
      <c r="A4257">
        <v>2021</v>
      </c>
      <c r="B4257" t="str">
        <f t="shared" si="226"/>
        <v>Valley Center-Pauma Unified School District</v>
      </c>
      <c r="C4257" t="str">
        <f t="shared" ref="C4257:G4266" si="235">C1394</f>
        <v>School District</v>
      </c>
      <c r="D4257" t="str">
        <f t="shared" si="235"/>
        <v>06</v>
      </c>
      <c r="E4257" t="str">
        <f t="shared" si="235"/>
        <v>073</v>
      </c>
      <c r="F4257" t="str">
        <f t="shared" si="235"/>
        <v>00069</v>
      </c>
      <c r="G4257" t="str">
        <f t="shared" si="235"/>
        <v>CA</v>
      </c>
      <c r="L4257">
        <f t="shared" si="229"/>
        <v>112.47811999999999</v>
      </c>
      <c r="M4257">
        <f t="shared" si="230"/>
        <v>54.970965999999997</v>
      </c>
      <c r="X4257">
        <f t="shared" ref="X4257:X4320" si="236">IFERROR(VLOOKUP(B4257,chgs2021,4,0),"")</f>
        <v>7.2496571593754597E-2</v>
      </c>
    </row>
    <row r="4258" spans="1:24">
      <c r="A4258">
        <v>2021</v>
      </c>
      <c r="B4258" t="str">
        <f t="shared" ref="B4258:B4321" si="237">B1395</f>
        <v>Valley Home Joint Elementary School District</v>
      </c>
      <c r="C4258" t="str">
        <f t="shared" si="235"/>
        <v>School District</v>
      </c>
      <c r="D4258" t="str">
        <f t="shared" si="235"/>
        <v>06</v>
      </c>
      <c r="E4258" t="str">
        <f t="shared" si="235"/>
        <v>077</v>
      </c>
      <c r="F4258" t="str">
        <f t="shared" si="235"/>
        <v>40800</v>
      </c>
      <c r="G4258" t="str">
        <f t="shared" si="235"/>
        <v>CA</v>
      </c>
      <c r="L4258">
        <f t="shared" si="229"/>
        <v>2.1718732046492621</v>
      </c>
      <c r="M4258">
        <f t="shared" si="230"/>
        <v>2.2159803032386414</v>
      </c>
      <c r="X4258">
        <f t="shared" si="236"/>
        <v>4.2598617245558065E-2</v>
      </c>
    </row>
    <row r="4259" spans="1:24">
      <c r="A4259">
        <v>2021</v>
      </c>
      <c r="B4259" t="str">
        <f t="shared" si="237"/>
        <v>Ventura County</v>
      </c>
      <c r="C4259" t="str">
        <f t="shared" si="235"/>
        <v>County</v>
      </c>
      <c r="D4259" t="str">
        <f t="shared" si="235"/>
        <v>06</v>
      </c>
      <c r="E4259" t="str">
        <f t="shared" si="235"/>
        <v>111</v>
      </c>
      <c r="F4259" t="str">
        <f t="shared" si="235"/>
        <v>00000</v>
      </c>
      <c r="G4259" t="str">
        <f t="shared" si="235"/>
        <v>CA</v>
      </c>
      <c r="L4259">
        <f t="shared" si="229"/>
        <v>3766.6879999999996</v>
      </c>
      <c r="M4259">
        <f t="shared" si="230"/>
        <v>1318.269</v>
      </c>
      <c r="X4259">
        <f t="shared" si="236"/>
        <v>2.8579458637175481E-2</v>
      </c>
    </row>
    <row r="4260" spans="1:24">
      <c r="A4260">
        <v>2021</v>
      </c>
      <c r="B4260" t="str">
        <f t="shared" si="237"/>
        <v>Ventura County Air Pollution Control District</v>
      </c>
      <c r="C4260" t="str">
        <f t="shared" si="235"/>
        <v>Special District</v>
      </c>
      <c r="D4260" t="str">
        <f t="shared" si="235"/>
        <v>06</v>
      </c>
      <c r="E4260" t="str">
        <f t="shared" si="235"/>
        <v>111</v>
      </c>
      <c r="F4260">
        <f t="shared" si="235"/>
        <v>99096</v>
      </c>
      <c r="G4260" t="str">
        <f t="shared" si="235"/>
        <v>CA</v>
      </c>
      <c r="L4260">
        <f t="shared" si="229"/>
        <v>27.113</v>
      </c>
      <c r="M4260">
        <f t="shared" si="230"/>
        <v>13.530999999999999</v>
      </c>
      <c r="X4260" t="str">
        <f t="shared" si="236"/>
        <v/>
      </c>
    </row>
    <row r="4261" spans="1:24">
      <c r="A4261">
        <v>2021</v>
      </c>
      <c r="B4261" t="str">
        <f t="shared" si="237"/>
        <v>Ventura County Office of Education</v>
      </c>
      <c r="C4261" t="str">
        <f t="shared" si="235"/>
        <v>School District</v>
      </c>
      <c r="D4261" t="str">
        <f t="shared" si="235"/>
        <v>06</v>
      </c>
      <c r="E4261" t="str">
        <f t="shared" si="235"/>
        <v>111</v>
      </c>
      <c r="F4261" t="str">
        <f t="shared" si="235"/>
        <v>91047</v>
      </c>
      <c r="G4261" t="str">
        <f t="shared" si="235"/>
        <v>CA</v>
      </c>
      <c r="L4261">
        <f t="shared" si="229"/>
        <v>355.30346199999997</v>
      </c>
      <c r="M4261">
        <f t="shared" si="230"/>
        <v>118.31639199999999</v>
      </c>
      <c r="X4261">
        <f t="shared" si="236"/>
        <v>-0.1641107589073115</v>
      </c>
    </row>
    <row r="4262" spans="1:24">
      <c r="A4262">
        <v>2021</v>
      </c>
      <c r="B4262" t="str">
        <f t="shared" si="237"/>
        <v>Ventura County Schools Business Services</v>
      </c>
      <c r="C4262" t="str">
        <f t="shared" si="235"/>
        <v>Special District</v>
      </c>
      <c r="D4262" t="str">
        <f t="shared" si="235"/>
        <v>06</v>
      </c>
      <c r="E4262" t="str">
        <f t="shared" si="235"/>
        <v>111</v>
      </c>
      <c r="F4262" t="str">
        <f t="shared" si="235"/>
        <v>99105</v>
      </c>
      <c r="G4262" t="str">
        <f t="shared" si="235"/>
        <v>CA</v>
      </c>
      <c r="L4262">
        <f t="shared" si="229"/>
        <v>2.3383509999999998</v>
      </c>
      <c r="M4262">
        <f t="shared" si="230"/>
        <v>2.3382169999999998</v>
      </c>
      <c r="X4262" t="str">
        <f t="shared" si="236"/>
        <v/>
      </c>
    </row>
    <row r="4263" spans="1:24">
      <c r="A4263">
        <v>2021</v>
      </c>
      <c r="B4263" t="str">
        <f t="shared" si="237"/>
        <v>Ventura County Transportation Commission</v>
      </c>
      <c r="C4263" t="str">
        <f t="shared" si="235"/>
        <v>Special District</v>
      </c>
      <c r="D4263" t="str">
        <f t="shared" si="235"/>
        <v>06</v>
      </c>
      <c r="E4263" t="str">
        <f t="shared" si="235"/>
        <v>111</v>
      </c>
      <c r="F4263">
        <f t="shared" si="235"/>
        <v>99097</v>
      </c>
      <c r="G4263" t="str">
        <f t="shared" si="235"/>
        <v>CA</v>
      </c>
      <c r="L4263">
        <f t="shared" si="229"/>
        <v>96.398789999999991</v>
      </c>
      <c r="M4263">
        <f t="shared" si="230"/>
        <v>18.326819</v>
      </c>
      <c r="X4263">
        <f t="shared" si="236"/>
        <v>-0.22959078138683384</v>
      </c>
    </row>
    <row r="4264" spans="1:24">
      <c r="A4264">
        <v>2021</v>
      </c>
      <c r="B4264" t="str">
        <f t="shared" si="237"/>
        <v>Ventura Unified School District</v>
      </c>
      <c r="C4264" t="str">
        <f t="shared" si="235"/>
        <v>School District</v>
      </c>
      <c r="D4264" t="str">
        <f t="shared" si="235"/>
        <v>06</v>
      </c>
      <c r="E4264" t="str">
        <f t="shared" si="235"/>
        <v>111</v>
      </c>
      <c r="F4264" t="str">
        <f t="shared" si="235"/>
        <v>40980</v>
      </c>
      <c r="G4264" t="str">
        <f t="shared" si="235"/>
        <v>CA</v>
      </c>
      <c r="L4264">
        <f t="shared" si="229"/>
        <v>455.924441</v>
      </c>
      <c r="M4264">
        <f t="shared" si="230"/>
        <v>218.49112299999999</v>
      </c>
      <c r="X4264">
        <f t="shared" si="236"/>
        <v>4.7173406146537311E-2</v>
      </c>
    </row>
    <row r="4265" spans="1:24">
      <c r="A4265">
        <v>2021</v>
      </c>
      <c r="B4265" t="str">
        <f t="shared" si="237"/>
        <v>Vernon</v>
      </c>
      <c r="C4265" t="str">
        <f t="shared" si="235"/>
        <v>City</v>
      </c>
      <c r="D4265" t="str">
        <f t="shared" si="235"/>
        <v>06</v>
      </c>
      <c r="E4265" t="str">
        <f t="shared" si="235"/>
        <v>037</v>
      </c>
      <c r="F4265">
        <f t="shared" si="235"/>
        <v>82422</v>
      </c>
      <c r="G4265" t="str">
        <f t="shared" si="235"/>
        <v>CA</v>
      </c>
      <c r="L4265">
        <f t="shared" si="229"/>
        <v>351.40967499999999</v>
      </c>
      <c r="M4265">
        <f t="shared" si="230"/>
        <v>69.56747</v>
      </c>
      <c r="X4265">
        <f t="shared" si="236"/>
        <v>0.13820911393955743</v>
      </c>
    </row>
    <row r="4266" spans="1:24">
      <c r="A4266">
        <v>2021</v>
      </c>
      <c r="B4266" t="str">
        <f t="shared" si="237"/>
        <v>Victor Elementary School District</v>
      </c>
      <c r="C4266" t="str">
        <f t="shared" si="235"/>
        <v>School District</v>
      </c>
      <c r="D4266" t="str">
        <f t="shared" si="235"/>
        <v>06</v>
      </c>
      <c r="E4266" t="str">
        <f t="shared" si="235"/>
        <v>071</v>
      </c>
      <c r="F4266" t="str">
        <f t="shared" si="235"/>
        <v>41040</v>
      </c>
      <c r="G4266" t="str">
        <f t="shared" si="235"/>
        <v>CA</v>
      </c>
      <c r="L4266">
        <f t="shared" si="229"/>
        <v>404.88647099999997</v>
      </c>
      <c r="M4266">
        <f t="shared" si="230"/>
        <v>192.72459499999999</v>
      </c>
      <c r="X4266">
        <f t="shared" si="236"/>
        <v>9.0976750424759736E-2</v>
      </c>
    </row>
    <row r="4267" spans="1:24">
      <c r="A4267">
        <v>2021</v>
      </c>
      <c r="B4267" t="str">
        <f t="shared" si="237"/>
        <v>Victor Valley Union High School District</v>
      </c>
      <c r="C4267" t="str">
        <f t="shared" ref="C4267:G4276" si="238">C1404</f>
        <v>School District</v>
      </c>
      <c r="D4267" t="str">
        <f t="shared" si="238"/>
        <v>06</v>
      </c>
      <c r="E4267" t="str">
        <f t="shared" si="238"/>
        <v>071</v>
      </c>
      <c r="F4267" t="str">
        <f t="shared" si="238"/>
        <v>36972</v>
      </c>
      <c r="G4267" t="str">
        <f t="shared" si="238"/>
        <v>CA</v>
      </c>
      <c r="L4267">
        <f t="shared" si="229"/>
        <v>384.19969699999996</v>
      </c>
      <c r="M4267">
        <f t="shared" si="230"/>
        <v>182.22272999999998</v>
      </c>
      <c r="X4267">
        <f t="shared" si="236"/>
        <v>0.12481047464250236</v>
      </c>
    </row>
    <row r="4268" spans="1:24">
      <c r="A4268">
        <v>2021</v>
      </c>
      <c r="B4268" t="str">
        <f t="shared" si="237"/>
        <v>Victorville</v>
      </c>
      <c r="C4268" t="str">
        <f t="shared" si="238"/>
        <v>City</v>
      </c>
      <c r="D4268" t="str">
        <f t="shared" si="238"/>
        <v>06</v>
      </c>
      <c r="E4268" t="str">
        <f t="shared" si="238"/>
        <v>071</v>
      </c>
      <c r="F4268">
        <f t="shared" si="238"/>
        <v>82590</v>
      </c>
      <c r="G4268" t="str">
        <f t="shared" si="238"/>
        <v>CA</v>
      </c>
      <c r="L4268">
        <f t="shared" si="229"/>
        <v>363.61506199999997</v>
      </c>
      <c r="M4268">
        <f t="shared" si="230"/>
        <v>88.884103999999994</v>
      </c>
      <c r="X4268">
        <f t="shared" si="236"/>
        <v>0.22090102338791803</v>
      </c>
    </row>
    <row r="4269" spans="1:24">
      <c r="A4269">
        <v>2021</v>
      </c>
      <c r="B4269" t="str">
        <f t="shared" si="237"/>
        <v>Villa Park</v>
      </c>
      <c r="C4269" t="str">
        <f t="shared" si="238"/>
        <v>City</v>
      </c>
      <c r="D4269" t="str">
        <f t="shared" si="238"/>
        <v>06</v>
      </c>
      <c r="E4269" t="str">
        <f t="shared" si="238"/>
        <v>059</v>
      </c>
      <c r="F4269">
        <f t="shared" si="238"/>
        <v>82744</v>
      </c>
      <c r="G4269" t="str">
        <f t="shared" si="238"/>
        <v>CA</v>
      </c>
      <c r="L4269">
        <f t="shared" si="229"/>
        <v>9.7355009999999993</v>
      </c>
      <c r="M4269">
        <f t="shared" si="230"/>
        <v>4.3363899999999997</v>
      </c>
      <c r="X4269">
        <f t="shared" si="236"/>
        <v>0.10057694694125513</v>
      </c>
    </row>
    <row r="4270" spans="1:24">
      <c r="A4270">
        <v>2021</v>
      </c>
      <c r="B4270" t="str">
        <f t="shared" si="237"/>
        <v>Vineland Elementary School District</v>
      </c>
      <c r="C4270" t="str">
        <f t="shared" si="238"/>
        <v>School District</v>
      </c>
      <c r="D4270" t="str">
        <f t="shared" si="238"/>
        <v>06</v>
      </c>
      <c r="E4270" t="str">
        <f t="shared" si="238"/>
        <v>029</v>
      </c>
      <c r="F4270" t="str">
        <f t="shared" si="238"/>
        <v>41130</v>
      </c>
      <c r="G4270" t="str">
        <f t="shared" si="238"/>
        <v>CA</v>
      </c>
      <c r="L4270">
        <f t="shared" si="229"/>
        <v>25.415358999999999</v>
      </c>
      <c r="M4270">
        <f t="shared" si="230"/>
        <v>11.747401</v>
      </c>
      <c r="X4270">
        <f t="shared" si="236"/>
        <v>8.1800388428209497E-2</v>
      </c>
    </row>
    <row r="4271" spans="1:24">
      <c r="A4271">
        <v>2021</v>
      </c>
      <c r="B4271" t="str">
        <f t="shared" si="237"/>
        <v>Visalia</v>
      </c>
      <c r="C4271" t="str">
        <f t="shared" si="238"/>
        <v>City</v>
      </c>
      <c r="D4271" t="str">
        <f t="shared" si="238"/>
        <v>06</v>
      </c>
      <c r="E4271" t="str">
        <f t="shared" si="238"/>
        <v>107</v>
      </c>
      <c r="F4271">
        <f t="shared" si="238"/>
        <v>82954</v>
      </c>
      <c r="G4271" t="str">
        <f t="shared" si="238"/>
        <v>CA</v>
      </c>
      <c r="L4271">
        <f t="shared" si="229"/>
        <v>328.61112700000001</v>
      </c>
      <c r="M4271">
        <f t="shared" si="230"/>
        <v>84.262320000000003</v>
      </c>
      <c r="X4271">
        <f t="shared" si="236"/>
        <v>5.4673834893438675E-2</v>
      </c>
    </row>
    <row r="4272" spans="1:24">
      <c r="A4272">
        <v>2021</v>
      </c>
      <c r="B4272" t="str">
        <f t="shared" si="237"/>
        <v>Visalia Unified School District</v>
      </c>
      <c r="C4272" t="str">
        <f t="shared" si="238"/>
        <v>School District</v>
      </c>
      <c r="D4272" t="str">
        <f t="shared" si="238"/>
        <v>06</v>
      </c>
      <c r="E4272" t="str">
        <f t="shared" si="238"/>
        <v>107</v>
      </c>
      <c r="F4272" t="str">
        <f t="shared" si="238"/>
        <v>41160</v>
      </c>
      <c r="G4272" t="str">
        <f t="shared" si="238"/>
        <v>CA</v>
      </c>
      <c r="L4272">
        <f t="shared" si="229"/>
        <v>894.58680299999992</v>
      </c>
      <c r="M4272">
        <f t="shared" si="230"/>
        <v>414.25277499999999</v>
      </c>
      <c r="X4272">
        <f t="shared" si="236"/>
        <v>6.2707902617276046E-2</v>
      </c>
    </row>
    <row r="4273" spans="1:24">
      <c r="A4273">
        <v>2021</v>
      </c>
      <c r="B4273" t="str">
        <f t="shared" si="237"/>
        <v>Vista</v>
      </c>
      <c r="C4273" t="str">
        <f t="shared" si="238"/>
        <v>City</v>
      </c>
      <c r="D4273" t="str">
        <f t="shared" si="238"/>
        <v>06</v>
      </c>
      <c r="E4273" t="str">
        <f t="shared" si="238"/>
        <v>073</v>
      </c>
      <c r="F4273">
        <f t="shared" si="238"/>
        <v>82996</v>
      </c>
      <c r="G4273" t="str">
        <f t="shared" si="238"/>
        <v>CA</v>
      </c>
      <c r="L4273">
        <f t="shared" ref="L4273:L4336" si="239">IFERROR(VLOOKUP(B4273,revenue2021,12,0)*0.000001,IFERROR(L1410/(1+$X4273),L1410))</f>
        <v>249.41295699999998</v>
      </c>
      <c r="M4273">
        <f t="shared" ref="M4273:M4336" si="240">IFERROR(VLOOKUP(B4273,revenue2021,13,0)*0.000001,IFERROR(M1410/(1+$X4273),M1410))</f>
        <v>100.224452</v>
      </c>
      <c r="X4273">
        <f t="shared" si="236"/>
        <v>1.9663712295787658E-2</v>
      </c>
    </row>
    <row r="4274" spans="1:24">
      <c r="A4274">
        <v>2021</v>
      </c>
      <c r="B4274" t="str">
        <f t="shared" si="237"/>
        <v>Vista Unified School District</v>
      </c>
      <c r="C4274" t="str">
        <f t="shared" si="238"/>
        <v>School District</v>
      </c>
      <c r="D4274" t="str">
        <f t="shared" si="238"/>
        <v>06</v>
      </c>
      <c r="E4274" t="str">
        <f t="shared" si="238"/>
        <v>073</v>
      </c>
      <c r="F4274" t="str">
        <f t="shared" si="238"/>
        <v>41190</v>
      </c>
      <c r="G4274" t="str">
        <f t="shared" si="238"/>
        <v>CA</v>
      </c>
      <c r="L4274">
        <f t="shared" si="239"/>
        <v>619.563489</v>
      </c>
      <c r="M4274">
        <f t="shared" si="240"/>
        <v>286.80478699999998</v>
      </c>
      <c r="X4274">
        <f t="shared" si="236"/>
        <v>6.9043917171225586E-2</v>
      </c>
    </row>
    <row r="4275" spans="1:24">
      <c r="A4275">
        <v>2021</v>
      </c>
      <c r="B4275" t="str">
        <f t="shared" si="237"/>
        <v>Walnut</v>
      </c>
      <c r="C4275" t="str">
        <f t="shared" si="238"/>
        <v>City</v>
      </c>
      <c r="D4275" t="str">
        <f t="shared" si="238"/>
        <v>06</v>
      </c>
      <c r="E4275" t="str">
        <f t="shared" si="238"/>
        <v>037</v>
      </c>
      <c r="F4275">
        <f t="shared" si="238"/>
        <v>83332</v>
      </c>
      <c r="G4275" t="str">
        <f t="shared" si="238"/>
        <v>CA</v>
      </c>
      <c r="L4275">
        <f t="shared" si="239"/>
        <v>34.226807999999998</v>
      </c>
      <c r="M4275">
        <f t="shared" si="240"/>
        <v>13.760361999999999</v>
      </c>
      <c r="X4275">
        <f t="shared" si="236"/>
        <v>9.1255658163610823E-2</v>
      </c>
    </row>
    <row r="4276" spans="1:24">
      <c r="A4276">
        <v>2021</v>
      </c>
      <c r="B4276" t="str">
        <f t="shared" si="237"/>
        <v>Walnut Creek</v>
      </c>
      <c r="C4276" t="str">
        <f t="shared" si="238"/>
        <v>City</v>
      </c>
      <c r="D4276" t="str">
        <f t="shared" si="238"/>
        <v>06</v>
      </c>
      <c r="E4276" t="str">
        <f t="shared" si="238"/>
        <v>013</v>
      </c>
      <c r="F4276">
        <f t="shared" si="238"/>
        <v>83346</v>
      </c>
      <c r="G4276" t="str">
        <f t="shared" si="238"/>
        <v>CA</v>
      </c>
      <c r="L4276">
        <f t="shared" si="239"/>
        <v>207.51112499999999</v>
      </c>
      <c r="M4276">
        <f t="shared" si="240"/>
        <v>89.175949000000003</v>
      </c>
      <c r="X4276">
        <f t="shared" si="236"/>
        <v>4.1649965094216028E-2</v>
      </c>
    </row>
    <row r="4277" spans="1:24">
      <c r="A4277">
        <v>2021</v>
      </c>
      <c r="B4277" t="str">
        <f t="shared" si="237"/>
        <v>Walnut Creek School District</v>
      </c>
      <c r="C4277" t="str">
        <f t="shared" ref="C4277:G4286" si="241">C1414</f>
        <v>School District</v>
      </c>
      <c r="D4277" t="str">
        <f t="shared" si="241"/>
        <v>06</v>
      </c>
      <c r="E4277" t="str">
        <f t="shared" si="241"/>
        <v>013</v>
      </c>
      <c r="F4277" t="str">
        <f t="shared" si="241"/>
        <v>41250</v>
      </c>
      <c r="G4277" t="str">
        <f t="shared" si="241"/>
        <v>CA</v>
      </c>
      <c r="L4277">
        <f t="shared" si="239"/>
        <v>91.173784999999995</v>
      </c>
      <c r="M4277">
        <f t="shared" si="240"/>
        <v>42.464832999999999</v>
      </c>
      <c r="X4277" t="str">
        <f t="shared" si="236"/>
        <v/>
      </c>
    </row>
    <row r="4278" spans="1:24">
      <c r="A4278">
        <v>2021</v>
      </c>
      <c r="B4278" t="str">
        <f t="shared" si="237"/>
        <v>Walnut Valley Unified School District</v>
      </c>
      <c r="C4278" t="str">
        <f t="shared" si="241"/>
        <v>School District</v>
      </c>
      <c r="D4278" t="str">
        <f t="shared" si="241"/>
        <v>06</v>
      </c>
      <c r="E4278" t="str">
        <f t="shared" si="241"/>
        <v>037</v>
      </c>
      <c r="F4278" t="str">
        <f t="shared" si="241"/>
        <v>41280</v>
      </c>
      <c r="G4278" t="str">
        <f t="shared" si="241"/>
        <v>CA</v>
      </c>
      <c r="L4278">
        <f t="shared" si="239"/>
        <v>373.300793</v>
      </c>
      <c r="M4278">
        <f t="shared" si="240"/>
        <v>175.63185799999999</v>
      </c>
      <c r="X4278">
        <f t="shared" si="236"/>
        <v>4.518296232839672E-2</v>
      </c>
    </row>
    <row r="4279" spans="1:24">
      <c r="A4279">
        <v>2021</v>
      </c>
      <c r="B4279" t="str">
        <f t="shared" si="237"/>
        <v>Warner Unified School District</v>
      </c>
      <c r="C4279" t="str">
        <f t="shared" si="241"/>
        <v>School District</v>
      </c>
      <c r="D4279" t="str">
        <f t="shared" si="241"/>
        <v>06</v>
      </c>
      <c r="E4279" t="str">
        <f t="shared" si="241"/>
        <v>073</v>
      </c>
      <c r="F4279" t="str">
        <f t="shared" si="241"/>
        <v>00042</v>
      </c>
      <c r="G4279" t="str">
        <f t="shared" si="241"/>
        <v>CA</v>
      </c>
      <c r="L4279">
        <f t="shared" si="239"/>
        <v>9.9469630000000002</v>
      </c>
      <c r="M4279">
        <f t="shared" si="240"/>
        <v>4.8071729999999997</v>
      </c>
      <c r="X4279">
        <f t="shared" si="236"/>
        <v>0.25556445434498526</v>
      </c>
    </row>
    <row r="4280" spans="1:24">
      <c r="A4280">
        <v>2021</v>
      </c>
      <c r="B4280" t="str">
        <f t="shared" si="237"/>
        <v>Wasco</v>
      </c>
      <c r="C4280" t="str">
        <f t="shared" si="241"/>
        <v>City</v>
      </c>
      <c r="D4280" t="str">
        <f t="shared" si="241"/>
        <v>06</v>
      </c>
      <c r="E4280" t="str">
        <f t="shared" si="241"/>
        <v>065</v>
      </c>
      <c r="F4280">
        <f t="shared" si="241"/>
        <v>83542</v>
      </c>
      <c r="G4280" t="str">
        <f t="shared" si="241"/>
        <v>CA</v>
      </c>
      <c r="L4280">
        <f t="shared" si="239"/>
        <v>36.725581999999996</v>
      </c>
      <c r="M4280">
        <f t="shared" si="240"/>
        <v>12.601016999999999</v>
      </c>
      <c r="X4280">
        <f t="shared" si="236"/>
        <v>6.6776615440326231E-2</v>
      </c>
    </row>
    <row r="4281" spans="1:24">
      <c r="A4281">
        <v>2021</v>
      </c>
      <c r="B4281" t="str">
        <f t="shared" si="237"/>
        <v>Wasco Union Elementary School District</v>
      </c>
      <c r="C4281" t="str">
        <f t="shared" si="241"/>
        <v>School District</v>
      </c>
      <c r="D4281" t="str">
        <f t="shared" si="241"/>
        <v>06</v>
      </c>
      <c r="E4281" t="str">
        <f t="shared" si="241"/>
        <v>029</v>
      </c>
      <c r="F4281" t="str">
        <f t="shared" si="241"/>
        <v>41400</v>
      </c>
      <c r="G4281" t="str">
        <f t="shared" si="241"/>
        <v>CA</v>
      </c>
      <c r="L4281">
        <f t="shared" si="239"/>
        <v>128.96974399999999</v>
      </c>
      <c r="M4281">
        <f t="shared" si="240"/>
        <v>59.008811999999999</v>
      </c>
      <c r="X4281">
        <f t="shared" si="236"/>
        <v>0.10716757433418952</v>
      </c>
    </row>
    <row r="4282" spans="1:24">
      <c r="A4282">
        <v>2021</v>
      </c>
      <c r="B4282" t="str">
        <f t="shared" si="237"/>
        <v>Wasco Union High School District</v>
      </c>
      <c r="C4282" t="str">
        <f t="shared" si="241"/>
        <v>School District</v>
      </c>
      <c r="D4282" t="str">
        <f t="shared" si="241"/>
        <v>06</v>
      </c>
      <c r="E4282" t="str">
        <f t="shared" si="241"/>
        <v>029</v>
      </c>
      <c r="F4282" t="str">
        <f t="shared" si="241"/>
        <v>41430</v>
      </c>
      <c r="G4282" t="str">
        <f t="shared" si="241"/>
        <v>CA</v>
      </c>
      <c r="L4282">
        <f t="shared" si="239"/>
        <v>67.934057999999993</v>
      </c>
      <c r="M4282">
        <f t="shared" si="240"/>
        <v>31.384907999999999</v>
      </c>
      <c r="X4282">
        <f t="shared" si="236"/>
        <v>7.9778235033516554E-2</v>
      </c>
    </row>
    <row r="4283" spans="1:24">
      <c r="A4283">
        <v>2021</v>
      </c>
      <c r="B4283" t="str">
        <f t="shared" si="237"/>
        <v>Washington Colony Elementary School District</v>
      </c>
      <c r="C4283" t="str">
        <f t="shared" si="241"/>
        <v>School District</v>
      </c>
      <c r="D4283" t="str">
        <f t="shared" si="241"/>
        <v>06</v>
      </c>
      <c r="E4283" t="str">
        <f t="shared" si="241"/>
        <v>019</v>
      </c>
      <c r="F4283" t="str">
        <f t="shared" si="241"/>
        <v>41460</v>
      </c>
      <c r="G4283" t="str">
        <f t="shared" si="241"/>
        <v>CA</v>
      </c>
      <c r="L4283">
        <f t="shared" si="239"/>
        <v>14.062106999999999</v>
      </c>
      <c r="M4283">
        <f t="shared" si="240"/>
        <v>6.5439910000000001</v>
      </c>
      <c r="X4283">
        <f t="shared" si="236"/>
        <v>9.2080001045576176E-2</v>
      </c>
    </row>
    <row r="4284" spans="1:24">
      <c r="A4284">
        <v>2021</v>
      </c>
      <c r="B4284" t="str">
        <f t="shared" si="237"/>
        <v>Washington Unified School District</v>
      </c>
      <c r="C4284" t="str">
        <f t="shared" si="241"/>
        <v>School District</v>
      </c>
      <c r="D4284" t="str">
        <f t="shared" si="241"/>
        <v>06</v>
      </c>
      <c r="E4284" t="str">
        <f t="shared" si="241"/>
        <v>019</v>
      </c>
      <c r="F4284" t="str">
        <f t="shared" si="241"/>
        <v>01415</v>
      </c>
      <c r="G4284" t="str">
        <f t="shared" si="241"/>
        <v>CA</v>
      </c>
      <c r="L4284">
        <f t="shared" si="239"/>
        <v>90.764253999999994</v>
      </c>
      <c r="M4284">
        <f t="shared" si="240"/>
        <v>42.991442999999997</v>
      </c>
      <c r="X4284">
        <f t="shared" si="236"/>
        <v>7.8860483066520673E-2</v>
      </c>
    </row>
    <row r="4285" spans="1:24">
      <c r="A4285">
        <v>2021</v>
      </c>
      <c r="B4285" t="str">
        <f t="shared" si="237"/>
        <v>Washington Unified School District (Yolo County)</v>
      </c>
      <c r="C4285" t="str">
        <f t="shared" si="241"/>
        <v>School District</v>
      </c>
      <c r="D4285" t="str">
        <f t="shared" si="241"/>
        <v>06</v>
      </c>
      <c r="E4285" t="str">
        <f t="shared" si="241"/>
        <v>113</v>
      </c>
      <c r="F4285" t="str">
        <f t="shared" si="241"/>
        <v>41580</v>
      </c>
      <c r="G4285" t="str">
        <f t="shared" si="241"/>
        <v>CA</v>
      </c>
      <c r="L4285">
        <f t="shared" si="239"/>
        <v>230.30443299999999</v>
      </c>
      <c r="M4285">
        <f t="shared" si="240"/>
        <v>104.285529</v>
      </c>
      <c r="X4285" t="str">
        <f t="shared" si="236"/>
        <v/>
      </c>
    </row>
    <row r="4286" spans="1:24">
      <c r="A4286">
        <v>2021</v>
      </c>
      <c r="B4286" t="str">
        <f t="shared" si="237"/>
        <v>Washington Union School District</v>
      </c>
      <c r="C4286" t="str">
        <f t="shared" si="241"/>
        <v>School District</v>
      </c>
      <c r="D4286" t="str">
        <f t="shared" si="241"/>
        <v>06</v>
      </c>
      <c r="E4286" t="str">
        <f t="shared" si="241"/>
        <v>053</v>
      </c>
      <c r="F4286" t="str">
        <f t="shared" si="241"/>
        <v>41610</v>
      </c>
      <c r="G4286" t="str">
        <f t="shared" si="241"/>
        <v>CA</v>
      </c>
      <c r="L4286">
        <f t="shared" si="239"/>
        <v>19.880883000000001</v>
      </c>
      <c r="M4286">
        <f t="shared" si="240"/>
        <v>9.5859519999999989</v>
      </c>
      <c r="X4286" t="str">
        <f t="shared" si="236"/>
        <v/>
      </c>
    </row>
    <row r="4287" spans="1:24">
      <c r="A4287">
        <v>2021</v>
      </c>
      <c r="B4287" t="str">
        <f t="shared" si="237"/>
        <v>Waterford</v>
      </c>
      <c r="C4287" t="str">
        <f t="shared" ref="C4287:G4296" si="242">C1424</f>
        <v>City</v>
      </c>
      <c r="D4287" t="str">
        <f t="shared" si="242"/>
        <v>06</v>
      </c>
      <c r="E4287" t="str">
        <f t="shared" si="242"/>
        <v>099</v>
      </c>
      <c r="F4287" t="str">
        <f t="shared" si="242"/>
        <v>83612</v>
      </c>
      <c r="G4287" t="str">
        <f t="shared" si="242"/>
        <v>CA</v>
      </c>
      <c r="L4287">
        <f t="shared" si="239"/>
        <v>13.11652</v>
      </c>
      <c r="M4287">
        <f t="shared" si="240"/>
        <v>3.6025129999999996</v>
      </c>
      <c r="X4287">
        <f t="shared" si="236"/>
        <v>6.0776179794696392E-2</v>
      </c>
    </row>
    <row r="4288" spans="1:24">
      <c r="A4288">
        <v>2021</v>
      </c>
      <c r="B4288" t="str">
        <f t="shared" si="237"/>
        <v>Waterford Unified School District</v>
      </c>
      <c r="C4288" t="str">
        <f t="shared" si="242"/>
        <v>School District</v>
      </c>
      <c r="D4288" t="str">
        <f t="shared" si="242"/>
        <v>06</v>
      </c>
      <c r="E4288" t="str">
        <f t="shared" si="242"/>
        <v>099</v>
      </c>
      <c r="F4288" t="str">
        <f t="shared" si="242"/>
        <v>00063</v>
      </c>
      <c r="G4288" t="str">
        <f t="shared" si="242"/>
        <v>CA</v>
      </c>
      <c r="L4288">
        <f t="shared" si="239"/>
        <v>66.890502999999995</v>
      </c>
      <c r="M4288">
        <f t="shared" si="240"/>
        <v>32.125479999999996</v>
      </c>
      <c r="X4288">
        <f t="shared" si="236"/>
        <v>9.559532787034411E-2</v>
      </c>
    </row>
    <row r="4289" spans="1:24">
      <c r="A4289">
        <v>2021</v>
      </c>
      <c r="B4289" t="str">
        <f t="shared" si="237"/>
        <v>Watsonville</v>
      </c>
      <c r="C4289" t="str">
        <f t="shared" si="242"/>
        <v>City</v>
      </c>
      <c r="D4289" t="str">
        <f t="shared" si="242"/>
        <v>06</v>
      </c>
      <c r="E4289" t="str">
        <f t="shared" si="242"/>
        <v>087</v>
      </c>
      <c r="F4289">
        <f t="shared" si="242"/>
        <v>83668</v>
      </c>
      <c r="G4289" t="str">
        <f t="shared" si="242"/>
        <v>CA</v>
      </c>
      <c r="L4289">
        <f t="shared" si="239"/>
        <v>170.394881</v>
      </c>
      <c r="M4289">
        <f t="shared" si="240"/>
        <v>45.884924999999996</v>
      </c>
      <c r="X4289">
        <f t="shared" si="236"/>
        <v>7.9065022990183489E-2</v>
      </c>
    </row>
    <row r="4290" spans="1:24">
      <c r="A4290">
        <v>2021</v>
      </c>
      <c r="B4290" t="str">
        <f t="shared" si="237"/>
        <v>Waugh Elementary School District</v>
      </c>
      <c r="C4290" t="str">
        <f t="shared" si="242"/>
        <v>School District</v>
      </c>
      <c r="D4290" t="str">
        <f t="shared" si="242"/>
        <v>06</v>
      </c>
      <c r="E4290" t="str">
        <f t="shared" si="242"/>
        <v>097</v>
      </c>
      <c r="F4290" t="str">
        <f t="shared" si="242"/>
        <v>41790</v>
      </c>
      <c r="G4290" t="str">
        <f t="shared" si="242"/>
        <v>CA</v>
      </c>
      <c r="L4290">
        <f t="shared" si="239"/>
        <v>19.507552999999998</v>
      </c>
      <c r="M4290">
        <f t="shared" si="240"/>
        <v>9.2829239999999995</v>
      </c>
      <c r="X4290">
        <f t="shared" si="236"/>
        <v>5.9449615058876734E-2</v>
      </c>
    </row>
    <row r="4291" spans="1:24">
      <c r="A4291">
        <v>2021</v>
      </c>
      <c r="B4291" t="str">
        <f t="shared" si="237"/>
        <v>Waukena Joint Union Elementary School District</v>
      </c>
      <c r="C4291" t="str">
        <f t="shared" si="242"/>
        <v>School District</v>
      </c>
      <c r="D4291" t="str">
        <f t="shared" si="242"/>
        <v>06</v>
      </c>
      <c r="E4291" t="str">
        <f t="shared" si="242"/>
        <v>031</v>
      </c>
      <c r="F4291" t="str">
        <f t="shared" si="242"/>
        <v>41820</v>
      </c>
      <c r="G4291" t="str">
        <f t="shared" si="242"/>
        <v>CA</v>
      </c>
      <c r="L4291">
        <f t="shared" si="239"/>
        <v>6.3255799999999995</v>
      </c>
      <c r="M4291">
        <f t="shared" si="240"/>
        <v>3.0530930000000001</v>
      </c>
      <c r="X4291">
        <f t="shared" si="236"/>
        <v>6.2301182713747356E-2</v>
      </c>
    </row>
    <row r="4292" spans="1:24">
      <c r="A4292">
        <v>2021</v>
      </c>
      <c r="B4292" t="str">
        <f t="shared" si="237"/>
        <v>Weaver Union School District</v>
      </c>
      <c r="C4292" t="str">
        <f t="shared" si="242"/>
        <v>School District</v>
      </c>
      <c r="D4292" t="str">
        <f t="shared" si="242"/>
        <v>06</v>
      </c>
      <c r="E4292" t="str">
        <f t="shared" si="242"/>
        <v>047</v>
      </c>
      <c r="F4292" t="str">
        <f t="shared" si="242"/>
        <v>41880</v>
      </c>
      <c r="G4292" t="str">
        <f t="shared" si="242"/>
        <v>CA</v>
      </c>
      <c r="L4292">
        <f t="shared" si="239"/>
        <v>97.567372999999989</v>
      </c>
      <c r="M4292">
        <f t="shared" si="240"/>
        <v>42.029752999999999</v>
      </c>
      <c r="X4292" t="str">
        <f t="shared" si="236"/>
        <v/>
      </c>
    </row>
    <row r="4293" spans="1:24">
      <c r="A4293">
        <v>2021</v>
      </c>
      <c r="B4293" t="str">
        <f t="shared" si="237"/>
        <v>Weed</v>
      </c>
      <c r="C4293" t="str">
        <f t="shared" si="242"/>
        <v>City</v>
      </c>
      <c r="D4293" t="str">
        <f t="shared" si="242"/>
        <v>06</v>
      </c>
      <c r="E4293" t="str">
        <f t="shared" si="242"/>
        <v>093</v>
      </c>
      <c r="F4293" t="str">
        <f t="shared" si="242"/>
        <v>83850</v>
      </c>
      <c r="G4293" t="str">
        <f t="shared" si="242"/>
        <v>CA</v>
      </c>
      <c r="L4293">
        <f t="shared" si="239"/>
        <v>13.086051999999999</v>
      </c>
      <c r="M4293">
        <f t="shared" si="240"/>
        <v>4.3538990000000002</v>
      </c>
      <c r="X4293">
        <f t="shared" si="236"/>
        <v>0.44681810641985636</v>
      </c>
    </row>
    <row r="4294" spans="1:24">
      <c r="A4294">
        <v>2021</v>
      </c>
      <c r="B4294" t="str">
        <f t="shared" si="237"/>
        <v>West Contra Costa Unified School District</v>
      </c>
      <c r="C4294" t="str">
        <f t="shared" si="242"/>
        <v>School District</v>
      </c>
      <c r="D4294" t="str">
        <f t="shared" si="242"/>
        <v>06</v>
      </c>
      <c r="E4294" t="str">
        <f t="shared" si="242"/>
        <v>013</v>
      </c>
      <c r="F4294" t="str">
        <f t="shared" si="242"/>
        <v>32550</v>
      </c>
      <c r="G4294" t="str">
        <f t="shared" si="242"/>
        <v>CA</v>
      </c>
      <c r="L4294">
        <f t="shared" si="239"/>
        <v>1044.0222879999999</v>
      </c>
      <c r="M4294">
        <f t="shared" si="240"/>
        <v>430.786902</v>
      </c>
      <c r="X4294">
        <f t="shared" si="236"/>
        <v>3.7872411584564225E-2</v>
      </c>
    </row>
    <row r="4295" spans="1:24">
      <c r="A4295">
        <v>2021</v>
      </c>
      <c r="B4295" t="str">
        <f t="shared" si="237"/>
        <v>West Covina</v>
      </c>
      <c r="C4295" t="str">
        <f t="shared" si="242"/>
        <v>City</v>
      </c>
      <c r="D4295" t="str">
        <f t="shared" si="242"/>
        <v>06</v>
      </c>
      <c r="E4295" t="str">
        <f t="shared" si="242"/>
        <v>037</v>
      </c>
      <c r="F4295">
        <f t="shared" si="242"/>
        <v>84200</v>
      </c>
      <c r="G4295" t="str">
        <f t="shared" si="242"/>
        <v>CA</v>
      </c>
      <c r="L4295">
        <f t="shared" si="239"/>
        <v>181.24916899999999</v>
      </c>
      <c r="M4295">
        <f t="shared" si="240"/>
        <v>72.992418999999998</v>
      </c>
      <c r="X4295">
        <f t="shared" si="236"/>
        <v>0.21250382431242704</v>
      </c>
    </row>
    <row r="4296" spans="1:24">
      <c r="A4296">
        <v>2021</v>
      </c>
      <c r="B4296" t="str">
        <f t="shared" si="237"/>
        <v>West Covina Unified School District</v>
      </c>
      <c r="C4296" t="str">
        <f t="shared" si="242"/>
        <v>School District</v>
      </c>
      <c r="D4296" t="str">
        <f t="shared" si="242"/>
        <v>06</v>
      </c>
      <c r="E4296" t="str">
        <f t="shared" si="242"/>
        <v>037</v>
      </c>
      <c r="F4296" t="str">
        <f t="shared" si="242"/>
        <v>42000</v>
      </c>
      <c r="G4296" t="str">
        <f t="shared" si="242"/>
        <v>CA</v>
      </c>
      <c r="L4296">
        <f t="shared" si="239"/>
        <v>293.740318</v>
      </c>
      <c r="M4296">
        <f t="shared" si="240"/>
        <v>136.021615</v>
      </c>
      <c r="X4296">
        <f t="shared" si="236"/>
        <v>6.3262027944531327E-2</v>
      </c>
    </row>
    <row r="4297" spans="1:24">
      <c r="A4297">
        <v>2021</v>
      </c>
      <c r="B4297" t="str">
        <f t="shared" si="237"/>
        <v>West Hollywood</v>
      </c>
      <c r="C4297" t="str">
        <f t="shared" ref="C4297:G4306" si="243">C1434</f>
        <v>City</v>
      </c>
      <c r="D4297" t="str">
        <f t="shared" si="243"/>
        <v>06</v>
      </c>
      <c r="E4297" t="str">
        <f t="shared" si="243"/>
        <v>037</v>
      </c>
      <c r="F4297">
        <f t="shared" si="243"/>
        <v>84410</v>
      </c>
      <c r="G4297" t="str">
        <f t="shared" si="243"/>
        <v>CA</v>
      </c>
      <c r="L4297">
        <f t="shared" si="239"/>
        <v>199.994291</v>
      </c>
      <c r="M4297">
        <f t="shared" si="240"/>
        <v>89.667577999999992</v>
      </c>
      <c r="X4297">
        <f t="shared" si="236"/>
        <v>0.50623781798515977</v>
      </c>
    </row>
    <row r="4298" spans="1:24">
      <c r="A4298">
        <v>2021</v>
      </c>
      <c r="B4298" t="str">
        <f t="shared" si="237"/>
        <v>West Park Elementary School District</v>
      </c>
      <c r="C4298" t="str">
        <f t="shared" si="243"/>
        <v>School District</v>
      </c>
      <c r="D4298" t="str">
        <f t="shared" si="243"/>
        <v>06</v>
      </c>
      <c r="E4298" t="str">
        <f t="shared" si="243"/>
        <v>019</v>
      </c>
      <c r="F4298" t="str">
        <f t="shared" si="243"/>
        <v>42060</v>
      </c>
      <c r="G4298" t="str">
        <f t="shared" si="243"/>
        <v>CA</v>
      </c>
      <c r="L4298">
        <f t="shared" si="239"/>
        <v>16.90192</v>
      </c>
      <c r="M4298">
        <f t="shared" si="240"/>
        <v>5.8033619999999999</v>
      </c>
      <c r="X4298">
        <f t="shared" si="236"/>
        <v>-8.4175716155602598E-2</v>
      </c>
    </row>
    <row r="4299" spans="1:24">
      <c r="A4299">
        <v>2021</v>
      </c>
      <c r="B4299" t="str">
        <f t="shared" si="237"/>
        <v>West Sacramento</v>
      </c>
      <c r="C4299" t="str">
        <f t="shared" si="243"/>
        <v>City</v>
      </c>
      <c r="D4299" t="str">
        <f t="shared" si="243"/>
        <v>06</v>
      </c>
      <c r="E4299" t="str">
        <f t="shared" si="243"/>
        <v>113</v>
      </c>
      <c r="F4299" t="str">
        <f t="shared" si="243"/>
        <v>84816</v>
      </c>
      <c r="G4299" t="str">
        <f t="shared" si="243"/>
        <v>CA</v>
      </c>
      <c r="L4299">
        <f t="shared" si="239"/>
        <v>264.668521</v>
      </c>
      <c r="M4299">
        <f t="shared" si="240"/>
        <v>83.51643</v>
      </c>
      <c r="X4299">
        <f t="shared" si="236"/>
        <v>3.3216954162918345E-2</v>
      </c>
    </row>
    <row r="4300" spans="1:24">
      <c r="A4300">
        <v>2021</v>
      </c>
      <c r="B4300" t="str">
        <f t="shared" si="237"/>
        <v>West Side Recreation and Park District</v>
      </c>
      <c r="C4300" t="str">
        <f t="shared" si="243"/>
        <v>Special District</v>
      </c>
      <c r="D4300" t="str">
        <f t="shared" si="243"/>
        <v>06</v>
      </c>
      <c r="E4300" t="str">
        <f t="shared" si="243"/>
        <v>029</v>
      </c>
      <c r="F4300" t="str">
        <f t="shared" si="243"/>
        <v>99106</v>
      </c>
      <c r="G4300" t="str">
        <f t="shared" si="243"/>
        <v>CA</v>
      </c>
      <c r="L4300">
        <f t="shared" si="239"/>
        <v>2.532505</v>
      </c>
      <c r="M4300">
        <f t="shared" si="240"/>
        <v>2.5468120000000001</v>
      </c>
      <c r="X4300" t="str">
        <f t="shared" si="236"/>
        <v/>
      </c>
    </row>
    <row r="4301" spans="1:24">
      <c r="A4301">
        <v>2021</v>
      </c>
      <c r="B4301" t="str">
        <f t="shared" si="237"/>
        <v>West Side Union Elementary School District</v>
      </c>
      <c r="C4301" t="str">
        <f t="shared" si="243"/>
        <v>School District</v>
      </c>
      <c r="D4301" t="str">
        <f t="shared" si="243"/>
        <v>06</v>
      </c>
      <c r="E4301" t="str">
        <f t="shared" si="243"/>
        <v>097</v>
      </c>
      <c r="F4301" t="str">
        <f t="shared" si="243"/>
        <v>42270</v>
      </c>
      <c r="G4301" t="str">
        <f t="shared" si="243"/>
        <v>CA</v>
      </c>
      <c r="L4301">
        <f t="shared" si="239"/>
        <v>4.4200679999999997</v>
      </c>
      <c r="M4301">
        <f t="shared" si="240"/>
        <v>2.0849899999999999</v>
      </c>
      <c r="X4301">
        <f t="shared" si="236"/>
        <v>4.8538681163483831E-2</v>
      </c>
    </row>
    <row r="4302" spans="1:24">
      <c r="A4302">
        <v>2021</v>
      </c>
      <c r="B4302" t="str">
        <f t="shared" si="237"/>
        <v>West Sonoma County Union High School District</v>
      </c>
      <c r="C4302" t="str">
        <f t="shared" si="243"/>
        <v>School District</v>
      </c>
      <c r="D4302" t="str">
        <f t="shared" si="243"/>
        <v>06</v>
      </c>
      <c r="E4302" t="str">
        <f t="shared" si="243"/>
        <v>097</v>
      </c>
      <c r="F4302" t="str">
        <f t="shared" si="243"/>
        <v>02670</v>
      </c>
      <c r="G4302" t="str">
        <f t="shared" si="243"/>
        <v>CA</v>
      </c>
      <c r="L4302">
        <f t="shared" si="239"/>
        <v>65.163584</v>
      </c>
      <c r="M4302">
        <f t="shared" si="240"/>
        <v>29.997745999999999</v>
      </c>
      <c r="X4302">
        <f t="shared" si="236"/>
        <v>3.5342865215477484E-2</v>
      </c>
    </row>
    <row r="4303" spans="1:24">
      <c r="A4303">
        <v>2021</v>
      </c>
      <c r="B4303" t="str">
        <f t="shared" si="237"/>
        <v>Western Placer Unified School District</v>
      </c>
      <c r="C4303" t="str">
        <f t="shared" si="243"/>
        <v>School District</v>
      </c>
      <c r="D4303" t="str">
        <f t="shared" si="243"/>
        <v>06</v>
      </c>
      <c r="E4303" t="str">
        <f t="shared" si="243"/>
        <v>061</v>
      </c>
      <c r="F4303" t="str">
        <f t="shared" si="243"/>
        <v>42140</v>
      </c>
      <c r="G4303" t="str">
        <f t="shared" si="243"/>
        <v>CA</v>
      </c>
      <c r="L4303">
        <f t="shared" si="239"/>
        <v>213.23263299999999</v>
      </c>
      <c r="M4303">
        <f t="shared" si="240"/>
        <v>90.696128000000002</v>
      </c>
      <c r="X4303">
        <f t="shared" si="236"/>
        <v>2.8528763808584974E-3</v>
      </c>
    </row>
    <row r="4304" spans="1:24">
      <c r="A4304">
        <v>2021</v>
      </c>
      <c r="B4304" t="str">
        <f t="shared" si="237"/>
        <v>Western Riverside County Regional Conservation Authority</v>
      </c>
      <c r="C4304" t="str">
        <f t="shared" si="243"/>
        <v>Special District</v>
      </c>
      <c r="D4304" t="str">
        <f t="shared" si="243"/>
        <v>06</v>
      </c>
      <c r="E4304" t="str">
        <f t="shared" si="243"/>
        <v>065</v>
      </c>
      <c r="F4304">
        <f t="shared" si="243"/>
        <v>99098</v>
      </c>
      <c r="G4304" t="str">
        <f t="shared" si="243"/>
        <v>CA</v>
      </c>
      <c r="L4304">
        <f t="shared" si="239"/>
        <v>61.992897999999997</v>
      </c>
      <c r="M4304">
        <f t="shared" si="240"/>
        <v>6.7200129999999998</v>
      </c>
      <c r="X4304" t="str">
        <f t="shared" si="236"/>
        <v/>
      </c>
    </row>
    <row r="4305" spans="1:24">
      <c r="A4305">
        <v>2021</v>
      </c>
      <c r="B4305" t="str">
        <f t="shared" si="237"/>
        <v>Westlake Village</v>
      </c>
      <c r="C4305" t="str">
        <f t="shared" si="243"/>
        <v>City</v>
      </c>
      <c r="D4305" t="str">
        <f t="shared" si="243"/>
        <v>06</v>
      </c>
      <c r="E4305" t="str">
        <f t="shared" si="243"/>
        <v>037</v>
      </c>
      <c r="F4305" t="str">
        <f t="shared" si="243"/>
        <v>84438</v>
      </c>
      <c r="G4305" t="str">
        <f t="shared" si="243"/>
        <v>CA</v>
      </c>
      <c r="L4305">
        <f t="shared" si="239"/>
        <v>27.966263999999999</v>
      </c>
      <c r="M4305">
        <f t="shared" si="240"/>
        <v>12.102395999999999</v>
      </c>
      <c r="X4305">
        <f t="shared" si="236"/>
        <v>0.25742995174298783</v>
      </c>
    </row>
    <row r="4306" spans="1:24">
      <c r="A4306">
        <v>2021</v>
      </c>
      <c r="B4306" t="str">
        <f t="shared" si="237"/>
        <v>Westminster</v>
      </c>
      <c r="C4306" t="str">
        <f t="shared" si="243"/>
        <v>City</v>
      </c>
      <c r="D4306" t="str">
        <f t="shared" si="243"/>
        <v>06</v>
      </c>
      <c r="E4306" t="str">
        <f t="shared" si="243"/>
        <v>059</v>
      </c>
      <c r="F4306">
        <f t="shared" si="243"/>
        <v>84550</v>
      </c>
      <c r="G4306" t="str">
        <f t="shared" si="243"/>
        <v>CA</v>
      </c>
      <c r="L4306">
        <f t="shared" si="239"/>
        <v>169.10589400000001</v>
      </c>
      <c r="M4306">
        <f t="shared" si="240"/>
        <v>67.470421000000002</v>
      </c>
      <c r="X4306">
        <f t="shared" si="236"/>
        <v>1.6537610091204042E-2</v>
      </c>
    </row>
    <row r="4307" spans="1:24">
      <c r="A4307">
        <v>2021</v>
      </c>
      <c r="B4307" t="str">
        <f t="shared" si="237"/>
        <v>Westminster School District</v>
      </c>
      <c r="C4307" t="str">
        <f t="shared" ref="C4307:G4316" si="244">C1444</f>
        <v>School District</v>
      </c>
      <c r="D4307" t="str">
        <f t="shared" si="244"/>
        <v>06</v>
      </c>
      <c r="E4307" t="str">
        <f t="shared" si="244"/>
        <v>059</v>
      </c>
      <c r="F4307" t="str">
        <f t="shared" si="244"/>
        <v>42150</v>
      </c>
      <c r="G4307" t="str">
        <f t="shared" si="244"/>
        <v>CA</v>
      </c>
      <c r="L4307">
        <f t="shared" si="239"/>
        <v>279.63502</v>
      </c>
      <c r="M4307">
        <f t="shared" si="240"/>
        <v>129.12829099999999</v>
      </c>
      <c r="X4307" t="str">
        <f t="shared" si="236"/>
        <v/>
      </c>
    </row>
    <row r="4308" spans="1:24">
      <c r="A4308">
        <v>2021</v>
      </c>
      <c r="B4308" t="str">
        <f t="shared" si="237"/>
        <v>Westmorland Union Elementary School District</v>
      </c>
      <c r="C4308" t="str">
        <f t="shared" si="244"/>
        <v>School District</v>
      </c>
      <c r="D4308" t="str">
        <f t="shared" si="244"/>
        <v>06</v>
      </c>
      <c r="E4308" t="str">
        <f t="shared" si="244"/>
        <v>025</v>
      </c>
      <c r="F4308" t="str">
        <f t="shared" si="244"/>
        <v>42180</v>
      </c>
      <c r="G4308" t="str">
        <f t="shared" si="244"/>
        <v>CA</v>
      </c>
      <c r="L4308">
        <f t="shared" si="239"/>
        <v>13.426442999999999</v>
      </c>
      <c r="M4308">
        <f t="shared" si="240"/>
        <v>6.501741</v>
      </c>
      <c r="X4308">
        <f t="shared" si="236"/>
        <v>9.5345033935146109E-2</v>
      </c>
    </row>
    <row r="4309" spans="1:24">
      <c r="A4309">
        <v>2021</v>
      </c>
      <c r="B4309" t="str">
        <f t="shared" si="237"/>
        <v>Westside Elementary School District</v>
      </c>
      <c r="C4309" t="str">
        <f t="shared" si="244"/>
        <v>School District</v>
      </c>
      <c r="D4309" t="str">
        <f t="shared" si="244"/>
        <v>06</v>
      </c>
      <c r="E4309" t="str">
        <f t="shared" si="244"/>
        <v>019</v>
      </c>
      <c r="F4309" t="str">
        <f t="shared" si="244"/>
        <v>42210</v>
      </c>
      <c r="G4309" t="str">
        <f t="shared" si="244"/>
        <v>CA</v>
      </c>
      <c r="L4309">
        <f t="shared" si="239"/>
        <v>10.578042999999999</v>
      </c>
      <c r="M4309">
        <f t="shared" si="240"/>
        <v>4.2986069999999996</v>
      </c>
      <c r="X4309">
        <f t="shared" si="236"/>
        <v>0.26784739086352982</v>
      </c>
    </row>
    <row r="4310" spans="1:24">
      <c r="A4310">
        <v>2021</v>
      </c>
      <c r="B4310" t="str">
        <f t="shared" si="237"/>
        <v>Westside Union School District</v>
      </c>
      <c r="C4310" t="str">
        <f t="shared" si="244"/>
        <v>School District</v>
      </c>
      <c r="D4310" t="str">
        <f t="shared" si="244"/>
        <v>06</v>
      </c>
      <c r="E4310" t="str">
        <f t="shared" si="244"/>
        <v>097</v>
      </c>
      <c r="F4310" t="str">
        <f t="shared" si="244"/>
        <v>42120</v>
      </c>
      <c r="G4310" t="str">
        <f t="shared" si="244"/>
        <v>CA</v>
      </c>
      <c r="L4310">
        <f t="shared" si="239"/>
        <v>250.85136299999999</v>
      </c>
      <c r="M4310">
        <f t="shared" si="240"/>
        <v>118.16417</v>
      </c>
      <c r="X4310" t="str">
        <f t="shared" si="236"/>
        <v/>
      </c>
    </row>
    <row r="4311" spans="1:24">
      <c r="A4311">
        <v>2021</v>
      </c>
      <c r="B4311" t="str">
        <f t="shared" si="237"/>
        <v>Westwood Unified School District</v>
      </c>
      <c r="C4311" t="str">
        <f t="shared" si="244"/>
        <v>School District</v>
      </c>
      <c r="D4311" t="str">
        <f t="shared" si="244"/>
        <v>06</v>
      </c>
      <c r="E4311" t="str">
        <f t="shared" si="244"/>
        <v>035</v>
      </c>
      <c r="F4311" t="str">
        <f t="shared" si="244"/>
        <v>42300</v>
      </c>
      <c r="G4311" t="str">
        <f t="shared" si="244"/>
        <v>CA</v>
      </c>
      <c r="L4311">
        <f t="shared" si="239"/>
        <v>6.3136539999999997</v>
      </c>
      <c r="M4311">
        <f t="shared" si="240"/>
        <v>3.0681689999999997</v>
      </c>
      <c r="X4311">
        <f t="shared" si="236"/>
        <v>6.2390611309878899E-2</v>
      </c>
    </row>
    <row r="4312" spans="1:24">
      <c r="A4312">
        <v>2021</v>
      </c>
      <c r="B4312" t="str">
        <f t="shared" si="237"/>
        <v>Wheatland</v>
      </c>
      <c r="C4312" t="str">
        <f t="shared" si="244"/>
        <v>City</v>
      </c>
      <c r="D4312" t="str">
        <f t="shared" si="244"/>
        <v>06</v>
      </c>
      <c r="E4312" t="str">
        <f t="shared" si="244"/>
        <v>115</v>
      </c>
      <c r="F4312" t="str">
        <f t="shared" si="244"/>
        <v>85012</v>
      </c>
      <c r="G4312" t="str">
        <f t="shared" si="244"/>
        <v>CA</v>
      </c>
      <c r="L4312">
        <f t="shared" si="239"/>
        <v>8.6428429999999992</v>
      </c>
      <c r="M4312">
        <f t="shared" si="240"/>
        <v>2.4448669999999999</v>
      </c>
      <c r="X4312">
        <f t="shared" si="236"/>
        <v>0.7427428001413513</v>
      </c>
    </row>
    <row r="4313" spans="1:24">
      <c r="A4313">
        <v>2021</v>
      </c>
      <c r="B4313" t="str">
        <f t="shared" si="237"/>
        <v>Wheatland Elementary School District</v>
      </c>
      <c r="C4313" t="str">
        <f t="shared" si="244"/>
        <v>School District</v>
      </c>
      <c r="D4313" t="str">
        <f t="shared" si="244"/>
        <v>06</v>
      </c>
      <c r="E4313" t="str">
        <f t="shared" si="244"/>
        <v>115</v>
      </c>
      <c r="F4313" t="str">
        <f t="shared" si="244"/>
        <v>42330</v>
      </c>
      <c r="G4313" t="str">
        <f t="shared" si="244"/>
        <v>CA</v>
      </c>
      <c r="L4313">
        <f t="shared" si="239"/>
        <v>44.275435999999999</v>
      </c>
      <c r="M4313">
        <f t="shared" si="240"/>
        <v>20.767436</v>
      </c>
      <c r="X4313">
        <f t="shared" si="236"/>
        <v>6.4968044802737185E-2</v>
      </c>
    </row>
    <row r="4314" spans="1:24">
      <c r="A4314">
        <v>2021</v>
      </c>
      <c r="B4314" t="str">
        <f t="shared" si="237"/>
        <v>Wheatland Union High School District</v>
      </c>
      <c r="C4314" t="str">
        <f t="shared" si="244"/>
        <v>School District</v>
      </c>
      <c r="D4314" t="str">
        <f t="shared" si="244"/>
        <v>06</v>
      </c>
      <c r="E4314" t="str">
        <f t="shared" si="244"/>
        <v>115</v>
      </c>
      <c r="F4314" t="str">
        <f t="shared" si="244"/>
        <v>42350</v>
      </c>
      <c r="G4314" t="str">
        <f t="shared" si="244"/>
        <v>CA</v>
      </c>
      <c r="L4314">
        <f t="shared" si="239"/>
        <v>27.815667999999999</v>
      </c>
      <c r="M4314">
        <f t="shared" si="240"/>
        <v>12.805667999999999</v>
      </c>
      <c r="X4314">
        <f t="shared" si="236"/>
        <v>0.30439064769328122</v>
      </c>
    </row>
    <row r="4315" spans="1:24">
      <c r="A4315">
        <v>2021</v>
      </c>
      <c r="B4315" t="str">
        <f t="shared" si="237"/>
        <v>Whittier</v>
      </c>
      <c r="C4315" t="str">
        <f t="shared" si="244"/>
        <v>City</v>
      </c>
      <c r="D4315" t="str">
        <f t="shared" si="244"/>
        <v>06</v>
      </c>
      <c r="E4315" t="str">
        <f t="shared" si="244"/>
        <v>037</v>
      </c>
      <c r="F4315">
        <f t="shared" si="244"/>
        <v>85292</v>
      </c>
      <c r="G4315" t="str">
        <f t="shared" si="244"/>
        <v>CA</v>
      </c>
      <c r="L4315">
        <f t="shared" si="239"/>
        <v>252.33050499999999</v>
      </c>
      <c r="M4315">
        <f t="shared" si="240"/>
        <v>99.819386999999992</v>
      </c>
      <c r="X4315">
        <f t="shared" si="236"/>
        <v>-8.1974808198703536E-2</v>
      </c>
    </row>
    <row r="4316" spans="1:24">
      <c r="A4316">
        <v>2021</v>
      </c>
      <c r="B4316" t="str">
        <f t="shared" si="237"/>
        <v>Whittier City School District</v>
      </c>
      <c r="C4316" t="str">
        <f t="shared" si="244"/>
        <v>School District</v>
      </c>
      <c r="D4316" t="str">
        <f t="shared" si="244"/>
        <v>06</v>
      </c>
      <c r="E4316" t="str">
        <f t="shared" si="244"/>
        <v>037</v>
      </c>
      <c r="F4316" t="str">
        <f t="shared" si="244"/>
        <v>42450</v>
      </c>
      <c r="G4316" t="str">
        <f t="shared" si="244"/>
        <v>CA</v>
      </c>
      <c r="L4316">
        <f t="shared" si="239"/>
        <v>183.771681</v>
      </c>
      <c r="M4316">
        <f t="shared" si="240"/>
        <v>84.58556999999999</v>
      </c>
      <c r="X4316" t="str">
        <f t="shared" si="236"/>
        <v/>
      </c>
    </row>
    <row r="4317" spans="1:24">
      <c r="A4317">
        <v>2021</v>
      </c>
      <c r="B4317" t="str">
        <f t="shared" si="237"/>
        <v>Whittier Union High School District</v>
      </c>
      <c r="C4317" t="str">
        <f t="shared" ref="C4317:G4326" si="245">C1454</f>
        <v>School District</v>
      </c>
      <c r="D4317" t="str">
        <f t="shared" si="245"/>
        <v>06</v>
      </c>
      <c r="E4317" t="str">
        <f t="shared" si="245"/>
        <v>037</v>
      </c>
      <c r="F4317" t="str">
        <f t="shared" si="245"/>
        <v>42480</v>
      </c>
      <c r="G4317" t="str">
        <f t="shared" si="245"/>
        <v>CA</v>
      </c>
      <c r="L4317">
        <f t="shared" si="239"/>
        <v>430.81665799999996</v>
      </c>
      <c r="M4317">
        <f t="shared" si="240"/>
        <v>188.12051699999998</v>
      </c>
      <c r="X4317">
        <f t="shared" si="236"/>
        <v>7.2875866195467459E-2</v>
      </c>
    </row>
    <row r="4318" spans="1:24">
      <c r="A4318">
        <v>2021</v>
      </c>
      <c r="B4318" t="str">
        <f t="shared" si="237"/>
        <v>Wildomar</v>
      </c>
      <c r="C4318" t="str">
        <f t="shared" si="245"/>
        <v>City</v>
      </c>
      <c r="D4318" t="str">
        <f t="shared" si="245"/>
        <v>06</v>
      </c>
      <c r="E4318" t="str">
        <f t="shared" si="245"/>
        <v>065</v>
      </c>
      <c r="F4318" t="str">
        <f t="shared" si="245"/>
        <v>85446</v>
      </c>
      <c r="G4318" t="str">
        <f t="shared" si="245"/>
        <v>CA</v>
      </c>
      <c r="L4318">
        <f t="shared" si="239"/>
        <v>46.550238</v>
      </c>
      <c r="M4318">
        <f t="shared" si="240"/>
        <v>13.999473999999999</v>
      </c>
      <c r="X4318">
        <f t="shared" si="236"/>
        <v>0.24056989131234724</v>
      </c>
    </row>
    <row r="4319" spans="1:24">
      <c r="A4319">
        <v>2021</v>
      </c>
      <c r="B4319" t="str">
        <f t="shared" si="237"/>
        <v>William S. Hart Union High School District</v>
      </c>
      <c r="C4319" t="str">
        <f t="shared" si="245"/>
        <v>School District</v>
      </c>
      <c r="D4319" t="str">
        <f t="shared" si="245"/>
        <v>06</v>
      </c>
      <c r="E4319" t="str">
        <f t="shared" si="245"/>
        <v>037</v>
      </c>
      <c r="F4319" t="str">
        <f t="shared" si="245"/>
        <v>42510</v>
      </c>
      <c r="G4319" t="str">
        <f t="shared" si="245"/>
        <v>CA</v>
      </c>
      <c r="L4319">
        <f t="shared" si="239"/>
        <v>706.79511000000002</v>
      </c>
      <c r="M4319">
        <f t="shared" si="240"/>
        <v>277.697835</v>
      </c>
      <c r="X4319">
        <f t="shared" si="236"/>
        <v>6.1939600791961202E-3</v>
      </c>
    </row>
    <row r="4320" spans="1:24">
      <c r="A4320">
        <v>2021</v>
      </c>
      <c r="B4320" t="str">
        <f t="shared" si="237"/>
        <v>Williams Unified School District</v>
      </c>
      <c r="C4320" t="str">
        <f t="shared" si="245"/>
        <v>School District</v>
      </c>
      <c r="D4320" t="str">
        <f t="shared" si="245"/>
        <v>06</v>
      </c>
      <c r="E4320" t="str">
        <f t="shared" si="245"/>
        <v>011</v>
      </c>
      <c r="F4320" t="str">
        <f t="shared" si="245"/>
        <v>42540</v>
      </c>
      <c r="G4320" t="str">
        <f t="shared" si="245"/>
        <v>CA</v>
      </c>
      <c r="L4320">
        <f t="shared" si="239"/>
        <v>41.966681999999999</v>
      </c>
      <c r="M4320">
        <f t="shared" si="240"/>
        <v>20.384740999999998</v>
      </c>
      <c r="X4320">
        <f t="shared" si="236"/>
        <v>9.5138460353595689E-2</v>
      </c>
    </row>
    <row r="4321" spans="1:24">
      <c r="A4321">
        <v>2021</v>
      </c>
      <c r="B4321" t="str">
        <f t="shared" si="237"/>
        <v>Willits Unified School District</v>
      </c>
      <c r="C4321" t="str">
        <f t="shared" si="245"/>
        <v>School District</v>
      </c>
      <c r="D4321" t="str">
        <f t="shared" si="245"/>
        <v>06</v>
      </c>
      <c r="E4321" t="str">
        <f t="shared" si="245"/>
        <v>045</v>
      </c>
      <c r="F4321" t="str">
        <f t="shared" si="245"/>
        <v>42560</v>
      </c>
      <c r="G4321" t="str">
        <f t="shared" si="245"/>
        <v>CA</v>
      </c>
      <c r="L4321">
        <f t="shared" si="239"/>
        <v>48.041302999999999</v>
      </c>
      <c r="M4321">
        <f t="shared" si="240"/>
        <v>23.43355</v>
      </c>
      <c r="X4321">
        <f t="shared" ref="X4321:X4351" si="246">IFERROR(VLOOKUP(B4321,chgs2021,4,0),"")</f>
        <v>4.3523044367929691E-2</v>
      </c>
    </row>
    <row r="4322" spans="1:24">
      <c r="A4322">
        <v>2021</v>
      </c>
      <c r="B4322" t="str">
        <f t="shared" ref="B4322:B4351" si="247">B1459</f>
        <v>Willow Grove Union Elementary School District</v>
      </c>
      <c r="C4322" t="str">
        <f t="shared" si="245"/>
        <v>School District</v>
      </c>
      <c r="D4322" t="str">
        <f t="shared" si="245"/>
        <v>06</v>
      </c>
      <c r="E4322" t="str">
        <f t="shared" si="245"/>
        <v>069</v>
      </c>
      <c r="F4322" t="str">
        <f t="shared" si="245"/>
        <v>42630</v>
      </c>
      <c r="G4322" t="str">
        <f t="shared" si="245"/>
        <v>CA</v>
      </c>
      <c r="L4322">
        <f t="shared" si="239"/>
        <v>0.96817399999999998</v>
      </c>
      <c r="M4322">
        <f t="shared" si="240"/>
        <v>0.47445199999999998</v>
      </c>
      <c r="X4322">
        <f t="shared" si="246"/>
        <v>5.7463135638393684E-2</v>
      </c>
    </row>
    <row r="4323" spans="1:24">
      <c r="A4323">
        <v>2021</v>
      </c>
      <c r="B4323" t="str">
        <f t="shared" si="247"/>
        <v>Willows</v>
      </c>
      <c r="C4323" t="str">
        <f t="shared" si="245"/>
        <v>City</v>
      </c>
      <c r="D4323" t="str">
        <f t="shared" si="245"/>
        <v>06</v>
      </c>
      <c r="E4323" t="str">
        <f t="shared" si="245"/>
        <v>021</v>
      </c>
      <c r="F4323">
        <f t="shared" si="245"/>
        <v>85684</v>
      </c>
      <c r="G4323" t="str">
        <f t="shared" si="245"/>
        <v>CA</v>
      </c>
      <c r="L4323">
        <f t="shared" si="239"/>
        <v>16.110849999999999</v>
      </c>
      <c r="M4323">
        <f t="shared" si="240"/>
        <v>5.3150870000000001</v>
      </c>
      <c r="X4323">
        <f t="shared" si="246"/>
        <v>-6.3915120881336454E-2</v>
      </c>
    </row>
    <row r="4324" spans="1:24">
      <c r="A4324">
        <v>2021</v>
      </c>
      <c r="B4324" t="str">
        <f t="shared" si="247"/>
        <v>Wilmar Union Elementary School District</v>
      </c>
      <c r="C4324" t="str">
        <f t="shared" si="245"/>
        <v>School District</v>
      </c>
      <c r="D4324" t="str">
        <f t="shared" si="245"/>
        <v>06</v>
      </c>
      <c r="E4324" t="str">
        <f t="shared" si="245"/>
        <v>097</v>
      </c>
      <c r="F4324" t="str">
        <f t="shared" si="245"/>
        <v>42750</v>
      </c>
      <c r="G4324" t="str">
        <f t="shared" si="245"/>
        <v>CA</v>
      </c>
      <c r="L4324">
        <f t="shared" si="239"/>
        <v>5.4485019999999995</v>
      </c>
      <c r="M4324">
        <f t="shared" si="240"/>
        <v>2.6495109999999999</v>
      </c>
      <c r="X4324">
        <f t="shared" si="246"/>
        <v>4.4875816350375693E-2</v>
      </c>
    </row>
    <row r="4325" spans="1:24">
      <c r="A4325">
        <v>2021</v>
      </c>
      <c r="B4325" t="str">
        <f t="shared" si="247"/>
        <v>Wilsona School District</v>
      </c>
      <c r="C4325" t="str">
        <f t="shared" si="245"/>
        <v>School District</v>
      </c>
      <c r="D4325" t="str">
        <f t="shared" si="245"/>
        <v>06</v>
      </c>
      <c r="E4325" t="str">
        <f t="shared" si="245"/>
        <v>037</v>
      </c>
      <c r="F4325" t="str">
        <f t="shared" si="245"/>
        <v>42810</v>
      </c>
      <c r="G4325" t="str">
        <f t="shared" si="245"/>
        <v>CA</v>
      </c>
      <c r="L4325">
        <f t="shared" si="239"/>
        <v>43.959356999999997</v>
      </c>
      <c r="M4325">
        <f t="shared" si="240"/>
        <v>20.405995000000001</v>
      </c>
      <c r="X4325" t="str">
        <f t="shared" si="246"/>
        <v/>
      </c>
    </row>
    <row r="4326" spans="1:24">
      <c r="A4326">
        <v>2021</v>
      </c>
      <c r="B4326" t="str">
        <f t="shared" si="247"/>
        <v>Windsor Unified School District</v>
      </c>
      <c r="C4326" t="str">
        <f t="shared" si="245"/>
        <v>School District</v>
      </c>
      <c r="D4326" t="str">
        <f t="shared" si="245"/>
        <v>06</v>
      </c>
      <c r="E4326" t="str">
        <f t="shared" si="245"/>
        <v>097</v>
      </c>
      <c r="F4326" t="str">
        <f t="shared" si="245"/>
        <v>00034</v>
      </c>
      <c r="G4326" t="str">
        <f t="shared" si="245"/>
        <v>CA</v>
      </c>
      <c r="L4326">
        <f t="shared" si="239"/>
        <v>126.79267299999999</v>
      </c>
      <c r="M4326">
        <f t="shared" si="240"/>
        <v>51.162264</v>
      </c>
      <c r="X4326">
        <f t="shared" si="246"/>
        <v>5.9007501222753195E-2</v>
      </c>
    </row>
    <row r="4327" spans="1:24">
      <c r="A4327">
        <v>2021</v>
      </c>
      <c r="B4327" t="str">
        <f t="shared" si="247"/>
        <v>Winship-Robbins Elementary School District</v>
      </c>
      <c r="C4327" t="str">
        <f t="shared" ref="C4327:G4336" si="248">C1464</f>
        <v>School District</v>
      </c>
      <c r="D4327" t="str">
        <f t="shared" si="248"/>
        <v>06</v>
      </c>
      <c r="E4327" t="str">
        <f t="shared" si="248"/>
        <v>101</v>
      </c>
      <c r="F4327" t="str">
        <f t="shared" si="248"/>
        <v>42900</v>
      </c>
      <c r="G4327" t="str">
        <f t="shared" si="248"/>
        <v>CA</v>
      </c>
      <c r="L4327">
        <f t="shared" si="239"/>
        <v>4.5349699999999995</v>
      </c>
      <c r="M4327">
        <f t="shared" si="240"/>
        <v>2.263585</v>
      </c>
      <c r="X4327">
        <f t="shared" si="246"/>
        <v>5.9757091837091318E-2</v>
      </c>
    </row>
    <row r="4328" spans="1:24">
      <c r="A4328">
        <v>2021</v>
      </c>
      <c r="B4328" t="str">
        <f t="shared" si="247"/>
        <v>Winters</v>
      </c>
      <c r="C4328" t="str">
        <f t="shared" si="248"/>
        <v>City</v>
      </c>
      <c r="D4328" t="str">
        <f t="shared" si="248"/>
        <v>06</v>
      </c>
      <c r="E4328" t="str">
        <f t="shared" si="248"/>
        <v>113</v>
      </c>
      <c r="F4328">
        <f t="shared" si="248"/>
        <v>86034</v>
      </c>
      <c r="G4328" t="str">
        <f t="shared" si="248"/>
        <v>CA</v>
      </c>
      <c r="L4328">
        <f t="shared" si="239"/>
        <v>28.200451999999999</v>
      </c>
      <c r="M4328">
        <f t="shared" si="240"/>
        <v>6.4924799999999996</v>
      </c>
      <c r="X4328">
        <f t="shared" si="246"/>
        <v>-0.12489446018477986</v>
      </c>
    </row>
    <row r="4329" spans="1:24">
      <c r="A4329">
        <v>2021</v>
      </c>
      <c r="B4329" t="str">
        <f t="shared" si="247"/>
        <v>Winters Joint Unified School District</v>
      </c>
      <c r="C4329" t="str">
        <f t="shared" si="248"/>
        <v>School District</v>
      </c>
      <c r="D4329" t="str">
        <f t="shared" si="248"/>
        <v>06</v>
      </c>
      <c r="E4329" t="str">
        <f t="shared" si="248"/>
        <v>095</v>
      </c>
      <c r="F4329" t="str">
        <f t="shared" si="248"/>
        <v>42930</v>
      </c>
      <c r="G4329" t="str">
        <f t="shared" si="248"/>
        <v>CA</v>
      </c>
      <c r="L4329">
        <f t="shared" si="239"/>
        <v>50.624081999999994</v>
      </c>
      <c r="M4329">
        <f t="shared" si="240"/>
        <v>22.398993999999998</v>
      </c>
      <c r="X4329">
        <f t="shared" si="246"/>
        <v>5.559524326882552E-2</v>
      </c>
    </row>
    <row r="4330" spans="1:24">
      <c r="A4330">
        <v>2021</v>
      </c>
      <c r="B4330" t="str">
        <f t="shared" si="247"/>
        <v>Winton School District</v>
      </c>
      <c r="C4330" t="str">
        <f t="shared" si="248"/>
        <v>School District</v>
      </c>
      <c r="D4330" t="str">
        <f t="shared" si="248"/>
        <v>06</v>
      </c>
      <c r="E4330" t="str">
        <f t="shared" si="248"/>
        <v>047</v>
      </c>
      <c r="F4330" t="str">
        <f t="shared" si="248"/>
        <v>42960</v>
      </c>
      <c r="G4330" t="str">
        <f t="shared" si="248"/>
        <v>CA</v>
      </c>
      <c r="L4330">
        <f t="shared" si="239"/>
        <v>62.776527999999999</v>
      </c>
      <c r="M4330">
        <f t="shared" si="240"/>
        <v>30.778912999999999</v>
      </c>
      <c r="X4330" t="str">
        <f t="shared" si="246"/>
        <v/>
      </c>
    </row>
    <row r="4331" spans="1:24">
      <c r="A4331">
        <v>2021</v>
      </c>
      <c r="B4331" t="str">
        <f t="shared" si="247"/>
        <v>Wiseburn Unified School District</v>
      </c>
      <c r="C4331" t="str">
        <f t="shared" si="248"/>
        <v>School District</v>
      </c>
      <c r="D4331" t="str">
        <f t="shared" si="248"/>
        <v>06</v>
      </c>
      <c r="E4331" t="str">
        <f t="shared" si="248"/>
        <v>037</v>
      </c>
      <c r="F4331" t="str">
        <f t="shared" si="248"/>
        <v>01428</v>
      </c>
      <c r="G4331" t="str">
        <f t="shared" si="248"/>
        <v>CA</v>
      </c>
      <c r="L4331">
        <f t="shared" si="239"/>
        <v>75.551723999999993</v>
      </c>
      <c r="M4331">
        <f t="shared" si="240"/>
        <v>32.542377000000002</v>
      </c>
      <c r="X4331">
        <f t="shared" si="246"/>
        <v>5.4001241615567477E-2</v>
      </c>
    </row>
    <row r="4332" spans="1:24">
      <c r="A4332">
        <v>2021</v>
      </c>
      <c r="B4332" t="str">
        <f t="shared" si="247"/>
        <v>Woodlake</v>
      </c>
      <c r="C4332" t="str">
        <f t="shared" si="248"/>
        <v>City</v>
      </c>
      <c r="D4332" t="str">
        <f t="shared" si="248"/>
        <v>06</v>
      </c>
      <c r="E4332" t="str">
        <f t="shared" si="248"/>
        <v>107</v>
      </c>
      <c r="F4332">
        <f t="shared" si="248"/>
        <v>86300</v>
      </c>
      <c r="G4332" t="str">
        <f t="shared" si="248"/>
        <v>CA</v>
      </c>
      <c r="L4332">
        <f t="shared" si="239"/>
        <v>16.683332</v>
      </c>
      <c r="M4332">
        <f t="shared" si="240"/>
        <v>5.5818139999999996</v>
      </c>
      <c r="X4332">
        <f t="shared" si="246"/>
        <v>0.30252013142359346</v>
      </c>
    </row>
    <row r="4333" spans="1:24">
      <c r="A4333">
        <v>2021</v>
      </c>
      <c r="B4333" t="str">
        <f t="shared" si="247"/>
        <v>Woodlake Unified School District</v>
      </c>
      <c r="C4333" t="str">
        <f t="shared" si="248"/>
        <v>School District</v>
      </c>
      <c r="D4333" t="str">
        <f t="shared" si="248"/>
        <v>06</v>
      </c>
      <c r="E4333" t="str">
        <f t="shared" si="248"/>
        <v>107</v>
      </c>
      <c r="F4333" t="str">
        <f t="shared" si="248"/>
        <v>01418</v>
      </c>
      <c r="G4333" t="str">
        <f t="shared" si="248"/>
        <v>CA</v>
      </c>
      <c r="L4333">
        <f t="shared" si="239"/>
        <v>77.313125999999997</v>
      </c>
      <c r="M4333">
        <f t="shared" si="240"/>
        <v>37.481203999999998</v>
      </c>
      <c r="X4333">
        <f t="shared" si="246"/>
        <v>8.7368660676440349E-2</v>
      </c>
    </row>
    <row r="4334" spans="1:24">
      <c r="A4334">
        <v>2021</v>
      </c>
      <c r="B4334" t="str">
        <f t="shared" si="247"/>
        <v>Woodland Joint Unified School District</v>
      </c>
      <c r="C4334" t="str">
        <f t="shared" si="248"/>
        <v>School District</v>
      </c>
      <c r="D4334" t="str">
        <f t="shared" si="248"/>
        <v>06</v>
      </c>
      <c r="E4334" t="str">
        <f t="shared" si="248"/>
        <v>101</v>
      </c>
      <c r="F4334" t="str">
        <f t="shared" si="248"/>
        <v>43080</v>
      </c>
      <c r="G4334" t="str">
        <f t="shared" si="248"/>
        <v>CA</v>
      </c>
      <c r="L4334">
        <f t="shared" si="239"/>
        <v>281.88051200000001</v>
      </c>
      <c r="M4334">
        <f t="shared" si="240"/>
        <v>131.96310099999999</v>
      </c>
      <c r="X4334">
        <f t="shared" si="246"/>
        <v>7.5700170622569007E-2</v>
      </c>
    </row>
    <row r="4335" spans="1:24">
      <c r="A4335">
        <v>2021</v>
      </c>
      <c r="B4335" t="str">
        <f t="shared" si="247"/>
        <v>Woodside</v>
      </c>
      <c r="C4335" t="str">
        <f t="shared" si="248"/>
        <v>Town</v>
      </c>
      <c r="D4335" t="str">
        <f t="shared" si="248"/>
        <v>06</v>
      </c>
      <c r="E4335" t="str">
        <f t="shared" si="248"/>
        <v>081</v>
      </c>
      <c r="F4335" t="str">
        <f t="shared" si="248"/>
        <v>86440</v>
      </c>
      <c r="G4335" t="str">
        <f t="shared" si="248"/>
        <v>CA</v>
      </c>
      <c r="L4335">
        <f t="shared" si="239"/>
        <v>22.486837999999999</v>
      </c>
      <c r="M4335">
        <f t="shared" si="240"/>
        <v>9.9010119999999997</v>
      </c>
      <c r="X4335">
        <f t="shared" si="246"/>
        <v>4.4489491591572936E-2</v>
      </c>
    </row>
    <row r="4336" spans="1:24">
      <c r="A4336">
        <v>2021</v>
      </c>
      <c r="B4336" t="str">
        <f t="shared" si="247"/>
        <v>Woodside Elementary School District</v>
      </c>
      <c r="C4336" t="str">
        <f t="shared" si="248"/>
        <v>School District</v>
      </c>
      <c r="D4336" t="str">
        <f t="shared" si="248"/>
        <v>06</v>
      </c>
      <c r="E4336" t="str">
        <f t="shared" si="248"/>
        <v>081</v>
      </c>
      <c r="F4336" t="str">
        <f t="shared" si="248"/>
        <v>43140</v>
      </c>
      <c r="G4336" t="str">
        <f t="shared" si="248"/>
        <v>CA</v>
      </c>
      <c r="L4336">
        <f t="shared" si="239"/>
        <v>28.939022999999999</v>
      </c>
      <c r="M4336">
        <f t="shared" si="240"/>
        <v>13.261116999999999</v>
      </c>
      <c r="X4336">
        <f t="shared" si="246"/>
        <v>4.4380535912786775E-2</v>
      </c>
    </row>
    <row r="4337" spans="1:24">
      <c r="A4337">
        <v>2021</v>
      </c>
      <c r="B4337" t="str">
        <f t="shared" si="247"/>
        <v>Woodville Union School District</v>
      </c>
      <c r="C4337" t="str">
        <f t="shared" ref="C4337:G4346" si="249">C1474</f>
        <v>School District</v>
      </c>
      <c r="D4337" t="str">
        <f t="shared" si="249"/>
        <v>06</v>
      </c>
      <c r="E4337" t="str">
        <f t="shared" si="249"/>
        <v>107</v>
      </c>
      <c r="F4337" t="str">
        <f t="shared" si="249"/>
        <v>43170</v>
      </c>
      <c r="G4337" t="str">
        <f t="shared" si="249"/>
        <v>CA</v>
      </c>
      <c r="L4337">
        <f t="shared" ref="L4337:L4351" si="250">IFERROR(VLOOKUP(B4337,revenue2021,12,0)*0.000001,IFERROR(L1474/(1+$X4337),L1474))</f>
        <v>15.771402</v>
      </c>
      <c r="M4337">
        <f t="shared" ref="M4337:M4351" si="251">IFERROR(VLOOKUP(B4337,revenue2021,13,0)*0.000001,IFERROR(M1474/(1+$X4337),M1474))</f>
        <v>7.4626599999999996</v>
      </c>
      <c r="X4337" t="str">
        <f t="shared" si="246"/>
        <v/>
      </c>
    </row>
    <row r="4338" spans="1:24">
      <c r="A4338">
        <v>2021</v>
      </c>
      <c r="B4338" t="str">
        <f t="shared" si="247"/>
        <v>Wright Elementary School District</v>
      </c>
      <c r="C4338" t="str">
        <f t="shared" si="249"/>
        <v>School District</v>
      </c>
      <c r="D4338" t="str">
        <f t="shared" si="249"/>
        <v>06</v>
      </c>
      <c r="E4338" t="str">
        <f t="shared" si="249"/>
        <v>097</v>
      </c>
      <c r="F4338" t="str">
        <f t="shared" si="249"/>
        <v>43200</v>
      </c>
      <c r="G4338" t="str">
        <f t="shared" si="249"/>
        <v>CA</v>
      </c>
      <c r="L4338">
        <f t="shared" si="250"/>
        <v>43.641456999999996</v>
      </c>
      <c r="M4338">
        <f t="shared" si="251"/>
        <v>20.848008999999998</v>
      </c>
      <c r="X4338">
        <f t="shared" si="246"/>
        <v>1.7837755417498102E-2</v>
      </c>
    </row>
    <row r="4339" spans="1:24">
      <c r="A4339">
        <v>2021</v>
      </c>
      <c r="B4339" t="str">
        <f t="shared" si="247"/>
        <v>Yolo County</v>
      </c>
      <c r="C4339" t="str">
        <f t="shared" si="249"/>
        <v>County</v>
      </c>
      <c r="D4339" t="str">
        <f t="shared" si="249"/>
        <v>06</v>
      </c>
      <c r="E4339" t="str">
        <f t="shared" si="249"/>
        <v>113</v>
      </c>
      <c r="F4339" t="str">
        <f t="shared" si="249"/>
        <v>00000</v>
      </c>
      <c r="G4339" t="str">
        <f t="shared" si="249"/>
        <v>CA</v>
      </c>
      <c r="L4339">
        <f t="shared" si="250"/>
        <v>699.03623499999992</v>
      </c>
      <c r="M4339">
        <f t="shared" si="251"/>
        <v>258.635966</v>
      </c>
      <c r="X4339">
        <f t="shared" si="246"/>
        <v>6.0798199211539325E-2</v>
      </c>
    </row>
    <row r="4340" spans="1:24">
      <c r="A4340">
        <v>2021</v>
      </c>
      <c r="B4340" t="str">
        <f t="shared" si="247"/>
        <v>Yolo County Office of Education</v>
      </c>
      <c r="C4340" t="str">
        <f t="shared" si="249"/>
        <v>School District</v>
      </c>
      <c r="D4340" t="str">
        <f t="shared" si="249"/>
        <v>06</v>
      </c>
      <c r="E4340" t="str">
        <f t="shared" si="249"/>
        <v>113</v>
      </c>
      <c r="F4340" t="str">
        <f t="shared" si="249"/>
        <v>91049</v>
      </c>
      <c r="G4340" t="str">
        <f t="shared" si="249"/>
        <v>CA</v>
      </c>
      <c r="L4340">
        <f t="shared" si="250"/>
        <v>75.839315999999997</v>
      </c>
      <c r="M4340">
        <f t="shared" si="251"/>
        <v>25.938907999999998</v>
      </c>
      <c r="X4340">
        <f t="shared" si="246"/>
        <v>-7.6357879452397678E-2</v>
      </c>
    </row>
    <row r="4341" spans="1:24">
      <c r="A4341">
        <v>2021</v>
      </c>
      <c r="B4341" t="str">
        <f t="shared" si="247"/>
        <v>Yorba Linda</v>
      </c>
      <c r="C4341" t="str">
        <f t="shared" si="249"/>
        <v>City</v>
      </c>
      <c r="D4341" t="str">
        <f t="shared" si="249"/>
        <v>06</v>
      </c>
      <c r="E4341" t="str">
        <f t="shared" si="249"/>
        <v>059</v>
      </c>
      <c r="F4341">
        <f t="shared" si="249"/>
        <v>86832</v>
      </c>
      <c r="G4341" t="str">
        <f t="shared" si="249"/>
        <v>CA</v>
      </c>
      <c r="L4341">
        <f t="shared" si="250"/>
        <v>110.35961599999999</v>
      </c>
      <c r="M4341">
        <f t="shared" si="251"/>
        <v>38.90842</v>
      </c>
      <c r="X4341">
        <f t="shared" si="246"/>
        <v>9.473796333771406E-2</v>
      </c>
    </row>
    <row r="4342" spans="1:24">
      <c r="A4342">
        <v>2021</v>
      </c>
      <c r="B4342" t="str">
        <f t="shared" si="247"/>
        <v>Yosemite Unified School District</v>
      </c>
      <c r="C4342" t="str">
        <f t="shared" si="249"/>
        <v>School District</v>
      </c>
      <c r="D4342" t="str">
        <f t="shared" si="249"/>
        <v>06</v>
      </c>
      <c r="E4342" t="str">
        <f t="shared" si="249"/>
        <v>039</v>
      </c>
      <c r="F4342" t="str">
        <f t="shared" si="249"/>
        <v>00160</v>
      </c>
      <c r="G4342" t="str">
        <f t="shared" si="249"/>
        <v>CA</v>
      </c>
      <c r="L4342">
        <f t="shared" si="250"/>
        <v>44.069181999999998</v>
      </c>
      <c r="M4342">
        <f t="shared" si="251"/>
        <v>21.120802999999999</v>
      </c>
      <c r="X4342">
        <f t="shared" si="246"/>
        <v>5.117711283411043E-2</v>
      </c>
    </row>
    <row r="4343" spans="1:24">
      <c r="A4343">
        <v>2021</v>
      </c>
      <c r="B4343" t="str">
        <f t="shared" si="247"/>
        <v>Yountville</v>
      </c>
      <c r="C4343" t="str">
        <f t="shared" si="249"/>
        <v>Town</v>
      </c>
      <c r="D4343" t="str">
        <f t="shared" si="249"/>
        <v>06</v>
      </c>
      <c r="E4343" t="str">
        <f t="shared" si="249"/>
        <v>055</v>
      </c>
      <c r="F4343" t="str">
        <f t="shared" si="249"/>
        <v>86930</v>
      </c>
      <c r="G4343" t="str">
        <f t="shared" si="249"/>
        <v>CA</v>
      </c>
      <c r="L4343">
        <f t="shared" si="250"/>
        <v>26.967433</v>
      </c>
      <c r="M4343">
        <f t="shared" si="251"/>
        <v>10.473094</v>
      </c>
      <c r="X4343">
        <f t="shared" si="246"/>
        <v>0.33075689493478938</v>
      </c>
    </row>
    <row r="4344" spans="1:24">
      <c r="A4344">
        <v>2021</v>
      </c>
      <c r="B4344" t="str">
        <f t="shared" si="247"/>
        <v>Yreka</v>
      </c>
      <c r="C4344" t="str">
        <f t="shared" si="249"/>
        <v>City</v>
      </c>
      <c r="D4344" t="str">
        <f t="shared" si="249"/>
        <v>06</v>
      </c>
      <c r="E4344" t="str">
        <f t="shared" si="249"/>
        <v>093</v>
      </c>
      <c r="F4344">
        <f t="shared" si="249"/>
        <v>86944</v>
      </c>
      <c r="G4344" t="str">
        <f t="shared" si="249"/>
        <v>CA</v>
      </c>
      <c r="L4344">
        <f t="shared" si="250"/>
        <v>24.941749999999999</v>
      </c>
      <c r="M4344">
        <f t="shared" si="251"/>
        <v>8.7188660000000002</v>
      </c>
      <c r="X4344">
        <f t="shared" si="246"/>
        <v>9.9287922976671952E-2</v>
      </c>
    </row>
    <row r="4345" spans="1:24">
      <c r="A4345">
        <v>2021</v>
      </c>
      <c r="B4345" t="str">
        <f t="shared" si="247"/>
        <v>Yuba City</v>
      </c>
      <c r="C4345" t="str">
        <f t="shared" si="249"/>
        <v>City</v>
      </c>
      <c r="D4345" t="str">
        <f t="shared" si="249"/>
        <v>06</v>
      </c>
      <c r="E4345" t="str">
        <f t="shared" si="249"/>
        <v>101</v>
      </c>
      <c r="F4345" t="str">
        <f t="shared" si="249"/>
        <v>86972</v>
      </c>
      <c r="G4345" t="str">
        <f t="shared" si="249"/>
        <v>CA</v>
      </c>
      <c r="L4345">
        <f t="shared" si="250"/>
        <v>153.343692</v>
      </c>
      <c r="M4345">
        <f t="shared" si="251"/>
        <v>49.432645000000001</v>
      </c>
      <c r="X4345">
        <f t="shared" si="246"/>
        <v>-5.8792797206220555E-2</v>
      </c>
    </row>
    <row r="4346" spans="1:24">
      <c r="A4346">
        <v>2021</v>
      </c>
      <c r="B4346" t="str">
        <f t="shared" si="247"/>
        <v>Yuba City Unified School District</v>
      </c>
      <c r="C4346" t="str">
        <f t="shared" si="249"/>
        <v>School District</v>
      </c>
      <c r="D4346" t="str">
        <f t="shared" si="249"/>
        <v>06</v>
      </c>
      <c r="E4346" t="str">
        <f t="shared" si="249"/>
        <v>101</v>
      </c>
      <c r="F4346" t="str">
        <f t="shared" si="249"/>
        <v>43470</v>
      </c>
      <c r="G4346" t="str">
        <f t="shared" si="249"/>
        <v>CA</v>
      </c>
      <c r="L4346">
        <f t="shared" si="250"/>
        <v>372.060609</v>
      </c>
      <c r="M4346">
        <f t="shared" si="251"/>
        <v>169.70381799999998</v>
      </c>
      <c r="X4346">
        <f t="shared" si="246"/>
        <v>8.4981994195049829E-2</v>
      </c>
    </row>
    <row r="4347" spans="1:24">
      <c r="A4347">
        <v>2021</v>
      </c>
      <c r="B4347" t="str">
        <f t="shared" si="247"/>
        <v>Yuba County</v>
      </c>
      <c r="C4347" t="str">
        <f t="shared" ref="C4347:G4351" si="252">C1484</f>
        <v>County</v>
      </c>
      <c r="D4347" t="str">
        <f t="shared" si="252"/>
        <v>06</v>
      </c>
      <c r="E4347" t="str">
        <f t="shared" si="252"/>
        <v>115</v>
      </c>
      <c r="F4347" t="str">
        <f t="shared" si="252"/>
        <v>00000</v>
      </c>
      <c r="G4347" t="str">
        <f t="shared" si="252"/>
        <v>CA</v>
      </c>
      <c r="L4347">
        <f t="shared" si="250"/>
        <v>301.16650599999997</v>
      </c>
      <c r="M4347">
        <f t="shared" si="251"/>
        <v>76.716951999999992</v>
      </c>
      <c r="X4347">
        <f t="shared" si="246"/>
        <v>-3.0052651080911028E-2</v>
      </c>
    </row>
    <row r="4348" spans="1:24">
      <c r="A4348">
        <v>2021</v>
      </c>
      <c r="B4348" t="str">
        <f t="shared" si="247"/>
        <v>Yuba County Office of Education</v>
      </c>
      <c r="C4348" t="str">
        <f t="shared" si="252"/>
        <v>School District</v>
      </c>
      <c r="D4348" t="str">
        <f t="shared" si="252"/>
        <v>06</v>
      </c>
      <c r="E4348" t="str">
        <f t="shared" si="252"/>
        <v>115</v>
      </c>
      <c r="F4348" t="str">
        <f t="shared" si="252"/>
        <v>91048</v>
      </c>
      <c r="G4348" t="str">
        <f t="shared" si="252"/>
        <v>CA</v>
      </c>
      <c r="L4348">
        <f t="shared" si="250"/>
        <v>61.619512</v>
      </c>
      <c r="M4348">
        <f t="shared" si="251"/>
        <v>21.705511999999999</v>
      </c>
      <c r="X4348">
        <f t="shared" si="246"/>
        <v>-5.4001056720018169E-2</v>
      </c>
    </row>
    <row r="4349" spans="1:24">
      <c r="A4349">
        <v>2021</v>
      </c>
      <c r="B4349" t="str">
        <f t="shared" si="247"/>
        <v>Yucaipa</v>
      </c>
      <c r="C4349" t="str">
        <f t="shared" si="252"/>
        <v>City</v>
      </c>
      <c r="D4349" t="str">
        <f t="shared" si="252"/>
        <v>06</v>
      </c>
      <c r="E4349" t="str">
        <f t="shared" si="252"/>
        <v>071</v>
      </c>
      <c r="F4349">
        <f t="shared" si="252"/>
        <v>87042</v>
      </c>
      <c r="G4349" t="str">
        <f t="shared" si="252"/>
        <v>CA</v>
      </c>
      <c r="L4349">
        <f t="shared" si="250"/>
        <v>77.361672999999996</v>
      </c>
      <c r="M4349">
        <f t="shared" si="251"/>
        <v>28.405507999999998</v>
      </c>
      <c r="X4349">
        <f t="shared" si="246"/>
        <v>-3.6256951204875515E-2</v>
      </c>
    </row>
    <row r="4350" spans="1:24">
      <c r="A4350">
        <v>2021</v>
      </c>
      <c r="B4350" t="str">
        <f t="shared" si="247"/>
        <v>Yucaipa-Calimesa Joint Unified School District</v>
      </c>
      <c r="C4350" t="str">
        <f t="shared" si="252"/>
        <v>School District</v>
      </c>
      <c r="D4350" t="str">
        <f t="shared" si="252"/>
        <v>06</v>
      </c>
      <c r="E4350" t="str">
        <f t="shared" si="252"/>
        <v>065</v>
      </c>
      <c r="F4350" t="str">
        <f t="shared" si="252"/>
        <v>43560</v>
      </c>
      <c r="G4350" t="str">
        <f t="shared" si="252"/>
        <v>CA</v>
      </c>
      <c r="L4350">
        <f t="shared" si="250"/>
        <v>239.73319899999998</v>
      </c>
      <c r="M4350">
        <f t="shared" si="251"/>
        <v>108.09634299999999</v>
      </c>
      <c r="X4350">
        <f t="shared" si="246"/>
        <v>5.5940174571624347E-2</v>
      </c>
    </row>
    <row r="4351" spans="1:24">
      <c r="A4351">
        <v>2021</v>
      </c>
      <c r="B4351" t="str">
        <f t="shared" si="247"/>
        <v>Yucca Valley</v>
      </c>
      <c r="C4351" t="str">
        <f t="shared" si="252"/>
        <v>Town</v>
      </c>
      <c r="D4351" t="str">
        <f t="shared" si="252"/>
        <v>06</v>
      </c>
      <c r="E4351" t="str">
        <f t="shared" si="252"/>
        <v>071</v>
      </c>
      <c r="F4351" t="str">
        <f t="shared" si="252"/>
        <v>87056</v>
      </c>
      <c r="G4351" t="str">
        <f t="shared" si="252"/>
        <v>CA</v>
      </c>
      <c r="L4351">
        <f t="shared" si="250"/>
        <v>40.816473999999999</v>
      </c>
      <c r="M4351">
        <f t="shared" si="251"/>
        <v>15.563718999999999</v>
      </c>
      <c r="X4351">
        <f t="shared" si="246"/>
        <v>0.19027523037562608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7309A-0232-4BC8-B2C2-529EBEDF8E3A}">
  <dimension ref="A1:AB3014"/>
  <sheetViews>
    <sheetView tabSelected="1" topLeftCell="N1" workbookViewId="0">
      <pane ySplit="1" topLeftCell="A2" activePane="bottomLeft" state="frozen"/>
      <selection pane="bottomLeft" activeCell="V10" sqref="V10"/>
    </sheetView>
  </sheetViews>
  <sheetFormatPr defaultColWidth="14.44140625" defaultRowHeight="15" customHeight="1"/>
  <cols>
    <col min="1" max="1" width="6.88671875" customWidth="1"/>
    <col min="2" max="2" width="43.88671875" customWidth="1"/>
    <col min="3" max="3" width="15" customWidth="1"/>
    <col min="4" max="4" width="9.109375" customWidth="1"/>
    <col min="5" max="5" width="7.44140625" customWidth="1"/>
    <col min="6" max="6" width="12.6640625" customWidth="1"/>
    <col min="7" max="7" width="10.109375" customWidth="1"/>
    <col min="8" max="8" width="15" customWidth="1"/>
    <col min="9" max="9" width="14" customWidth="1"/>
    <col min="10" max="11" width="13.33203125" customWidth="1"/>
    <col min="12" max="12" width="12.88671875" customWidth="1"/>
    <col min="13" max="14" width="13.33203125" customWidth="1"/>
    <col min="15" max="15" width="12.44140625" customWidth="1"/>
    <col min="16" max="16" width="13.33203125" customWidth="1"/>
    <col min="17" max="17" width="15" customWidth="1"/>
    <col min="18" max="18" width="15.6640625" customWidth="1"/>
    <col min="19" max="19" width="15.109375" customWidth="1"/>
    <col min="20" max="20" width="19.6640625" customWidth="1"/>
    <col min="21" max="21" width="16.44140625" customWidth="1"/>
    <col min="22" max="22" width="17.6640625" customWidth="1"/>
    <col min="23" max="23" width="27" customWidth="1"/>
    <col min="24" max="24" width="22" customWidth="1"/>
    <col min="25" max="25" width="71.44140625" customWidth="1"/>
  </cols>
  <sheetData>
    <row r="1" spans="1:28" ht="14.4">
      <c r="A1" s="123" t="s">
        <v>2050</v>
      </c>
      <c r="B1" s="124" t="s">
        <v>2049</v>
      </c>
      <c r="C1" s="124" t="s">
        <v>2048</v>
      </c>
      <c r="D1" s="124" t="s">
        <v>0</v>
      </c>
      <c r="E1" s="124" t="s">
        <v>1</v>
      </c>
      <c r="F1" s="124" t="s">
        <v>2</v>
      </c>
      <c r="G1" s="124" t="s">
        <v>3</v>
      </c>
      <c r="H1" s="124" t="s">
        <v>4</v>
      </c>
      <c r="I1" s="124" t="s">
        <v>5</v>
      </c>
      <c r="J1" s="124" t="s">
        <v>6</v>
      </c>
      <c r="K1" s="124" t="s">
        <v>7</v>
      </c>
      <c r="L1" s="124" t="s">
        <v>8</v>
      </c>
      <c r="M1" s="124" t="s">
        <v>9</v>
      </c>
      <c r="N1" s="124" t="s">
        <v>10</v>
      </c>
      <c r="O1" s="124" t="s">
        <v>11</v>
      </c>
      <c r="P1" s="124" t="s">
        <v>12</v>
      </c>
      <c r="Q1" s="124" t="s">
        <v>13</v>
      </c>
      <c r="R1" s="124" t="s">
        <v>14</v>
      </c>
      <c r="S1" s="124" t="s">
        <v>15</v>
      </c>
      <c r="T1" s="124" t="s">
        <v>16</v>
      </c>
      <c r="U1" s="124" t="s">
        <v>17</v>
      </c>
      <c r="V1" s="124" t="s">
        <v>18</v>
      </c>
      <c r="W1" s="124" t="s">
        <v>19</v>
      </c>
      <c r="X1" s="125" t="s">
        <v>2047</v>
      </c>
      <c r="Y1" s="125" t="s">
        <v>2046</v>
      </c>
      <c r="Z1" s="125"/>
      <c r="AB1" s="1"/>
    </row>
    <row r="2" spans="1:28" ht="14.25" customHeight="1">
      <c r="A2" s="9">
        <v>2022</v>
      </c>
      <c r="B2" s="10" t="s">
        <v>1636</v>
      </c>
      <c r="C2" s="9" t="s">
        <v>190</v>
      </c>
      <c r="D2" s="9" t="s">
        <v>21</v>
      </c>
      <c r="E2" s="11" t="s">
        <v>34</v>
      </c>
      <c r="F2" s="60" t="s">
        <v>1635</v>
      </c>
      <c r="G2" s="9" t="s">
        <v>20</v>
      </c>
      <c r="H2" s="58">
        <v>31205668</v>
      </c>
      <c r="I2" s="58">
        <v>-3611160</v>
      </c>
      <c r="J2" s="58">
        <v>274943194</v>
      </c>
      <c r="K2" s="58">
        <v>104927975</v>
      </c>
      <c r="L2" s="58">
        <v>319925013</v>
      </c>
      <c r="M2" s="58">
        <v>293007609</v>
      </c>
      <c r="O2" s="58">
        <v>86647269</v>
      </c>
      <c r="P2" s="58">
        <v>30825377</v>
      </c>
      <c r="Q2" s="58">
        <v>-139077910</v>
      </c>
      <c r="R2" s="58">
        <v>948241507.69230771</v>
      </c>
      <c r="S2" s="58">
        <v>809163597.69230771</v>
      </c>
      <c r="T2" s="58">
        <v>28170446</v>
      </c>
      <c r="U2" s="196"/>
      <c r="V2" s="58">
        <v>61011742</v>
      </c>
      <c r="W2" s="58">
        <v>-237142680</v>
      </c>
      <c r="X2" s="61">
        <v>44903</v>
      </c>
      <c r="Y2" s="10" t="s">
        <v>60</v>
      </c>
    </row>
    <row r="3" spans="1:28" ht="14.25" customHeight="1">
      <c r="A3" s="9">
        <v>2022</v>
      </c>
      <c r="B3" s="10" t="s">
        <v>1634</v>
      </c>
      <c r="C3" s="9" t="s">
        <v>190</v>
      </c>
      <c r="D3" s="9" t="s">
        <v>21</v>
      </c>
      <c r="E3" s="11" t="s">
        <v>36</v>
      </c>
      <c r="F3" s="60" t="s">
        <v>1633</v>
      </c>
      <c r="G3" s="9" t="s">
        <v>20</v>
      </c>
      <c r="H3" s="58">
        <v>15931354</v>
      </c>
      <c r="I3" s="58">
        <v>-169606</v>
      </c>
      <c r="J3" s="58">
        <v>91600492</v>
      </c>
      <c r="K3" s="58">
        <v>200195581</v>
      </c>
      <c r="L3" s="58">
        <v>112315047</v>
      </c>
      <c r="M3" s="58">
        <v>93472828</v>
      </c>
      <c r="O3" s="57">
        <v>13374135</v>
      </c>
      <c r="P3" s="58">
        <v>1234668</v>
      </c>
      <c r="Q3" s="58">
        <v>-42831133</v>
      </c>
      <c r="R3" s="58">
        <v>300176250.16447371</v>
      </c>
      <c r="S3" s="58">
        <v>257345117.16447371</v>
      </c>
      <c r="T3" s="58">
        <v>9011264</v>
      </c>
      <c r="U3" s="196">
        <v>6764237</v>
      </c>
      <c r="V3" s="58">
        <v>13826955</v>
      </c>
      <c r="W3" s="58">
        <v>-116523161</v>
      </c>
      <c r="X3" s="61">
        <v>44893</v>
      </c>
      <c r="Y3" s="10" t="s">
        <v>60</v>
      </c>
    </row>
    <row r="4" spans="1:28" ht="14.25" customHeight="1">
      <c r="A4" s="9">
        <v>2022</v>
      </c>
      <c r="B4" s="10" t="s">
        <v>1632</v>
      </c>
      <c r="C4" s="9" t="s">
        <v>190</v>
      </c>
      <c r="D4" s="9" t="s">
        <v>21</v>
      </c>
      <c r="E4" s="11" t="s">
        <v>34</v>
      </c>
      <c r="F4" s="60" t="s">
        <v>1631</v>
      </c>
      <c r="G4" s="9" t="s">
        <v>20</v>
      </c>
      <c r="H4" s="58">
        <v>12325251</v>
      </c>
      <c r="I4" s="58"/>
      <c r="J4" s="58">
        <v>16628820</v>
      </c>
      <c r="K4" s="58">
        <v>17322655</v>
      </c>
      <c r="L4" s="58">
        <v>18544065</v>
      </c>
      <c r="M4" s="58">
        <v>17713926</v>
      </c>
      <c r="N4" s="57"/>
      <c r="O4" s="58">
        <v>14283678</v>
      </c>
      <c r="P4" s="58">
        <v>4083131</v>
      </c>
      <c r="Q4" s="58">
        <v>-7131278</v>
      </c>
      <c r="R4" s="58">
        <v>49201620.559210531</v>
      </c>
      <c r="S4" s="58">
        <v>42070342.559210531</v>
      </c>
      <c r="T4" s="58">
        <v>1297406</v>
      </c>
      <c r="U4" s="196"/>
      <c r="V4" s="58">
        <v>900077</v>
      </c>
      <c r="W4" s="58">
        <v>-6607465</v>
      </c>
      <c r="X4" s="61">
        <v>44904</v>
      </c>
      <c r="Y4" s="10" t="s">
        <v>60</v>
      </c>
    </row>
    <row r="5" spans="1:28" ht="14.25" customHeight="1">
      <c r="A5" s="9">
        <v>2022</v>
      </c>
      <c r="B5" s="10" t="s">
        <v>1630</v>
      </c>
      <c r="C5" s="9" t="s">
        <v>190</v>
      </c>
      <c r="D5" s="9" t="s">
        <v>21</v>
      </c>
      <c r="E5" s="11" t="s">
        <v>118</v>
      </c>
      <c r="F5" s="60" t="s">
        <v>1629</v>
      </c>
      <c r="G5" s="9" t="s">
        <v>20</v>
      </c>
      <c r="H5" s="58">
        <v>17623476</v>
      </c>
      <c r="I5" s="58">
        <v>-7102243</v>
      </c>
      <c r="J5" s="58">
        <v>126217334</v>
      </c>
      <c r="K5" s="58">
        <v>8617086</v>
      </c>
      <c r="L5" s="58">
        <v>141641139</v>
      </c>
      <c r="M5" s="58">
        <v>134430596</v>
      </c>
      <c r="O5" s="58">
        <v>43327620</v>
      </c>
      <c r="P5" s="58">
        <v>28221506</v>
      </c>
      <c r="Q5" s="58">
        <v>-54423827</v>
      </c>
      <c r="R5" s="58">
        <v>368949181.78137654</v>
      </c>
      <c r="S5" s="58">
        <v>314525354.78137654</v>
      </c>
      <c r="T5" s="58">
        <v>11089183</v>
      </c>
      <c r="U5" s="196"/>
      <c r="V5" s="58">
        <v>20668223</v>
      </c>
      <c r="W5" s="58">
        <v>-81100922</v>
      </c>
      <c r="X5" s="61">
        <v>44903</v>
      </c>
      <c r="Y5" s="10" t="s">
        <v>60</v>
      </c>
    </row>
    <row r="6" spans="1:28" ht="14.25" customHeight="1">
      <c r="A6" s="9">
        <v>2022</v>
      </c>
      <c r="B6" s="9" t="s">
        <v>2045</v>
      </c>
      <c r="C6" s="9" t="s">
        <v>53</v>
      </c>
      <c r="D6" s="9" t="s">
        <v>21</v>
      </c>
      <c r="E6" s="11" t="s">
        <v>34</v>
      </c>
      <c r="F6" s="60" t="s">
        <v>2044</v>
      </c>
      <c r="G6" s="9" t="s">
        <v>20</v>
      </c>
      <c r="H6" s="58">
        <v>14295126</v>
      </c>
      <c r="I6" s="58">
        <v>-2186005</v>
      </c>
      <c r="J6" s="58">
        <v>16546686</v>
      </c>
      <c r="K6" s="58">
        <v>12017126</v>
      </c>
      <c r="L6" s="58">
        <v>31555295</v>
      </c>
      <c r="M6" s="58">
        <v>21372577</v>
      </c>
      <c r="O6" s="57">
        <v>7390964</v>
      </c>
      <c r="P6" s="58">
        <v>1929998</v>
      </c>
      <c r="Q6" s="58">
        <v>-2691618</v>
      </c>
      <c r="R6" s="58">
        <v>23005282.051282052</v>
      </c>
      <c r="S6" s="58">
        <v>20313664.051282052</v>
      </c>
      <c r="T6" s="58">
        <v>742201</v>
      </c>
      <c r="U6" s="196">
        <v>2890368</v>
      </c>
      <c r="V6" s="58">
        <v>2778063</v>
      </c>
      <c r="W6" s="58">
        <v>43637719</v>
      </c>
      <c r="X6" s="61">
        <v>45014</v>
      </c>
      <c r="Y6" s="9" t="s">
        <v>60</v>
      </c>
    </row>
    <row r="7" spans="1:28" ht="14.25" customHeight="1">
      <c r="A7" s="9">
        <v>2022</v>
      </c>
      <c r="B7" s="9" t="s">
        <v>37</v>
      </c>
      <c r="C7" s="9" t="s">
        <v>53</v>
      </c>
      <c r="D7" s="9" t="s">
        <v>21</v>
      </c>
      <c r="E7" s="11" t="s">
        <v>29</v>
      </c>
      <c r="F7" s="60" t="s">
        <v>30</v>
      </c>
      <c r="G7" s="9" t="s">
        <v>20</v>
      </c>
      <c r="H7" s="58">
        <v>86890183</v>
      </c>
      <c r="I7" s="58">
        <v>-13245824</v>
      </c>
      <c r="J7" s="58">
        <v>99059978</v>
      </c>
      <c r="K7" s="58">
        <v>72871315</v>
      </c>
      <c r="L7" s="58">
        <v>264303475</v>
      </c>
      <c r="M7" s="58">
        <v>124319019</v>
      </c>
      <c r="N7" s="57"/>
      <c r="O7" s="62">
        <v>84739597</v>
      </c>
      <c r="P7" s="58">
        <v>9231123</v>
      </c>
      <c r="Q7" s="58">
        <v>-200143728</v>
      </c>
      <c r="R7" s="58">
        <v>836087945</v>
      </c>
      <c r="S7" s="58">
        <v>635944217</v>
      </c>
      <c r="T7" s="58">
        <v>26439636</v>
      </c>
      <c r="U7" s="196">
        <v>18946785</v>
      </c>
      <c r="V7" s="58">
        <v>105765757</v>
      </c>
      <c r="W7" s="58">
        <v>-141648759</v>
      </c>
      <c r="X7" s="61">
        <v>44986</v>
      </c>
      <c r="Y7" s="9"/>
    </row>
    <row r="8" spans="1:28" ht="14.25" customHeight="1">
      <c r="A8" s="9">
        <v>2022</v>
      </c>
      <c r="B8" s="10" t="s">
        <v>1681</v>
      </c>
      <c r="C8" s="9" t="s">
        <v>55</v>
      </c>
      <c r="D8" s="9" t="s">
        <v>21</v>
      </c>
      <c r="E8" s="11" t="s">
        <v>29</v>
      </c>
      <c r="F8" s="60" t="s">
        <v>57</v>
      </c>
      <c r="G8" s="9" t="s">
        <v>20</v>
      </c>
      <c r="H8" s="58">
        <v>1248323000</v>
      </c>
      <c r="I8" s="58">
        <v>-67256000</v>
      </c>
      <c r="J8" s="58">
        <v>2934371000</v>
      </c>
      <c r="K8" s="58">
        <v>1684047000</v>
      </c>
      <c r="L8" s="58">
        <v>3848856000</v>
      </c>
      <c r="M8" s="58">
        <v>3270872000</v>
      </c>
      <c r="N8" s="57"/>
      <c r="O8" s="62">
        <v>2182462000</v>
      </c>
      <c r="P8" s="58">
        <v>675799000</v>
      </c>
      <c r="Q8" s="58">
        <v>-542754000</v>
      </c>
      <c r="R8" s="58">
        <v>7067180238.8272171</v>
      </c>
      <c r="S8" s="58">
        <v>6524427238.8272171</v>
      </c>
      <c r="T8" s="58">
        <v>235987000</v>
      </c>
      <c r="U8" s="196">
        <v>1285696084.6681926</v>
      </c>
      <c r="V8" s="58">
        <v>1029743084.6681925</v>
      </c>
      <c r="W8" s="58">
        <v>1206000000</v>
      </c>
      <c r="X8" s="61">
        <v>45015</v>
      </c>
      <c r="Y8" s="9" t="s">
        <v>115</v>
      </c>
    </row>
    <row r="9" spans="1:28" ht="14.25" customHeight="1">
      <c r="A9" s="9">
        <v>2022</v>
      </c>
      <c r="B9" s="10" t="s">
        <v>188</v>
      </c>
      <c r="C9" s="9" t="s">
        <v>54</v>
      </c>
      <c r="D9" s="9" t="s">
        <v>21</v>
      </c>
      <c r="E9" s="11" t="s">
        <v>29</v>
      </c>
      <c r="F9" s="60">
        <v>99000</v>
      </c>
      <c r="G9" s="9" t="s">
        <v>20</v>
      </c>
      <c r="H9" s="58"/>
      <c r="I9" s="58">
        <v>-283861</v>
      </c>
      <c r="J9" s="58">
        <v>5614735</v>
      </c>
      <c r="K9" s="58">
        <v>290508</v>
      </c>
      <c r="L9" s="58">
        <v>13611986</v>
      </c>
      <c r="M9" s="58">
        <v>9956788</v>
      </c>
      <c r="N9" s="56"/>
      <c r="O9" s="62">
        <v>6180220</v>
      </c>
      <c r="P9" s="58">
        <v>611211</v>
      </c>
      <c r="Q9" s="58"/>
      <c r="R9" s="58"/>
      <c r="S9" s="58"/>
      <c r="T9" s="58"/>
      <c r="U9" s="196"/>
      <c r="V9" s="58"/>
      <c r="W9" s="58">
        <v>1591269</v>
      </c>
      <c r="X9" s="61">
        <v>45015</v>
      </c>
      <c r="Y9" s="9"/>
    </row>
    <row r="10" spans="1:28" ht="14.25" customHeight="1">
      <c r="A10" s="9">
        <v>2022</v>
      </c>
      <c r="B10" s="30" t="s">
        <v>5610</v>
      </c>
      <c r="C10" s="9" t="s">
        <v>54</v>
      </c>
      <c r="D10" s="9" t="s">
        <v>21</v>
      </c>
      <c r="E10" s="11" t="s">
        <v>29</v>
      </c>
      <c r="F10" s="60">
        <v>99001</v>
      </c>
      <c r="G10" s="9" t="s">
        <v>20</v>
      </c>
      <c r="H10" s="58">
        <v>151753</v>
      </c>
      <c r="I10" s="58">
        <v>-25034</v>
      </c>
      <c r="J10" s="58">
        <v>316617</v>
      </c>
      <c r="K10" s="58">
        <v>178891428</v>
      </c>
      <c r="L10" s="58">
        <v>218407995</v>
      </c>
      <c r="M10" s="58">
        <v>328382</v>
      </c>
      <c r="N10" s="56">
        <v>183613</v>
      </c>
      <c r="O10" s="62"/>
      <c r="P10" s="58">
        <v>64264</v>
      </c>
      <c r="Q10" s="58"/>
      <c r="R10" s="58"/>
      <c r="S10" s="58"/>
      <c r="T10" s="58"/>
      <c r="U10" s="196"/>
      <c r="V10" s="58"/>
      <c r="W10" s="58">
        <v>1527754</v>
      </c>
      <c r="X10" s="61">
        <v>45015</v>
      </c>
      <c r="Y10" s="9"/>
    </row>
    <row r="11" spans="1:28" ht="14.25" customHeight="1">
      <c r="A11" s="9">
        <v>2022</v>
      </c>
      <c r="B11" s="10" t="s">
        <v>1628</v>
      </c>
      <c r="C11" s="9" t="s">
        <v>190</v>
      </c>
      <c r="D11" s="9" t="s">
        <v>21</v>
      </c>
      <c r="E11" s="11" t="s">
        <v>29</v>
      </c>
      <c r="F11" s="60" t="s">
        <v>1627</v>
      </c>
      <c r="G11" s="9" t="s">
        <v>20</v>
      </c>
      <c r="H11" s="58">
        <v>49108701</v>
      </c>
      <c r="I11" s="58"/>
      <c r="J11" s="58">
        <v>48210155</v>
      </c>
      <c r="K11" s="58">
        <v>1583508</v>
      </c>
      <c r="L11" s="58">
        <v>65756091</v>
      </c>
      <c r="M11" s="58">
        <v>52736034</v>
      </c>
      <c r="O11" s="58">
        <v>58819808</v>
      </c>
      <c r="P11" s="58">
        <v>7705667</v>
      </c>
      <c r="Q11" s="58">
        <v>-28241390</v>
      </c>
      <c r="R11" s="58">
        <v>162552192.71255064</v>
      </c>
      <c r="S11" s="58">
        <v>134310802.71255064</v>
      </c>
      <c r="T11" s="58">
        <v>4516038</v>
      </c>
      <c r="U11" s="196"/>
      <c r="V11" s="58">
        <v>9880938</v>
      </c>
      <c r="W11" s="58">
        <v>6862643</v>
      </c>
      <c r="X11" s="61">
        <v>44897</v>
      </c>
      <c r="Y11" s="10" t="s">
        <v>60</v>
      </c>
    </row>
    <row r="12" spans="1:28" ht="14.25" customHeight="1">
      <c r="A12" s="9">
        <v>2022</v>
      </c>
      <c r="B12" s="10" t="s">
        <v>187</v>
      </c>
      <c r="C12" s="9" t="s">
        <v>54</v>
      </c>
      <c r="D12" s="9" t="s">
        <v>21</v>
      </c>
      <c r="E12" s="11" t="s">
        <v>29</v>
      </c>
      <c r="F12" s="60">
        <v>99002</v>
      </c>
      <c r="G12" s="9" t="s">
        <v>20</v>
      </c>
      <c r="H12" s="58">
        <v>107349039</v>
      </c>
      <c r="I12" s="58"/>
      <c r="J12" s="58">
        <v>8447094</v>
      </c>
      <c r="K12" s="58">
        <v>16361661</v>
      </c>
      <c r="L12" s="58">
        <v>426410271</v>
      </c>
      <c r="M12" s="58">
        <v>20463975</v>
      </c>
      <c r="N12" s="57"/>
      <c r="O12" s="58">
        <v>103828292</v>
      </c>
      <c r="P12" s="58">
        <v>512576</v>
      </c>
      <c r="Q12" s="58">
        <v>-2511459</v>
      </c>
      <c r="R12" s="58">
        <v>26408611.987381715</v>
      </c>
      <c r="S12" s="58">
        <v>23897152.987381715</v>
      </c>
      <c r="T12" s="58">
        <v>1473903</v>
      </c>
      <c r="U12" s="196">
        <v>4796700</v>
      </c>
      <c r="V12" s="58">
        <v>4306259</v>
      </c>
      <c r="W12" s="58">
        <v>86414698</v>
      </c>
      <c r="X12" s="61">
        <v>45273</v>
      </c>
      <c r="Y12" s="10" t="s">
        <v>60</v>
      </c>
    </row>
    <row r="13" spans="1:28" ht="14.25" customHeight="1">
      <c r="A13" s="9">
        <v>2022</v>
      </c>
      <c r="B13" s="10" t="s">
        <v>1626</v>
      </c>
      <c r="C13" s="9" t="s">
        <v>190</v>
      </c>
      <c r="D13" s="9" t="s">
        <v>21</v>
      </c>
      <c r="E13" s="11" t="s">
        <v>29</v>
      </c>
      <c r="F13" s="60" t="s">
        <v>1625</v>
      </c>
      <c r="G13" s="9" t="s">
        <v>20</v>
      </c>
      <c r="H13" s="58">
        <v>38368266</v>
      </c>
      <c r="I13" s="58">
        <v>-381803</v>
      </c>
      <c r="J13" s="58">
        <v>142320708</v>
      </c>
      <c r="K13" s="58">
        <v>255331288</v>
      </c>
      <c r="L13" s="58">
        <v>181888570</v>
      </c>
      <c r="M13" s="58">
        <v>148052958</v>
      </c>
      <c r="N13" s="57">
        <v>49476018</v>
      </c>
      <c r="O13" s="57"/>
      <c r="P13" s="58">
        <v>13213060</v>
      </c>
      <c r="Q13" s="58">
        <v>-75401813</v>
      </c>
      <c r="R13" s="58">
        <v>506475315.78947377</v>
      </c>
      <c r="S13" s="58">
        <v>431073502.78947377</v>
      </c>
      <c r="T13" s="58">
        <v>14231834</v>
      </c>
      <c r="U13" s="196"/>
      <c r="V13" s="58">
        <v>15379851</v>
      </c>
      <c r="W13" s="58">
        <v>-56655590</v>
      </c>
      <c r="X13" s="61">
        <v>44944</v>
      </c>
      <c r="Y13" s="10" t="s">
        <v>60</v>
      </c>
    </row>
    <row r="14" spans="1:28" ht="14.25" customHeight="1">
      <c r="A14" s="9">
        <v>2022</v>
      </c>
      <c r="B14" s="9" t="s">
        <v>38</v>
      </c>
      <c r="C14" s="9" t="s">
        <v>53</v>
      </c>
      <c r="D14" s="9" t="s">
        <v>21</v>
      </c>
      <c r="E14" s="11" t="s">
        <v>29</v>
      </c>
      <c r="F14" s="60" t="s">
        <v>31</v>
      </c>
      <c r="G14" s="9" t="s">
        <v>20</v>
      </c>
      <c r="H14" s="58">
        <v>10393210</v>
      </c>
      <c r="I14" s="58">
        <v>-319634</v>
      </c>
      <c r="J14" s="58">
        <v>26316388</v>
      </c>
      <c r="K14" s="58">
        <v>19933352</v>
      </c>
      <c r="L14" s="58">
        <v>42402601</v>
      </c>
      <c r="M14" s="58">
        <v>23891883</v>
      </c>
      <c r="N14" s="57"/>
      <c r="O14" s="58">
        <v>13806770</v>
      </c>
      <c r="P14" s="58">
        <v>4528769</v>
      </c>
      <c r="Q14" s="58">
        <v>-28938890</v>
      </c>
      <c r="R14" s="58">
        <v>146341069.67219922</v>
      </c>
      <c r="S14" s="58">
        <v>117402179.67219922</v>
      </c>
      <c r="T14" s="58">
        <v>5562037</v>
      </c>
      <c r="U14" s="196"/>
      <c r="V14" s="58">
        <v>4394300</v>
      </c>
      <c r="W14" s="58">
        <v>-23324459</v>
      </c>
      <c r="X14" s="61">
        <v>45016</v>
      </c>
      <c r="Y14" s="9" t="s">
        <v>60</v>
      </c>
    </row>
    <row r="15" spans="1:28" ht="14.25" customHeight="1">
      <c r="A15" s="9">
        <v>2022</v>
      </c>
      <c r="B15" s="10" t="s">
        <v>1624</v>
      </c>
      <c r="C15" s="9" t="s">
        <v>190</v>
      </c>
      <c r="D15" s="9" t="s">
        <v>21</v>
      </c>
      <c r="E15" s="11" t="s">
        <v>29</v>
      </c>
      <c r="F15" s="60" t="s">
        <v>1623</v>
      </c>
      <c r="G15" s="9" t="s">
        <v>20</v>
      </c>
      <c r="H15" s="58">
        <v>7527452</v>
      </c>
      <c r="I15" s="58">
        <v>-46106</v>
      </c>
      <c r="J15" s="58">
        <v>54893426</v>
      </c>
      <c r="K15" s="58">
        <v>104344550</v>
      </c>
      <c r="L15" s="58">
        <v>94451910</v>
      </c>
      <c r="M15" s="58">
        <v>53336908</v>
      </c>
      <c r="N15" s="57"/>
      <c r="O15" s="57">
        <v>11703589</v>
      </c>
      <c r="P15" s="58">
        <v>3993641</v>
      </c>
      <c r="Q15" s="58">
        <v>-26548753</v>
      </c>
      <c r="R15" s="58">
        <v>182303453.37171054</v>
      </c>
      <c r="S15" s="58">
        <v>155754700.37171054</v>
      </c>
      <c r="T15" s="58">
        <v>5394670</v>
      </c>
      <c r="U15" s="196"/>
      <c r="V15" s="58">
        <v>23413828</v>
      </c>
      <c r="W15" s="58">
        <v>-55090711</v>
      </c>
      <c r="X15" s="61">
        <v>44956</v>
      </c>
      <c r="Y15" s="10" t="s">
        <v>60</v>
      </c>
    </row>
    <row r="16" spans="1:28" ht="14.25" customHeight="1">
      <c r="A16" s="51">
        <v>2022</v>
      </c>
      <c r="B16" s="126" t="s">
        <v>5501</v>
      </c>
      <c r="C16" s="51" t="s">
        <v>190</v>
      </c>
      <c r="D16" s="51" t="s">
        <v>21</v>
      </c>
      <c r="E16" s="51" t="s">
        <v>84</v>
      </c>
      <c r="F16" s="127" t="s">
        <v>5502</v>
      </c>
      <c r="G16" s="51" t="s">
        <v>20</v>
      </c>
      <c r="H16" s="128">
        <v>1369847</v>
      </c>
      <c r="I16" s="128">
        <v>-258891</v>
      </c>
      <c r="J16" s="128">
        <v>2779978</v>
      </c>
      <c r="K16" s="128">
        <v>5870369</v>
      </c>
      <c r="L16" s="128">
        <v>3353565</v>
      </c>
      <c r="M16" s="128">
        <v>2551499</v>
      </c>
      <c r="N16" s="129"/>
      <c r="O16" s="130">
        <v>1563741</v>
      </c>
      <c r="P16" s="128">
        <v>60155</v>
      </c>
      <c r="Q16" s="128">
        <v>-1326853</v>
      </c>
      <c r="R16" s="128">
        <v>8974253.1010457538</v>
      </c>
      <c r="S16" s="128">
        <v>7647400.1010457529</v>
      </c>
      <c r="T16" s="128">
        <v>246311</v>
      </c>
      <c r="U16" s="196"/>
      <c r="V16" s="128">
        <v>116619</v>
      </c>
      <c r="W16" s="128">
        <v>-366884</v>
      </c>
      <c r="X16" s="131">
        <v>44910</v>
      </c>
      <c r="Y16" s="51"/>
    </row>
    <row r="17" spans="1:25" ht="14.25" customHeight="1">
      <c r="A17" s="9">
        <v>2022</v>
      </c>
      <c r="B17" s="9" t="s">
        <v>2043</v>
      </c>
      <c r="C17" s="9" t="s">
        <v>53</v>
      </c>
      <c r="D17" s="9" t="s">
        <v>21</v>
      </c>
      <c r="E17" s="11" t="s">
        <v>34</v>
      </c>
      <c r="F17" s="60" t="s">
        <v>2042</v>
      </c>
      <c r="G17" s="9" t="s">
        <v>20</v>
      </c>
      <c r="H17" s="58">
        <v>34315874</v>
      </c>
      <c r="I17" s="58">
        <v>-13097990</v>
      </c>
      <c r="J17" s="58">
        <v>72076352</v>
      </c>
      <c r="K17" s="58">
        <v>32579562</v>
      </c>
      <c r="L17" s="58">
        <v>141653020</v>
      </c>
      <c r="M17" s="58">
        <v>86332876</v>
      </c>
      <c r="N17" s="57"/>
      <c r="O17" s="57">
        <v>31650454</v>
      </c>
      <c r="P17" s="58">
        <v>6548861</v>
      </c>
      <c r="Q17" s="58">
        <v>-97746439</v>
      </c>
      <c r="R17" s="58">
        <v>522219706</v>
      </c>
      <c r="S17" s="58">
        <v>424473267</v>
      </c>
      <c r="T17" s="58">
        <v>17071615</v>
      </c>
      <c r="U17" s="196"/>
      <c r="V17" s="58">
        <v>38399927</v>
      </c>
      <c r="W17" s="58">
        <v>-95872756</v>
      </c>
      <c r="X17" s="61">
        <v>45009</v>
      </c>
      <c r="Y17" s="9"/>
    </row>
    <row r="18" spans="1:25" ht="14.25" customHeight="1">
      <c r="A18" s="9">
        <v>2022</v>
      </c>
      <c r="B18" s="10" t="s">
        <v>1622</v>
      </c>
      <c r="C18" s="9" t="s">
        <v>190</v>
      </c>
      <c r="D18" s="9" t="s">
        <v>21</v>
      </c>
      <c r="E18" s="11" t="s">
        <v>34</v>
      </c>
      <c r="F18" s="60" t="s">
        <v>1621</v>
      </c>
      <c r="G18" s="9" t="s">
        <v>20</v>
      </c>
      <c r="H18" s="58">
        <v>33908361</v>
      </c>
      <c r="I18" s="58">
        <v>-2580966</v>
      </c>
      <c r="J18" s="58">
        <v>248280652</v>
      </c>
      <c r="K18" s="58">
        <v>207408305</v>
      </c>
      <c r="L18" s="58">
        <v>349167680</v>
      </c>
      <c r="M18" s="58">
        <v>253091350</v>
      </c>
      <c r="N18" s="57"/>
      <c r="O18" s="58">
        <v>63678444</v>
      </c>
      <c r="P18" s="58">
        <v>20629711</v>
      </c>
      <c r="Q18" s="58">
        <v>-117210502</v>
      </c>
      <c r="R18" s="58">
        <v>803472441.69407904</v>
      </c>
      <c r="S18" s="58">
        <v>686261939.69407904</v>
      </c>
      <c r="T18" s="58">
        <v>39620408</v>
      </c>
      <c r="U18" s="196">
        <v>47352958</v>
      </c>
      <c r="V18" s="58">
        <v>220818642</v>
      </c>
      <c r="W18" s="58">
        <v>-343378190</v>
      </c>
      <c r="X18" s="61">
        <v>44908</v>
      </c>
      <c r="Y18" s="10" t="s">
        <v>60</v>
      </c>
    </row>
    <row r="19" spans="1:25" ht="14.25" customHeight="1">
      <c r="A19" s="9">
        <v>2022</v>
      </c>
      <c r="B19" s="10" t="s">
        <v>1620</v>
      </c>
      <c r="C19" s="9" t="s">
        <v>190</v>
      </c>
      <c r="D19" s="9" t="s">
        <v>21</v>
      </c>
      <c r="E19" s="11" t="s">
        <v>182</v>
      </c>
      <c r="F19" s="60" t="s">
        <v>1619</v>
      </c>
      <c r="G19" s="9" t="s">
        <v>20</v>
      </c>
      <c r="H19" s="58">
        <v>40901851</v>
      </c>
      <c r="I19" s="58">
        <v>-8375699</v>
      </c>
      <c r="J19" s="58">
        <v>118896609</v>
      </c>
      <c r="K19" s="58">
        <v>93432274</v>
      </c>
      <c r="L19" s="58">
        <v>156848871</v>
      </c>
      <c r="M19" s="58">
        <v>145650364</v>
      </c>
      <c r="O19" s="58">
        <v>73266741</v>
      </c>
      <c r="P19" s="58">
        <v>29881060</v>
      </c>
      <c r="Q19" s="58">
        <v>-54467727</v>
      </c>
      <c r="R19" s="58">
        <v>368704087.04453444</v>
      </c>
      <c r="S19" s="58">
        <v>314236360.04453444</v>
      </c>
      <c r="T19" s="58">
        <v>11170997</v>
      </c>
      <c r="U19" s="196">
        <v>6616801.9761904757</v>
      </c>
      <c r="V19" s="58">
        <v>27604965.976190478</v>
      </c>
      <c r="W19" s="58">
        <v>-58363134</v>
      </c>
      <c r="X19" s="61">
        <v>45124</v>
      </c>
      <c r="Y19" s="9" t="s">
        <v>115</v>
      </c>
    </row>
    <row r="20" spans="1:25" ht="14.4">
      <c r="A20" s="9">
        <v>2022</v>
      </c>
      <c r="B20" s="10" t="s">
        <v>2072</v>
      </c>
      <c r="C20" s="9" t="s">
        <v>53</v>
      </c>
      <c r="D20" s="9" t="s">
        <v>21</v>
      </c>
      <c r="E20" s="11" t="s">
        <v>134</v>
      </c>
      <c r="F20" s="60" t="s">
        <v>5473</v>
      </c>
      <c r="G20" s="9" t="s">
        <v>20</v>
      </c>
      <c r="H20" s="58">
        <v>30498901</v>
      </c>
      <c r="I20" s="58">
        <v>-1082257</v>
      </c>
      <c r="J20" s="58">
        <v>19765001</v>
      </c>
      <c r="K20" s="58">
        <v>12631295</v>
      </c>
      <c r="L20" s="58">
        <v>31197957</v>
      </c>
      <c r="M20" s="58">
        <v>20924377</v>
      </c>
      <c r="N20" s="57"/>
      <c r="O20" s="58">
        <v>29720150</v>
      </c>
      <c r="P20" s="58">
        <v>1980510</v>
      </c>
      <c r="Q20" s="58">
        <v>-47870</v>
      </c>
      <c r="R20" s="187">
        <v>8398245.6140350308</v>
      </c>
      <c r="S20" s="187">
        <v>8350375.6140350308</v>
      </c>
      <c r="T20" s="58">
        <v>318599</v>
      </c>
      <c r="U20" s="196"/>
      <c r="V20" s="58">
        <v>544976</v>
      </c>
      <c r="W20" s="58">
        <v>29924478</v>
      </c>
      <c r="X20" s="61">
        <v>45015</v>
      </c>
      <c r="Y20" s="10" t="s">
        <v>60</v>
      </c>
    </row>
    <row r="21" spans="1:25" ht="14.25" customHeight="1">
      <c r="A21" s="51">
        <v>2022</v>
      </c>
      <c r="B21" s="132" t="s">
        <v>1618</v>
      </c>
      <c r="C21" s="51" t="s">
        <v>190</v>
      </c>
      <c r="D21" s="51" t="s">
        <v>21</v>
      </c>
      <c r="E21" s="51" t="s">
        <v>149</v>
      </c>
      <c r="F21" s="127" t="s">
        <v>1617</v>
      </c>
      <c r="G21" s="51" t="s">
        <v>20</v>
      </c>
      <c r="H21" s="128">
        <v>2323385</v>
      </c>
      <c r="I21" s="128">
        <v>-71327</v>
      </c>
      <c r="J21" s="128">
        <v>6917199</v>
      </c>
      <c r="K21" s="128">
        <v>1442766</v>
      </c>
      <c r="L21" s="128">
        <v>7972443</v>
      </c>
      <c r="M21" s="128">
        <v>7648995</v>
      </c>
      <c r="N21" s="133">
        <v>3897839</v>
      </c>
      <c r="O21" s="130"/>
      <c r="P21" s="128">
        <v>2092335</v>
      </c>
      <c r="Q21" s="128">
        <v>-2517411</v>
      </c>
      <c r="R21" s="128">
        <v>16413887.775238223</v>
      </c>
      <c r="S21" s="128">
        <v>13896476.775238223</v>
      </c>
      <c r="T21" s="128">
        <v>495254</v>
      </c>
      <c r="U21" s="196"/>
      <c r="V21" s="128"/>
      <c r="W21" s="128">
        <v>-931270</v>
      </c>
      <c r="X21" s="131">
        <v>44960</v>
      </c>
      <c r="Y21" s="132" t="s">
        <v>60</v>
      </c>
    </row>
    <row r="22" spans="1:25" ht="14.25" customHeight="1">
      <c r="A22" s="9">
        <v>2022</v>
      </c>
      <c r="B22" s="10" t="s">
        <v>2060</v>
      </c>
      <c r="C22" s="9" t="s">
        <v>55</v>
      </c>
      <c r="D22" s="9" t="s">
        <v>21</v>
      </c>
      <c r="E22" s="11" t="s">
        <v>1615</v>
      </c>
      <c r="F22" s="60" t="s">
        <v>57</v>
      </c>
      <c r="G22" s="9" t="s">
        <v>20</v>
      </c>
      <c r="H22" s="58">
        <v>4646461</v>
      </c>
      <c r="I22" s="58">
        <v>-168097</v>
      </c>
      <c r="J22" s="58">
        <v>10605449</v>
      </c>
      <c r="K22" s="58">
        <v>883687</v>
      </c>
      <c r="L22" s="58">
        <v>23265245</v>
      </c>
      <c r="M22" s="58">
        <v>9254667</v>
      </c>
      <c r="N22" s="57"/>
      <c r="O22" s="62">
        <v>7746510</v>
      </c>
      <c r="P22" s="58">
        <v>505057</v>
      </c>
      <c r="Q22" s="58">
        <v>-7585977</v>
      </c>
      <c r="R22" s="58">
        <v>64782040.99060633</v>
      </c>
      <c r="S22" s="58">
        <v>57196063.99060633</v>
      </c>
      <c r="T22" s="58">
        <v>1556715</v>
      </c>
      <c r="U22" s="196">
        <v>424504</v>
      </c>
      <c r="V22" s="58">
        <v>11091376</v>
      </c>
      <c r="W22" s="58">
        <v>-17980275</v>
      </c>
      <c r="X22" s="61">
        <v>45310</v>
      </c>
      <c r="Y22" s="10" t="s">
        <v>60</v>
      </c>
    </row>
    <row r="23" spans="1:25" ht="14.25" customHeight="1">
      <c r="A23" s="51">
        <v>2022</v>
      </c>
      <c r="B23" s="132" t="s">
        <v>5735</v>
      </c>
      <c r="C23" s="132" t="s">
        <v>190</v>
      </c>
      <c r="D23" s="51" t="s">
        <v>21</v>
      </c>
      <c r="E23" s="51" t="s">
        <v>1615</v>
      </c>
      <c r="F23" s="127" t="s">
        <v>5736</v>
      </c>
      <c r="G23" s="51" t="s">
        <v>20</v>
      </c>
      <c r="H23" s="128">
        <v>796652</v>
      </c>
      <c r="I23" s="128">
        <v>-223873</v>
      </c>
      <c r="J23" s="128">
        <v>1054557</v>
      </c>
      <c r="K23" s="128"/>
      <c r="L23" s="128">
        <v>1703474</v>
      </c>
      <c r="M23" s="128">
        <v>1127082</v>
      </c>
      <c r="N23" s="129"/>
      <c r="O23" s="128">
        <v>1704277</v>
      </c>
      <c r="P23" s="128">
        <v>805974</v>
      </c>
      <c r="Q23" s="128">
        <v>-702558</v>
      </c>
      <c r="R23" s="128">
        <v>3691844.4561219122</v>
      </c>
      <c r="S23" s="128">
        <v>2989286.4561219122</v>
      </c>
      <c r="T23" s="128">
        <v>126890</v>
      </c>
      <c r="U23" s="196"/>
      <c r="V23" s="128"/>
      <c r="W23" s="128">
        <v>-103197</v>
      </c>
      <c r="X23" s="131">
        <v>44903</v>
      </c>
      <c r="Y23" s="132" t="s">
        <v>60</v>
      </c>
    </row>
    <row r="24" spans="1:25" ht="14.25" customHeight="1">
      <c r="A24" s="9">
        <v>2022</v>
      </c>
      <c r="B24" s="10" t="s">
        <v>1616</v>
      </c>
      <c r="C24" s="9" t="s">
        <v>190</v>
      </c>
      <c r="D24" s="9" t="s">
        <v>21</v>
      </c>
      <c r="E24" s="11" t="s">
        <v>1615</v>
      </c>
      <c r="F24" s="60" t="s">
        <v>1614</v>
      </c>
      <c r="G24" s="9" t="s">
        <v>20</v>
      </c>
      <c r="H24" s="58">
        <v>3219380</v>
      </c>
      <c r="I24" s="58">
        <v>-11996</v>
      </c>
      <c r="J24" s="58">
        <v>4114282</v>
      </c>
      <c r="K24" s="58">
        <v>4648417</v>
      </c>
      <c r="L24" s="58">
        <v>4380858</v>
      </c>
      <c r="M24" s="58">
        <v>3881686</v>
      </c>
      <c r="O24" s="58">
        <v>3458258</v>
      </c>
      <c r="P24" s="58">
        <v>97611</v>
      </c>
      <c r="Q24" s="58">
        <v>-2003947</v>
      </c>
      <c r="R24" s="58">
        <v>12917390.865088126</v>
      </c>
      <c r="S24" s="58">
        <v>10913443.865088126</v>
      </c>
      <c r="T24" s="58">
        <v>359348</v>
      </c>
      <c r="U24" s="196"/>
      <c r="V24" s="58"/>
      <c r="W24" s="58">
        <v>1799193</v>
      </c>
      <c r="X24" s="61">
        <v>44908</v>
      </c>
      <c r="Y24" s="10" t="s">
        <v>60</v>
      </c>
    </row>
    <row r="25" spans="1:25" ht="14.4">
      <c r="A25" s="9">
        <v>2022</v>
      </c>
      <c r="B25" s="10" t="s">
        <v>1613</v>
      </c>
      <c r="C25" s="9" t="s">
        <v>190</v>
      </c>
      <c r="D25" s="9" t="s">
        <v>21</v>
      </c>
      <c r="E25" s="11" t="s">
        <v>28</v>
      </c>
      <c r="F25" s="60" t="s">
        <v>1612</v>
      </c>
      <c r="G25" s="9" t="s">
        <v>20</v>
      </c>
      <c r="H25" s="58">
        <v>2914505</v>
      </c>
      <c r="I25" s="58">
        <v>-750000</v>
      </c>
      <c r="J25" s="58">
        <v>19510988</v>
      </c>
      <c r="K25" s="58">
        <v>7001422</v>
      </c>
      <c r="L25" s="58">
        <v>25931623</v>
      </c>
      <c r="M25" s="58">
        <v>20301393</v>
      </c>
      <c r="N25" s="56">
        <v>3990889</v>
      </c>
      <c r="O25" s="62"/>
      <c r="P25" s="58">
        <v>3490571</v>
      </c>
      <c r="Q25" s="58">
        <v>-9220812</v>
      </c>
      <c r="R25" s="187">
        <v>64820411.52256611</v>
      </c>
      <c r="S25" s="187">
        <v>55599599.52256611</v>
      </c>
      <c r="T25" s="58">
        <v>1763274</v>
      </c>
      <c r="U25" s="196"/>
      <c r="V25" s="58">
        <v>3109851</v>
      </c>
      <c r="W25" s="58">
        <v>-11553369</v>
      </c>
      <c r="X25" s="61">
        <v>44950</v>
      </c>
      <c r="Y25" s="9" t="s">
        <v>115</v>
      </c>
    </row>
    <row r="26" spans="1:25" ht="14.25" customHeight="1">
      <c r="A26" s="9">
        <v>2022</v>
      </c>
      <c r="B26" s="10" t="s">
        <v>186</v>
      </c>
      <c r="C26" s="9" t="s">
        <v>54</v>
      </c>
      <c r="D26" s="9" t="s">
        <v>21</v>
      </c>
      <c r="E26" s="11" t="s">
        <v>149</v>
      </c>
      <c r="F26" s="60">
        <v>99003</v>
      </c>
      <c r="G26" s="9" t="s">
        <v>20</v>
      </c>
      <c r="H26" s="58">
        <v>1171377</v>
      </c>
      <c r="I26" s="58"/>
      <c r="J26" s="58">
        <v>802747</v>
      </c>
      <c r="K26" s="58"/>
      <c r="L26" s="66">
        <v>505747</v>
      </c>
      <c r="M26" s="58">
        <v>505747</v>
      </c>
      <c r="N26" s="56">
        <v>355475</v>
      </c>
      <c r="O26" s="57">
        <v>804757</v>
      </c>
      <c r="P26" s="58">
        <v>15230</v>
      </c>
      <c r="Q26" s="58"/>
      <c r="R26" s="58"/>
      <c r="S26" s="58"/>
      <c r="T26" s="58"/>
      <c r="U26" s="196"/>
      <c r="V26" s="58"/>
      <c r="W26" s="58">
        <v>1175435</v>
      </c>
      <c r="X26" s="61">
        <v>44986</v>
      </c>
      <c r="Y26" s="9"/>
    </row>
    <row r="27" spans="1:25" ht="14.25" customHeight="1">
      <c r="A27" s="9">
        <v>2022</v>
      </c>
      <c r="B27" s="10" t="s">
        <v>1611</v>
      </c>
      <c r="C27" s="9" t="s">
        <v>190</v>
      </c>
      <c r="D27" s="9" t="s">
        <v>21</v>
      </c>
      <c r="E27" s="11" t="s">
        <v>118</v>
      </c>
      <c r="F27" s="60" t="s">
        <v>1610</v>
      </c>
      <c r="G27" s="9" t="s">
        <v>20</v>
      </c>
      <c r="H27" s="58">
        <v>18430087</v>
      </c>
      <c r="I27" s="58">
        <v>-6000000</v>
      </c>
      <c r="J27" s="58">
        <v>70382292</v>
      </c>
      <c r="K27" s="58">
        <v>57484315</v>
      </c>
      <c r="L27" s="58">
        <v>86375825</v>
      </c>
      <c r="M27" s="58">
        <v>72324551</v>
      </c>
      <c r="N27" s="57">
        <v>30957058</v>
      </c>
      <c r="O27" s="62"/>
      <c r="P27" s="58">
        <v>10858923</v>
      </c>
      <c r="Q27" s="58">
        <v>-34992447</v>
      </c>
      <c r="R27" s="58">
        <v>245774413.91868398</v>
      </c>
      <c r="S27" s="58">
        <v>210781966.91868398</v>
      </c>
      <c r="T27" s="58">
        <v>7108396</v>
      </c>
      <c r="U27" s="196">
        <v>1310864</v>
      </c>
      <c r="V27" s="58">
        <v>16487935</v>
      </c>
      <c r="W27" s="58">
        <v>-44071116</v>
      </c>
      <c r="X27" s="61">
        <v>44936</v>
      </c>
      <c r="Y27" s="9" t="s">
        <v>115</v>
      </c>
    </row>
    <row r="28" spans="1:25" ht="14.25" customHeight="1">
      <c r="A28" s="9">
        <v>2022</v>
      </c>
      <c r="B28" s="10" t="s">
        <v>1609</v>
      </c>
      <c r="C28" s="9" t="s">
        <v>190</v>
      </c>
      <c r="D28" s="9" t="s">
        <v>21</v>
      </c>
      <c r="E28" s="11" t="s">
        <v>149</v>
      </c>
      <c r="F28" s="60" t="s">
        <v>1608</v>
      </c>
      <c r="G28" s="9" t="s">
        <v>20</v>
      </c>
      <c r="H28" s="58">
        <v>2324316</v>
      </c>
      <c r="I28" s="58"/>
      <c r="J28" s="58">
        <v>9403237</v>
      </c>
      <c r="K28" s="58">
        <v>22117</v>
      </c>
      <c r="L28" s="58">
        <v>10699213</v>
      </c>
      <c r="M28" s="58">
        <v>10169443</v>
      </c>
      <c r="N28" s="57">
        <v>4281415</v>
      </c>
      <c r="O28" s="62"/>
      <c r="P28" s="58">
        <v>1602001</v>
      </c>
      <c r="Q28" s="58">
        <v>-4155851</v>
      </c>
      <c r="R28" s="58">
        <v>28092534.280879084</v>
      </c>
      <c r="S28" s="58">
        <v>23936683.280879084</v>
      </c>
      <c r="T28" s="58">
        <v>780339</v>
      </c>
      <c r="U28" s="196"/>
      <c r="V28" s="58">
        <v>1249527</v>
      </c>
      <c r="W28" s="58">
        <v>-4659524</v>
      </c>
      <c r="X28" s="61">
        <v>44963</v>
      </c>
      <c r="Y28" s="9" t="s">
        <v>115</v>
      </c>
    </row>
    <row r="29" spans="1:25" ht="14.25" customHeight="1">
      <c r="A29" s="9">
        <v>2022</v>
      </c>
      <c r="B29" s="10" t="s">
        <v>1607</v>
      </c>
      <c r="C29" s="9" t="s">
        <v>190</v>
      </c>
      <c r="D29" s="9" t="s">
        <v>21</v>
      </c>
      <c r="E29" s="11" t="s">
        <v>98</v>
      </c>
      <c r="F29" s="60" t="s">
        <v>1606</v>
      </c>
      <c r="G29" s="9" t="s">
        <v>20</v>
      </c>
      <c r="H29" s="58">
        <v>26232229</v>
      </c>
      <c r="I29" s="58">
        <v>-250000</v>
      </c>
      <c r="J29" s="58">
        <v>141159512</v>
      </c>
      <c r="K29" s="58">
        <v>98844825</v>
      </c>
      <c r="L29" s="58">
        <v>167966709</v>
      </c>
      <c r="M29" s="58">
        <v>153479130</v>
      </c>
      <c r="N29" s="57">
        <v>41574884</v>
      </c>
      <c r="O29" s="62"/>
      <c r="P29" s="58">
        <v>11153408</v>
      </c>
      <c r="Q29" s="58">
        <v>-67910044</v>
      </c>
      <c r="R29" s="58">
        <v>446523115.09181535</v>
      </c>
      <c r="S29" s="58">
        <v>378613071.09181535</v>
      </c>
      <c r="T29" s="58">
        <v>13901626</v>
      </c>
      <c r="U29" s="196"/>
      <c r="V29" s="58"/>
      <c r="W29" s="58">
        <v>-84556308</v>
      </c>
      <c r="X29" s="61">
        <v>44958</v>
      </c>
      <c r="Y29" s="10" t="s">
        <v>1455</v>
      </c>
    </row>
    <row r="30" spans="1:25" ht="14.25" customHeight="1">
      <c r="A30" s="9">
        <v>2022</v>
      </c>
      <c r="B30" s="10" t="s">
        <v>1605</v>
      </c>
      <c r="C30" s="9" t="s">
        <v>190</v>
      </c>
      <c r="D30" s="9" t="s">
        <v>21</v>
      </c>
      <c r="E30" s="11" t="s">
        <v>63</v>
      </c>
      <c r="F30" s="60" t="s">
        <v>1604</v>
      </c>
      <c r="G30" s="9" t="s">
        <v>20</v>
      </c>
      <c r="H30" s="58">
        <v>33488943</v>
      </c>
      <c r="I30" s="58">
        <v>-212675</v>
      </c>
      <c r="J30" s="58">
        <v>285042724</v>
      </c>
      <c r="K30" s="58">
        <v>294029446</v>
      </c>
      <c r="L30" s="58">
        <v>325729192</v>
      </c>
      <c r="M30" s="58">
        <v>302796728</v>
      </c>
      <c r="O30" s="58">
        <v>36713934</v>
      </c>
      <c r="P30" s="58">
        <v>14266269</v>
      </c>
      <c r="Q30" s="58">
        <v>-139122686</v>
      </c>
      <c r="R30" s="58">
        <v>919406322.71255064</v>
      </c>
      <c r="S30" s="58">
        <v>780283636.71255064</v>
      </c>
      <c r="T30" s="58">
        <v>26662173</v>
      </c>
      <c r="U30" s="196"/>
      <c r="V30" s="58">
        <v>49094279</v>
      </c>
      <c r="W30" s="58">
        <v>-283351384</v>
      </c>
      <c r="X30" s="61">
        <v>45015</v>
      </c>
      <c r="Y30" s="9" t="s">
        <v>1603</v>
      </c>
    </row>
    <row r="31" spans="1:25" ht="14.4">
      <c r="A31" s="9">
        <v>2022</v>
      </c>
      <c r="B31" s="10" t="s">
        <v>1680</v>
      </c>
      <c r="C31" s="9" t="s">
        <v>55</v>
      </c>
      <c r="D31" s="9" t="s">
        <v>21</v>
      </c>
      <c r="E31" s="11" t="s">
        <v>184</v>
      </c>
      <c r="F31" s="60" t="s">
        <v>57</v>
      </c>
      <c r="G31" s="9" t="s">
        <v>20</v>
      </c>
      <c r="H31" s="58">
        <v>16117131</v>
      </c>
      <c r="I31" s="58">
        <v>-3377718</v>
      </c>
      <c r="J31" s="58">
        <v>60170734</v>
      </c>
      <c r="K31" s="58">
        <v>23275020</v>
      </c>
      <c r="L31" s="58">
        <v>111918423</v>
      </c>
      <c r="M31" s="58">
        <v>61617305</v>
      </c>
      <c r="N31" s="57"/>
      <c r="O31" s="62">
        <v>46019112</v>
      </c>
      <c r="P31" s="58">
        <v>8381046</v>
      </c>
      <c r="Q31" s="58">
        <v>-46950364</v>
      </c>
      <c r="R31" s="66">
        <v>265433452.53781515</v>
      </c>
      <c r="S31" s="66">
        <v>218483088.53781515</v>
      </c>
      <c r="T31" s="58">
        <v>9912031</v>
      </c>
      <c r="U31" s="196">
        <v>770544</v>
      </c>
      <c r="V31" s="58">
        <v>6250422</v>
      </c>
      <c r="W31" s="58">
        <v>-45886920</v>
      </c>
      <c r="X31" s="61">
        <v>45006</v>
      </c>
      <c r="Y31" s="10" t="s">
        <v>1679</v>
      </c>
    </row>
    <row r="32" spans="1:25" ht="14.25" customHeight="1">
      <c r="A32" s="9">
        <v>2022</v>
      </c>
      <c r="B32" s="10" t="s">
        <v>5737</v>
      </c>
      <c r="C32" s="10" t="s">
        <v>190</v>
      </c>
      <c r="D32" s="9" t="s">
        <v>21</v>
      </c>
      <c r="E32" s="11" t="s">
        <v>184</v>
      </c>
      <c r="F32" s="60" t="s">
        <v>5738</v>
      </c>
      <c r="G32" s="9" t="s">
        <v>20</v>
      </c>
      <c r="H32" s="58">
        <v>471444</v>
      </c>
      <c r="I32" s="58">
        <v>-7480</v>
      </c>
      <c r="J32" s="58">
        <v>7960754</v>
      </c>
      <c r="K32" s="58">
        <v>286054</v>
      </c>
      <c r="L32" s="58">
        <v>9570991</v>
      </c>
      <c r="M32" s="58">
        <v>7142669</v>
      </c>
      <c r="O32" s="58">
        <v>859966</v>
      </c>
      <c r="P32" s="58">
        <v>598061</v>
      </c>
      <c r="Q32" s="58">
        <v>-3435881</v>
      </c>
      <c r="R32" s="58">
        <v>20584146.666666664</v>
      </c>
      <c r="S32" s="58">
        <v>17148265.666666664</v>
      </c>
      <c r="T32" s="58">
        <v>660366</v>
      </c>
      <c r="U32" s="196"/>
      <c r="V32" s="58">
        <v>65673</v>
      </c>
      <c r="W32" s="58">
        <v>-9329775</v>
      </c>
      <c r="X32" s="61">
        <v>45191</v>
      </c>
      <c r="Y32" s="10" t="s">
        <v>60</v>
      </c>
    </row>
    <row r="33" spans="1:25" ht="14.25" customHeight="1">
      <c r="A33" s="9">
        <v>2022</v>
      </c>
      <c r="B33" s="30" t="s">
        <v>4963</v>
      </c>
      <c r="C33" s="9" t="s">
        <v>190</v>
      </c>
      <c r="D33" s="9" t="s">
        <v>21</v>
      </c>
      <c r="E33" s="11" t="s">
        <v>184</v>
      </c>
      <c r="F33" s="60" t="s">
        <v>5478</v>
      </c>
      <c r="G33" s="9" t="s">
        <v>20</v>
      </c>
      <c r="H33" s="58">
        <v>4763412</v>
      </c>
      <c r="I33" s="58"/>
      <c r="J33" s="58">
        <v>54695039</v>
      </c>
      <c r="K33" s="58">
        <v>11173995</v>
      </c>
      <c r="L33" s="58">
        <v>58083103</v>
      </c>
      <c r="M33" s="58">
        <v>55094981</v>
      </c>
      <c r="O33" s="58">
        <v>5712653</v>
      </c>
      <c r="P33" s="58">
        <v>2497381</v>
      </c>
      <c r="Q33" s="58">
        <v>-22511526</v>
      </c>
      <c r="R33" s="58">
        <v>152928043.72469637</v>
      </c>
      <c r="S33" s="58">
        <v>130416517.72469637</v>
      </c>
      <c r="T33" s="58">
        <v>3053647</v>
      </c>
      <c r="U33" s="196"/>
      <c r="V33" s="58"/>
      <c r="W33" s="58">
        <v>-24370304</v>
      </c>
      <c r="X33" s="61">
        <v>45273</v>
      </c>
      <c r="Y33" s="9"/>
    </row>
    <row r="34" spans="1:25" ht="14.25" customHeight="1">
      <c r="A34" s="51">
        <v>2022</v>
      </c>
      <c r="B34" s="132" t="s">
        <v>185</v>
      </c>
      <c r="C34" s="51" t="s">
        <v>54</v>
      </c>
      <c r="D34" s="51" t="s">
        <v>21</v>
      </c>
      <c r="E34" s="51" t="s">
        <v>184</v>
      </c>
      <c r="F34" s="127">
        <v>99004</v>
      </c>
      <c r="G34" s="51" t="s">
        <v>20</v>
      </c>
      <c r="H34" s="128">
        <v>764628</v>
      </c>
      <c r="I34" s="128"/>
      <c r="J34" s="128">
        <v>26470</v>
      </c>
      <c r="K34" s="128">
        <v>943672</v>
      </c>
      <c r="L34" s="128">
        <v>13779719</v>
      </c>
      <c r="M34" s="128">
        <v>167734</v>
      </c>
      <c r="N34" s="134">
        <v>2074003</v>
      </c>
      <c r="O34" s="130"/>
      <c r="P34" s="128">
        <v>5883</v>
      </c>
      <c r="Q34" s="128"/>
      <c r="R34" s="128"/>
      <c r="S34" s="128"/>
      <c r="T34" s="128"/>
      <c r="U34" s="196"/>
      <c r="V34" s="128"/>
      <c r="W34" s="128"/>
      <c r="X34" s="131">
        <v>44987</v>
      </c>
      <c r="Y34" s="51"/>
    </row>
    <row r="35" spans="1:25" ht="14.25" customHeight="1">
      <c r="A35" s="9">
        <v>2022</v>
      </c>
      <c r="B35" s="30" t="s">
        <v>2074</v>
      </c>
      <c r="C35" s="9" t="s">
        <v>53</v>
      </c>
      <c r="D35" s="9" t="s">
        <v>21</v>
      </c>
      <c r="E35" s="11" t="s">
        <v>48</v>
      </c>
      <c r="F35" s="60" t="s">
        <v>5482</v>
      </c>
      <c r="G35" s="9" t="s">
        <v>20</v>
      </c>
      <c r="H35" s="58">
        <v>11282863</v>
      </c>
      <c r="I35" s="58">
        <v>-135380</v>
      </c>
      <c r="J35" s="58">
        <v>22257083</v>
      </c>
      <c r="K35" s="58">
        <v>10183384</v>
      </c>
      <c r="L35" s="58">
        <v>52092572</v>
      </c>
      <c r="M35" s="58">
        <v>20330652</v>
      </c>
      <c r="O35" s="62">
        <v>8423660</v>
      </c>
      <c r="P35" s="58">
        <v>1230604</v>
      </c>
      <c r="Q35" s="58">
        <v>-9079795</v>
      </c>
      <c r="R35" s="58">
        <v>70706079.368558899</v>
      </c>
      <c r="S35" s="58">
        <v>61626284.368558899</v>
      </c>
      <c r="T35" s="58">
        <v>2265201</v>
      </c>
      <c r="U35" s="196">
        <v>11406787</v>
      </c>
      <c r="V35" s="58">
        <v>18674123</v>
      </c>
      <c r="W35" s="58">
        <v>18607584</v>
      </c>
      <c r="X35" s="61">
        <v>45001</v>
      </c>
      <c r="Y35" s="10" t="s">
        <v>60</v>
      </c>
    </row>
    <row r="36" spans="1:25" ht="14.25" customHeight="1">
      <c r="A36" s="9">
        <v>2022</v>
      </c>
      <c r="B36" s="9" t="s">
        <v>2041</v>
      </c>
      <c r="C36" s="9" t="s">
        <v>53</v>
      </c>
      <c r="D36" s="9" t="s">
        <v>21</v>
      </c>
      <c r="E36" s="11" t="s">
        <v>134</v>
      </c>
      <c r="F36" s="60" t="s">
        <v>2040</v>
      </c>
      <c r="G36" s="9" t="s">
        <v>20</v>
      </c>
      <c r="H36" s="58">
        <v>166390000</v>
      </c>
      <c r="I36" s="58">
        <v>-113763000</v>
      </c>
      <c r="J36" s="58">
        <v>411932000</v>
      </c>
      <c r="K36" s="58">
        <v>2079180000</v>
      </c>
      <c r="L36" s="58">
        <v>1451581000</v>
      </c>
      <c r="M36" s="58">
        <v>535703000</v>
      </c>
      <c r="N36" s="57">
        <v>52597000</v>
      </c>
      <c r="O36" s="62">
        <v>141969000</v>
      </c>
      <c r="P36" s="58">
        <v>82353000</v>
      </c>
      <c r="Q36" s="58">
        <v>-510106000</v>
      </c>
      <c r="R36" s="58">
        <v>2957742000</v>
      </c>
      <c r="S36" s="58">
        <v>2447636000</v>
      </c>
      <c r="T36" s="58">
        <v>98718000</v>
      </c>
      <c r="U36" s="196">
        <v>124633000</v>
      </c>
      <c r="V36" s="58">
        <v>231782000</v>
      </c>
      <c r="W36" s="58">
        <v>-478908000</v>
      </c>
      <c r="X36" s="61">
        <v>45016</v>
      </c>
      <c r="Y36" s="9"/>
    </row>
    <row r="37" spans="1:25" ht="14.25" customHeight="1">
      <c r="A37" s="9">
        <v>2022</v>
      </c>
      <c r="B37" s="10" t="s">
        <v>1602</v>
      </c>
      <c r="C37" s="9" t="s">
        <v>190</v>
      </c>
      <c r="D37" s="9" t="s">
        <v>21</v>
      </c>
      <c r="E37" s="11" t="s">
        <v>134</v>
      </c>
      <c r="F37" s="60" t="s">
        <v>1601</v>
      </c>
      <c r="G37" s="9" t="s">
        <v>20</v>
      </c>
      <c r="H37" s="58">
        <v>30227846</v>
      </c>
      <c r="I37" s="58">
        <v>-470000</v>
      </c>
      <c r="J37" s="58">
        <v>283214464</v>
      </c>
      <c r="K37" s="58">
        <v>285794357</v>
      </c>
      <c r="L37" s="58">
        <v>313188016</v>
      </c>
      <c r="M37" s="58">
        <v>296877992</v>
      </c>
      <c r="N37" s="57"/>
      <c r="O37" s="62">
        <v>54469353</v>
      </c>
      <c r="P37" s="58">
        <v>28560206</v>
      </c>
      <c r="Q37" s="58">
        <v>-135491771</v>
      </c>
      <c r="R37" s="58">
        <v>926276539.47368431</v>
      </c>
      <c r="S37" s="58">
        <v>790784768.47368431</v>
      </c>
      <c r="T37" s="58">
        <v>28200587</v>
      </c>
      <c r="U37" s="196"/>
      <c r="V37" s="58">
        <v>76412740</v>
      </c>
      <c r="W37" s="58">
        <v>-264502528</v>
      </c>
      <c r="X37" s="61">
        <v>44946</v>
      </c>
      <c r="Y37" s="9" t="s">
        <v>115</v>
      </c>
    </row>
    <row r="38" spans="1:25" ht="14.25" customHeight="1">
      <c r="A38" s="9">
        <v>2022</v>
      </c>
      <c r="B38" s="10" t="s">
        <v>1600</v>
      </c>
      <c r="C38" s="9" t="s">
        <v>190</v>
      </c>
      <c r="D38" s="9" t="s">
        <v>21</v>
      </c>
      <c r="E38" s="11" t="s">
        <v>134</v>
      </c>
      <c r="F38" s="60" t="s">
        <v>1599</v>
      </c>
      <c r="G38" s="9" t="s">
        <v>20</v>
      </c>
      <c r="H38" s="58">
        <v>131997793</v>
      </c>
      <c r="I38" s="58">
        <v>-124518</v>
      </c>
      <c r="J38" s="58">
        <v>461830157</v>
      </c>
      <c r="K38" s="58">
        <v>312875731</v>
      </c>
      <c r="L38" s="58">
        <v>553319281</v>
      </c>
      <c r="M38" s="58">
        <v>489894551</v>
      </c>
      <c r="O38" s="62">
        <v>175355687</v>
      </c>
      <c r="P38" s="58">
        <v>31569312</v>
      </c>
      <c r="Q38" s="58">
        <v>-230061720</v>
      </c>
      <c r="R38" s="58">
        <v>1508754264.4129555</v>
      </c>
      <c r="S38" s="58">
        <v>1278692544.4129555</v>
      </c>
      <c r="T38" s="58">
        <v>45116159</v>
      </c>
      <c r="U38" s="196"/>
      <c r="V38" s="58">
        <v>86924959</v>
      </c>
      <c r="W38" s="58">
        <v>-314493381</v>
      </c>
      <c r="X38" s="61">
        <v>44971</v>
      </c>
      <c r="Y38" s="9" t="s">
        <v>1598</v>
      </c>
    </row>
    <row r="39" spans="1:25" ht="14.25" customHeight="1">
      <c r="A39" s="9">
        <v>2022</v>
      </c>
      <c r="B39" s="10" t="s">
        <v>1597</v>
      </c>
      <c r="C39" s="9" t="s">
        <v>190</v>
      </c>
      <c r="D39" s="9" t="s">
        <v>21</v>
      </c>
      <c r="E39" s="11" t="s">
        <v>96</v>
      </c>
      <c r="F39" s="60" t="s">
        <v>1596</v>
      </c>
      <c r="G39" s="9" t="s">
        <v>20</v>
      </c>
      <c r="H39" s="58">
        <v>10113523</v>
      </c>
      <c r="I39" s="58"/>
      <c r="J39" s="58">
        <v>23038943</v>
      </c>
      <c r="K39" s="58">
        <v>11007341</v>
      </c>
      <c r="L39" s="58">
        <v>28414524</v>
      </c>
      <c r="M39" s="58">
        <v>23983084</v>
      </c>
      <c r="N39" s="57"/>
      <c r="O39" s="62">
        <v>10987869</v>
      </c>
      <c r="P39" s="58">
        <v>3144330</v>
      </c>
      <c r="Q39" s="58">
        <v>-10883609</v>
      </c>
      <c r="R39" s="58">
        <v>74648421.463815793</v>
      </c>
      <c r="S39" s="58">
        <v>63764812.463815793</v>
      </c>
      <c r="T39" s="58">
        <v>2147419</v>
      </c>
      <c r="U39" s="196"/>
      <c r="V39" s="58">
        <v>2053929</v>
      </c>
      <c r="W39" s="58">
        <v>-7067260</v>
      </c>
      <c r="X39" s="61">
        <v>44998</v>
      </c>
      <c r="Y39" s="9" t="s">
        <v>115</v>
      </c>
    </row>
    <row r="40" spans="1:25" ht="14.25" customHeight="1">
      <c r="A40" s="9">
        <v>2022</v>
      </c>
      <c r="B40" s="10" t="s">
        <v>1595</v>
      </c>
      <c r="C40" s="9" t="s">
        <v>190</v>
      </c>
      <c r="D40" s="9" t="s">
        <v>21</v>
      </c>
      <c r="E40" s="11" t="s">
        <v>220</v>
      </c>
      <c r="F40" s="60" t="s">
        <v>1594</v>
      </c>
      <c r="G40" s="9" t="s">
        <v>20</v>
      </c>
      <c r="H40" s="58">
        <v>1911218</v>
      </c>
      <c r="I40" s="58">
        <v>-84680</v>
      </c>
      <c r="J40" s="58">
        <v>8114986</v>
      </c>
      <c r="K40" s="58">
        <v>7025443</v>
      </c>
      <c r="L40" s="58">
        <v>8912719</v>
      </c>
      <c r="M40" s="58">
        <v>8347797</v>
      </c>
      <c r="O40" s="62">
        <v>3449257</v>
      </c>
      <c r="P40" s="58">
        <v>675223</v>
      </c>
      <c r="Q40" s="58">
        <v>-3980884</v>
      </c>
      <c r="R40" s="58">
        <v>25136797.570850208</v>
      </c>
      <c r="S40" s="58">
        <v>21155913.570850208</v>
      </c>
      <c r="T40" s="58">
        <v>881149</v>
      </c>
      <c r="U40" s="196"/>
      <c r="V40" s="58"/>
      <c r="W40" s="58">
        <v>-4757341</v>
      </c>
      <c r="X40" s="61">
        <v>44931</v>
      </c>
      <c r="Y40" s="10" t="s">
        <v>60</v>
      </c>
    </row>
    <row r="41" spans="1:25" ht="14.25" customHeight="1">
      <c r="A41" s="9">
        <v>2022</v>
      </c>
      <c r="B41" s="9" t="s">
        <v>2039</v>
      </c>
      <c r="C41" s="9" t="s">
        <v>53</v>
      </c>
      <c r="D41" s="9" t="s">
        <v>21</v>
      </c>
      <c r="E41" s="11" t="s">
        <v>290</v>
      </c>
      <c r="F41" s="60" t="s">
        <v>2038</v>
      </c>
      <c r="G41" s="9" t="s">
        <v>20</v>
      </c>
      <c r="H41" s="58">
        <v>4984168</v>
      </c>
      <c r="I41" s="58"/>
      <c r="J41" s="58">
        <v>4779804</v>
      </c>
      <c r="K41" s="58">
        <v>2813320</v>
      </c>
      <c r="L41" s="58">
        <v>14901457</v>
      </c>
      <c r="M41" s="58">
        <v>4678535</v>
      </c>
      <c r="N41" s="57"/>
      <c r="O41" s="62">
        <v>3010639</v>
      </c>
      <c r="P41" s="58">
        <v>497684</v>
      </c>
      <c r="Q41" s="58">
        <v>-3592617</v>
      </c>
      <c r="R41" s="58">
        <v>12623072</v>
      </c>
      <c r="S41" s="58">
        <v>9030454</v>
      </c>
      <c r="T41" s="58">
        <v>765297</v>
      </c>
      <c r="U41" s="196"/>
      <c r="V41" s="58">
        <v>2129320</v>
      </c>
      <c r="W41" s="58">
        <v>10248138</v>
      </c>
      <c r="X41" s="61">
        <v>45016</v>
      </c>
      <c r="Y41" s="9" t="s">
        <v>60</v>
      </c>
    </row>
    <row r="42" spans="1:25" ht="14.25" customHeight="1">
      <c r="A42" s="51">
        <v>2022</v>
      </c>
      <c r="B42" s="132" t="s">
        <v>1593</v>
      </c>
      <c r="C42" s="51" t="s">
        <v>190</v>
      </c>
      <c r="D42" s="51" t="s">
        <v>21</v>
      </c>
      <c r="E42" s="51" t="s">
        <v>96</v>
      </c>
      <c r="F42" s="127" t="s">
        <v>1592</v>
      </c>
      <c r="G42" s="51" t="s">
        <v>20</v>
      </c>
      <c r="H42" s="128">
        <v>6191147</v>
      </c>
      <c r="I42" s="128">
        <v>-50000</v>
      </c>
      <c r="J42" s="128">
        <v>9534172</v>
      </c>
      <c r="K42" s="128">
        <v>1145093</v>
      </c>
      <c r="L42" s="128">
        <v>12222839</v>
      </c>
      <c r="M42" s="128">
        <v>10428236</v>
      </c>
      <c r="N42" s="129"/>
      <c r="O42" s="130">
        <v>8874289</v>
      </c>
      <c r="P42" s="128">
        <v>2575668</v>
      </c>
      <c r="Q42" s="128">
        <v>-5180443</v>
      </c>
      <c r="R42" s="128">
        <v>35089388.973502591</v>
      </c>
      <c r="S42" s="128">
        <v>29908945.973502595</v>
      </c>
      <c r="T42" s="128">
        <v>1042818</v>
      </c>
      <c r="U42" s="196"/>
      <c r="V42" s="128">
        <v>1074612</v>
      </c>
      <c r="W42" s="128">
        <v>-991231</v>
      </c>
      <c r="X42" s="131">
        <v>45012</v>
      </c>
      <c r="Y42" s="51" t="s">
        <v>115</v>
      </c>
    </row>
    <row r="43" spans="1:25" ht="14.25" customHeight="1">
      <c r="A43" s="9">
        <v>2022</v>
      </c>
      <c r="B43" s="10" t="s">
        <v>1591</v>
      </c>
      <c r="C43" s="9" t="s">
        <v>190</v>
      </c>
      <c r="D43" s="9" t="s">
        <v>21</v>
      </c>
      <c r="E43" s="11" t="s">
        <v>34</v>
      </c>
      <c r="F43" s="60" t="s">
        <v>1590</v>
      </c>
      <c r="G43" s="9" t="s">
        <v>20</v>
      </c>
      <c r="H43" s="58">
        <v>72548495</v>
      </c>
      <c r="I43" s="58">
        <v>-300000</v>
      </c>
      <c r="J43" s="58">
        <v>346103445</v>
      </c>
      <c r="K43" s="58">
        <v>50801195</v>
      </c>
      <c r="L43" s="58">
        <v>408409717</v>
      </c>
      <c r="M43" s="58">
        <v>373143127</v>
      </c>
      <c r="O43" s="62">
        <v>108508484</v>
      </c>
      <c r="P43" s="58">
        <v>37789577</v>
      </c>
      <c r="Q43" s="58">
        <v>-152590099</v>
      </c>
      <c r="R43" s="58">
        <v>1007011601.2145751</v>
      </c>
      <c r="S43" s="58">
        <v>854421502.21457505</v>
      </c>
      <c r="T43" s="58">
        <v>31276281</v>
      </c>
      <c r="U43" s="196"/>
      <c r="V43" s="58">
        <v>88947430</v>
      </c>
      <c r="W43" s="58">
        <v>-228992712</v>
      </c>
      <c r="X43" s="61">
        <v>45021</v>
      </c>
      <c r="Y43" s="9" t="s">
        <v>115</v>
      </c>
    </row>
    <row r="44" spans="1:25" ht="14.25" customHeight="1">
      <c r="A44" s="9">
        <v>2022</v>
      </c>
      <c r="B44" s="9" t="s">
        <v>2037</v>
      </c>
      <c r="C44" s="9" t="s">
        <v>53</v>
      </c>
      <c r="D44" s="9" t="s">
        <v>21</v>
      </c>
      <c r="E44" s="11" t="s">
        <v>36</v>
      </c>
      <c r="F44" s="60" t="s">
        <v>2036</v>
      </c>
      <c r="G44" s="9" t="s">
        <v>20</v>
      </c>
      <c r="H44" s="58">
        <v>69799996</v>
      </c>
      <c r="I44" s="58">
        <v>-6635210</v>
      </c>
      <c r="J44" s="58">
        <v>73527606</v>
      </c>
      <c r="K44" s="58">
        <v>21490400</v>
      </c>
      <c r="L44" s="58">
        <v>197445386</v>
      </c>
      <c r="M44" s="58">
        <v>88602266</v>
      </c>
      <c r="N44" s="57"/>
      <c r="O44" s="62">
        <v>77150955</v>
      </c>
      <c r="P44" s="58">
        <v>17548077</v>
      </c>
      <c r="Q44" s="58">
        <v>-81393609</v>
      </c>
      <c r="R44" s="58">
        <v>539174427.27839458</v>
      </c>
      <c r="S44" s="58">
        <v>457780818.27839458</v>
      </c>
      <c r="T44" s="58">
        <v>15403914</v>
      </c>
      <c r="U44" s="196">
        <v>20303986</v>
      </c>
      <c r="V44" s="58">
        <v>42062861</v>
      </c>
      <c r="W44" s="58">
        <v>65712409</v>
      </c>
      <c r="X44" s="61">
        <v>45079</v>
      </c>
      <c r="Y44" s="9" t="s">
        <v>60</v>
      </c>
    </row>
    <row r="45" spans="1:25" ht="14.25" customHeight="1">
      <c r="A45" s="9">
        <v>2022</v>
      </c>
      <c r="B45" s="10" t="s">
        <v>1589</v>
      </c>
      <c r="C45" s="9" t="s">
        <v>190</v>
      </c>
      <c r="D45" s="9" t="s">
        <v>21</v>
      </c>
      <c r="E45" s="11" t="s">
        <v>36</v>
      </c>
      <c r="F45" s="60" t="s">
        <v>1588</v>
      </c>
      <c r="G45" s="9" t="s">
        <v>20</v>
      </c>
      <c r="H45" s="58">
        <v>39390658</v>
      </c>
      <c r="I45" s="58">
        <v>-1450000</v>
      </c>
      <c r="J45" s="58">
        <v>226126765</v>
      </c>
      <c r="K45" s="58">
        <v>126531028</v>
      </c>
      <c r="L45" s="58">
        <v>259142159</v>
      </c>
      <c r="M45" s="58">
        <v>239550584</v>
      </c>
      <c r="N45" s="57">
        <v>60098324</v>
      </c>
      <c r="O45" s="62">
        <v>808888</v>
      </c>
      <c r="P45" s="58">
        <v>25492833</v>
      </c>
      <c r="Q45" s="58">
        <v>-97402000</v>
      </c>
      <c r="R45" s="58">
        <v>656988204.70702398</v>
      </c>
      <c r="S45" s="58">
        <v>559586204.70702398</v>
      </c>
      <c r="T45" s="58">
        <v>22129543</v>
      </c>
      <c r="U45" s="196"/>
      <c r="V45" s="58">
        <v>51885389</v>
      </c>
      <c r="W45" s="58">
        <v>-160327111</v>
      </c>
      <c r="X45" s="61">
        <v>44951</v>
      </c>
      <c r="Y45" s="9" t="s">
        <v>115</v>
      </c>
    </row>
    <row r="46" spans="1:25" ht="14.25" customHeight="1">
      <c r="A46" s="9">
        <v>2022</v>
      </c>
      <c r="B46" s="10" t="s">
        <v>1587</v>
      </c>
      <c r="C46" s="9" t="s">
        <v>190</v>
      </c>
      <c r="D46" s="9" t="s">
        <v>21</v>
      </c>
      <c r="E46" s="11" t="s">
        <v>118</v>
      </c>
      <c r="F46" s="60" t="s">
        <v>1586</v>
      </c>
      <c r="G46" s="9" t="s">
        <v>20</v>
      </c>
      <c r="H46" s="58">
        <v>23152675</v>
      </c>
      <c r="I46" s="58">
        <v>-3508095</v>
      </c>
      <c r="J46" s="58">
        <v>188275163</v>
      </c>
      <c r="K46" s="58">
        <v>40426289</v>
      </c>
      <c r="L46" s="58">
        <v>208909929</v>
      </c>
      <c r="M46" s="58">
        <v>203861701</v>
      </c>
      <c r="O46" s="62">
        <v>63672523</v>
      </c>
      <c r="P46" s="58">
        <v>43170609</v>
      </c>
      <c r="Q46" s="58">
        <v>-91377474</v>
      </c>
      <c r="R46" s="58">
        <v>610235312.60000002</v>
      </c>
      <c r="S46" s="58">
        <v>518857838.60000002</v>
      </c>
      <c r="T46" s="58">
        <v>17764160</v>
      </c>
      <c r="U46" s="196">
        <v>-5566</v>
      </c>
      <c r="V46" s="58">
        <v>12312992</v>
      </c>
      <c r="W46" s="58">
        <v>-110427054</v>
      </c>
      <c r="X46" s="61">
        <v>44918</v>
      </c>
      <c r="Y46" s="10" t="s">
        <v>115</v>
      </c>
    </row>
    <row r="47" spans="1:25" ht="14.25" customHeight="1">
      <c r="A47" s="9">
        <v>2022</v>
      </c>
      <c r="B47" s="9" t="s">
        <v>2035</v>
      </c>
      <c r="C47" s="9" t="s">
        <v>53</v>
      </c>
      <c r="D47" s="9" t="s">
        <v>21</v>
      </c>
      <c r="E47" s="11" t="s">
        <v>34</v>
      </c>
      <c r="F47" s="60" t="s">
        <v>2034</v>
      </c>
      <c r="G47" s="9" t="s">
        <v>20</v>
      </c>
      <c r="H47" s="58">
        <v>47465949</v>
      </c>
      <c r="I47" s="58">
        <v>-8884249</v>
      </c>
      <c r="J47" s="58">
        <v>62576746</v>
      </c>
      <c r="K47" s="58">
        <v>98800285</v>
      </c>
      <c r="L47" s="58">
        <v>120039311</v>
      </c>
      <c r="M47" s="58">
        <v>86895487</v>
      </c>
      <c r="N47" s="57"/>
      <c r="O47" s="62">
        <v>46227195</v>
      </c>
      <c r="P47" s="58">
        <v>7713765</v>
      </c>
      <c r="Q47" s="58">
        <v>-4643809</v>
      </c>
      <c r="R47" s="58">
        <v>457721175</v>
      </c>
      <c r="S47" s="58">
        <v>453077366</v>
      </c>
      <c r="T47" s="58">
        <v>9592223</v>
      </c>
      <c r="U47" s="196">
        <v>8015744</v>
      </c>
      <c r="V47" s="58">
        <v>20258421</v>
      </c>
      <c r="W47" s="58">
        <v>-67365488</v>
      </c>
      <c r="X47" s="61">
        <v>45015</v>
      </c>
      <c r="Y47" s="9"/>
    </row>
    <row r="48" spans="1:25" ht="14.25" customHeight="1">
      <c r="A48" s="9">
        <v>2022</v>
      </c>
      <c r="B48" s="10" t="s">
        <v>1585</v>
      </c>
      <c r="C48" s="9" t="s">
        <v>190</v>
      </c>
      <c r="D48" s="9" t="s">
        <v>21</v>
      </c>
      <c r="E48" s="11" t="s">
        <v>34</v>
      </c>
      <c r="F48" s="60" t="s">
        <v>1584</v>
      </c>
      <c r="G48" s="9" t="s">
        <v>20</v>
      </c>
      <c r="H48" s="58">
        <v>34295410</v>
      </c>
      <c r="I48" s="58">
        <v>-1815035</v>
      </c>
      <c r="J48" s="58">
        <v>127588184</v>
      </c>
      <c r="K48" s="58">
        <v>254343814</v>
      </c>
      <c r="L48" s="58">
        <v>139210908</v>
      </c>
      <c r="M48" s="58">
        <v>133249535</v>
      </c>
      <c r="O48" s="62">
        <v>66950327</v>
      </c>
      <c r="P48" s="58">
        <v>127588184</v>
      </c>
      <c r="Q48" s="58">
        <v>-66474807</v>
      </c>
      <c r="R48" s="58">
        <v>461282845.69999999</v>
      </c>
      <c r="S48" s="58">
        <v>394808038.69999999</v>
      </c>
      <c r="T48" s="58">
        <v>13803898</v>
      </c>
      <c r="U48" s="196">
        <v>-4796</v>
      </c>
      <c r="V48" s="58">
        <v>19554564</v>
      </c>
      <c r="W48" s="58">
        <v>-74374037</v>
      </c>
      <c r="X48" s="61">
        <v>44914</v>
      </c>
      <c r="Y48" s="10" t="s">
        <v>115</v>
      </c>
    </row>
    <row r="49" spans="1:25" ht="14.25" customHeight="1">
      <c r="A49" s="9">
        <v>2022</v>
      </c>
      <c r="B49" s="9" t="s">
        <v>2033</v>
      </c>
      <c r="C49" s="9" t="s">
        <v>53</v>
      </c>
      <c r="D49" s="9" t="s">
        <v>21</v>
      </c>
      <c r="E49" s="11" t="s">
        <v>127</v>
      </c>
      <c r="F49" s="60" t="s">
        <v>2032</v>
      </c>
      <c r="G49" s="9" t="s">
        <v>20</v>
      </c>
      <c r="H49" s="58">
        <v>14818928</v>
      </c>
      <c r="I49" s="58">
        <v>-689924</v>
      </c>
      <c r="J49" s="58">
        <v>13939325</v>
      </c>
      <c r="K49" s="58">
        <v>3235476</v>
      </c>
      <c r="L49" s="58">
        <v>36655995</v>
      </c>
      <c r="M49" s="58">
        <v>16904379</v>
      </c>
      <c r="O49" s="62">
        <v>15060744</v>
      </c>
      <c r="P49" s="58">
        <v>3765077</v>
      </c>
      <c r="Q49" s="58">
        <v>-14873442</v>
      </c>
      <c r="R49" s="58">
        <v>90956200.751111627</v>
      </c>
      <c r="S49" s="58">
        <v>76082758.751111627</v>
      </c>
      <c r="T49" s="58">
        <v>789835</v>
      </c>
      <c r="U49" s="196">
        <v>574291</v>
      </c>
      <c r="V49" s="58">
        <v>6026931</v>
      </c>
      <c r="W49" s="58">
        <v>47946878</v>
      </c>
      <c r="X49" s="61">
        <v>45198</v>
      </c>
      <c r="Y49" s="10" t="s">
        <v>1975</v>
      </c>
    </row>
    <row r="50" spans="1:25" ht="14.25" customHeight="1">
      <c r="A50" s="9">
        <v>2022</v>
      </c>
      <c r="B50" s="10" t="s">
        <v>1583</v>
      </c>
      <c r="C50" s="9" t="s">
        <v>190</v>
      </c>
      <c r="D50" s="9" t="s">
        <v>21</v>
      </c>
      <c r="E50" s="11" t="s">
        <v>127</v>
      </c>
      <c r="F50" s="60" t="s">
        <v>1582</v>
      </c>
      <c r="G50" s="9" t="s">
        <v>20</v>
      </c>
      <c r="H50" s="58">
        <v>3646492</v>
      </c>
      <c r="I50" s="58">
        <v>-4500</v>
      </c>
      <c r="J50" s="58">
        <v>9007820</v>
      </c>
      <c r="K50" s="58">
        <v>11329310</v>
      </c>
      <c r="L50" s="58">
        <v>20895697</v>
      </c>
      <c r="M50" s="58">
        <v>9944410</v>
      </c>
      <c r="N50" s="56">
        <v>4630028</v>
      </c>
      <c r="O50" s="62"/>
      <c r="P50" s="58">
        <v>1026506</v>
      </c>
      <c r="Q50" s="58">
        <v>-7364893</v>
      </c>
      <c r="R50" s="58">
        <v>49409729.909999996</v>
      </c>
      <c r="S50" s="58">
        <v>42044836.909999996</v>
      </c>
      <c r="T50" s="58">
        <v>1407161</v>
      </c>
      <c r="U50" s="196"/>
      <c r="V50" s="58">
        <v>3573381</v>
      </c>
      <c r="W50" s="58">
        <v>-5183300</v>
      </c>
      <c r="X50" s="61">
        <v>45000</v>
      </c>
      <c r="Y50" s="10" t="s">
        <v>60</v>
      </c>
    </row>
    <row r="51" spans="1:25" ht="14.25" customHeight="1">
      <c r="A51" s="9">
        <v>2022</v>
      </c>
      <c r="B51" s="10" t="s">
        <v>1581</v>
      </c>
      <c r="C51" s="9" t="s">
        <v>190</v>
      </c>
      <c r="D51" s="9" t="s">
        <v>21</v>
      </c>
      <c r="E51" s="11" t="s">
        <v>253</v>
      </c>
      <c r="F51" s="60" t="s">
        <v>1580</v>
      </c>
      <c r="G51" s="9" t="s">
        <v>20</v>
      </c>
      <c r="H51" s="58">
        <v>19391393</v>
      </c>
      <c r="I51" s="58"/>
      <c r="J51" s="58">
        <v>11837639</v>
      </c>
      <c r="K51" s="58">
        <v>8469790</v>
      </c>
      <c r="L51" s="58">
        <v>20046480</v>
      </c>
      <c r="M51" s="58">
        <v>14951919</v>
      </c>
      <c r="O51" s="62">
        <v>20837328</v>
      </c>
      <c r="P51" s="58">
        <v>1024778</v>
      </c>
      <c r="Q51" s="58">
        <v>-7341716</v>
      </c>
      <c r="R51" s="58">
        <v>44097604.109999999</v>
      </c>
      <c r="S51" s="58">
        <v>36755888.109999999</v>
      </c>
      <c r="T51" s="58">
        <v>1445043</v>
      </c>
      <c r="U51" s="196">
        <v>-450</v>
      </c>
      <c r="V51" s="58">
        <v>2396768</v>
      </c>
      <c r="W51" s="58">
        <v>7645532</v>
      </c>
      <c r="X51" s="61">
        <v>44917</v>
      </c>
      <c r="Y51" s="10" t="s">
        <v>1560</v>
      </c>
    </row>
    <row r="52" spans="1:25" ht="14.25" customHeight="1">
      <c r="A52" s="9">
        <v>2022</v>
      </c>
      <c r="B52" s="10" t="s">
        <v>1579</v>
      </c>
      <c r="C52" s="9" t="s">
        <v>190</v>
      </c>
      <c r="D52" s="9" t="s">
        <v>21</v>
      </c>
      <c r="E52" s="11" t="s">
        <v>182</v>
      </c>
      <c r="F52" s="60" t="s">
        <v>1578</v>
      </c>
      <c r="G52" s="9" t="s">
        <v>20</v>
      </c>
      <c r="H52" s="58">
        <v>5317020</v>
      </c>
      <c r="I52" s="58">
        <v>-1004047</v>
      </c>
      <c r="J52" s="58">
        <v>14774927</v>
      </c>
      <c r="K52" s="58">
        <v>25612380</v>
      </c>
      <c r="L52" s="58">
        <v>19893220</v>
      </c>
      <c r="M52" s="58">
        <v>17287690</v>
      </c>
      <c r="O52" s="62">
        <v>9565255</v>
      </c>
      <c r="P52" s="58">
        <v>2897547</v>
      </c>
      <c r="Q52" s="58">
        <v>-7104882</v>
      </c>
      <c r="R52" s="58">
        <v>46365313.359999999</v>
      </c>
      <c r="S52" s="58">
        <v>39260431.359999999</v>
      </c>
      <c r="T52" s="58">
        <v>1372541</v>
      </c>
      <c r="U52" s="196">
        <v>749592</v>
      </c>
      <c r="V52" s="58">
        <v>1230437</v>
      </c>
      <c r="W52" s="58">
        <v>-14315969</v>
      </c>
      <c r="X52" s="61">
        <v>44981</v>
      </c>
      <c r="Y52" s="10" t="s">
        <v>1560</v>
      </c>
    </row>
    <row r="53" spans="1:25" ht="14.25" customHeight="1">
      <c r="A53" s="9">
        <v>2022</v>
      </c>
      <c r="B53" s="9" t="s">
        <v>2031</v>
      </c>
      <c r="C53" s="9" t="s">
        <v>53</v>
      </c>
      <c r="D53" s="9" t="s">
        <v>21</v>
      </c>
      <c r="E53" s="11" t="s">
        <v>105</v>
      </c>
      <c r="F53" s="60" t="s">
        <v>2030</v>
      </c>
      <c r="G53" s="9" t="s">
        <v>20</v>
      </c>
      <c r="H53" s="58">
        <v>17764942</v>
      </c>
      <c r="I53" s="58">
        <v>-2149760</v>
      </c>
      <c r="J53" s="58">
        <v>18371792</v>
      </c>
      <c r="K53" s="58">
        <v>2009508</v>
      </c>
      <c r="L53" s="58">
        <v>33342983</v>
      </c>
      <c r="M53" s="58">
        <v>21422057</v>
      </c>
      <c r="O53" s="62">
        <v>17202201</v>
      </c>
      <c r="P53" s="58">
        <v>2842135</v>
      </c>
      <c r="Q53" s="58">
        <v>-9149098</v>
      </c>
      <c r="R53" s="58">
        <v>78130640.478223756</v>
      </c>
      <c r="S53" s="58">
        <v>68981542.478223756</v>
      </c>
      <c r="T53" s="58">
        <v>2524544</v>
      </c>
      <c r="U53" s="196"/>
      <c r="V53" s="58">
        <v>5553839</v>
      </c>
      <c r="W53" s="58">
        <v>6467926</v>
      </c>
      <c r="X53" s="61">
        <v>45264</v>
      </c>
      <c r="Y53" s="9" t="s">
        <v>60</v>
      </c>
    </row>
    <row r="54" spans="1:25" ht="14.25" customHeight="1">
      <c r="A54" s="9">
        <v>2022</v>
      </c>
      <c r="B54" s="30" t="s">
        <v>2077</v>
      </c>
      <c r="C54" s="9" t="s">
        <v>53</v>
      </c>
      <c r="D54" s="9" t="s">
        <v>21</v>
      </c>
      <c r="E54" s="11" t="s">
        <v>34</v>
      </c>
      <c r="F54" s="60" t="s">
        <v>5620</v>
      </c>
      <c r="G54" s="9" t="s">
        <v>20</v>
      </c>
      <c r="H54" s="58">
        <v>11681889</v>
      </c>
      <c r="I54" s="58">
        <v>-60238</v>
      </c>
      <c r="J54" s="58">
        <v>10582132</v>
      </c>
      <c r="K54" s="58">
        <v>180042</v>
      </c>
      <c r="L54" s="58">
        <v>21105100</v>
      </c>
      <c r="M54" s="58">
        <v>11297374</v>
      </c>
      <c r="N54" s="57"/>
      <c r="O54" s="62">
        <v>10368948</v>
      </c>
      <c r="P54" s="58">
        <v>2328441</v>
      </c>
      <c r="Q54" s="58">
        <v>-2124013</v>
      </c>
      <c r="R54" s="58">
        <v>16273141</v>
      </c>
      <c r="S54" s="58">
        <v>14149128</v>
      </c>
      <c r="T54" s="58">
        <v>318726</v>
      </c>
      <c r="U54" s="196"/>
      <c r="V54" s="58">
        <v>6760267</v>
      </c>
      <c r="W54" s="58">
        <v>3074461</v>
      </c>
      <c r="X54" s="61">
        <v>45308</v>
      </c>
      <c r="Y54" s="9"/>
    </row>
    <row r="55" spans="1:25" ht="14.25" customHeight="1">
      <c r="A55" s="9">
        <v>2022</v>
      </c>
      <c r="B55" s="9" t="s">
        <v>2029</v>
      </c>
      <c r="C55" s="9" t="s">
        <v>53</v>
      </c>
      <c r="D55" s="9" t="s">
        <v>21</v>
      </c>
      <c r="E55" s="11" t="s">
        <v>151</v>
      </c>
      <c r="F55" s="60" t="s">
        <v>2028</v>
      </c>
      <c r="G55" s="9" t="s">
        <v>20</v>
      </c>
      <c r="H55" s="58">
        <v>2696028</v>
      </c>
      <c r="I55" s="58">
        <v>-69300</v>
      </c>
      <c r="J55" s="58">
        <v>7576216</v>
      </c>
      <c r="K55" s="58">
        <v>7186707</v>
      </c>
      <c r="L55" s="58">
        <v>16649162</v>
      </c>
      <c r="M55" s="58">
        <v>8198590</v>
      </c>
      <c r="N55" s="57"/>
      <c r="O55" s="62">
        <v>2236754</v>
      </c>
      <c r="P55" s="58">
        <v>915412</v>
      </c>
      <c r="Q55" s="58">
        <v>-1697977</v>
      </c>
      <c r="R55" s="58">
        <v>14799923</v>
      </c>
      <c r="S55" s="58">
        <v>13101946</v>
      </c>
      <c r="T55" s="58">
        <v>577879</v>
      </c>
      <c r="U55" s="196"/>
      <c r="V55" s="58"/>
      <c r="W55" s="58">
        <v>3714304</v>
      </c>
      <c r="X55" s="61">
        <v>45107</v>
      </c>
      <c r="Y55" s="9"/>
    </row>
    <row r="56" spans="1:25" ht="14.25" customHeight="1">
      <c r="A56" s="9">
        <v>2022</v>
      </c>
      <c r="B56" s="10" t="s">
        <v>1577</v>
      </c>
      <c r="C56" s="9" t="s">
        <v>190</v>
      </c>
      <c r="D56" s="9" t="s">
        <v>21</v>
      </c>
      <c r="E56" s="11" t="s">
        <v>151</v>
      </c>
      <c r="F56" s="60" t="s">
        <v>1576</v>
      </c>
      <c r="G56" s="9" t="s">
        <v>20</v>
      </c>
      <c r="H56" s="58">
        <v>10766992</v>
      </c>
      <c r="I56" s="58"/>
      <c r="J56" s="58">
        <v>57939142</v>
      </c>
      <c r="K56" s="58">
        <v>34762129</v>
      </c>
      <c r="L56" s="58">
        <v>66741562</v>
      </c>
      <c r="M56" s="58">
        <v>59418220</v>
      </c>
      <c r="N56" s="57">
        <v>16162618</v>
      </c>
      <c r="O56" s="62">
        <v>888986</v>
      </c>
      <c r="P56" s="58">
        <v>10827907</v>
      </c>
      <c r="Q56" s="58">
        <v>-21260327</v>
      </c>
      <c r="R56" s="58">
        <v>151560872.09999999</v>
      </c>
      <c r="S56" s="58">
        <v>130300545.09999999</v>
      </c>
      <c r="T56" s="58">
        <v>4479716</v>
      </c>
      <c r="U56" s="196"/>
      <c r="V56" s="58">
        <v>34288176</v>
      </c>
      <c r="W56" s="58">
        <v>-51285635</v>
      </c>
      <c r="X56" s="61">
        <v>45006</v>
      </c>
      <c r="Y56" s="10" t="s">
        <v>60</v>
      </c>
    </row>
    <row r="57" spans="1:25" ht="14.25" customHeight="1">
      <c r="A57" s="51">
        <v>2022</v>
      </c>
      <c r="B57" s="132" t="s">
        <v>183</v>
      </c>
      <c r="C57" s="51" t="s">
        <v>54</v>
      </c>
      <c r="D57" s="51" t="s">
        <v>21</v>
      </c>
      <c r="E57" s="51" t="s">
        <v>182</v>
      </c>
      <c r="F57" s="127">
        <v>99005</v>
      </c>
      <c r="G57" s="51" t="s">
        <v>20</v>
      </c>
      <c r="H57" s="128">
        <v>1230005</v>
      </c>
      <c r="I57" s="128"/>
      <c r="J57" s="128">
        <v>5061350</v>
      </c>
      <c r="K57" s="128">
        <v>67585</v>
      </c>
      <c r="L57" s="128">
        <v>5214580</v>
      </c>
      <c r="M57" s="128">
        <v>5126820</v>
      </c>
      <c r="N57" s="134">
        <v>2409297</v>
      </c>
      <c r="O57" s="130"/>
      <c r="P57" s="128">
        <v>1697631</v>
      </c>
      <c r="Q57" s="128">
        <v>-1082312</v>
      </c>
      <c r="R57" s="128">
        <v>11380778.128286019</v>
      </c>
      <c r="S57" s="128">
        <v>10298466.128286019</v>
      </c>
      <c r="T57" s="128">
        <v>343516</v>
      </c>
      <c r="U57" s="196">
        <v>926652</v>
      </c>
      <c r="V57" s="128">
        <v>662698</v>
      </c>
      <c r="W57" s="128">
        <v>-183170</v>
      </c>
      <c r="X57" s="131">
        <v>44957</v>
      </c>
      <c r="Y57" s="132" t="s">
        <v>60</v>
      </c>
    </row>
    <row r="58" spans="1:25" ht="14.25" customHeight="1">
      <c r="A58" s="9">
        <v>2022</v>
      </c>
      <c r="B58" s="9" t="s">
        <v>2027</v>
      </c>
      <c r="C58" s="9" t="s">
        <v>53</v>
      </c>
      <c r="D58" s="9" t="s">
        <v>21</v>
      </c>
      <c r="E58" s="11" t="s">
        <v>105</v>
      </c>
      <c r="F58" s="60" t="s">
        <v>2026</v>
      </c>
      <c r="G58" s="9" t="s">
        <v>20</v>
      </c>
      <c r="H58" s="58">
        <v>24730061</v>
      </c>
      <c r="I58" s="58">
        <v>-212033</v>
      </c>
      <c r="J58" s="58">
        <v>30986044</v>
      </c>
      <c r="K58" s="58">
        <v>15770177</v>
      </c>
      <c r="L58" s="58">
        <v>47666107</v>
      </c>
      <c r="M58" s="58">
        <v>38490824</v>
      </c>
      <c r="N58" s="57"/>
      <c r="O58" s="62">
        <v>23415663</v>
      </c>
      <c r="P58" s="58">
        <v>2242246</v>
      </c>
      <c r="Q58" s="58">
        <v>-18759199</v>
      </c>
      <c r="R58" s="58">
        <v>160198112.72416741</v>
      </c>
      <c r="S58" s="58">
        <v>141438913.72416741</v>
      </c>
      <c r="T58" s="58">
        <v>4236582</v>
      </c>
      <c r="U58" s="196"/>
      <c r="V58" s="58">
        <v>233620</v>
      </c>
      <c r="W58" s="58">
        <v>15514044</v>
      </c>
      <c r="X58" s="61">
        <v>45016</v>
      </c>
      <c r="Y58" s="9" t="s">
        <v>60</v>
      </c>
    </row>
    <row r="59" spans="1:25" ht="14.25" customHeight="1">
      <c r="A59" s="9">
        <v>2022</v>
      </c>
      <c r="B59" s="10" t="s">
        <v>1575</v>
      </c>
      <c r="C59" s="9" t="s">
        <v>190</v>
      </c>
      <c r="D59" s="9" t="s">
        <v>21</v>
      </c>
      <c r="E59" s="11" t="s">
        <v>105</v>
      </c>
      <c r="F59" s="60" t="s">
        <v>1574</v>
      </c>
      <c r="G59" s="9" t="s">
        <v>20</v>
      </c>
      <c r="H59" s="58">
        <v>12551568</v>
      </c>
      <c r="I59" s="58"/>
      <c r="J59" s="58">
        <v>57180940</v>
      </c>
      <c r="K59" s="58">
        <v>104397012</v>
      </c>
      <c r="L59" s="58">
        <v>71303854</v>
      </c>
      <c r="M59" s="58">
        <v>59861534</v>
      </c>
      <c r="O59" s="62">
        <v>19235171</v>
      </c>
      <c r="P59" s="58">
        <v>5300557</v>
      </c>
      <c r="Q59" s="58">
        <v>-30576600</v>
      </c>
      <c r="R59" s="58">
        <v>202447661.5</v>
      </c>
      <c r="S59" s="58">
        <v>171871061.5</v>
      </c>
      <c r="T59" s="58">
        <v>5894867</v>
      </c>
      <c r="U59" s="196">
        <v>-1787</v>
      </c>
      <c r="V59" s="58">
        <v>3457298</v>
      </c>
      <c r="W59" s="58">
        <v>-20071321</v>
      </c>
      <c r="X59" s="61">
        <v>44949</v>
      </c>
      <c r="Y59" s="10" t="s">
        <v>1560</v>
      </c>
    </row>
    <row r="60" spans="1:25" ht="14.25" customHeight="1">
      <c r="A60" s="9">
        <v>2022</v>
      </c>
      <c r="B60" s="9" t="s">
        <v>39</v>
      </c>
      <c r="C60" s="9" t="s">
        <v>53</v>
      </c>
      <c r="D60" s="9" t="s">
        <v>21</v>
      </c>
      <c r="E60" s="11" t="s">
        <v>32</v>
      </c>
      <c r="F60" s="60" t="s">
        <v>33</v>
      </c>
      <c r="G60" s="9" t="s">
        <v>20</v>
      </c>
      <c r="H60" s="58">
        <v>12371507</v>
      </c>
      <c r="I60" s="58">
        <v>-978620</v>
      </c>
      <c r="J60" s="58">
        <v>13536352</v>
      </c>
      <c r="K60" s="58">
        <v>69552884</v>
      </c>
      <c r="L60" s="58">
        <v>51465518</v>
      </c>
      <c r="M60" s="58">
        <v>19158492</v>
      </c>
      <c r="O60" s="62">
        <v>12372894</v>
      </c>
      <c r="P60" s="58">
        <v>1569533</v>
      </c>
      <c r="Q60" s="58">
        <v>-18401458</v>
      </c>
      <c r="R60" s="58">
        <v>18401458</v>
      </c>
      <c r="S60" s="58"/>
      <c r="T60" s="58">
        <v>3715339</v>
      </c>
      <c r="U60" s="196">
        <v>226343</v>
      </c>
      <c r="V60" s="58">
        <v>24086476</v>
      </c>
      <c r="W60" s="58">
        <v>28615181</v>
      </c>
      <c r="X60" s="61">
        <v>45016</v>
      </c>
      <c r="Y60" s="9" t="s">
        <v>60</v>
      </c>
    </row>
    <row r="61" spans="1:25" ht="14.25" customHeight="1">
      <c r="A61" s="9">
        <v>2022</v>
      </c>
      <c r="B61" s="10" t="s">
        <v>1573</v>
      </c>
      <c r="C61" s="9" t="s">
        <v>190</v>
      </c>
      <c r="D61" s="9" t="s">
        <v>21</v>
      </c>
      <c r="E61" s="11" t="s">
        <v>32</v>
      </c>
      <c r="F61" s="60" t="s">
        <v>1572</v>
      </c>
      <c r="G61" s="9" t="s">
        <v>20</v>
      </c>
      <c r="H61" s="58">
        <v>29749936</v>
      </c>
      <c r="I61" s="58">
        <v>-5320730</v>
      </c>
      <c r="J61" s="58">
        <v>67001837</v>
      </c>
      <c r="K61" s="58">
        <v>32381303</v>
      </c>
      <c r="L61" s="58">
        <v>89116685</v>
      </c>
      <c r="M61" s="58">
        <v>78325113</v>
      </c>
      <c r="O61" s="62">
        <v>41362063</v>
      </c>
      <c r="P61" s="58">
        <v>32381303</v>
      </c>
      <c r="Q61" s="58">
        <v>-31260868</v>
      </c>
      <c r="R61" s="58">
        <v>213458693.09999999</v>
      </c>
      <c r="S61" s="58">
        <v>182197825.09999999</v>
      </c>
      <c r="T61" s="58">
        <v>6850335</v>
      </c>
      <c r="U61" s="196">
        <v>2884770</v>
      </c>
      <c r="V61" s="58">
        <v>8195515</v>
      </c>
      <c r="W61" s="58">
        <v>3802708</v>
      </c>
      <c r="X61" s="61">
        <v>45016</v>
      </c>
      <c r="Y61" s="10" t="s">
        <v>1560</v>
      </c>
    </row>
    <row r="62" spans="1:25" ht="14.25" customHeight="1">
      <c r="A62" s="9">
        <v>2022</v>
      </c>
      <c r="B62" s="9" t="s">
        <v>2025</v>
      </c>
      <c r="C62" s="9" t="s">
        <v>53</v>
      </c>
      <c r="D62" s="9" t="s">
        <v>21</v>
      </c>
      <c r="E62" s="11" t="s">
        <v>76</v>
      </c>
      <c r="F62" s="60" t="s">
        <v>2024</v>
      </c>
      <c r="G62" s="9" t="s">
        <v>20</v>
      </c>
      <c r="H62" s="58">
        <v>7969058</v>
      </c>
      <c r="I62" s="58">
        <v>-500000</v>
      </c>
      <c r="J62" s="58">
        <v>15354016</v>
      </c>
      <c r="K62" s="58">
        <v>33496852</v>
      </c>
      <c r="L62" s="58">
        <v>27281568</v>
      </c>
      <c r="M62" s="58">
        <v>16834773</v>
      </c>
      <c r="N62" s="57"/>
      <c r="O62" s="62">
        <v>8762261</v>
      </c>
      <c r="P62" s="58">
        <v>5152739</v>
      </c>
      <c r="Q62" s="58">
        <v>7651281</v>
      </c>
      <c r="R62" s="58">
        <v>-65395564.102564104</v>
      </c>
      <c r="S62" s="58">
        <v>-57744283.102564104</v>
      </c>
      <c r="T62" s="58">
        <v>1133452</v>
      </c>
      <c r="U62" s="196"/>
      <c r="V62" s="58">
        <v>1650097</v>
      </c>
      <c r="W62" s="58">
        <v>4724030</v>
      </c>
      <c r="X62" s="61">
        <v>45127</v>
      </c>
      <c r="Y62" s="9" t="s">
        <v>60</v>
      </c>
    </row>
    <row r="63" spans="1:25" ht="14.25" customHeight="1">
      <c r="A63" s="9">
        <v>2022</v>
      </c>
      <c r="B63" s="9" t="s">
        <v>2023</v>
      </c>
      <c r="C63" s="9" t="s">
        <v>53</v>
      </c>
      <c r="D63" s="9" t="s">
        <v>21</v>
      </c>
      <c r="E63" s="11" t="s">
        <v>34</v>
      </c>
      <c r="F63" s="195" t="s">
        <v>5877</v>
      </c>
      <c r="G63" s="9" t="s">
        <v>20</v>
      </c>
      <c r="H63" s="58">
        <v>12259253</v>
      </c>
      <c r="I63" s="58">
        <v>-185766</v>
      </c>
      <c r="J63" s="58">
        <v>10412997</v>
      </c>
      <c r="K63" s="58">
        <v>5625272</v>
      </c>
      <c r="L63" s="58">
        <v>33662679</v>
      </c>
      <c r="M63" s="58">
        <v>16386442</v>
      </c>
      <c r="N63" s="57"/>
      <c r="O63" s="62">
        <v>10600986</v>
      </c>
      <c r="P63" s="58">
        <v>1251104</v>
      </c>
      <c r="Q63" s="58">
        <v>-6393745</v>
      </c>
      <c r="R63" s="58">
        <v>50747516.124362156</v>
      </c>
      <c r="S63" s="58">
        <v>44353771.124362156</v>
      </c>
      <c r="T63" s="58">
        <v>878452</v>
      </c>
      <c r="U63" s="196">
        <v>330773</v>
      </c>
      <c r="V63" s="58">
        <v>10137720</v>
      </c>
      <c r="W63" s="58">
        <v>-5258575</v>
      </c>
      <c r="X63" s="61">
        <v>45015</v>
      </c>
      <c r="Y63" s="9" t="s">
        <v>60</v>
      </c>
    </row>
    <row r="64" spans="1:25" ht="14.25" customHeight="1">
      <c r="A64" s="9">
        <v>2022</v>
      </c>
      <c r="B64" s="9" t="s">
        <v>2021</v>
      </c>
      <c r="C64" s="9" t="s">
        <v>53</v>
      </c>
      <c r="D64" s="9" t="s">
        <v>21</v>
      </c>
      <c r="E64" s="11" t="s">
        <v>34</v>
      </c>
      <c r="F64" s="60" t="s">
        <v>2020</v>
      </c>
      <c r="G64" s="9" t="s">
        <v>20</v>
      </c>
      <c r="H64" s="58">
        <v>47250932</v>
      </c>
      <c r="I64" s="58">
        <v>-4801210</v>
      </c>
      <c r="J64" s="58">
        <v>45402019</v>
      </c>
      <c r="K64" s="58">
        <v>122433643</v>
      </c>
      <c r="L64" s="58">
        <v>152118531</v>
      </c>
      <c r="M64" s="58">
        <v>52671790</v>
      </c>
      <c r="N64" s="57"/>
      <c r="O64" s="62">
        <v>40828475</v>
      </c>
      <c r="P64" s="58">
        <v>3730880</v>
      </c>
      <c r="Q64" s="58">
        <v>42095263</v>
      </c>
      <c r="R64" s="58">
        <v>2315961.9803586304</v>
      </c>
      <c r="S64" s="58">
        <v>44411224.98035863</v>
      </c>
      <c r="T64" s="58">
        <v>4265132</v>
      </c>
      <c r="U64" s="196"/>
      <c r="V64" s="58">
        <v>49614940</v>
      </c>
      <c r="W64" s="58">
        <v>1445043</v>
      </c>
      <c r="X64" s="61">
        <v>45123</v>
      </c>
      <c r="Y64" s="9" t="s">
        <v>60</v>
      </c>
    </row>
    <row r="65" spans="1:25" ht="14.25" customHeight="1">
      <c r="A65" s="9">
        <v>2022</v>
      </c>
      <c r="B65" s="10" t="s">
        <v>1571</v>
      </c>
      <c r="C65" s="9" t="s">
        <v>190</v>
      </c>
      <c r="D65" s="9" t="s">
        <v>21</v>
      </c>
      <c r="E65" s="11" t="s">
        <v>34</v>
      </c>
      <c r="F65" s="60" t="s">
        <v>1570</v>
      </c>
      <c r="G65" s="9" t="s">
        <v>20</v>
      </c>
      <c r="H65" s="58">
        <v>19409320</v>
      </c>
      <c r="I65" s="58">
        <v>-642339</v>
      </c>
      <c r="J65" s="58">
        <v>123335794</v>
      </c>
      <c r="K65" s="58">
        <v>191599729</v>
      </c>
      <c r="L65" s="58">
        <v>154846083</v>
      </c>
      <c r="M65" s="58">
        <v>129245772</v>
      </c>
      <c r="N65" s="57"/>
      <c r="O65" s="62">
        <v>41626571</v>
      </c>
      <c r="P65" s="58">
        <v>21993667</v>
      </c>
      <c r="Q65" s="58">
        <v>-59709964</v>
      </c>
      <c r="R65" s="58">
        <v>399410408.89174986</v>
      </c>
      <c r="S65" s="58">
        <v>339700444.89174986</v>
      </c>
      <c r="T65" s="58">
        <v>16701176</v>
      </c>
      <c r="U65" s="196">
        <v>-3890</v>
      </c>
      <c r="V65" s="58">
        <v>17363409</v>
      </c>
      <c r="W65" s="58">
        <v>-44144307</v>
      </c>
      <c r="X65" s="61">
        <v>45009</v>
      </c>
      <c r="Y65" s="10" t="s">
        <v>1565</v>
      </c>
    </row>
    <row r="66" spans="1:25" ht="14.25" customHeight="1">
      <c r="A66" s="9">
        <v>2022</v>
      </c>
      <c r="B66" s="30" t="s">
        <v>2080</v>
      </c>
      <c r="C66" s="9" t="s">
        <v>53</v>
      </c>
      <c r="D66" s="9" t="s">
        <v>21</v>
      </c>
      <c r="E66" s="11" t="s">
        <v>151</v>
      </c>
      <c r="F66" s="60" t="s">
        <v>5420</v>
      </c>
      <c r="G66" s="9" t="s">
        <v>20</v>
      </c>
      <c r="H66" s="58">
        <v>128342837</v>
      </c>
      <c r="I66" s="58">
        <v>-65456162</v>
      </c>
      <c r="J66" s="58">
        <v>288591185</v>
      </c>
      <c r="K66" s="58">
        <v>209979776</v>
      </c>
      <c r="L66" s="58">
        <v>678333688</v>
      </c>
      <c r="M66" s="58">
        <v>354448636</v>
      </c>
      <c r="O66" s="62">
        <v>89708575</v>
      </c>
      <c r="P66" s="58">
        <v>17319633</v>
      </c>
      <c r="Q66" s="58">
        <v>-315292531</v>
      </c>
      <c r="R66" s="58">
        <v>1534669083</v>
      </c>
      <c r="S66" s="58">
        <v>1219376552</v>
      </c>
      <c r="T66" s="58">
        <v>50162409</v>
      </c>
      <c r="U66" s="196">
        <v>92259963</v>
      </c>
      <c r="V66" s="58">
        <v>107846786</v>
      </c>
      <c r="W66" s="58">
        <v>67205714</v>
      </c>
      <c r="X66" s="61">
        <v>45290</v>
      </c>
      <c r="Y66" s="10"/>
    </row>
    <row r="67" spans="1:25" ht="14.25" customHeight="1">
      <c r="A67" s="9">
        <v>2022</v>
      </c>
      <c r="B67" s="10" t="s">
        <v>1569</v>
      </c>
      <c r="C67" s="9" t="s">
        <v>190</v>
      </c>
      <c r="D67" s="9" t="s">
        <v>21</v>
      </c>
      <c r="E67" s="11" t="s">
        <v>151</v>
      </c>
      <c r="F67" s="60" t="s">
        <v>1568</v>
      </c>
      <c r="G67" s="9" t="s">
        <v>20</v>
      </c>
      <c r="H67" s="58">
        <v>117736280</v>
      </c>
      <c r="I67" s="58"/>
      <c r="J67" s="58">
        <v>499993690</v>
      </c>
      <c r="K67" s="58">
        <v>163873127</v>
      </c>
      <c r="L67" s="58">
        <v>568260692</v>
      </c>
      <c r="M67" s="58">
        <v>545428614</v>
      </c>
      <c r="O67" s="62">
        <v>173792809</v>
      </c>
      <c r="P67" s="58">
        <v>57111329</v>
      </c>
      <c r="Q67" s="58">
        <v>-232878864</v>
      </c>
      <c r="R67" s="58">
        <v>1548616980</v>
      </c>
      <c r="S67" s="58">
        <v>1315738116</v>
      </c>
      <c r="T67" s="58">
        <v>48423877</v>
      </c>
      <c r="U67" s="196">
        <v>-13901</v>
      </c>
      <c r="V67" s="58">
        <v>110286625</v>
      </c>
      <c r="W67" s="58">
        <v>-317470097</v>
      </c>
      <c r="X67" s="61">
        <v>44917</v>
      </c>
      <c r="Y67" s="10" t="s">
        <v>1560</v>
      </c>
    </row>
    <row r="68" spans="1:25" ht="14.25" customHeight="1">
      <c r="A68" s="9">
        <v>2022</v>
      </c>
      <c r="B68" s="9" t="s">
        <v>2019</v>
      </c>
      <c r="C68" s="9" t="s">
        <v>53</v>
      </c>
      <c r="D68" s="9" t="s">
        <v>21</v>
      </c>
      <c r="E68" s="11" t="s">
        <v>34</v>
      </c>
      <c r="F68" s="60" t="s">
        <v>2018</v>
      </c>
      <c r="G68" s="9" t="s">
        <v>20</v>
      </c>
      <c r="H68" s="58">
        <v>19090446</v>
      </c>
      <c r="I68" s="58">
        <v>-2541913</v>
      </c>
      <c r="J68" s="58">
        <v>32068936</v>
      </c>
      <c r="K68" s="58">
        <v>73135873</v>
      </c>
      <c r="L68" s="58">
        <v>78390502</v>
      </c>
      <c r="M68" s="58">
        <v>35792714</v>
      </c>
      <c r="N68" s="57"/>
      <c r="O68" s="62">
        <v>18691189</v>
      </c>
      <c r="P68" s="58">
        <v>3558793</v>
      </c>
      <c r="Q68" s="58">
        <v>24685686</v>
      </c>
      <c r="R68" s="58">
        <v>225141309.00000012</v>
      </c>
      <c r="S68" s="58">
        <v>249826995.00000009</v>
      </c>
      <c r="T68" s="58">
        <v>2428644</v>
      </c>
      <c r="U68" s="196"/>
      <c r="V68" s="58">
        <v>50385916</v>
      </c>
      <c r="W68" s="58">
        <v>-35798742</v>
      </c>
      <c r="X68" s="61">
        <v>45169</v>
      </c>
      <c r="Y68" s="9" t="s">
        <v>60</v>
      </c>
    </row>
    <row r="69" spans="1:25" ht="14.25" customHeight="1">
      <c r="A69" s="9">
        <v>2022</v>
      </c>
      <c r="B69" s="10" t="s">
        <v>1567</v>
      </c>
      <c r="C69" s="9" t="s">
        <v>190</v>
      </c>
      <c r="D69" s="9" t="s">
        <v>21</v>
      </c>
      <c r="E69" s="11" t="s">
        <v>34</v>
      </c>
      <c r="F69" s="60" t="s">
        <v>1566</v>
      </c>
      <c r="G69" s="9" t="s">
        <v>20</v>
      </c>
      <c r="H69" s="58">
        <v>69053251</v>
      </c>
      <c r="I69" s="58">
        <v>-7319571</v>
      </c>
      <c r="J69" s="58">
        <v>196713361</v>
      </c>
      <c r="K69" s="58">
        <v>187499324</v>
      </c>
      <c r="L69" s="58">
        <v>267191591</v>
      </c>
      <c r="M69" s="58">
        <v>221613421</v>
      </c>
      <c r="O69" s="62">
        <v>85501273</v>
      </c>
      <c r="P69" s="58">
        <v>22447775</v>
      </c>
      <c r="Q69" s="58">
        <v>-116962914</v>
      </c>
      <c r="R69" s="58">
        <v>762734143.26315796</v>
      </c>
      <c r="S69" s="58">
        <v>645771229.26315796</v>
      </c>
      <c r="T69" s="58">
        <v>23065822</v>
      </c>
      <c r="U69" s="196">
        <v>-6541.563492063492</v>
      </c>
      <c r="V69" s="58">
        <v>35734175.436507933</v>
      </c>
      <c r="W69" s="58">
        <v>-151042754</v>
      </c>
      <c r="X69" s="61">
        <v>45266</v>
      </c>
      <c r="Y69" s="10" t="s">
        <v>1565</v>
      </c>
    </row>
    <row r="70" spans="1:25" ht="14.25" customHeight="1">
      <c r="A70" s="9">
        <v>2022</v>
      </c>
      <c r="B70" s="10" t="s">
        <v>1564</v>
      </c>
      <c r="C70" s="9" t="s">
        <v>190</v>
      </c>
      <c r="D70" s="9" t="s">
        <v>21</v>
      </c>
      <c r="E70" s="11" t="s">
        <v>32</v>
      </c>
      <c r="F70" s="60" t="s">
        <v>1563</v>
      </c>
      <c r="G70" s="9" t="s">
        <v>20</v>
      </c>
      <c r="H70" s="58">
        <v>2624457</v>
      </c>
      <c r="I70" s="58">
        <v>-655727</v>
      </c>
      <c r="J70" s="58">
        <v>1620407</v>
      </c>
      <c r="K70" s="58">
        <v>6199600</v>
      </c>
      <c r="L70" s="58">
        <v>5912563</v>
      </c>
      <c r="M70" s="58">
        <v>2294323</v>
      </c>
      <c r="N70" s="57">
        <v>3070881</v>
      </c>
      <c r="O70" s="62"/>
      <c r="P70" s="58">
        <v>1099108</v>
      </c>
      <c r="Q70" s="58">
        <v>-2447895</v>
      </c>
      <c r="R70" s="58">
        <v>16639658.117710214</v>
      </c>
      <c r="S70" s="58">
        <v>14191763.117710214</v>
      </c>
      <c r="T70" s="58">
        <v>481609</v>
      </c>
      <c r="U70" s="196"/>
      <c r="V70" s="58"/>
      <c r="W70" s="58">
        <v>1053709</v>
      </c>
      <c r="X70" s="61">
        <v>44973</v>
      </c>
      <c r="Y70" s="10" t="s">
        <v>60</v>
      </c>
    </row>
    <row r="71" spans="1:25" ht="14.25" customHeight="1">
      <c r="A71" s="9">
        <v>2022</v>
      </c>
      <c r="B71" s="9" t="s">
        <v>2017</v>
      </c>
      <c r="C71" s="9" t="s">
        <v>53</v>
      </c>
      <c r="D71" s="9" t="s">
        <v>21</v>
      </c>
      <c r="E71" s="11" t="s">
        <v>63</v>
      </c>
      <c r="F71" s="60" t="s">
        <v>2016</v>
      </c>
      <c r="G71" s="9" t="s">
        <v>20</v>
      </c>
      <c r="H71" s="58">
        <v>9790783</v>
      </c>
      <c r="I71" s="58">
        <v>-471589</v>
      </c>
      <c r="J71" s="58">
        <v>24410869</v>
      </c>
      <c r="K71" s="58">
        <v>50866127</v>
      </c>
      <c r="L71" s="58">
        <v>90035007</v>
      </c>
      <c r="M71" s="58">
        <v>23780630</v>
      </c>
      <c r="N71" s="57"/>
      <c r="O71" s="62">
        <v>6828300</v>
      </c>
      <c r="P71" s="58">
        <v>5381356</v>
      </c>
      <c r="Q71" s="58">
        <v>-30522247</v>
      </c>
      <c r="R71" s="58">
        <v>145719282.04115227</v>
      </c>
      <c r="S71" s="58">
        <v>115197035.04115227</v>
      </c>
      <c r="T71" s="58">
        <v>5411199</v>
      </c>
      <c r="U71" s="196"/>
      <c r="V71" s="58">
        <v>1068323</v>
      </c>
      <c r="W71" s="58">
        <v>41615220</v>
      </c>
      <c r="X71" s="61">
        <v>45015</v>
      </c>
      <c r="Y71" s="9" t="s">
        <v>60</v>
      </c>
    </row>
    <row r="72" spans="1:25" ht="14.25" customHeight="1">
      <c r="A72" s="9">
        <v>2022</v>
      </c>
      <c r="B72" s="10" t="s">
        <v>1562</v>
      </c>
      <c r="C72" s="9" t="s">
        <v>190</v>
      </c>
      <c r="D72" s="9" t="s">
        <v>21</v>
      </c>
      <c r="E72" s="11" t="s">
        <v>63</v>
      </c>
      <c r="F72" s="60" t="s">
        <v>1561</v>
      </c>
      <c r="G72" s="9" t="s">
        <v>20</v>
      </c>
      <c r="H72" s="58">
        <v>18786506</v>
      </c>
      <c r="I72" s="58">
        <v>-1277600</v>
      </c>
      <c r="J72" s="58">
        <v>75485018</v>
      </c>
      <c r="K72" s="58">
        <v>72708330</v>
      </c>
      <c r="L72" s="58">
        <v>92654324</v>
      </c>
      <c r="M72" s="58">
        <v>85724126</v>
      </c>
      <c r="O72" s="62">
        <v>22702004</v>
      </c>
      <c r="P72" s="58">
        <v>7881954</v>
      </c>
      <c r="Q72" s="58">
        <v>-32805549</v>
      </c>
      <c r="R72" s="58">
        <v>220091984.21052635</v>
      </c>
      <c r="S72" s="58">
        <v>187286435.21052635</v>
      </c>
      <c r="T72" s="58">
        <v>6732075</v>
      </c>
      <c r="U72" s="196">
        <v>-2041.6507936507937</v>
      </c>
      <c r="V72" s="58">
        <v>11818794.349206349</v>
      </c>
      <c r="W72" s="58">
        <v>-38998984</v>
      </c>
      <c r="X72" s="61">
        <v>45007</v>
      </c>
      <c r="Y72" s="10" t="s">
        <v>1560</v>
      </c>
    </row>
    <row r="73" spans="1:25" ht="14.25" customHeight="1">
      <c r="A73" s="9">
        <v>2022</v>
      </c>
      <c r="B73" s="10" t="s">
        <v>1559</v>
      </c>
      <c r="C73" s="9" t="s">
        <v>190</v>
      </c>
      <c r="D73" s="9" t="s">
        <v>21</v>
      </c>
      <c r="E73" s="11" t="s">
        <v>109</v>
      </c>
      <c r="F73" s="60" t="s">
        <v>1558</v>
      </c>
      <c r="G73" s="9" t="s">
        <v>20</v>
      </c>
      <c r="H73" s="58">
        <v>1488710</v>
      </c>
      <c r="I73" s="58"/>
      <c r="J73" s="58">
        <v>6040632</v>
      </c>
      <c r="K73" s="58">
        <v>3580000</v>
      </c>
      <c r="L73" s="58">
        <v>12511267</v>
      </c>
      <c r="M73" s="58">
        <v>6159032</v>
      </c>
      <c r="N73" s="57"/>
      <c r="O73" s="62">
        <v>2400296</v>
      </c>
      <c r="P73" s="58">
        <v>1690422</v>
      </c>
      <c r="Q73" s="58">
        <v>-2434289</v>
      </c>
      <c r="R73" s="58">
        <v>15944837.006578948</v>
      </c>
      <c r="S73" s="58">
        <v>13510548.006578948</v>
      </c>
      <c r="T73" s="58">
        <v>538072</v>
      </c>
      <c r="U73" s="196"/>
      <c r="V73" s="58">
        <v>504403</v>
      </c>
      <c r="W73" s="58">
        <v>-1796556</v>
      </c>
      <c r="X73" s="61">
        <v>45013</v>
      </c>
      <c r="Y73" s="10" t="s">
        <v>60</v>
      </c>
    </row>
    <row r="74" spans="1:25" ht="14.25" customHeight="1">
      <c r="A74" s="9">
        <v>2022</v>
      </c>
      <c r="B74" s="9" t="s">
        <v>2015</v>
      </c>
      <c r="C74" s="9" t="s">
        <v>53</v>
      </c>
      <c r="D74" s="9" t="s">
        <v>21</v>
      </c>
      <c r="E74" s="11" t="s">
        <v>118</v>
      </c>
      <c r="F74" s="60" t="s">
        <v>2014</v>
      </c>
      <c r="G74" s="9" t="s">
        <v>20</v>
      </c>
      <c r="H74" s="58">
        <v>16676115</v>
      </c>
      <c r="I74" s="58">
        <v>-3862541</v>
      </c>
      <c r="J74" s="58">
        <v>42549926</v>
      </c>
      <c r="K74" s="58">
        <v>38179946</v>
      </c>
      <c r="L74" s="58">
        <v>57967282</v>
      </c>
      <c r="M74" s="58">
        <v>32206425</v>
      </c>
      <c r="N74" s="57"/>
      <c r="O74" s="62">
        <v>9827852</v>
      </c>
      <c r="P74" s="58">
        <v>2474641</v>
      </c>
      <c r="Q74" s="58">
        <v>-23298584</v>
      </c>
      <c r="R74" s="58">
        <v>192856731.6670258</v>
      </c>
      <c r="S74" s="58">
        <v>169558147.6670258</v>
      </c>
      <c r="T74" s="58">
        <v>5785147</v>
      </c>
      <c r="U74" s="196">
        <v>2080721</v>
      </c>
      <c r="V74" s="58">
        <v>25152925</v>
      </c>
      <c r="W74" s="58">
        <v>-51825512</v>
      </c>
      <c r="X74" s="61">
        <v>45012</v>
      </c>
      <c r="Y74" s="9" t="s">
        <v>60</v>
      </c>
    </row>
    <row r="75" spans="1:25" ht="14.25" customHeight="1">
      <c r="A75" s="9">
        <v>2022</v>
      </c>
      <c r="B75" s="10" t="s">
        <v>1557</v>
      </c>
      <c r="C75" s="9" t="s">
        <v>190</v>
      </c>
      <c r="D75" s="9" t="s">
        <v>21</v>
      </c>
      <c r="E75" s="11" t="s">
        <v>118</v>
      </c>
      <c r="F75" s="60" t="s">
        <v>1556</v>
      </c>
      <c r="G75" s="9" t="s">
        <v>20</v>
      </c>
      <c r="H75" s="58">
        <v>27651949</v>
      </c>
      <c r="I75" s="58">
        <v>-2000000</v>
      </c>
      <c r="J75" s="58">
        <v>85454501</v>
      </c>
      <c r="K75" s="58">
        <v>60211363</v>
      </c>
      <c r="L75" s="58">
        <v>101552310</v>
      </c>
      <c r="M75" s="58">
        <v>91169354</v>
      </c>
      <c r="N75" s="57"/>
      <c r="O75" s="62">
        <v>54480270</v>
      </c>
      <c r="P75" s="58">
        <v>23168804</v>
      </c>
      <c r="Q75" s="58">
        <v>-37604119</v>
      </c>
      <c r="R75" s="58">
        <v>253898632.56578949</v>
      </c>
      <c r="S75" s="58">
        <v>216294513.56578949</v>
      </c>
      <c r="T75" s="58">
        <v>7536236</v>
      </c>
      <c r="U75" s="196"/>
      <c r="V75" s="58"/>
      <c r="W75" s="58">
        <v>-30277162</v>
      </c>
      <c r="X75" s="61">
        <v>45171</v>
      </c>
      <c r="Y75" s="10" t="s">
        <v>60</v>
      </c>
    </row>
    <row r="76" spans="1:25" ht="14.25" customHeight="1">
      <c r="A76" s="9">
        <v>2022</v>
      </c>
      <c r="B76" s="10" t="s">
        <v>1555</v>
      </c>
      <c r="C76" s="9" t="s">
        <v>190</v>
      </c>
      <c r="D76" s="9" t="s">
        <v>21</v>
      </c>
      <c r="E76" s="11" t="s">
        <v>142</v>
      </c>
      <c r="F76" s="60" t="s">
        <v>1554</v>
      </c>
      <c r="G76" s="9" t="s">
        <v>20</v>
      </c>
      <c r="H76" s="58">
        <v>1262300</v>
      </c>
      <c r="I76" s="58">
        <v>-40000</v>
      </c>
      <c r="J76" s="58">
        <v>13181428</v>
      </c>
      <c r="K76" s="58">
        <v>17492355</v>
      </c>
      <c r="L76" s="58">
        <v>14458409</v>
      </c>
      <c r="M76" s="58">
        <v>13153505</v>
      </c>
      <c r="N76" s="57">
        <v>3125813</v>
      </c>
      <c r="O76" s="62"/>
      <c r="P76" s="58">
        <v>1896951</v>
      </c>
      <c r="Q76" s="58">
        <v>-5265583</v>
      </c>
      <c r="R76" s="58">
        <v>34876117.767222404</v>
      </c>
      <c r="S76" s="58">
        <v>29610534.767222401</v>
      </c>
      <c r="T76" s="58">
        <v>1180293</v>
      </c>
      <c r="U76" s="196">
        <v>1121413</v>
      </c>
      <c r="V76" s="58">
        <v>660303</v>
      </c>
      <c r="W76" s="58">
        <v>-13436254</v>
      </c>
      <c r="X76" s="61">
        <v>44945</v>
      </c>
      <c r="Y76" s="10" t="s">
        <v>60</v>
      </c>
    </row>
    <row r="77" spans="1:25" ht="14.25" customHeight="1">
      <c r="A77" s="9">
        <v>2022</v>
      </c>
      <c r="B77" s="10" t="s">
        <v>1553</v>
      </c>
      <c r="C77" s="9" t="s">
        <v>190</v>
      </c>
      <c r="D77" s="9" t="s">
        <v>21</v>
      </c>
      <c r="E77" s="11" t="s">
        <v>34</v>
      </c>
      <c r="F77" s="60" t="s">
        <v>1552</v>
      </c>
      <c r="G77" s="9" t="s">
        <v>20</v>
      </c>
      <c r="H77" s="58">
        <v>23473568</v>
      </c>
      <c r="I77" s="58"/>
      <c r="J77" s="58">
        <v>47467269</v>
      </c>
      <c r="K77" s="58">
        <v>68701738</v>
      </c>
      <c r="L77" s="58">
        <v>70765566</v>
      </c>
      <c r="M77" s="58">
        <v>58600438</v>
      </c>
      <c r="O77" s="62">
        <v>32633876</v>
      </c>
      <c r="P77" s="58">
        <v>6712449</v>
      </c>
      <c r="Q77" s="58">
        <v>-28517502</v>
      </c>
      <c r="R77" s="58">
        <v>182878732.91902834</v>
      </c>
      <c r="S77" s="58">
        <v>154361230.91902834</v>
      </c>
      <c r="T77" s="58">
        <v>5233514</v>
      </c>
      <c r="U77" s="196">
        <v>-1573.936507936508</v>
      </c>
      <c r="V77" s="58">
        <v>5533420.0634920634</v>
      </c>
      <c r="W77" s="58">
        <v>-42723878</v>
      </c>
      <c r="X77" s="61">
        <v>44962</v>
      </c>
      <c r="Y77" s="9" t="s">
        <v>115</v>
      </c>
    </row>
    <row r="78" spans="1:25" ht="14.25" customHeight="1">
      <c r="A78" s="9">
        <v>2022</v>
      </c>
      <c r="B78" s="10" t="s">
        <v>22</v>
      </c>
      <c r="C78" s="9" t="s">
        <v>54</v>
      </c>
      <c r="D78" s="9" t="s">
        <v>21</v>
      </c>
      <c r="E78" s="11" t="s">
        <v>112</v>
      </c>
      <c r="F78" s="60">
        <v>99006</v>
      </c>
      <c r="G78" s="9" t="s">
        <v>20</v>
      </c>
      <c r="H78" s="58">
        <v>98696316</v>
      </c>
      <c r="I78" s="58"/>
      <c r="J78" s="58">
        <v>112388155</v>
      </c>
      <c r="K78" s="58">
        <v>20574334</v>
      </c>
      <c r="L78" s="58">
        <v>178243628</v>
      </c>
      <c r="M78" s="58">
        <v>118082943</v>
      </c>
      <c r="N78" s="57">
        <v>104465368</v>
      </c>
      <c r="O78" s="62"/>
      <c r="P78" s="58">
        <v>14916789</v>
      </c>
      <c r="Q78" s="58">
        <v>-52874818</v>
      </c>
      <c r="R78" s="58">
        <v>366975880</v>
      </c>
      <c r="S78" s="58">
        <v>314101062</v>
      </c>
      <c r="T78" s="58">
        <v>11786249</v>
      </c>
      <c r="U78" s="196">
        <v>75085461</v>
      </c>
      <c r="V78" s="58">
        <v>72637394</v>
      </c>
      <c r="W78" s="58">
        <v>25420867</v>
      </c>
      <c r="X78" s="61">
        <v>45016</v>
      </c>
      <c r="Y78" s="9"/>
    </row>
    <row r="79" spans="1:25" ht="14.25" customHeight="1">
      <c r="A79" s="9">
        <v>2022</v>
      </c>
      <c r="B79" s="30" t="s">
        <v>5234</v>
      </c>
      <c r="C79" s="9" t="s">
        <v>190</v>
      </c>
      <c r="D79" s="9" t="s">
        <v>21</v>
      </c>
      <c r="E79" s="11" t="s">
        <v>27</v>
      </c>
      <c r="F79" s="60" t="s">
        <v>5487</v>
      </c>
      <c r="G79" s="9" t="s">
        <v>20</v>
      </c>
      <c r="H79" s="58">
        <v>800119</v>
      </c>
      <c r="I79" s="58">
        <v>-14823</v>
      </c>
      <c r="J79" s="58">
        <v>5965181</v>
      </c>
      <c r="K79" s="58">
        <v>9346000</v>
      </c>
      <c r="L79" s="58">
        <v>7989000</v>
      </c>
      <c r="M79" s="58">
        <v>6542316</v>
      </c>
      <c r="N79" s="56">
        <v>1389654</v>
      </c>
      <c r="O79" s="62"/>
      <c r="P79" s="58">
        <v>432628</v>
      </c>
      <c r="Q79" s="58">
        <v>-2848000</v>
      </c>
      <c r="R79" s="58">
        <v>19641295.546558704</v>
      </c>
      <c r="S79" s="58">
        <v>16793295.546558704</v>
      </c>
      <c r="T79" s="58">
        <v>619000</v>
      </c>
      <c r="U79" s="196"/>
      <c r="V79" s="58">
        <v>490000</v>
      </c>
      <c r="W79" s="58">
        <v>-4061000</v>
      </c>
      <c r="X79" s="61">
        <v>44957</v>
      </c>
      <c r="Y79" s="9"/>
    </row>
    <row r="80" spans="1:25" ht="14.25" customHeight="1">
      <c r="A80" s="9">
        <v>2022</v>
      </c>
      <c r="B80" s="30" t="s">
        <v>5617</v>
      </c>
      <c r="C80" s="9" t="s">
        <v>54</v>
      </c>
      <c r="D80" s="9" t="s">
        <v>21</v>
      </c>
      <c r="E80" s="11" t="s">
        <v>34</v>
      </c>
      <c r="F80" s="60">
        <v>99007</v>
      </c>
      <c r="G80" s="9" t="s">
        <v>20</v>
      </c>
      <c r="H80" s="58">
        <v>15442132</v>
      </c>
      <c r="I80" s="58"/>
      <c r="J80" s="58">
        <v>17051171</v>
      </c>
      <c r="K80" s="58">
        <v>1622387</v>
      </c>
      <c r="L80" s="58">
        <v>13289204</v>
      </c>
      <c r="M80" s="58">
        <v>13316767</v>
      </c>
      <c r="N80" s="57"/>
      <c r="O80" s="62">
        <v>29740162</v>
      </c>
      <c r="P80" s="58">
        <v>1647365</v>
      </c>
      <c r="Q80" s="58">
        <v>-1319472</v>
      </c>
      <c r="R80" s="58">
        <v>1433551.1319807654</v>
      </c>
      <c r="S80" s="58">
        <v>114079.13198076533</v>
      </c>
      <c r="T80" s="58">
        <v>360309</v>
      </c>
      <c r="U80" s="196">
        <v>711561</v>
      </c>
      <c r="V80" s="58">
        <v>614209</v>
      </c>
      <c r="W80" s="58">
        <v>28434703</v>
      </c>
      <c r="X80" s="61">
        <v>44977</v>
      </c>
      <c r="Y80" s="10" t="s">
        <v>60</v>
      </c>
    </row>
    <row r="81" spans="1:25" ht="14.25" customHeight="1">
      <c r="A81" s="9">
        <v>2022</v>
      </c>
      <c r="B81" s="10" t="s">
        <v>1551</v>
      </c>
      <c r="C81" s="9" t="s">
        <v>190</v>
      </c>
      <c r="D81" s="9" t="s">
        <v>21</v>
      </c>
      <c r="E81" s="11" t="s">
        <v>118</v>
      </c>
      <c r="F81" s="60" t="s">
        <v>1550</v>
      </c>
      <c r="G81" s="9" t="s">
        <v>20</v>
      </c>
      <c r="H81" s="58">
        <v>5476720</v>
      </c>
      <c r="I81" s="58">
        <v>-2234839</v>
      </c>
      <c r="J81" s="58">
        <v>30697213</v>
      </c>
      <c r="K81" s="58">
        <v>16120491</v>
      </c>
      <c r="L81" s="58">
        <v>36622536</v>
      </c>
      <c r="M81" s="58">
        <v>34968865</v>
      </c>
      <c r="O81" s="62">
        <v>10431322</v>
      </c>
      <c r="P81" s="58">
        <v>4895607</v>
      </c>
      <c r="Q81" s="58">
        <v>-15536575</v>
      </c>
      <c r="R81" s="58">
        <v>105273425.50607288</v>
      </c>
      <c r="S81" s="58">
        <v>89736850.506072879</v>
      </c>
      <c r="T81" s="58">
        <v>3159653</v>
      </c>
      <c r="U81" s="196">
        <v>-1011.6349206349206</v>
      </c>
      <c r="V81" s="58">
        <v>3990095.3650793652</v>
      </c>
      <c r="W81" s="58">
        <v>-19642139</v>
      </c>
      <c r="X81" s="61">
        <v>44946</v>
      </c>
      <c r="Y81" s="9" t="s">
        <v>115</v>
      </c>
    </row>
    <row r="82" spans="1:25" ht="14.25" customHeight="1">
      <c r="A82" s="9">
        <v>2022</v>
      </c>
      <c r="B82" s="10" t="s">
        <v>1549</v>
      </c>
      <c r="C82" s="9" t="s">
        <v>190</v>
      </c>
      <c r="D82" s="9" t="s">
        <v>21</v>
      </c>
      <c r="E82" s="11" t="s">
        <v>151</v>
      </c>
      <c r="F82" s="60" t="s">
        <v>1548</v>
      </c>
      <c r="G82" s="9" t="s">
        <v>20</v>
      </c>
      <c r="H82" s="58">
        <v>14543816</v>
      </c>
      <c r="I82" s="58"/>
      <c r="J82" s="58">
        <v>34376075</v>
      </c>
      <c r="K82" s="58">
        <v>22327030</v>
      </c>
      <c r="L82" s="58">
        <v>43291773</v>
      </c>
      <c r="M82" s="58">
        <v>38328871</v>
      </c>
      <c r="N82" s="57">
        <v>17063940</v>
      </c>
      <c r="O82" s="62"/>
      <c r="P82" s="58">
        <v>4196236</v>
      </c>
      <c r="Q82" s="58">
        <v>-13336604</v>
      </c>
      <c r="R82" s="58">
        <v>86194930.105014116</v>
      </c>
      <c r="S82" s="58">
        <v>72858326.105014116</v>
      </c>
      <c r="T82" s="58">
        <v>2987988</v>
      </c>
      <c r="U82" s="196"/>
      <c r="V82" s="58">
        <v>6858242</v>
      </c>
      <c r="W82" s="58">
        <v>-8524770</v>
      </c>
      <c r="X82" s="61">
        <v>45006</v>
      </c>
      <c r="Y82" s="10" t="s">
        <v>60</v>
      </c>
    </row>
    <row r="83" spans="1:25" ht="14.25" customHeight="1">
      <c r="A83" s="9">
        <v>2022</v>
      </c>
      <c r="B83" s="30" t="s">
        <v>2081</v>
      </c>
      <c r="C83" s="9" t="s">
        <v>53</v>
      </c>
      <c r="D83" s="9" t="s">
        <v>21</v>
      </c>
      <c r="E83" s="11" t="s">
        <v>63</v>
      </c>
      <c r="F83" s="60" t="s">
        <v>5424</v>
      </c>
      <c r="G83" s="9" t="s">
        <v>20</v>
      </c>
      <c r="H83" s="58">
        <v>43268035</v>
      </c>
      <c r="I83" s="58">
        <v>-111272</v>
      </c>
      <c r="J83" s="58">
        <v>37552376</v>
      </c>
      <c r="K83" s="58">
        <v>159714594</v>
      </c>
      <c r="L83" s="58">
        <v>103414431</v>
      </c>
      <c r="M83" s="58">
        <v>51231166</v>
      </c>
      <c r="N83" s="57"/>
      <c r="O83" s="62">
        <v>47106141</v>
      </c>
      <c r="P83" s="58">
        <v>8178616</v>
      </c>
      <c r="Q83" s="58">
        <v>-9646691</v>
      </c>
      <c r="R83" s="58">
        <v>92513808</v>
      </c>
      <c r="S83" s="58">
        <v>82867117</v>
      </c>
      <c r="T83" s="58">
        <v>3588836</v>
      </c>
      <c r="U83" s="196"/>
      <c r="V83" s="58"/>
      <c r="W83" s="58">
        <v>50375404</v>
      </c>
      <c r="X83" s="61">
        <v>44915</v>
      </c>
      <c r="Y83" s="10" t="s">
        <v>60</v>
      </c>
    </row>
    <row r="84" spans="1:25" ht="14.25" customHeight="1">
      <c r="A84" s="9">
        <v>2022</v>
      </c>
      <c r="B84" s="10" t="s">
        <v>1547</v>
      </c>
      <c r="C84" s="9" t="s">
        <v>190</v>
      </c>
      <c r="D84" s="9" t="s">
        <v>21</v>
      </c>
      <c r="E84" s="11" t="s">
        <v>63</v>
      </c>
      <c r="F84" s="60" t="s">
        <v>1546</v>
      </c>
      <c r="G84" s="9" t="s">
        <v>20</v>
      </c>
      <c r="H84" s="58">
        <v>56580708</v>
      </c>
      <c r="I84" s="58">
        <v>-516988</v>
      </c>
      <c r="J84" s="58">
        <v>138256399</v>
      </c>
      <c r="K84" s="58">
        <v>142299233</v>
      </c>
      <c r="L84" s="58">
        <v>200454472</v>
      </c>
      <c r="M84" s="58">
        <v>152819657</v>
      </c>
      <c r="O84" s="62">
        <v>64763780</v>
      </c>
      <c r="P84" s="58">
        <v>8018488</v>
      </c>
      <c r="Q84" s="58">
        <v>-64376876</v>
      </c>
      <c r="R84" s="58">
        <v>440629523.88663971</v>
      </c>
      <c r="S84" s="58">
        <v>376252647.88663971</v>
      </c>
      <c r="T84" s="58">
        <v>13808259</v>
      </c>
      <c r="U84" s="196">
        <v>1095990.8968253969</v>
      </c>
      <c r="V84" s="58">
        <v>13641658.896825397</v>
      </c>
      <c r="W84" s="58">
        <v>-50750817</v>
      </c>
      <c r="X84" s="61">
        <v>44939</v>
      </c>
      <c r="Y84" s="9" t="s">
        <v>115</v>
      </c>
    </row>
    <row r="85" spans="1:25" ht="14.25" customHeight="1">
      <c r="A85" s="9">
        <v>2022</v>
      </c>
      <c r="B85" s="9" t="s">
        <v>40</v>
      </c>
      <c r="C85" s="9" t="s">
        <v>53</v>
      </c>
      <c r="D85" s="9" t="s">
        <v>21</v>
      </c>
      <c r="E85" s="11" t="s">
        <v>34</v>
      </c>
      <c r="F85" s="60" t="s">
        <v>35</v>
      </c>
      <c r="G85" s="9" t="s">
        <v>20</v>
      </c>
      <c r="H85" s="58">
        <v>18152833</v>
      </c>
      <c r="I85" s="58"/>
      <c r="J85" s="58">
        <v>17568931</v>
      </c>
      <c r="K85" s="58">
        <v>44078953</v>
      </c>
      <c r="L85" s="58">
        <v>35096035</v>
      </c>
      <c r="M85" s="58">
        <v>17029902</v>
      </c>
      <c r="N85" s="57"/>
      <c r="O85" s="62">
        <v>17920090</v>
      </c>
      <c r="P85" s="58">
        <v>1759529</v>
      </c>
      <c r="Q85" s="58">
        <v>-28970629</v>
      </c>
      <c r="R85" s="58">
        <v>128322567</v>
      </c>
      <c r="S85" s="58">
        <v>99351938</v>
      </c>
      <c r="T85" s="58">
        <v>4184769</v>
      </c>
      <c r="U85" s="196"/>
      <c r="V85" s="58">
        <v>13202808</v>
      </c>
      <c r="W85" s="58">
        <v>-66363595</v>
      </c>
      <c r="X85" s="61">
        <v>44957</v>
      </c>
      <c r="Y85" s="9"/>
    </row>
    <row r="86" spans="1:25" ht="14.25" customHeight="1">
      <c r="A86" s="9">
        <v>2022</v>
      </c>
      <c r="B86" s="9" t="s">
        <v>2013</v>
      </c>
      <c r="C86" s="9" t="s">
        <v>53</v>
      </c>
      <c r="D86" s="9" t="s">
        <v>21</v>
      </c>
      <c r="E86" s="11" t="s">
        <v>34</v>
      </c>
      <c r="F86" s="60" t="s">
        <v>2012</v>
      </c>
      <c r="G86" s="9" t="s">
        <v>20</v>
      </c>
      <c r="H86" s="58">
        <v>25059763</v>
      </c>
      <c r="I86" s="58">
        <v>-1247656</v>
      </c>
      <c r="J86" s="58">
        <v>34060368</v>
      </c>
      <c r="K86" s="58">
        <v>9488754</v>
      </c>
      <c r="L86" s="58">
        <v>60394082</v>
      </c>
      <c r="M86" s="58">
        <v>43028764</v>
      </c>
      <c r="N86" s="57"/>
      <c r="O86" s="62">
        <v>18141282</v>
      </c>
      <c r="P86" s="58">
        <v>1353101</v>
      </c>
      <c r="Q86" s="58">
        <v>-27836354</v>
      </c>
      <c r="R86" s="58">
        <v>139946089.23866889</v>
      </c>
      <c r="S86" s="58">
        <v>112109735.23866889</v>
      </c>
      <c r="T86" s="58">
        <v>4479893</v>
      </c>
      <c r="U86" s="196">
        <v>1437619</v>
      </c>
      <c r="V86" s="58">
        <v>63023337</v>
      </c>
      <c r="W86" s="58">
        <v>-55407370</v>
      </c>
      <c r="X86" s="61">
        <v>45013</v>
      </c>
      <c r="Y86" s="10" t="s">
        <v>1975</v>
      </c>
    </row>
    <row r="87" spans="1:25" ht="14.25" customHeight="1">
      <c r="A87" s="51">
        <v>2022</v>
      </c>
      <c r="B87" s="132" t="s">
        <v>1545</v>
      </c>
      <c r="C87" s="51" t="s">
        <v>190</v>
      </c>
      <c r="D87" s="51" t="s">
        <v>21</v>
      </c>
      <c r="E87" s="51" t="s">
        <v>96</v>
      </c>
      <c r="F87" s="127" t="s">
        <v>1544</v>
      </c>
      <c r="G87" s="51" t="s">
        <v>20</v>
      </c>
      <c r="H87" s="128">
        <v>1784310</v>
      </c>
      <c r="I87" s="128"/>
      <c r="J87" s="128">
        <v>5061269</v>
      </c>
      <c r="K87" s="128">
        <v>18650</v>
      </c>
      <c r="L87" s="128">
        <v>5803306</v>
      </c>
      <c r="M87" s="128">
        <v>5425045</v>
      </c>
      <c r="N87" s="129"/>
      <c r="O87" s="130">
        <v>1906742</v>
      </c>
      <c r="P87" s="128">
        <v>438362</v>
      </c>
      <c r="Q87" s="128">
        <v>-2180651</v>
      </c>
      <c r="R87" s="128">
        <v>14701437.651821863</v>
      </c>
      <c r="S87" s="128">
        <v>12520786.651821863</v>
      </c>
      <c r="T87" s="128">
        <v>471912</v>
      </c>
      <c r="U87" s="196">
        <v>-138.78571428571431</v>
      </c>
      <c r="V87" s="128">
        <v>31977.214285714286</v>
      </c>
      <c r="W87" s="128">
        <v>-1009576</v>
      </c>
      <c r="X87" s="131">
        <v>44999</v>
      </c>
      <c r="Y87" s="51" t="s">
        <v>115</v>
      </c>
    </row>
    <row r="88" spans="1:25" ht="14.25" customHeight="1">
      <c r="A88" s="9">
        <v>2022</v>
      </c>
      <c r="B88" s="10" t="s">
        <v>1543</v>
      </c>
      <c r="C88" s="9" t="s">
        <v>190</v>
      </c>
      <c r="D88" s="9" t="s">
        <v>21</v>
      </c>
      <c r="E88" s="11" t="s">
        <v>84</v>
      </c>
      <c r="F88" s="60" t="s">
        <v>1542</v>
      </c>
      <c r="G88" s="9" t="s">
        <v>20</v>
      </c>
      <c r="H88" s="58">
        <v>5115755</v>
      </c>
      <c r="I88" s="58"/>
      <c r="J88" s="58">
        <v>25931928</v>
      </c>
      <c r="K88" s="58">
        <v>53317410</v>
      </c>
      <c r="L88" s="58">
        <v>36076417</v>
      </c>
      <c r="M88" s="58">
        <v>27971445</v>
      </c>
      <c r="N88" s="57"/>
      <c r="O88" s="62">
        <v>8547821</v>
      </c>
      <c r="P88" s="58">
        <v>1954382</v>
      </c>
      <c r="Q88" s="58">
        <v>-11498272</v>
      </c>
      <c r="R88" s="58">
        <v>77783020.3125</v>
      </c>
      <c r="S88" s="58">
        <v>66284748.312500007</v>
      </c>
      <c r="T88" s="58">
        <v>2183427</v>
      </c>
      <c r="U88" s="196"/>
      <c r="V88" s="58"/>
      <c r="W88" s="58">
        <v>-16746569</v>
      </c>
      <c r="X88" s="61">
        <v>44975</v>
      </c>
      <c r="Y88" s="10" t="s">
        <v>60</v>
      </c>
    </row>
    <row r="89" spans="1:25" ht="14.25" customHeight="1">
      <c r="A89" s="9">
        <v>2022</v>
      </c>
      <c r="B89" s="9" t="s">
        <v>2011</v>
      </c>
      <c r="C89" s="9" t="s">
        <v>53</v>
      </c>
      <c r="D89" s="9" t="s">
        <v>21</v>
      </c>
      <c r="E89" s="11" t="s">
        <v>34</v>
      </c>
      <c r="F89" s="60" t="s">
        <v>2010</v>
      </c>
      <c r="G89" s="9" t="s">
        <v>20</v>
      </c>
      <c r="H89" s="58">
        <v>30917125</v>
      </c>
      <c r="I89" s="58">
        <v>-12116410</v>
      </c>
      <c r="J89" s="58">
        <v>34175848</v>
      </c>
      <c r="K89" s="58">
        <v>29875789</v>
      </c>
      <c r="L89" s="58">
        <v>69611520</v>
      </c>
      <c r="M89" s="58">
        <v>44196367</v>
      </c>
      <c r="N89" s="57"/>
      <c r="O89" s="62">
        <v>30450948</v>
      </c>
      <c r="P89" s="58">
        <v>5807973</v>
      </c>
      <c r="Q89" s="58">
        <v>-6916097</v>
      </c>
      <c r="R89" s="58">
        <v>67474117.073170707</v>
      </c>
      <c r="S89" s="58">
        <v>60558020.073170707</v>
      </c>
      <c r="T89" s="58">
        <v>1813751</v>
      </c>
      <c r="U89" s="196">
        <v>8825239</v>
      </c>
      <c r="V89" s="58">
        <v>11396232</v>
      </c>
      <c r="W89" s="58">
        <v>37723447</v>
      </c>
      <c r="X89" s="61">
        <v>45080</v>
      </c>
      <c r="Y89" s="9" t="s">
        <v>60</v>
      </c>
    </row>
    <row r="90" spans="1:25" ht="14.25" customHeight="1">
      <c r="A90" s="51">
        <v>2022</v>
      </c>
      <c r="B90" s="132" t="s">
        <v>1541</v>
      </c>
      <c r="C90" s="51" t="s">
        <v>190</v>
      </c>
      <c r="D90" s="51" t="s">
        <v>21</v>
      </c>
      <c r="E90" s="51" t="s">
        <v>34</v>
      </c>
      <c r="F90" s="127" t="s">
        <v>1540</v>
      </c>
      <c r="G90" s="51" t="s">
        <v>20</v>
      </c>
      <c r="H90" s="128">
        <v>88475649</v>
      </c>
      <c r="I90" s="128"/>
      <c r="J90" s="128">
        <v>168952881</v>
      </c>
      <c r="K90" s="128">
        <v>79099716</v>
      </c>
      <c r="L90" s="128">
        <v>213042556</v>
      </c>
      <c r="M90" s="128">
        <v>178446311</v>
      </c>
      <c r="N90" s="129"/>
      <c r="O90" s="130">
        <v>118288094</v>
      </c>
      <c r="P90" s="128">
        <v>26589679</v>
      </c>
      <c r="Q90" s="128">
        <v>-71370715</v>
      </c>
      <c r="R90" s="128">
        <v>492463846.5587045</v>
      </c>
      <c r="S90" s="128">
        <v>421093131.5587045</v>
      </c>
      <c r="T90" s="128">
        <v>14637354</v>
      </c>
      <c r="U90" s="196">
        <v>19920366.174603175</v>
      </c>
      <c r="V90" s="128">
        <v>14245861.174603175</v>
      </c>
      <c r="W90" s="128">
        <v>-14091901</v>
      </c>
      <c r="X90" s="131">
        <v>44999</v>
      </c>
      <c r="Y90" s="51" t="s">
        <v>115</v>
      </c>
    </row>
    <row r="91" spans="1:25" ht="14.25" customHeight="1">
      <c r="A91" s="9">
        <v>2022</v>
      </c>
      <c r="B91" s="9" t="s">
        <v>2009</v>
      </c>
      <c r="C91" s="9" t="s">
        <v>53</v>
      </c>
      <c r="D91" s="9" t="s">
        <v>21</v>
      </c>
      <c r="E91" s="11" t="s">
        <v>27</v>
      </c>
      <c r="F91" s="60" t="s">
        <v>2008</v>
      </c>
      <c r="G91" s="9" t="s">
        <v>20</v>
      </c>
      <c r="H91" s="58">
        <v>20574859</v>
      </c>
      <c r="I91" s="58">
        <v>-3344679</v>
      </c>
      <c r="J91" s="58">
        <v>23331966</v>
      </c>
      <c r="K91" s="58">
        <v>77206705</v>
      </c>
      <c r="L91" s="58">
        <v>84061324</v>
      </c>
      <c r="M91" s="58">
        <v>30478770</v>
      </c>
      <c r="N91" s="57"/>
      <c r="O91" s="62">
        <v>20538667</v>
      </c>
      <c r="P91" s="58">
        <v>2197157</v>
      </c>
      <c r="Q91" s="58">
        <v>-24262489</v>
      </c>
      <c r="R91" s="58">
        <v>207194611.44321096</v>
      </c>
      <c r="S91" s="58">
        <v>182932122.44321096</v>
      </c>
      <c r="T91" s="58">
        <v>5578527</v>
      </c>
      <c r="U91" s="196">
        <v>11756392</v>
      </c>
      <c r="V91" s="58">
        <v>16586992</v>
      </c>
      <c r="W91" s="58">
        <v>32284299</v>
      </c>
      <c r="X91" s="61">
        <v>45008</v>
      </c>
      <c r="Y91" s="9" t="s">
        <v>60</v>
      </c>
    </row>
    <row r="92" spans="1:25" ht="14.25" customHeight="1">
      <c r="A92" s="9">
        <v>2022</v>
      </c>
      <c r="B92" s="10" t="s">
        <v>1539</v>
      </c>
      <c r="C92" s="9" t="s">
        <v>190</v>
      </c>
      <c r="D92" s="9" t="s">
        <v>21</v>
      </c>
      <c r="E92" s="11" t="s">
        <v>27</v>
      </c>
      <c r="F92" s="60" t="s">
        <v>1538</v>
      </c>
      <c r="G92" s="9" t="s">
        <v>20</v>
      </c>
      <c r="H92" s="58">
        <v>12703941</v>
      </c>
      <c r="I92" s="58"/>
      <c r="J92" s="58">
        <v>53816523</v>
      </c>
      <c r="K92" s="58">
        <v>175900758</v>
      </c>
      <c r="L92" s="58">
        <v>65151981</v>
      </c>
      <c r="M92" s="58">
        <v>56001571</v>
      </c>
      <c r="N92" s="57"/>
      <c r="O92" s="62">
        <v>18424663</v>
      </c>
      <c r="P92" s="58">
        <v>5185826</v>
      </c>
      <c r="Q92" s="58">
        <v>-29085862</v>
      </c>
      <c r="R92" s="58">
        <v>153083484.21052635</v>
      </c>
      <c r="S92" s="58">
        <v>123997622.21052635</v>
      </c>
      <c r="T92" s="58">
        <v>5622950</v>
      </c>
      <c r="U92" s="196">
        <v>-2118.0238095238096</v>
      </c>
      <c r="V92" s="58">
        <v>4886571.9761904757</v>
      </c>
      <c r="W92" s="58">
        <v>-19496183</v>
      </c>
      <c r="X92" s="61">
        <v>45012</v>
      </c>
      <c r="Y92" s="9" t="s">
        <v>115</v>
      </c>
    </row>
    <row r="93" spans="1:25" ht="14.25" customHeight="1">
      <c r="A93" s="9">
        <v>2022</v>
      </c>
      <c r="B93" s="30" t="s">
        <v>2082</v>
      </c>
      <c r="C93" s="9" t="s">
        <v>53</v>
      </c>
      <c r="D93" s="9" t="s">
        <v>21</v>
      </c>
      <c r="E93" s="11" t="s">
        <v>71</v>
      </c>
      <c r="F93" s="60" t="s">
        <v>5546</v>
      </c>
      <c r="G93" s="9" t="s">
        <v>20</v>
      </c>
      <c r="H93" s="58">
        <v>3625179</v>
      </c>
      <c r="I93" s="58">
        <v>-3239376</v>
      </c>
      <c r="J93" s="58">
        <v>5989056</v>
      </c>
      <c r="K93" s="58">
        <v>2053653</v>
      </c>
      <c r="L93" s="58">
        <v>10312551</v>
      </c>
      <c r="M93" s="58">
        <v>8490070</v>
      </c>
      <c r="N93" s="57"/>
      <c r="O93" s="62">
        <v>6217221</v>
      </c>
      <c r="P93" s="58">
        <v>1261697</v>
      </c>
      <c r="Q93" s="58">
        <v>1819655</v>
      </c>
      <c r="R93" s="58">
        <v>-15813093</v>
      </c>
      <c r="S93" s="58">
        <v>-13993438</v>
      </c>
      <c r="T93" s="58">
        <v>277355</v>
      </c>
      <c r="U93" s="196"/>
      <c r="V93" s="58">
        <v>1614197</v>
      </c>
      <c r="W93" s="58">
        <v>6102224</v>
      </c>
      <c r="X93" s="61">
        <v>44875</v>
      </c>
      <c r="Y93" s="10" t="s">
        <v>60</v>
      </c>
    </row>
    <row r="94" spans="1:25" ht="14.25" customHeight="1">
      <c r="A94" s="9">
        <v>2022</v>
      </c>
      <c r="B94" s="9" t="s">
        <v>2007</v>
      </c>
      <c r="C94" s="9" t="s">
        <v>53</v>
      </c>
      <c r="D94" s="9" t="s">
        <v>21</v>
      </c>
      <c r="E94" s="11" t="s">
        <v>90</v>
      </c>
      <c r="F94" s="60" t="s">
        <v>2006</v>
      </c>
      <c r="G94" s="9" t="s">
        <v>20</v>
      </c>
      <c r="H94" s="58">
        <v>25799876</v>
      </c>
      <c r="I94" s="58">
        <v>-11866210</v>
      </c>
      <c r="J94" s="58">
        <v>47993358</v>
      </c>
      <c r="K94" s="58">
        <v>33544277</v>
      </c>
      <c r="L94" s="58">
        <v>86728831</v>
      </c>
      <c r="M94" s="58">
        <v>57489982</v>
      </c>
      <c r="N94" s="58">
        <v>5106416</v>
      </c>
      <c r="O94" s="62">
        <v>19876889</v>
      </c>
      <c r="P94" s="58">
        <v>2710194</v>
      </c>
      <c r="Q94" s="58">
        <v>-48373412</v>
      </c>
      <c r="R94" s="58">
        <v>346334579.48319638</v>
      </c>
      <c r="S94" s="58">
        <v>297961167.48319638</v>
      </c>
      <c r="T94" s="58">
        <v>9274560</v>
      </c>
      <c r="U94" s="196"/>
      <c r="V94" s="58">
        <v>3747865</v>
      </c>
      <c r="W94" s="58">
        <v>11559931</v>
      </c>
      <c r="X94" s="61">
        <v>45006</v>
      </c>
      <c r="Y94" s="9" t="s">
        <v>60</v>
      </c>
    </row>
    <row r="95" spans="1:25" ht="14.25" customHeight="1">
      <c r="A95" s="9">
        <v>2022</v>
      </c>
      <c r="B95" s="10" t="s">
        <v>1537</v>
      </c>
      <c r="C95" s="9" t="s">
        <v>190</v>
      </c>
      <c r="D95" s="9" t="s">
        <v>21</v>
      </c>
      <c r="E95" s="11" t="s">
        <v>90</v>
      </c>
      <c r="F95" s="60" t="s">
        <v>1536</v>
      </c>
      <c r="G95" s="9" t="s">
        <v>20</v>
      </c>
      <c r="H95" s="58">
        <v>10351662</v>
      </c>
      <c r="I95" s="58">
        <v>-2605753</v>
      </c>
      <c r="J95" s="58">
        <v>55811875</v>
      </c>
      <c r="K95" s="58">
        <v>74139996</v>
      </c>
      <c r="L95" s="58">
        <v>80952621</v>
      </c>
      <c r="M95" s="58">
        <v>57101417</v>
      </c>
      <c r="N95" s="56">
        <v>14606428</v>
      </c>
      <c r="O95" s="62"/>
      <c r="P95" s="58">
        <v>4171533</v>
      </c>
      <c r="Q95" s="58">
        <v>-29955717</v>
      </c>
      <c r="R95" s="58">
        <v>204569965.56196812</v>
      </c>
      <c r="S95" s="58">
        <v>174614248.56196812</v>
      </c>
      <c r="T95" s="58">
        <v>5834975</v>
      </c>
      <c r="U95" s="196"/>
      <c r="V95" s="58">
        <v>6436724</v>
      </c>
      <c r="W95" s="58">
        <v>-36998537</v>
      </c>
      <c r="X95" s="61">
        <v>44942</v>
      </c>
      <c r="Y95" s="10" t="s">
        <v>60</v>
      </c>
    </row>
    <row r="96" spans="1:25" ht="14.25" customHeight="1">
      <c r="A96" s="9">
        <v>2022</v>
      </c>
      <c r="B96" s="10" t="s">
        <v>1535</v>
      </c>
      <c r="C96" s="9" t="s">
        <v>190</v>
      </c>
      <c r="D96" s="9" t="s">
        <v>21</v>
      </c>
      <c r="E96" s="11" t="s">
        <v>84</v>
      </c>
      <c r="F96" s="60" t="s">
        <v>1534</v>
      </c>
      <c r="G96" s="9" t="s">
        <v>20</v>
      </c>
      <c r="H96" s="58">
        <v>524581</v>
      </c>
      <c r="I96" s="58">
        <v>-40400</v>
      </c>
      <c r="J96" s="58">
        <v>12712061</v>
      </c>
      <c r="K96" s="58">
        <v>12987865</v>
      </c>
      <c r="L96" s="58">
        <v>13353500</v>
      </c>
      <c r="M96" s="58">
        <v>12345149</v>
      </c>
      <c r="O96" s="62">
        <v>975522</v>
      </c>
      <c r="P96" s="58">
        <v>758392</v>
      </c>
      <c r="Q96" s="58">
        <v>-5999999</v>
      </c>
      <c r="R96" s="58">
        <v>16219946.116246432</v>
      </c>
      <c r="S96" s="58">
        <v>10219947.116246432</v>
      </c>
      <c r="T96" s="58">
        <v>1233701</v>
      </c>
      <c r="U96" s="196"/>
      <c r="V96" s="58"/>
      <c r="W96" s="58">
        <v>-7998263</v>
      </c>
      <c r="X96" s="61">
        <v>44895</v>
      </c>
      <c r="Y96" s="10" t="s">
        <v>60</v>
      </c>
    </row>
    <row r="97" spans="1:25" ht="14.25" customHeight="1">
      <c r="A97" s="9">
        <v>2022</v>
      </c>
      <c r="B97" s="9" t="s">
        <v>2005</v>
      </c>
      <c r="C97" s="9" t="s">
        <v>53</v>
      </c>
      <c r="D97" s="9" t="s">
        <v>21</v>
      </c>
      <c r="E97" s="11" t="s">
        <v>29</v>
      </c>
      <c r="F97" s="60" t="s">
        <v>2004</v>
      </c>
      <c r="G97" s="9" t="s">
        <v>20</v>
      </c>
      <c r="H97" s="58">
        <v>134225487</v>
      </c>
      <c r="I97" s="58">
        <v>-22965735</v>
      </c>
      <c r="J97" s="58">
        <v>200826851</v>
      </c>
      <c r="K97" s="58">
        <v>338315158</v>
      </c>
      <c r="L97" s="58">
        <v>576150735</v>
      </c>
      <c r="M97" s="58">
        <v>232594533</v>
      </c>
      <c r="N97" s="62"/>
      <c r="O97" s="62">
        <v>171955438</v>
      </c>
      <c r="P97" s="58">
        <v>68962075</v>
      </c>
      <c r="Q97" s="58">
        <v>-442470461</v>
      </c>
      <c r="R97" s="58">
        <v>1974170987</v>
      </c>
      <c r="S97" s="58">
        <v>1531700526</v>
      </c>
      <c r="T97" s="58">
        <v>55876716</v>
      </c>
      <c r="U97" s="196">
        <v>43631960</v>
      </c>
      <c r="V97" s="58">
        <v>123875967</v>
      </c>
      <c r="W97" s="58">
        <v>-440188340</v>
      </c>
      <c r="X97" s="61">
        <v>45015</v>
      </c>
      <c r="Y97" s="9" t="s">
        <v>1645</v>
      </c>
    </row>
    <row r="98" spans="1:25" ht="14.25" customHeight="1">
      <c r="A98" s="9">
        <v>2022</v>
      </c>
      <c r="B98" s="10" t="s">
        <v>1533</v>
      </c>
      <c r="C98" s="9" t="s">
        <v>190</v>
      </c>
      <c r="D98" s="9" t="s">
        <v>21</v>
      </c>
      <c r="E98" s="11" t="s">
        <v>29</v>
      </c>
      <c r="F98" s="60" t="s">
        <v>1532</v>
      </c>
      <c r="G98" s="9" t="s">
        <v>20</v>
      </c>
      <c r="H98" s="58">
        <v>33072938</v>
      </c>
      <c r="I98" s="58">
        <v>-123608</v>
      </c>
      <c r="J98" s="58">
        <v>193855558</v>
      </c>
      <c r="K98" s="58">
        <v>318425622</v>
      </c>
      <c r="L98" s="58">
        <v>246763070</v>
      </c>
      <c r="M98" s="58">
        <v>195888677</v>
      </c>
      <c r="N98" s="57">
        <v>46093222</v>
      </c>
      <c r="O98" s="62"/>
      <c r="P98" s="58">
        <v>21296953</v>
      </c>
      <c r="Q98" s="58">
        <v>-95081000</v>
      </c>
      <c r="R98" s="58">
        <v>628204226.32138789</v>
      </c>
      <c r="S98" s="58">
        <v>533123226.32138789</v>
      </c>
      <c r="T98" s="58">
        <v>19360839</v>
      </c>
      <c r="U98" s="196"/>
      <c r="V98" s="58">
        <v>43441447</v>
      </c>
      <c r="W98" s="58">
        <v>-143331641</v>
      </c>
      <c r="X98" s="61">
        <v>44980</v>
      </c>
      <c r="Y98" s="10" t="s">
        <v>60</v>
      </c>
    </row>
    <row r="99" spans="1:25" ht="14.25" customHeight="1">
      <c r="A99" s="9">
        <v>2022</v>
      </c>
      <c r="B99" s="10" t="s">
        <v>1531</v>
      </c>
      <c r="C99" s="9" t="s">
        <v>190</v>
      </c>
      <c r="D99" s="9" t="s">
        <v>21</v>
      </c>
      <c r="E99" s="11" t="s">
        <v>98</v>
      </c>
      <c r="F99" s="60" t="s">
        <v>1530</v>
      </c>
      <c r="G99" s="9" t="s">
        <v>20</v>
      </c>
      <c r="H99" s="58">
        <v>8989423</v>
      </c>
      <c r="I99" s="58">
        <v>-512089</v>
      </c>
      <c r="J99" s="58">
        <v>92580455</v>
      </c>
      <c r="K99" s="58">
        <v>136164537</v>
      </c>
      <c r="L99" s="58">
        <v>94152170</v>
      </c>
      <c r="M99" s="58">
        <v>88802331</v>
      </c>
      <c r="O99" s="62">
        <v>11176934</v>
      </c>
      <c r="P99" s="58">
        <v>3102910</v>
      </c>
      <c r="Q99" s="58">
        <v>-47725500</v>
      </c>
      <c r="R99" s="58">
        <v>326962615.38461542</v>
      </c>
      <c r="S99" s="58">
        <v>279237115.38461542</v>
      </c>
      <c r="T99" s="58">
        <v>9325980</v>
      </c>
      <c r="U99" s="196">
        <v>-3262</v>
      </c>
      <c r="V99" s="58">
        <v>53767522</v>
      </c>
      <c r="W99" s="58">
        <v>-122495879</v>
      </c>
      <c r="X99" s="61">
        <v>44883</v>
      </c>
      <c r="Y99" s="10" t="s">
        <v>115</v>
      </c>
    </row>
    <row r="100" spans="1:25" ht="14.25" customHeight="1">
      <c r="A100" s="9">
        <v>2022</v>
      </c>
      <c r="B100" s="30" t="s">
        <v>2083</v>
      </c>
      <c r="C100" s="9" t="s">
        <v>53</v>
      </c>
      <c r="D100" s="9" t="s">
        <v>21</v>
      </c>
      <c r="E100" s="11" t="s">
        <v>34</v>
      </c>
      <c r="F100" s="60" t="s">
        <v>5421</v>
      </c>
      <c r="G100" s="9" t="s">
        <v>20</v>
      </c>
      <c r="H100" s="58">
        <v>200996329</v>
      </c>
      <c r="I100" s="58">
        <v>-36070017</v>
      </c>
      <c r="J100" s="58">
        <v>252551096</v>
      </c>
      <c r="K100" s="58">
        <v>196210373</v>
      </c>
      <c r="L100" s="58">
        <v>439848928</v>
      </c>
      <c r="M100" s="58">
        <v>299122811</v>
      </c>
      <c r="N100" s="57"/>
      <c r="O100" s="62">
        <v>221107422</v>
      </c>
      <c r="P100" s="58">
        <v>26262717</v>
      </c>
      <c r="Q100" s="58">
        <v>-151551720</v>
      </c>
      <c r="R100" s="58">
        <v>1003072194</v>
      </c>
      <c r="S100" s="58">
        <v>851520474</v>
      </c>
      <c r="T100" s="58">
        <v>35231356</v>
      </c>
      <c r="U100" s="196">
        <v>79618402</v>
      </c>
      <c r="V100" s="58">
        <v>93358423</v>
      </c>
      <c r="W100" s="58">
        <v>402439648</v>
      </c>
      <c r="X100" s="61">
        <v>45009</v>
      </c>
      <c r="Y100" s="9"/>
    </row>
    <row r="101" spans="1:25" ht="14.4">
      <c r="A101" s="9">
        <v>2022</v>
      </c>
      <c r="B101" s="10" t="s">
        <v>1529</v>
      </c>
      <c r="C101" s="9" t="s">
        <v>190</v>
      </c>
      <c r="D101" s="9" t="s">
        <v>21</v>
      </c>
      <c r="E101" s="11" t="s">
        <v>34</v>
      </c>
      <c r="F101" s="60" t="s">
        <v>1528</v>
      </c>
      <c r="G101" s="9" t="s">
        <v>20</v>
      </c>
      <c r="H101" s="58">
        <v>28907678</v>
      </c>
      <c r="I101" s="58"/>
      <c r="J101" s="58">
        <v>85176952</v>
      </c>
      <c r="K101" s="58">
        <v>771586224</v>
      </c>
      <c r="L101" s="58">
        <v>113064122</v>
      </c>
      <c r="M101" s="58">
        <v>89035888</v>
      </c>
      <c r="N101" s="57"/>
      <c r="O101" s="62">
        <v>36904567</v>
      </c>
      <c r="P101" s="58">
        <v>11324438</v>
      </c>
      <c r="Q101" s="58">
        <v>-42776267</v>
      </c>
      <c r="R101" s="58">
        <v>334189585.9375</v>
      </c>
      <c r="S101" s="58">
        <v>291413318.9375</v>
      </c>
      <c r="T101" s="58">
        <v>8373189</v>
      </c>
      <c r="U101" s="197">
        <v>4433537.4523809524</v>
      </c>
      <c r="V101" s="187">
        <v>20340739.452380951</v>
      </c>
      <c r="W101" s="58">
        <v>-145450800</v>
      </c>
      <c r="X101" s="61">
        <v>45014</v>
      </c>
      <c r="Y101" s="10" t="s">
        <v>115</v>
      </c>
    </row>
    <row r="102" spans="1:25" ht="14.25" customHeight="1">
      <c r="A102" s="9">
        <v>2022</v>
      </c>
      <c r="B102" s="9" t="s">
        <v>2003</v>
      </c>
      <c r="C102" s="9" t="s">
        <v>53</v>
      </c>
      <c r="D102" s="9" t="s">
        <v>21</v>
      </c>
      <c r="E102" s="11" t="s">
        <v>118</v>
      </c>
      <c r="F102" s="60" t="s">
        <v>2002</v>
      </c>
      <c r="G102" s="9" t="s">
        <v>20</v>
      </c>
      <c r="H102" s="58">
        <v>17360831</v>
      </c>
      <c r="I102" s="58">
        <v>-1144665</v>
      </c>
      <c r="J102" s="58">
        <v>15849322</v>
      </c>
      <c r="K102" s="58">
        <v>22614139</v>
      </c>
      <c r="L102" s="58">
        <v>66633127</v>
      </c>
      <c r="M102" s="58">
        <v>22041453</v>
      </c>
      <c r="O102" s="62">
        <v>14379573</v>
      </c>
      <c r="P102" s="58">
        <v>865818</v>
      </c>
      <c r="Q102" s="58">
        <v>-8639504</v>
      </c>
      <c r="R102" s="58">
        <v>91928404.508513093</v>
      </c>
      <c r="S102" s="58">
        <v>83288900.508513093</v>
      </c>
      <c r="T102" s="58">
        <v>3277175</v>
      </c>
      <c r="U102" s="196"/>
      <c r="V102" s="58"/>
      <c r="W102" s="58">
        <v>16186898</v>
      </c>
      <c r="X102" s="61">
        <v>45274</v>
      </c>
      <c r="Y102" s="9" t="s">
        <v>60</v>
      </c>
    </row>
    <row r="103" spans="1:25" ht="14.25" customHeight="1">
      <c r="A103" s="9">
        <v>2022</v>
      </c>
      <c r="B103" s="30" t="s">
        <v>4996</v>
      </c>
      <c r="C103" s="9" t="s">
        <v>190</v>
      </c>
      <c r="D103" s="9" t="s">
        <v>21</v>
      </c>
      <c r="E103" s="11" t="s">
        <v>107</v>
      </c>
      <c r="F103" s="60" t="s">
        <v>5554</v>
      </c>
      <c r="G103" s="9" t="s">
        <v>20</v>
      </c>
      <c r="H103" s="58">
        <v>1605656</v>
      </c>
      <c r="I103" s="58">
        <v>-73000</v>
      </c>
      <c r="J103" s="58">
        <v>1764949</v>
      </c>
      <c r="K103" s="58">
        <v>1338958</v>
      </c>
      <c r="L103" s="58">
        <v>1739226</v>
      </c>
      <c r="M103" s="58">
        <v>1587716</v>
      </c>
      <c r="N103" s="57">
        <v>2234153</v>
      </c>
      <c r="O103" s="62"/>
      <c r="P103" s="58">
        <v>173876</v>
      </c>
      <c r="Q103" s="58">
        <v>-757856</v>
      </c>
      <c r="R103" s="58">
        <v>4708261.2020067852</v>
      </c>
      <c r="S103" s="58">
        <v>3950405.2020067852</v>
      </c>
      <c r="T103" s="58">
        <v>141108</v>
      </c>
      <c r="U103" s="196"/>
      <c r="V103" s="58"/>
      <c r="W103" s="58">
        <v>632733</v>
      </c>
      <c r="X103" s="61">
        <v>44957</v>
      </c>
      <c r="Y103" s="9"/>
    </row>
    <row r="104" spans="1:25" ht="14.25" customHeight="1">
      <c r="A104" s="9">
        <v>2022</v>
      </c>
      <c r="B104" s="10" t="s">
        <v>1527</v>
      </c>
      <c r="C104" s="9" t="s">
        <v>190</v>
      </c>
      <c r="D104" s="9" t="s">
        <v>21</v>
      </c>
      <c r="E104" s="11" t="s">
        <v>327</v>
      </c>
      <c r="F104" s="60" t="s">
        <v>1526</v>
      </c>
      <c r="G104" s="9" t="s">
        <v>20</v>
      </c>
      <c r="H104" s="58">
        <v>2550115</v>
      </c>
      <c r="I104" s="58">
        <v>-104751</v>
      </c>
      <c r="J104" s="58">
        <v>4389149</v>
      </c>
      <c r="K104" s="58">
        <v>4234715</v>
      </c>
      <c r="L104" s="58">
        <v>5302357</v>
      </c>
      <c r="M104" s="58">
        <v>5033328</v>
      </c>
      <c r="O104" s="62">
        <v>2783253</v>
      </c>
      <c r="P104" s="58">
        <v>308354</v>
      </c>
      <c r="Q104" s="58">
        <v>-1789271</v>
      </c>
      <c r="R104" s="58">
        <v>12045611.740890689</v>
      </c>
      <c r="S104" s="58">
        <v>10256340.740890689</v>
      </c>
      <c r="T104" s="58">
        <v>372290</v>
      </c>
      <c r="U104" s="196">
        <v>517669.86507936509</v>
      </c>
      <c r="V104" s="58">
        <v>342770.86507936509</v>
      </c>
      <c r="W104" s="58">
        <v>-1378097</v>
      </c>
      <c r="X104" s="61">
        <v>44984</v>
      </c>
      <c r="Y104" s="10" t="s">
        <v>115</v>
      </c>
    </row>
    <row r="105" spans="1:25" ht="14.25" customHeight="1">
      <c r="A105" s="9">
        <v>2022</v>
      </c>
      <c r="B105" s="30" t="s">
        <v>2084</v>
      </c>
      <c r="C105" s="9" t="s">
        <v>53</v>
      </c>
      <c r="D105" s="9" t="s">
        <v>21</v>
      </c>
      <c r="E105" s="11" t="s">
        <v>178</v>
      </c>
      <c r="F105" s="60" t="s">
        <v>5507</v>
      </c>
      <c r="G105" s="9" t="s">
        <v>20</v>
      </c>
      <c r="H105" s="58">
        <v>1070372</v>
      </c>
      <c r="I105" s="58"/>
      <c r="J105" s="58">
        <v>1067507</v>
      </c>
      <c r="K105" s="58">
        <v>5165334</v>
      </c>
      <c r="L105" s="58">
        <v>5751918</v>
      </c>
      <c r="M105" s="58">
        <v>808696</v>
      </c>
      <c r="O105" s="62">
        <v>876780</v>
      </c>
      <c r="P105" s="58">
        <v>24486</v>
      </c>
      <c r="Q105" s="58">
        <v>-431000</v>
      </c>
      <c r="R105" s="58">
        <v>4072308</v>
      </c>
      <c r="S105" s="58">
        <v>3641308</v>
      </c>
      <c r="T105" s="58">
        <v>106596</v>
      </c>
      <c r="U105" s="196"/>
      <c r="V105" s="58">
        <v>148000</v>
      </c>
      <c r="W105" s="58">
        <v>2727024</v>
      </c>
      <c r="X105" s="61">
        <v>44979</v>
      </c>
      <c r="Y105" s="10" t="s">
        <v>60</v>
      </c>
    </row>
    <row r="106" spans="1:25" ht="14.25" customHeight="1">
      <c r="A106" s="9">
        <v>2022</v>
      </c>
      <c r="B106" s="10" t="s">
        <v>1525</v>
      </c>
      <c r="C106" s="9" t="s">
        <v>190</v>
      </c>
      <c r="D106" s="9" t="s">
        <v>21</v>
      </c>
      <c r="E106" s="11" t="s">
        <v>178</v>
      </c>
      <c r="F106" s="60" t="s">
        <v>1524</v>
      </c>
      <c r="G106" s="9" t="s">
        <v>20</v>
      </c>
      <c r="H106" s="58">
        <v>3666228</v>
      </c>
      <c r="I106" s="58">
        <v>-39642</v>
      </c>
      <c r="J106" s="58">
        <v>8281912</v>
      </c>
      <c r="K106" s="58">
        <v>268880</v>
      </c>
      <c r="L106" s="58">
        <v>9273576</v>
      </c>
      <c r="M106" s="58">
        <v>9077486</v>
      </c>
      <c r="N106" s="57"/>
      <c r="O106" s="62">
        <v>5478566</v>
      </c>
      <c r="P106" s="58">
        <v>1161468</v>
      </c>
      <c r="Q106" s="58">
        <v>-4138450</v>
      </c>
      <c r="R106" s="58">
        <v>27695939.884868424</v>
      </c>
      <c r="S106" s="58">
        <v>23557489.884868424</v>
      </c>
      <c r="T106" s="58">
        <v>793508</v>
      </c>
      <c r="U106" s="196"/>
      <c r="V106" s="58">
        <v>2001630</v>
      </c>
      <c r="W106" s="58">
        <v>-5063844</v>
      </c>
      <c r="X106" s="61">
        <v>44971</v>
      </c>
      <c r="Y106" s="10" t="s">
        <v>60</v>
      </c>
    </row>
    <row r="107" spans="1:25" ht="14.25" customHeight="1">
      <c r="A107" s="9">
        <v>2022</v>
      </c>
      <c r="B107" s="10" t="s">
        <v>2085</v>
      </c>
      <c r="C107" s="9" t="s">
        <v>53</v>
      </c>
      <c r="D107" s="9" t="s">
        <v>21</v>
      </c>
      <c r="E107" s="11" t="s">
        <v>327</v>
      </c>
      <c r="F107" s="60" t="s">
        <v>5567</v>
      </c>
      <c r="G107" s="9" t="s">
        <v>20</v>
      </c>
      <c r="H107" s="58">
        <v>8510957</v>
      </c>
      <c r="I107" s="58"/>
      <c r="J107" s="58">
        <v>8387345</v>
      </c>
      <c r="K107" s="58">
        <v>311975</v>
      </c>
      <c r="L107" s="58">
        <v>15577365</v>
      </c>
      <c r="M107" s="58">
        <v>11553545</v>
      </c>
      <c r="N107" s="57"/>
      <c r="O107" s="62">
        <v>6814832</v>
      </c>
      <c r="P107" s="58">
        <v>443826</v>
      </c>
      <c r="Q107" s="58">
        <v>-9325161</v>
      </c>
      <c r="R107" s="58">
        <v>27111591.885225412</v>
      </c>
      <c r="S107" s="58">
        <v>17786430.885225412</v>
      </c>
      <c r="T107" s="58">
        <v>1485749</v>
      </c>
      <c r="U107" s="196">
        <v>4501039</v>
      </c>
      <c r="V107" s="58">
        <v>10208915</v>
      </c>
      <c r="W107" s="58">
        <v>3235593</v>
      </c>
      <c r="X107" s="61">
        <v>44914</v>
      </c>
      <c r="Y107" s="10" t="s">
        <v>60</v>
      </c>
    </row>
    <row r="108" spans="1:25" ht="14.25" customHeight="1">
      <c r="A108" s="9">
        <v>2022</v>
      </c>
      <c r="B108" s="10" t="s">
        <v>1523</v>
      </c>
      <c r="C108" s="9" t="s">
        <v>190</v>
      </c>
      <c r="D108" s="9" t="s">
        <v>21</v>
      </c>
      <c r="E108" s="11" t="s">
        <v>327</v>
      </c>
      <c r="F108" s="60" t="s">
        <v>1522</v>
      </c>
      <c r="G108" s="9" t="s">
        <v>20</v>
      </c>
      <c r="H108" s="58">
        <v>6350302</v>
      </c>
      <c r="I108" s="58">
        <v>-1100000</v>
      </c>
      <c r="J108" s="58">
        <v>27607158</v>
      </c>
      <c r="K108" s="58">
        <v>6066937</v>
      </c>
      <c r="L108" s="58">
        <v>30650567</v>
      </c>
      <c r="M108" s="58">
        <v>29306305</v>
      </c>
      <c r="O108" s="62">
        <v>7881093</v>
      </c>
      <c r="P108" s="58">
        <v>6671312</v>
      </c>
      <c r="Q108" s="58">
        <v>-13725246</v>
      </c>
      <c r="R108" s="58">
        <v>91372178.137651831</v>
      </c>
      <c r="S108" s="58">
        <v>77646932.137651831</v>
      </c>
      <c r="T108" s="58">
        <v>2814648</v>
      </c>
      <c r="U108" s="196">
        <v>1317272.3809523811</v>
      </c>
      <c r="V108" s="58">
        <v>6161941.3809523806</v>
      </c>
      <c r="W108" s="58">
        <v>-18972447</v>
      </c>
      <c r="X108" s="61">
        <v>44973</v>
      </c>
      <c r="Y108" s="10" t="s">
        <v>115</v>
      </c>
    </row>
    <row r="109" spans="1:25" ht="14.25" customHeight="1">
      <c r="A109" s="9">
        <v>2022</v>
      </c>
      <c r="B109" s="10" t="s">
        <v>1521</v>
      </c>
      <c r="C109" s="9" t="s">
        <v>190</v>
      </c>
      <c r="D109" s="9" t="s">
        <v>21</v>
      </c>
      <c r="E109" s="11" t="s">
        <v>96</v>
      </c>
      <c r="F109" s="60" t="s">
        <v>1520</v>
      </c>
      <c r="G109" s="9" t="s">
        <v>20</v>
      </c>
      <c r="H109" s="58">
        <v>1313881</v>
      </c>
      <c r="I109" s="58">
        <v>-46742</v>
      </c>
      <c r="J109" s="58">
        <v>3708339</v>
      </c>
      <c r="K109" s="58">
        <v>3926687</v>
      </c>
      <c r="L109" s="58">
        <v>5155127</v>
      </c>
      <c r="M109" s="58">
        <v>3917051</v>
      </c>
      <c r="O109" s="62">
        <v>1450623</v>
      </c>
      <c r="P109" s="58">
        <v>1228735</v>
      </c>
      <c r="Q109" s="58">
        <v>-1446202</v>
      </c>
      <c r="R109" s="58">
        <v>9863450.2024291493</v>
      </c>
      <c r="S109" s="58">
        <v>8417248.2024291493</v>
      </c>
      <c r="T109" s="58">
        <v>328578</v>
      </c>
      <c r="U109" s="196">
        <v>-96.928571428571431</v>
      </c>
      <c r="V109" s="58">
        <v>82830.071428571435</v>
      </c>
      <c r="W109" s="58">
        <v>274245</v>
      </c>
      <c r="X109" s="61" t="s">
        <v>1519</v>
      </c>
      <c r="Y109" s="10" t="s">
        <v>115</v>
      </c>
    </row>
    <row r="110" spans="1:25" ht="14.25" customHeight="1">
      <c r="A110" s="9">
        <v>2022</v>
      </c>
      <c r="B110" s="10" t="s">
        <v>181</v>
      </c>
      <c r="C110" s="9" t="s">
        <v>54</v>
      </c>
      <c r="D110" s="9" t="s">
        <v>21</v>
      </c>
      <c r="E110" s="11" t="s">
        <v>105</v>
      </c>
      <c r="F110" s="60">
        <v>99008</v>
      </c>
      <c r="G110" s="9" t="s">
        <v>20</v>
      </c>
      <c r="H110" s="58">
        <v>1267118</v>
      </c>
      <c r="I110" s="58"/>
      <c r="J110" s="58">
        <v>2152991</v>
      </c>
      <c r="K110" s="58">
        <v>91145</v>
      </c>
      <c r="L110" s="58">
        <v>2004173</v>
      </c>
      <c r="M110" s="58">
        <v>2004173</v>
      </c>
      <c r="N110" s="57"/>
      <c r="O110" s="62">
        <v>1316323</v>
      </c>
      <c r="P110" s="58">
        <v>437403</v>
      </c>
      <c r="Q110" s="58">
        <v>-142892</v>
      </c>
      <c r="R110" s="58">
        <v>1220256.1912894964</v>
      </c>
      <c r="S110" s="58">
        <v>1077364.1912894964</v>
      </c>
      <c r="T110" s="58">
        <v>90850</v>
      </c>
      <c r="U110" s="196"/>
      <c r="V110" s="58">
        <v>470301</v>
      </c>
      <c r="W110" s="58">
        <v>855309</v>
      </c>
      <c r="X110" s="61">
        <v>44900</v>
      </c>
      <c r="Y110" s="10" t="s">
        <v>60</v>
      </c>
    </row>
    <row r="111" spans="1:25" ht="14.25" customHeight="1">
      <c r="A111" s="9">
        <v>2022</v>
      </c>
      <c r="B111" s="10" t="s">
        <v>1518</v>
      </c>
      <c r="C111" s="9" t="s">
        <v>190</v>
      </c>
      <c r="D111" s="9" t="s">
        <v>21</v>
      </c>
      <c r="E111" s="11" t="s">
        <v>74</v>
      </c>
      <c r="F111" s="60" t="s">
        <v>1517</v>
      </c>
      <c r="G111" s="9" t="s">
        <v>20</v>
      </c>
      <c r="H111" s="58">
        <v>2805323</v>
      </c>
      <c r="I111" s="58"/>
      <c r="J111" s="58">
        <v>18747591</v>
      </c>
      <c r="K111" s="58">
        <v>4929557</v>
      </c>
      <c r="L111" s="58">
        <v>19456852</v>
      </c>
      <c r="M111" s="58">
        <v>18404562</v>
      </c>
      <c r="N111" s="57"/>
      <c r="O111" s="62">
        <v>2175774</v>
      </c>
      <c r="P111" s="58">
        <v>533655</v>
      </c>
      <c r="Q111" s="58">
        <v>-8084039</v>
      </c>
      <c r="R111" s="58">
        <v>53269813.404605269</v>
      </c>
      <c r="S111" s="58">
        <v>45185774.404605269</v>
      </c>
      <c r="T111" s="58">
        <v>1651254</v>
      </c>
      <c r="U111" s="196"/>
      <c r="V111" s="58"/>
      <c r="W111" s="58">
        <v>-8102923</v>
      </c>
      <c r="X111" s="61">
        <v>45015</v>
      </c>
      <c r="Y111" s="10" t="s">
        <v>60</v>
      </c>
    </row>
    <row r="112" spans="1:25" ht="14.25" customHeight="1">
      <c r="A112" s="51">
        <v>2022</v>
      </c>
      <c r="B112" s="126" t="s">
        <v>5541</v>
      </c>
      <c r="C112" s="51" t="s">
        <v>190</v>
      </c>
      <c r="D112" s="51" t="s">
        <v>21</v>
      </c>
      <c r="E112" s="51" t="s">
        <v>127</v>
      </c>
      <c r="F112" s="127" t="s">
        <v>5542</v>
      </c>
      <c r="G112" s="51" t="s">
        <v>20</v>
      </c>
      <c r="H112" s="128">
        <v>1098306</v>
      </c>
      <c r="I112" s="128">
        <v>-14242</v>
      </c>
      <c r="J112" s="128">
        <v>2698168</v>
      </c>
      <c r="K112" s="128">
        <v>2324191</v>
      </c>
      <c r="L112" s="128">
        <v>3300843</v>
      </c>
      <c r="M112" s="128">
        <v>3007575</v>
      </c>
      <c r="N112" s="134">
        <v>1259410</v>
      </c>
      <c r="O112" s="130"/>
      <c r="P112" s="128">
        <v>176847</v>
      </c>
      <c r="Q112" s="128">
        <v>-1473105</v>
      </c>
      <c r="R112" s="128">
        <v>9506012.0906991418</v>
      </c>
      <c r="S112" s="128">
        <v>8032907.0906991418</v>
      </c>
      <c r="T112" s="128">
        <v>269791</v>
      </c>
      <c r="U112" s="196"/>
      <c r="V112" s="128">
        <v>378581</v>
      </c>
      <c r="W112" s="128">
        <v>-336917</v>
      </c>
      <c r="X112" s="131">
        <v>44993</v>
      </c>
      <c r="Y112" s="51"/>
    </row>
    <row r="113" spans="1:25" ht="14.25" customHeight="1">
      <c r="A113" s="9">
        <v>2022</v>
      </c>
      <c r="B113" s="9" t="s">
        <v>2001</v>
      </c>
      <c r="C113" s="9" t="s">
        <v>53</v>
      </c>
      <c r="D113" s="9" t="s">
        <v>21</v>
      </c>
      <c r="E113" s="11" t="s">
        <v>63</v>
      </c>
      <c r="F113" s="60" t="s">
        <v>2000</v>
      </c>
      <c r="G113" s="9" t="s">
        <v>20</v>
      </c>
      <c r="H113" s="58">
        <v>5707268</v>
      </c>
      <c r="I113" s="58">
        <v>-3356786</v>
      </c>
      <c r="J113" s="58">
        <v>9670916</v>
      </c>
      <c r="K113" s="58">
        <v>13860475</v>
      </c>
      <c r="L113" s="58">
        <v>24684791</v>
      </c>
      <c r="M113" s="58">
        <v>13888300</v>
      </c>
      <c r="N113" s="57"/>
      <c r="O113" s="62">
        <v>5662482</v>
      </c>
      <c r="P113" s="58">
        <v>1888997</v>
      </c>
      <c r="Q113" s="58">
        <v>-15312689</v>
      </c>
      <c r="R113" s="58">
        <v>73161438.12709029</v>
      </c>
      <c r="S113" s="58">
        <v>57848749.12709029</v>
      </c>
      <c r="T113" s="58">
        <v>2311369</v>
      </c>
      <c r="U113" s="196"/>
      <c r="V113" s="58">
        <v>11285925</v>
      </c>
      <c r="W113" s="58">
        <v>-21315018</v>
      </c>
      <c r="X113" s="61">
        <v>45019</v>
      </c>
      <c r="Y113" s="9" t="s">
        <v>60</v>
      </c>
    </row>
    <row r="114" spans="1:25" ht="14.25" customHeight="1">
      <c r="A114" s="9">
        <v>2022</v>
      </c>
      <c r="B114" s="10" t="s">
        <v>1516</v>
      </c>
      <c r="C114" s="9" t="s">
        <v>190</v>
      </c>
      <c r="D114" s="9" t="s">
        <v>21</v>
      </c>
      <c r="E114" s="11" t="s">
        <v>34</v>
      </c>
      <c r="F114" s="60" t="s">
        <v>1515</v>
      </c>
      <c r="G114" s="9" t="s">
        <v>20</v>
      </c>
      <c r="H114" s="58">
        <v>30090816</v>
      </c>
      <c r="I114" s="58"/>
      <c r="J114" s="58">
        <v>130723116</v>
      </c>
      <c r="K114" s="58">
        <v>126917515</v>
      </c>
      <c r="L114" s="58">
        <v>144854346</v>
      </c>
      <c r="M114" s="58">
        <v>136611928</v>
      </c>
      <c r="O114" s="62">
        <v>41795732</v>
      </c>
      <c r="P114" s="58">
        <v>7200835</v>
      </c>
      <c r="Q114" s="58">
        <v>-70079603</v>
      </c>
      <c r="R114" s="58">
        <v>475768165.58704454</v>
      </c>
      <c r="S114" s="58">
        <v>405688562.58704454</v>
      </c>
      <c r="T114" s="58">
        <v>13939224</v>
      </c>
      <c r="U114" s="196">
        <v>-4602.666666666667</v>
      </c>
      <c r="V114" s="58">
        <v>25085065.333333332</v>
      </c>
      <c r="W114" s="58">
        <v>-91925931</v>
      </c>
      <c r="X114" s="61">
        <v>44901</v>
      </c>
      <c r="Y114" s="10" t="s">
        <v>115</v>
      </c>
    </row>
    <row r="115" spans="1:25" ht="14.25" customHeight="1">
      <c r="A115" s="51">
        <v>2022</v>
      </c>
      <c r="B115" s="132" t="s">
        <v>5284</v>
      </c>
      <c r="C115" s="51" t="s">
        <v>190</v>
      </c>
      <c r="D115" s="51" t="s">
        <v>21</v>
      </c>
      <c r="E115" s="51" t="s">
        <v>125</v>
      </c>
      <c r="F115" s="127" t="s">
        <v>5599</v>
      </c>
      <c r="G115" s="51" t="s">
        <v>20</v>
      </c>
      <c r="H115" s="128">
        <v>2117293</v>
      </c>
      <c r="I115" s="128"/>
      <c r="J115" s="128">
        <v>3041541</v>
      </c>
      <c r="K115" s="128"/>
      <c r="L115" s="128">
        <v>3080105</v>
      </c>
      <c r="M115" s="128">
        <v>3070972</v>
      </c>
      <c r="N115" s="134">
        <v>2267327</v>
      </c>
      <c r="O115" s="130"/>
      <c r="P115" s="128">
        <v>197782</v>
      </c>
      <c r="Q115" s="128">
        <v>-1109653</v>
      </c>
      <c r="R115" s="128">
        <v>7553810.9311740892</v>
      </c>
      <c r="S115" s="128">
        <v>6444157.9311740892</v>
      </c>
      <c r="T115" s="128">
        <v>218025</v>
      </c>
      <c r="U115" s="196"/>
      <c r="V115" s="128">
        <v>253950</v>
      </c>
      <c r="W115" s="128">
        <v>-97582</v>
      </c>
      <c r="X115" s="131">
        <v>45082</v>
      </c>
      <c r="Y115" s="132" t="s">
        <v>60</v>
      </c>
    </row>
    <row r="116" spans="1:25" ht="14.25" customHeight="1">
      <c r="A116" s="9">
        <v>2022</v>
      </c>
      <c r="B116" s="10" t="s">
        <v>1514</v>
      </c>
      <c r="C116" s="9" t="s">
        <v>190</v>
      </c>
      <c r="D116" s="9" t="s">
        <v>21</v>
      </c>
      <c r="E116" s="11" t="s">
        <v>28</v>
      </c>
      <c r="F116" s="60" t="s">
        <v>1513</v>
      </c>
      <c r="G116" s="9" t="s">
        <v>20</v>
      </c>
      <c r="H116" s="58">
        <v>8789027</v>
      </c>
      <c r="I116" s="58">
        <v>-286201</v>
      </c>
      <c r="J116" s="58">
        <v>28736741</v>
      </c>
      <c r="K116" s="58">
        <v>28441024</v>
      </c>
      <c r="L116" s="58">
        <v>36295557</v>
      </c>
      <c r="M116" s="58">
        <v>31552970</v>
      </c>
      <c r="N116" s="57">
        <v>9513636</v>
      </c>
      <c r="O116" s="62"/>
      <c r="P116" s="58">
        <v>2060525</v>
      </c>
      <c r="Q116" s="58">
        <v>-13707072</v>
      </c>
      <c r="R116" s="58">
        <v>56896239.214761935</v>
      </c>
      <c r="S116" s="58">
        <v>43189167.214761935</v>
      </c>
      <c r="T116" s="58">
        <v>2898529</v>
      </c>
      <c r="U116" s="196"/>
      <c r="V116" s="58">
        <v>4195212</v>
      </c>
      <c r="W116" s="58">
        <v>-19310371</v>
      </c>
      <c r="X116" s="61">
        <v>44957</v>
      </c>
      <c r="Y116" s="10" t="s">
        <v>60</v>
      </c>
    </row>
    <row r="117" spans="1:25" ht="14.25" customHeight="1">
      <c r="A117" s="9">
        <v>2022</v>
      </c>
      <c r="B117" s="10" t="s">
        <v>1512</v>
      </c>
      <c r="C117" s="9" t="s">
        <v>190</v>
      </c>
      <c r="D117" s="9" t="s">
        <v>21</v>
      </c>
      <c r="E117" s="11" t="s">
        <v>28</v>
      </c>
      <c r="F117" s="60" t="s">
        <v>1511</v>
      </c>
      <c r="G117" s="9" t="s">
        <v>20</v>
      </c>
      <c r="H117" s="58">
        <v>2971656</v>
      </c>
      <c r="I117" s="58">
        <v>-15119</v>
      </c>
      <c r="J117" s="58">
        <v>7494068</v>
      </c>
      <c r="K117" s="58">
        <v>9282682</v>
      </c>
      <c r="L117" s="58">
        <v>8489468</v>
      </c>
      <c r="M117" s="58">
        <v>7783615</v>
      </c>
      <c r="N117" s="56">
        <v>4603145</v>
      </c>
      <c r="O117" s="62"/>
      <c r="P117" s="58">
        <v>2048471</v>
      </c>
      <c r="Q117" s="58">
        <v>-3653447</v>
      </c>
      <c r="R117" s="58">
        <v>22796426.205772784</v>
      </c>
      <c r="S117" s="58">
        <v>19142979.205772784</v>
      </c>
      <c r="T117" s="58">
        <v>738883</v>
      </c>
      <c r="U117" s="196"/>
      <c r="V117" s="58">
        <v>776833</v>
      </c>
      <c r="W117" s="58">
        <v>-7812426</v>
      </c>
      <c r="X117" s="61">
        <v>45000</v>
      </c>
      <c r="Y117" s="10" t="s">
        <v>60</v>
      </c>
    </row>
    <row r="118" spans="1:25" ht="14.25" customHeight="1">
      <c r="A118" s="9">
        <v>2022</v>
      </c>
      <c r="B118" s="10" t="s">
        <v>180</v>
      </c>
      <c r="C118" s="9" t="s">
        <v>54</v>
      </c>
      <c r="D118" s="9" t="s">
        <v>21</v>
      </c>
      <c r="E118" s="11" t="s">
        <v>125</v>
      </c>
      <c r="F118" s="60">
        <v>99009</v>
      </c>
      <c r="G118" s="9" t="s">
        <v>20</v>
      </c>
      <c r="H118" s="58">
        <v>2633480</v>
      </c>
      <c r="I118" s="58"/>
      <c r="J118" s="58">
        <v>1356272</v>
      </c>
      <c r="K118" s="58"/>
      <c r="L118" s="58">
        <v>2459919</v>
      </c>
      <c r="M118" s="58">
        <v>2281860</v>
      </c>
      <c r="N118" s="56">
        <v>2655932</v>
      </c>
      <c r="O118" s="62"/>
      <c r="P118" s="58">
        <v>22352</v>
      </c>
      <c r="Q118" s="58">
        <v>-57186</v>
      </c>
      <c r="R118" s="58">
        <v>57186</v>
      </c>
      <c r="S118" s="58"/>
      <c r="T118" s="58"/>
      <c r="U118" s="196"/>
      <c r="V118" s="58">
        <v>225988</v>
      </c>
      <c r="W118" s="58">
        <v>2388462</v>
      </c>
      <c r="X118" s="61">
        <v>45016</v>
      </c>
      <c r="Y118" s="9"/>
    </row>
    <row r="119" spans="1:25" ht="14.25" customHeight="1">
      <c r="A119" s="9">
        <v>2022</v>
      </c>
      <c r="B119" s="30" t="s">
        <v>2087</v>
      </c>
      <c r="C119" s="55" t="s">
        <v>53</v>
      </c>
      <c r="D119" s="9" t="s">
        <v>21</v>
      </c>
      <c r="E119" s="11" t="s">
        <v>34</v>
      </c>
      <c r="F119" s="60" t="s">
        <v>5604</v>
      </c>
      <c r="G119" s="9" t="s">
        <v>20</v>
      </c>
      <c r="H119" s="58">
        <v>4161070</v>
      </c>
      <c r="I119" s="58"/>
      <c r="J119" s="58">
        <v>1061588</v>
      </c>
      <c r="K119" s="58"/>
      <c r="L119" s="58">
        <v>1734886</v>
      </c>
      <c r="M119" s="58">
        <v>1398331</v>
      </c>
      <c r="N119" s="57"/>
      <c r="O119" s="62">
        <v>4178342</v>
      </c>
      <c r="P119" s="58">
        <v>81717</v>
      </c>
      <c r="Q119" s="58">
        <v>32129</v>
      </c>
      <c r="R119" s="58">
        <v>1259960.7843137216</v>
      </c>
      <c r="S119" s="58">
        <v>1292089.7843137216</v>
      </c>
      <c r="T119" s="58">
        <v>30103</v>
      </c>
      <c r="U119" s="196"/>
      <c r="V119" s="58"/>
      <c r="W119" s="58">
        <v>4975995</v>
      </c>
      <c r="X119" s="61">
        <v>45159</v>
      </c>
      <c r="Y119" s="10" t="s">
        <v>60</v>
      </c>
    </row>
    <row r="120" spans="1:25" ht="14.25" customHeight="1">
      <c r="A120" s="9">
        <v>2022</v>
      </c>
      <c r="B120" s="30" t="s">
        <v>5551</v>
      </c>
      <c r="C120" s="9" t="s">
        <v>190</v>
      </c>
      <c r="D120" s="9" t="s">
        <v>21</v>
      </c>
      <c r="E120" s="11" t="s">
        <v>182</v>
      </c>
      <c r="F120" s="60" t="s">
        <v>5552</v>
      </c>
      <c r="G120" s="9" t="s">
        <v>20</v>
      </c>
      <c r="H120" s="58">
        <v>597547</v>
      </c>
      <c r="I120" s="58"/>
      <c r="J120" s="58">
        <v>997782</v>
      </c>
      <c r="K120" s="58">
        <v>1644039</v>
      </c>
      <c r="L120" s="58">
        <v>1250214</v>
      </c>
      <c r="M120" s="58">
        <v>1187090</v>
      </c>
      <c r="N120" s="57"/>
      <c r="O120" s="62">
        <v>756519</v>
      </c>
      <c r="P120" s="58">
        <v>127442</v>
      </c>
      <c r="Q120" s="58">
        <v>-426759</v>
      </c>
      <c r="R120" s="58">
        <v>1488526.9829683697</v>
      </c>
      <c r="S120" s="58">
        <v>1061767.9829683697</v>
      </c>
      <c r="T120" s="58">
        <v>92319</v>
      </c>
      <c r="U120" s="196"/>
      <c r="V120" s="58"/>
      <c r="W120" s="58">
        <v>-648688</v>
      </c>
      <c r="X120" s="61">
        <v>44902</v>
      </c>
      <c r="Y120" s="9"/>
    </row>
    <row r="121" spans="1:25" ht="14.25" customHeight="1">
      <c r="A121" s="9">
        <v>2022</v>
      </c>
      <c r="B121" s="9" t="s">
        <v>1999</v>
      </c>
      <c r="C121" s="9" t="s">
        <v>53</v>
      </c>
      <c r="D121" s="9" t="s">
        <v>21</v>
      </c>
      <c r="E121" s="11" t="s">
        <v>63</v>
      </c>
      <c r="F121" s="60" t="s">
        <v>1998</v>
      </c>
      <c r="G121" s="9" t="s">
        <v>20</v>
      </c>
      <c r="H121" s="58">
        <v>5450699</v>
      </c>
      <c r="I121" s="58"/>
      <c r="J121" s="58">
        <v>16401206</v>
      </c>
      <c r="K121" s="58">
        <v>19895072</v>
      </c>
      <c r="L121" s="58">
        <v>42056943</v>
      </c>
      <c r="M121" s="58">
        <v>17592151</v>
      </c>
      <c r="O121" s="62">
        <v>5103968</v>
      </c>
      <c r="P121" s="58">
        <v>1280321</v>
      </c>
      <c r="Q121" s="58">
        <v>2229198</v>
      </c>
      <c r="R121" s="58">
        <v>98450074</v>
      </c>
      <c r="S121" s="58">
        <v>100679272</v>
      </c>
      <c r="T121" s="58">
        <v>1599504</v>
      </c>
      <c r="U121" s="196"/>
      <c r="V121" s="58">
        <v>4701358</v>
      </c>
      <c r="W121" s="58">
        <v>24750321</v>
      </c>
      <c r="X121" s="61">
        <v>45024</v>
      </c>
      <c r="Y121" s="9"/>
    </row>
    <row r="122" spans="1:25" ht="14.25" customHeight="1">
      <c r="A122" s="9">
        <v>2022</v>
      </c>
      <c r="B122" s="10" t="s">
        <v>1510</v>
      </c>
      <c r="C122" s="9" t="s">
        <v>190</v>
      </c>
      <c r="D122" s="9" t="s">
        <v>21</v>
      </c>
      <c r="E122" s="11" t="s">
        <v>153</v>
      </c>
      <c r="F122" s="60" t="s">
        <v>1509</v>
      </c>
      <c r="G122" s="9" t="s">
        <v>20</v>
      </c>
      <c r="H122" s="58">
        <v>20595660</v>
      </c>
      <c r="I122" s="58">
        <v>-49571</v>
      </c>
      <c r="J122" s="58">
        <v>57026949</v>
      </c>
      <c r="K122" s="58">
        <v>14802127</v>
      </c>
      <c r="L122" s="58">
        <v>66623545</v>
      </c>
      <c r="M122" s="58">
        <v>64279730</v>
      </c>
      <c r="N122" s="56">
        <v>30674444</v>
      </c>
      <c r="O122" s="62"/>
      <c r="P122" s="58">
        <v>6761968</v>
      </c>
      <c r="Q122" s="58">
        <v>-29342239</v>
      </c>
      <c r="R122" s="58">
        <v>200228135.34204048</v>
      </c>
      <c r="S122" s="58">
        <v>170885896.34204048</v>
      </c>
      <c r="T122" s="58">
        <v>6110141</v>
      </c>
      <c r="U122" s="196"/>
      <c r="V122" s="58">
        <v>16836773</v>
      </c>
      <c r="W122" s="58">
        <v>-37444729</v>
      </c>
      <c r="X122" s="61">
        <v>44957</v>
      </c>
      <c r="Y122" s="10" t="s">
        <v>60</v>
      </c>
    </row>
    <row r="123" spans="1:25" ht="14.25" customHeight="1">
      <c r="A123" s="9">
        <v>2022</v>
      </c>
      <c r="B123" s="10" t="s">
        <v>1508</v>
      </c>
      <c r="C123" s="9" t="s">
        <v>190</v>
      </c>
      <c r="D123" s="9" t="s">
        <v>21</v>
      </c>
      <c r="E123" s="11" t="s">
        <v>153</v>
      </c>
      <c r="F123" s="60" t="s">
        <v>1507</v>
      </c>
      <c r="G123" s="9" t="s">
        <v>20</v>
      </c>
      <c r="H123" s="58">
        <v>11336462</v>
      </c>
      <c r="I123" s="58">
        <v>-208000</v>
      </c>
      <c r="J123" s="58">
        <v>35412214</v>
      </c>
      <c r="K123" s="58">
        <v>11916008</v>
      </c>
      <c r="L123" s="58">
        <v>38479880</v>
      </c>
      <c r="M123" s="58">
        <v>36317340</v>
      </c>
      <c r="N123" s="56">
        <v>12563670</v>
      </c>
      <c r="O123" s="62"/>
      <c r="P123" s="58">
        <v>3096573</v>
      </c>
      <c r="Q123" s="58">
        <v>-13741638</v>
      </c>
      <c r="R123" s="58">
        <v>94707678.736138195</v>
      </c>
      <c r="S123" s="58">
        <v>80966040.736138195</v>
      </c>
      <c r="T123" s="58">
        <v>3053309</v>
      </c>
      <c r="U123" s="196"/>
      <c r="V123" s="58">
        <v>4433167</v>
      </c>
      <c r="W123" s="58">
        <v>-17526684</v>
      </c>
      <c r="X123" s="61">
        <v>44998</v>
      </c>
      <c r="Y123" s="10" t="s">
        <v>60</v>
      </c>
    </row>
    <row r="124" spans="1:25" ht="14.25" customHeight="1">
      <c r="A124" s="9">
        <v>2022</v>
      </c>
      <c r="B124" s="9" t="s">
        <v>1997</v>
      </c>
      <c r="C124" s="9" t="s">
        <v>53</v>
      </c>
      <c r="D124" s="9" t="s">
        <v>21</v>
      </c>
      <c r="E124" s="11" t="s">
        <v>134</v>
      </c>
      <c r="F124" s="60" t="s">
        <v>1996</v>
      </c>
      <c r="G124" s="9" t="s">
        <v>20</v>
      </c>
      <c r="H124" s="58">
        <v>38658428</v>
      </c>
      <c r="I124" s="58">
        <v>-2898923</v>
      </c>
      <c r="J124" s="58">
        <v>66272786</v>
      </c>
      <c r="K124" s="58">
        <v>50136236</v>
      </c>
      <c r="L124" s="58">
        <v>105777802</v>
      </c>
      <c r="M124" s="58">
        <v>63047821</v>
      </c>
      <c r="N124" s="57"/>
      <c r="O124" s="62">
        <v>46044183</v>
      </c>
      <c r="P124" s="58">
        <v>4427546</v>
      </c>
      <c r="Q124" s="58">
        <v>-97261535</v>
      </c>
      <c r="R124" s="58">
        <v>711490144.22778189</v>
      </c>
      <c r="S124" s="58">
        <v>614228609.22778189</v>
      </c>
      <c r="T124" s="58">
        <v>13908455</v>
      </c>
      <c r="U124" s="196"/>
      <c r="V124" s="58">
        <v>29180581</v>
      </c>
      <c r="W124" s="58">
        <v>5951707</v>
      </c>
      <c r="X124" s="61">
        <v>44924</v>
      </c>
      <c r="Y124" s="9" t="s">
        <v>60</v>
      </c>
    </row>
    <row r="125" spans="1:25" ht="14.25" customHeight="1">
      <c r="A125" s="51">
        <v>2022</v>
      </c>
      <c r="B125" s="132" t="s">
        <v>1506</v>
      </c>
      <c r="C125" s="51" t="s">
        <v>190</v>
      </c>
      <c r="D125" s="51" t="s">
        <v>21</v>
      </c>
      <c r="E125" s="51" t="s">
        <v>134</v>
      </c>
      <c r="F125" s="127" t="s">
        <v>1505</v>
      </c>
      <c r="G125" s="51" t="s">
        <v>20</v>
      </c>
      <c r="H125" s="128">
        <v>21402429</v>
      </c>
      <c r="I125" s="128"/>
      <c r="J125" s="128">
        <v>80144632</v>
      </c>
      <c r="K125" s="128">
        <v>26894621</v>
      </c>
      <c r="L125" s="128">
        <v>92593874</v>
      </c>
      <c r="M125" s="128">
        <v>80892741</v>
      </c>
      <c r="N125" s="130">
        <v>23578489</v>
      </c>
      <c r="O125" s="130"/>
      <c r="P125" s="128">
        <v>4899565</v>
      </c>
      <c r="Q125" s="128">
        <v>-38645747</v>
      </c>
      <c r="R125" s="128">
        <v>263093372.87449393</v>
      </c>
      <c r="S125" s="128">
        <v>224447625.87449393</v>
      </c>
      <c r="T125" s="128">
        <v>8219720</v>
      </c>
      <c r="U125" s="196"/>
      <c r="V125" s="128">
        <v>8389430</v>
      </c>
      <c r="W125" s="128">
        <v>-12303111</v>
      </c>
      <c r="X125" s="131">
        <v>45015</v>
      </c>
      <c r="Y125" s="132" t="s">
        <v>60</v>
      </c>
    </row>
    <row r="126" spans="1:25" ht="14.25" customHeight="1">
      <c r="A126" s="9">
        <v>2022</v>
      </c>
      <c r="B126" s="9" t="s">
        <v>1995</v>
      </c>
      <c r="C126" s="9" t="s">
        <v>53</v>
      </c>
      <c r="D126" s="9" t="s">
        <v>21</v>
      </c>
      <c r="E126" s="11" t="s">
        <v>36</v>
      </c>
      <c r="F126" s="60" t="s">
        <v>1994</v>
      </c>
      <c r="G126" s="9" t="s">
        <v>20</v>
      </c>
      <c r="H126" s="58">
        <v>31497670</v>
      </c>
      <c r="I126" s="58">
        <v>-5719439</v>
      </c>
      <c r="J126" s="58">
        <v>58218915</v>
      </c>
      <c r="K126" s="58">
        <v>138722241</v>
      </c>
      <c r="L126" s="58">
        <v>175825738</v>
      </c>
      <c r="M126" s="58">
        <v>53170317</v>
      </c>
      <c r="N126" s="57"/>
      <c r="O126" s="62">
        <v>34139526</v>
      </c>
      <c r="P126" s="58">
        <v>5492483</v>
      </c>
      <c r="Q126" s="58">
        <v>-14417275</v>
      </c>
      <c r="R126" s="58">
        <v>213179342.20836893</v>
      </c>
      <c r="S126" s="58">
        <v>198762067.20836893</v>
      </c>
      <c r="T126" s="58">
        <v>7835998</v>
      </c>
      <c r="U126" s="196">
        <v>25167408</v>
      </c>
      <c r="V126" s="58">
        <v>49100472</v>
      </c>
      <c r="W126" s="58">
        <v>127325829</v>
      </c>
      <c r="X126" s="61">
        <v>45009</v>
      </c>
      <c r="Y126" s="9" t="s">
        <v>60</v>
      </c>
    </row>
    <row r="127" spans="1:25" ht="14.25" customHeight="1">
      <c r="A127" s="9">
        <v>2022</v>
      </c>
      <c r="B127" s="10" t="s">
        <v>1504</v>
      </c>
      <c r="C127" s="9" t="s">
        <v>190</v>
      </c>
      <c r="D127" s="9" t="s">
        <v>21</v>
      </c>
      <c r="E127" s="11" t="s">
        <v>36</v>
      </c>
      <c r="F127" s="60" t="s">
        <v>1503</v>
      </c>
      <c r="G127" s="9" t="s">
        <v>20</v>
      </c>
      <c r="H127" s="58">
        <v>9104975</v>
      </c>
      <c r="I127" s="58"/>
      <c r="J127" s="58">
        <v>115106517</v>
      </c>
      <c r="K127" s="58">
        <v>57818508</v>
      </c>
      <c r="L127" s="58">
        <v>129690482</v>
      </c>
      <c r="M127" s="58">
        <v>113106427</v>
      </c>
      <c r="N127" s="56">
        <v>16719772</v>
      </c>
      <c r="O127" s="62">
        <v>797620</v>
      </c>
      <c r="P127" s="58">
        <v>7929717</v>
      </c>
      <c r="Q127" s="58">
        <v>-58799568</v>
      </c>
      <c r="R127" s="58">
        <v>414777486.5</v>
      </c>
      <c r="S127" s="58">
        <v>355977918.5</v>
      </c>
      <c r="T127" s="58">
        <v>11863001</v>
      </c>
      <c r="U127" s="196"/>
      <c r="V127" s="58">
        <v>11443492</v>
      </c>
      <c r="W127" s="58">
        <v>-70913427</v>
      </c>
      <c r="X127" s="61">
        <v>44958</v>
      </c>
      <c r="Y127" s="10" t="s">
        <v>60</v>
      </c>
    </row>
    <row r="128" spans="1:25" ht="14.25" customHeight="1">
      <c r="A128" s="9">
        <v>2022</v>
      </c>
      <c r="B128" s="10" t="s">
        <v>1502</v>
      </c>
      <c r="C128" s="9" t="s">
        <v>190</v>
      </c>
      <c r="D128" s="9" t="s">
        <v>21</v>
      </c>
      <c r="E128" s="11" t="s">
        <v>290</v>
      </c>
      <c r="F128" s="60" t="s">
        <v>1501</v>
      </c>
      <c r="G128" s="9" t="s">
        <v>20</v>
      </c>
      <c r="H128" s="58">
        <v>5303951</v>
      </c>
      <c r="I128" s="58">
        <v>-47953</v>
      </c>
      <c r="J128" s="58">
        <v>13042012</v>
      </c>
      <c r="K128" s="58">
        <v>18116210</v>
      </c>
      <c r="L128" s="58">
        <v>15590593</v>
      </c>
      <c r="M128" s="58">
        <v>14128968</v>
      </c>
      <c r="N128" s="57"/>
      <c r="O128" s="62">
        <v>6047188</v>
      </c>
      <c r="P128" s="58">
        <v>853297</v>
      </c>
      <c r="Q128" s="58">
        <v>-6498184</v>
      </c>
      <c r="R128" s="58">
        <v>42526276.923076928</v>
      </c>
      <c r="S128" s="58">
        <v>36028092.923076928</v>
      </c>
      <c r="T128" s="58">
        <v>1272853</v>
      </c>
      <c r="U128" s="196"/>
      <c r="V128" s="58">
        <v>1932584</v>
      </c>
      <c r="W128" s="58">
        <v>-6342156</v>
      </c>
      <c r="X128" s="61">
        <v>45148</v>
      </c>
      <c r="Y128" s="10" t="s">
        <v>60</v>
      </c>
    </row>
    <row r="129" spans="1:25" ht="14.25" customHeight="1">
      <c r="A129" s="51">
        <v>2022</v>
      </c>
      <c r="B129" s="132" t="s">
        <v>1500</v>
      </c>
      <c r="C129" s="51" t="s">
        <v>190</v>
      </c>
      <c r="D129" s="51" t="s">
        <v>21</v>
      </c>
      <c r="E129" s="51" t="s">
        <v>65</v>
      </c>
      <c r="F129" s="127" t="s">
        <v>1499</v>
      </c>
      <c r="G129" s="51" t="s">
        <v>20</v>
      </c>
      <c r="H129" s="128">
        <v>3708104</v>
      </c>
      <c r="I129" s="128">
        <v>-25374</v>
      </c>
      <c r="J129" s="128">
        <v>7420178</v>
      </c>
      <c r="K129" s="128">
        <v>5680378</v>
      </c>
      <c r="L129" s="128">
        <v>8110157</v>
      </c>
      <c r="M129" s="128">
        <v>7757136</v>
      </c>
      <c r="N129" s="130">
        <v>5231138</v>
      </c>
      <c r="O129" s="130"/>
      <c r="P129" s="128">
        <v>1584220</v>
      </c>
      <c r="Q129" s="128">
        <v>-3081055</v>
      </c>
      <c r="R129" s="128">
        <v>20637908.906882592</v>
      </c>
      <c r="S129" s="128">
        <v>17556853.906882592</v>
      </c>
      <c r="T129" s="128">
        <v>671108</v>
      </c>
      <c r="U129" s="196"/>
      <c r="V129" s="128"/>
      <c r="W129" s="128">
        <v>-687568</v>
      </c>
      <c r="X129" s="131">
        <v>44991</v>
      </c>
      <c r="Y129" s="132" t="s">
        <v>60</v>
      </c>
    </row>
    <row r="130" spans="1:25" ht="14.25" customHeight="1">
      <c r="A130" s="9">
        <v>2022</v>
      </c>
      <c r="B130" s="9" t="s">
        <v>1993</v>
      </c>
      <c r="C130" s="9" t="s">
        <v>53</v>
      </c>
      <c r="D130" s="9" t="s">
        <v>21</v>
      </c>
      <c r="E130" s="11" t="s">
        <v>27</v>
      </c>
      <c r="F130" s="60" t="s">
        <v>1992</v>
      </c>
      <c r="G130" s="9" t="s">
        <v>20</v>
      </c>
      <c r="H130" s="58">
        <v>10223183</v>
      </c>
      <c r="I130" s="58">
        <v>-2163747</v>
      </c>
      <c r="J130" s="58">
        <v>27899903</v>
      </c>
      <c r="K130" s="58">
        <v>22231101</v>
      </c>
      <c r="L130" s="58">
        <v>33293611</v>
      </c>
      <c r="M130" s="58">
        <v>23211199</v>
      </c>
      <c r="N130" s="57"/>
      <c r="O130" s="62">
        <v>7921073</v>
      </c>
      <c r="P130" s="58">
        <v>2911550</v>
      </c>
      <c r="Q130" s="58">
        <v>-16388672</v>
      </c>
      <c r="R130" s="58">
        <v>20490016.861280523</v>
      </c>
      <c r="S130" s="58">
        <v>4101344.8612805256</v>
      </c>
      <c r="T130" s="58">
        <v>3246004</v>
      </c>
      <c r="U130" s="196">
        <v>4039073</v>
      </c>
      <c r="V130" s="58">
        <v>8065939</v>
      </c>
      <c r="W130" s="58">
        <v>-8432379</v>
      </c>
      <c r="X130" s="61">
        <v>45034</v>
      </c>
      <c r="Y130" s="9" t="s">
        <v>60</v>
      </c>
    </row>
    <row r="131" spans="1:25" ht="14.25" customHeight="1">
      <c r="A131" s="9">
        <v>2022</v>
      </c>
      <c r="B131" s="30" t="s">
        <v>5448</v>
      </c>
      <c r="C131" s="9" t="s">
        <v>190</v>
      </c>
      <c r="D131" s="9" t="s">
        <v>21</v>
      </c>
      <c r="E131" s="11" t="s">
        <v>27</v>
      </c>
      <c r="F131" s="60" t="s">
        <v>5449</v>
      </c>
      <c r="G131" s="9" t="s">
        <v>20</v>
      </c>
      <c r="H131" s="58">
        <v>6853537</v>
      </c>
      <c r="I131" s="58">
        <v>-170000</v>
      </c>
      <c r="J131" s="58">
        <v>10191268</v>
      </c>
      <c r="K131" s="58">
        <v>33279000</v>
      </c>
      <c r="L131" s="58">
        <v>13882000</v>
      </c>
      <c r="M131" s="58">
        <v>11522641</v>
      </c>
      <c r="N131" s="56">
        <v>8516064</v>
      </c>
      <c r="O131" s="62"/>
      <c r="P131" s="58">
        <v>1165230</v>
      </c>
      <c r="Q131" s="58">
        <v>-5415000</v>
      </c>
      <c r="R131" s="58">
        <v>36246558.704453439</v>
      </c>
      <c r="S131" s="58">
        <v>30831558.704453442</v>
      </c>
      <c r="T131" s="58">
        <v>1020000</v>
      </c>
      <c r="U131" s="196"/>
      <c r="V131" s="58">
        <v>1593000</v>
      </c>
      <c r="W131" s="58">
        <v>-17796000</v>
      </c>
      <c r="X131" s="61">
        <v>44905</v>
      </c>
      <c r="Y131" s="9"/>
    </row>
    <row r="132" spans="1:25" ht="14.25" customHeight="1">
      <c r="A132" s="9">
        <v>2022</v>
      </c>
      <c r="B132" s="10" t="s">
        <v>1498</v>
      </c>
      <c r="C132" s="9" t="s">
        <v>190</v>
      </c>
      <c r="D132" s="9" t="s">
        <v>21</v>
      </c>
      <c r="E132" s="11" t="s">
        <v>195</v>
      </c>
      <c r="F132" s="60" t="s">
        <v>1497</v>
      </c>
      <c r="G132" s="9" t="s">
        <v>20</v>
      </c>
      <c r="H132" s="58">
        <v>1289710</v>
      </c>
      <c r="I132" s="58"/>
      <c r="J132" s="58">
        <v>5126543</v>
      </c>
      <c r="K132" s="58">
        <v>4451734</v>
      </c>
      <c r="L132" s="58">
        <v>5719614</v>
      </c>
      <c r="M132" s="58">
        <v>5244812</v>
      </c>
      <c r="N132" s="56"/>
      <c r="O132" s="62">
        <v>2081980</v>
      </c>
      <c r="P132" s="58">
        <v>508175</v>
      </c>
      <c r="Q132" s="58">
        <v>-2311592</v>
      </c>
      <c r="R132" s="58">
        <v>15875002.429149799</v>
      </c>
      <c r="S132" s="58">
        <v>13563410.429149799</v>
      </c>
      <c r="T132" s="58">
        <v>464891</v>
      </c>
      <c r="U132" s="196"/>
      <c r="V132" s="58"/>
      <c r="W132" s="58">
        <v>-2641046</v>
      </c>
      <c r="X132" s="61">
        <v>44977</v>
      </c>
      <c r="Y132" s="10" t="s">
        <v>60</v>
      </c>
    </row>
    <row r="133" spans="1:25" ht="14.25" customHeight="1">
      <c r="A133" s="9">
        <v>2022</v>
      </c>
      <c r="B133" s="10" t="s">
        <v>1496</v>
      </c>
      <c r="C133" s="9" t="s">
        <v>190</v>
      </c>
      <c r="D133" s="9" t="s">
        <v>21</v>
      </c>
      <c r="E133" s="11" t="s">
        <v>74</v>
      </c>
      <c r="F133" s="60" t="s">
        <v>1495</v>
      </c>
      <c r="G133" s="9" t="s">
        <v>20</v>
      </c>
      <c r="H133" s="58">
        <v>8070243</v>
      </c>
      <c r="I133" s="58">
        <v>-8513</v>
      </c>
      <c r="J133" s="58">
        <v>50168563</v>
      </c>
      <c r="K133" s="58">
        <v>31486521</v>
      </c>
      <c r="L133" s="58">
        <v>68473846</v>
      </c>
      <c r="M133" s="58">
        <v>50874802</v>
      </c>
      <c r="N133" s="56">
        <v>12760068</v>
      </c>
      <c r="O133" s="62"/>
      <c r="P133" s="58">
        <v>3500178</v>
      </c>
      <c r="Q133" s="58">
        <v>-25768611</v>
      </c>
      <c r="R133" s="58">
        <v>176735791.06197077</v>
      </c>
      <c r="S133" s="58">
        <v>150967180.06197077</v>
      </c>
      <c r="T133" s="58">
        <v>5647593</v>
      </c>
      <c r="U133" s="196"/>
      <c r="V133" s="58"/>
      <c r="W133" s="58">
        <v>-28348769</v>
      </c>
      <c r="X133" s="61">
        <v>45023</v>
      </c>
      <c r="Y133" s="10" t="s">
        <v>60</v>
      </c>
    </row>
    <row r="134" spans="1:25" ht="14.25" customHeight="1">
      <c r="A134" s="9">
        <v>2022</v>
      </c>
      <c r="B134" s="30" t="s">
        <v>2088</v>
      </c>
      <c r="C134" s="9" t="s">
        <v>53</v>
      </c>
      <c r="D134" s="9" t="s">
        <v>21</v>
      </c>
      <c r="E134" s="11" t="s">
        <v>100</v>
      </c>
      <c r="F134" s="60" t="s">
        <v>5515</v>
      </c>
      <c r="G134" s="9" t="s">
        <v>20</v>
      </c>
      <c r="H134" s="58">
        <v>11754863</v>
      </c>
      <c r="I134" s="58">
        <v>-980841</v>
      </c>
      <c r="J134" s="58">
        <v>7722843</v>
      </c>
      <c r="K134" s="58">
        <v>4178065</v>
      </c>
      <c r="L134" s="58">
        <v>15513372</v>
      </c>
      <c r="M134" s="58">
        <v>10952769</v>
      </c>
      <c r="N134" s="57"/>
      <c r="O134" s="62">
        <v>11315731</v>
      </c>
      <c r="P134" s="58">
        <v>939586</v>
      </c>
      <c r="Q134" s="58">
        <v>-1252299</v>
      </c>
      <c r="R134" s="58">
        <v>10694270</v>
      </c>
      <c r="S134" s="58">
        <v>9441971</v>
      </c>
      <c r="T134" s="58">
        <v>353125</v>
      </c>
      <c r="U134" s="196"/>
      <c r="V134" s="58">
        <v>3126228</v>
      </c>
      <c r="W134" s="58">
        <v>14771833</v>
      </c>
      <c r="X134" s="61">
        <v>44939</v>
      </c>
      <c r="Y134" s="10" t="s">
        <v>60</v>
      </c>
    </row>
    <row r="135" spans="1:25" ht="14.25" customHeight="1">
      <c r="A135" s="9">
        <v>2022</v>
      </c>
      <c r="B135" s="10" t="s">
        <v>1494</v>
      </c>
      <c r="C135" s="9" t="s">
        <v>190</v>
      </c>
      <c r="D135" s="9" t="s">
        <v>21</v>
      </c>
      <c r="E135" s="11" t="s">
        <v>100</v>
      </c>
      <c r="F135" s="60" t="s">
        <v>1493</v>
      </c>
      <c r="G135" s="9" t="s">
        <v>20</v>
      </c>
      <c r="H135" s="58">
        <v>2992585</v>
      </c>
      <c r="I135" s="58">
        <v>-121487</v>
      </c>
      <c r="J135" s="58">
        <v>13541791</v>
      </c>
      <c r="K135" s="58">
        <v>8899432</v>
      </c>
      <c r="L135" s="58">
        <v>15620914</v>
      </c>
      <c r="M135" s="58">
        <v>14754037</v>
      </c>
      <c r="O135" s="62">
        <v>3625279</v>
      </c>
      <c r="P135" s="58">
        <v>727512</v>
      </c>
      <c r="Q135" s="58">
        <v>-7498170</v>
      </c>
      <c r="R135" s="67">
        <v>50074304.453441299</v>
      </c>
      <c r="S135" s="67">
        <v>42576134.453441299</v>
      </c>
      <c r="T135" s="58">
        <v>1380519</v>
      </c>
      <c r="U135" s="196">
        <v>-457</v>
      </c>
      <c r="V135" s="58">
        <v>57089</v>
      </c>
      <c r="W135" s="58">
        <v>-10734885</v>
      </c>
      <c r="X135" s="61">
        <v>44970</v>
      </c>
      <c r="Y135" s="10" t="s">
        <v>1482</v>
      </c>
    </row>
    <row r="136" spans="1:25" ht="14.25" customHeight="1">
      <c r="A136" s="51">
        <v>2022</v>
      </c>
      <c r="B136" s="51" t="s">
        <v>1991</v>
      </c>
      <c r="C136" s="51" t="s">
        <v>53</v>
      </c>
      <c r="D136" s="51" t="s">
        <v>21</v>
      </c>
      <c r="E136" s="51" t="s">
        <v>134</v>
      </c>
      <c r="F136" s="127" t="s">
        <v>1990</v>
      </c>
      <c r="G136" s="51" t="s">
        <v>20</v>
      </c>
      <c r="H136" s="128">
        <v>50410759</v>
      </c>
      <c r="I136" s="128">
        <v>-1066891</v>
      </c>
      <c r="J136" s="128">
        <v>73151631</v>
      </c>
      <c r="K136" s="128">
        <v>113720375</v>
      </c>
      <c r="L136" s="128">
        <v>122972939</v>
      </c>
      <c r="M136" s="128">
        <v>91258418</v>
      </c>
      <c r="N136" s="128">
        <v>7425846</v>
      </c>
      <c r="O136" s="130">
        <v>46538259</v>
      </c>
      <c r="P136" s="128">
        <v>7031030</v>
      </c>
      <c r="Q136" s="128">
        <v>-82687667</v>
      </c>
      <c r="R136" s="128">
        <v>406791905</v>
      </c>
      <c r="S136" s="128">
        <v>324104239</v>
      </c>
      <c r="T136" s="128">
        <v>12608264</v>
      </c>
      <c r="U136" s="196">
        <v>3005210</v>
      </c>
      <c r="V136" s="128">
        <v>7483004</v>
      </c>
      <c r="W136" s="128">
        <v>-2934652</v>
      </c>
      <c r="X136" s="131">
        <v>45014</v>
      </c>
      <c r="Y136" s="51" t="s">
        <v>60</v>
      </c>
    </row>
    <row r="137" spans="1:25" ht="14.25" customHeight="1">
      <c r="A137" s="9">
        <v>2022</v>
      </c>
      <c r="B137" s="10" t="s">
        <v>1492</v>
      </c>
      <c r="C137" s="9" t="s">
        <v>190</v>
      </c>
      <c r="D137" s="9" t="s">
        <v>21</v>
      </c>
      <c r="E137" s="11" t="s">
        <v>134</v>
      </c>
      <c r="F137" s="60" t="s">
        <v>1491</v>
      </c>
      <c r="G137" s="9" t="s">
        <v>20</v>
      </c>
      <c r="H137" s="58">
        <v>12887873</v>
      </c>
      <c r="I137" s="58"/>
      <c r="J137" s="58">
        <v>64961405</v>
      </c>
      <c r="K137" s="58">
        <v>58739659</v>
      </c>
      <c r="L137" s="58">
        <v>89863430</v>
      </c>
      <c r="M137" s="58">
        <v>71545766</v>
      </c>
      <c r="O137" s="62">
        <v>18436144</v>
      </c>
      <c r="P137" s="58">
        <v>5671115</v>
      </c>
      <c r="Q137" s="58">
        <v>-30758347</v>
      </c>
      <c r="R137" s="66">
        <v>213272648.93092108</v>
      </c>
      <c r="S137" s="66">
        <v>182514301.93092108</v>
      </c>
      <c r="T137" s="58">
        <v>6346360</v>
      </c>
      <c r="U137" s="196"/>
      <c r="V137" s="58">
        <v>8287918</v>
      </c>
      <c r="W137" s="58">
        <v>-45024592</v>
      </c>
      <c r="X137" s="61">
        <v>44907</v>
      </c>
      <c r="Y137" s="10" t="s">
        <v>60</v>
      </c>
    </row>
    <row r="138" spans="1:25" ht="14.25" customHeight="1">
      <c r="A138" s="9">
        <v>2022</v>
      </c>
      <c r="B138" s="9" t="s">
        <v>1989</v>
      </c>
      <c r="C138" s="9" t="s">
        <v>53</v>
      </c>
      <c r="D138" s="9" t="s">
        <v>21</v>
      </c>
      <c r="E138" s="11" t="s">
        <v>34</v>
      </c>
      <c r="F138" s="60" t="s">
        <v>1988</v>
      </c>
      <c r="G138" s="9" t="s">
        <v>20</v>
      </c>
      <c r="H138" s="58">
        <v>117482000</v>
      </c>
      <c r="I138" s="58">
        <v>-6000000</v>
      </c>
      <c r="J138" s="58">
        <v>179226000</v>
      </c>
      <c r="K138" s="58">
        <v>189680000</v>
      </c>
      <c r="L138" s="58">
        <v>514069000</v>
      </c>
      <c r="M138" s="58">
        <v>201705000</v>
      </c>
      <c r="N138" s="57">
        <v>9793000</v>
      </c>
      <c r="O138" s="62">
        <v>129375000</v>
      </c>
      <c r="P138" s="58">
        <v>31522000</v>
      </c>
      <c r="Q138" s="58">
        <v>-186846000</v>
      </c>
      <c r="R138" s="58">
        <v>1603808000</v>
      </c>
      <c r="S138" s="58">
        <v>1416962000</v>
      </c>
      <c r="T138" s="58">
        <v>35656610</v>
      </c>
      <c r="U138" s="196">
        <v>60754000</v>
      </c>
      <c r="V138" s="58">
        <v>71913000</v>
      </c>
      <c r="W138" s="58">
        <v>139269000</v>
      </c>
      <c r="X138" s="61">
        <v>45172</v>
      </c>
      <c r="Y138" s="9"/>
    </row>
    <row r="139" spans="1:25" ht="14.25" customHeight="1">
      <c r="A139" s="9">
        <v>2022</v>
      </c>
      <c r="B139" s="10" t="s">
        <v>1490</v>
      </c>
      <c r="C139" s="9" t="s">
        <v>190</v>
      </c>
      <c r="D139" s="9" t="s">
        <v>21</v>
      </c>
      <c r="E139" s="11" t="s">
        <v>34</v>
      </c>
      <c r="F139" s="60" t="s">
        <v>1489</v>
      </c>
      <c r="G139" s="9" t="s">
        <v>20</v>
      </c>
      <c r="H139" s="58">
        <v>20588472</v>
      </c>
      <c r="I139" s="58">
        <v>-545425</v>
      </c>
      <c r="J139" s="58">
        <v>204517468</v>
      </c>
      <c r="K139" s="58">
        <v>183029499</v>
      </c>
      <c r="L139" s="58">
        <v>238172483</v>
      </c>
      <c r="M139" s="58">
        <v>211977851</v>
      </c>
      <c r="N139" s="57">
        <v>40999481</v>
      </c>
      <c r="O139" s="62"/>
      <c r="P139" s="58">
        <v>27465019</v>
      </c>
      <c r="Q139" s="58">
        <v>-103070161</v>
      </c>
      <c r="R139" s="58">
        <v>687289462.7530365</v>
      </c>
      <c r="S139" s="58">
        <v>584219301.7530365</v>
      </c>
      <c r="T139" s="58">
        <v>21024214</v>
      </c>
      <c r="U139" s="196">
        <v>2864209</v>
      </c>
      <c r="V139" s="58">
        <v>71183443</v>
      </c>
      <c r="W139" s="58">
        <v>-215628020</v>
      </c>
      <c r="X139" s="61">
        <v>45012</v>
      </c>
      <c r="Y139" s="10" t="s">
        <v>60</v>
      </c>
    </row>
    <row r="140" spans="1:25" ht="14.25" customHeight="1">
      <c r="A140" s="9">
        <v>2022</v>
      </c>
      <c r="B140" s="9" t="s">
        <v>1987</v>
      </c>
      <c r="C140" s="9" t="s">
        <v>53</v>
      </c>
      <c r="D140" s="9" t="s">
        <v>21</v>
      </c>
      <c r="E140" s="11" t="s">
        <v>27</v>
      </c>
      <c r="F140" s="60" t="s">
        <v>1986</v>
      </c>
      <c r="G140" s="9" t="s">
        <v>20</v>
      </c>
      <c r="H140" s="58">
        <v>32032345</v>
      </c>
      <c r="I140" s="58">
        <v>-6948008</v>
      </c>
      <c r="J140" s="58">
        <v>62719502</v>
      </c>
      <c r="K140" s="58">
        <v>124481130</v>
      </c>
      <c r="L140" s="58">
        <v>142901323</v>
      </c>
      <c r="M140" s="58">
        <v>69994539</v>
      </c>
      <c r="N140" s="57"/>
      <c r="O140" s="62">
        <v>41696209</v>
      </c>
      <c r="P140" s="58">
        <v>6688730</v>
      </c>
      <c r="Q140" s="58">
        <v>-47864178</v>
      </c>
      <c r="R140" s="58">
        <v>195389955.42164883</v>
      </c>
      <c r="S140" s="58">
        <v>147525777.42164883</v>
      </c>
      <c r="T140" s="58">
        <v>9005210</v>
      </c>
      <c r="U140" s="196">
        <v>30297706</v>
      </c>
      <c r="V140" s="58">
        <v>44481391</v>
      </c>
      <c r="W140" s="58">
        <v>53039248</v>
      </c>
      <c r="X140" s="61">
        <v>45013</v>
      </c>
      <c r="Y140" s="9" t="s">
        <v>60</v>
      </c>
    </row>
    <row r="141" spans="1:25" ht="14.25" customHeight="1">
      <c r="A141" s="9">
        <v>2022</v>
      </c>
      <c r="B141" s="10" t="s">
        <v>1488</v>
      </c>
      <c r="C141" s="9" t="s">
        <v>190</v>
      </c>
      <c r="D141" s="9" t="s">
        <v>21</v>
      </c>
      <c r="E141" s="11" t="s">
        <v>27</v>
      </c>
      <c r="F141" s="60" t="s">
        <v>1487</v>
      </c>
      <c r="G141" s="9" t="s">
        <v>20</v>
      </c>
      <c r="H141" s="58">
        <v>11651797</v>
      </c>
      <c r="I141" s="58">
        <v>-4300000</v>
      </c>
      <c r="J141" s="58">
        <v>42806915</v>
      </c>
      <c r="K141" s="58">
        <v>171372501</v>
      </c>
      <c r="L141" s="58">
        <v>57109113</v>
      </c>
      <c r="M141" s="58">
        <v>44190215</v>
      </c>
      <c r="N141" s="57"/>
      <c r="O141" s="62">
        <v>17638022</v>
      </c>
      <c r="P141" s="58">
        <v>4899742</v>
      </c>
      <c r="Q141" s="58">
        <v>-22599848</v>
      </c>
      <c r="R141" s="58">
        <v>158774171.88694692</v>
      </c>
      <c r="S141" s="58">
        <v>136174323.88694692</v>
      </c>
      <c r="T141" s="58">
        <v>4377375</v>
      </c>
      <c r="U141" s="196"/>
      <c r="V141" s="58">
        <v>10786768</v>
      </c>
      <c r="W141" s="58">
        <v>-25116591</v>
      </c>
      <c r="X141" s="61">
        <v>44896</v>
      </c>
      <c r="Y141" s="10" t="s">
        <v>60</v>
      </c>
    </row>
    <row r="142" spans="1:25" ht="14.25" customHeight="1">
      <c r="A142" s="9">
        <v>2022</v>
      </c>
      <c r="B142" s="10" t="s">
        <v>1486</v>
      </c>
      <c r="C142" s="9" t="s">
        <v>190</v>
      </c>
      <c r="D142" s="9" t="s">
        <v>21</v>
      </c>
      <c r="E142" s="11" t="s">
        <v>149</v>
      </c>
      <c r="F142" s="60" t="s">
        <v>1485</v>
      </c>
      <c r="G142" s="9" t="s">
        <v>20</v>
      </c>
      <c r="H142" s="58">
        <v>18862185</v>
      </c>
      <c r="I142" s="58"/>
      <c r="J142" s="58">
        <v>70916614</v>
      </c>
      <c r="K142" s="58">
        <v>10556715</v>
      </c>
      <c r="L142" s="58">
        <v>77133479</v>
      </c>
      <c r="M142" s="58">
        <v>73071493</v>
      </c>
      <c r="O142" s="62">
        <v>27798101</v>
      </c>
      <c r="P142" s="58">
        <v>10365145</v>
      </c>
      <c r="Q142" s="58">
        <v>-33345949</v>
      </c>
      <c r="R142" s="58">
        <v>221704008.50202432</v>
      </c>
      <c r="S142" s="58">
        <v>188358059.50202432</v>
      </c>
      <c r="T142" s="58">
        <v>7077827</v>
      </c>
      <c r="U142" s="196">
        <v>715783.72294415231</v>
      </c>
      <c r="V142" s="58">
        <v>2809407.7229441525</v>
      </c>
      <c r="W142" s="58">
        <v>-27065604</v>
      </c>
      <c r="X142" s="61">
        <v>45201</v>
      </c>
      <c r="Y142" s="10" t="s">
        <v>115</v>
      </c>
    </row>
    <row r="143" spans="1:25" ht="14.25" customHeight="1">
      <c r="A143" s="9">
        <v>2022</v>
      </c>
      <c r="B143" s="10" t="s">
        <v>1678</v>
      </c>
      <c r="C143" s="9" t="s">
        <v>55</v>
      </c>
      <c r="D143" s="9" t="s">
        <v>21</v>
      </c>
      <c r="E143" s="11" t="s">
        <v>178</v>
      </c>
      <c r="F143" s="60" t="s">
        <v>57</v>
      </c>
      <c r="G143" s="9" t="s">
        <v>20</v>
      </c>
      <c r="H143" s="58">
        <v>62017054</v>
      </c>
      <c r="I143" s="58">
        <v>-19178255</v>
      </c>
      <c r="J143" s="58">
        <v>182742045</v>
      </c>
      <c r="K143" s="58">
        <v>153447285</v>
      </c>
      <c r="L143" s="58">
        <v>508909951</v>
      </c>
      <c r="M143" s="58">
        <v>197914564</v>
      </c>
      <c r="N143" s="58">
        <v>22793881</v>
      </c>
      <c r="O143" s="62">
        <v>126062734</v>
      </c>
      <c r="P143" s="58">
        <v>60719886</v>
      </c>
      <c r="Q143" s="58">
        <v>-182040980</v>
      </c>
      <c r="R143" s="58">
        <v>1056181273</v>
      </c>
      <c r="S143" s="58">
        <v>874140293</v>
      </c>
      <c r="T143" s="58">
        <v>37025767</v>
      </c>
      <c r="U143" s="196">
        <v>9832133</v>
      </c>
      <c r="V143" s="58">
        <v>60112307</v>
      </c>
      <c r="W143" s="58">
        <v>52084592</v>
      </c>
      <c r="X143" s="61">
        <v>45013</v>
      </c>
      <c r="Y143" s="9"/>
    </row>
    <row r="144" spans="1:25" ht="14.25" customHeight="1">
      <c r="A144" s="9">
        <v>2022</v>
      </c>
      <c r="B144" s="10" t="s">
        <v>179</v>
      </c>
      <c r="C144" s="9" t="s">
        <v>54</v>
      </c>
      <c r="D144" s="9" t="s">
        <v>21</v>
      </c>
      <c r="E144" s="11" t="s">
        <v>178</v>
      </c>
      <c r="F144" s="60">
        <v>99010</v>
      </c>
      <c r="G144" s="9" t="s">
        <v>20</v>
      </c>
      <c r="H144" s="58">
        <v>338648</v>
      </c>
      <c r="I144" s="58"/>
      <c r="J144" s="58">
        <v>5677646</v>
      </c>
      <c r="K144" s="58">
        <v>50523</v>
      </c>
      <c r="L144" s="58">
        <v>31481312</v>
      </c>
      <c r="M144" s="58">
        <v>4654939</v>
      </c>
      <c r="N144" s="57"/>
      <c r="O144" s="62">
        <v>269639</v>
      </c>
      <c r="P144" s="58">
        <v>681949</v>
      </c>
      <c r="Q144" s="58">
        <v>-356313</v>
      </c>
      <c r="R144" s="58">
        <v>5719309.7913322616</v>
      </c>
      <c r="S144" s="58">
        <v>5362996.7913322616</v>
      </c>
      <c r="T144" s="58">
        <v>188599</v>
      </c>
      <c r="U144" s="196">
        <v>260860</v>
      </c>
      <c r="V144" s="58">
        <v>499929</v>
      </c>
      <c r="W144" s="58">
        <v>15432474</v>
      </c>
      <c r="X144" s="61">
        <v>44981</v>
      </c>
      <c r="Y144" s="10" t="s">
        <v>60</v>
      </c>
    </row>
    <row r="145" spans="1:25" ht="14.25" customHeight="1">
      <c r="A145" s="9">
        <v>2022</v>
      </c>
      <c r="B145" s="10" t="s">
        <v>1484</v>
      </c>
      <c r="C145" s="9" t="s">
        <v>190</v>
      </c>
      <c r="D145" s="9" t="s">
        <v>21</v>
      </c>
      <c r="E145" s="11" t="s">
        <v>178</v>
      </c>
      <c r="F145" s="60" t="s">
        <v>1483</v>
      </c>
      <c r="G145" s="9" t="s">
        <v>20</v>
      </c>
      <c r="H145" s="58">
        <v>20341082</v>
      </c>
      <c r="I145" s="58"/>
      <c r="J145" s="58">
        <v>96273600</v>
      </c>
      <c r="K145" s="58">
        <v>1762342</v>
      </c>
      <c r="L145" s="58">
        <v>126571708</v>
      </c>
      <c r="M145" s="58">
        <v>98591383</v>
      </c>
      <c r="N145" s="58"/>
      <c r="O145" s="62">
        <v>25762880</v>
      </c>
      <c r="P145" s="58">
        <v>17341439</v>
      </c>
      <c r="Q145" s="58">
        <v>-38974592</v>
      </c>
      <c r="R145" s="58">
        <v>231922300.40485832</v>
      </c>
      <c r="S145" s="58">
        <v>192947708.40485832</v>
      </c>
      <c r="T145" s="58">
        <v>6967699</v>
      </c>
      <c r="U145" s="196">
        <v>-1153.2857142857144</v>
      </c>
      <c r="V145" s="58">
        <v>5147939.7142857146</v>
      </c>
      <c r="W145" s="58">
        <v>-30267416</v>
      </c>
      <c r="X145" s="61">
        <v>44985</v>
      </c>
      <c r="Y145" s="10" t="s">
        <v>1482</v>
      </c>
    </row>
    <row r="146" spans="1:25" ht="14.25" customHeight="1">
      <c r="A146" s="9">
        <v>2022</v>
      </c>
      <c r="B146" s="10" t="s">
        <v>1481</v>
      </c>
      <c r="C146" s="9" t="s">
        <v>190</v>
      </c>
      <c r="D146" s="9" t="s">
        <v>21</v>
      </c>
      <c r="E146" s="11" t="s">
        <v>151</v>
      </c>
      <c r="F146" s="60" t="s">
        <v>1480</v>
      </c>
      <c r="G146" s="9" t="s">
        <v>20</v>
      </c>
      <c r="H146" s="58">
        <v>1766722</v>
      </c>
      <c r="I146" s="58"/>
      <c r="J146" s="58">
        <v>5891349</v>
      </c>
      <c r="K146" s="58">
        <v>4170027</v>
      </c>
      <c r="L146" s="58">
        <v>8033247</v>
      </c>
      <c r="M146" s="58">
        <v>6556674</v>
      </c>
      <c r="N146" s="57">
        <v>2229314</v>
      </c>
      <c r="O146" s="62"/>
      <c r="P146" s="58">
        <v>678198</v>
      </c>
      <c r="Q146" s="58">
        <v>-2437856</v>
      </c>
      <c r="R146" s="58">
        <v>17990981.649122801</v>
      </c>
      <c r="S146" s="58">
        <v>15553125.649122801</v>
      </c>
      <c r="T146" s="58">
        <v>506260</v>
      </c>
      <c r="U146" s="196"/>
      <c r="V146" s="58">
        <v>645364</v>
      </c>
      <c r="W146" s="58">
        <v>-1995286</v>
      </c>
      <c r="X146" s="61">
        <v>44907</v>
      </c>
      <c r="Y146" s="10" t="s">
        <v>60</v>
      </c>
    </row>
    <row r="147" spans="1:25" ht="14.25" customHeight="1">
      <c r="A147" s="9">
        <v>2022</v>
      </c>
      <c r="B147" s="10" t="s">
        <v>1479</v>
      </c>
      <c r="C147" s="9" t="s">
        <v>190</v>
      </c>
      <c r="D147" s="9" t="s">
        <v>21</v>
      </c>
      <c r="E147" s="11" t="s">
        <v>36</v>
      </c>
      <c r="F147" s="60" t="s">
        <v>1478</v>
      </c>
      <c r="G147" s="9" t="s">
        <v>20</v>
      </c>
      <c r="H147" s="58">
        <v>2061803</v>
      </c>
      <c r="I147" s="58"/>
      <c r="J147" s="58">
        <v>18357840</v>
      </c>
      <c r="K147" s="58">
        <v>21211633</v>
      </c>
      <c r="L147" s="58">
        <v>19283415</v>
      </c>
      <c r="M147" s="58">
        <v>18510260</v>
      </c>
      <c r="N147" s="57"/>
      <c r="O147" s="62">
        <v>3980506</v>
      </c>
      <c r="P147" s="58">
        <v>2836556</v>
      </c>
      <c r="Q147" s="58">
        <v>-7756432</v>
      </c>
      <c r="R147" s="58">
        <v>54356180.016447373</v>
      </c>
      <c r="S147" s="58">
        <v>46599748.016447373</v>
      </c>
      <c r="T147" s="58">
        <v>1713525</v>
      </c>
      <c r="U147" s="196"/>
      <c r="V147" s="58"/>
      <c r="W147" s="58">
        <v>-14708658</v>
      </c>
      <c r="X147" s="61">
        <v>45049</v>
      </c>
      <c r="Y147" s="10" t="s">
        <v>60</v>
      </c>
    </row>
    <row r="148" spans="1:25" ht="14.25" customHeight="1">
      <c r="A148" s="9">
        <v>2022</v>
      </c>
      <c r="B148" s="10" t="s">
        <v>1477</v>
      </c>
      <c r="C148" s="9" t="s">
        <v>190</v>
      </c>
      <c r="D148" s="9" t="s">
        <v>21</v>
      </c>
      <c r="E148" s="11" t="s">
        <v>27</v>
      </c>
      <c r="F148" s="60" t="s">
        <v>1476</v>
      </c>
      <c r="G148" s="9" t="s">
        <v>20</v>
      </c>
      <c r="H148" s="58">
        <v>1387922</v>
      </c>
      <c r="I148" s="58">
        <v>-330000</v>
      </c>
      <c r="J148" s="58">
        <v>46125914</v>
      </c>
      <c r="K148" s="58">
        <v>127661967</v>
      </c>
      <c r="L148" s="58">
        <v>50170104</v>
      </c>
      <c r="M148" s="58">
        <v>43188648</v>
      </c>
      <c r="N148" s="57">
        <v>257704</v>
      </c>
      <c r="O148" s="62">
        <v>4760028</v>
      </c>
      <c r="P148" s="58">
        <v>3806626</v>
      </c>
      <c r="Q148" s="58">
        <v>-21876530</v>
      </c>
      <c r="R148" s="58">
        <v>148238199.94519168</v>
      </c>
      <c r="S148" s="58">
        <v>126361669.94519167</v>
      </c>
      <c r="T148" s="58">
        <v>4504838</v>
      </c>
      <c r="U148" s="196"/>
      <c r="V148" s="58"/>
      <c r="W148" s="58">
        <v>-38512539</v>
      </c>
      <c r="X148" s="61">
        <v>44974</v>
      </c>
      <c r="Y148" s="10" t="s">
        <v>60</v>
      </c>
    </row>
    <row r="149" spans="1:25" ht="14.25" customHeight="1">
      <c r="A149" s="9">
        <v>2022</v>
      </c>
      <c r="B149" s="10" t="s">
        <v>1475</v>
      </c>
      <c r="C149" s="9" t="s">
        <v>190</v>
      </c>
      <c r="D149" s="9" t="s">
        <v>21</v>
      </c>
      <c r="E149" s="11" t="s">
        <v>28</v>
      </c>
      <c r="F149" s="60" t="s">
        <v>1474</v>
      </c>
      <c r="G149" s="9" t="s">
        <v>20</v>
      </c>
      <c r="H149" s="58">
        <v>61377940</v>
      </c>
      <c r="I149" s="58">
        <v>-6500000</v>
      </c>
      <c r="J149" s="58">
        <v>237979458</v>
      </c>
      <c r="K149" s="58">
        <v>182324991</v>
      </c>
      <c r="L149" s="58">
        <v>284402682</v>
      </c>
      <c r="M149" s="58">
        <v>254802605</v>
      </c>
      <c r="N149" s="57"/>
      <c r="O149" s="62">
        <v>88925024</v>
      </c>
      <c r="P149" s="58">
        <v>27325246</v>
      </c>
      <c r="Q149" s="58">
        <v>-128847536</v>
      </c>
      <c r="R149" s="58">
        <v>866629300.98684216</v>
      </c>
      <c r="S149" s="58">
        <v>737781764.98684216</v>
      </c>
      <c r="T149" s="58">
        <v>25583380</v>
      </c>
      <c r="U149" s="196"/>
      <c r="V149" s="58">
        <v>58045701</v>
      </c>
      <c r="W149" s="58">
        <v>-170345829</v>
      </c>
      <c r="X149" s="61">
        <v>44952</v>
      </c>
      <c r="Y149" s="10" t="s">
        <v>60</v>
      </c>
    </row>
    <row r="150" spans="1:25" ht="14.25" customHeight="1">
      <c r="A150" s="9">
        <v>2022</v>
      </c>
      <c r="B150" s="30" t="s">
        <v>2089</v>
      </c>
      <c r="C150" s="9" t="s">
        <v>53</v>
      </c>
      <c r="D150" s="9" t="s">
        <v>21</v>
      </c>
      <c r="E150" s="11" t="s">
        <v>34</v>
      </c>
      <c r="F150" s="60" t="s">
        <v>5445</v>
      </c>
      <c r="G150" s="9" t="s">
        <v>20</v>
      </c>
      <c r="H150" s="58">
        <v>20379597</v>
      </c>
      <c r="I150" s="58">
        <v>-1889933</v>
      </c>
      <c r="J150" s="58">
        <v>21902995</v>
      </c>
      <c r="K150" s="58">
        <v>36595836</v>
      </c>
      <c r="L150" s="58">
        <v>45869387</v>
      </c>
      <c r="M150" s="58">
        <v>24308648</v>
      </c>
      <c r="N150" s="57"/>
      <c r="O150" s="62">
        <v>12108936</v>
      </c>
      <c r="P150" s="58">
        <v>1404729</v>
      </c>
      <c r="Q150" s="58">
        <v>-3151283</v>
      </c>
      <c r="R150" s="58">
        <v>26911042</v>
      </c>
      <c r="S150" s="58">
        <v>23759759</v>
      </c>
      <c r="T150" s="58">
        <v>1178569</v>
      </c>
      <c r="U150" s="196"/>
      <c r="V150" s="58">
        <v>6796344</v>
      </c>
      <c r="W150" s="58">
        <v>12977162</v>
      </c>
      <c r="X150" s="61">
        <v>45015</v>
      </c>
      <c r="Y150" s="10" t="s">
        <v>60</v>
      </c>
    </row>
    <row r="151" spans="1:25" ht="14.4">
      <c r="A151" s="9">
        <v>2022</v>
      </c>
      <c r="B151" s="10" t="s">
        <v>1677</v>
      </c>
      <c r="C151" s="9" t="s">
        <v>55</v>
      </c>
      <c r="D151" s="9" t="s">
        <v>21</v>
      </c>
      <c r="E151" s="11" t="s">
        <v>290</v>
      </c>
      <c r="F151" s="60" t="s">
        <v>57</v>
      </c>
      <c r="G151" s="9" t="s">
        <v>20</v>
      </c>
      <c r="H151" s="58">
        <v>33102397</v>
      </c>
      <c r="I151" s="58">
        <v>-8365296</v>
      </c>
      <c r="J151" s="58">
        <v>62597646</v>
      </c>
      <c r="K151" s="58">
        <v>51358849</v>
      </c>
      <c r="L151" s="58">
        <v>132793484</v>
      </c>
      <c r="M151" s="58">
        <v>67599512</v>
      </c>
      <c r="N151" s="58">
        <v>1309522</v>
      </c>
      <c r="O151" s="62">
        <v>46951071</v>
      </c>
      <c r="P151" s="58">
        <v>12020281</v>
      </c>
      <c r="Q151" s="58">
        <v>-48357980</v>
      </c>
      <c r="R151" s="66">
        <v>243236930.51785713</v>
      </c>
      <c r="S151" s="66">
        <v>194878950.51785713</v>
      </c>
      <c r="T151" s="58">
        <v>9668280</v>
      </c>
      <c r="U151" s="196"/>
      <c r="V151" s="58">
        <v>1205119</v>
      </c>
      <c r="W151" s="58">
        <v>-37602426</v>
      </c>
      <c r="X151" s="61">
        <v>44949</v>
      </c>
      <c r="Y151" s="10" t="s">
        <v>60</v>
      </c>
    </row>
    <row r="152" spans="1:25" ht="14.25" customHeight="1">
      <c r="A152" s="9">
        <v>2022</v>
      </c>
      <c r="B152" s="10" t="s">
        <v>1473</v>
      </c>
      <c r="C152" s="9" t="s">
        <v>190</v>
      </c>
      <c r="D152" s="9" t="s">
        <v>21</v>
      </c>
      <c r="E152" s="11" t="s">
        <v>290</v>
      </c>
      <c r="F152" s="60" t="s">
        <v>1472</v>
      </c>
      <c r="G152" s="9" t="s">
        <v>20</v>
      </c>
      <c r="H152" s="58">
        <v>3034174</v>
      </c>
      <c r="I152" s="58">
        <v>-50000</v>
      </c>
      <c r="J152" s="58">
        <v>14892519</v>
      </c>
      <c r="K152" s="58">
        <v>51758</v>
      </c>
      <c r="L152" s="58">
        <v>21757725</v>
      </c>
      <c r="M152" s="58">
        <v>16013682</v>
      </c>
      <c r="O152" s="62">
        <v>3529668</v>
      </c>
      <c r="P152" s="58">
        <v>632033</v>
      </c>
      <c r="Q152" s="58">
        <v>-9563262</v>
      </c>
      <c r="R152" s="58">
        <v>59504944.130000003</v>
      </c>
      <c r="S152" s="58">
        <v>49941682.130000003</v>
      </c>
      <c r="T152" s="58">
        <v>1879685</v>
      </c>
      <c r="U152" s="196"/>
      <c r="V152" s="58">
        <v>1016344</v>
      </c>
      <c r="W152" s="58">
        <v>-9599340</v>
      </c>
      <c r="X152" s="61">
        <v>45114</v>
      </c>
      <c r="Y152" s="10" t="s">
        <v>60</v>
      </c>
    </row>
    <row r="153" spans="1:25" ht="14.25" customHeight="1">
      <c r="A153" s="9">
        <v>2022</v>
      </c>
      <c r="B153" s="9" t="s">
        <v>1985</v>
      </c>
      <c r="C153" s="9" t="s">
        <v>53</v>
      </c>
      <c r="D153" s="9" t="s">
        <v>21</v>
      </c>
      <c r="E153" s="11" t="s">
        <v>153</v>
      </c>
      <c r="F153" s="60" t="s">
        <v>1984</v>
      </c>
      <c r="G153" s="9" t="s">
        <v>20</v>
      </c>
      <c r="H153" s="58">
        <v>2870297</v>
      </c>
      <c r="I153" s="58">
        <v>-1516548</v>
      </c>
      <c r="J153" s="58">
        <v>18240908</v>
      </c>
      <c r="K153" s="58">
        <v>50965762</v>
      </c>
      <c r="L153" s="58">
        <v>54307520</v>
      </c>
      <c r="M153" s="58">
        <v>20695015</v>
      </c>
      <c r="N153" s="57"/>
      <c r="O153" s="62">
        <v>1688178</v>
      </c>
      <c r="P153" s="58">
        <v>893647</v>
      </c>
      <c r="Q153" s="58">
        <v>-18366529</v>
      </c>
      <c r="R153" s="58">
        <v>117255137</v>
      </c>
      <c r="S153" s="58">
        <v>98888608</v>
      </c>
      <c r="T153" s="58">
        <v>3354422</v>
      </c>
      <c r="U153" s="196"/>
      <c r="V153" s="58">
        <v>23973201</v>
      </c>
      <c r="W153" s="58">
        <v>-20515817</v>
      </c>
      <c r="X153" s="61">
        <v>45144</v>
      </c>
      <c r="Y153" s="9"/>
    </row>
    <row r="154" spans="1:25" ht="14.25" customHeight="1">
      <c r="A154" s="9">
        <v>2022</v>
      </c>
      <c r="B154" s="10" t="s">
        <v>1471</v>
      </c>
      <c r="C154" s="9" t="s">
        <v>190</v>
      </c>
      <c r="D154" s="9" t="s">
        <v>21</v>
      </c>
      <c r="E154" s="11" t="s">
        <v>153</v>
      </c>
      <c r="F154" s="60" t="s">
        <v>1470</v>
      </c>
      <c r="G154" s="9" t="s">
        <v>20</v>
      </c>
      <c r="H154" s="58">
        <v>31637470</v>
      </c>
      <c r="I154" s="58"/>
      <c r="J154" s="58">
        <v>165814742</v>
      </c>
      <c r="K154" s="58">
        <v>120849725</v>
      </c>
      <c r="L154" s="58">
        <v>179398392</v>
      </c>
      <c r="M154" s="58">
        <v>168131973</v>
      </c>
      <c r="N154" s="56">
        <v>44867845</v>
      </c>
      <c r="O154" s="62"/>
      <c r="P154" s="58">
        <v>21584835</v>
      </c>
      <c r="Q154" s="58">
        <v>-55771646</v>
      </c>
      <c r="R154" s="58">
        <v>377427160.80000001</v>
      </c>
      <c r="S154" s="58">
        <v>321655514.80000001</v>
      </c>
      <c r="T154" s="58">
        <v>13914733</v>
      </c>
      <c r="U154" s="196"/>
      <c r="V154" s="58">
        <v>50056116</v>
      </c>
      <c r="W154" s="58">
        <v>-143855305</v>
      </c>
      <c r="X154" s="61">
        <v>44991</v>
      </c>
      <c r="Y154" s="10" t="s">
        <v>60</v>
      </c>
    </row>
    <row r="155" spans="1:25" ht="14.25" customHeight="1">
      <c r="A155" s="9">
        <v>2022</v>
      </c>
      <c r="B155" s="9" t="s">
        <v>1983</v>
      </c>
      <c r="C155" s="9" t="s">
        <v>53</v>
      </c>
      <c r="D155" s="9" t="s">
        <v>21</v>
      </c>
      <c r="E155" s="11" t="s">
        <v>151</v>
      </c>
      <c r="F155" s="60" t="s">
        <v>1370</v>
      </c>
      <c r="G155" s="9" t="s">
        <v>20</v>
      </c>
      <c r="H155" s="58">
        <v>11798275</v>
      </c>
      <c r="I155" s="58">
        <v>-66888</v>
      </c>
      <c r="J155" s="58">
        <v>6414131</v>
      </c>
      <c r="K155" s="58">
        <v>1587993</v>
      </c>
      <c r="L155" s="58">
        <v>24080288</v>
      </c>
      <c r="M155" s="58">
        <v>10904121</v>
      </c>
      <c r="N155" s="57"/>
      <c r="O155" s="62">
        <v>6751124</v>
      </c>
      <c r="P155" s="58">
        <v>1934072</v>
      </c>
      <c r="Q155" s="58">
        <v>-9474086</v>
      </c>
      <c r="R155" s="58">
        <v>58554301.606922105</v>
      </c>
      <c r="S155" s="58">
        <v>49080215.606922105</v>
      </c>
      <c r="T155" s="58">
        <v>2129657</v>
      </c>
      <c r="U155" s="196"/>
      <c r="V155" s="58"/>
      <c r="W155" s="58">
        <v>10287275</v>
      </c>
      <c r="X155" s="61">
        <v>45030</v>
      </c>
      <c r="Y155" s="9" t="s">
        <v>60</v>
      </c>
    </row>
    <row r="156" spans="1:25" ht="14.25" customHeight="1">
      <c r="A156" s="9">
        <v>2022</v>
      </c>
      <c r="B156" s="10" t="s">
        <v>177</v>
      </c>
      <c r="C156" s="9" t="s">
        <v>54</v>
      </c>
      <c r="D156" s="9" t="s">
        <v>21</v>
      </c>
      <c r="E156" s="11" t="s">
        <v>52</v>
      </c>
      <c r="F156" s="60">
        <v>99011</v>
      </c>
      <c r="G156" s="9" t="s">
        <v>20</v>
      </c>
      <c r="H156" s="58">
        <v>2103687</v>
      </c>
      <c r="I156" s="58"/>
      <c r="J156" s="58">
        <v>8699793</v>
      </c>
      <c r="K156" s="58"/>
      <c r="L156" s="58">
        <v>10155980</v>
      </c>
      <c r="M156" s="58">
        <v>6263494</v>
      </c>
      <c r="N156" s="56"/>
      <c r="O156" s="62">
        <v>1315696</v>
      </c>
      <c r="P156" s="58">
        <v>167249</v>
      </c>
      <c r="Q156" s="58"/>
      <c r="R156" s="58"/>
      <c r="S156" s="58"/>
      <c r="T156" s="58"/>
      <c r="U156" s="196"/>
      <c r="V156" s="58"/>
      <c r="W156" s="58">
        <v>6913527</v>
      </c>
      <c r="X156" s="61">
        <v>45152</v>
      </c>
      <c r="Y156" s="9"/>
    </row>
    <row r="157" spans="1:25" ht="14.25" customHeight="1">
      <c r="A157" s="9">
        <v>2022</v>
      </c>
      <c r="B157" s="10" t="s">
        <v>176</v>
      </c>
      <c r="C157" s="9" t="s">
        <v>54</v>
      </c>
      <c r="D157" s="9" t="s">
        <v>21</v>
      </c>
      <c r="E157" s="11" t="s">
        <v>175</v>
      </c>
      <c r="F157" s="60">
        <v>99012</v>
      </c>
      <c r="G157" s="9" t="s">
        <v>20</v>
      </c>
      <c r="H157" s="58">
        <v>866241</v>
      </c>
      <c r="I157" s="58"/>
      <c r="J157" s="58">
        <v>15384281</v>
      </c>
      <c r="K157" s="58">
        <v>777581</v>
      </c>
      <c r="L157" s="58">
        <v>15391291</v>
      </c>
      <c r="M157" s="58">
        <v>15391291</v>
      </c>
      <c r="N157" s="56">
        <v>230728</v>
      </c>
      <c r="O157" s="62">
        <v>52997</v>
      </c>
      <c r="P157" s="58">
        <v>268044</v>
      </c>
      <c r="Q157" s="58"/>
      <c r="R157" s="58"/>
      <c r="S157" s="58"/>
      <c r="T157" s="58"/>
      <c r="U157" s="196"/>
      <c r="V157" s="58"/>
      <c r="W157" s="58">
        <v>811482</v>
      </c>
      <c r="X157" s="61">
        <v>45103</v>
      </c>
      <c r="Y157" s="9"/>
    </row>
    <row r="158" spans="1:25" ht="14.25" customHeight="1">
      <c r="A158" s="9">
        <v>2022</v>
      </c>
      <c r="B158" s="10" t="s">
        <v>2090</v>
      </c>
      <c r="C158" s="9" t="s">
        <v>53</v>
      </c>
      <c r="D158" s="9" t="s">
        <v>21</v>
      </c>
      <c r="E158" s="11" t="s">
        <v>63</v>
      </c>
      <c r="F158" s="60" t="s">
        <v>5564</v>
      </c>
      <c r="G158" s="9" t="s">
        <v>20</v>
      </c>
      <c r="H158" s="58">
        <v>8726837</v>
      </c>
      <c r="I158" s="58">
        <v>-91849</v>
      </c>
      <c r="J158" s="58">
        <v>7484909</v>
      </c>
      <c r="K158" s="58">
        <v>477091</v>
      </c>
      <c r="L158" s="58">
        <v>12867146</v>
      </c>
      <c r="M158" s="58">
        <v>8904984</v>
      </c>
      <c r="O158" s="62">
        <v>11027424</v>
      </c>
      <c r="P158" s="58">
        <v>3053511</v>
      </c>
      <c r="Q158" s="58">
        <v>-445340</v>
      </c>
      <c r="R158" s="58">
        <v>3803074.2954739546</v>
      </c>
      <c r="S158" s="58">
        <v>3357734.2954739546</v>
      </c>
      <c r="T158" s="58">
        <v>156867</v>
      </c>
      <c r="U158" s="196"/>
      <c r="V158" s="58"/>
      <c r="W158" s="58">
        <v>7892206</v>
      </c>
      <c r="X158" s="61">
        <v>45009</v>
      </c>
      <c r="Y158" s="10" t="s">
        <v>60</v>
      </c>
    </row>
    <row r="159" spans="1:25" ht="14.25" customHeight="1">
      <c r="A159" s="9">
        <v>2022</v>
      </c>
      <c r="B159" s="10" t="s">
        <v>1469</v>
      </c>
      <c r="C159" s="9" t="s">
        <v>190</v>
      </c>
      <c r="D159" s="9" t="s">
        <v>21</v>
      </c>
      <c r="E159" s="11" t="s">
        <v>153</v>
      </c>
      <c r="F159" s="60" t="s">
        <v>1468</v>
      </c>
      <c r="G159" s="9" t="s">
        <v>20</v>
      </c>
      <c r="H159" s="58">
        <v>3368125</v>
      </c>
      <c r="I159" s="58"/>
      <c r="J159" s="58">
        <v>18864426</v>
      </c>
      <c r="K159" s="58">
        <v>19509709</v>
      </c>
      <c r="L159" s="58">
        <v>23744780</v>
      </c>
      <c r="M159" s="58">
        <v>20287669</v>
      </c>
      <c r="N159" s="56">
        <v>6141351</v>
      </c>
      <c r="O159" s="62"/>
      <c r="P159" s="58">
        <v>2095842</v>
      </c>
      <c r="Q159" s="58">
        <v>-9039335</v>
      </c>
      <c r="R159" s="58">
        <v>60913252.619999997</v>
      </c>
      <c r="S159" s="58">
        <v>51873917.619999997</v>
      </c>
      <c r="T159" s="58">
        <v>1815762</v>
      </c>
      <c r="U159" s="196"/>
      <c r="V159" s="58">
        <v>965979</v>
      </c>
      <c r="W159" s="58">
        <v>-9456211</v>
      </c>
      <c r="X159" s="61">
        <v>45005</v>
      </c>
      <c r="Y159" s="10" t="s">
        <v>60</v>
      </c>
    </row>
    <row r="160" spans="1:25" ht="14.25" customHeight="1">
      <c r="A160" s="9">
        <v>2022</v>
      </c>
      <c r="B160" s="10" t="s">
        <v>2092</v>
      </c>
      <c r="C160" s="9" t="s">
        <v>53</v>
      </c>
      <c r="D160" s="9" t="s">
        <v>21</v>
      </c>
      <c r="E160" s="11" t="s">
        <v>48</v>
      </c>
      <c r="F160" s="60" t="s">
        <v>5477</v>
      </c>
      <c r="G160" s="9" t="s">
        <v>20</v>
      </c>
      <c r="H160" s="58">
        <v>13325037</v>
      </c>
      <c r="I160" s="58">
        <v>-613563</v>
      </c>
      <c r="J160" s="58">
        <v>12932280</v>
      </c>
      <c r="K160" s="58">
        <v>11334528</v>
      </c>
      <c r="L160" s="58">
        <v>30635608</v>
      </c>
      <c r="M160" s="58">
        <v>19094840</v>
      </c>
      <c r="N160" s="57"/>
      <c r="O160" s="62">
        <v>11133976</v>
      </c>
      <c r="P160" s="58">
        <v>287374</v>
      </c>
      <c r="Q160" s="58">
        <v>-4907457</v>
      </c>
      <c r="R160" s="58">
        <v>41908257.899231434</v>
      </c>
      <c r="S160" s="58">
        <v>37000800.899231434</v>
      </c>
      <c r="T160" s="58">
        <v>1441093</v>
      </c>
      <c r="U160" s="196"/>
      <c r="V160" s="58">
        <v>2973745</v>
      </c>
      <c r="W160" s="58">
        <v>4925248</v>
      </c>
      <c r="X160" s="61">
        <v>45128</v>
      </c>
      <c r="Y160" s="10" t="s">
        <v>60</v>
      </c>
    </row>
    <row r="161" spans="1:25" ht="14.25" customHeight="1">
      <c r="A161" s="9">
        <v>2022</v>
      </c>
      <c r="B161" s="10" t="s">
        <v>1467</v>
      </c>
      <c r="C161" s="9" t="s">
        <v>190</v>
      </c>
      <c r="D161" s="9" t="s">
        <v>21</v>
      </c>
      <c r="E161" s="11" t="s">
        <v>48</v>
      </c>
      <c r="F161" s="60" t="s">
        <v>1466</v>
      </c>
      <c r="G161" s="9" t="s">
        <v>20</v>
      </c>
      <c r="H161" s="58">
        <v>7507718</v>
      </c>
      <c r="I161" s="58">
        <v>-281171</v>
      </c>
      <c r="J161" s="58">
        <v>20574123</v>
      </c>
      <c r="K161" s="58">
        <v>34947036</v>
      </c>
      <c r="L161" s="58">
        <v>21550148</v>
      </c>
      <c r="M161" s="58">
        <v>21377115</v>
      </c>
      <c r="N161" s="57"/>
      <c r="O161" s="62">
        <v>9482895</v>
      </c>
      <c r="P161" s="58">
        <v>1057688</v>
      </c>
      <c r="Q161" s="58">
        <v>-10584186</v>
      </c>
      <c r="R161" s="58">
        <v>72303647.200000003</v>
      </c>
      <c r="S161" s="58">
        <v>61719461.200000003</v>
      </c>
      <c r="T161" s="58">
        <v>2188648</v>
      </c>
      <c r="U161" s="196">
        <v>1417774</v>
      </c>
      <c r="V161" s="58">
        <v>780575</v>
      </c>
      <c r="W161" s="58">
        <v>-5875129</v>
      </c>
      <c r="X161" s="61">
        <v>44932</v>
      </c>
      <c r="Y161" s="52" t="s">
        <v>60</v>
      </c>
    </row>
    <row r="162" spans="1:25" ht="14.25" customHeight="1">
      <c r="A162" s="9">
        <v>2022</v>
      </c>
      <c r="B162" s="10" t="s">
        <v>174</v>
      </c>
      <c r="C162" s="9" t="s">
        <v>54</v>
      </c>
      <c r="D162" s="9" t="s">
        <v>21</v>
      </c>
      <c r="E162" s="11" t="s">
        <v>118</v>
      </c>
      <c r="F162" s="60">
        <v>99013</v>
      </c>
      <c r="G162" s="9" t="s">
        <v>20</v>
      </c>
      <c r="H162" s="58"/>
      <c r="I162" s="58"/>
      <c r="J162" s="58">
        <v>427381418</v>
      </c>
      <c r="K162" s="58">
        <v>1043118</v>
      </c>
      <c r="L162" s="58">
        <v>427231233</v>
      </c>
      <c r="M162" s="58">
        <v>426188115</v>
      </c>
      <c r="N162" s="56">
        <v>16548400</v>
      </c>
      <c r="O162" s="62"/>
      <c r="P162" s="58">
        <v>52720961</v>
      </c>
      <c r="Q162" s="58"/>
      <c r="R162" s="58"/>
      <c r="S162" s="58"/>
      <c r="T162" s="58"/>
      <c r="U162" s="196"/>
      <c r="V162" s="58"/>
      <c r="W162" s="58">
        <v>6589562</v>
      </c>
      <c r="X162" s="61">
        <v>45013</v>
      </c>
      <c r="Y162" s="9"/>
    </row>
    <row r="163" spans="1:25" ht="14.25" customHeight="1">
      <c r="A163" s="9">
        <v>2022</v>
      </c>
      <c r="B163" s="30" t="s">
        <v>5750</v>
      </c>
      <c r="C163" s="10" t="s">
        <v>54</v>
      </c>
      <c r="D163" s="9" t="s">
        <v>21</v>
      </c>
      <c r="E163" s="11" t="s">
        <v>107</v>
      </c>
      <c r="F163" s="60" t="s">
        <v>5751</v>
      </c>
      <c r="G163" s="9" t="s">
        <v>20</v>
      </c>
      <c r="H163" s="58">
        <v>744149</v>
      </c>
      <c r="I163" s="58"/>
      <c r="J163" s="58">
        <v>406072</v>
      </c>
      <c r="K163" s="58">
        <v>90563</v>
      </c>
      <c r="L163" s="58">
        <v>789659</v>
      </c>
      <c r="M163" s="58">
        <v>789659</v>
      </c>
      <c r="N163" s="57">
        <v>846800</v>
      </c>
      <c r="O163" s="62"/>
      <c r="P163" s="58">
        <v>16467</v>
      </c>
      <c r="Q163" s="58"/>
      <c r="R163" s="58"/>
      <c r="S163" s="58"/>
      <c r="T163" s="58"/>
      <c r="U163" s="196"/>
      <c r="V163" s="58"/>
      <c r="W163" s="58">
        <v>744149</v>
      </c>
      <c r="X163" s="61">
        <v>44963</v>
      </c>
      <c r="Y163" s="9"/>
    </row>
    <row r="164" spans="1:25" ht="14.25" customHeight="1">
      <c r="A164" s="9">
        <v>2022</v>
      </c>
      <c r="B164" s="9" t="s">
        <v>1982</v>
      </c>
      <c r="C164" s="9" t="s">
        <v>53</v>
      </c>
      <c r="D164" s="9" t="s">
        <v>21</v>
      </c>
      <c r="E164" s="11" t="s">
        <v>65</v>
      </c>
      <c r="F164" s="60">
        <v>10046</v>
      </c>
      <c r="G164" s="9" t="s">
        <v>20</v>
      </c>
      <c r="H164" s="58">
        <v>72940298</v>
      </c>
      <c r="I164" s="58">
        <v>-3235069</v>
      </c>
      <c r="J164" s="58">
        <v>37393956</v>
      </c>
      <c r="K164" s="58">
        <v>30295470</v>
      </c>
      <c r="L164" s="58">
        <v>104229770</v>
      </c>
      <c r="M164" s="58">
        <v>46669628</v>
      </c>
      <c r="N164" s="57"/>
      <c r="O164" s="62">
        <v>90416796</v>
      </c>
      <c r="P164" s="58">
        <v>10082170</v>
      </c>
      <c r="Q164" s="58">
        <v>-16662363</v>
      </c>
      <c r="R164" s="58">
        <v>126439839</v>
      </c>
      <c r="S164" s="58">
        <v>109777476</v>
      </c>
      <c r="T164" s="58">
        <v>4032131</v>
      </c>
      <c r="U164" s="196">
        <v>5741922</v>
      </c>
      <c r="V164" s="58">
        <v>6277773</v>
      </c>
      <c r="W164" s="58">
        <v>149389405</v>
      </c>
      <c r="X164" s="61">
        <v>44947</v>
      </c>
      <c r="Y164" s="9"/>
    </row>
    <row r="165" spans="1:25" ht="14.25" customHeight="1">
      <c r="A165" s="9">
        <v>2022</v>
      </c>
      <c r="B165" s="10" t="s">
        <v>1465</v>
      </c>
      <c r="C165" s="9" t="s">
        <v>190</v>
      </c>
      <c r="D165" s="9" t="s">
        <v>21</v>
      </c>
      <c r="E165" s="11" t="s">
        <v>98</v>
      </c>
      <c r="F165" s="60" t="s">
        <v>1464</v>
      </c>
      <c r="G165" s="9" t="s">
        <v>20</v>
      </c>
      <c r="H165" s="58">
        <v>6013744</v>
      </c>
      <c r="I165" s="58"/>
      <c r="J165" s="58">
        <v>41294333</v>
      </c>
      <c r="K165" s="58">
        <v>65876267</v>
      </c>
      <c r="L165" s="58">
        <v>54127196</v>
      </c>
      <c r="M165" s="58">
        <v>40640707</v>
      </c>
      <c r="O165" s="62">
        <v>9765168</v>
      </c>
      <c r="P165" s="58">
        <v>2777746</v>
      </c>
      <c r="Q165" s="58">
        <v>-20354043</v>
      </c>
      <c r="R165" s="58">
        <v>71217189.519999996</v>
      </c>
      <c r="S165" s="58">
        <v>50863146.520000003</v>
      </c>
      <c r="T165" s="58">
        <v>4052075</v>
      </c>
      <c r="U165" s="196"/>
      <c r="V165" s="58"/>
      <c r="W165" s="58">
        <v>-26928868</v>
      </c>
      <c r="X165" s="61">
        <v>45180</v>
      </c>
      <c r="Y165" s="52" t="s">
        <v>60</v>
      </c>
    </row>
    <row r="166" spans="1:25" ht="14.25" customHeight="1">
      <c r="A166" s="9">
        <v>2022</v>
      </c>
      <c r="B166" s="10" t="s">
        <v>1463</v>
      </c>
      <c r="C166" s="9" t="s">
        <v>190</v>
      </c>
      <c r="D166" s="9" t="s">
        <v>21</v>
      </c>
      <c r="E166" s="11" t="s">
        <v>74</v>
      </c>
      <c r="F166" s="60" t="s">
        <v>1462</v>
      </c>
      <c r="G166" s="9" t="s">
        <v>20</v>
      </c>
      <c r="H166" s="58">
        <v>2083177</v>
      </c>
      <c r="I166" s="58"/>
      <c r="J166" s="58">
        <v>5476473</v>
      </c>
      <c r="K166" s="58">
        <v>3727242</v>
      </c>
      <c r="L166" s="58">
        <v>6569487</v>
      </c>
      <c r="M166" s="58">
        <v>6406530</v>
      </c>
      <c r="N166" s="56">
        <v>2082861</v>
      </c>
      <c r="O166" s="62"/>
      <c r="P166" s="58">
        <v>323046</v>
      </c>
      <c r="Q166" s="58">
        <v>-2467801</v>
      </c>
      <c r="R166" s="58">
        <v>16719857.894736843</v>
      </c>
      <c r="S166" s="58">
        <v>14252056.894736843</v>
      </c>
      <c r="T166" s="58">
        <v>531586</v>
      </c>
      <c r="U166" s="196"/>
      <c r="V166" s="58">
        <v>446189</v>
      </c>
      <c r="W166" s="58">
        <v>-3522362</v>
      </c>
      <c r="X166" s="61">
        <v>44961</v>
      </c>
      <c r="Y166" s="10" t="s">
        <v>60</v>
      </c>
    </row>
    <row r="167" spans="1:25" ht="14.25" customHeight="1">
      <c r="A167" s="9">
        <v>2022</v>
      </c>
      <c r="B167" s="9" t="s">
        <v>1981</v>
      </c>
      <c r="C167" s="9" t="s">
        <v>53</v>
      </c>
      <c r="D167" s="9" t="s">
        <v>21</v>
      </c>
      <c r="E167" s="11" t="s">
        <v>98</v>
      </c>
      <c r="F167" s="60">
        <v>10345</v>
      </c>
      <c r="G167" s="9" t="s">
        <v>20</v>
      </c>
      <c r="H167" s="58">
        <v>21926791</v>
      </c>
      <c r="I167" s="58">
        <v>-4263095</v>
      </c>
      <c r="J167" s="58">
        <v>52025369</v>
      </c>
      <c r="K167" s="58">
        <v>67281981</v>
      </c>
      <c r="L167" s="58">
        <v>72528363</v>
      </c>
      <c r="M167" s="58">
        <v>56432380</v>
      </c>
      <c r="N167" s="57"/>
      <c r="O167" s="62">
        <v>21131590</v>
      </c>
      <c r="P167" s="58">
        <v>7182984</v>
      </c>
      <c r="Q167" s="58">
        <v>-38138000</v>
      </c>
      <c r="R167" s="58">
        <v>235282102.85096705</v>
      </c>
      <c r="S167" s="58">
        <v>197144102.85096705</v>
      </c>
      <c r="T167" s="58">
        <v>9214209</v>
      </c>
      <c r="U167" s="196">
        <v>6605325</v>
      </c>
      <c r="V167" s="58">
        <v>11272372</v>
      </c>
      <c r="W167" s="58">
        <v>-32155840</v>
      </c>
      <c r="X167" s="61">
        <v>45000</v>
      </c>
      <c r="Y167" s="9" t="s">
        <v>60</v>
      </c>
    </row>
    <row r="168" spans="1:25" ht="14.25" customHeight="1">
      <c r="A168" s="9">
        <v>2022</v>
      </c>
      <c r="B168" s="10" t="s">
        <v>1461</v>
      </c>
      <c r="C168" s="9" t="s">
        <v>190</v>
      </c>
      <c r="D168" s="9" t="s">
        <v>21</v>
      </c>
      <c r="E168" s="11" t="s">
        <v>98</v>
      </c>
      <c r="F168" s="60" t="s">
        <v>1460</v>
      </c>
      <c r="G168" s="9" t="s">
        <v>20</v>
      </c>
      <c r="H168" s="58">
        <v>37835325</v>
      </c>
      <c r="I168" s="58"/>
      <c r="J168" s="58">
        <v>131497983</v>
      </c>
      <c r="K168" s="58">
        <v>377234861</v>
      </c>
      <c r="L168" s="58">
        <v>208175807</v>
      </c>
      <c r="M168" s="58">
        <v>140521225</v>
      </c>
      <c r="N168" s="56"/>
      <c r="O168" s="56">
        <v>55981073</v>
      </c>
      <c r="P168" s="58">
        <v>6027079</v>
      </c>
      <c r="Q168" s="58">
        <v>-59678966</v>
      </c>
      <c r="R168" s="58">
        <v>411522438.0566802</v>
      </c>
      <c r="S168" s="58">
        <v>351843472.0566802</v>
      </c>
      <c r="T168" s="58">
        <v>9655375</v>
      </c>
      <c r="U168" s="196">
        <v>2215926.269765594</v>
      </c>
      <c r="V168" s="58">
        <v>16056412.269765593</v>
      </c>
      <c r="W168" s="58">
        <v>-49098218</v>
      </c>
      <c r="X168" s="61">
        <v>44987</v>
      </c>
      <c r="Y168" s="9" t="s">
        <v>115</v>
      </c>
    </row>
    <row r="169" spans="1:25" ht="14.25" customHeight="1">
      <c r="A169" s="9">
        <v>2022</v>
      </c>
      <c r="B169" s="10" t="s">
        <v>1459</v>
      </c>
      <c r="C169" s="9" t="s">
        <v>190</v>
      </c>
      <c r="D169" s="9" t="s">
        <v>21</v>
      </c>
      <c r="E169" s="11" t="s">
        <v>98</v>
      </c>
      <c r="F169" s="60" t="s">
        <v>1458</v>
      </c>
      <c r="G169" s="9" t="s">
        <v>20</v>
      </c>
      <c r="H169" s="58">
        <v>29209329</v>
      </c>
      <c r="I169" s="58">
        <v>-600000</v>
      </c>
      <c r="J169" s="58">
        <v>99657229</v>
      </c>
      <c r="K169" s="58">
        <v>245262090</v>
      </c>
      <c r="L169" s="58">
        <v>144182451</v>
      </c>
      <c r="M169" s="58">
        <v>109225568</v>
      </c>
      <c r="O169" s="62">
        <v>40768781</v>
      </c>
      <c r="P169" s="58">
        <v>8074868</v>
      </c>
      <c r="Q169" s="58">
        <v>-58008669</v>
      </c>
      <c r="R169" s="58">
        <v>386798000.40485835</v>
      </c>
      <c r="S169" s="58">
        <v>328789331.40485835</v>
      </c>
      <c r="T169" s="58">
        <v>11471775</v>
      </c>
      <c r="U169" s="196">
        <v>11310795</v>
      </c>
      <c r="V169" s="58">
        <v>18492066</v>
      </c>
      <c r="W169" s="58">
        <v>-63887046</v>
      </c>
      <c r="X169" s="61">
        <v>45016</v>
      </c>
      <c r="Y169" s="9" t="s">
        <v>60</v>
      </c>
    </row>
    <row r="170" spans="1:25" ht="14.25" customHeight="1">
      <c r="A170" s="9">
        <v>2022</v>
      </c>
      <c r="B170" s="30" t="s">
        <v>2093</v>
      </c>
      <c r="C170" s="9" t="s">
        <v>53</v>
      </c>
      <c r="D170" s="9" t="s">
        <v>21</v>
      </c>
      <c r="E170" s="11" t="s">
        <v>63</v>
      </c>
      <c r="F170" s="60" t="s">
        <v>5557</v>
      </c>
      <c r="G170" s="9" t="s">
        <v>20</v>
      </c>
      <c r="H170" s="58">
        <v>4969245</v>
      </c>
      <c r="I170" s="58">
        <v>-326416</v>
      </c>
      <c r="J170" s="58">
        <v>8049707</v>
      </c>
      <c r="K170" s="58">
        <v>844258</v>
      </c>
      <c r="L170" s="58">
        <v>9047383</v>
      </c>
      <c r="M170" s="58">
        <v>7366519</v>
      </c>
      <c r="N170" s="57"/>
      <c r="O170" s="62">
        <v>5469348</v>
      </c>
      <c r="P170" s="58">
        <v>1235621</v>
      </c>
      <c r="Q170" s="58">
        <v>-252921</v>
      </c>
      <c r="R170" s="58">
        <v>1994645</v>
      </c>
      <c r="S170" s="58">
        <v>1741724</v>
      </c>
      <c r="T170" s="58">
        <v>101915</v>
      </c>
      <c r="U170" s="196"/>
      <c r="V170" s="58">
        <v>437121</v>
      </c>
      <c r="W170" s="58">
        <v>4838699</v>
      </c>
      <c r="X170" s="61">
        <v>44924</v>
      </c>
      <c r="Y170" s="10" t="s">
        <v>60</v>
      </c>
    </row>
    <row r="171" spans="1:25" ht="14.25" customHeight="1">
      <c r="A171" s="9">
        <v>2022</v>
      </c>
      <c r="B171" s="10" t="s">
        <v>1457</v>
      </c>
      <c r="C171" s="9" t="s">
        <v>190</v>
      </c>
      <c r="D171" s="9" t="s">
        <v>21</v>
      </c>
      <c r="E171" s="11" t="s">
        <v>134</v>
      </c>
      <c r="F171" s="60" t="s">
        <v>1456</v>
      </c>
      <c r="G171" s="9" t="s">
        <v>20</v>
      </c>
      <c r="H171" s="58">
        <v>71196550</v>
      </c>
      <c r="I171" s="58"/>
      <c r="J171" s="58">
        <v>588756938</v>
      </c>
      <c r="K171" s="58">
        <v>61793125</v>
      </c>
      <c r="L171" s="58">
        <v>606204322</v>
      </c>
      <c r="M171" s="58">
        <v>591461944</v>
      </c>
      <c r="O171" s="62">
        <v>107957093</v>
      </c>
      <c r="P171" s="58">
        <v>47660071</v>
      </c>
      <c r="Q171" s="58">
        <v>-297827136</v>
      </c>
      <c r="R171" s="58">
        <v>2016252916.4210529</v>
      </c>
      <c r="S171" s="58">
        <v>1718425780.4210529</v>
      </c>
      <c r="T171" s="58">
        <v>59925590</v>
      </c>
      <c r="U171" s="196"/>
      <c r="V171" s="58">
        <v>112640528</v>
      </c>
      <c r="W171" s="58">
        <v>-475718373</v>
      </c>
      <c r="X171" s="61">
        <v>45266</v>
      </c>
      <c r="Y171" s="9" t="s">
        <v>1455</v>
      </c>
    </row>
    <row r="172" spans="1:25" ht="14.25" customHeight="1">
      <c r="A172" s="9">
        <v>2022</v>
      </c>
      <c r="B172" s="9" t="s">
        <v>1980</v>
      </c>
      <c r="C172" s="9" t="s">
        <v>53</v>
      </c>
      <c r="D172" s="9" t="s">
        <v>21</v>
      </c>
      <c r="E172" s="11" t="s">
        <v>125</v>
      </c>
      <c r="F172" s="60">
        <v>11040</v>
      </c>
      <c r="G172" s="9" t="s">
        <v>20</v>
      </c>
      <c r="H172" s="58">
        <v>10961638</v>
      </c>
      <c r="I172" s="58">
        <v>-3188343</v>
      </c>
      <c r="J172" s="58">
        <v>15910052</v>
      </c>
      <c r="K172" s="58">
        <v>2102643</v>
      </c>
      <c r="L172" s="58">
        <v>21780269</v>
      </c>
      <c r="M172" s="58">
        <v>18886547</v>
      </c>
      <c r="O172" s="62">
        <v>9601797</v>
      </c>
      <c r="P172" s="58">
        <v>1278985</v>
      </c>
      <c r="Q172" s="58">
        <v>-17108187</v>
      </c>
      <c r="R172" s="58">
        <v>152676087.43126476</v>
      </c>
      <c r="S172" s="58">
        <v>135567900.43126476</v>
      </c>
      <c r="T172" s="58">
        <v>2685280</v>
      </c>
      <c r="U172" s="196">
        <v>557373</v>
      </c>
      <c r="V172" s="58">
        <v>2199688</v>
      </c>
      <c r="W172" s="58">
        <v>-11571350</v>
      </c>
      <c r="X172" s="61">
        <v>45159</v>
      </c>
      <c r="Y172" s="9" t="s">
        <v>60</v>
      </c>
    </row>
    <row r="173" spans="1:25" ht="14.25" customHeight="1">
      <c r="A173" s="9">
        <v>2022</v>
      </c>
      <c r="B173" s="10" t="s">
        <v>1454</v>
      </c>
      <c r="C173" s="9" t="s">
        <v>190</v>
      </c>
      <c r="D173" s="9" t="s">
        <v>21</v>
      </c>
      <c r="E173" s="11" t="s">
        <v>28</v>
      </c>
      <c r="F173" s="60" t="s">
        <v>1453</v>
      </c>
      <c r="G173" s="9" t="s">
        <v>20</v>
      </c>
      <c r="H173" s="58">
        <v>1047520</v>
      </c>
      <c r="I173" s="58">
        <v>-565000</v>
      </c>
      <c r="J173" s="58">
        <v>12318424</v>
      </c>
      <c r="K173" s="58">
        <v>29079192</v>
      </c>
      <c r="L173" s="58">
        <v>15395509</v>
      </c>
      <c r="M173" s="58">
        <v>12909721</v>
      </c>
      <c r="N173" s="56">
        <v>2758837</v>
      </c>
      <c r="O173" s="62"/>
      <c r="P173" s="58">
        <v>1507787</v>
      </c>
      <c r="Q173" s="58">
        <v>-5876001</v>
      </c>
      <c r="R173" s="58">
        <v>40521426.409146987</v>
      </c>
      <c r="S173" s="58">
        <v>34645425.409146987</v>
      </c>
      <c r="T173" s="58">
        <v>1362487</v>
      </c>
      <c r="U173" s="196"/>
      <c r="V173" s="58">
        <v>1262547</v>
      </c>
      <c r="W173" s="58">
        <v>-8033526</v>
      </c>
      <c r="X173" s="61">
        <v>45037</v>
      </c>
      <c r="Y173" s="9" t="s">
        <v>60</v>
      </c>
    </row>
    <row r="174" spans="1:25" ht="14.25" customHeight="1">
      <c r="A174" s="9">
        <v>2022</v>
      </c>
      <c r="B174" s="9" t="s">
        <v>1979</v>
      </c>
      <c r="C174" s="9" t="s">
        <v>53</v>
      </c>
      <c r="D174" s="9" t="s">
        <v>21</v>
      </c>
      <c r="E174" s="11" t="s">
        <v>28</v>
      </c>
      <c r="F174" s="60">
        <v>11194</v>
      </c>
      <c r="G174" s="9" t="s">
        <v>20</v>
      </c>
      <c r="H174" s="58">
        <v>159927171</v>
      </c>
      <c r="I174" s="58">
        <v>-26927804</v>
      </c>
      <c r="J174" s="58">
        <v>166468555</v>
      </c>
      <c r="K174" s="58">
        <v>10765437</v>
      </c>
      <c r="L174" s="58">
        <v>288648254</v>
      </c>
      <c r="M174" s="58">
        <v>195679287</v>
      </c>
      <c r="N174" s="57"/>
      <c r="O174" s="62">
        <v>158549691</v>
      </c>
      <c r="P174" s="58">
        <v>16027052</v>
      </c>
      <c r="Q174" s="58">
        <v>-77623126</v>
      </c>
      <c r="R174" s="58">
        <v>790524803</v>
      </c>
      <c r="S174" s="58">
        <v>712901677</v>
      </c>
      <c r="T174" s="58">
        <v>21430701</v>
      </c>
      <c r="U174" s="196">
        <v>20443852</v>
      </c>
      <c r="V174" s="58">
        <v>19761187</v>
      </c>
      <c r="W174" s="58">
        <v>415398792</v>
      </c>
      <c r="X174" s="61">
        <v>45009</v>
      </c>
      <c r="Y174" s="9"/>
    </row>
    <row r="175" spans="1:25" ht="14.25" customHeight="1">
      <c r="A175" s="9">
        <v>2022</v>
      </c>
      <c r="B175" s="10" t="s">
        <v>1452</v>
      </c>
      <c r="C175" s="9" t="s">
        <v>190</v>
      </c>
      <c r="D175" s="9" t="s">
        <v>21</v>
      </c>
      <c r="E175" s="11" t="s">
        <v>28</v>
      </c>
      <c r="F175" s="60" t="s">
        <v>1451</v>
      </c>
      <c r="G175" s="9" t="s">
        <v>20</v>
      </c>
      <c r="H175" s="58">
        <v>19821201</v>
      </c>
      <c r="I175" s="58"/>
      <c r="J175" s="58">
        <v>145586268</v>
      </c>
      <c r="K175" s="58">
        <v>448684809</v>
      </c>
      <c r="L175" s="58">
        <v>172327238</v>
      </c>
      <c r="M175" s="58">
        <v>145310371</v>
      </c>
      <c r="N175" s="57"/>
      <c r="O175" s="62">
        <v>31148601</v>
      </c>
      <c r="P175" s="58">
        <v>9581439</v>
      </c>
      <c r="Q175" s="58">
        <v>-71811967</v>
      </c>
      <c r="R175" s="58">
        <v>502762879.76973689</v>
      </c>
      <c r="S175" s="58">
        <v>430950912.76973689</v>
      </c>
      <c r="T175" s="58">
        <v>14234583</v>
      </c>
      <c r="U175" s="196"/>
      <c r="V175" s="58">
        <v>22416726</v>
      </c>
      <c r="W175" s="58">
        <v>-195182998</v>
      </c>
      <c r="X175" s="61">
        <v>44865</v>
      </c>
      <c r="Y175" s="10" t="s">
        <v>60</v>
      </c>
    </row>
    <row r="176" spans="1:25" ht="14.25" customHeight="1">
      <c r="A176" s="9">
        <v>2022</v>
      </c>
      <c r="B176" s="10" t="s">
        <v>5505</v>
      </c>
      <c r="C176" s="9" t="s">
        <v>53</v>
      </c>
      <c r="D176" s="9" t="s">
        <v>21</v>
      </c>
      <c r="E176" s="11" t="s">
        <v>182</v>
      </c>
      <c r="F176" s="60" t="s">
        <v>5506</v>
      </c>
      <c r="G176" s="9" t="s">
        <v>20</v>
      </c>
      <c r="H176" s="58">
        <v>16726660</v>
      </c>
      <c r="I176" s="58">
        <v>-1432910</v>
      </c>
      <c r="J176" s="58">
        <v>20763407</v>
      </c>
      <c r="K176" s="58">
        <v>5506204</v>
      </c>
      <c r="L176" s="58">
        <v>31153926</v>
      </c>
      <c r="M176" s="58">
        <v>24175911</v>
      </c>
      <c r="N176" s="57"/>
      <c r="O176" s="62">
        <v>17502665</v>
      </c>
      <c r="P176" s="58">
        <v>1813700</v>
      </c>
      <c r="Q176" s="58">
        <v>-15965385</v>
      </c>
      <c r="R176" s="58">
        <v>86066765.498652294</v>
      </c>
      <c r="S176" s="58">
        <v>70101380.498652294</v>
      </c>
      <c r="T176" s="58">
        <v>2378458</v>
      </c>
      <c r="U176" s="196"/>
      <c r="V176" s="58">
        <v>3637137</v>
      </c>
      <c r="W176" s="58">
        <v>-8155852</v>
      </c>
      <c r="X176" s="61">
        <v>45042</v>
      </c>
      <c r="Y176" s="10" t="s">
        <v>60</v>
      </c>
    </row>
    <row r="177" spans="1:25" ht="14.25" customHeight="1">
      <c r="A177" s="9">
        <v>2022</v>
      </c>
      <c r="B177" s="10" t="s">
        <v>1450</v>
      </c>
      <c r="C177" s="9" t="s">
        <v>190</v>
      </c>
      <c r="D177" s="9" t="s">
        <v>21</v>
      </c>
      <c r="E177" s="11" t="s">
        <v>182</v>
      </c>
      <c r="F177" s="60" t="s">
        <v>1449</v>
      </c>
      <c r="G177" s="9" t="s">
        <v>20</v>
      </c>
      <c r="H177" s="58">
        <v>26238678</v>
      </c>
      <c r="I177" s="58">
        <v>-4094246</v>
      </c>
      <c r="J177" s="58">
        <v>70175936</v>
      </c>
      <c r="K177" s="58">
        <v>23319019</v>
      </c>
      <c r="L177" s="58">
        <v>79470389</v>
      </c>
      <c r="M177" s="58">
        <v>73526653</v>
      </c>
      <c r="N177" s="57">
        <v>28867803</v>
      </c>
      <c r="O177" s="62"/>
      <c r="P177" s="58">
        <v>3062812</v>
      </c>
      <c r="Q177" s="58">
        <v>-35249120</v>
      </c>
      <c r="R177" s="58">
        <v>236372728.74493927</v>
      </c>
      <c r="S177" s="58">
        <v>201123608.74493927</v>
      </c>
      <c r="T177" s="58">
        <v>7527270</v>
      </c>
      <c r="U177" s="196">
        <v>-2526.7063492063494</v>
      </c>
      <c r="V177" s="58">
        <v>11525851.293650793</v>
      </c>
      <c r="W177" s="58">
        <v>-33723267</v>
      </c>
      <c r="X177" s="61">
        <v>44907</v>
      </c>
      <c r="Y177" s="9" t="s">
        <v>115</v>
      </c>
    </row>
    <row r="178" spans="1:25" ht="14.25" customHeight="1">
      <c r="A178" s="9">
        <v>2022</v>
      </c>
      <c r="B178" s="9" t="s">
        <v>1978</v>
      </c>
      <c r="C178" s="9" t="s">
        <v>53</v>
      </c>
      <c r="D178" s="9" t="s">
        <v>21</v>
      </c>
      <c r="E178" s="11" t="s">
        <v>100</v>
      </c>
      <c r="F178" s="60">
        <v>11446</v>
      </c>
      <c r="G178" s="9" t="s">
        <v>20</v>
      </c>
      <c r="H178" s="58">
        <v>14261787</v>
      </c>
      <c r="I178" s="58">
        <v>-2994597</v>
      </c>
      <c r="J178" s="58">
        <v>11418816</v>
      </c>
      <c r="K178" s="58">
        <v>110984</v>
      </c>
      <c r="L178" s="58">
        <v>22283062</v>
      </c>
      <c r="M178" s="58">
        <v>17517158</v>
      </c>
      <c r="N178" s="57"/>
      <c r="O178" s="62">
        <v>14145151</v>
      </c>
      <c r="P178" s="58">
        <v>1281683</v>
      </c>
      <c r="Q178" s="58">
        <v>-5615991</v>
      </c>
      <c r="R178" s="58">
        <v>47958932.536293775</v>
      </c>
      <c r="S178" s="58">
        <v>42342941.536293775</v>
      </c>
      <c r="T178" s="58">
        <v>892662</v>
      </c>
      <c r="U178" s="196"/>
      <c r="V178" s="58">
        <v>1792862</v>
      </c>
      <c r="W178" s="58">
        <v>5167758</v>
      </c>
      <c r="X178" s="61">
        <v>45016</v>
      </c>
      <c r="Y178" s="9" t="s">
        <v>60</v>
      </c>
    </row>
    <row r="179" spans="1:25" ht="14.25" customHeight="1">
      <c r="A179" s="9">
        <v>2022</v>
      </c>
      <c r="B179" s="10" t="s">
        <v>1448</v>
      </c>
      <c r="C179" s="9" t="s">
        <v>190</v>
      </c>
      <c r="D179" s="9" t="s">
        <v>21</v>
      </c>
      <c r="E179" s="11" t="s">
        <v>100</v>
      </c>
      <c r="F179" s="60" t="s">
        <v>1447</v>
      </c>
      <c r="G179" s="9" t="s">
        <v>20</v>
      </c>
      <c r="H179" s="58">
        <v>3117143</v>
      </c>
      <c r="I179" s="58">
        <v>-100000</v>
      </c>
      <c r="J179" s="58">
        <v>36247113</v>
      </c>
      <c r="K179" s="58">
        <v>89265096</v>
      </c>
      <c r="L179" s="58">
        <v>45652445</v>
      </c>
      <c r="M179" s="58">
        <v>38282871</v>
      </c>
      <c r="N179" s="57"/>
      <c r="O179" s="62">
        <v>5792428</v>
      </c>
      <c r="P179" s="58">
        <v>1317328</v>
      </c>
      <c r="Q179" s="58">
        <v>-17524848</v>
      </c>
      <c r="R179" s="58">
        <v>116919957.81250001</v>
      </c>
      <c r="S179" s="58">
        <v>99395109.812500015</v>
      </c>
      <c r="T179" s="58">
        <v>3426639</v>
      </c>
      <c r="U179" s="196"/>
      <c r="V179" s="58">
        <v>3671852</v>
      </c>
      <c r="W179" s="58">
        <v>-23600108</v>
      </c>
      <c r="X179" s="61">
        <v>44895</v>
      </c>
      <c r="Y179" s="10" t="s">
        <v>60</v>
      </c>
    </row>
    <row r="180" spans="1:25" ht="14.25" customHeight="1">
      <c r="A180" s="9">
        <v>2022</v>
      </c>
      <c r="B180" s="9" t="s">
        <v>1977</v>
      </c>
      <c r="C180" s="9" t="s">
        <v>53</v>
      </c>
      <c r="D180" s="9" t="s">
        <v>21</v>
      </c>
      <c r="E180" s="11" t="s">
        <v>34</v>
      </c>
      <c r="F180" s="60">
        <v>11530</v>
      </c>
      <c r="G180" s="9" t="s">
        <v>20</v>
      </c>
      <c r="H180" s="58">
        <v>104831322</v>
      </c>
      <c r="I180" s="58">
        <v>-255742</v>
      </c>
      <c r="J180" s="58">
        <v>88032479</v>
      </c>
      <c r="K180" s="58">
        <v>138057613</v>
      </c>
      <c r="L180" s="58">
        <v>179430943</v>
      </c>
      <c r="M180" s="58">
        <v>129376258</v>
      </c>
      <c r="N180" s="62"/>
      <c r="O180" s="62">
        <v>106146580</v>
      </c>
      <c r="P180" s="58">
        <v>11760157</v>
      </c>
      <c r="Q180" s="58">
        <v>47133572</v>
      </c>
      <c r="R180" s="58">
        <v>321925161</v>
      </c>
      <c r="S180" s="58">
        <v>369058733</v>
      </c>
      <c r="T180" s="58">
        <v>4831985</v>
      </c>
      <c r="U180" s="196">
        <v>25270069</v>
      </c>
      <c r="V180" s="58">
        <v>48231396</v>
      </c>
      <c r="W180" s="58">
        <v>-55879322</v>
      </c>
      <c r="X180" s="61">
        <v>45008</v>
      </c>
      <c r="Y180" s="9"/>
    </row>
    <row r="181" spans="1:25" ht="14.25" customHeight="1">
      <c r="A181" s="9">
        <v>2022</v>
      </c>
      <c r="B181" s="10" t="s">
        <v>1446</v>
      </c>
      <c r="C181" s="9" t="s">
        <v>190</v>
      </c>
      <c r="D181" s="9" t="s">
        <v>21</v>
      </c>
      <c r="E181" s="11" t="s">
        <v>107</v>
      </c>
      <c r="F181" s="60" t="s">
        <v>1445</v>
      </c>
      <c r="G181" s="9" t="s">
        <v>20</v>
      </c>
      <c r="H181" s="58">
        <v>9545169</v>
      </c>
      <c r="I181" s="58">
        <v>-257140</v>
      </c>
      <c r="J181" s="58">
        <v>27245249</v>
      </c>
      <c r="K181" s="58">
        <v>22777799</v>
      </c>
      <c r="L181" s="58">
        <v>34104028</v>
      </c>
      <c r="M181" s="58">
        <v>28857258</v>
      </c>
      <c r="N181" s="57">
        <v>12941302</v>
      </c>
      <c r="O181" s="62"/>
      <c r="P181" s="58">
        <v>3081909</v>
      </c>
      <c r="Q181" s="58">
        <v>-10574622</v>
      </c>
      <c r="R181" s="58">
        <v>72807180.344262302</v>
      </c>
      <c r="S181" s="58">
        <v>62232558.344262302</v>
      </c>
      <c r="T181" s="58">
        <v>2190155</v>
      </c>
      <c r="U181" s="196"/>
      <c r="V181" s="58">
        <v>3037199</v>
      </c>
      <c r="W181" s="58">
        <v>-9754677</v>
      </c>
      <c r="X181" s="61">
        <v>44907</v>
      </c>
      <c r="Y181" s="10" t="s">
        <v>60</v>
      </c>
    </row>
    <row r="182" spans="1:25" ht="14.25" customHeight="1">
      <c r="A182" s="9">
        <v>2022</v>
      </c>
      <c r="B182" s="10" t="s">
        <v>1444</v>
      </c>
      <c r="C182" s="9" t="s">
        <v>190</v>
      </c>
      <c r="D182" s="9" t="s">
        <v>21</v>
      </c>
      <c r="E182" s="11" t="s">
        <v>96</v>
      </c>
      <c r="F182" s="60" t="s">
        <v>1443</v>
      </c>
      <c r="G182" s="9" t="s">
        <v>20</v>
      </c>
      <c r="H182" s="58">
        <v>4271750</v>
      </c>
      <c r="I182" s="58">
        <v>-36918</v>
      </c>
      <c r="J182" s="58">
        <v>21063971</v>
      </c>
      <c r="K182" s="58">
        <v>18364040</v>
      </c>
      <c r="L182" s="58">
        <v>22012958</v>
      </c>
      <c r="M182" s="58">
        <v>20417942</v>
      </c>
      <c r="O182" s="62">
        <v>4505199</v>
      </c>
      <c r="P182" s="58">
        <v>2304651</v>
      </c>
      <c r="Q182" s="58">
        <v>-9334368</v>
      </c>
      <c r="R182" s="58">
        <v>60246774.899999999</v>
      </c>
      <c r="S182" s="58">
        <v>50912406.899999999</v>
      </c>
      <c r="T182" s="58">
        <v>1620123</v>
      </c>
      <c r="U182" s="196">
        <v>-479</v>
      </c>
      <c r="V182" s="58">
        <v>385868</v>
      </c>
      <c r="W182" s="58">
        <v>-9268714</v>
      </c>
      <c r="X182" s="61">
        <v>44977</v>
      </c>
      <c r="Y182" s="9" t="s">
        <v>115</v>
      </c>
    </row>
    <row r="183" spans="1:25" ht="14.25" customHeight="1">
      <c r="A183" s="9">
        <v>2022</v>
      </c>
      <c r="B183" s="10" t="s">
        <v>1442</v>
      </c>
      <c r="C183" s="9" t="s">
        <v>190</v>
      </c>
      <c r="D183" s="9" t="s">
        <v>21</v>
      </c>
      <c r="E183" s="11" t="s">
        <v>34</v>
      </c>
      <c r="F183" s="60" t="s">
        <v>1441</v>
      </c>
      <c r="G183" s="9" t="s">
        <v>20</v>
      </c>
      <c r="H183" s="58">
        <v>6217654</v>
      </c>
      <c r="I183" s="58"/>
      <c r="J183" s="58">
        <v>25671298</v>
      </c>
      <c r="K183" s="58">
        <v>28623345</v>
      </c>
      <c r="L183" s="58">
        <v>27906612</v>
      </c>
      <c r="M183" s="58">
        <v>25589983</v>
      </c>
      <c r="O183" s="62">
        <v>7648569</v>
      </c>
      <c r="P183" s="58">
        <v>1266036</v>
      </c>
      <c r="Q183" s="58">
        <v>-12081675</v>
      </c>
      <c r="R183" s="58">
        <v>82184656.275303647</v>
      </c>
      <c r="S183" s="58">
        <v>70102981.275303647</v>
      </c>
      <c r="T183" s="58">
        <v>2508338</v>
      </c>
      <c r="U183" s="196">
        <v>-800.49206349206349</v>
      </c>
      <c r="V183" s="58">
        <v>7129342.5079365075</v>
      </c>
      <c r="W183" s="58">
        <v>-18161789</v>
      </c>
      <c r="X183" s="61">
        <v>44900</v>
      </c>
      <c r="Y183" s="10" t="s">
        <v>115</v>
      </c>
    </row>
    <row r="184" spans="1:25" ht="14.25" customHeight="1">
      <c r="A184" s="9">
        <v>2022</v>
      </c>
      <c r="B184" s="10" t="s">
        <v>1440</v>
      </c>
      <c r="C184" s="9" t="s">
        <v>190</v>
      </c>
      <c r="D184" s="9" t="s">
        <v>21</v>
      </c>
      <c r="E184" s="11" t="s">
        <v>29</v>
      </c>
      <c r="F184" s="60" t="s">
        <v>1439</v>
      </c>
      <c r="G184" s="9" t="s">
        <v>20</v>
      </c>
      <c r="H184" s="58">
        <v>8383210</v>
      </c>
      <c r="I184" s="58">
        <v>-399173</v>
      </c>
      <c r="J184" s="58">
        <v>117049214</v>
      </c>
      <c r="K184" s="58">
        <v>158113153</v>
      </c>
      <c r="L184" s="58">
        <v>174052930</v>
      </c>
      <c r="M184" s="58">
        <v>122155951</v>
      </c>
      <c r="O184" s="62">
        <v>19578245</v>
      </c>
      <c r="P184" s="58">
        <v>6103959</v>
      </c>
      <c r="Q184" s="58">
        <v>-63671950</v>
      </c>
      <c r="R184" s="58">
        <v>437868791.09311742</v>
      </c>
      <c r="S184" s="58">
        <v>374196841.09311742</v>
      </c>
      <c r="T184" s="58">
        <v>12880329</v>
      </c>
      <c r="U184" s="196">
        <v>-4422.9682539682535</v>
      </c>
      <c r="V184" s="58">
        <v>3141815.0317460317</v>
      </c>
      <c r="W184" s="58">
        <v>-84468001</v>
      </c>
      <c r="X184" s="61">
        <v>44897</v>
      </c>
      <c r="Y184" s="10" t="s">
        <v>115</v>
      </c>
    </row>
    <row r="185" spans="1:25" ht="14.25" customHeight="1">
      <c r="A185" s="9">
        <v>2022</v>
      </c>
      <c r="B185" s="9" t="s">
        <v>5870</v>
      </c>
      <c r="C185" s="9" t="s">
        <v>53</v>
      </c>
      <c r="D185" s="9" t="s">
        <v>21</v>
      </c>
      <c r="E185" s="11" t="s">
        <v>63</v>
      </c>
      <c r="F185" s="60">
        <v>12048</v>
      </c>
      <c r="G185" s="9" t="s">
        <v>20</v>
      </c>
      <c r="H185" s="58">
        <v>36043497</v>
      </c>
      <c r="I185" s="58">
        <v>-922016</v>
      </c>
      <c r="J185" s="58">
        <v>55057149</v>
      </c>
      <c r="K185" s="58">
        <v>91121014</v>
      </c>
      <c r="L185" s="58">
        <v>86750514</v>
      </c>
      <c r="M185" s="58">
        <v>61555749</v>
      </c>
      <c r="N185" s="57"/>
      <c r="O185" s="62">
        <v>48604118</v>
      </c>
      <c r="P185" s="58">
        <v>18223598</v>
      </c>
      <c r="Q185" s="58">
        <v>-14926038</v>
      </c>
      <c r="R185" s="58">
        <v>213241469.98765031</v>
      </c>
      <c r="S185" s="58">
        <v>198315431.98765031</v>
      </c>
      <c r="T185" s="58">
        <v>33647911</v>
      </c>
      <c r="U185" s="196"/>
      <c r="V185" s="58">
        <v>89770353</v>
      </c>
      <c r="W185" s="58">
        <v>-103494012</v>
      </c>
      <c r="X185" s="61">
        <v>45017</v>
      </c>
      <c r="Y185" s="9" t="s">
        <v>60</v>
      </c>
    </row>
    <row r="186" spans="1:25" ht="14.25" customHeight="1">
      <c r="A186" s="9">
        <v>2022</v>
      </c>
      <c r="B186" s="30" t="s">
        <v>5229</v>
      </c>
      <c r="C186" s="9" t="s">
        <v>190</v>
      </c>
      <c r="D186" s="9" t="s">
        <v>21</v>
      </c>
      <c r="E186" s="11" t="s">
        <v>105</v>
      </c>
      <c r="F186" s="60" t="s">
        <v>5492</v>
      </c>
      <c r="G186" s="9" t="s">
        <v>20</v>
      </c>
      <c r="H186" s="58">
        <v>1133397</v>
      </c>
      <c r="I186" s="58">
        <v>-623013</v>
      </c>
      <c r="J186" s="58">
        <v>4376299</v>
      </c>
      <c r="K186" s="58">
        <v>8125111</v>
      </c>
      <c r="L186" s="58">
        <v>5352430</v>
      </c>
      <c r="M186" s="58">
        <v>4936433</v>
      </c>
      <c r="N186" s="57">
        <v>1561931</v>
      </c>
      <c r="O186" s="62"/>
      <c r="P186" s="58">
        <v>463547</v>
      </c>
      <c r="Q186" s="58">
        <v>-2108407</v>
      </c>
      <c r="R186" s="58">
        <v>14429441.785058528</v>
      </c>
      <c r="S186" s="58">
        <v>12321034.785058528</v>
      </c>
      <c r="T186" s="58">
        <v>405512</v>
      </c>
      <c r="U186" s="196"/>
      <c r="V186" s="58">
        <v>518491</v>
      </c>
      <c r="W186" s="58">
        <v>-1868670</v>
      </c>
      <c r="X186" s="61">
        <v>44915</v>
      </c>
      <c r="Y186" s="9"/>
    </row>
    <row r="187" spans="1:25" ht="14.25" customHeight="1">
      <c r="A187" s="9">
        <v>2022</v>
      </c>
      <c r="B187" s="10" t="s">
        <v>1438</v>
      </c>
      <c r="C187" s="9" t="s">
        <v>190</v>
      </c>
      <c r="D187" s="9" t="s">
        <v>21</v>
      </c>
      <c r="E187" s="11" t="s">
        <v>76</v>
      </c>
      <c r="F187" s="60" t="s">
        <v>1437</v>
      </c>
      <c r="G187" s="9" t="s">
        <v>20</v>
      </c>
      <c r="H187" s="58">
        <v>17500901</v>
      </c>
      <c r="I187" s="58"/>
      <c r="J187" s="58">
        <v>63916121</v>
      </c>
      <c r="K187" s="58">
        <v>103432763</v>
      </c>
      <c r="L187" s="58">
        <v>87071509</v>
      </c>
      <c r="M187" s="58">
        <v>67414950</v>
      </c>
      <c r="N187" s="57">
        <v>21001528</v>
      </c>
      <c r="O187" s="62"/>
      <c r="P187" s="58">
        <v>5441748</v>
      </c>
      <c r="Q187" s="58">
        <v>-25718000</v>
      </c>
      <c r="R187" s="58">
        <v>173116173.50818855</v>
      </c>
      <c r="S187" s="58">
        <v>147398173.50818855</v>
      </c>
      <c r="T187" s="58">
        <v>5974170</v>
      </c>
      <c r="U187" s="196">
        <v>552458</v>
      </c>
      <c r="V187" s="58">
        <v>5752962</v>
      </c>
      <c r="W187" s="58">
        <v>-35764349</v>
      </c>
      <c r="X187" s="61">
        <v>44987</v>
      </c>
      <c r="Y187" s="9" t="s">
        <v>60</v>
      </c>
    </row>
    <row r="188" spans="1:25" ht="14.25" customHeight="1">
      <c r="A188" s="9">
        <v>2022</v>
      </c>
      <c r="B188" s="10" t="s">
        <v>1436</v>
      </c>
      <c r="C188" s="9" t="s">
        <v>190</v>
      </c>
      <c r="D188" s="9" t="s">
        <v>21</v>
      </c>
      <c r="E188" s="11" t="s">
        <v>34</v>
      </c>
      <c r="F188" s="60" t="s">
        <v>1435</v>
      </c>
      <c r="G188" s="9" t="s">
        <v>20</v>
      </c>
      <c r="H188" s="58">
        <v>15761111</v>
      </c>
      <c r="I188" s="58"/>
      <c r="J188" s="58">
        <v>116585755</v>
      </c>
      <c r="K188" s="58">
        <v>457694012</v>
      </c>
      <c r="L188" s="58">
        <v>195994764</v>
      </c>
      <c r="M188" s="58">
        <v>107157703</v>
      </c>
      <c r="N188" s="56">
        <v>22302164</v>
      </c>
      <c r="O188" s="62"/>
      <c r="P188" s="58">
        <v>12329147</v>
      </c>
      <c r="Q188" s="58">
        <v>-56363226</v>
      </c>
      <c r="R188" s="58">
        <v>376010827.53036439</v>
      </c>
      <c r="S188" s="58">
        <v>319647601.53036439</v>
      </c>
      <c r="T188" s="58">
        <v>11863314</v>
      </c>
      <c r="U188" s="196"/>
      <c r="V188" s="58">
        <v>55107136</v>
      </c>
      <c r="W188" s="58">
        <v>-89908962</v>
      </c>
      <c r="X188" s="61">
        <v>45016</v>
      </c>
      <c r="Y188" s="9" t="s">
        <v>60</v>
      </c>
    </row>
    <row r="189" spans="1:25" ht="14.4">
      <c r="A189" s="9">
        <v>2022</v>
      </c>
      <c r="B189" s="10" t="s">
        <v>1434</v>
      </c>
      <c r="C189" s="9" t="s">
        <v>190</v>
      </c>
      <c r="D189" s="9" t="s">
        <v>21</v>
      </c>
      <c r="E189" s="11" t="s">
        <v>118</v>
      </c>
      <c r="F189" s="60" t="s">
        <v>1433</v>
      </c>
      <c r="G189" s="9" t="s">
        <v>20</v>
      </c>
      <c r="H189" s="58">
        <v>13745058</v>
      </c>
      <c r="I189" s="58"/>
      <c r="J189" s="58">
        <v>58097980</v>
      </c>
      <c r="K189" s="58">
        <v>79145687</v>
      </c>
      <c r="L189" s="58">
        <v>66488608</v>
      </c>
      <c r="M189" s="58">
        <v>61830185</v>
      </c>
      <c r="N189" s="58"/>
      <c r="O189" s="62">
        <v>23120518</v>
      </c>
      <c r="P189" s="58">
        <v>8298154</v>
      </c>
      <c r="Q189" s="58">
        <v>-26144630</v>
      </c>
      <c r="R189" s="58">
        <v>182215084.21052632</v>
      </c>
      <c r="S189" s="58">
        <v>156070454.21052632</v>
      </c>
      <c r="T189" s="58">
        <v>5677047</v>
      </c>
      <c r="U189" s="197">
        <v>-1920.2936507936508</v>
      </c>
      <c r="V189" s="187">
        <v>10393526.706349207</v>
      </c>
      <c r="W189" s="58">
        <v>-34676443</v>
      </c>
      <c r="X189" s="61" t="s">
        <v>1432</v>
      </c>
      <c r="Y189" s="10" t="s">
        <v>115</v>
      </c>
    </row>
    <row r="190" spans="1:25" ht="14.4">
      <c r="A190" s="9">
        <v>2022</v>
      </c>
      <c r="B190" s="10" t="s">
        <v>1431</v>
      </c>
      <c r="C190" s="9" t="s">
        <v>190</v>
      </c>
      <c r="D190" s="9" t="s">
        <v>21</v>
      </c>
      <c r="E190" s="11" t="s">
        <v>107</v>
      </c>
      <c r="F190" s="60" t="s">
        <v>1430</v>
      </c>
      <c r="G190" s="9" t="s">
        <v>20</v>
      </c>
      <c r="H190" s="58">
        <v>56734329</v>
      </c>
      <c r="I190" s="58">
        <v>-215572</v>
      </c>
      <c r="J190" s="58">
        <v>225690765</v>
      </c>
      <c r="K190" s="58">
        <v>333631139</v>
      </c>
      <c r="L190" s="58">
        <v>305469400</v>
      </c>
      <c r="M190" s="58">
        <v>232291701</v>
      </c>
      <c r="N190" s="57">
        <v>77358094</v>
      </c>
      <c r="O190" s="62"/>
      <c r="P190" s="58">
        <v>22322507</v>
      </c>
      <c r="Q190" s="58">
        <v>-89083000</v>
      </c>
      <c r="R190" s="187">
        <v>607094386.58436918</v>
      </c>
      <c r="S190" s="187">
        <v>518011386.58436918</v>
      </c>
      <c r="T190" s="58">
        <v>20564338</v>
      </c>
      <c r="U190" s="196"/>
      <c r="V190" s="58">
        <v>43504289</v>
      </c>
      <c r="W190" s="58">
        <v>-119516956</v>
      </c>
      <c r="X190" s="61">
        <v>44972</v>
      </c>
      <c r="Y190" s="10" t="s">
        <v>60</v>
      </c>
    </row>
    <row r="191" spans="1:25" ht="14.4">
      <c r="A191" s="9">
        <v>2022</v>
      </c>
      <c r="B191" s="10" t="s">
        <v>1429</v>
      </c>
      <c r="C191" s="9" t="s">
        <v>190</v>
      </c>
      <c r="D191" s="9" t="s">
        <v>21</v>
      </c>
      <c r="E191" s="11" t="s">
        <v>153</v>
      </c>
      <c r="F191" s="60" t="s">
        <v>1428</v>
      </c>
      <c r="G191" s="9" t="s">
        <v>20</v>
      </c>
      <c r="H191" s="58">
        <v>17850888</v>
      </c>
      <c r="I191" s="58"/>
      <c r="J191" s="58">
        <v>67734414</v>
      </c>
      <c r="K191" s="58">
        <v>32645097</v>
      </c>
      <c r="L191" s="58">
        <v>76031853</v>
      </c>
      <c r="M191" s="58">
        <v>69421716</v>
      </c>
      <c r="N191" s="56">
        <v>25264072</v>
      </c>
      <c r="O191" s="62"/>
      <c r="P191" s="58">
        <v>5404382</v>
      </c>
      <c r="Q191" s="58">
        <v>-30577689</v>
      </c>
      <c r="R191" s="187">
        <v>210018486.06188244</v>
      </c>
      <c r="S191" s="187">
        <v>179440797.06188244</v>
      </c>
      <c r="T191" s="58">
        <v>6455029</v>
      </c>
      <c r="U191" s="196"/>
      <c r="V191" s="58">
        <v>15266404</v>
      </c>
      <c r="W191" s="58">
        <v>-36171972</v>
      </c>
      <c r="X191" s="61">
        <v>45109</v>
      </c>
      <c r="Y191" s="10" t="s">
        <v>60</v>
      </c>
    </row>
    <row r="192" spans="1:25" ht="14.25" customHeight="1">
      <c r="A192" s="9">
        <v>2022</v>
      </c>
      <c r="B192" s="10" t="s">
        <v>1427</v>
      </c>
      <c r="C192" s="9" t="s">
        <v>190</v>
      </c>
      <c r="D192" s="9" t="s">
        <v>21</v>
      </c>
      <c r="E192" s="11" t="s">
        <v>253</v>
      </c>
      <c r="F192" s="60" t="s">
        <v>1426</v>
      </c>
      <c r="G192" s="9" t="s">
        <v>20</v>
      </c>
      <c r="H192" s="58">
        <v>18341423</v>
      </c>
      <c r="I192" s="58">
        <v>-1286865</v>
      </c>
      <c r="J192" s="58">
        <v>29712458</v>
      </c>
      <c r="K192" s="58"/>
      <c r="L192" s="58">
        <v>33858458</v>
      </c>
      <c r="M192" s="58">
        <v>32793745</v>
      </c>
      <c r="N192" s="56">
        <v>21460506</v>
      </c>
      <c r="O192" s="62"/>
      <c r="P192" s="58">
        <v>1859570</v>
      </c>
      <c r="Q192" s="58">
        <v>-14808117</v>
      </c>
      <c r="R192" s="58">
        <v>100994787.44939272</v>
      </c>
      <c r="S192" s="58">
        <v>86186670.449392721</v>
      </c>
      <c r="T192" s="58">
        <v>3029208</v>
      </c>
      <c r="U192" s="196"/>
      <c r="V192" s="58">
        <v>4530182</v>
      </c>
      <c r="W192" s="58">
        <v>-7029134</v>
      </c>
      <c r="X192" s="61">
        <v>44998</v>
      </c>
      <c r="Y192" s="9" t="s">
        <v>60</v>
      </c>
    </row>
    <row r="193" spans="1:25" ht="14.25" customHeight="1">
      <c r="A193" s="9">
        <v>2022</v>
      </c>
      <c r="B193" s="10" t="s">
        <v>1425</v>
      </c>
      <c r="C193" s="9" t="s">
        <v>190</v>
      </c>
      <c r="D193" s="9" t="s">
        <v>21</v>
      </c>
      <c r="E193" s="11" t="s">
        <v>134</v>
      </c>
      <c r="F193" s="60" t="s">
        <v>1424</v>
      </c>
      <c r="G193" s="9" t="s">
        <v>20</v>
      </c>
      <c r="H193" s="58">
        <v>12040932</v>
      </c>
      <c r="I193" s="58">
        <v>-224788</v>
      </c>
      <c r="J193" s="58">
        <v>62032496</v>
      </c>
      <c r="K193" s="58">
        <v>40803767</v>
      </c>
      <c r="L193" s="58">
        <v>74774356</v>
      </c>
      <c r="M193" s="58">
        <v>62911991</v>
      </c>
      <c r="O193" s="62">
        <v>15756153</v>
      </c>
      <c r="P193" s="58">
        <v>7052517</v>
      </c>
      <c r="Q193" s="58">
        <v>-31026213</v>
      </c>
      <c r="R193" s="58">
        <v>208351359.10931176</v>
      </c>
      <c r="S193" s="58">
        <v>177325146.10931176</v>
      </c>
      <c r="T193" s="58">
        <v>6401402</v>
      </c>
      <c r="U193" s="196"/>
      <c r="V193" s="58">
        <v>9134842</v>
      </c>
      <c r="W193" s="58">
        <v>-33111390</v>
      </c>
      <c r="X193" s="61">
        <v>44935</v>
      </c>
      <c r="Y193" s="9" t="s">
        <v>60</v>
      </c>
    </row>
    <row r="194" spans="1:25" ht="14.25" customHeight="1">
      <c r="A194" s="9">
        <v>2022</v>
      </c>
      <c r="B194" s="9" t="s">
        <v>1976</v>
      </c>
      <c r="C194" s="9" t="s">
        <v>53</v>
      </c>
      <c r="D194" s="9" t="s">
        <v>21</v>
      </c>
      <c r="E194" s="11" t="s">
        <v>78</v>
      </c>
      <c r="F194" s="60">
        <v>12524</v>
      </c>
      <c r="G194" s="9" t="s">
        <v>20</v>
      </c>
      <c r="H194" s="58">
        <v>7627796</v>
      </c>
      <c r="I194" s="58">
        <v>-316853</v>
      </c>
      <c r="J194" s="58">
        <v>25233800</v>
      </c>
      <c r="K194" s="58">
        <v>31428665</v>
      </c>
      <c r="L194" s="58">
        <v>88595768</v>
      </c>
      <c r="M194" s="58">
        <v>23949609</v>
      </c>
      <c r="O194" s="62">
        <v>6146863</v>
      </c>
      <c r="P194" s="58">
        <v>7481950</v>
      </c>
      <c r="Q194" s="58">
        <v>-22240485</v>
      </c>
      <c r="R194" s="58">
        <v>164744333.33333331</v>
      </c>
      <c r="S194" s="58">
        <v>142503848.33333331</v>
      </c>
      <c r="T194" s="58">
        <v>5217995</v>
      </c>
      <c r="U194" s="196"/>
      <c r="V194" s="58"/>
      <c r="W194" s="58">
        <v>35754263</v>
      </c>
      <c r="X194" s="61">
        <v>45175</v>
      </c>
      <c r="Y194" s="10" t="s">
        <v>1975</v>
      </c>
    </row>
    <row r="195" spans="1:25" ht="14.25" customHeight="1">
      <c r="A195" s="9">
        <v>2022</v>
      </c>
      <c r="B195" s="10" t="s">
        <v>1423</v>
      </c>
      <c r="C195" s="9" t="s">
        <v>190</v>
      </c>
      <c r="D195" s="9" t="s">
        <v>21</v>
      </c>
      <c r="E195" s="11" t="s">
        <v>78</v>
      </c>
      <c r="F195" s="60" t="s">
        <v>1422</v>
      </c>
      <c r="G195" s="9" t="s">
        <v>20</v>
      </c>
      <c r="H195" s="58">
        <v>53382332</v>
      </c>
      <c r="I195" s="58">
        <v>-1603988</v>
      </c>
      <c r="J195" s="58">
        <v>217196523</v>
      </c>
      <c r="K195" s="58">
        <v>110679170</v>
      </c>
      <c r="L195" s="58">
        <v>255664589</v>
      </c>
      <c r="M195" s="58">
        <v>231123100</v>
      </c>
      <c r="O195" s="62">
        <v>86370517</v>
      </c>
      <c r="P195" s="58">
        <v>37971367</v>
      </c>
      <c r="Q195" s="58">
        <v>-112402684</v>
      </c>
      <c r="R195" s="58">
        <v>750314843.7246964</v>
      </c>
      <c r="S195" s="58">
        <v>637912159.7246964</v>
      </c>
      <c r="T195" s="58">
        <v>23784318</v>
      </c>
      <c r="U195" s="196"/>
      <c r="V195" s="58">
        <v>26989303</v>
      </c>
      <c r="W195" s="58">
        <v>-109637856</v>
      </c>
      <c r="X195" s="61">
        <v>45082</v>
      </c>
      <c r="Y195" s="9" t="s">
        <v>60</v>
      </c>
    </row>
    <row r="196" spans="1:25" ht="14.25" customHeight="1">
      <c r="A196" s="9">
        <v>2022</v>
      </c>
      <c r="B196" s="9" t="s">
        <v>1974</v>
      </c>
      <c r="C196" s="9" t="s">
        <v>53</v>
      </c>
      <c r="D196" s="9" t="s">
        <v>21</v>
      </c>
      <c r="E196" s="11" t="s">
        <v>34</v>
      </c>
      <c r="F196" s="60">
        <v>12552</v>
      </c>
      <c r="G196" s="9" t="s">
        <v>20</v>
      </c>
      <c r="H196" s="58">
        <v>107783885</v>
      </c>
      <c r="I196" s="58">
        <v>-11461565</v>
      </c>
      <c r="J196" s="58">
        <v>54545614</v>
      </c>
      <c r="K196" s="58">
        <v>11391520</v>
      </c>
      <c r="L196" s="58">
        <v>121304540</v>
      </c>
      <c r="M196" s="58">
        <v>84277680</v>
      </c>
      <c r="N196" s="57"/>
      <c r="O196" s="62">
        <v>105965512</v>
      </c>
      <c r="P196" s="58">
        <v>8064438</v>
      </c>
      <c r="Q196" s="58">
        <v>-41958432</v>
      </c>
      <c r="R196" s="58">
        <v>277691496</v>
      </c>
      <c r="S196" s="58">
        <v>235733064</v>
      </c>
      <c r="T196" s="58">
        <v>9518935</v>
      </c>
      <c r="U196" s="196">
        <v>63982105</v>
      </c>
      <c r="V196" s="58">
        <v>45560005</v>
      </c>
      <c r="W196" s="58">
        <v>95215666</v>
      </c>
      <c r="X196" s="61">
        <v>45169</v>
      </c>
      <c r="Y196" s="9"/>
    </row>
    <row r="197" spans="1:25" ht="14.25" customHeight="1">
      <c r="A197" s="9">
        <v>2022</v>
      </c>
      <c r="B197" s="10" t="s">
        <v>1421</v>
      </c>
      <c r="C197" s="9" t="s">
        <v>190</v>
      </c>
      <c r="D197" s="9" t="s">
        <v>21</v>
      </c>
      <c r="E197" s="11" t="s">
        <v>34</v>
      </c>
      <c r="F197" s="60" t="s">
        <v>1420</v>
      </c>
      <c r="G197" s="9" t="s">
        <v>20</v>
      </c>
      <c r="H197" s="58">
        <v>50821610</v>
      </c>
      <c r="I197" s="58"/>
      <c r="J197" s="58">
        <v>357929424</v>
      </c>
      <c r="K197" s="58">
        <v>550131939</v>
      </c>
      <c r="L197" s="58">
        <v>424563122</v>
      </c>
      <c r="M197" s="58">
        <v>382188404</v>
      </c>
      <c r="O197" s="62">
        <v>113442919</v>
      </c>
      <c r="P197" s="58">
        <v>41131572</v>
      </c>
      <c r="Q197" s="58">
        <v>-169496065</v>
      </c>
      <c r="R197" s="58">
        <v>1156180268.4210527</v>
      </c>
      <c r="S197" s="58">
        <v>986684203.42105269</v>
      </c>
      <c r="T197" s="58">
        <v>35560766</v>
      </c>
      <c r="U197" s="196"/>
      <c r="V197" s="58">
        <v>289993035</v>
      </c>
      <c r="W197" s="58">
        <v>-439034360</v>
      </c>
      <c r="X197" s="61">
        <v>44932</v>
      </c>
      <c r="Y197" s="9" t="s">
        <v>60</v>
      </c>
    </row>
    <row r="198" spans="1:25" ht="14.25" customHeight="1">
      <c r="A198" s="9">
        <v>2022</v>
      </c>
      <c r="B198" s="10" t="s">
        <v>1419</v>
      </c>
      <c r="C198" s="9" t="s">
        <v>190</v>
      </c>
      <c r="D198" s="9" t="s">
        <v>21</v>
      </c>
      <c r="E198" s="11" t="s">
        <v>34</v>
      </c>
      <c r="F198" s="60" t="s">
        <v>1418</v>
      </c>
      <c r="G198" s="9" t="s">
        <v>20</v>
      </c>
      <c r="H198" s="58">
        <v>10783967</v>
      </c>
      <c r="I198" s="58"/>
      <c r="J198" s="58">
        <v>69131748</v>
      </c>
      <c r="K198" s="58">
        <v>63618715</v>
      </c>
      <c r="L198" s="58">
        <v>76086902</v>
      </c>
      <c r="M198" s="58">
        <v>72321971</v>
      </c>
      <c r="N198" s="57"/>
      <c r="O198" s="62">
        <v>12988772</v>
      </c>
      <c r="P198" s="58">
        <v>5926355</v>
      </c>
      <c r="Q198" s="58">
        <v>-32133278</v>
      </c>
      <c r="R198" s="58">
        <v>219461947.36842108</v>
      </c>
      <c r="S198" s="58">
        <v>187328669.36842108</v>
      </c>
      <c r="T198" s="58">
        <v>6478125</v>
      </c>
      <c r="U198" s="196"/>
      <c r="V198" s="58">
        <v>17064709</v>
      </c>
      <c r="W198" s="58">
        <v>-46899964</v>
      </c>
      <c r="X198" s="61">
        <v>44949</v>
      </c>
      <c r="Y198" s="9" t="s">
        <v>60</v>
      </c>
    </row>
    <row r="199" spans="1:25" ht="14.25" customHeight="1">
      <c r="A199" s="9">
        <v>2022</v>
      </c>
      <c r="B199" s="10" t="s">
        <v>1417</v>
      </c>
      <c r="C199" s="9" t="s">
        <v>190</v>
      </c>
      <c r="D199" s="9" t="s">
        <v>21</v>
      </c>
      <c r="E199" s="11" t="s">
        <v>78</v>
      </c>
      <c r="F199" s="60" t="s">
        <v>1416</v>
      </c>
      <c r="G199" s="9" t="s">
        <v>20</v>
      </c>
      <c r="H199" s="58">
        <v>4380184</v>
      </c>
      <c r="I199" s="58">
        <v>-43630</v>
      </c>
      <c r="J199" s="58">
        <v>7994776</v>
      </c>
      <c r="K199" s="58">
        <v>5959907</v>
      </c>
      <c r="L199" s="58">
        <v>10317728</v>
      </c>
      <c r="M199" s="58">
        <v>8725955</v>
      </c>
      <c r="O199" s="62">
        <v>5769684</v>
      </c>
      <c r="P199" s="58">
        <v>2734831</v>
      </c>
      <c r="Q199" s="58">
        <v>-4015719</v>
      </c>
      <c r="R199" s="58">
        <v>26295083.805668019</v>
      </c>
      <c r="S199" s="58">
        <v>22279364.805668019</v>
      </c>
      <c r="T199" s="58">
        <v>760081</v>
      </c>
      <c r="U199" s="196"/>
      <c r="V199" s="58">
        <v>785426</v>
      </c>
      <c r="W199" s="58">
        <v>-2325179</v>
      </c>
      <c r="X199" s="61">
        <v>45119</v>
      </c>
      <c r="Y199" s="9" t="s">
        <v>60</v>
      </c>
    </row>
    <row r="200" spans="1:25" ht="14.25" customHeight="1">
      <c r="A200" s="9">
        <v>2022</v>
      </c>
      <c r="B200" s="10" t="s">
        <v>1415</v>
      </c>
      <c r="C200" s="9" t="s">
        <v>190</v>
      </c>
      <c r="D200" s="9" t="s">
        <v>21</v>
      </c>
      <c r="E200" s="11" t="s">
        <v>142</v>
      </c>
      <c r="F200" s="60" t="s">
        <v>1414</v>
      </c>
      <c r="G200" s="9" t="s">
        <v>20</v>
      </c>
      <c r="H200" s="58">
        <v>2399856</v>
      </c>
      <c r="I200" s="58">
        <v>-140886</v>
      </c>
      <c r="J200" s="58">
        <v>14971900</v>
      </c>
      <c r="K200" s="58">
        <v>16005335</v>
      </c>
      <c r="L200" s="58">
        <v>25425799</v>
      </c>
      <c r="M200" s="58">
        <v>15119816</v>
      </c>
      <c r="N200" s="57">
        <v>5296490</v>
      </c>
      <c r="O200" s="62"/>
      <c r="P200" s="58">
        <v>3339985</v>
      </c>
      <c r="Q200" s="58">
        <v>-9930403</v>
      </c>
      <c r="R200" s="58">
        <v>62265461</v>
      </c>
      <c r="S200" s="58">
        <v>52335058</v>
      </c>
      <c r="T200" s="58">
        <v>1933846</v>
      </c>
      <c r="U200" s="196"/>
      <c r="V200" s="58">
        <v>878720</v>
      </c>
      <c r="W200" s="58">
        <v>-9437303</v>
      </c>
      <c r="X200" s="61">
        <v>44929</v>
      </c>
      <c r="Y200" s="9" t="s">
        <v>60</v>
      </c>
    </row>
    <row r="201" spans="1:25" ht="14.25" customHeight="1">
      <c r="A201" s="51">
        <v>2022</v>
      </c>
      <c r="B201" s="132" t="s">
        <v>5149</v>
      </c>
      <c r="C201" s="132" t="s">
        <v>190</v>
      </c>
      <c r="D201" s="51" t="s">
        <v>21</v>
      </c>
      <c r="E201" s="51" t="s">
        <v>68</v>
      </c>
      <c r="F201" s="127" t="s">
        <v>5623</v>
      </c>
      <c r="G201" s="51" t="s">
        <v>20</v>
      </c>
      <c r="H201" s="128">
        <v>1140141</v>
      </c>
      <c r="I201" s="128"/>
      <c r="J201" s="128">
        <v>2035819</v>
      </c>
      <c r="K201" s="128"/>
      <c r="L201" s="128">
        <v>2089812</v>
      </c>
      <c r="M201" s="128">
        <v>2158077</v>
      </c>
      <c r="N201" s="134">
        <v>2295533</v>
      </c>
      <c r="O201" s="130"/>
      <c r="P201" s="128">
        <v>1186857</v>
      </c>
      <c r="Q201" s="128">
        <v>-864374</v>
      </c>
      <c r="R201" s="128">
        <v>5888906.0728744948</v>
      </c>
      <c r="S201" s="128">
        <v>5024532.0728744948</v>
      </c>
      <c r="T201" s="128">
        <v>193042</v>
      </c>
      <c r="U201" s="196"/>
      <c r="V201" s="128"/>
      <c r="W201" s="128">
        <v>-209280</v>
      </c>
      <c r="X201" s="131">
        <v>44908</v>
      </c>
      <c r="Y201" s="132" t="s">
        <v>60</v>
      </c>
    </row>
    <row r="202" spans="1:25" ht="14.25" customHeight="1">
      <c r="A202" s="95">
        <v>2023</v>
      </c>
      <c r="B202" s="95" t="s">
        <v>5149</v>
      </c>
      <c r="C202" s="95" t="s">
        <v>190</v>
      </c>
      <c r="D202" s="95" t="s">
        <v>21</v>
      </c>
      <c r="E202" s="96" t="s">
        <v>68</v>
      </c>
      <c r="F202" s="96" t="s">
        <v>5868</v>
      </c>
      <c r="G202" s="95" t="s">
        <v>20</v>
      </c>
      <c r="H202" s="110">
        <v>1434509</v>
      </c>
      <c r="I202" s="116"/>
      <c r="J202" s="110">
        <v>2463037</v>
      </c>
      <c r="K202" s="110">
        <v>16896</v>
      </c>
      <c r="L202" s="110">
        <v>3133456</v>
      </c>
      <c r="M202" s="110">
        <v>2954210</v>
      </c>
      <c r="N202" s="67">
        <v>4297407</v>
      </c>
      <c r="O202" s="107"/>
      <c r="P202" s="110">
        <v>2545908</v>
      </c>
      <c r="Q202" s="110">
        <v>-1539096</v>
      </c>
      <c r="R202" s="110">
        <v>6951140</v>
      </c>
      <c r="S202" s="110">
        <v>5412044</v>
      </c>
      <c r="T202" s="110">
        <v>237849</v>
      </c>
      <c r="U202" s="198"/>
      <c r="V202" s="109"/>
      <c r="W202" s="110">
        <v>285296</v>
      </c>
      <c r="X202" s="13">
        <v>45286</v>
      </c>
      <c r="Y202" s="10" t="s">
        <v>5444</v>
      </c>
    </row>
    <row r="203" spans="1:25" ht="14.25" customHeight="1">
      <c r="A203" s="9">
        <v>2022</v>
      </c>
      <c r="B203" s="10" t="s">
        <v>1413</v>
      </c>
      <c r="C203" s="9" t="s">
        <v>190</v>
      </c>
      <c r="D203" s="9" t="s">
        <v>21</v>
      </c>
      <c r="E203" s="11" t="s">
        <v>178</v>
      </c>
      <c r="F203" s="60" t="s">
        <v>1412</v>
      </c>
      <c r="G203" s="9" t="s">
        <v>20</v>
      </c>
      <c r="H203" s="58">
        <v>35897486</v>
      </c>
      <c r="I203" s="58"/>
      <c r="J203" s="58">
        <v>173354023</v>
      </c>
      <c r="K203" s="58">
        <v>211750525</v>
      </c>
      <c r="L203" s="58">
        <v>230682331</v>
      </c>
      <c r="M203" s="58">
        <v>179019617</v>
      </c>
      <c r="O203" s="62">
        <v>59814497</v>
      </c>
      <c r="P203" s="58">
        <v>20444505</v>
      </c>
      <c r="Q203" s="58">
        <v>-85723306</v>
      </c>
      <c r="R203" s="58">
        <v>578809660</v>
      </c>
      <c r="S203" s="58">
        <v>493086354</v>
      </c>
      <c r="T203" s="58">
        <v>16997708</v>
      </c>
      <c r="U203" s="196"/>
      <c r="V203" s="58">
        <v>36134515</v>
      </c>
      <c r="W203" s="58">
        <v>-162645242</v>
      </c>
      <c r="X203" s="61">
        <v>44945</v>
      </c>
      <c r="Y203" s="9" t="s">
        <v>60</v>
      </c>
    </row>
    <row r="204" spans="1:25" ht="14.25" customHeight="1">
      <c r="A204" s="9">
        <v>2022</v>
      </c>
      <c r="B204" s="9" t="s">
        <v>1972</v>
      </c>
      <c r="C204" s="9" t="s">
        <v>53</v>
      </c>
      <c r="D204" s="9" t="s">
        <v>21</v>
      </c>
      <c r="E204" s="11" t="s">
        <v>118</v>
      </c>
      <c r="F204" s="60">
        <v>13210</v>
      </c>
      <c r="G204" s="9" t="s">
        <v>20</v>
      </c>
      <c r="H204" s="58">
        <v>13541338</v>
      </c>
      <c r="I204" s="58">
        <v>-21007879</v>
      </c>
      <c r="J204" s="58">
        <v>76390596</v>
      </c>
      <c r="K204" s="58">
        <v>17866100</v>
      </c>
      <c r="L204" s="58">
        <v>242348974</v>
      </c>
      <c r="M204" s="58">
        <v>105401095</v>
      </c>
      <c r="N204" s="57"/>
      <c r="O204" s="62">
        <v>12695454</v>
      </c>
      <c r="P204" s="58">
        <v>8958585</v>
      </c>
      <c r="Q204" s="58">
        <v>15725459</v>
      </c>
      <c r="R204" s="58">
        <v>208675378.23136979</v>
      </c>
      <c r="S204" s="58">
        <v>224400837.23136979</v>
      </c>
      <c r="T204" s="58">
        <v>6771744</v>
      </c>
      <c r="U204" s="196"/>
      <c r="V204" s="58">
        <v>21551722</v>
      </c>
      <c r="W204" s="58">
        <v>68049561</v>
      </c>
      <c r="X204" s="61">
        <v>45015</v>
      </c>
      <c r="Y204" s="9" t="s">
        <v>60</v>
      </c>
    </row>
    <row r="205" spans="1:25" ht="14.25" customHeight="1">
      <c r="A205" s="9">
        <v>2022</v>
      </c>
      <c r="B205" s="9" t="s">
        <v>1971</v>
      </c>
      <c r="C205" s="9" t="s">
        <v>53</v>
      </c>
      <c r="D205" s="9" t="s">
        <v>21</v>
      </c>
      <c r="E205" s="11" t="s">
        <v>118</v>
      </c>
      <c r="F205" s="60">
        <v>13214</v>
      </c>
      <c r="G205" s="9" t="s">
        <v>20</v>
      </c>
      <c r="H205" s="58">
        <v>46182428</v>
      </c>
      <c r="I205" s="58">
        <v>-1910526</v>
      </c>
      <c r="J205" s="58">
        <v>45800994</v>
      </c>
      <c r="K205" s="58">
        <v>14456909</v>
      </c>
      <c r="L205" s="58">
        <v>106742904</v>
      </c>
      <c r="M205" s="58">
        <v>48106050</v>
      </c>
      <c r="N205" s="57"/>
      <c r="O205" s="62">
        <v>52052461</v>
      </c>
      <c r="P205" s="58">
        <v>3722262</v>
      </c>
      <c r="Q205" s="58">
        <v>-14590736</v>
      </c>
      <c r="R205" s="58">
        <v>165615618.61521006</v>
      </c>
      <c r="S205" s="58">
        <v>151024882.61521006</v>
      </c>
      <c r="T205" s="58">
        <v>5723321</v>
      </c>
      <c r="U205" s="196"/>
      <c r="V205" s="58">
        <v>4142654</v>
      </c>
      <c r="W205" s="58">
        <v>154051844</v>
      </c>
      <c r="X205" s="61">
        <v>44693</v>
      </c>
      <c r="Y205" s="9" t="s">
        <v>60</v>
      </c>
    </row>
    <row r="206" spans="1:25" ht="14.25" customHeight="1">
      <c r="A206" s="9">
        <v>2022</v>
      </c>
      <c r="B206" s="10" t="s">
        <v>1411</v>
      </c>
      <c r="C206" s="9" t="s">
        <v>190</v>
      </c>
      <c r="D206" s="9" t="s">
        <v>21</v>
      </c>
      <c r="E206" s="11" t="s">
        <v>118</v>
      </c>
      <c r="F206" s="60" t="s">
        <v>1410</v>
      </c>
      <c r="G206" s="9" t="s">
        <v>20</v>
      </c>
      <c r="H206" s="58">
        <v>103764556</v>
      </c>
      <c r="I206" s="58">
        <v>-2609800</v>
      </c>
      <c r="J206" s="58">
        <v>360426044</v>
      </c>
      <c r="K206" s="58">
        <v>722370671</v>
      </c>
      <c r="L206" s="58">
        <v>411967079</v>
      </c>
      <c r="M206" s="58">
        <v>366707522</v>
      </c>
      <c r="O206" s="62">
        <v>135155020</v>
      </c>
      <c r="P206" s="58">
        <v>44455228</v>
      </c>
      <c r="Q206" s="58">
        <v>-174186982</v>
      </c>
      <c r="R206" s="58">
        <v>1198631159</v>
      </c>
      <c r="S206" s="58">
        <v>1024444177</v>
      </c>
      <c r="T206" s="58">
        <v>35826825</v>
      </c>
      <c r="U206" s="196">
        <v>-12132</v>
      </c>
      <c r="V206" s="58">
        <v>52807149</v>
      </c>
      <c r="W206" s="58">
        <v>-189555214</v>
      </c>
      <c r="X206" s="61">
        <v>44972</v>
      </c>
      <c r="Y206" s="9" t="s">
        <v>115</v>
      </c>
    </row>
    <row r="207" spans="1:25" ht="14.25" customHeight="1">
      <c r="A207" s="9">
        <v>2022</v>
      </c>
      <c r="B207" s="9" t="s">
        <v>1970</v>
      </c>
      <c r="C207" s="9" t="s">
        <v>53</v>
      </c>
      <c r="D207" s="9" t="s">
        <v>21</v>
      </c>
      <c r="E207" s="11" t="s">
        <v>142</v>
      </c>
      <c r="F207" s="60">
        <v>13294</v>
      </c>
      <c r="G207" s="9" t="s">
        <v>20</v>
      </c>
      <c r="H207" s="58">
        <v>12043932</v>
      </c>
      <c r="I207" s="58">
        <v>-1330651</v>
      </c>
      <c r="J207" s="58">
        <v>8218958</v>
      </c>
      <c r="K207" s="58">
        <v>40515831</v>
      </c>
      <c r="L207" s="58">
        <v>28410532</v>
      </c>
      <c r="M207" s="58">
        <v>13880633</v>
      </c>
      <c r="N207" s="57"/>
      <c r="O207" s="62">
        <v>8896838</v>
      </c>
      <c r="P207" s="58">
        <v>779878</v>
      </c>
      <c r="Q207" s="58">
        <v>4281392</v>
      </c>
      <c r="R207" s="58">
        <v>39605846.438482858</v>
      </c>
      <c r="S207" s="58">
        <v>43887238.438482858</v>
      </c>
      <c r="T207" s="58">
        <v>678921</v>
      </c>
      <c r="U207" s="196"/>
      <c r="V207" s="58"/>
      <c r="W207" s="58">
        <v>1554013</v>
      </c>
      <c r="X207" s="61">
        <v>45016</v>
      </c>
      <c r="Y207" s="9" t="s">
        <v>60</v>
      </c>
    </row>
    <row r="208" spans="1:25" ht="14.25" customHeight="1">
      <c r="A208" s="51">
        <v>2022</v>
      </c>
      <c r="B208" s="132" t="s">
        <v>1409</v>
      </c>
      <c r="C208" s="51" t="s">
        <v>190</v>
      </c>
      <c r="D208" s="51" t="s">
        <v>21</v>
      </c>
      <c r="E208" s="51" t="s">
        <v>142</v>
      </c>
      <c r="F208" s="127" t="s">
        <v>1408</v>
      </c>
      <c r="G208" s="51" t="s">
        <v>20</v>
      </c>
      <c r="H208" s="128">
        <v>12955899</v>
      </c>
      <c r="I208" s="128">
        <v>-1050000</v>
      </c>
      <c r="J208" s="128">
        <v>31168794</v>
      </c>
      <c r="K208" s="128">
        <v>13863609</v>
      </c>
      <c r="L208" s="128">
        <v>34236499</v>
      </c>
      <c r="M208" s="128">
        <v>32991837</v>
      </c>
      <c r="N208" s="133">
        <v>10000</v>
      </c>
      <c r="O208" s="130">
        <v>24338113</v>
      </c>
      <c r="P208" s="128">
        <v>8460145</v>
      </c>
      <c r="Q208" s="128">
        <v>-14741757</v>
      </c>
      <c r="R208" s="128">
        <v>101951441.40000001</v>
      </c>
      <c r="S208" s="128">
        <v>87209684.400000006</v>
      </c>
      <c r="T208" s="128">
        <v>3027681</v>
      </c>
      <c r="U208" s="196"/>
      <c r="V208" s="128">
        <v>2041889</v>
      </c>
      <c r="W208" s="128">
        <v>-1071614</v>
      </c>
      <c r="X208" s="131">
        <v>44939</v>
      </c>
      <c r="Y208" s="51" t="s">
        <v>60</v>
      </c>
    </row>
    <row r="209" spans="1:25" ht="14.25" customHeight="1">
      <c r="A209" s="51">
        <v>2022</v>
      </c>
      <c r="B209" s="132" t="s">
        <v>1407</v>
      </c>
      <c r="C209" s="51" t="s">
        <v>190</v>
      </c>
      <c r="D209" s="51" t="s">
        <v>21</v>
      </c>
      <c r="E209" s="51" t="s">
        <v>142</v>
      </c>
      <c r="F209" s="127" t="s">
        <v>1406</v>
      </c>
      <c r="G209" s="51" t="s">
        <v>20</v>
      </c>
      <c r="H209" s="128">
        <v>7166392</v>
      </c>
      <c r="I209" s="128">
        <v>-396393</v>
      </c>
      <c r="J209" s="128">
        <v>17072316</v>
      </c>
      <c r="K209" s="128">
        <v>7264579</v>
      </c>
      <c r="L209" s="128">
        <v>23497748</v>
      </c>
      <c r="M209" s="128">
        <v>20972089</v>
      </c>
      <c r="N209" s="133">
        <v>9104228</v>
      </c>
      <c r="O209" s="130"/>
      <c r="P209" s="128">
        <v>3205392</v>
      </c>
      <c r="Q209" s="128">
        <v>-6630147</v>
      </c>
      <c r="R209" s="128">
        <v>43499820.600000001</v>
      </c>
      <c r="S209" s="128">
        <v>36869673.600000001</v>
      </c>
      <c r="T209" s="128">
        <v>1446718</v>
      </c>
      <c r="U209" s="196"/>
      <c r="V209" s="128">
        <v>1316764</v>
      </c>
      <c r="W209" s="128">
        <v>-4068352</v>
      </c>
      <c r="X209" s="131">
        <v>44979</v>
      </c>
      <c r="Y209" s="51" t="s">
        <v>60</v>
      </c>
    </row>
    <row r="210" spans="1:25" ht="14.25" customHeight="1">
      <c r="A210" s="9">
        <v>2022</v>
      </c>
      <c r="B210" s="30" t="s">
        <v>5133</v>
      </c>
      <c r="C210" s="9" t="s">
        <v>190</v>
      </c>
      <c r="D210" s="9" t="s">
        <v>21</v>
      </c>
      <c r="E210" s="11" t="s">
        <v>182</v>
      </c>
      <c r="F210" s="60" t="s">
        <v>5528</v>
      </c>
      <c r="G210" s="9" t="s">
        <v>20</v>
      </c>
      <c r="H210" s="58">
        <v>2215818</v>
      </c>
      <c r="I210" s="58">
        <v>-67716</v>
      </c>
      <c r="J210" s="58">
        <v>5155652</v>
      </c>
      <c r="K210" s="58">
        <v>3180243</v>
      </c>
      <c r="L210" s="58">
        <v>5465651</v>
      </c>
      <c r="M210" s="58">
        <v>5228338</v>
      </c>
      <c r="N210" s="57"/>
      <c r="O210" s="62">
        <v>3246433</v>
      </c>
      <c r="P210" s="58">
        <v>1076376</v>
      </c>
      <c r="Q210" s="58">
        <v>-2106197</v>
      </c>
      <c r="R210" s="58">
        <v>13603214.720394738</v>
      </c>
      <c r="S210" s="58">
        <v>11497017.720394738</v>
      </c>
      <c r="T210" s="58">
        <v>425058</v>
      </c>
      <c r="U210" s="196"/>
      <c r="V210" s="58">
        <v>809825</v>
      </c>
      <c r="W210" s="58">
        <v>-1786858</v>
      </c>
      <c r="X210" s="61">
        <v>45008</v>
      </c>
      <c r="Y210" s="9"/>
    </row>
    <row r="211" spans="1:25" ht="14.25" customHeight="1">
      <c r="A211" s="9">
        <v>2022</v>
      </c>
      <c r="B211" s="9" t="s">
        <v>1969</v>
      </c>
      <c r="C211" s="9" t="s">
        <v>53</v>
      </c>
      <c r="D211" s="9" t="s">
        <v>21</v>
      </c>
      <c r="E211" s="11" t="s">
        <v>28</v>
      </c>
      <c r="F211" s="60">
        <v>13392</v>
      </c>
      <c r="G211" s="9" t="s">
        <v>20</v>
      </c>
      <c r="H211" s="58">
        <v>118981630</v>
      </c>
      <c r="I211" s="58">
        <v>-28397242</v>
      </c>
      <c r="J211" s="58">
        <v>204745629</v>
      </c>
      <c r="K211" s="58">
        <v>505108798</v>
      </c>
      <c r="L211" s="58">
        <v>485911541</v>
      </c>
      <c r="M211" s="58">
        <v>229976237</v>
      </c>
      <c r="N211" s="57"/>
      <c r="O211" s="62">
        <v>124519970</v>
      </c>
      <c r="P211" s="58">
        <v>18887730</v>
      </c>
      <c r="Q211" s="58">
        <v>160773888</v>
      </c>
      <c r="R211" s="58">
        <v>1203827099</v>
      </c>
      <c r="S211" s="58">
        <v>1364600987</v>
      </c>
      <c r="T211" s="58">
        <v>14711589</v>
      </c>
      <c r="U211" s="196"/>
      <c r="V211" s="58">
        <v>27450132</v>
      </c>
      <c r="W211" s="58">
        <v>26523054</v>
      </c>
      <c r="X211" s="61">
        <v>45015</v>
      </c>
      <c r="Y211" s="9"/>
    </row>
    <row r="212" spans="1:25" ht="14.25" customHeight="1">
      <c r="A212" s="9">
        <v>2022</v>
      </c>
      <c r="B212" s="10" t="s">
        <v>1405</v>
      </c>
      <c r="C212" s="9" t="s">
        <v>190</v>
      </c>
      <c r="D212" s="9" t="s">
        <v>21</v>
      </c>
      <c r="E212" s="11" t="s">
        <v>28</v>
      </c>
      <c r="F212" s="60" t="s">
        <v>1404</v>
      </c>
      <c r="G212" s="9" t="s">
        <v>20</v>
      </c>
      <c r="H212" s="58">
        <v>55183931</v>
      </c>
      <c r="I212" s="58"/>
      <c r="J212" s="58">
        <v>326264168</v>
      </c>
      <c r="K212" s="58">
        <v>394173248</v>
      </c>
      <c r="L212" s="58">
        <v>477524458</v>
      </c>
      <c r="M212" s="58">
        <v>346809877</v>
      </c>
      <c r="N212" s="56">
        <v>69339240</v>
      </c>
      <c r="O212" s="62"/>
      <c r="P212" s="58">
        <v>18848468</v>
      </c>
      <c r="Q212" s="58">
        <v>-197499043</v>
      </c>
      <c r="R212" s="58">
        <v>1355802003</v>
      </c>
      <c r="S212" s="58">
        <v>1158302960</v>
      </c>
      <c r="T212" s="58">
        <v>41761439</v>
      </c>
      <c r="U212" s="196">
        <v>16025614</v>
      </c>
      <c r="V212" s="58">
        <v>65336433</v>
      </c>
      <c r="W212" s="58">
        <v>-281195295</v>
      </c>
      <c r="X212" s="61">
        <v>44943</v>
      </c>
      <c r="Y212" s="9" t="s">
        <v>60</v>
      </c>
    </row>
    <row r="213" spans="1:25" ht="14.25" customHeight="1">
      <c r="A213" s="9">
        <v>2022</v>
      </c>
      <c r="B213" s="10" t="s">
        <v>5185</v>
      </c>
      <c r="C213" s="10" t="s">
        <v>190</v>
      </c>
      <c r="D213" s="9" t="s">
        <v>21</v>
      </c>
      <c r="E213" s="11" t="s">
        <v>49</v>
      </c>
      <c r="F213" s="60" t="s">
        <v>5624</v>
      </c>
      <c r="G213" s="9" t="s">
        <v>20</v>
      </c>
      <c r="H213" s="58">
        <v>477364</v>
      </c>
      <c r="I213" s="58"/>
      <c r="J213" s="58">
        <v>441350</v>
      </c>
      <c r="K213" s="58"/>
      <c r="L213" s="58">
        <v>543383</v>
      </c>
      <c r="M213" s="58">
        <v>545656</v>
      </c>
      <c r="O213" s="62">
        <v>577825</v>
      </c>
      <c r="P213" s="58">
        <v>63936</v>
      </c>
      <c r="Q213" s="58">
        <v>-185666</v>
      </c>
      <c r="R213" s="58">
        <v>1191469.6356275305</v>
      </c>
      <c r="S213" s="58">
        <v>1005803.6356275305</v>
      </c>
      <c r="T213" s="58">
        <v>34764</v>
      </c>
      <c r="U213" s="196"/>
      <c r="V213" s="58"/>
      <c r="W213" s="58">
        <v>486397</v>
      </c>
      <c r="X213" s="61">
        <v>45015</v>
      </c>
      <c r="Y213" s="10" t="s">
        <v>60</v>
      </c>
    </row>
    <row r="214" spans="1:25" ht="14.25" customHeight="1">
      <c r="A214" s="9">
        <v>2022</v>
      </c>
      <c r="B214" s="30" t="s">
        <v>5331</v>
      </c>
      <c r="C214" s="9" t="s">
        <v>190</v>
      </c>
      <c r="D214" s="9" t="s">
        <v>21</v>
      </c>
      <c r="E214" s="11" t="s">
        <v>84</v>
      </c>
      <c r="F214" s="60" t="s">
        <v>5536</v>
      </c>
      <c r="G214" s="9" t="s">
        <v>20</v>
      </c>
      <c r="H214" s="58">
        <v>1254696</v>
      </c>
      <c r="I214" s="58">
        <v>-826235</v>
      </c>
      <c r="J214" s="58">
        <v>3690208</v>
      </c>
      <c r="K214" s="58">
        <v>2407327</v>
      </c>
      <c r="L214" s="58">
        <v>5029735</v>
      </c>
      <c r="M214" s="58">
        <v>4918178</v>
      </c>
      <c r="O214" s="62">
        <v>2844581</v>
      </c>
      <c r="P214" s="58">
        <v>1361257</v>
      </c>
      <c r="Q214" s="58">
        <v>-1867148</v>
      </c>
      <c r="R214" s="58">
        <v>12660701.233552633</v>
      </c>
      <c r="S214" s="58">
        <v>10793553.233552633</v>
      </c>
      <c r="T214" s="58">
        <v>316067</v>
      </c>
      <c r="U214" s="196"/>
      <c r="V214" s="58"/>
      <c r="W214" s="58">
        <v>-1390772</v>
      </c>
      <c r="X214" s="61">
        <v>44902</v>
      </c>
      <c r="Y214" s="9"/>
    </row>
    <row r="215" spans="1:25" ht="14.25" customHeight="1">
      <c r="A215" s="9">
        <v>2022</v>
      </c>
      <c r="B215" s="9" t="s">
        <v>1968</v>
      </c>
      <c r="C215" s="9" t="s">
        <v>53</v>
      </c>
      <c r="D215" s="9" t="s">
        <v>21</v>
      </c>
      <c r="E215" s="11" t="s">
        <v>52</v>
      </c>
      <c r="F215" s="60">
        <v>13588</v>
      </c>
      <c r="G215" s="9" t="s">
        <v>20</v>
      </c>
      <c r="H215" s="58">
        <v>11867532</v>
      </c>
      <c r="I215" s="58">
        <v>-477000</v>
      </c>
      <c r="J215" s="58">
        <v>35028426</v>
      </c>
      <c r="K215" s="58">
        <v>2165343</v>
      </c>
      <c r="L215" s="58">
        <v>59299252</v>
      </c>
      <c r="M215" s="58">
        <v>38451558</v>
      </c>
      <c r="N215" s="57"/>
      <c r="O215" s="62">
        <v>24300659</v>
      </c>
      <c r="P215" s="58">
        <v>16673574</v>
      </c>
      <c r="Q215" s="58">
        <v>-6202339</v>
      </c>
      <c r="R215" s="58">
        <v>52966174.210076869</v>
      </c>
      <c r="S215" s="58">
        <v>46763835.210076869</v>
      </c>
      <c r="T215" s="58">
        <v>3548141</v>
      </c>
      <c r="U215" s="196">
        <v>3334352</v>
      </c>
      <c r="V215" s="58">
        <v>3226259</v>
      </c>
      <c r="W215" s="58">
        <v>5449868</v>
      </c>
      <c r="X215" s="61">
        <v>45009</v>
      </c>
      <c r="Y215" s="9" t="s">
        <v>60</v>
      </c>
    </row>
    <row r="216" spans="1:25" ht="14.25" customHeight="1">
      <c r="A216" s="9">
        <v>2022</v>
      </c>
      <c r="B216" s="9" t="s">
        <v>2196</v>
      </c>
      <c r="C216" s="9" t="s">
        <v>53</v>
      </c>
      <c r="D216" s="9" t="s">
        <v>21</v>
      </c>
      <c r="E216" s="11" t="s">
        <v>112</v>
      </c>
      <c r="F216" s="60" t="s">
        <v>1966</v>
      </c>
      <c r="G216" s="9" t="s">
        <v>20</v>
      </c>
      <c r="H216" s="58">
        <v>2786470000</v>
      </c>
      <c r="I216" s="58">
        <v>-1209383000</v>
      </c>
      <c r="J216" s="58">
        <v>5006546000</v>
      </c>
      <c r="K216" s="58">
        <v>23449622000</v>
      </c>
      <c r="L216" s="58">
        <v>13374941000</v>
      </c>
      <c r="M216" s="58">
        <v>6324948000</v>
      </c>
      <c r="O216" s="62">
        <v>3845056000</v>
      </c>
      <c r="P216" s="58">
        <v>1499355000</v>
      </c>
      <c r="Q216" s="58">
        <v>2104167000</v>
      </c>
      <c r="R216" s="58">
        <v>32993431256</v>
      </c>
      <c r="S216" s="58">
        <v>35097598256</v>
      </c>
      <c r="T216" s="58">
        <v>780014000</v>
      </c>
      <c r="U216" s="196">
        <v>718778000</v>
      </c>
      <c r="V216" s="58">
        <v>4398462000</v>
      </c>
      <c r="W216" s="58">
        <v>-1909623000</v>
      </c>
      <c r="X216" s="61">
        <v>45014</v>
      </c>
      <c r="Y216" s="9" t="s">
        <v>1965</v>
      </c>
    </row>
    <row r="217" spans="1:25" ht="14.25" customHeight="1">
      <c r="A217" s="9">
        <v>2022</v>
      </c>
      <c r="B217" s="30" t="s">
        <v>2096</v>
      </c>
      <c r="C217" s="9" t="s">
        <v>53</v>
      </c>
      <c r="D217" s="9" t="s">
        <v>21</v>
      </c>
      <c r="E217" s="11" t="s">
        <v>34</v>
      </c>
      <c r="F217" s="60" t="s">
        <v>5458</v>
      </c>
      <c r="G217" s="9" t="s">
        <v>20</v>
      </c>
      <c r="H217" s="58">
        <v>13902235</v>
      </c>
      <c r="I217" s="58">
        <v>-1543141</v>
      </c>
      <c r="J217" s="58">
        <v>28075477</v>
      </c>
      <c r="K217" s="58">
        <v>21509193</v>
      </c>
      <c r="L217" s="58">
        <v>55746526</v>
      </c>
      <c r="M217" s="58">
        <v>32891568</v>
      </c>
      <c r="N217" s="57"/>
      <c r="O217" s="62">
        <v>12817140</v>
      </c>
      <c r="P217" s="58">
        <v>3329104</v>
      </c>
      <c r="Q217" s="58">
        <v>-35398410</v>
      </c>
      <c r="R217" s="58">
        <v>189623966</v>
      </c>
      <c r="S217" s="58">
        <v>154225556</v>
      </c>
      <c r="T217" s="58">
        <v>7422603</v>
      </c>
      <c r="U217" s="196"/>
      <c r="V217" s="58">
        <v>2117228</v>
      </c>
      <c r="W217" s="58">
        <v>-29963461</v>
      </c>
      <c r="X217" s="61">
        <v>45012</v>
      </c>
      <c r="Y217" s="10" t="s">
        <v>1738</v>
      </c>
    </row>
    <row r="218" spans="1:25" ht="14.25" customHeight="1">
      <c r="A218" s="9">
        <v>2022</v>
      </c>
      <c r="B218" s="10" t="s">
        <v>1403</v>
      </c>
      <c r="C218" s="9" t="s">
        <v>190</v>
      </c>
      <c r="D218" s="9" t="s">
        <v>21</v>
      </c>
      <c r="E218" s="11" t="s">
        <v>34</v>
      </c>
      <c r="F218" s="60" t="s">
        <v>1402</v>
      </c>
      <c r="G218" s="9" t="s">
        <v>20</v>
      </c>
      <c r="H218" s="58">
        <v>12061361</v>
      </c>
      <c r="I218" s="58">
        <v>-1296268</v>
      </c>
      <c r="J218" s="58">
        <v>89641153</v>
      </c>
      <c r="K218" s="58">
        <v>76734972</v>
      </c>
      <c r="L218" s="58">
        <v>105594491</v>
      </c>
      <c r="M218" s="58">
        <v>90342880</v>
      </c>
      <c r="O218" s="62">
        <v>18115819</v>
      </c>
      <c r="P218" s="58">
        <v>8567722</v>
      </c>
      <c r="Q218" s="58">
        <v>-48301284</v>
      </c>
      <c r="R218" s="58">
        <v>326417370.89999998</v>
      </c>
      <c r="S218" s="58">
        <v>278116086.89999998</v>
      </c>
      <c r="T218" s="58">
        <v>9823685</v>
      </c>
      <c r="U218" s="196">
        <v>-3108</v>
      </c>
      <c r="V218" s="58">
        <v>21876322</v>
      </c>
      <c r="W218" s="58">
        <v>-76288196</v>
      </c>
      <c r="X218" s="61">
        <v>44945</v>
      </c>
      <c r="Y218" s="9" t="s">
        <v>115</v>
      </c>
    </row>
    <row r="219" spans="1:25" ht="14.25" customHeight="1">
      <c r="A219" s="9">
        <v>2022</v>
      </c>
      <c r="B219" s="10" t="s">
        <v>4998</v>
      </c>
      <c r="C219" s="10" t="s">
        <v>190</v>
      </c>
      <c r="D219" s="9" t="s">
        <v>21</v>
      </c>
      <c r="E219" s="11" t="s">
        <v>107</v>
      </c>
      <c r="F219" s="60" t="s">
        <v>5626</v>
      </c>
      <c r="G219" s="9" t="s">
        <v>20</v>
      </c>
      <c r="H219" s="58">
        <v>2089129</v>
      </c>
      <c r="I219" s="58"/>
      <c r="J219" s="58">
        <v>2771914</v>
      </c>
      <c r="K219" s="58">
        <v>18669</v>
      </c>
      <c r="L219" s="58">
        <v>7049358</v>
      </c>
      <c r="M219" s="58">
        <v>2997908</v>
      </c>
      <c r="N219" s="57">
        <v>2240640</v>
      </c>
      <c r="O219" s="62"/>
      <c r="P219" s="58">
        <v>222929</v>
      </c>
      <c r="Q219" s="58">
        <v>-1160340</v>
      </c>
      <c r="R219" s="58">
        <v>7915547.7072742628</v>
      </c>
      <c r="S219" s="58">
        <v>6755207.7072742628</v>
      </c>
      <c r="T219" s="58">
        <v>268135</v>
      </c>
      <c r="U219" s="196"/>
      <c r="V219" s="58"/>
      <c r="W219" s="58">
        <v>365686</v>
      </c>
      <c r="X219" s="61">
        <v>44910</v>
      </c>
      <c r="Y219" s="10" t="s">
        <v>60</v>
      </c>
    </row>
    <row r="220" spans="1:25" ht="14.25" customHeight="1">
      <c r="A220" s="9">
        <v>2022</v>
      </c>
      <c r="B220" s="9" t="s">
        <v>41</v>
      </c>
      <c r="C220" s="9" t="s">
        <v>53</v>
      </c>
      <c r="D220" s="9" t="s">
        <v>21</v>
      </c>
      <c r="E220" s="11" t="s">
        <v>36</v>
      </c>
      <c r="F220" s="60">
        <v>13882</v>
      </c>
      <c r="G220" s="9" t="s">
        <v>20</v>
      </c>
      <c r="H220" s="58">
        <v>6239886</v>
      </c>
      <c r="I220" s="58"/>
      <c r="J220" s="58">
        <v>6246094</v>
      </c>
      <c r="K220" s="58">
        <v>328285</v>
      </c>
      <c r="L220" s="58">
        <v>9359704</v>
      </c>
      <c r="M220" s="58">
        <v>4897877</v>
      </c>
      <c r="N220" s="57"/>
      <c r="O220" s="62">
        <v>5985880</v>
      </c>
      <c r="P220" s="58">
        <v>157166</v>
      </c>
      <c r="Q220" s="58">
        <v>-2759739</v>
      </c>
      <c r="R220" s="58">
        <v>23447230.246389121</v>
      </c>
      <c r="S220" s="58">
        <v>20687491.246389121</v>
      </c>
      <c r="T220" s="58">
        <v>584865</v>
      </c>
      <c r="U220" s="196"/>
      <c r="V220" s="58">
        <v>578315</v>
      </c>
      <c r="W220" s="58">
        <v>5744418</v>
      </c>
      <c r="X220" s="61">
        <v>45016</v>
      </c>
      <c r="Y220" s="9" t="s">
        <v>60</v>
      </c>
    </row>
    <row r="221" spans="1:25" ht="14.25" customHeight="1">
      <c r="A221" s="51">
        <v>2022</v>
      </c>
      <c r="B221" s="132" t="s">
        <v>5150</v>
      </c>
      <c r="C221" s="132" t="s">
        <v>190</v>
      </c>
      <c r="D221" s="51" t="s">
        <v>21</v>
      </c>
      <c r="E221" s="51" t="s">
        <v>68</v>
      </c>
      <c r="F221" s="127" t="s">
        <v>5627</v>
      </c>
      <c r="G221" s="51" t="s">
        <v>20</v>
      </c>
      <c r="H221" s="128">
        <v>1041155</v>
      </c>
      <c r="I221" s="128"/>
      <c r="J221" s="128">
        <v>2037475</v>
      </c>
      <c r="K221" s="128">
        <v>11020</v>
      </c>
      <c r="L221" s="128">
        <v>2357259</v>
      </c>
      <c r="M221" s="128">
        <v>2309216</v>
      </c>
      <c r="N221" s="128">
        <v>1503217</v>
      </c>
      <c r="O221" s="130"/>
      <c r="P221" s="128">
        <v>233960</v>
      </c>
      <c r="Q221" s="128">
        <v>-994396</v>
      </c>
      <c r="R221" s="128">
        <v>3551347.4074074072</v>
      </c>
      <c r="S221" s="128">
        <v>2556951.4074074072</v>
      </c>
      <c r="T221" s="128">
        <v>209626</v>
      </c>
      <c r="U221" s="196"/>
      <c r="V221" s="128"/>
      <c r="W221" s="128">
        <v>-277326</v>
      </c>
      <c r="X221" s="131">
        <v>44848</v>
      </c>
      <c r="Y221" s="132" t="s">
        <v>60</v>
      </c>
    </row>
    <row r="222" spans="1:25" ht="14.25" customHeight="1">
      <c r="A222" s="9">
        <v>2022</v>
      </c>
      <c r="B222" s="30" t="s">
        <v>2097</v>
      </c>
      <c r="C222" s="9" t="s">
        <v>53</v>
      </c>
      <c r="D222" s="9" t="s">
        <v>21</v>
      </c>
      <c r="E222" s="11" t="s">
        <v>147</v>
      </c>
      <c r="F222" s="60" t="s">
        <v>5468</v>
      </c>
      <c r="G222" s="9" t="s">
        <v>20</v>
      </c>
      <c r="H222" s="58">
        <v>13606076</v>
      </c>
      <c r="I222" s="58">
        <v>-5033212</v>
      </c>
      <c r="J222" s="58">
        <v>8013065</v>
      </c>
      <c r="K222" s="58">
        <v>14809673</v>
      </c>
      <c r="L222" s="58">
        <v>24886969</v>
      </c>
      <c r="M222" s="58">
        <v>11249779</v>
      </c>
      <c r="N222" s="57"/>
      <c r="O222" s="62">
        <v>8338319</v>
      </c>
      <c r="P222" s="58">
        <v>589294</v>
      </c>
      <c r="Q222" s="58">
        <v>-4227180</v>
      </c>
      <c r="R222" s="58">
        <v>30900439</v>
      </c>
      <c r="S222" s="58">
        <v>26673259</v>
      </c>
      <c r="T222" s="58">
        <v>1070992</v>
      </c>
      <c r="U222" s="196"/>
      <c r="V222" s="58"/>
      <c r="W222" s="58">
        <v>-5639376</v>
      </c>
      <c r="X222" s="61">
        <v>45077</v>
      </c>
      <c r="Y222" s="10" t="s">
        <v>60</v>
      </c>
    </row>
    <row r="223" spans="1:25" ht="14.25" customHeight="1">
      <c r="A223" s="9">
        <v>2022</v>
      </c>
      <c r="B223" s="30" t="s">
        <v>2098</v>
      </c>
      <c r="C223" s="9" t="s">
        <v>53</v>
      </c>
      <c r="D223" s="9" t="s">
        <v>21</v>
      </c>
      <c r="E223" s="11" t="s">
        <v>84</v>
      </c>
      <c r="F223" s="60">
        <v>14190</v>
      </c>
      <c r="G223" s="9" t="s">
        <v>20</v>
      </c>
      <c r="H223" s="58">
        <v>7872208</v>
      </c>
      <c r="I223" s="58">
        <v>-220286</v>
      </c>
      <c r="J223" s="58">
        <v>7736242</v>
      </c>
      <c r="K223" s="58">
        <v>4787063</v>
      </c>
      <c r="L223" s="58">
        <v>16648177</v>
      </c>
      <c r="M223" s="58">
        <v>7437463</v>
      </c>
      <c r="N223" s="57"/>
      <c r="O223" s="62">
        <v>7646606</v>
      </c>
      <c r="P223" s="58">
        <v>882428</v>
      </c>
      <c r="Q223" s="58">
        <v>-6773066</v>
      </c>
      <c r="R223" s="58">
        <v>57840017</v>
      </c>
      <c r="S223" s="58">
        <v>51066951</v>
      </c>
      <c r="T223" s="58">
        <v>1486721</v>
      </c>
      <c r="U223" s="196"/>
      <c r="V223" s="58">
        <v>2693564</v>
      </c>
      <c r="W223" s="58">
        <v>-2032715</v>
      </c>
      <c r="X223" s="61">
        <v>45014</v>
      </c>
      <c r="Y223" s="10" t="s">
        <v>60</v>
      </c>
    </row>
    <row r="224" spans="1:25" ht="14.25" customHeight="1">
      <c r="A224" s="9">
        <v>2022</v>
      </c>
      <c r="B224" s="10" t="s">
        <v>1401</v>
      </c>
      <c r="C224" s="9" t="s">
        <v>190</v>
      </c>
      <c r="D224" s="9" t="s">
        <v>21</v>
      </c>
      <c r="E224" s="11" t="s">
        <v>84</v>
      </c>
      <c r="F224" s="60" t="s">
        <v>1400</v>
      </c>
      <c r="G224" s="9" t="s">
        <v>20</v>
      </c>
      <c r="H224" s="58">
        <v>3920612</v>
      </c>
      <c r="I224" s="58"/>
      <c r="J224" s="58">
        <v>18395423</v>
      </c>
      <c r="K224" s="58">
        <v>65503049</v>
      </c>
      <c r="L224" s="58">
        <v>23191103</v>
      </c>
      <c r="M224" s="58">
        <v>19399809</v>
      </c>
      <c r="O224" s="62">
        <v>5939799</v>
      </c>
      <c r="P224" s="58">
        <v>1738954</v>
      </c>
      <c r="Q224" s="58">
        <v>-9421700</v>
      </c>
      <c r="R224" s="58">
        <v>63670261.68</v>
      </c>
      <c r="S224" s="58">
        <v>54248561.68</v>
      </c>
      <c r="T224" s="58">
        <v>1790238</v>
      </c>
      <c r="U224" s="196"/>
      <c r="V224" s="58">
        <v>89508</v>
      </c>
      <c r="W224" s="58">
        <v>-10968645</v>
      </c>
      <c r="X224" s="61">
        <v>44951</v>
      </c>
      <c r="Y224" s="9" t="s">
        <v>60</v>
      </c>
    </row>
    <row r="225" spans="1:25" ht="14.25" customHeight="1">
      <c r="A225" s="9">
        <v>2022</v>
      </c>
      <c r="B225" s="9" t="s">
        <v>1964</v>
      </c>
      <c r="C225" s="9" t="s">
        <v>53</v>
      </c>
      <c r="D225" s="9" t="s">
        <v>21</v>
      </c>
      <c r="E225" s="11" t="s">
        <v>107</v>
      </c>
      <c r="F225" s="60">
        <v>14218</v>
      </c>
      <c r="G225" s="9" t="s">
        <v>20</v>
      </c>
      <c r="H225" s="58">
        <v>29259021</v>
      </c>
      <c r="I225" s="58">
        <v>-8865300</v>
      </c>
      <c r="J225" s="58">
        <v>83964314</v>
      </c>
      <c r="K225" s="58">
        <v>138293133</v>
      </c>
      <c r="L225" s="58">
        <v>235682183</v>
      </c>
      <c r="M225" s="58">
        <v>104550884</v>
      </c>
      <c r="N225" s="57"/>
      <c r="O225" s="62">
        <v>32381404</v>
      </c>
      <c r="P225" s="58">
        <v>4909066</v>
      </c>
      <c r="Q225" s="58">
        <v>-106699645</v>
      </c>
      <c r="R225" s="58">
        <v>497422274</v>
      </c>
      <c r="S225" s="58">
        <v>390722629</v>
      </c>
      <c r="T225" s="58">
        <v>15552426</v>
      </c>
      <c r="U225" s="196"/>
      <c r="V225" s="58"/>
      <c r="W225" s="58">
        <v>95340776</v>
      </c>
      <c r="X225" s="61">
        <v>44881</v>
      </c>
      <c r="Y225" s="9"/>
    </row>
    <row r="226" spans="1:25" ht="14.25" customHeight="1">
      <c r="A226" s="9">
        <v>2022</v>
      </c>
      <c r="B226" s="10" t="s">
        <v>1399</v>
      </c>
      <c r="C226" s="9" t="s">
        <v>190</v>
      </c>
      <c r="D226" s="9" t="s">
        <v>21</v>
      </c>
      <c r="E226" s="11" t="s">
        <v>107</v>
      </c>
      <c r="F226" s="60" t="s">
        <v>1398</v>
      </c>
      <c r="G226" s="9" t="s">
        <v>20</v>
      </c>
      <c r="H226" s="58">
        <v>133986520</v>
      </c>
      <c r="I226" s="58">
        <v>-12950750</v>
      </c>
      <c r="J226" s="58">
        <v>556637957</v>
      </c>
      <c r="K226" s="58">
        <v>573344288</v>
      </c>
      <c r="L226" s="58">
        <v>690053249</v>
      </c>
      <c r="M226" s="58">
        <v>570253756</v>
      </c>
      <c r="O226" s="62">
        <v>179960828</v>
      </c>
      <c r="P226" s="58">
        <v>49410423</v>
      </c>
      <c r="Q226" s="58">
        <v>-283150826</v>
      </c>
      <c r="R226" s="58">
        <v>1898600826</v>
      </c>
      <c r="S226" s="58">
        <v>1615450000</v>
      </c>
      <c r="T226" s="58">
        <v>57358205</v>
      </c>
      <c r="U226" s="196">
        <v>-17577</v>
      </c>
      <c r="V226" s="58">
        <v>369706506</v>
      </c>
      <c r="W226" s="58">
        <v>-752569722</v>
      </c>
      <c r="X226" s="61">
        <v>44988</v>
      </c>
      <c r="Y226" s="9" t="s">
        <v>115</v>
      </c>
    </row>
    <row r="227" spans="1:25" ht="14.25" customHeight="1">
      <c r="A227" s="9">
        <v>2022</v>
      </c>
      <c r="B227" s="9" t="s">
        <v>1963</v>
      </c>
      <c r="C227" s="9" t="s">
        <v>53</v>
      </c>
      <c r="D227" s="9" t="s">
        <v>21</v>
      </c>
      <c r="E227" s="11" t="s">
        <v>63</v>
      </c>
      <c r="F227" s="60">
        <v>14260</v>
      </c>
      <c r="G227" s="9" t="s">
        <v>20</v>
      </c>
      <c r="H227" s="58">
        <v>24161066</v>
      </c>
      <c r="I227" s="58">
        <v>-3112101</v>
      </c>
      <c r="J227" s="58">
        <v>23761801</v>
      </c>
      <c r="K227" s="58">
        <v>58667710</v>
      </c>
      <c r="L227" s="58">
        <v>64719127</v>
      </c>
      <c r="M227" s="58">
        <v>29812617</v>
      </c>
      <c r="O227" s="62">
        <v>15841542</v>
      </c>
      <c r="P227" s="58">
        <v>3585559</v>
      </c>
      <c r="Q227" s="58">
        <v>10016883</v>
      </c>
      <c r="R227" s="58">
        <v>69381486</v>
      </c>
      <c r="S227" s="58">
        <v>79398369</v>
      </c>
      <c r="T227" s="58">
        <v>664272</v>
      </c>
      <c r="U227" s="196"/>
      <c r="V227" s="58">
        <v>3985630</v>
      </c>
      <c r="W227" s="58">
        <v>29289405</v>
      </c>
      <c r="X227" s="61">
        <v>44988</v>
      </c>
      <c r="Y227" s="9"/>
    </row>
    <row r="228" spans="1:25" ht="14.25" customHeight="1">
      <c r="A228" s="9">
        <v>2022</v>
      </c>
      <c r="B228" s="10" t="s">
        <v>173</v>
      </c>
      <c r="C228" s="9" t="s">
        <v>54</v>
      </c>
      <c r="D228" s="9" t="s">
        <v>21</v>
      </c>
      <c r="E228" s="11" t="s">
        <v>63</v>
      </c>
      <c r="F228" s="60">
        <v>99014</v>
      </c>
      <c r="G228" s="9" t="s">
        <v>20</v>
      </c>
      <c r="H228" s="58">
        <v>1914933</v>
      </c>
      <c r="I228" s="58"/>
      <c r="J228" s="58">
        <v>226811</v>
      </c>
      <c r="K228" s="58">
        <v>15504035</v>
      </c>
      <c r="L228" s="58">
        <v>56659865</v>
      </c>
      <c r="M228" s="58">
        <v>491424</v>
      </c>
      <c r="N228" s="57"/>
      <c r="O228" s="62">
        <v>1210580</v>
      </c>
      <c r="P228" s="58">
        <v>29748</v>
      </c>
      <c r="Q228" s="58">
        <v>55246</v>
      </c>
      <c r="R228" s="58">
        <v>-580925.3417455313</v>
      </c>
      <c r="S228" s="58">
        <v>-525679.3417455313</v>
      </c>
      <c r="T228" s="58">
        <v>397881</v>
      </c>
      <c r="U228" s="196"/>
      <c r="V228" s="58"/>
      <c r="W228" s="58">
        <v>397881</v>
      </c>
      <c r="X228" s="61">
        <v>44991</v>
      </c>
      <c r="Y228" s="10" t="s">
        <v>60</v>
      </c>
    </row>
    <row r="229" spans="1:25" ht="14.25" customHeight="1">
      <c r="A229" s="9">
        <v>2022</v>
      </c>
      <c r="B229" s="10" t="s">
        <v>1397</v>
      </c>
      <c r="C229" s="9" t="s">
        <v>190</v>
      </c>
      <c r="D229" s="9" t="s">
        <v>21</v>
      </c>
      <c r="E229" s="11" t="s">
        <v>153</v>
      </c>
      <c r="F229" s="60" t="s">
        <v>1396</v>
      </c>
      <c r="G229" s="9" t="s">
        <v>20</v>
      </c>
      <c r="H229" s="58">
        <v>42471337</v>
      </c>
      <c r="I229" s="58">
        <v>-400000</v>
      </c>
      <c r="J229" s="58">
        <v>290627721</v>
      </c>
      <c r="K229" s="58">
        <v>310344304</v>
      </c>
      <c r="L229" s="58">
        <v>357105409</v>
      </c>
      <c r="M229" s="58">
        <v>312962932</v>
      </c>
      <c r="O229" s="62">
        <v>79228234</v>
      </c>
      <c r="P229" s="58">
        <v>30867809</v>
      </c>
      <c r="Q229" s="58">
        <v>-138021110</v>
      </c>
      <c r="R229" s="58">
        <v>921138894.70000005</v>
      </c>
      <c r="S229" s="58">
        <v>783117784.70000005</v>
      </c>
      <c r="T229" s="58">
        <v>29314815</v>
      </c>
      <c r="U229" s="196">
        <v>-8381</v>
      </c>
      <c r="V229" s="58">
        <v>80552129</v>
      </c>
      <c r="W229" s="58">
        <v>-271837871</v>
      </c>
      <c r="X229" s="61">
        <v>45030</v>
      </c>
      <c r="Y229" s="9" t="s">
        <v>115</v>
      </c>
    </row>
    <row r="230" spans="1:25" ht="14.25" customHeight="1">
      <c r="A230" s="9">
        <v>2022</v>
      </c>
      <c r="B230" s="10" t="s">
        <v>2099</v>
      </c>
      <c r="C230" s="9" t="s">
        <v>53</v>
      </c>
      <c r="D230" s="9" t="s">
        <v>21</v>
      </c>
      <c r="E230" s="11" t="s">
        <v>107</v>
      </c>
      <c r="F230" s="60" t="s">
        <v>5457</v>
      </c>
      <c r="G230" s="9" t="s">
        <v>20</v>
      </c>
      <c r="H230" s="58">
        <v>11912583</v>
      </c>
      <c r="I230" s="58">
        <v>-247443</v>
      </c>
      <c r="J230" s="58">
        <v>14371019</v>
      </c>
      <c r="K230" s="58">
        <v>23503847</v>
      </c>
      <c r="L230" s="58">
        <v>36914046</v>
      </c>
      <c r="M230" s="58">
        <v>16226102</v>
      </c>
      <c r="N230" s="57"/>
      <c r="O230" s="62">
        <v>13472342</v>
      </c>
      <c r="P230" s="58">
        <v>732346</v>
      </c>
      <c r="Q230" s="58">
        <v>793118</v>
      </c>
      <c r="R230" s="58">
        <v>8646420.5816554893</v>
      </c>
      <c r="S230" s="58">
        <v>9439538.5816554893</v>
      </c>
      <c r="T230" s="58">
        <v>680415</v>
      </c>
      <c r="U230" s="196"/>
      <c r="V230" s="58"/>
      <c r="W230" s="58">
        <v>20535810</v>
      </c>
      <c r="X230" s="61">
        <v>45210</v>
      </c>
      <c r="Y230" s="10" t="s">
        <v>60</v>
      </c>
    </row>
    <row r="231" spans="1:25" ht="14.25" customHeight="1">
      <c r="A231" s="9">
        <v>2022</v>
      </c>
      <c r="B231" s="10" t="s">
        <v>1395</v>
      </c>
      <c r="C231" s="9" t="s">
        <v>190</v>
      </c>
      <c r="D231" s="9" t="s">
        <v>21</v>
      </c>
      <c r="E231" s="11" t="s">
        <v>107</v>
      </c>
      <c r="F231" s="60" t="s">
        <v>1394</v>
      </c>
      <c r="G231" s="9" t="s">
        <v>20</v>
      </c>
      <c r="H231" s="58">
        <v>25214836</v>
      </c>
      <c r="I231" s="58">
        <v>-690379</v>
      </c>
      <c r="J231" s="58">
        <v>67191716</v>
      </c>
      <c r="K231" s="58">
        <v>54594000</v>
      </c>
      <c r="L231" s="58">
        <v>103449000</v>
      </c>
      <c r="M231" s="58">
        <v>78006787</v>
      </c>
      <c r="O231" s="62">
        <v>36583645</v>
      </c>
      <c r="P231" s="58">
        <v>8994348</v>
      </c>
      <c r="Q231" s="58">
        <v>-29990000</v>
      </c>
      <c r="R231" s="58">
        <v>201416194.30000001</v>
      </c>
      <c r="S231" s="58">
        <v>171426194.30000001</v>
      </c>
      <c r="T231" s="58">
        <v>6373000</v>
      </c>
      <c r="U231" s="196">
        <v>139.32220009805786</v>
      </c>
      <c r="V231" s="58">
        <v>6969139.3222000981</v>
      </c>
      <c r="W231" s="58">
        <v>-31210000</v>
      </c>
      <c r="X231" s="61">
        <v>44988</v>
      </c>
      <c r="Y231" s="9" t="s">
        <v>115</v>
      </c>
    </row>
    <row r="232" spans="1:25" ht="14.25" customHeight="1">
      <c r="A232" s="9">
        <v>2022</v>
      </c>
      <c r="B232" s="30" t="s">
        <v>5233</v>
      </c>
      <c r="C232" s="9" t="s">
        <v>190</v>
      </c>
      <c r="D232" s="9" t="s">
        <v>21</v>
      </c>
      <c r="E232" s="11" t="s">
        <v>105</v>
      </c>
      <c r="F232" s="60" t="s">
        <v>5481</v>
      </c>
      <c r="G232" s="9" t="s">
        <v>20</v>
      </c>
      <c r="H232" s="58">
        <v>3274119</v>
      </c>
      <c r="I232" s="58">
        <v>-68756</v>
      </c>
      <c r="J232" s="58">
        <v>15619654</v>
      </c>
      <c r="K232" s="58">
        <v>10809755</v>
      </c>
      <c r="L232" s="58">
        <v>16662631</v>
      </c>
      <c r="M232" s="58">
        <v>15456954</v>
      </c>
      <c r="N232" s="57">
        <v>4944586</v>
      </c>
      <c r="O232" s="62"/>
      <c r="P232" s="58">
        <v>1322381</v>
      </c>
      <c r="Q232" s="58">
        <v>-6944828</v>
      </c>
      <c r="R232" s="58">
        <v>45574028.727941595</v>
      </c>
      <c r="S232" s="58">
        <v>38629200.727941595</v>
      </c>
      <c r="T232" s="58">
        <v>1331269</v>
      </c>
      <c r="U232" s="196"/>
      <c r="V232" s="58">
        <v>45313</v>
      </c>
      <c r="W232" s="58">
        <v>-6387098</v>
      </c>
      <c r="X232" s="61">
        <v>44907</v>
      </c>
      <c r="Y232" s="9"/>
    </row>
    <row r="233" spans="1:25" ht="14.25" customHeight="1">
      <c r="A233" s="51">
        <v>2022</v>
      </c>
      <c r="B233" s="132" t="s">
        <v>5383</v>
      </c>
      <c r="C233" s="132" t="s">
        <v>190</v>
      </c>
      <c r="D233" s="51" t="s">
        <v>21</v>
      </c>
      <c r="E233" s="51" t="s">
        <v>51</v>
      </c>
      <c r="F233" s="127" t="s">
        <v>5628</v>
      </c>
      <c r="G233" s="51" t="s">
        <v>20</v>
      </c>
      <c r="H233" s="128">
        <v>164155</v>
      </c>
      <c r="I233" s="128"/>
      <c r="J233" s="128">
        <v>260751</v>
      </c>
      <c r="K233" s="128"/>
      <c r="L233" s="128">
        <v>313537</v>
      </c>
      <c r="M233" s="128">
        <v>322275</v>
      </c>
      <c r="N233" s="129"/>
      <c r="O233" s="130">
        <v>235067</v>
      </c>
      <c r="P233" s="128">
        <v>19477</v>
      </c>
      <c r="Q233" s="128">
        <v>-66421</v>
      </c>
      <c r="R233" s="128">
        <v>473905.66801619437</v>
      </c>
      <c r="S233" s="128">
        <v>407484.66801619437</v>
      </c>
      <c r="T233" s="128">
        <v>13183</v>
      </c>
      <c r="U233" s="196"/>
      <c r="V233" s="128"/>
      <c r="W233" s="128">
        <v>-16696</v>
      </c>
      <c r="X233" s="131">
        <v>44984</v>
      </c>
      <c r="Y233" s="132" t="s">
        <v>60</v>
      </c>
    </row>
    <row r="234" spans="1:25" ht="14.25" customHeight="1">
      <c r="A234" s="51">
        <v>2022</v>
      </c>
      <c r="B234" s="126" t="s">
        <v>5255</v>
      </c>
      <c r="C234" s="51" t="s">
        <v>190</v>
      </c>
      <c r="D234" s="51" t="s">
        <v>21</v>
      </c>
      <c r="E234" s="51" t="s">
        <v>100</v>
      </c>
      <c r="F234" s="127" t="s">
        <v>5516</v>
      </c>
      <c r="G234" s="51" t="s">
        <v>20</v>
      </c>
      <c r="H234" s="128">
        <v>1919206</v>
      </c>
      <c r="I234" s="128">
        <v>-20000</v>
      </c>
      <c r="J234" s="128">
        <v>4956645</v>
      </c>
      <c r="K234" s="128">
        <v>4108106</v>
      </c>
      <c r="L234" s="128">
        <v>5074385</v>
      </c>
      <c r="M234" s="128">
        <v>4966097</v>
      </c>
      <c r="N234" s="134">
        <v>2087549</v>
      </c>
      <c r="O234" s="130"/>
      <c r="P234" s="128">
        <v>270646</v>
      </c>
      <c r="Q234" s="128">
        <v>-2099259</v>
      </c>
      <c r="R234" s="128">
        <v>14929655.931932501</v>
      </c>
      <c r="S234" s="128">
        <v>12830396.931932501</v>
      </c>
      <c r="T234" s="128">
        <v>445271</v>
      </c>
      <c r="U234" s="196"/>
      <c r="V234" s="128">
        <v>121107</v>
      </c>
      <c r="W234" s="128">
        <v>-79760</v>
      </c>
      <c r="X234" s="131">
        <v>44897</v>
      </c>
      <c r="Y234" s="51"/>
    </row>
    <row r="235" spans="1:25" ht="14.25" customHeight="1">
      <c r="A235" s="9">
        <v>2022</v>
      </c>
      <c r="B235" s="30" t="s">
        <v>2100</v>
      </c>
      <c r="C235" s="9" t="s">
        <v>53</v>
      </c>
      <c r="D235" s="9" t="s">
        <v>21</v>
      </c>
      <c r="E235" s="11" t="s">
        <v>76</v>
      </c>
      <c r="F235" s="60">
        <v>14498</v>
      </c>
      <c r="G235" s="9" t="s">
        <v>20</v>
      </c>
      <c r="H235" s="58">
        <v>3774273</v>
      </c>
      <c r="I235" s="58">
        <v>-108</v>
      </c>
      <c r="J235" s="58">
        <v>2173362</v>
      </c>
      <c r="K235" s="58">
        <v>6870498</v>
      </c>
      <c r="L235" s="58">
        <v>6862758</v>
      </c>
      <c r="M235" s="58">
        <v>2822155</v>
      </c>
      <c r="N235" s="57"/>
      <c r="O235" s="62">
        <v>4295328</v>
      </c>
      <c r="P235" s="58">
        <v>312055</v>
      </c>
      <c r="Q235" s="58">
        <v>3890</v>
      </c>
      <c r="R235" s="58">
        <v>1254839</v>
      </c>
      <c r="S235" s="58">
        <v>1258729</v>
      </c>
      <c r="T235" s="58">
        <v>64454</v>
      </c>
      <c r="U235" s="196"/>
      <c r="V235" s="58"/>
      <c r="W235" s="58">
        <v>6620916</v>
      </c>
      <c r="X235" s="61">
        <v>44902</v>
      </c>
      <c r="Y235" s="10" t="s">
        <v>60</v>
      </c>
    </row>
    <row r="236" spans="1:25" ht="14.25" customHeight="1">
      <c r="A236" s="9">
        <v>2022</v>
      </c>
      <c r="B236" s="10" t="s">
        <v>1393</v>
      </c>
      <c r="C236" s="9" t="s">
        <v>190</v>
      </c>
      <c r="D236" s="9" t="s">
        <v>21</v>
      </c>
      <c r="E236" s="11" t="s">
        <v>76</v>
      </c>
      <c r="F236" s="60" t="s">
        <v>1392</v>
      </c>
      <c r="G236" s="9" t="s">
        <v>20</v>
      </c>
      <c r="H236" s="58">
        <v>981233</v>
      </c>
      <c r="I236" s="58"/>
      <c r="J236" s="58">
        <v>5758830</v>
      </c>
      <c r="K236" s="58"/>
      <c r="L236" s="58">
        <v>5851174</v>
      </c>
      <c r="M236" s="58">
        <v>5812832</v>
      </c>
      <c r="O236" s="62">
        <v>1015408</v>
      </c>
      <c r="P236" s="58">
        <v>615967</v>
      </c>
      <c r="Q236" s="58">
        <v>-2065888</v>
      </c>
      <c r="R236" s="58">
        <v>14492132.277869146</v>
      </c>
      <c r="S236" s="58">
        <v>12426244.277869146</v>
      </c>
      <c r="T236" s="58">
        <v>462198</v>
      </c>
      <c r="U236" s="196"/>
      <c r="V236" s="58">
        <v>1307652</v>
      </c>
      <c r="W236" s="58">
        <v>-3755265</v>
      </c>
      <c r="X236" s="61">
        <v>44905</v>
      </c>
      <c r="Y236" s="10" t="s">
        <v>60</v>
      </c>
    </row>
    <row r="237" spans="1:25" ht="14.25" customHeight="1">
      <c r="A237" s="9">
        <v>2022</v>
      </c>
      <c r="B237" s="30" t="s">
        <v>5479</v>
      </c>
      <c r="C237" s="9" t="s">
        <v>190</v>
      </c>
      <c r="D237" s="9" t="s">
        <v>21</v>
      </c>
      <c r="E237" s="11" t="s">
        <v>100</v>
      </c>
      <c r="F237" s="60" t="s">
        <v>5480</v>
      </c>
      <c r="G237" s="9" t="s">
        <v>20</v>
      </c>
      <c r="H237" s="58">
        <v>3262963</v>
      </c>
      <c r="I237" s="58">
        <v>-82623</v>
      </c>
      <c r="J237" s="58">
        <v>5781766</v>
      </c>
      <c r="K237" s="58">
        <v>11103657</v>
      </c>
      <c r="L237" s="58">
        <v>7067524</v>
      </c>
      <c r="M237" s="58">
        <v>6501392</v>
      </c>
      <c r="N237" s="56">
        <v>3348807</v>
      </c>
      <c r="O237" s="62"/>
      <c r="P237" s="58">
        <v>309835</v>
      </c>
      <c r="Q237" s="58">
        <v>-2647932</v>
      </c>
      <c r="R237" s="58">
        <v>18756545.974690385</v>
      </c>
      <c r="S237" s="58">
        <v>16108613.974690385</v>
      </c>
      <c r="T237" s="58">
        <v>593418</v>
      </c>
      <c r="U237" s="196"/>
      <c r="V237" s="58">
        <v>45313</v>
      </c>
      <c r="W237" s="58">
        <v>-4784250</v>
      </c>
      <c r="X237" s="61">
        <v>44908</v>
      </c>
      <c r="Y237" s="9"/>
    </row>
    <row r="238" spans="1:25" ht="14.25" customHeight="1">
      <c r="A238" s="9">
        <v>2022</v>
      </c>
      <c r="B238" s="10" t="s">
        <v>2101</v>
      </c>
      <c r="C238" s="9" t="s">
        <v>5582</v>
      </c>
      <c r="D238" s="9" t="s">
        <v>21</v>
      </c>
      <c r="E238" s="11" t="s">
        <v>27</v>
      </c>
      <c r="F238" s="60" t="s">
        <v>5583</v>
      </c>
      <c r="G238" s="9" t="s">
        <v>20</v>
      </c>
      <c r="H238" s="58">
        <v>27479724</v>
      </c>
      <c r="I238" s="58">
        <v>-1308464</v>
      </c>
      <c r="J238" s="58">
        <v>15361745</v>
      </c>
      <c r="K238" s="58">
        <v>5686829</v>
      </c>
      <c r="L238" s="58">
        <v>20049965</v>
      </c>
      <c r="M238" s="58">
        <v>18569048</v>
      </c>
      <c r="N238" s="57"/>
      <c r="O238" s="62">
        <v>35633591</v>
      </c>
      <c r="P238" s="58">
        <v>1285486</v>
      </c>
      <c r="Q238" s="58">
        <v>-5133608</v>
      </c>
      <c r="R238" s="58">
        <v>19126595.501663316</v>
      </c>
      <c r="S238" s="58">
        <v>13992987.501663316</v>
      </c>
      <c r="T238" s="58">
        <v>1774993</v>
      </c>
      <c r="U238" s="196">
        <v>5712234</v>
      </c>
      <c r="V238" s="58">
        <v>16773253</v>
      </c>
      <c r="W238" s="58">
        <v>13526616</v>
      </c>
      <c r="X238" s="61">
        <v>44971</v>
      </c>
      <c r="Y238" s="10" t="s">
        <v>60</v>
      </c>
    </row>
    <row r="239" spans="1:25" ht="14.25" customHeight="1">
      <c r="A239" s="9">
        <v>2022</v>
      </c>
      <c r="B239" s="9" t="s">
        <v>1962</v>
      </c>
      <c r="C239" s="9" t="s">
        <v>53</v>
      </c>
      <c r="D239" s="9" t="s">
        <v>21</v>
      </c>
      <c r="E239" s="11" t="s">
        <v>118</v>
      </c>
      <c r="F239" s="60">
        <v>14890</v>
      </c>
      <c r="G239" s="9" t="s">
        <v>20</v>
      </c>
      <c r="H239" s="58">
        <v>41375735</v>
      </c>
      <c r="I239" s="58">
        <v>-2408964</v>
      </c>
      <c r="J239" s="58">
        <v>44767136</v>
      </c>
      <c r="K239" s="58">
        <v>75230924</v>
      </c>
      <c r="L239" s="58">
        <v>137286768</v>
      </c>
      <c r="M239" s="58">
        <v>40421765</v>
      </c>
      <c r="N239" s="57"/>
      <c r="O239" s="62">
        <v>40277795</v>
      </c>
      <c r="P239" s="58">
        <v>3403802</v>
      </c>
      <c r="Q239" s="58">
        <v>-74023382</v>
      </c>
      <c r="R239" s="58">
        <v>375494356.29007632</v>
      </c>
      <c r="S239" s="58">
        <v>301470974.29007632</v>
      </c>
      <c r="T239" s="58">
        <v>11688637</v>
      </c>
      <c r="U239" s="196"/>
      <c r="V239" s="58">
        <v>50637466</v>
      </c>
      <c r="W239" s="58">
        <v>-19077611</v>
      </c>
      <c r="X239" s="61">
        <v>45015</v>
      </c>
      <c r="Y239" s="9" t="s">
        <v>60</v>
      </c>
    </row>
    <row r="240" spans="1:25" ht="14.25" customHeight="1">
      <c r="A240" s="9">
        <v>2022</v>
      </c>
      <c r="B240" s="10" t="s">
        <v>1391</v>
      </c>
      <c r="C240" s="9" t="s">
        <v>190</v>
      </c>
      <c r="D240" s="9" t="s">
        <v>21</v>
      </c>
      <c r="E240" s="11" t="s">
        <v>63</v>
      </c>
      <c r="F240" s="60" t="s">
        <v>1390</v>
      </c>
      <c r="G240" s="9" t="s">
        <v>20</v>
      </c>
      <c r="H240" s="58">
        <v>53518333</v>
      </c>
      <c r="I240" s="58">
        <v>-3494024</v>
      </c>
      <c r="J240" s="58">
        <v>326715352</v>
      </c>
      <c r="K240" s="58">
        <v>248807818</v>
      </c>
      <c r="L240" s="58">
        <v>376132190</v>
      </c>
      <c r="M240" s="58">
        <v>339415451</v>
      </c>
      <c r="O240" s="62">
        <v>122043453</v>
      </c>
      <c r="P240" s="58">
        <v>57562099</v>
      </c>
      <c r="Q240" s="58">
        <v>-160101736</v>
      </c>
      <c r="R240" s="58">
        <v>1079257901.2145751</v>
      </c>
      <c r="S240" s="58">
        <v>919156165.21457505</v>
      </c>
      <c r="T240" s="58">
        <v>30886027</v>
      </c>
      <c r="U240" s="196"/>
      <c r="V240" s="58">
        <v>79371095</v>
      </c>
      <c r="W240" s="58">
        <v>-279692471</v>
      </c>
      <c r="X240" s="61">
        <v>44949</v>
      </c>
      <c r="Y240" s="10" t="s">
        <v>60</v>
      </c>
    </row>
    <row r="241" spans="1:25" ht="14.25" customHeight="1">
      <c r="A241" s="9">
        <v>2022</v>
      </c>
      <c r="B241" s="10" t="s">
        <v>1389</v>
      </c>
      <c r="C241" s="9" t="s">
        <v>190</v>
      </c>
      <c r="D241" s="9" t="s">
        <v>21</v>
      </c>
      <c r="E241" s="11" t="s">
        <v>96</v>
      </c>
      <c r="F241" s="60" t="s">
        <v>1388</v>
      </c>
      <c r="G241" s="9" t="s">
        <v>20</v>
      </c>
      <c r="H241" s="58">
        <v>2499896</v>
      </c>
      <c r="I241" s="58"/>
      <c r="J241" s="58">
        <v>12158254</v>
      </c>
      <c r="K241" s="58">
        <v>8416257</v>
      </c>
      <c r="L241" s="58">
        <v>14402015</v>
      </c>
      <c r="M241" s="58">
        <v>12606801</v>
      </c>
      <c r="O241" s="62">
        <v>3770411</v>
      </c>
      <c r="P241" s="58">
        <v>1740016</v>
      </c>
      <c r="Q241" s="58">
        <v>-5877785</v>
      </c>
      <c r="R241" s="58">
        <v>38582909.719999999</v>
      </c>
      <c r="S241" s="58">
        <v>32705124.719999999</v>
      </c>
      <c r="T241" s="58">
        <v>964512</v>
      </c>
      <c r="U241" s="196">
        <v>-329.16666670000001</v>
      </c>
      <c r="V241" s="58">
        <v>390235</v>
      </c>
      <c r="W241" s="58">
        <v>-3957930</v>
      </c>
      <c r="X241" s="61">
        <v>44977</v>
      </c>
      <c r="Y241" s="9" t="s">
        <v>115</v>
      </c>
    </row>
    <row r="242" spans="1:25" ht="14.25" customHeight="1">
      <c r="A242" s="51">
        <v>2022</v>
      </c>
      <c r="B242" s="132" t="s">
        <v>1387</v>
      </c>
      <c r="C242" s="51" t="s">
        <v>190</v>
      </c>
      <c r="D242" s="51" t="s">
        <v>21</v>
      </c>
      <c r="E242" s="51" t="s">
        <v>317</v>
      </c>
      <c r="F242" s="127" t="s">
        <v>1386</v>
      </c>
      <c r="G242" s="51" t="s">
        <v>20</v>
      </c>
      <c r="H242" s="128">
        <v>2637918</v>
      </c>
      <c r="I242" s="128">
        <v>-21000</v>
      </c>
      <c r="J242" s="128">
        <v>5838475</v>
      </c>
      <c r="K242" s="128">
        <v>5005770</v>
      </c>
      <c r="L242" s="128">
        <v>6375518</v>
      </c>
      <c r="M242" s="128">
        <v>5817516</v>
      </c>
      <c r="N242" s="129"/>
      <c r="O242" s="130">
        <v>3076872</v>
      </c>
      <c r="P242" s="128">
        <v>424497</v>
      </c>
      <c r="Q242" s="128">
        <v>-2810493</v>
      </c>
      <c r="R242" s="128">
        <v>18675013.539999999</v>
      </c>
      <c r="S242" s="128">
        <v>15864520.539999999</v>
      </c>
      <c r="T242" s="128">
        <v>591592</v>
      </c>
      <c r="U242" s="196"/>
      <c r="V242" s="128"/>
      <c r="W242" s="128">
        <v>-997596</v>
      </c>
      <c r="X242" s="131">
        <v>45014</v>
      </c>
      <c r="Y242" s="132" t="s">
        <v>60</v>
      </c>
    </row>
    <row r="243" spans="1:25" ht="14.25" customHeight="1">
      <c r="A243" s="9">
        <v>2022</v>
      </c>
      <c r="B243" s="10" t="s">
        <v>5392</v>
      </c>
      <c r="C243" s="10" t="s">
        <v>190</v>
      </c>
      <c r="D243" s="9" t="s">
        <v>21</v>
      </c>
      <c r="E243" s="11" t="s">
        <v>149</v>
      </c>
      <c r="F243" s="60" t="s">
        <v>5629</v>
      </c>
      <c r="G243" s="9" t="s">
        <v>20</v>
      </c>
      <c r="H243" s="58">
        <v>1956484</v>
      </c>
      <c r="I243" s="58"/>
      <c r="J243" s="58">
        <v>2026465</v>
      </c>
      <c r="K243" s="58">
        <v>112518</v>
      </c>
      <c r="L243" s="58">
        <v>2334475</v>
      </c>
      <c r="M243" s="58">
        <v>2223687</v>
      </c>
      <c r="N243" s="57">
        <v>2511268</v>
      </c>
      <c r="O243" s="62"/>
      <c r="P243" s="58">
        <v>384087</v>
      </c>
      <c r="Q243" s="58">
        <v>-1189094</v>
      </c>
      <c r="R243" s="58">
        <v>8476743.0299140848</v>
      </c>
      <c r="S243" s="58">
        <v>7287649.0299140848</v>
      </c>
      <c r="T243" s="58">
        <v>208166</v>
      </c>
      <c r="U243" s="196"/>
      <c r="V243" s="58"/>
      <c r="W243" s="58">
        <v>308042</v>
      </c>
      <c r="X243" s="61">
        <v>45005</v>
      </c>
      <c r="Y243" s="10" t="s">
        <v>60</v>
      </c>
    </row>
    <row r="244" spans="1:25" ht="14.25" customHeight="1">
      <c r="A244" s="9">
        <v>2022</v>
      </c>
      <c r="B244" s="9" t="s">
        <v>1961</v>
      </c>
      <c r="C244" s="9" t="s">
        <v>53</v>
      </c>
      <c r="D244" s="9" t="s">
        <v>21</v>
      </c>
      <c r="E244" s="11" t="s">
        <v>92</v>
      </c>
      <c r="F244" s="60">
        <v>14946</v>
      </c>
      <c r="G244" s="9" t="s">
        <v>20</v>
      </c>
      <c r="H244" s="58">
        <v>3372988</v>
      </c>
      <c r="I244" s="58"/>
      <c r="J244" s="58">
        <v>4510201</v>
      </c>
      <c r="K244" s="58">
        <v>18981709</v>
      </c>
      <c r="L244" s="58">
        <v>11445837</v>
      </c>
      <c r="M244" s="58">
        <v>4762085</v>
      </c>
      <c r="N244" s="57"/>
      <c r="O244" s="62">
        <v>3123514</v>
      </c>
      <c r="P244" s="58">
        <v>453382</v>
      </c>
      <c r="Q244" s="58">
        <v>-5131378</v>
      </c>
      <c r="R244" s="58">
        <v>26065412.520954318</v>
      </c>
      <c r="S244" s="58">
        <v>20934034.520954318</v>
      </c>
      <c r="T244" s="58">
        <v>277061</v>
      </c>
      <c r="U244" s="196">
        <v>2451156</v>
      </c>
      <c r="V244" s="58">
        <v>3035515</v>
      </c>
      <c r="W244" s="58">
        <v>-2429568</v>
      </c>
      <c r="X244" s="61">
        <v>44951</v>
      </c>
      <c r="Y244" s="9" t="s">
        <v>60</v>
      </c>
    </row>
    <row r="245" spans="1:25" ht="14.25" customHeight="1">
      <c r="A245" s="9">
        <v>2022</v>
      </c>
      <c r="B245" s="10" t="s">
        <v>1676</v>
      </c>
      <c r="C245" s="9" t="s">
        <v>55</v>
      </c>
      <c r="D245" s="9" t="s">
        <v>21</v>
      </c>
      <c r="E245" s="11" t="s">
        <v>92</v>
      </c>
      <c r="F245" s="60" t="s">
        <v>57</v>
      </c>
      <c r="G245" s="9" t="s">
        <v>20</v>
      </c>
      <c r="H245" s="58">
        <v>9003533</v>
      </c>
      <c r="I245" s="58">
        <v>-5201847</v>
      </c>
      <c r="J245" s="58">
        <v>29949761</v>
      </c>
      <c r="K245" s="58">
        <v>8868472</v>
      </c>
      <c r="L245" s="58">
        <v>76076244</v>
      </c>
      <c r="M245" s="58">
        <v>28299574</v>
      </c>
      <c r="N245" s="57"/>
      <c r="O245" s="62">
        <v>5785340</v>
      </c>
      <c r="P245" s="58">
        <v>1010166</v>
      </c>
      <c r="Q245" s="58">
        <v>-62218011</v>
      </c>
      <c r="R245" s="58">
        <v>267894091.05825239</v>
      </c>
      <c r="S245" s="58">
        <v>205676080.05825239</v>
      </c>
      <c r="T245" s="58">
        <v>8916956</v>
      </c>
      <c r="U245" s="196">
        <v>15473871</v>
      </c>
      <c r="V245" s="58">
        <v>17286137</v>
      </c>
      <c r="W245" s="58">
        <v>-59137879</v>
      </c>
      <c r="X245" s="61">
        <v>45013</v>
      </c>
      <c r="Y245" s="10" t="s">
        <v>60</v>
      </c>
    </row>
    <row r="246" spans="1:25" ht="14.25" customHeight="1">
      <c r="A246" s="9">
        <v>2022</v>
      </c>
      <c r="B246" s="10" t="s">
        <v>1385</v>
      </c>
      <c r="C246" s="9" t="s">
        <v>190</v>
      </c>
      <c r="D246" s="9" t="s">
        <v>21</v>
      </c>
      <c r="E246" s="11" t="s">
        <v>92</v>
      </c>
      <c r="F246" s="60" t="s">
        <v>1384</v>
      </c>
      <c r="G246" s="9" t="s">
        <v>20</v>
      </c>
      <c r="H246" s="58">
        <v>5281075</v>
      </c>
      <c r="I246" s="58"/>
      <c r="J246" s="58">
        <v>14242548</v>
      </c>
      <c r="K246" s="58">
        <v>0</v>
      </c>
      <c r="L246" s="58">
        <v>23542121</v>
      </c>
      <c r="M246" s="58">
        <v>14867750</v>
      </c>
      <c r="N246" s="58">
        <v>4478042</v>
      </c>
      <c r="O246" s="62"/>
      <c r="P246" s="58">
        <v>575684</v>
      </c>
      <c r="Q246" s="58">
        <v>-12023995</v>
      </c>
      <c r="R246" s="58">
        <v>73663155.439999998</v>
      </c>
      <c r="S246" s="58">
        <v>61639160.439999998</v>
      </c>
      <c r="T246" s="58">
        <v>2080507</v>
      </c>
      <c r="U246" s="196"/>
      <c r="V246" s="58">
        <v>380995</v>
      </c>
      <c r="W246" s="58">
        <v>-5098661</v>
      </c>
      <c r="X246" s="61">
        <v>44909</v>
      </c>
      <c r="Y246" s="10" t="s">
        <v>60</v>
      </c>
    </row>
    <row r="247" spans="1:25" ht="14.25" customHeight="1">
      <c r="A247" s="51">
        <v>2022</v>
      </c>
      <c r="B247" s="132" t="s">
        <v>172</v>
      </c>
      <c r="C247" s="51" t="s">
        <v>54</v>
      </c>
      <c r="D247" s="51" t="s">
        <v>21</v>
      </c>
      <c r="E247" s="51" t="s">
        <v>92</v>
      </c>
      <c r="F247" s="127">
        <v>99015</v>
      </c>
      <c r="G247" s="51" t="s">
        <v>20</v>
      </c>
      <c r="H247" s="128"/>
      <c r="I247" s="128"/>
      <c r="J247" s="128">
        <v>1485356</v>
      </c>
      <c r="K247" s="128"/>
      <c r="L247" s="128">
        <v>1616116</v>
      </c>
      <c r="M247" s="128">
        <v>1616116</v>
      </c>
      <c r="N247" s="128"/>
      <c r="O247" s="130"/>
      <c r="P247" s="128">
        <v>279064</v>
      </c>
      <c r="Q247" s="128">
        <v>-176811</v>
      </c>
      <c r="R247" s="128">
        <v>176811</v>
      </c>
      <c r="S247" s="128"/>
      <c r="T247" s="128">
        <v>80812</v>
      </c>
      <c r="U247" s="196"/>
      <c r="V247" s="128"/>
      <c r="W247" s="128">
        <v>-63074</v>
      </c>
      <c r="X247" s="131">
        <v>45015</v>
      </c>
      <c r="Y247" s="51"/>
    </row>
    <row r="248" spans="1:25" ht="14.25" customHeight="1">
      <c r="A248" s="9">
        <v>2022</v>
      </c>
      <c r="B248" s="10" t="s">
        <v>1383</v>
      </c>
      <c r="C248" s="9" t="s">
        <v>190</v>
      </c>
      <c r="D248" s="9" t="s">
        <v>21</v>
      </c>
      <c r="E248" s="11" t="s">
        <v>92</v>
      </c>
      <c r="F248" s="60" t="s">
        <v>1382</v>
      </c>
      <c r="G248" s="9" t="s">
        <v>20</v>
      </c>
      <c r="H248" s="58">
        <v>4033462</v>
      </c>
      <c r="I248" s="58">
        <v>-222720</v>
      </c>
      <c r="J248" s="58">
        <v>19963013</v>
      </c>
      <c r="K248" s="58">
        <v>7619456</v>
      </c>
      <c r="L248" s="58">
        <v>22980604</v>
      </c>
      <c r="M248" s="58">
        <v>21171453</v>
      </c>
      <c r="N248" s="57">
        <v>7198597</v>
      </c>
      <c r="O248" s="62"/>
      <c r="P248" s="58">
        <v>2212392</v>
      </c>
      <c r="Q248" s="58">
        <v>-9371046</v>
      </c>
      <c r="R248" s="58">
        <v>64395961.450000003</v>
      </c>
      <c r="S248" s="58">
        <v>55024915.450000003</v>
      </c>
      <c r="T248" s="58">
        <v>1837750</v>
      </c>
      <c r="U248" s="196"/>
      <c r="V248" s="58">
        <v>878260</v>
      </c>
      <c r="W248" s="58">
        <v>-4865108</v>
      </c>
      <c r="X248" s="61">
        <v>45009</v>
      </c>
      <c r="Y248" s="10" t="s">
        <v>60</v>
      </c>
    </row>
    <row r="249" spans="1:25" ht="14.25" customHeight="1">
      <c r="A249" s="9">
        <v>2022</v>
      </c>
      <c r="B249" s="9" t="s">
        <v>1960</v>
      </c>
      <c r="C249" s="9" t="s">
        <v>53</v>
      </c>
      <c r="D249" s="9" t="s">
        <v>21</v>
      </c>
      <c r="E249" s="11" t="s">
        <v>34</v>
      </c>
      <c r="F249" s="60">
        <v>14974</v>
      </c>
      <c r="G249" s="9" t="s">
        <v>20</v>
      </c>
      <c r="H249" s="58">
        <v>57281481</v>
      </c>
      <c r="I249" s="58">
        <v>-8178820</v>
      </c>
      <c r="J249" s="58">
        <v>57097309</v>
      </c>
      <c r="K249" s="58">
        <v>39074555</v>
      </c>
      <c r="L249" s="58">
        <v>113668791</v>
      </c>
      <c r="M249" s="58">
        <v>83170690</v>
      </c>
      <c r="N249" s="58">
        <v>2900437</v>
      </c>
      <c r="O249" s="62">
        <v>43084196</v>
      </c>
      <c r="P249" s="58">
        <v>5181650</v>
      </c>
      <c r="Q249" s="58">
        <v>-20960832</v>
      </c>
      <c r="R249" s="58">
        <v>125212128</v>
      </c>
      <c r="S249" s="58">
        <v>104251296</v>
      </c>
      <c r="T249" s="58">
        <v>30816387</v>
      </c>
      <c r="U249" s="196">
        <v>3875992</v>
      </c>
      <c r="V249" s="58">
        <v>65574726</v>
      </c>
      <c r="W249" s="58">
        <v>24756688</v>
      </c>
      <c r="X249" s="61">
        <v>45016</v>
      </c>
      <c r="Y249" s="9"/>
    </row>
    <row r="250" spans="1:25" ht="14.25" customHeight="1">
      <c r="A250" s="9">
        <v>2022</v>
      </c>
      <c r="B250" s="10" t="s">
        <v>1381</v>
      </c>
      <c r="C250" s="9" t="s">
        <v>190</v>
      </c>
      <c r="D250" s="9" t="s">
        <v>21</v>
      </c>
      <c r="E250" s="11" t="s">
        <v>34</v>
      </c>
      <c r="F250" s="60" t="s">
        <v>1380</v>
      </c>
      <c r="G250" s="9" t="s">
        <v>20</v>
      </c>
      <c r="H250" s="58">
        <v>129084757</v>
      </c>
      <c r="I250" s="58">
        <v>-4312834</v>
      </c>
      <c r="J250" s="58">
        <v>297341758</v>
      </c>
      <c r="K250" s="58">
        <v>285881742</v>
      </c>
      <c r="L250" s="58">
        <v>371493672</v>
      </c>
      <c r="M250" s="58">
        <v>355753032</v>
      </c>
      <c r="N250" s="57"/>
      <c r="O250" s="62">
        <v>228746562</v>
      </c>
      <c r="P250" s="58">
        <v>102524104</v>
      </c>
      <c r="Q250" s="58">
        <v>-138890770</v>
      </c>
      <c r="R250" s="58">
        <v>957350473.60000002</v>
      </c>
      <c r="S250" s="58">
        <v>818459703.60000002</v>
      </c>
      <c r="T250" s="58">
        <v>25919313</v>
      </c>
      <c r="U250" s="196">
        <v>19748530</v>
      </c>
      <c r="V250" s="58">
        <v>41290897</v>
      </c>
      <c r="W250" s="58">
        <v>-144206159</v>
      </c>
      <c r="X250" s="61">
        <v>45133</v>
      </c>
      <c r="Y250" s="10" t="s">
        <v>60</v>
      </c>
    </row>
    <row r="251" spans="1:25" ht="14.25" customHeight="1">
      <c r="A251" s="9">
        <v>2022</v>
      </c>
      <c r="B251" s="9" t="s">
        <v>1959</v>
      </c>
      <c r="C251" s="9" t="s">
        <v>53</v>
      </c>
      <c r="D251" s="9" t="s">
        <v>21</v>
      </c>
      <c r="E251" s="11" t="s">
        <v>36</v>
      </c>
      <c r="F251" s="60">
        <v>16000</v>
      </c>
      <c r="G251" s="9" t="s">
        <v>20</v>
      </c>
      <c r="H251" s="58">
        <v>48804389</v>
      </c>
      <c r="I251" s="58">
        <v>-27243325</v>
      </c>
      <c r="J251" s="58">
        <v>105428261</v>
      </c>
      <c r="K251" s="58">
        <v>146905552</v>
      </c>
      <c r="L251" s="58">
        <v>209216085</v>
      </c>
      <c r="M251" s="58">
        <v>135616646</v>
      </c>
      <c r="O251" s="62">
        <v>52469402</v>
      </c>
      <c r="P251" s="58">
        <v>25097916</v>
      </c>
      <c r="Q251" s="58">
        <v>-174093993</v>
      </c>
      <c r="R251" s="58">
        <v>626159461</v>
      </c>
      <c r="S251" s="58">
        <v>452065468</v>
      </c>
      <c r="T251" s="58">
        <v>23798250</v>
      </c>
      <c r="U251" s="196">
        <v>41146029</v>
      </c>
      <c r="V251" s="58">
        <v>68991529</v>
      </c>
      <c r="W251" s="58">
        <v>-51068726</v>
      </c>
      <c r="X251" s="61">
        <v>45016</v>
      </c>
      <c r="Y251" s="9"/>
    </row>
    <row r="252" spans="1:25" ht="14.25" customHeight="1">
      <c r="A252" s="9">
        <v>2022</v>
      </c>
      <c r="B252" s="10" t="s">
        <v>1379</v>
      </c>
      <c r="C252" s="9" t="s">
        <v>190</v>
      </c>
      <c r="D252" s="9" t="s">
        <v>21</v>
      </c>
      <c r="E252" s="11" t="s">
        <v>65</v>
      </c>
      <c r="F252" s="60" t="s">
        <v>1378</v>
      </c>
      <c r="G252" s="9" t="s">
        <v>20</v>
      </c>
      <c r="H252" s="58">
        <v>32697531</v>
      </c>
      <c r="I252" s="58">
        <v>-200000</v>
      </c>
      <c r="J252" s="58">
        <v>218564728</v>
      </c>
      <c r="K252" s="58">
        <v>162151975</v>
      </c>
      <c r="L252" s="58">
        <v>270768551</v>
      </c>
      <c r="M252" s="58">
        <v>222719024</v>
      </c>
      <c r="O252" s="62">
        <v>40395276</v>
      </c>
      <c r="P252" s="58">
        <v>16462680</v>
      </c>
      <c r="Q252" s="58">
        <v>-120224249</v>
      </c>
      <c r="R252" s="58">
        <v>636912186.39999998</v>
      </c>
      <c r="S252" s="58">
        <v>516687937.39999998</v>
      </c>
      <c r="T252" s="58">
        <v>24563144</v>
      </c>
      <c r="U252" s="196">
        <v>8512.1532260000004</v>
      </c>
      <c r="V252" s="58">
        <v>21930243</v>
      </c>
      <c r="W252" s="58">
        <v>-118489788</v>
      </c>
      <c r="X252" s="61">
        <v>44932</v>
      </c>
      <c r="Y252" s="9" t="s">
        <v>115</v>
      </c>
    </row>
    <row r="253" spans="1:25" ht="14.25" customHeight="1">
      <c r="A253" s="9">
        <v>2022</v>
      </c>
      <c r="B253" s="10" t="s">
        <v>171</v>
      </c>
      <c r="C253" s="9" t="s">
        <v>54</v>
      </c>
      <c r="D253" s="9" t="s">
        <v>21</v>
      </c>
      <c r="E253" s="11" t="s">
        <v>118</v>
      </c>
      <c r="F253" s="60">
        <v>99016</v>
      </c>
      <c r="G253" s="9" t="s">
        <v>20</v>
      </c>
      <c r="H253" s="58">
        <v>12383460</v>
      </c>
      <c r="I253" s="58">
        <v>-825663</v>
      </c>
      <c r="J253" s="58">
        <v>11537772</v>
      </c>
      <c r="K253" s="58">
        <v>546662</v>
      </c>
      <c r="L253" s="58">
        <v>13441355</v>
      </c>
      <c r="M253" s="58">
        <v>13762381</v>
      </c>
      <c r="N253" s="57"/>
      <c r="O253" s="62">
        <v>12743792</v>
      </c>
      <c r="P253" s="58">
        <v>471648</v>
      </c>
      <c r="Q253" s="58">
        <v>-1702432</v>
      </c>
      <c r="R253" s="58">
        <v>19323859.250851315</v>
      </c>
      <c r="S253" s="58">
        <v>17621427.250851315</v>
      </c>
      <c r="T253" s="58">
        <v>1014893</v>
      </c>
      <c r="U253" s="196"/>
      <c r="V253" s="58"/>
      <c r="W253" s="58">
        <v>11802091</v>
      </c>
      <c r="X253" s="61">
        <v>44994</v>
      </c>
      <c r="Y253" s="10" t="s">
        <v>60</v>
      </c>
    </row>
    <row r="254" spans="1:25" ht="14.25" customHeight="1">
      <c r="A254" s="9">
        <v>2022</v>
      </c>
      <c r="B254" s="10" t="s">
        <v>1675</v>
      </c>
      <c r="C254" s="9" t="s">
        <v>55</v>
      </c>
      <c r="D254" s="9" t="s">
        <v>21</v>
      </c>
      <c r="E254" s="11" t="s">
        <v>36</v>
      </c>
      <c r="F254" s="60" t="s">
        <v>57</v>
      </c>
      <c r="G254" s="9" t="s">
        <v>20</v>
      </c>
      <c r="H254" s="58">
        <v>660885000</v>
      </c>
      <c r="I254" s="58">
        <v>-214947000</v>
      </c>
      <c r="J254" s="58">
        <v>1740927000</v>
      </c>
      <c r="K254" s="58">
        <v>935470000</v>
      </c>
      <c r="L254" s="58">
        <v>4265257000</v>
      </c>
      <c r="M254" s="58">
        <v>1944930000</v>
      </c>
      <c r="N254" s="57"/>
      <c r="O254" s="62">
        <v>757422000</v>
      </c>
      <c r="P254" s="58">
        <v>419008000</v>
      </c>
      <c r="Q254" s="58">
        <v>179943000</v>
      </c>
      <c r="R254" s="58">
        <v>8105540540.5405416</v>
      </c>
      <c r="S254" s="58">
        <v>8285483540.5405416</v>
      </c>
      <c r="T254" s="58">
        <v>281060000</v>
      </c>
      <c r="U254" s="196">
        <v>402846000</v>
      </c>
      <c r="V254" s="58">
        <v>810613000</v>
      </c>
      <c r="W254" s="58">
        <v>327400000</v>
      </c>
      <c r="X254" s="61">
        <v>44953</v>
      </c>
      <c r="Y254" s="10" t="s">
        <v>60</v>
      </c>
    </row>
    <row r="255" spans="1:25" ht="14.25" customHeight="1">
      <c r="A255" s="9">
        <v>2022</v>
      </c>
      <c r="B255" s="10" t="s">
        <v>1377</v>
      </c>
      <c r="C255" s="9" t="s">
        <v>190</v>
      </c>
      <c r="D255" s="9" t="s">
        <v>21</v>
      </c>
      <c r="E255" s="11" t="s">
        <v>36</v>
      </c>
      <c r="F255" s="60" t="s">
        <v>1376</v>
      </c>
      <c r="G255" s="9" t="s">
        <v>20</v>
      </c>
      <c r="H255" s="58">
        <v>23999592</v>
      </c>
      <c r="I255" s="58">
        <v>-9861004</v>
      </c>
      <c r="J255" s="58">
        <v>71803913</v>
      </c>
      <c r="K255" s="58">
        <v>2078884</v>
      </c>
      <c r="L255" s="58">
        <v>83728296</v>
      </c>
      <c r="M255" s="58">
        <v>80760593</v>
      </c>
      <c r="N255" s="57"/>
      <c r="O255" s="62">
        <v>49708031</v>
      </c>
      <c r="P255" s="58">
        <v>14620185</v>
      </c>
      <c r="Q255" s="58">
        <v>-32523314</v>
      </c>
      <c r="R255" s="58">
        <v>168497509.5</v>
      </c>
      <c r="S255" s="58">
        <v>135974195.5</v>
      </c>
      <c r="T255" s="58">
        <v>6311953</v>
      </c>
      <c r="U255" s="196"/>
      <c r="V255" s="58">
        <v>22337436</v>
      </c>
      <c r="W255" s="58">
        <v>-51182034</v>
      </c>
      <c r="X255" s="61">
        <v>44954</v>
      </c>
      <c r="Y255" s="10" t="s">
        <v>60</v>
      </c>
    </row>
    <row r="256" spans="1:25" ht="14.25" customHeight="1">
      <c r="A256" s="9">
        <v>2022</v>
      </c>
      <c r="B256" s="10" t="s">
        <v>1375</v>
      </c>
      <c r="C256" s="9" t="s">
        <v>190</v>
      </c>
      <c r="D256" s="9" t="s">
        <v>21</v>
      </c>
      <c r="E256" s="11" t="s">
        <v>36</v>
      </c>
      <c r="F256" s="60" t="s">
        <v>1374</v>
      </c>
      <c r="G256" s="9" t="s">
        <v>20</v>
      </c>
      <c r="H256" s="58"/>
      <c r="I256" s="58"/>
      <c r="J256" s="58">
        <v>1538895</v>
      </c>
      <c r="K256" s="58"/>
      <c r="L256" s="58">
        <v>64059027</v>
      </c>
      <c r="M256" s="58">
        <v>1846497</v>
      </c>
      <c r="N256" s="57"/>
      <c r="O256" s="62">
        <v>1261459</v>
      </c>
      <c r="P256" s="58">
        <v>55659</v>
      </c>
      <c r="Q256" s="58">
        <v>-827423</v>
      </c>
      <c r="R256" s="58">
        <v>5518729.4409999996</v>
      </c>
      <c r="S256" s="58">
        <v>4691306.4409999996</v>
      </c>
      <c r="T256" s="58">
        <v>135934</v>
      </c>
      <c r="U256" s="196"/>
      <c r="V256" s="58"/>
      <c r="W256" s="58">
        <v>-1304227</v>
      </c>
      <c r="X256" s="61">
        <v>45071</v>
      </c>
      <c r="Y256" s="10" t="s">
        <v>60</v>
      </c>
    </row>
    <row r="257" spans="1:25" ht="14.25" customHeight="1">
      <c r="A257" s="9">
        <v>2022</v>
      </c>
      <c r="B257" s="10" t="s">
        <v>170</v>
      </c>
      <c r="C257" s="9" t="s">
        <v>54</v>
      </c>
      <c r="D257" s="9" t="s">
        <v>21</v>
      </c>
      <c r="E257" s="11" t="s">
        <v>36</v>
      </c>
      <c r="F257" s="60">
        <v>99017</v>
      </c>
      <c r="G257" s="9" t="s">
        <v>20</v>
      </c>
      <c r="H257" s="58">
        <v>-3106512</v>
      </c>
      <c r="I257" s="58">
        <v>-47664385</v>
      </c>
      <c r="J257" s="58">
        <v>70514929</v>
      </c>
      <c r="K257" s="58">
        <v>429008324</v>
      </c>
      <c r="L257" s="58">
        <v>146710408</v>
      </c>
      <c r="M257" s="58">
        <v>114481302</v>
      </c>
      <c r="N257" s="57"/>
      <c r="O257" s="62">
        <v>65967993</v>
      </c>
      <c r="P257" s="58">
        <v>27980268</v>
      </c>
      <c r="Q257" s="58">
        <v>2042187</v>
      </c>
      <c r="R257" s="58">
        <v>-17439684</v>
      </c>
      <c r="S257" s="58">
        <v>-15397497</v>
      </c>
      <c r="T257" s="58">
        <v>279000</v>
      </c>
      <c r="U257" s="199">
        <v>6301000</v>
      </c>
      <c r="V257" s="66">
        <v>4253000</v>
      </c>
      <c r="W257" s="58">
        <v>-458102423</v>
      </c>
      <c r="X257" s="61">
        <v>44915</v>
      </c>
      <c r="Y257" s="10" t="s">
        <v>60</v>
      </c>
    </row>
    <row r="258" spans="1:25" ht="14.25" customHeight="1">
      <c r="A258" s="9">
        <v>2022</v>
      </c>
      <c r="B258" s="9" t="s">
        <v>1958</v>
      </c>
      <c r="C258" s="9" t="s">
        <v>53</v>
      </c>
      <c r="D258" s="9" t="s">
        <v>21</v>
      </c>
      <c r="E258" s="11" t="s">
        <v>253</v>
      </c>
      <c r="F258" s="60">
        <v>16224</v>
      </c>
      <c r="G258" s="9" t="s">
        <v>20</v>
      </c>
      <c r="H258" s="58">
        <v>8370123</v>
      </c>
      <c r="I258" s="58">
        <v>-740411</v>
      </c>
      <c r="J258" s="58">
        <v>12372603</v>
      </c>
      <c r="K258" s="58">
        <v>38857500</v>
      </c>
      <c r="L258" s="58">
        <v>34139984</v>
      </c>
      <c r="M258" s="58">
        <v>14670562</v>
      </c>
      <c r="N258" s="57"/>
      <c r="O258" s="62">
        <v>10325511</v>
      </c>
      <c r="P258" s="58">
        <v>6141294</v>
      </c>
      <c r="Q258" s="58">
        <v>-5428471</v>
      </c>
      <c r="R258" s="58">
        <v>36903269.884432353</v>
      </c>
      <c r="S258" s="58">
        <v>31474798.884432353</v>
      </c>
      <c r="T258" s="58">
        <v>1231508</v>
      </c>
      <c r="U258" s="196"/>
      <c r="V258" s="58"/>
      <c r="W258" s="58">
        <v>20260766</v>
      </c>
      <c r="X258" s="61">
        <v>45064</v>
      </c>
      <c r="Y258" s="9" t="s">
        <v>60</v>
      </c>
    </row>
    <row r="259" spans="1:25" ht="14.25" customHeight="1">
      <c r="A259" s="9">
        <v>2022</v>
      </c>
      <c r="B259" s="10" t="s">
        <v>1373</v>
      </c>
      <c r="C259" s="9" t="s">
        <v>190</v>
      </c>
      <c r="D259" s="9" t="s">
        <v>21</v>
      </c>
      <c r="E259" s="11" t="s">
        <v>253</v>
      </c>
      <c r="F259" s="60" t="s">
        <v>1372</v>
      </c>
      <c r="G259" s="9" t="s">
        <v>20</v>
      </c>
      <c r="H259" s="58">
        <v>10862933</v>
      </c>
      <c r="I259" s="58">
        <v>-1747441</v>
      </c>
      <c r="J259" s="58">
        <v>52200151</v>
      </c>
      <c r="K259" s="58">
        <v>10949915</v>
      </c>
      <c r="L259" s="58">
        <v>57861480</v>
      </c>
      <c r="M259" s="58">
        <v>56380764</v>
      </c>
      <c r="N259" s="57">
        <v>19569057</v>
      </c>
      <c r="O259" s="62"/>
      <c r="P259" s="58">
        <v>6700647</v>
      </c>
      <c r="Q259" s="58">
        <v>-23832619</v>
      </c>
      <c r="R259" s="58">
        <v>164933253.42849874</v>
      </c>
      <c r="S259" s="58">
        <v>141100634.42849874</v>
      </c>
      <c r="T259" s="58">
        <v>4484706</v>
      </c>
      <c r="U259" s="196"/>
      <c r="V259" s="58">
        <v>3085254</v>
      </c>
      <c r="W259" s="58">
        <v>-17817759</v>
      </c>
      <c r="X259" s="61">
        <v>44923</v>
      </c>
      <c r="Y259" s="10" t="s">
        <v>60</v>
      </c>
    </row>
    <row r="260" spans="1:25" ht="14.25" customHeight="1">
      <c r="A260" s="9">
        <v>2022</v>
      </c>
      <c r="B260" s="30" t="s">
        <v>2103</v>
      </c>
      <c r="C260" s="9" t="s">
        <v>53</v>
      </c>
      <c r="D260" s="9" t="s">
        <v>21</v>
      </c>
      <c r="E260" s="11" t="s">
        <v>123</v>
      </c>
      <c r="F260" s="60">
        <v>16322</v>
      </c>
      <c r="G260" s="9" t="s">
        <v>20</v>
      </c>
      <c r="H260" s="58">
        <v>4710713</v>
      </c>
      <c r="I260" s="58">
        <v>-647542</v>
      </c>
      <c r="J260" s="58">
        <v>7007859</v>
      </c>
      <c r="K260" s="58">
        <v>7258482</v>
      </c>
      <c r="L260" s="58">
        <v>15689081</v>
      </c>
      <c r="M260" s="58">
        <v>8268063</v>
      </c>
      <c r="N260" s="57"/>
      <c r="O260" s="62">
        <v>3121303</v>
      </c>
      <c r="P260" s="58">
        <v>166535</v>
      </c>
      <c r="Q260" s="58">
        <v>-4754710</v>
      </c>
      <c r="R260" s="58">
        <v>18606848.706086658</v>
      </c>
      <c r="S260" s="58">
        <v>13852138.706086658</v>
      </c>
      <c r="T260" s="58">
        <v>413842</v>
      </c>
      <c r="U260" s="196"/>
      <c r="V260" s="58"/>
      <c r="W260" s="58">
        <v>5680147</v>
      </c>
      <c r="X260" s="61">
        <v>44985</v>
      </c>
      <c r="Y260" s="10" t="s">
        <v>60</v>
      </c>
    </row>
    <row r="261" spans="1:25" ht="14.25" customHeight="1">
      <c r="A261" s="9">
        <v>2022</v>
      </c>
      <c r="B261" s="10" t="s">
        <v>1371</v>
      </c>
      <c r="C261" s="9" t="s">
        <v>190</v>
      </c>
      <c r="D261" s="9" t="s">
        <v>21</v>
      </c>
      <c r="E261" s="11" t="s">
        <v>123</v>
      </c>
      <c r="F261" s="60" t="s">
        <v>1370</v>
      </c>
      <c r="G261" s="9" t="s">
        <v>20</v>
      </c>
      <c r="H261" s="58">
        <v>4942000</v>
      </c>
      <c r="I261" s="58">
        <v>-3750000</v>
      </c>
      <c r="J261" s="58">
        <v>28725670</v>
      </c>
      <c r="K261" s="58">
        <v>1410980</v>
      </c>
      <c r="L261" s="58">
        <v>32547158</v>
      </c>
      <c r="M261" s="58">
        <v>32136018</v>
      </c>
      <c r="N261" s="57"/>
      <c r="O261" s="62">
        <v>12754557</v>
      </c>
      <c r="P261" s="58">
        <v>7466585</v>
      </c>
      <c r="Q261" s="58">
        <v>-12979935</v>
      </c>
      <c r="R261" s="58">
        <v>45609470.048661798</v>
      </c>
      <c r="S261" s="58">
        <v>32629535.048661798</v>
      </c>
      <c r="T261" s="58">
        <v>2585626</v>
      </c>
      <c r="U261" s="196">
        <v>2585085</v>
      </c>
      <c r="V261" s="58">
        <v>2715523</v>
      </c>
      <c r="W261" s="58">
        <v>-12325942</v>
      </c>
      <c r="X261" s="61">
        <v>44951</v>
      </c>
      <c r="Y261" s="10" t="s">
        <v>60</v>
      </c>
    </row>
    <row r="262" spans="1:25" ht="14.25" customHeight="1">
      <c r="A262" s="51">
        <v>2022</v>
      </c>
      <c r="B262" s="132" t="s">
        <v>1369</v>
      </c>
      <c r="C262" s="51" t="s">
        <v>190</v>
      </c>
      <c r="D262" s="51" t="s">
        <v>21</v>
      </c>
      <c r="E262" s="51" t="s">
        <v>123</v>
      </c>
      <c r="F262" s="127" t="s">
        <v>1368</v>
      </c>
      <c r="G262" s="51" t="s">
        <v>20</v>
      </c>
      <c r="H262" s="128">
        <v>7391784</v>
      </c>
      <c r="I262" s="128"/>
      <c r="J262" s="128">
        <v>18741546</v>
      </c>
      <c r="K262" s="128">
        <v>10150708</v>
      </c>
      <c r="L262" s="128">
        <v>21354584</v>
      </c>
      <c r="M262" s="128">
        <v>20134765</v>
      </c>
      <c r="N262" s="133"/>
      <c r="O262" s="130">
        <v>7433654</v>
      </c>
      <c r="P262" s="128">
        <v>1931120</v>
      </c>
      <c r="Q262" s="128">
        <v>-8025172</v>
      </c>
      <c r="R262" s="128">
        <v>53178867.768557683</v>
      </c>
      <c r="S262" s="128">
        <v>45153695.768557683</v>
      </c>
      <c r="T262" s="128">
        <v>1588359</v>
      </c>
      <c r="U262" s="196"/>
      <c r="V262" s="128">
        <v>2164185</v>
      </c>
      <c r="W262" s="128">
        <v>-1686452</v>
      </c>
      <c r="X262" s="131">
        <v>45012</v>
      </c>
      <c r="Y262" s="132" t="s">
        <v>60</v>
      </c>
    </row>
    <row r="263" spans="1:25" ht="14.25" customHeight="1">
      <c r="A263" s="51">
        <v>2022</v>
      </c>
      <c r="B263" s="51" t="s">
        <v>1957</v>
      </c>
      <c r="C263" s="51" t="s">
        <v>53</v>
      </c>
      <c r="D263" s="51" t="s">
        <v>21</v>
      </c>
      <c r="E263" s="51" t="s">
        <v>63</v>
      </c>
      <c r="F263" s="127">
        <v>16350</v>
      </c>
      <c r="G263" s="51" t="s">
        <v>20</v>
      </c>
      <c r="H263" s="128">
        <v>103483986</v>
      </c>
      <c r="I263" s="128">
        <v>-269916</v>
      </c>
      <c r="J263" s="128">
        <v>390754562</v>
      </c>
      <c r="K263" s="128">
        <v>345792001</v>
      </c>
      <c r="L263" s="128">
        <v>376134998</v>
      </c>
      <c r="M263" s="128">
        <v>191622320</v>
      </c>
      <c r="N263" s="133"/>
      <c r="O263" s="130">
        <v>116874196</v>
      </c>
      <c r="P263" s="128">
        <v>22275936</v>
      </c>
      <c r="Q263" s="128">
        <v>-163987239</v>
      </c>
      <c r="R263" s="128">
        <v>887290315</v>
      </c>
      <c r="S263" s="128">
        <v>723303076</v>
      </c>
      <c r="T263" s="128">
        <v>291076843</v>
      </c>
      <c r="U263" s="196">
        <v>68231791</v>
      </c>
      <c r="V263" s="128">
        <v>153254785</v>
      </c>
      <c r="W263" s="128">
        <v>-13621800</v>
      </c>
      <c r="X263" s="131">
        <v>45016</v>
      </c>
      <c r="Y263" s="51" t="s">
        <v>1956</v>
      </c>
    </row>
    <row r="264" spans="1:25" ht="14.25" customHeight="1">
      <c r="A264" s="9">
        <v>2022</v>
      </c>
      <c r="B264" s="10" t="s">
        <v>1367</v>
      </c>
      <c r="C264" s="9" t="s">
        <v>190</v>
      </c>
      <c r="D264" s="9" t="s">
        <v>21</v>
      </c>
      <c r="E264" s="11" t="s">
        <v>63</v>
      </c>
      <c r="F264" s="60" t="s">
        <v>1366</v>
      </c>
      <c r="G264" s="9" t="s">
        <v>20</v>
      </c>
      <c r="H264" s="58">
        <v>175940751</v>
      </c>
      <c r="I264" s="58"/>
      <c r="J264" s="58">
        <v>683284342</v>
      </c>
      <c r="K264" s="58">
        <v>663619259</v>
      </c>
      <c r="L264" s="58">
        <v>829160242</v>
      </c>
      <c r="M264" s="58">
        <v>739854909</v>
      </c>
      <c r="O264" s="62">
        <v>217806728</v>
      </c>
      <c r="P264" s="58">
        <v>59099887</v>
      </c>
      <c r="Q264" s="58">
        <v>-345568234</v>
      </c>
      <c r="R264" s="58">
        <v>2412281800</v>
      </c>
      <c r="S264" s="58">
        <v>2066713566.0000002</v>
      </c>
      <c r="T264" s="58">
        <v>69025588</v>
      </c>
      <c r="U264" s="196">
        <v>-25547</v>
      </c>
      <c r="V264" s="58">
        <v>90292250</v>
      </c>
      <c r="W264" s="58">
        <v>-430167230</v>
      </c>
      <c r="X264" s="61">
        <v>45028</v>
      </c>
      <c r="Y264" s="10" t="s">
        <v>60</v>
      </c>
    </row>
    <row r="265" spans="1:25" ht="14.25" customHeight="1">
      <c r="A265" s="9">
        <v>2022</v>
      </c>
      <c r="B265" s="9" t="s">
        <v>1955</v>
      </c>
      <c r="C265" s="9" t="s">
        <v>53</v>
      </c>
      <c r="D265" s="9" t="s">
        <v>21</v>
      </c>
      <c r="E265" s="11" t="s">
        <v>28</v>
      </c>
      <c r="F265" s="60">
        <v>16378</v>
      </c>
      <c r="G265" s="9" t="s">
        <v>20</v>
      </c>
      <c r="H265" s="58">
        <v>93049178</v>
      </c>
      <c r="I265" s="58">
        <v>-3505000</v>
      </c>
      <c r="J265" s="58">
        <v>58808101</v>
      </c>
      <c r="K265" s="58">
        <v>6994642</v>
      </c>
      <c r="L265" s="58">
        <v>86452739</v>
      </c>
      <c r="M265" s="58">
        <v>69141180</v>
      </c>
      <c r="N265" s="58">
        <v>12682084</v>
      </c>
      <c r="O265" s="62">
        <v>114344813</v>
      </c>
      <c r="P265" s="58">
        <v>6218902</v>
      </c>
      <c r="Q265" s="58">
        <v>-26458709</v>
      </c>
      <c r="R265" s="58">
        <v>247615990</v>
      </c>
      <c r="S265" s="58">
        <v>221157281</v>
      </c>
      <c r="T265" s="58">
        <v>7505975</v>
      </c>
      <c r="U265" s="196">
        <v>3527010</v>
      </c>
      <c r="V265" s="58">
        <v>5693622</v>
      </c>
      <c r="W265" s="58">
        <v>115042076</v>
      </c>
      <c r="X265" s="61">
        <v>45239</v>
      </c>
      <c r="Y265" s="9"/>
    </row>
    <row r="266" spans="1:25" ht="14.25" customHeight="1">
      <c r="A266" s="9">
        <v>2022</v>
      </c>
      <c r="B266" s="10" t="s">
        <v>1365</v>
      </c>
      <c r="C266" s="9" t="s">
        <v>190</v>
      </c>
      <c r="D266" s="9" t="s">
        <v>21</v>
      </c>
      <c r="E266" s="11" t="s">
        <v>28</v>
      </c>
      <c r="F266" s="60" t="s">
        <v>1364</v>
      </c>
      <c r="G266" s="9" t="s">
        <v>20</v>
      </c>
      <c r="H266" s="58">
        <v>4527696</v>
      </c>
      <c r="I266" s="58"/>
      <c r="J266" s="58">
        <v>44253410</v>
      </c>
      <c r="K266" s="58">
        <v>21362013</v>
      </c>
      <c r="L266" s="58">
        <v>49375662</v>
      </c>
      <c r="M266" s="58">
        <v>42419366</v>
      </c>
      <c r="O266" s="62">
        <v>6550972</v>
      </c>
      <c r="P266" s="58">
        <v>7847224</v>
      </c>
      <c r="Q266" s="58">
        <v>-21213042</v>
      </c>
      <c r="R266" s="58">
        <v>144526102.8340081</v>
      </c>
      <c r="S266" s="58">
        <v>123313060.8340081</v>
      </c>
      <c r="T266" s="58">
        <v>4464057</v>
      </c>
      <c r="U266" s="196"/>
      <c r="V266" s="58">
        <v>5345523</v>
      </c>
      <c r="W266" s="58">
        <v>-28924210</v>
      </c>
      <c r="X266" s="61">
        <v>45016</v>
      </c>
      <c r="Y266" s="10" t="s">
        <v>60</v>
      </c>
    </row>
    <row r="267" spans="1:25" ht="14.25" customHeight="1">
      <c r="A267" s="9">
        <v>2022</v>
      </c>
      <c r="B267" s="10" t="s">
        <v>2104</v>
      </c>
      <c r="C267" s="9" t="s">
        <v>5582</v>
      </c>
      <c r="D267" s="9" t="s">
        <v>21</v>
      </c>
      <c r="E267" s="11" t="s">
        <v>71</v>
      </c>
      <c r="F267" s="60" t="s">
        <v>5595</v>
      </c>
      <c r="G267" s="9" t="s">
        <v>20</v>
      </c>
      <c r="H267" s="58">
        <v>21929864</v>
      </c>
      <c r="I267" s="58"/>
      <c r="J267" s="58">
        <v>28586453</v>
      </c>
      <c r="K267" s="58">
        <v>32394068</v>
      </c>
      <c r="L267" s="58">
        <v>38891953</v>
      </c>
      <c r="M267" s="58">
        <v>30342944</v>
      </c>
      <c r="N267" s="57"/>
      <c r="O267" s="62">
        <v>36753252</v>
      </c>
      <c r="P267" s="58">
        <v>7180388</v>
      </c>
      <c r="Q267" s="58">
        <v>8651227</v>
      </c>
      <c r="R267" s="58">
        <v>73909393</v>
      </c>
      <c r="S267" s="58">
        <v>82560620</v>
      </c>
      <c r="T267" s="58">
        <v>702217</v>
      </c>
      <c r="U267" s="196">
        <v>4060782</v>
      </c>
      <c r="V267" s="58">
        <v>6917683</v>
      </c>
      <c r="W267" s="58">
        <v>23526478</v>
      </c>
      <c r="X267" s="61">
        <v>44965</v>
      </c>
      <c r="Y267" s="10" t="s">
        <v>60</v>
      </c>
    </row>
    <row r="268" spans="1:25" ht="14.25" customHeight="1">
      <c r="A268" s="9">
        <v>2022</v>
      </c>
      <c r="B268" s="9" t="s">
        <v>1954</v>
      </c>
      <c r="C268" s="9" t="s">
        <v>53</v>
      </c>
      <c r="D268" s="9" t="s">
        <v>21</v>
      </c>
      <c r="E268" s="11" t="s">
        <v>134</v>
      </c>
      <c r="F268" s="60">
        <v>16532</v>
      </c>
      <c r="G268" s="9" t="s">
        <v>20</v>
      </c>
      <c r="H268" s="58">
        <v>54111146</v>
      </c>
      <c r="I268" s="58">
        <v>-21365113</v>
      </c>
      <c r="J268" s="58">
        <v>140070170</v>
      </c>
      <c r="K268" s="58">
        <v>43409301</v>
      </c>
      <c r="L268" s="58">
        <v>182161047</v>
      </c>
      <c r="M268" s="58">
        <v>165718869</v>
      </c>
      <c r="N268" s="57"/>
      <c r="O268" s="62">
        <v>49277928</v>
      </c>
      <c r="P268" s="58">
        <v>11289662</v>
      </c>
      <c r="Q268" s="58">
        <v>-231493972</v>
      </c>
      <c r="R268" s="58">
        <v>858755795.442348</v>
      </c>
      <c r="S268" s="58">
        <v>627261823.442348</v>
      </c>
      <c r="T268" s="58">
        <v>31825176</v>
      </c>
      <c r="U268" s="196"/>
      <c r="V268" s="58">
        <v>66254495</v>
      </c>
      <c r="W268" s="58">
        <v>-225702393</v>
      </c>
      <c r="X268" s="61">
        <v>45015</v>
      </c>
      <c r="Y268" s="9" t="s">
        <v>60</v>
      </c>
    </row>
    <row r="269" spans="1:25" ht="14.25" customHeight="1">
      <c r="A269" s="9">
        <v>2022</v>
      </c>
      <c r="B269" s="9" t="s">
        <v>1953</v>
      </c>
      <c r="C269" s="9" t="s">
        <v>53</v>
      </c>
      <c r="D269" s="9" t="s">
        <v>21</v>
      </c>
      <c r="E269" s="11" t="s">
        <v>84</v>
      </c>
      <c r="F269" s="60">
        <v>16560</v>
      </c>
      <c r="G269" s="9" t="s">
        <v>20</v>
      </c>
      <c r="H269" s="58">
        <v>8509639</v>
      </c>
      <c r="I269" s="58">
        <v>-4144478</v>
      </c>
      <c r="J269" s="58">
        <v>12569356</v>
      </c>
      <c r="K269" s="58">
        <v>5861932</v>
      </c>
      <c r="L269" s="58">
        <v>19488092</v>
      </c>
      <c r="M269" s="58">
        <v>10648934</v>
      </c>
      <c r="O269" s="62">
        <v>5105470</v>
      </c>
      <c r="P269" s="58">
        <v>281554</v>
      </c>
      <c r="Q269" s="58">
        <v>-6725519</v>
      </c>
      <c r="R269" s="58">
        <v>57433979.504696846</v>
      </c>
      <c r="S269" s="58">
        <v>50708460.504696846</v>
      </c>
      <c r="T269" s="58">
        <v>1372022</v>
      </c>
      <c r="U269" s="196"/>
      <c r="V269" s="58">
        <v>207715</v>
      </c>
      <c r="W269" s="58">
        <v>4922826</v>
      </c>
      <c r="X269" s="61">
        <v>45016</v>
      </c>
      <c r="Y269" s="9" t="s">
        <v>60</v>
      </c>
    </row>
    <row r="270" spans="1:25" ht="14.25" customHeight="1">
      <c r="A270" s="9">
        <v>2022</v>
      </c>
      <c r="B270" s="10" t="s">
        <v>1363</v>
      </c>
      <c r="C270" s="9" t="s">
        <v>190</v>
      </c>
      <c r="D270" s="9" t="s">
        <v>21</v>
      </c>
      <c r="E270" s="11" t="s">
        <v>84</v>
      </c>
      <c r="F270" s="60" t="s">
        <v>1362</v>
      </c>
      <c r="G270" s="9" t="s">
        <v>20</v>
      </c>
      <c r="H270" s="58">
        <v>9259484</v>
      </c>
      <c r="I270" s="58"/>
      <c r="J270" s="58">
        <v>82230839</v>
      </c>
      <c r="K270" s="58">
        <v>168447022</v>
      </c>
      <c r="L270" s="58">
        <v>104586487</v>
      </c>
      <c r="M270" s="58">
        <v>85895262</v>
      </c>
      <c r="O270" s="62">
        <v>11585315</v>
      </c>
      <c r="P270" s="58">
        <v>9847335</v>
      </c>
      <c r="Q270" s="58">
        <v>-33092738</v>
      </c>
      <c r="R270" s="58">
        <v>229309400.19400665</v>
      </c>
      <c r="S270" s="58">
        <v>196216662.19400665</v>
      </c>
      <c r="T270" s="58">
        <v>6698906</v>
      </c>
      <c r="U270" s="196">
        <v>439882</v>
      </c>
      <c r="V270" s="58">
        <v>11169098</v>
      </c>
      <c r="W270" s="58">
        <v>-52074411</v>
      </c>
      <c r="X270" s="61">
        <v>45016</v>
      </c>
      <c r="Y270" s="10" t="s">
        <v>60</v>
      </c>
    </row>
    <row r="271" spans="1:25" ht="14.25" customHeight="1">
      <c r="A271" s="9">
        <v>2022</v>
      </c>
      <c r="B271" s="10" t="s">
        <v>1361</v>
      </c>
      <c r="C271" s="9" t="s">
        <v>190</v>
      </c>
      <c r="D271" s="9" t="s">
        <v>21</v>
      </c>
      <c r="E271" s="11" t="s">
        <v>96</v>
      </c>
      <c r="F271" s="60" t="s">
        <v>1360</v>
      </c>
      <c r="G271" s="9" t="s">
        <v>20</v>
      </c>
      <c r="H271" s="58">
        <v>4018370</v>
      </c>
      <c r="I271" s="58">
        <v>-75000</v>
      </c>
      <c r="J271" s="58">
        <v>12483762</v>
      </c>
      <c r="K271" s="58">
        <v>2175262</v>
      </c>
      <c r="L271" s="58">
        <v>14201603</v>
      </c>
      <c r="M271" s="58">
        <v>13262892</v>
      </c>
      <c r="N271" s="57"/>
      <c r="O271" s="62">
        <v>4906345</v>
      </c>
      <c r="P271" s="57">
        <v>1443855</v>
      </c>
      <c r="Q271" s="58">
        <v>-6074332</v>
      </c>
      <c r="R271" s="58">
        <v>41591962.733628683</v>
      </c>
      <c r="S271" s="58">
        <v>35517630.733628683</v>
      </c>
      <c r="T271" s="58">
        <v>1162324</v>
      </c>
      <c r="U271" s="196"/>
      <c r="V271" s="58">
        <v>428798</v>
      </c>
      <c r="W271" s="58">
        <v>-6127727</v>
      </c>
      <c r="X271" s="61">
        <v>45015</v>
      </c>
      <c r="Y271" s="10" t="s">
        <v>60</v>
      </c>
    </row>
    <row r="272" spans="1:25" ht="14.25" customHeight="1">
      <c r="A272" s="9">
        <v>2022</v>
      </c>
      <c r="B272" s="10" t="s">
        <v>1359</v>
      </c>
      <c r="C272" s="9" t="s">
        <v>190</v>
      </c>
      <c r="D272" s="9" t="s">
        <v>21</v>
      </c>
      <c r="E272" s="11" t="s">
        <v>27</v>
      </c>
      <c r="F272" s="60" t="s">
        <v>1358</v>
      </c>
      <c r="G272" s="9" t="s">
        <v>20</v>
      </c>
      <c r="H272" s="58">
        <v>78545136</v>
      </c>
      <c r="I272" s="58"/>
      <c r="J272" s="58">
        <v>104413324</v>
      </c>
      <c r="K272" s="58">
        <v>1003835</v>
      </c>
      <c r="L272" s="58">
        <v>215087431</v>
      </c>
      <c r="M272" s="58">
        <v>116597967</v>
      </c>
      <c r="N272" s="57"/>
      <c r="O272" s="62">
        <v>113537906</v>
      </c>
      <c r="P272" s="58">
        <v>113537906</v>
      </c>
      <c r="Q272" s="58">
        <v>-37526771</v>
      </c>
      <c r="R272" s="58">
        <v>229412576.89496481</v>
      </c>
      <c r="S272" s="58">
        <v>191885805.89496481</v>
      </c>
      <c r="T272" s="58">
        <v>6508686</v>
      </c>
      <c r="U272" s="196"/>
      <c r="V272" s="58">
        <v>11351625</v>
      </c>
      <c r="W272" s="58">
        <v>45375435</v>
      </c>
      <c r="X272" s="61">
        <v>44942</v>
      </c>
      <c r="Y272" s="10" t="s">
        <v>60</v>
      </c>
    </row>
    <row r="273" spans="1:25" ht="14.25" customHeight="1">
      <c r="A273" s="9">
        <v>2022</v>
      </c>
      <c r="B273" s="9" t="s">
        <v>1952</v>
      </c>
      <c r="C273" s="9" t="s">
        <v>53</v>
      </c>
      <c r="D273" s="9" t="s">
        <v>21</v>
      </c>
      <c r="E273" s="11" t="s">
        <v>34</v>
      </c>
      <c r="F273" s="60">
        <v>16742</v>
      </c>
      <c r="G273" s="9" t="s">
        <v>20</v>
      </c>
      <c r="H273" s="58">
        <v>26931185</v>
      </c>
      <c r="I273" s="58">
        <v>-5922726</v>
      </c>
      <c r="J273" s="58">
        <v>92362701</v>
      </c>
      <c r="K273" s="58">
        <v>98492381</v>
      </c>
      <c r="L273" s="58">
        <v>80901713</v>
      </c>
      <c r="M273" s="58">
        <v>51585674</v>
      </c>
      <c r="N273" s="57"/>
      <c r="O273" s="62">
        <v>25190957</v>
      </c>
      <c r="P273" s="58">
        <v>3268866</v>
      </c>
      <c r="Q273" s="58">
        <v>-48395938</v>
      </c>
      <c r="R273" s="58">
        <v>235880749.28882292</v>
      </c>
      <c r="S273" s="58">
        <v>187484811.28882292</v>
      </c>
      <c r="T273" s="58">
        <v>7633932</v>
      </c>
      <c r="U273" s="196">
        <v>1090237</v>
      </c>
      <c r="V273" s="58">
        <v>7188372</v>
      </c>
      <c r="W273" s="58">
        <v>-15230602</v>
      </c>
      <c r="X273" s="61">
        <v>45006</v>
      </c>
      <c r="Y273" s="9" t="s">
        <v>60</v>
      </c>
    </row>
    <row r="274" spans="1:25" ht="14.25" customHeight="1">
      <c r="A274" s="9">
        <v>2022</v>
      </c>
      <c r="B274" s="10" t="s">
        <v>1357</v>
      </c>
      <c r="C274" s="9" t="s">
        <v>190</v>
      </c>
      <c r="D274" s="9" t="s">
        <v>21</v>
      </c>
      <c r="E274" s="11" t="s">
        <v>34</v>
      </c>
      <c r="F274" s="60" t="s">
        <v>1356</v>
      </c>
      <c r="G274" s="9" t="s">
        <v>20</v>
      </c>
      <c r="H274" s="58">
        <v>46352289</v>
      </c>
      <c r="I274" s="58">
        <v>-1575868</v>
      </c>
      <c r="J274" s="58">
        <v>164691726</v>
      </c>
      <c r="K274" s="58">
        <v>202220128</v>
      </c>
      <c r="L274" s="58">
        <v>331598435</v>
      </c>
      <c r="M274" s="58">
        <v>181202729</v>
      </c>
      <c r="N274" s="57">
        <v>69310978</v>
      </c>
      <c r="O274" s="62"/>
      <c r="P274" s="58">
        <v>18632792</v>
      </c>
      <c r="Q274" s="58">
        <v>-83761453</v>
      </c>
      <c r="R274" s="58">
        <v>572399193.92712557</v>
      </c>
      <c r="S274" s="58">
        <v>488637740.92712557</v>
      </c>
      <c r="T274" s="58">
        <v>16328430</v>
      </c>
      <c r="U274" s="196"/>
      <c r="V274" s="58">
        <v>12323237</v>
      </c>
      <c r="W274" s="58">
        <v>-98243852</v>
      </c>
      <c r="X274" s="61">
        <v>45005</v>
      </c>
      <c r="Y274" s="10" t="s">
        <v>60</v>
      </c>
    </row>
    <row r="275" spans="1:25" ht="14.25" customHeight="1">
      <c r="A275" s="9">
        <v>2022</v>
      </c>
      <c r="B275" s="9" t="s">
        <v>5871</v>
      </c>
      <c r="C275" s="9" t="s">
        <v>53</v>
      </c>
      <c r="D275" s="9" t="s">
        <v>21</v>
      </c>
      <c r="E275" s="11" t="s">
        <v>137</v>
      </c>
      <c r="F275" s="60">
        <v>17022</v>
      </c>
      <c r="G275" s="9" t="s">
        <v>20</v>
      </c>
      <c r="H275" s="58">
        <v>4025639</v>
      </c>
      <c r="I275" s="58">
        <v>-1929941</v>
      </c>
      <c r="J275" s="58">
        <v>6524819</v>
      </c>
      <c r="K275" s="58">
        <v>30792684</v>
      </c>
      <c r="L275" s="58">
        <v>22982445</v>
      </c>
      <c r="M275" s="58">
        <v>8699975</v>
      </c>
      <c r="N275" s="57"/>
      <c r="O275" s="62">
        <v>3510855</v>
      </c>
      <c r="P275" s="58">
        <v>980723</v>
      </c>
      <c r="Q275" s="58">
        <v>-7521405</v>
      </c>
      <c r="R275" s="58">
        <v>64230614.859094799</v>
      </c>
      <c r="S275" s="58">
        <v>56709209.859094799</v>
      </c>
      <c r="T275" s="58">
        <v>1239641</v>
      </c>
      <c r="U275" s="196">
        <v>905024</v>
      </c>
      <c r="V275" s="58">
        <v>1450344</v>
      </c>
      <c r="W275" s="58">
        <v>6243106</v>
      </c>
      <c r="X275" s="61">
        <v>44945</v>
      </c>
      <c r="Y275" s="9" t="s">
        <v>60</v>
      </c>
    </row>
    <row r="276" spans="1:25" ht="14.25" customHeight="1">
      <c r="A276" s="9">
        <v>2022</v>
      </c>
      <c r="B276" s="10" t="s">
        <v>1355</v>
      </c>
      <c r="C276" s="9" t="s">
        <v>190</v>
      </c>
      <c r="D276" s="9" t="s">
        <v>21</v>
      </c>
      <c r="E276" s="11" t="s">
        <v>118</v>
      </c>
      <c r="F276" s="60" t="s">
        <v>1354</v>
      </c>
      <c r="G276" s="9" t="s">
        <v>20</v>
      </c>
      <c r="H276" s="58">
        <v>22886928</v>
      </c>
      <c r="I276" s="58"/>
      <c r="J276" s="58">
        <v>39660102</v>
      </c>
      <c r="K276" s="58">
        <v>3130749</v>
      </c>
      <c r="L276" s="58">
        <v>58660313</v>
      </c>
      <c r="M276" s="58">
        <v>50030696</v>
      </c>
      <c r="O276" s="62">
        <v>25164862</v>
      </c>
      <c r="P276" s="58">
        <v>1970500</v>
      </c>
      <c r="Q276" s="58">
        <v>-17391892</v>
      </c>
      <c r="R276" s="58">
        <v>120298102.0242915</v>
      </c>
      <c r="S276" s="58">
        <v>102906210.0242915</v>
      </c>
      <c r="T276" s="58">
        <v>4012570</v>
      </c>
      <c r="U276" s="196"/>
      <c r="V276" s="58">
        <v>6323005</v>
      </c>
      <c r="W276" s="58">
        <v>53595471</v>
      </c>
      <c r="X276" s="61">
        <v>44973</v>
      </c>
      <c r="Y276" s="10" t="s">
        <v>60</v>
      </c>
    </row>
    <row r="277" spans="1:25" ht="14.25" customHeight="1">
      <c r="A277" s="9">
        <v>2022</v>
      </c>
      <c r="B277" s="9" t="s">
        <v>1951</v>
      </c>
      <c r="C277" s="9" t="s">
        <v>53</v>
      </c>
      <c r="D277" s="9" t="s">
        <v>21</v>
      </c>
      <c r="E277" s="11" t="s">
        <v>34</v>
      </c>
      <c r="F277" s="60">
        <v>17498</v>
      </c>
      <c r="G277" s="9" t="s">
        <v>20</v>
      </c>
      <c r="H277" s="58">
        <v>7054313</v>
      </c>
      <c r="I277" s="58">
        <v>-712196</v>
      </c>
      <c r="J277" s="58">
        <v>10345828</v>
      </c>
      <c r="K277" s="58">
        <v>20062444</v>
      </c>
      <c r="L277" s="58">
        <v>20823496</v>
      </c>
      <c r="M277" s="58">
        <v>11004748</v>
      </c>
      <c r="N277" s="57"/>
      <c r="O277" s="62">
        <v>4856273</v>
      </c>
      <c r="P277" s="58">
        <v>1334802</v>
      </c>
      <c r="Q277" s="58">
        <v>-2544002</v>
      </c>
      <c r="R277" s="58">
        <v>12900618.661257604</v>
      </c>
      <c r="S277" s="58">
        <v>10356616.661257604</v>
      </c>
      <c r="T277" s="58">
        <v>1024654</v>
      </c>
      <c r="U277" s="196">
        <v>411501</v>
      </c>
      <c r="V277" s="58">
        <v>2260292</v>
      </c>
      <c r="W277" s="58">
        <v>4163235</v>
      </c>
      <c r="X277" s="61">
        <v>44945</v>
      </c>
      <c r="Y277" s="9" t="s">
        <v>60</v>
      </c>
    </row>
    <row r="278" spans="1:25" ht="14.25" customHeight="1">
      <c r="A278" s="9">
        <v>2022</v>
      </c>
      <c r="B278" s="10" t="s">
        <v>5015</v>
      </c>
      <c r="C278" s="10" t="s">
        <v>190</v>
      </c>
      <c r="D278" s="9" t="s">
        <v>21</v>
      </c>
      <c r="E278" s="11" t="s">
        <v>127</v>
      </c>
      <c r="F278" s="60" t="s">
        <v>5630</v>
      </c>
      <c r="G278" s="9" t="s">
        <v>20</v>
      </c>
      <c r="H278" s="58">
        <v>1514912</v>
      </c>
      <c r="I278" s="58"/>
      <c r="J278" s="58">
        <v>2074851</v>
      </c>
      <c r="K278" s="58"/>
      <c r="L278" s="58">
        <v>2364689</v>
      </c>
      <c r="M278" s="58">
        <v>2290022</v>
      </c>
      <c r="N278" s="58"/>
      <c r="O278" s="62">
        <v>1685170</v>
      </c>
      <c r="P278" s="58">
        <v>236351</v>
      </c>
      <c r="Q278" s="58">
        <v>-861041</v>
      </c>
      <c r="R278" s="58">
        <v>5776810.4885212714</v>
      </c>
      <c r="S278" s="58">
        <v>4915769.4885212714</v>
      </c>
      <c r="T278" s="58">
        <v>164521</v>
      </c>
      <c r="U278" s="196"/>
      <c r="V278" s="58">
        <v>226872</v>
      </c>
      <c r="W278" s="58">
        <v>151155</v>
      </c>
      <c r="X278" s="61">
        <v>44994</v>
      </c>
      <c r="Y278" s="10" t="s">
        <v>60</v>
      </c>
    </row>
    <row r="279" spans="1:25" ht="14.25" customHeight="1">
      <c r="A279" s="9">
        <v>2022</v>
      </c>
      <c r="B279" s="9" t="s">
        <v>5872</v>
      </c>
      <c r="C279" s="9" t="s">
        <v>53</v>
      </c>
      <c r="D279" s="9" t="s">
        <v>21</v>
      </c>
      <c r="E279" s="11" t="s">
        <v>34</v>
      </c>
      <c r="F279" s="60">
        <v>17568</v>
      </c>
      <c r="G279" s="9" t="s">
        <v>20</v>
      </c>
      <c r="H279" s="58">
        <v>101121012</v>
      </c>
      <c r="I279" s="58">
        <v>-8325304</v>
      </c>
      <c r="J279" s="58">
        <v>124041052</v>
      </c>
      <c r="K279" s="58">
        <v>34394565</v>
      </c>
      <c r="L279" s="58">
        <v>274932089</v>
      </c>
      <c r="M279" s="58">
        <v>162556180</v>
      </c>
      <c r="N279" s="57"/>
      <c r="O279" s="62">
        <v>100470350</v>
      </c>
      <c r="P279" s="58">
        <v>8444439</v>
      </c>
      <c r="Q279" s="58">
        <v>-188903170</v>
      </c>
      <c r="R279" s="58">
        <v>792543424</v>
      </c>
      <c r="S279" s="58">
        <v>603640254</v>
      </c>
      <c r="T279" s="58">
        <v>19315477</v>
      </c>
      <c r="U279" s="196">
        <v>56053813</v>
      </c>
      <c r="V279" s="58">
        <v>118995859</v>
      </c>
      <c r="W279" s="58">
        <v>-155323137</v>
      </c>
      <c r="X279" s="61">
        <v>45016</v>
      </c>
      <c r="Y279" s="9"/>
    </row>
    <row r="280" spans="1:25" ht="14.25" customHeight="1">
      <c r="A280" s="9">
        <v>2022</v>
      </c>
      <c r="B280" s="10" t="s">
        <v>1353</v>
      </c>
      <c r="C280" s="9" t="s">
        <v>190</v>
      </c>
      <c r="D280" s="9" t="s">
        <v>21</v>
      </c>
      <c r="E280" s="11" t="s">
        <v>34</v>
      </c>
      <c r="F280" s="60" t="s">
        <v>1352</v>
      </c>
      <c r="G280" s="9" t="s">
        <v>20</v>
      </c>
      <c r="H280" s="58">
        <v>11261001</v>
      </c>
      <c r="I280" s="58">
        <v>-275000</v>
      </c>
      <c r="J280" s="58">
        <v>97453203</v>
      </c>
      <c r="K280" s="58">
        <v>118607467</v>
      </c>
      <c r="L280" s="58">
        <v>130450355</v>
      </c>
      <c r="M280" s="58">
        <v>96921231</v>
      </c>
      <c r="O280" s="62">
        <v>21117853</v>
      </c>
      <c r="P280" s="58">
        <v>9743060</v>
      </c>
      <c r="Q280" s="58">
        <v>-52151680</v>
      </c>
      <c r="R280" s="58">
        <v>352889486.63967609</v>
      </c>
      <c r="S280" s="58">
        <v>300737806.63967609</v>
      </c>
      <c r="T280" s="58">
        <v>10697034</v>
      </c>
      <c r="U280" s="196"/>
      <c r="V280" s="58">
        <v>27374618</v>
      </c>
      <c r="W280" s="58">
        <v>-87737786</v>
      </c>
      <c r="X280" s="61">
        <v>44997</v>
      </c>
      <c r="Y280" s="10" t="s">
        <v>60</v>
      </c>
    </row>
    <row r="281" spans="1:25" ht="14.25" customHeight="1">
      <c r="A281" s="9">
        <v>2022</v>
      </c>
      <c r="B281" s="9" t="s">
        <v>1950</v>
      </c>
      <c r="C281" s="9" t="s">
        <v>53</v>
      </c>
      <c r="D281" s="9" t="s">
        <v>21</v>
      </c>
      <c r="E281" s="11" t="s">
        <v>98</v>
      </c>
      <c r="F281" s="60">
        <v>17610</v>
      </c>
      <c r="G281" s="9" t="s">
        <v>20</v>
      </c>
      <c r="H281" s="58">
        <v>87866394</v>
      </c>
      <c r="I281" s="58">
        <v>-21425477</v>
      </c>
      <c r="J281" s="58">
        <v>70438516</v>
      </c>
      <c r="K281" s="58">
        <v>24950729</v>
      </c>
      <c r="L281" s="58">
        <v>124609328</v>
      </c>
      <c r="M281" s="58">
        <v>105167756</v>
      </c>
      <c r="N281" s="57"/>
      <c r="O281" s="62">
        <v>116389629</v>
      </c>
      <c r="P281" s="58">
        <v>19630942</v>
      </c>
      <c r="Q281" s="58">
        <v>-34058576</v>
      </c>
      <c r="R281" s="58">
        <v>161180149</v>
      </c>
      <c r="S281" s="58">
        <v>127121573</v>
      </c>
      <c r="T281" s="58">
        <v>6396061</v>
      </c>
      <c r="U281" s="196">
        <v>31340000</v>
      </c>
      <c r="V281" s="58">
        <v>29871000</v>
      </c>
      <c r="W281" s="58">
        <v>101527561</v>
      </c>
      <c r="X281" s="61">
        <v>45203</v>
      </c>
      <c r="Y281" s="9"/>
    </row>
    <row r="282" spans="1:25" ht="14.25" customHeight="1">
      <c r="A282" s="9">
        <v>2022</v>
      </c>
      <c r="B282" s="10" t="s">
        <v>1351</v>
      </c>
      <c r="C282" s="9" t="s">
        <v>190</v>
      </c>
      <c r="D282" s="9" t="s">
        <v>21</v>
      </c>
      <c r="E282" s="11" t="s">
        <v>98</v>
      </c>
      <c r="F282" s="60" t="s">
        <v>1350</v>
      </c>
      <c r="G282" s="9" t="s">
        <v>20</v>
      </c>
      <c r="H282" s="58">
        <v>32121030</v>
      </c>
      <c r="I282" s="58"/>
      <c r="J282" s="58">
        <v>199824656</v>
      </c>
      <c r="K282" s="58">
        <v>268035603</v>
      </c>
      <c r="L282" s="58">
        <v>235661560</v>
      </c>
      <c r="M282" s="58">
        <v>199536146</v>
      </c>
      <c r="N282" s="57">
        <v>48764680</v>
      </c>
      <c r="O282" s="62"/>
      <c r="P282" s="58">
        <v>12911122</v>
      </c>
      <c r="Q282" s="58">
        <v>-106212000</v>
      </c>
      <c r="R282" s="58">
        <v>709805701.62662375</v>
      </c>
      <c r="S282" s="58">
        <v>603593701.62662375</v>
      </c>
      <c r="T282" s="58">
        <v>22474342</v>
      </c>
      <c r="U282" s="196"/>
      <c r="V282" s="58"/>
      <c r="W282" s="58">
        <v>-152891432</v>
      </c>
      <c r="X282" s="61">
        <v>44952</v>
      </c>
      <c r="Y282" s="10" t="s">
        <v>60</v>
      </c>
    </row>
    <row r="283" spans="1:25" ht="14.25" customHeight="1">
      <c r="A283" s="51">
        <v>2022</v>
      </c>
      <c r="B283" s="132" t="s">
        <v>1349</v>
      </c>
      <c r="C283" s="51" t="s">
        <v>190</v>
      </c>
      <c r="D283" s="51" t="s">
        <v>21</v>
      </c>
      <c r="E283" s="51" t="s">
        <v>317</v>
      </c>
      <c r="F283" s="127" t="s">
        <v>1348</v>
      </c>
      <c r="G283" s="51" t="s">
        <v>20</v>
      </c>
      <c r="H283" s="128">
        <v>3722952</v>
      </c>
      <c r="I283" s="128"/>
      <c r="J283" s="128">
        <v>6212991</v>
      </c>
      <c r="K283" s="128"/>
      <c r="L283" s="128">
        <v>7015455</v>
      </c>
      <c r="M283" s="128">
        <v>6678975</v>
      </c>
      <c r="N283" s="129"/>
      <c r="O283" s="130">
        <v>4029531</v>
      </c>
      <c r="P283" s="128">
        <v>1358487</v>
      </c>
      <c r="Q283" s="128">
        <v>-2639981</v>
      </c>
      <c r="R283" s="128">
        <v>17847566.715983197</v>
      </c>
      <c r="S283" s="128">
        <v>15207585.715983197</v>
      </c>
      <c r="T283" s="128">
        <v>530104</v>
      </c>
      <c r="U283" s="196"/>
      <c r="V283" s="128">
        <v>711505</v>
      </c>
      <c r="W283" s="128">
        <v>-779317</v>
      </c>
      <c r="X283" s="131">
        <v>44908</v>
      </c>
      <c r="Y283" s="132" t="s">
        <v>60</v>
      </c>
    </row>
    <row r="284" spans="1:25" ht="14.25" customHeight="1">
      <c r="A284" s="51">
        <v>2022</v>
      </c>
      <c r="B284" s="132" t="s">
        <v>1347</v>
      </c>
      <c r="C284" s="51" t="s">
        <v>190</v>
      </c>
      <c r="D284" s="51" t="s">
        <v>21</v>
      </c>
      <c r="E284" s="51" t="s">
        <v>107</v>
      </c>
      <c r="F284" s="127" t="s">
        <v>1346</v>
      </c>
      <c r="G284" s="51" t="s">
        <v>20</v>
      </c>
      <c r="H284" s="128">
        <v>39629621</v>
      </c>
      <c r="I284" s="128">
        <v>-419753</v>
      </c>
      <c r="J284" s="128">
        <v>77031089</v>
      </c>
      <c r="K284" s="128">
        <v>21266802</v>
      </c>
      <c r="L284" s="128">
        <v>103027283</v>
      </c>
      <c r="M284" s="128">
        <v>87647715</v>
      </c>
      <c r="N284" s="133">
        <v>10000</v>
      </c>
      <c r="O284" s="130">
        <v>48408453</v>
      </c>
      <c r="P284" s="128">
        <v>10446751</v>
      </c>
      <c r="Q284" s="128">
        <v>-30152268</v>
      </c>
      <c r="R284" s="128">
        <v>199793523.28347033</v>
      </c>
      <c r="S284" s="128">
        <v>169641255.28347033</v>
      </c>
      <c r="T284" s="128">
        <v>6551395</v>
      </c>
      <c r="U284" s="196"/>
      <c r="V284" s="128">
        <v>12103484</v>
      </c>
      <c r="W284" s="128">
        <v>-16586209</v>
      </c>
      <c r="X284" s="131">
        <v>44945</v>
      </c>
      <c r="Y284" s="132" t="s">
        <v>60</v>
      </c>
    </row>
    <row r="285" spans="1:25" ht="14.25" customHeight="1">
      <c r="A285" s="9">
        <v>2022</v>
      </c>
      <c r="B285" s="10" t="s">
        <v>1345</v>
      </c>
      <c r="C285" s="9" t="s">
        <v>190</v>
      </c>
      <c r="D285" s="9" t="s">
        <v>21</v>
      </c>
      <c r="E285" s="11" t="s">
        <v>127</v>
      </c>
      <c r="F285" s="60" t="s">
        <v>1344</v>
      </c>
      <c r="G285" s="9" t="s">
        <v>20</v>
      </c>
      <c r="H285" s="58">
        <v>4980143</v>
      </c>
      <c r="I285" s="58"/>
      <c r="J285" s="58">
        <v>8714063</v>
      </c>
      <c r="K285" s="58">
        <v>4263741</v>
      </c>
      <c r="L285" s="58">
        <v>8979057</v>
      </c>
      <c r="M285" s="58">
        <v>8597245</v>
      </c>
      <c r="N285" s="56">
        <v>6611929</v>
      </c>
      <c r="O285" s="62"/>
      <c r="P285" s="58">
        <v>1494177</v>
      </c>
      <c r="Q285" s="58">
        <v>-3213396</v>
      </c>
      <c r="R285" s="58">
        <v>22569433.259776238</v>
      </c>
      <c r="S285" s="58">
        <v>19356037.259776238</v>
      </c>
      <c r="T285" s="58">
        <v>645274</v>
      </c>
      <c r="U285" s="196"/>
      <c r="V285" s="58">
        <v>843595</v>
      </c>
      <c r="W285" s="58">
        <v>-3585549</v>
      </c>
      <c r="X285" s="61">
        <v>45011</v>
      </c>
      <c r="Y285" s="10" t="s">
        <v>60</v>
      </c>
    </row>
    <row r="286" spans="1:25" ht="14.25" customHeight="1">
      <c r="A286" s="9">
        <v>2022</v>
      </c>
      <c r="B286" s="30" t="s">
        <v>5263</v>
      </c>
      <c r="C286" s="9" t="s">
        <v>190</v>
      </c>
      <c r="D286" s="9" t="s">
        <v>21</v>
      </c>
      <c r="E286" s="11" t="s">
        <v>100</v>
      </c>
      <c r="F286" s="60" t="s">
        <v>5509</v>
      </c>
      <c r="G286" s="9" t="s">
        <v>20</v>
      </c>
      <c r="H286" s="58">
        <v>1056493</v>
      </c>
      <c r="I286" s="58">
        <v>-45201</v>
      </c>
      <c r="J286" s="58">
        <v>3751868</v>
      </c>
      <c r="K286" s="58">
        <v>5194042</v>
      </c>
      <c r="L286" s="58">
        <v>4130750</v>
      </c>
      <c r="M286" s="58">
        <v>3833607</v>
      </c>
      <c r="O286" s="62">
        <v>1528905</v>
      </c>
      <c r="P286" s="58">
        <v>630058</v>
      </c>
      <c r="Q286" s="58">
        <v>-1525459</v>
      </c>
      <c r="R286" s="58">
        <v>10003382.591093117</v>
      </c>
      <c r="S286" s="58">
        <v>8477923.5910931174</v>
      </c>
      <c r="T286" s="58">
        <v>304630</v>
      </c>
      <c r="U286" s="196"/>
      <c r="V286" s="58">
        <v>10710</v>
      </c>
      <c r="W286" s="58">
        <v>-1306704</v>
      </c>
      <c r="X286" s="61">
        <v>44907</v>
      </c>
      <c r="Y286" s="9"/>
    </row>
    <row r="287" spans="1:25" ht="14.25" customHeight="1">
      <c r="A287" s="9">
        <v>2022</v>
      </c>
      <c r="B287" s="9" t="s">
        <v>1949</v>
      </c>
      <c r="C287" s="9" t="s">
        <v>53</v>
      </c>
      <c r="D287" s="9" t="s">
        <v>21</v>
      </c>
      <c r="E287" s="11" t="s">
        <v>134</v>
      </c>
      <c r="F287" s="60">
        <v>17750</v>
      </c>
      <c r="G287" s="9" t="s">
        <v>20</v>
      </c>
      <c r="H287" s="58">
        <v>31117985</v>
      </c>
      <c r="I287" s="58">
        <v>-10574959</v>
      </c>
      <c r="J287" s="58">
        <v>30869167</v>
      </c>
      <c r="K287" s="58">
        <v>3671722</v>
      </c>
      <c r="L287" s="58">
        <v>64511915</v>
      </c>
      <c r="M287" s="58">
        <v>35066426</v>
      </c>
      <c r="N287" s="57"/>
      <c r="O287" s="62">
        <v>26251338</v>
      </c>
      <c r="P287" s="58">
        <v>4823725</v>
      </c>
      <c r="Q287" s="58">
        <v>-32633686</v>
      </c>
      <c r="R287" s="58">
        <v>205697940.35665548</v>
      </c>
      <c r="S287" s="58">
        <v>173064254.35665548</v>
      </c>
      <c r="T287" s="58">
        <v>6006481</v>
      </c>
      <c r="U287" s="196"/>
      <c r="V287" s="58">
        <v>9015067</v>
      </c>
      <c r="W287" s="58">
        <v>95488606</v>
      </c>
      <c r="X287" s="61">
        <v>45014</v>
      </c>
      <c r="Y287" s="9" t="s">
        <v>60</v>
      </c>
    </row>
    <row r="288" spans="1:25" ht="14.25" customHeight="1">
      <c r="A288" s="9">
        <v>2022</v>
      </c>
      <c r="B288" s="10" t="s">
        <v>1343</v>
      </c>
      <c r="C288" s="9" t="s">
        <v>190</v>
      </c>
      <c r="D288" s="9" t="s">
        <v>21</v>
      </c>
      <c r="E288" s="11" t="s">
        <v>134</v>
      </c>
      <c r="F288" s="60" t="s">
        <v>1342</v>
      </c>
      <c r="G288" s="9" t="s">
        <v>20</v>
      </c>
      <c r="H288" s="58">
        <v>7176228</v>
      </c>
      <c r="I288" s="58">
        <v>-1192601</v>
      </c>
      <c r="J288" s="58">
        <v>49604620</v>
      </c>
      <c r="K288" s="58">
        <v>59961239</v>
      </c>
      <c r="L288" s="58">
        <v>68191704</v>
      </c>
      <c r="M288" s="58">
        <v>53203337</v>
      </c>
      <c r="O288" s="62">
        <v>14323121</v>
      </c>
      <c r="P288" s="58">
        <v>4462693</v>
      </c>
      <c r="Q288" s="58">
        <v>-25931284</v>
      </c>
      <c r="R288" s="58">
        <v>177207480.19999999</v>
      </c>
      <c r="S288" s="58">
        <v>151276196.19999999</v>
      </c>
      <c r="T288" s="58">
        <v>4841995</v>
      </c>
      <c r="U288" s="196">
        <v>-1753.0793650793651</v>
      </c>
      <c r="V288" s="58">
        <v>11394646.92063492</v>
      </c>
      <c r="W288" s="58">
        <v>-57933302</v>
      </c>
      <c r="X288" s="61">
        <v>44931</v>
      </c>
      <c r="Y288" s="9" t="s">
        <v>115</v>
      </c>
    </row>
    <row r="289" spans="1:25" ht="14.25" customHeight="1">
      <c r="A289" s="9">
        <v>2022</v>
      </c>
      <c r="B289" s="9" t="s">
        <v>1948</v>
      </c>
      <c r="C289" s="9" t="s">
        <v>53</v>
      </c>
      <c r="D289" s="9" t="s">
        <v>21</v>
      </c>
      <c r="E289" s="11" t="s">
        <v>27</v>
      </c>
      <c r="F289" s="60" t="s">
        <v>1947</v>
      </c>
      <c r="G289" s="9" t="s">
        <v>20</v>
      </c>
      <c r="H289" s="58">
        <v>51983775</v>
      </c>
      <c r="I289" s="58">
        <v>-2917358</v>
      </c>
      <c r="J289" s="58">
        <v>106633081</v>
      </c>
      <c r="K289" s="58">
        <v>23596312</v>
      </c>
      <c r="L289" s="58">
        <v>182098194</v>
      </c>
      <c r="M289" s="58">
        <v>112739473</v>
      </c>
      <c r="O289" s="62">
        <v>78501808</v>
      </c>
      <c r="P289" s="58">
        <v>31905204</v>
      </c>
      <c r="Q289" s="58">
        <v>-115274852</v>
      </c>
      <c r="R289" s="58">
        <v>736543925</v>
      </c>
      <c r="S289" s="58">
        <v>621269073</v>
      </c>
      <c r="T289" s="58">
        <v>21646491</v>
      </c>
      <c r="U289" s="196">
        <v>19724303</v>
      </c>
      <c r="V289" s="58">
        <v>57996877</v>
      </c>
      <c r="W289" s="58">
        <v>-29138073</v>
      </c>
      <c r="X289" s="61">
        <v>45016</v>
      </c>
      <c r="Y289" s="9"/>
    </row>
    <row r="290" spans="1:25" ht="14.25" customHeight="1">
      <c r="A290" s="9">
        <v>2022</v>
      </c>
      <c r="B290" s="9" t="s">
        <v>1946</v>
      </c>
      <c r="C290" s="9" t="s">
        <v>53</v>
      </c>
      <c r="D290" s="9" t="s">
        <v>21</v>
      </c>
      <c r="E290" s="11" t="s">
        <v>134</v>
      </c>
      <c r="F290" s="60">
        <v>17946</v>
      </c>
      <c r="G290" s="9" t="s">
        <v>20</v>
      </c>
      <c r="H290" s="58">
        <v>21120752</v>
      </c>
      <c r="I290" s="58">
        <v>-11535624</v>
      </c>
      <c r="J290" s="58">
        <v>37221486</v>
      </c>
      <c r="K290" s="58">
        <v>625973</v>
      </c>
      <c r="L290" s="58">
        <v>55839871</v>
      </c>
      <c r="M290" s="58">
        <v>50745581</v>
      </c>
      <c r="N290" s="57"/>
      <c r="O290" s="62">
        <v>29450428</v>
      </c>
      <c r="P290" s="58">
        <v>13366563</v>
      </c>
      <c r="Q290" s="58">
        <v>-2810520</v>
      </c>
      <c r="R290" s="58">
        <v>34147442</v>
      </c>
      <c r="S290" s="58">
        <v>31336922</v>
      </c>
      <c r="T290" s="58">
        <v>1028881</v>
      </c>
      <c r="U290" s="196"/>
      <c r="V290" s="58">
        <v>1666850</v>
      </c>
      <c r="W290" s="58">
        <v>40786001</v>
      </c>
      <c r="X290" s="61">
        <v>44987</v>
      </c>
      <c r="Y290" s="9"/>
    </row>
    <row r="291" spans="1:25" ht="14.25" customHeight="1">
      <c r="A291" s="9">
        <v>2022</v>
      </c>
      <c r="B291" s="10" t="s">
        <v>2107</v>
      </c>
      <c r="C291" s="9" t="s">
        <v>5582</v>
      </c>
      <c r="D291" s="9" t="s">
        <v>21</v>
      </c>
      <c r="E291" s="11" t="s">
        <v>36</v>
      </c>
      <c r="F291" s="60" t="s">
        <v>5584</v>
      </c>
      <c r="G291" s="9" t="s">
        <v>20</v>
      </c>
      <c r="H291" s="58">
        <v>23890813</v>
      </c>
      <c r="I291" s="58">
        <v>-13842014</v>
      </c>
      <c r="J291" s="58">
        <v>21804198</v>
      </c>
      <c r="K291" s="58">
        <v>5659468</v>
      </c>
      <c r="L291" s="58">
        <v>42481430</v>
      </c>
      <c r="M291" s="58">
        <v>28773525</v>
      </c>
      <c r="N291" s="57"/>
      <c r="O291" s="62">
        <v>27495201</v>
      </c>
      <c r="P291" s="58">
        <v>5489563</v>
      </c>
      <c r="Q291" s="58"/>
      <c r="R291" s="58"/>
      <c r="S291" s="58"/>
      <c r="T291" s="58"/>
      <c r="U291" s="196"/>
      <c r="V291" s="58"/>
      <c r="W291" s="58">
        <v>64299019</v>
      </c>
      <c r="X291" s="61">
        <v>45012</v>
      </c>
      <c r="Y291" s="9"/>
    </row>
    <row r="292" spans="1:25" ht="14.25" customHeight="1">
      <c r="A292" s="9">
        <v>2022</v>
      </c>
      <c r="B292" s="10" t="s">
        <v>1341</v>
      </c>
      <c r="C292" s="9" t="s">
        <v>190</v>
      </c>
      <c r="D292" s="9" t="s">
        <v>21</v>
      </c>
      <c r="E292" s="11" t="s">
        <v>90</v>
      </c>
      <c r="F292" s="60" t="s">
        <v>1340</v>
      </c>
      <c r="G292" s="9" t="s">
        <v>20</v>
      </c>
      <c r="H292" s="58">
        <v>8676178</v>
      </c>
      <c r="I292" s="58">
        <v>-370000</v>
      </c>
      <c r="J292" s="58">
        <v>117374480</v>
      </c>
      <c r="K292" s="58">
        <v>204507410</v>
      </c>
      <c r="L292" s="58">
        <v>159300340</v>
      </c>
      <c r="M292" s="58">
        <v>118442183</v>
      </c>
      <c r="N292" s="57">
        <v>50000</v>
      </c>
      <c r="O292" s="62">
        <v>17650187</v>
      </c>
      <c r="P292" s="58">
        <v>14384655</v>
      </c>
      <c r="Q292" s="58">
        <v>-62690000</v>
      </c>
      <c r="R292" s="58">
        <v>415502480.10000002</v>
      </c>
      <c r="S292" s="58">
        <v>352812480.10000002</v>
      </c>
      <c r="T292" s="58">
        <v>12369004</v>
      </c>
      <c r="U292" s="196"/>
      <c r="V292" s="58">
        <v>18639092</v>
      </c>
      <c r="W292" s="58">
        <v>-106011142</v>
      </c>
      <c r="X292" s="61">
        <v>45026</v>
      </c>
      <c r="Y292" s="10" t="s">
        <v>60</v>
      </c>
    </row>
    <row r="293" spans="1:25" ht="14.25" customHeight="1">
      <c r="A293" s="9">
        <v>2022</v>
      </c>
      <c r="B293" s="30" t="s">
        <v>5499</v>
      </c>
      <c r="C293" s="9" t="s">
        <v>190</v>
      </c>
      <c r="D293" s="9" t="s">
        <v>21</v>
      </c>
      <c r="E293" s="11" t="s">
        <v>28</v>
      </c>
      <c r="F293" s="60" t="s">
        <v>5500</v>
      </c>
      <c r="G293" s="9" t="s">
        <v>20</v>
      </c>
      <c r="H293" s="58">
        <v>1600017</v>
      </c>
      <c r="I293" s="58">
        <v>-46000</v>
      </c>
      <c r="J293" s="58">
        <v>3603404</v>
      </c>
      <c r="K293" s="58">
        <v>6057045</v>
      </c>
      <c r="L293" s="58">
        <v>3705082</v>
      </c>
      <c r="M293" s="58">
        <v>3466393</v>
      </c>
      <c r="N293" s="56">
        <v>3021387</v>
      </c>
      <c r="O293" s="62"/>
      <c r="P293" s="58">
        <v>2368194</v>
      </c>
      <c r="Q293" s="58">
        <v>-1185611</v>
      </c>
      <c r="R293" s="58">
        <v>7409744.5455654766</v>
      </c>
      <c r="S293" s="58">
        <v>6224133.5455654766</v>
      </c>
      <c r="T293" s="58">
        <v>244479</v>
      </c>
      <c r="U293" s="196">
        <v>91705</v>
      </c>
      <c r="V293" s="58">
        <v>93938</v>
      </c>
      <c r="W293" s="58">
        <v>-915676</v>
      </c>
      <c r="X293" s="61">
        <v>44977</v>
      </c>
      <c r="Y293" s="10" t="s">
        <v>60</v>
      </c>
    </row>
    <row r="294" spans="1:25" ht="14.25" customHeight="1">
      <c r="A294" s="9">
        <v>2022</v>
      </c>
      <c r="B294" s="30" t="s">
        <v>2109</v>
      </c>
      <c r="C294" s="9" t="s">
        <v>53</v>
      </c>
      <c r="D294" s="9" t="s">
        <v>21</v>
      </c>
      <c r="E294" s="11" t="s">
        <v>28</v>
      </c>
      <c r="F294" s="60">
        <v>18506</v>
      </c>
      <c r="G294" s="9" t="s">
        <v>20</v>
      </c>
      <c r="H294" s="58">
        <v>15485354</v>
      </c>
      <c r="I294" s="58">
        <v>-3273801</v>
      </c>
      <c r="J294" s="58">
        <v>14514881</v>
      </c>
      <c r="K294" s="58">
        <v>23002283</v>
      </c>
      <c r="L294" s="58">
        <v>32763272</v>
      </c>
      <c r="M294" s="58">
        <v>22483491</v>
      </c>
      <c r="N294" s="57"/>
      <c r="O294" s="62">
        <v>16748590</v>
      </c>
      <c r="P294" s="58">
        <v>3272955</v>
      </c>
      <c r="Q294" s="58">
        <v>-8347882</v>
      </c>
      <c r="R294" s="58">
        <v>56784315</v>
      </c>
      <c r="S294" s="58">
        <v>48436433</v>
      </c>
      <c r="T294" s="58">
        <v>1698080</v>
      </c>
      <c r="U294" s="196"/>
      <c r="V294" s="58"/>
      <c r="W294" s="58">
        <v>9435303</v>
      </c>
      <c r="X294" s="61">
        <v>45012</v>
      </c>
      <c r="Y294" s="10" t="s">
        <v>60</v>
      </c>
    </row>
    <row r="295" spans="1:25" ht="14.25" customHeight="1">
      <c r="A295" s="9">
        <v>2022</v>
      </c>
      <c r="B295" s="10" t="s">
        <v>1339</v>
      </c>
      <c r="C295" s="9" t="s">
        <v>190</v>
      </c>
      <c r="D295" s="9" t="s">
        <v>21</v>
      </c>
      <c r="E295" s="11" t="s">
        <v>28</v>
      </c>
      <c r="F295" s="60" t="s">
        <v>1338</v>
      </c>
      <c r="G295" s="9" t="s">
        <v>20</v>
      </c>
      <c r="H295" s="58">
        <v>19638291</v>
      </c>
      <c r="I295" s="58">
        <v>-49954</v>
      </c>
      <c r="J295" s="58">
        <v>69287924</v>
      </c>
      <c r="K295" s="58">
        <v>168785520</v>
      </c>
      <c r="L295" s="58">
        <v>76492940</v>
      </c>
      <c r="M295" s="58">
        <v>70834703</v>
      </c>
      <c r="N295" s="56">
        <v>24822373</v>
      </c>
      <c r="O295" s="62"/>
      <c r="P295" s="58">
        <v>5446076</v>
      </c>
      <c r="Q295" s="58">
        <v>-39604834</v>
      </c>
      <c r="R295" s="58">
        <v>197459868</v>
      </c>
      <c r="S295" s="58">
        <v>157855034</v>
      </c>
      <c r="T295" s="58">
        <v>7580286</v>
      </c>
      <c r="U295" s="196">
        <v>1409026</v>
      </c>
      <c r="V295" s="58">
        <v>9836114</v>
      </c>
      <c r="W295" s="58">
        <v>-134402597</v>
      </c>
      <c r="X295" s="61">
        <v>44978</v>
      </c>
      <c r="Y295" s="10" t="s">
        <v>60</v>
      </c>
    </row>
    <row r="296" spans="1:25" ht="14.25" customHeight="1">
      <c r="A296" s="9">
        <v>2022</v>
      </c>
      <c r="B296" s="10" t="s">
        <v>1674</v>
      </c>
      <c r="C296" s="9" t="s">
        <v>55</v>
      </c>
      <c r="D296" s="9" t="s">
        <v>21</v>
      </c>
      <c r="E296" s="11" t="s">
        <v>137</v>
      </c>
      <c r="F296" s="60" t="s">
        <v>57</v>
      </c>
      <c r="G296" s="9" t="s">
        <v>20</v>
      </c>
      <c r="H296" s="58">
        <v>9300204</v>
      </c>
      <c r="I296" s="58">
        <v>-3920806</v>
      </c>
      <c r="J296" s="58">
        <v>28133245</v>
      </c>
      <c r="K296" s="58">
        <v>6030539</v>
      </c>
      <c r="L296" s="58">
        <v>139636925</v>
      </c>
      <c r="M296" s="58">
        <v>22310649</v>
      </c>
      <c r="N296" s="57">
        <v>1617946</v>
      </c>
      <c r="O296" s="62">
        <v>8202870</v>
      </c>
      <c r="P296" s="58">
        <v>2012704</v>
      </c>
      <c r="Q296" s="58">
        <v>-32302275</v>
      </c>
      <c r="R296" s="58">
        <v>170214630.6064257</v>
      </c>
      <c r="S296" s="58">
        <v>137912355.6064257</v>
      </c>
      <c r="T296" s="58">
        <v>5112777</v>
      </c>
      <c r="U296" s="196">
        <v>1197345</v>
      </c>
      <c r="V296" s="58">
        <v>100286277</v>
      </c>
      <c r="W296" s="58">
        <v>-147188444</v>
      </c>
      <c r="X296" s="61">
        <v>45005</v>
      </c>
      <c r="Y296" s="10" t="s">
        <v>60</v>
      </c>
    </row>
    <row r="297" spans="1:25" ht="14.25" customHeight="1">
      <c r="A297" s="9">
        <v>2022</v>
      </c>
      <c r="B297" s="10" t="s">
        <v>1337</v>
      </c>
      <c r="C297" s="9" t="s">
        <v>190</v>
      </c>
      <c r="D297" s="9" t="s">
        <v>21</v>
      </c>
      <c r="E297" s="11" t="s">
        <v>137</v>
      </c>
      <c r="F297" s="60" t="s">
        <v>1336</v>
      </c>
      <c r="G297" s="9" t="s">
        <v>20</v>
      </c>
      <c r="H297" s="58">
        <v>13320867</v>
      </c>
      <c r="I297" s="58">
        <v>-1283953</v>
      </c>
      <c r="J297" s="58">
        <v>53992724</v>
      </c>
      <c r="K297" s="58">
        <v>22766402</v>
      </c>
      <c r="L297" s="58">
        <v>78945821</v>
      </c>
      <c r="M297" s="58">
        <v>59214479</v>
      </c>
      <c r="N297" s="57">
        <v>17369785</v>
      </c>
      <c r="O297" s="62"/>
      <c r="P297" s="58">
        <v>4766350</v>
      </c>
      <c r="Q297" s="58">
        <v>-32374479</v>
      </c>
      <c r="R297" s="58">
        <v>197410769.99765441</v>
      </c>
      <c r="S297" s="58">
        <v>165036290.99765441</v>
      </c>
      <c r="T297" s="58">
        <v>6132865</v>
      </c>
      <c r="U297" s="196"/>
      <c r="V297" s="58">
        <v>12026522</v>
      </c>
      <c r="W297" s="58">
        <v>-23728672</v>
      </c>
      <c r="X297" s="61">
        <v>44931</v>
      </c>
      <c r="Y297" s="10" t="s">
        <v>60</v>
      </c>
    </row>
    <row r="298" spans="1:25" ht="14.25" customHeight="1">
      <c r="A298" s="51">
        <v>2022</v>
      </c>
      <c r="B298" s="126" t="s">
        <v>2110</v>
      </c>
      <c r="C298" s="51" t="s">
        <v>53</v>
      </c>
      <c r="D298" s="51" t="s">
        <v>21</v>
      </c>
      <c r="E298" s="51" t="s">
        <v>182</v>
      </c>
      <c r="F298" s="127" t="s">
        <v>5543</v>
      </c>
      <c r="G298" s="51" t="s">
        <v>20</v>
      </c>
      <c r="H298" s="128">
        <v>2754590</v>
      </c>
      <c r="I298" s="128"/>
      <c r="J298" s="128">
        <v>3889698</v>
      </c>
      <c r="K298" s="128">
        <v>2292705</v>
      </c>
      <c r="L298" s="128">
        <v>5109710</v>
      </c>
      <c r="M298" s="128">
        <v>4721546</v>
      </c>
      <c r="N298" s="133"/>
      <c r="O298" s="130">
        <v>2995953</v>
      </c>
      <c r="P298" s="128">
        <v>355258</v>
      </c>
      <c r="Q298" s="128">
        <v>-851727</v>
      </c>
      <c r="R298" s="128">
        <v>7091815</v>
      </c>
      <c r="S298" s="128">
        <v>6240088</v>
      </c>
      <c r="T298" s="128">
        <v>250298</v>
      </c>
      <c r="U298" s="196"/>
      <c r="V298" s="128">
        <v>428334</v>
      </c>
      <c r="W298" s="128">
        <v>-586522</v>
      </c>
      <c r="X298" s="131">
        <v>45026</v>
      </c>
      <c r="Y298" s="132" t="s">
        <v>60</v>
      </c>
    </row>
    <row r="299" spans="1:25" ht="14.25" customHeight="1">
      <c r="A299" s="9">
        <v>2022</v>
      </c>
      <c r="B299" s="9" t="s">
        <v>1945</v>
      </c>
      <c r="C299" s="9" t="s">
        <v>53</v>
      </c>
      <c r="D299" s="9" t="s">
        <v>21</v>
      </c>
      <c r="E299" s="11" t="s">
        <v>151</v>
      </c>
      <c r="F299" s="60">
        <v>18394</v>
      </c>
      <c r="G299" s="9" t="s">
        <v>20</v>
      </c>
      <c r="H299" s="58">
        <v>37987020</v>
      </c>
      <c r="I299" s="58">
        <v>-3892859</v>
      </c>
      <c r="J299" s="58">
        <v>21375332</v>
      </c>
      <c r="K299" s="58">
        <v>46046650</v>
      </c>
      <c r="L299" s="58">
        <v>68494753</v>
      </c>
      <c r="M299" s="58">
        <v>27961611</v>
      </c>
      <c r="N299" s="57"/>
      <c r="O299" s="62">
        <v>35353457</v>
      </c>
      <c r="P299" s="58">
        <v>3040878</v>
      </c>
      <c r="Q299" s="58">
        <v>-22029320</v>
      </c>
      <c r="R299" s="58">
        <v>86927208.203592807</v>
      </c>
      <c r="S299" s="58">
        <v>64897888.203592807</v>
      </c>
      <c r="T299" s="58">
        <v>3194491</v>
      </c>
      <c r="U299" s="196"/>
      <c r="V299" s="58">
        <v>9998763</v>
      </c>
      <c r="W299" s="58">
        <v>25539916</v>
      </c>
      <c r="X299" s="61">
        <v>45016</v>
      </c>
      <c r="Y299" s="9" t="s">
        <v>1944</v>
      </c>
    </row>
    <row r="300" spans="1:25" ht="14.25" customHeight="1">
      <c r="A300" s="9">
        <v>2022</v>
      </c>
      <c r="B300" s="10" t="s">
        <v>1335</v>
      </c>
      <c r="C300" s="9" t="s">
        <v>190</v>
      </c>
      <c r="D300" s="9" t="s">
        <v>21</v>
      </c>
      <c r="E300" s="11" t="s">
        <v>151</v>
      </c>
      <c r="F300" s="60" t="s">
        <v>1334</v>
      </c>
      <c r="G300" s="9" t="s">
        <v>20</v>
      </c>
      <c r="H300" s="58">
        <v>20548880</v>
      </c>
      <c r="I300" s="58">
        <v>-12174187</v>
      </c>
      <c r="J300" s="58">
        <v>69383310</v>
      </c>
      <c r="K300" s="58">
        <v>35385083</v>
      </c>
      <c r="L300" s="58">
        <v>83060661</v>
      </c>
      <c r="M300" s="58">
        <v>77050701</v>
      </c>
      <c r="O300" s="62">
        <v>43377982</v>
      </c>
      <c r="P300" s="58">
        <v>21198530</v>
      </c>
      <c r="Q300" s="58">
        <v>-34709171</v>
      </c>
      <c r="R300" s="58">
        <v>224122289.5</v>
      </c>
      <c r="S300" s="58">
        <v>189413118.5</v>
      </c>
      <c r="T300" s="58">
        <v>7795158</v>
      </c>
      <c r="U300" s="196">
        <v>-1783.873016</v>
      </c>
      <c r="V300" s="58">
        <v>17554607</v>
      </c>
      <c r="W300" s="58">
        <v>-18442901</v>
      </c>
      <c r="X300" s="61">
        <v>45037</v>
      </c>
      <c r="Y300" s="9" t="s">
        <v>115</v>
      </c>
    </row>
    <row r="301" spans="1:25" ht="14.25" customHeight="1">
      <c r="A301" s="9">
        <v>2022</v>
      </c>
      <c r="B301" s="10" t="s">
        <v>1333</v>
      </c>
      <c r="C301" s="9" t="s">
        <v>190</v>
      </c>
      <c r="D301" s="9" t="s">
        <v>21</v>
      </c>
      <c r="E301" s="11" t="s">
        <v>151</v>
      </c>
      <c r="F301" s="60" t="s">
        <v>1332</v>
      </c>
      <c r="G301" s="9" t="s">
        <v>20</v>
      </c>
      <c r="H301" s="58">
        <v>23092471</v>
      </c>
      <c r="I301" s="58">
        <v>-374352</v>
      </c>
      <c r="J301" s="58">
        <v>97764783</v>
      </c>
      <c r="K301" s="58">
        <v>36660711</v>
      </c>
      <c r="L301" s="58">
        <v>132033400</v>
      </c>
      <c r="M301" s="58">
        <v>102634839</v>
      </c>
      <c r="N301" s="57">
        <v>27205054</v>
      </c>
      <c r="O301" s="62">
        <v>0</v>
      </c>
      <c r="P301" s="58">
        <v>6898704</v>
      </c>
      <c r="Q301" s="58">
        <v>-54277358</v>
      </c>
      <c r="R301" s="58">
        <v>370510736.80000001</v>
      </c>
      <c r="S301" s="58">
        <v>316233378.80000001</v>
      </c>
      <c r="T301" s="58">
        <v>10739743</v>
      </c>
      <c r="U301" s="196">
        <v>2162447</v>
      </c>
      <c r="V301" s="58">
        <v>25088738</v>
      </c>
      <c r="W301" s="58">
        <v>-79550346</v>
      </c>
      <c r="X301" s="61">
        <v>44932</v>
      </c>
      <c r="Y301" s="10" t="s">
        <v>60</v>
      </c>
    </row>
    <row r="302" spans="1:25" ht="14.25" customHeight="1">
      <c r="A302" s="9">
        <v>2022</v>
      </c>
      <c r="B302" s="10" t="s">
        <v>1331</v>
      </c>
      <c r="C302" s="9" t="s">
        <v>190</v>
      </c>
      <c r="D302" s="9" t="s">
        <v>21</v>
      </c>
      <c r="E302" s="11" t="s">
        <v>32</v>
      </c>
      <c r="F302" s="60" t="s">
        <v>1330</v>
      </c>
      <c r="G302" s="9" t="s">
        <v>20</v>
      </c>
      <c r="H302" s="58">
        <v>12684045</v>
      </c>
      <c r="I302" s="58">
        <v>-100000</v>
      </c>
      <c r="J302" s="58">
        <v>37691786</v>
      </c>
      <c r="K302" s="58">
        <v>17535808</v>
      </c>
      <c r="L302" s="58">
        <v>43986308</v>
      </c>
      <c r="M302" s="58">
        <v>43622642</v>
      </c>
      <c r="N302" s="57"/>
      <c r="O302" s="62">
        <v>15941964</v>
      </c>
      <c r="P302" s="58">
        <v>2531237</v>
      </c>
      <c r="Q302" s="58">
        <v>-18713089</v>
      </c>
      <c r="R302" s="58">
        <v>125604994.59999999</v>
      </c>
      <c r="S302" s="58">
        <v>106891905.59999999</v>
      </c>
      <c r="T302" s="58">
        <v>3953096</v>
      </c>
      <c r="U302" s="196"/>
      <c r="V302" s="58"/>
      <c r="W302" s="58">
        <v>-15732640</v>
      </c>
      <c r="X302" s="61">
        <v>45010</v>
      </c>
      <c r="Y302" s="10" t="s">
        <v>60</v>
      </c>
    </row>
    <row r="303" spans="1:25" ht="14.25" customHeight="1">
      <c r="A303" s="9">
        <v>2022</v>
      </c>
      <c r="B303" s="10" t="s">
        <v>1329</v>
      </c>
      <c r="C303" s="9" t="s">
        <v>190</v>
      </c>
      <c r="D303" s="9" t="s">
        <v>21</v>
      </c>
      <c r="E303" s="11" t="s">
        <v>78</v>
      </c>
      <c r="F303" s="60" t="s">
        <v>1328</v>
      </c>
      <c r="G303" s="9" t="s">
        <v>20</v>
      </c>
      <c r="H303" s="58">
        <v>509860</v>
      </c>
      <c r="I303" s="58"/>
      <c r="J303" s="58">
        <v>16760675</v>
      </c>
      <c r="K303" s="58">
        <v>22613152</v>
      </c>
      <c r="L303" s="58">
        <v>20877782</v>
      </c>
      <c r="M303" s="58">
        <v>15808454</v>
      </c>
      <c r="O303" s="62">
        <v>617973</v>
      </c>
      <c r="P303" s="58">
        <v>1808762</v>
      </c>
      <c r="Q303" s="58">
        <v>-9158992</v>
      </c>
      <c r="R303" s="58">
        <v>60831912.549999997</v>
      </c>
      <c r="S303" s="58">
        <v>51672920.549999997</v>
      </c>
      <c r="T303" s="58">
        <v>1931250</v>
      </c>
      <c r="U303" s="196">
        <v>594401</v>
      </c>
      <c r="V303" s="58">
        <v>2058610</v>
      </c>
      <c r="W303" s="58">
        <v>-20203177</v>
      </c>
      <c r="X303" s="61">
        <v>45026</v>
      </c>
      <c r="Y303" s="9" t="s">
        <v>115</v>
      </c>
    </row>
    <row r="304" spans="1:25" ht="14.25" customHeight="1">
      <c r="A304" s="9">
        <v>2022</v>
      </c>
      <c r="B304" s="9" t="s">
        <v>1943</v>
      </c>
      <c r="C304" s="9" t="s">
        <v>53</v>
      </c>
      <c r="D304" s="9" t="s">
        <v>21</v>
      </c>
      <c r="E304" s="11" t="s">
        <v>63</v>
      </c>
      <c r="F304" s="60">
        <v>18996</v>
      </c>
      <c r="G304" s="9" t="s">
        <v>20</v>
      </c>
      <c r="H304" s="58">
        <v>12951329</v>
      </c>
      <c r="I304" s="58">
        <v>-10032183</v>
      </c>
      <c r="J304" s="58">
        <v>11202829</v>
      </c>
      <c r="K304" s="58">
        <v>42269040</v>
      </c>
      <c r="L304" s="58">
        <v>38382926</v>
      </c>
      <c r="M304" s="58">
        <v>21634863</v>
      </c>
      <c r="N304" s="57"/>
      <c r="O304" s="62">
        <v>13568842</v>
      </c>
      <c r="P304" s="58">
        <v>3223702</v>
      </c>
      <c r="Q304" s="58">
        <v>-7629256</v>
      </c>
      <c r="R304" s="58">
        <v>52349555</v>
      </c>
      <c r="S304" s="58">
        <v>44720299</v>
      </c>
      <c r="T304" s="58">
        <v>2142423</v>
      </c>
      <c r="U304" s="196"/>
      <c r="V304" s="58"/>
      <c r="W304" s="58">
        <v>-14086008</v>
      </c>
      <c r="X304" s="61">
        <v>45125</v>
      </c>
      <c r="Y304" s="9"/>
    </row>
    <row r="305" spans="1:25" ht="14.25" customHeight="1">
      <c r="A305" s="9">
        <v>2022</v>
      </c>
      <c r="B305" s="10" t="s">
        <v>169</v>
      </c>
      <c r="C305" s="9" t="s">
        <v>54</v>
      </c>
      <c r="D305" s="9" t="s">
        <v>21</v>
      </c>
      <c r="E305" s="11" t="s">
        <v>63</v>
      </c>
      <c r="F305" s="60">
        <v>99018</v>
      </c>
      <c r="G305" s="9" t="s">
        <v>20</v>
      </c>
      <c r="H305" s="58">
        <v>12502877</v>
      </c>
      <c r="I305" s="58">
        <v>-582977</v>
      </c>
      <c r="J305" s="58">
        <v>12790941</v>
      </c>
      <c r="K305" s="58">
        <v>1415171</v>
      </c>
      <c r="L305" s="58">
        <v>18289065</v>
      </c>
      <c r="M305" s="58">
        <v>15362969</v>
      </c>
      <c r="N305" s="56">
        <v>8576388</v>
      </c>
      <c r="O305" s="62">
        <v>2331613</v>
      </c>
      <c r="P305" s="58">
        <v>1286406</v>
      </c>
      <c r="Q305" s="58"/>
      <c r="R305" s="58"/>
      <c r="S305" s="58"/>
      <c r="T305" s="58"/>
      <c r="U305" s="196">
        <v>826528</v>
      </c>
      <c r="V305" s="58">
        <v>1358944</v>
      </c>
      <c r="W305" s="58">
        <v>11659180</v>
      </c>
      <c r="X305" s="61">
        <v>44993</v>
      </c>
      <c r="Y305" s="9"/>
    </row>
    <row r="306" spans="1:25" ht="14.25" customHeight="1">
      <c r="A306" s="9">
        <v>2022</v>
      </c>
      <c r="B306" s="10" t="s">
        <v>1327</v>
      </c>
      <c r="C306" s="9" t="s">
        <v>190</v>
      </c>
      <c r="D306" s="9" t="s">
        <v>21</v>
      </c>
      <c r="E306" s="11" t="s">
        <v>63</v>
      </c>
      <c r="F306" s="60" t="s">
        <v>1326</v>
      </c>
      <c r="G306" s="9" t="s">
        <v>20</v>
      </c>
      <c r="H306" s="58">
        <v>110225748</v>
      </c>
      <c r="I306" s="58">
        <v>-8954652</v>
      </c>
      <c r="J306" s="58">
        <v>385766105</v>
      </c>
      <c r="K306" s="58">
        <v>430494846</v>
      </c>
      <c r="L306" s="58">
        <v>511467886</v>
      </c>
      <c r="M306" s="58">
        <v>442098377</v>
      </c>
      <c r="O306" s="62">
        <v>168554659</v>
      </c>
      <c r="P306" s="58">
        <v>41596300</v>
      </c>
      <c r="Q306" s="58">
        <v>-196598294</v>
      </c>
      <c r="R306" s="58">
        <v>1325552751</v>
      </c>
      <c r="S306" s="58">
        <v>1128954457</v>
      </c>
      <c r="T306" s="58">
        <v>40351687</v>
      </c>
      <c r="U306" s="196">
        <v>-12518.420630000001</v>
      </c>
      <c r="V306" s="58">
        <v>86483160</v>
      </c>
      <c r="W306" s="58">
        <v>-239339736</v>
      </c>
      <c r="X306" s="61">
        <v>44971</v>
      </c>
      <c r="Y306" s="9" t="s">
        <v>115</v>
      </c>
    </row>
    <row r="307" spans="1:25" ht="14.25" customHeight="1">
      <c r="A307" s="9">
        <v>2022</v>
      </c>
      <c r="B307" s="10" t="s">
        <v>5050</v>
      </c>
      <c r="C307" s="10" t="s">
        <v>190</v>
      </c>
      <c r="D307" s="9" t="s">
        <v>21</v>
      </c>
      <c r="E307" s="11" t="s">
        <v>151</v>
      </c>
      <c r="F307" s="60" t="s">
        <v>5631</v>
      </c>
      <c r="G307" s="9" t="s">
        <v>20</v>
      </c>
      <c r="H307" s="58">
        <v>2625752</v>
      </c>
      <c r="I307" s="58"/>
      <c r="J307" s="58">
        <v>3691101</v>
      </c>
      <c r="K307" s="58">
        <v>17946</v>
      </c>
      <c r="L307" s="58">
        <v>4308560</v>
      </c>
      <c r="M307" s="58">
        <v>3983347</v>
      </c>
      <c r="N307" s="57">
        <v>3539591</v>
      </c>
      <c r="O307" s="62"/>
      <c r="P307" s="58">
        <v>331944</v>
      </c>
      <c r="Q307" s="58">
        <v>-1308964</v>
      </c>
      <c r="R307" s="58">
        <v>8889142.7061076201</v>
      </c>
      <c r="S307" s="58">
        <v>7580178.7061076201</v>
      </c>
      <c r="T307" s="58">
        <v>293710</v>
      </c>
      <c r="U307" s="196"/>
      <c r="V307" s="58">
        <v>333634</v>
      </c>
      <c r="W307" s="58">
        <v>1533286</v>
      </c>
      <c r="X307" s="61">
        <v>44907</v>
      </c>
      <c r="Y307" s="10" t="s">
        <v>60</v>
      </c>
    </row>
    <row r="308" spans="1:25" ht="14.25" customHeight="1">
      <c r="A308" s="9">
        <v>2022</v>
      </c>
      <c r="B308" s="9" t="s">
        <v>1942</v>
      </c>
      <c r="C308" s="9" t="s">
        <v>53</v>
      </c>
      <c r="D308" s="9" t="s">
        <v>21</v>
      </c>
      <c r="E308" s="11" t="s">
        <v>34</v>
      </c>
      <c r="F308" s="60">
        <v>19192</v>
      </c>
      <c r="G308" s="9" t="s">
        <v>20</v>
      </c>
      <c r="H308" s="58">
        <v>29873421</v>
      </c>
      <c r="I308" s="58">
        <v>-3598733</v>
      </c>
      <c r="J308" s="58">
        <v>23475743</v>
      </c>
      <c r="K308" s="58">
        <v>7639593</v>
      </c>
      <c r="L308" s="58">
        <v>39208771</v>
      </c>
      <c r="M308" s="58">
        <v>28636399</v>
      </c>
      <c r="N308" s="57"/>
      <c r="O308" s="62">
        <v>36421020</v>
      </c>
      <c r="P308" s="58">
        <v>8571354</v>
      </c>
      <c r="Q308" s="58">
        <v>-3014631</v>
      </c>
      <c r="R308" s="58">
        <v>25744073.441502992</v>
      </c>
      <c r="S308" s="58">
        <v>22729442.441502992</v>
      </c>
      <c r="T308" s="58">
        <v>1243813</v>
      </c>
      <c r="U308" s="196">
        <v>547852</v>
      </c>
      <c r="V308" s="58">
        <v>1278930</v>
      </c>
      <c r="W308" s="58">
        <v>28511364</v>
      </c>
      <c r="X308" s="61">
        <v>45014</v>
      </c>
      <c r="Y308" s="9" t="s">
        <v>60</v>
      </c>
    </row>
    <row r="309" spans="1:25" ht="14.25" customHeight="1">
      <c r="A309" s="51">
        <v>2022</v>
      </c>
      <c r="B309" s="51" t="s">
        <v>1941</v>
      </c>
      <c r="C309" s="51" t="s">
        <v>53</v>
      </c>
      <c r="D309" s="51" t="s">
        <v>21</v>
      </c>
      <c r="E309" s="51" t="s">
        <v>149</v>
      </c>
      <c r="F309" s="127">
        <v>19318</v>
      </c>
      <c r="G309" s="51" t="s">
        <v>20</v>
      </c>
      <c r="H309" s="128">
        <v>22926476</v>
      </c>
      <c r="I309" s="128">
        <v>-978328</v>
      </c>
      <c r="J309" s="128">
        <v>17347522</v>
      </c>
      <c r="K309" s="128">
        <v>31887093</v>
      </c>
      <c r="L309" s="128">
        <v>68270829</v>
      </c>
      <c r="M309" s="128">
        <v>23953683</v>
      </c>
      <c r="N309" s="133"/>
      <c r="O309" s="130">
        <v>26534051</v>
      </c>
      <c r="P309" s="128">
        <v>8620502</v>
      </c>
      <c r="Q309" s="128">
        <v>-13221816</v>
      </c>
      <c r="R309" s="128">
        <v>53038341</v>
      </c>
      <c r="S309" s="128">
        <v>39816524</v>
      </c>
      <c r="T309" s="128">
        <v>3176596</v>
      </c>
      <c r="U309" s="196"/>
      <c r="V309" s="128">
        <v>26025434</v>
      </c>
      <c r="W309" s="128">
        <v>-2092463</v>
      </c>
      <c r="X309" s="131">
        <v>45016</v>
      </c>
      <c r="Y309" s="51" t="s">
        <v>60</v>
      </c>
    </row>
    <row r="310" spans="1:25" ht="14.25" customHeight="1">
      <c r="A310" s="51">
        <v>2022</v>
      </c>
      <c r="B310" s="132" t="s">
        <v>1325</v>
      </c>
      <c r="C310" s="51" t="s">
        <v>190</v>
      </c>
      <c r="D310" s="51" t="s">
        <v>21</v>
      </c>
      <c r="E310" s="51" t="s">
        <v>107</v>
      </c>
      <c r="F310" s="127" t="s">
        <v>1324</v>
      </c>
      <c r="G310" s="51" t="s">
        <v>20</v>
      </c>
      <c r="H310" s="128">
        <v>30355744</v>
      </c>
      <c r="I310" s="128">
        <v>-12997185</v>
      </c>
      <c r="J310" s="128">
        <v>92494772</v>
      </c>
      <c r="K310" s="128">
        <v>37885270</v>
      </c>
      <c r="L310" s="128">
        <v>119946983</v>
      </c>
      <c r="M310" s="128">
        <v>109894429</v>
      </c>
      <c r="N310" s="133"/>
      <c r="O310" s="130">
        <v>55487219</v>
      </c>
      <c r="P310" s="128">
        <v>22240781</v>
      </c>
      <c r="Q310" s="128">
        <v>-42472360</v>
      </c>
      <c r="R310" s="128">
        <v>294974823.30000001</v>
      </c>
      <c r="S310" s="128">
        <v>252502463.30000001</v>
      </c>
      <c r="T310" s="128">
        <v>8934503</v>
      </c>
      <c r="U310" s="196">
        <v>3476696</v>
      </c>
      <c r="V310" s="128">
        <v>13115417</v>
      </c>
      <c r="W310" s="128">
        <v>-17747118</v>
      </c>
      <c r="X310" s="131">
        <v>44963</v>
      </c>
      <c r="Y310" s="132" t="s">
        <v>60</v>
      </c>
    </row>
    <row r="311" spans="1:25" ht="14.25" customHeight="1">
      <c r="A311" s="9">
        <v>2022</v>
      </c>
      <c r="B311" s="9" t="s">
        <v>1940</v>
      </c>
      <c r="C311" s="9" t="s">
        <v>53</v>
      </c>
      <c r="D311" s="9" t="s">
        <v>21</v>
      </c>
      <c r="E311" s="11" t="s">
        <v>90</v>
      </c>
      <c r="F311" s="60">
        <v>19402</v>
      </c>
      <c r="G311" s="9" t="s">
        <v>20</v>
      </c>
      <c r="H311" s="58">
        <v>19368483</v>
      </c>
      <c r="I311" s="58">
        <v>-2145964</v>
      </c>
      <c r="J311" s="58">
        <v>27569534</v>
      </c>
      <c r="K311" s="58">
        <v>23328469</v>
      </c>
      <c r="L311" s="58">
        <v>63701037</v>
      </c>
      <c r="M311" s="58">
        <v>28792579</v>
      </c>
      <c r="N311" s="57"/>
      <c r="O311" s="62">
        <v>19859597</v>
      </c>
      <c r="P311" s="58">
        <v>4770135</v>
      </c>
      <c r="Q311" s="58">
        <v>-13641395</v>
      </c>
      <c r="R311" s="58">
        <v>116493552.51921436</v>
      </c>
      <c r="S311" s="58">
        <v>102852157.51921436</v>
      </c>
      <c r="T311" s="58">
        <v>3182854</v>
      </c>
      <c r="U311" s="196"/>
      <c r="V311" s="58">
        <v>4244808</v>
      </c>
      <c r="W311" s="58">
        <v>34943112</v>
      </c>
      <c r="X311" s="61">
        <v>45015</v>
      </c>
      <c r="Y311" s="9" t="s">
        <v>60</v>
      </c>
    </row>
    <row r="312" spans="1:25" ht="14.25" customHeight="1">
      <c r="A312" s="9">
        <v>2022</v>
      </c>
      <c r="B312" s="10" t="s">
        <v>1323</v>
      </c>
      <c r="C312" s="9" t="s">
        <v>190</v>
      </c>
      <c r="D312" s="9" t="s">
        <v>21</v>
      </c>
      <c r="E312" s="11" t="s">
        <v>90</v>
      </c>
      <c r="F312" s="60" t="s">
        <v>1322</v>
      </c>
      <c r="G312" s="9" t="s">
        <v>20</v>
      </c>
      <c r="H312" s="58">
        <v>6323295</v>
      </c>
      <c r="I312" s="58"/>
      <c r="J312" s="58">
        <v>40084725</v>
      </c>
      <c r="K312" s="58">
        <v>63856747</v>
      </c>
      <c r="L312" s="58">
        <v>50757248</v>
      </c>
      <c r="M312" s="58">
        <v>41982957</v>
      </c>
      <c r="N312" s="56">
        <v>9407854</v>
      </c>
      <c r="O312" s="62"/>
      <c r="P312" s="58">
        <v>3235661</v>
      </c>
      <c r="Q312" s="58">
        <v>-17830360</v>
      </c>
      <c r="R312" s="58">
        <v>118001787.91809317</v>
      </c>
      <c r="S312" s="58">
        <v>100171427.91809317</v>
      </c>
      <c r="T312" s="58">
        <v>3356607</v>
      </c>
      <c r="U312" s="196"/>
      <c r="V312" s="58">
        <v>8343800</v>
      </c>
      <c r="W312" s="58">
        <v>-31923987</v>
      </c>
      <c r="X312" s="61">
        <v>45009</v>
      </c>
      <c r="Y312" s="10" t="s">
        <v>60</v>
      </c>
    </row>
    <row r="313" spans="1:25" ht="14.25" customHeight="1">
      <c r="A313" s="9">
        <v>2022</v>
      </c>
      <c r="B313" s="9" t="s">
        <v>1939</v>
      </c>
      <c r="C313" s="9" t="s">
        <v>53</v>
      </c>
      <c r="D313" s="9" t="s">
        <v>21</v>
      </c>
      <c r="E313" s="11" t="s">
        <v>32</v>
      </c>
      <c r="F313" s="60">
        <v>19612</v>
      </c>
      <c r="G313" s="9" t="s">
        <v>20</v>
      </c>
      <c r="H313" s="58">
        <v>1466176</v>
      </c>
      <c r="I313" s="58"/>
      <c r="J313" s="58">
        <v>2294585</v>
      </c>
      <c r="K313" s="58">
        <v>1219440</v>
      </c>
      <c r="L313" s="58">
        <v>7350965</v>
      </c>
      <c r="M313" s="58">
        <v>1989742</v>
      </c>
      <c r="N313" s="57"/>
      <c r="O313" s="62">
        <v>1071351</v>
      </c>
      <c r="P313" s="58">
        <v>140466</v>
      </c>
      <c r="Q313" s="58">
        <v>-1898378</v>
      </c>
      <c r="R313" s="58">
        <v>15078459.09</v>
      </c>
      <c r="S313" s="58">
        <v>13180081.09</v>
      </c>
      <c r="T313" s="58">
        <v>492011</v>
      </c>
      <c r="U313" s="196"/>
      <c r="V313" s="58"/>
      <c r="W313" s="58">
        <v>-529718</v>
      </c>
      <c r="X313" s="61">
        <v>45156</v>
      </c>
      <c r="Y313" s="9" t="s">
        <v>60</v>
      </c>
    </row>
    <row r="314" spans="1:25" ht="14.25" customHeight="1">
      <c r="A314" s="9">
        <v>2022</v>
      </c>
      <c r="B314" s="10" t="s">
        <v>1321</v>
      </c>
      <c r="C314" s="9" t="s">
        <v>190</v>
      </c>
      <c r="D314" s="9" t="s">
        <v>21</v>
      </c>
      <c r="E314" s="11" t="s">
        <v>107</v>
      </c>
      <c r="F314" s="60" t="s">
        <v>1320</v>
      </c>
      <c r="G314" s="9" t="s">
        <v>20</v>
      </c>
      <c r="H314" s="58">
        <v>10187790</v>
      </c>
      <c r="I314" s="58">
        <v>-700000</v>
      </c>
      <c r="J314" s="58">
        <v>41847361</v>
      </c>
      <c r="K314" s="58">
        <v>3533231</v>
      </c>
      <c r="L314" s="58">
        <v>46942588</v>
      </c>
      <c r="M314" s="58">
        <v>43176636</v>
      </c>
      <c r="O314" s="62">
        <v>12395025</v>
      </c>
      <c r="P314" s="58">
        <v>9274684</v>
      </c>
      <c r="Q314" s="58">
        <v>-17300860</v>
      </c>
      <c r="R314" s="58">
        <v>115993845.34412956</v>
      </c>
      <c r="S314" s="58">
        <v>98692985.344129562</v>
      </c>
      <c r="T314" s="58">
        <v>3668232</v>
      </c>
      <c r="U314" s="196">
        <v>-1073.3888888888889</v>
      </c>
      <c r="V314" s="58">
        <v>1349056.611111111</v>
      </c>
      <c r="W314" s="58">
        <v>-16001545</v>
      </c>
      <c r="X314" s="61">
        <v>44984</v>
      </c>
      <c r="Y314" s="9" t="s">
        <v>115</v>
      </c>
    </row>
    <row r="315" spans="1:25" ht="14.25" customHeight="1">
      <c r="A315" s="9">
        <v>2022</v>
      </c>
      <c r="B315" s="10" t="s">
        <v>5384</v>
      </c>
      <c r="C315" s="10" t="s">
        <v>190</v>
      </c>
      <c r="D315" s="9" t="s">
        <v>21</v>
      </c>
      <c r="E315" s="11" t="s">
        <v>51</v>
      </c>
      <c r="F315" s="60" t="s">
        <v>5632</v>
      </c>
      <c r="G315" s="9" t="s">
        <v>20</v>
      </c>
      <c r="H315" s="58">
        <v>2325628</v>
      </c>
      <c r="I315" s="58">
        <v>-40000</v>
      </c>
      <c r="J315" s="58">
        <v>2568303</v>
      </c>
      <c r="K315" s="58">
        <v>16929</v>
      </c>
      <c r="L315" s="58">
        <v>2867244</v>
      </c>
      <c r="M315" s="58">
        <v>2779406</v>
      </c>
      <c r="O315" s="62">
        <v>2712949</v>
      </c>
      <c r="P315" s="58">
        <v>444589</v>
      </c>
      <c r="Q315" s="58">
        <v>-1213622</v>
      </c>
      <c r="R315" s="58">
        <v>7899049.3927125521</v>
      </c>
      <c r="S315" s="58">
        <v>6685427.3927125521</v>
      </c>
      <c r="T315" s="58">
        <v>235017</v>
      </c>
      <c r="U315" s="196">
        <v>-65.063492063492063</v>
      </c>
      <c r="V315" s="58">
        <v>105590</v>
      </c>
      <c r="W315" s="58">
        <v>1002734</v>
      </c>
      <c r="X315" s="61">
        <v>45002</v>
      </c>
      <c r="Y315" s="10" t="s">
        <v>5444</v>
      </c>
    </row>
    <row r="316" spans="1:25" ht="14.25" customHeight="1">
      <c r="A316" s="9">
        <v>2022</v>
      </c>
      <c r="B316" s="9" t="s">
        <v>1938</v>
      </c>
      <c r="C316" s="9" t="s">
        <v>53</v>
      </c>
      <c r="D316" s="9" t="s">
        <v>21</v>
      </c>
      <c r="E316" s="11" t="s">
        <v>34</v>
      </c>
      <c r="F316" s="60">
        <v>19766</v>
      </c>
      <c r="G316" s="9" t="s">
        <v>20</v>
      </c>
      <c r="H316" s="58">
        <v>46579601</v>
      </c>
      <c r="I316" s="58">
        <v>-3426602</v>
      </c>
      <c r="J316" s="58">
        <v>103399824</v>
      </c>
      <c r="K316" s="58">
        <v>232087043</v>
      </c>
      <c r="L316" s="58">
        <v>182675585</v>
      </c>
      <c r="M316" s="58">
        <v>103431214</v>
      </c>
      <c r="N316" s="57"/>
      <c r="O316" s="62">
        <v>38904306</v>
      </c>
      <c r="P316" s="58">
        <v>9787847</v>
      </c>
      <c r="Q316" s="58">
        <v>-16096746</v>
      </c>
      <c r="R316" s="58">
        <v>670368406</v>
      </c>
      <c r="S316" s="58">
        <v>654271660</v>
      </c>
      <c r="T316" s="58">
        <v>12747853</v>
      </c>
      <c r="U316" s="196">
        <v>10767675</v>
      </c>
      <c r="V316" s="58">
        <v>15711493</v>
      </c>
      <c r="W316" s="58">
        <v>-184357767</v>
      </c>
      <c r="X316" s="61">
        <v>45014</v>
      </c>
      <c r="Y316" s="9"/>
    </row>
    <row r="317" spans="1:25" ht="14.25" customHeight="1">
      <c r="A317" s="9">
        <v>2022</v>
      </c>
      <c r="B317" s="10" t="s">
        <v>1319</v>
      </c>
      <c r="C317" s="9" t="s">
        <v>190</v>
      </c>
      <c r="D317" s="9" t="s">
        <v>21</v>
      </c>
      <c r="E317" s="11" t="s">
        <v>34</v>
      </c>
      <c r="F317" s="60" t="s">
        <v>1318</v>
      </c>
      <c r="G317" s="9" t="s">
        <v>20</v>
      </c>
      <c r="H317" s="58">
        <v>35640003</v>
      </c>
      <c r="I317" s="58">
        <v>-3127000</v>
      </c>
      <c r="J317" s="58">
        <v>328321152</v>
      </c>
      <c r="K317" s="58">
        <v>278702390</v>
      </c>
      <c r="L317" s="58">
        <v>406748889</v>
      </c>
      <c r="M317" s="58">
        <v>348287040</v>
      </c>
      <c r="O317" s="62">
        <v>80063807</v>
      </c>
      <c r="P317" s="58">
        <v>33543486</v>
      </c>
      <c r="Q317" s="58">
        <v>-165330121</v>
      </c>
      <c r="R317" s="58">
        <v>1130082799.5951416</v>
      </c>
      <c r="S317" s="58">
        <v>964752678.59514165</v>
      </c>
      <c r="T317" s="58">
        <v>34941435</v>
      </c>
      <c r="U317" s="196">
        <v>-11188.317460317461</v>
      </c>
      <c r="V317" s="58">
        <v>122797930.68253969</v>
      </c>
      <c r="W317" s="58">
        <v>-299643801</v>
      </c>
      <c r="X317" s="61">
        <v>44981</v>
      </c>
      <c r="Y317" s="9" t="s">
        <v>115</v>
      </c>
    </row>
    <row r="318" spans="1:25" ht="14.25" customHeight="1">
      <c r="A318" s="9">
        <v>2022</v>
      </c>
      <c r="B318" s="10" t="s">
        <v>1317</v>
      </c>
      <c r="C318" s="9" t="s">
        <v>190</v>
      </c>
      <c r="D318" s="9" t="s">
        <v>21</v>
      </c>
      <c r="E318" s="11" t="s">
        <v>76</v>
      </c>
      <c r="F318" s="60" t="s">
        <v>1316</v>
      </c>
      <c r="G318" s="9" t="s">
        <v>20</v>
      </c>
      <c r="H318" s="58">
        <v>20176414</v>
      </c>
      <c r="I318" s="58">
        <v>-1556893</v>
      </c>
      <c r="J318" s="58">
        <v>76414605</v>
      </c>
      <c r="K318" s="58">
        <v>48410306</v>
      </c>
      <c r="L318" s="58">
        <v>91571265</v>
      </c>
      <c r="M318" s="58">
        <v>81175605</v>
      </c>
      <c r="N318" s="57">
        <v>29949155</v>
      </c>
      <c r="O318" s="62"/>
      <c r="P318" s="58">
        <v>7284298</v>
      </c>
      <c r="Q318" s="58">
        <v>-35531000</v>
      </c>
      <c r="R318" s="58">
        <v>250119625.11765915</v>
      </c>
      <c r="S318" s="58">
        <v>214588625.11765915</v>
      </c>
      <c r="T318" s="58">
        <v>8131817</v>
      </c>
      <c r="U318" s="196"/>
      <c r="V318" s="58">
        <v>95547</v>
      </c>
      <c r="W318" s="58">
        <v>-52354600</v>
      </c>
      <c r="X318" s="61">
        <v>45272</v>
      </c>
      <c r="Y318" s="10" t="s">
        <v>60</v>
      </c>
    </row>
    <row r="319" spans="1:25" ht="14.25" customHeight="1">
      <c r="A319" s="9">
        <v>2022</v>
      </c>
      <c r="B319" s="9" t="s">
        <v>1937</v>
      </c>
      <c r="C319" s="9" t="s">
        <v>53</v>
      </c>
      <c r="D319" s="9" t="s">
        <v>21</v>
      </c>
      <c r="E319" s="11" t="s">
        <v>34</v>
      </c>
      <c r="F319" s="60">
        <v>19990</v>
      </c>
      <c r="G319" s="9" t="s">
        <v>20</v>
      </c>
      <c r="H319" s="58">
        <v>23046680</v>
      </c>
      <c r="I319" s="58">
        <v>-788688</v>
      </c>
      <c r="J319" s="58">
        <v>19475624</v>
      </c>
      <c r="K319" s="58">
        <v>3509888</v>
      </c>
      <c r="L319" s="58">
        <v>33107961</v>
      </c>
      <c r="M319" s="58">
        <v>27921625</v>
      </c>
      <c r="N319" s="57"/>
      <c r="O319" s="62">
        <v>25070735</v>
      </c>
      <c r="P319" s="58">
        <v>2518273</v>
      </c>
      <c r="Q319" s="58">
        <v>-9811894</v>
      </c>
      <c r="R319" s="58">
        <v>103174490</v>
      </c>
      <c r="S319" s="58">
        <v>93362596</v>
      </c>
      <c r="T319" s="58">
        <v>525340</v>
      </c>
      <c r="U319" s="196">
        <v>4814509</v>
      </c>
      <c r="V319" s="58">
        <v>13187959</v>
      </c>
      <c r="W319" s="58">
        <v>4278519</v>
      </c>
      <c r="X319" s="61">
        <v>45172</v>
      </c>
      <c r="Y319" s="9" t="s">
        <v>60</v>
      </c>
    </row>
    <row r="320" spans="1:25" ht="14.25" customHeight="1">
      <c r="A320" s="9">
        <v>2022</v>
      </c>
      <c r="B320" s="10" t="s">
        <v>1315</v>
      </c>
      <c r="C320" s="9" t="s">
        <v>190</v>
      </c>
      <c r="D320" s="9" t="s">
        <v>21</v>
      </c>
      <c r="E320" s="11" t="s">
        <v>34</v>
      </c>
      <c r="F320" s="60" t="s">
        <v>1314</v>
      </c>
      <c r="G320" s="9" t="s">
        <v>20</v>
      </c>
      <c r="H320" s="58">
        <v>7405832</v>
      </c>
      <c r="I320" s="58">
        <v>-6000</v>
      </c>
      <c r="J320" s="58">
        <v>49668737</v>
      </c>
      <c r="K320" s="58">
        <v>127073025</v>
      </c>
      <c r="L320" s="58">
        <v>64978395</v>
      </c>
      <c r="M320" s="58">
        <v>55336876</v>
      </c>
      <c r="N320" s="57"/>
      <c r="O320" s="62">
        <v>15851876</v>
      </c>
      <c r="P320" s="58">
        <v>15929648</v>
      </c>
      <c r="Q320" s="58">
        <v>-25232250</v>
      </c>
      <c r="R320" s="58">
        <v>171283430.92105263</v>
      </c>
      <c r="S320" s="58">
        <v>146051180.92105263</v>
      </c>
      <c r="T320" s="58">
        <v>4974802</v>
      </c>
      <c r="U320" s="196">
        <v>-1334.531746031746</v>
      </c>
      <c r="V320" s="58">
        <v>11382690.468253968</v>
      </c>
      <c r="W320" s="58">
        <v>-80935300</v>
      </c>
      <c r="X320" s="61">
        <v>45142</v>
      </c>
      <c r="Y320" s="9" t="s">
        <v>115</v>
      </c>
    </row>
    <row r="321" spans="1:25" ht="14.25" customHeight="1">
      <c r="A321" s="9">
        <v>2022</v>
      </c>
      <c r="B321" s="9" t="s">
        <v>1936</v>
      </c>
      <c r="C321" s="9" t="s">
        <v>53</v>
      </c>
      <c r="D321" s="9" t="s">
        <v>21</v>
      </c>
      <c r="E321" s="11" t="s">
        <v>29</v>
      </c>
      <c r="F321" s="60">
        <v>20018</v>
      </c>
      <c r="G321" s="9" t="s">
        <v>20</v>
      </c>
      <c r="H321" s="58">
        <v>219585325</v>
      </c>
      <c r="I321" s="58">
        <v>-4336114</v>
      </c>
      <c r="J321" s="58">
        <v>80931057</v>
      </c>
      <c r="K321" s="58">
        <v>20300438</v>
      </c>
      <c r="L321" s="58">
        <v>140120531</v>
      </c>
      <c r="M321" s="58">
        <v>99125378</v>
      </c>
      <c r="N321" s="57"/>
      <c r="O321" s="62">
        <v>212233470</v>
      </c>
      <c r="P321" s="58">
        <v>19009438</v>
      </c>
      <c r="Q321" s="58">
        <v>-8804512</v>
      </c>
      <c r="R321" s="58">
        <v>75187976.090000004</v>
      </c>
      <c r="S321" s="58">
        <v>66383464.090000004</v>
      </c>
      <c r="T321" s="58">
        <v>1928720</v>
      </c>
      <c r="U321" s="196">
        <v>27838355</v>
      </c>
      <c r="V321" s="58">
        <v>18789617</v>
      </c>
      <c r="W321" s="58">
        <v>228371331</v>
      </c>
      <c r="X321" s="61">
        <v>44915</v>
      </c>
      <c r="Y321" s="9" t="s">
        <v>60</v>
      </c>
    </row>
    <row r="322" spans="1:25" ht="14.25" customHeight="1">
      <c r="A322" s="9">
        <v>2022</v>
      </c>
      <c r="B322" s="10" t="s">
        <v>1313</v>
      </c>
      <c r="C322" s="9" t="s">
        <v>190</v>
      </c>
      <c r="D322" s="9" t="s">
        <v>21</v>
      </c>
      <c r="E322" s="11" t="s">
        <v>29</v>
      </c>
      <c r="F322" s="60" t="s">
        <v>1312</v>
      </c>
      <c r="G322" s="9" t="s">
        <v>20</v>
      </c>
      <c r="H322" s="58">
        <v>27825215</v>
      </c>
      <c r="I322" s="58">
        <v>-1261453</v>
      </c>
      <c r="J322" s="58">
        <v>156164020</v>
      </c>
      <c r="K322" s="58">
        <v>669414932</v>
      </c>
      <c r="L322" s="58">
        <v>234022977</v>
      </c>
      <c r="M322" s="58">
        <v>157139914</v>
      </c>
      <c r="N322" s="57">
        <v>46382586</v>
      </c>
      <c r="O322" s="62"/>
      <c r="P322" s="58">
        <v>9249789</v>
      </c>
      <c r="Q322" s="58">
        <v>-77728000</v>
      </c>
      <c r="R322" s="58">
        <v>539857260.06876922</v>
      </c>
      <c r="S322" s="58">
        <v>462129260.06876922</v>
      </c>
      <c r="T322" s="58">
        <v>17117472</v>
      </c>
      <c r="U322" s="196"/>
      <c r="V322" s="58"/>
      <c r="W322" s="58">
        <v>-85820188</v>
      </c>
      <c r="X322" s="61">
        <v>45201</v>
      </c>
      <c r="Y322" s="10" t="s">
        <v>60</v>
      </c>
    </row>
    <row r="323" spans="1:25" ht="14.4">
      <c r="A323" s="9">
        <v>2022</v>
      </c>
      <c r="B323" s="10" t="s">
        <v>1311</v>
      </c>
      <c r="C323" s="9" t="s">
        <v>190</v>
      </c>
      <c r="D323" s="9" t="s">
        <v>21</v>
      </c>
      <c r="E323" s="11" t="s">
        <v>149</v>
      </c>
      <c r="F323" s="60" t="s">
        <v>1310</v>
      </c>
      <c r="G323" s="9" t="s">
        <v>20</v>
      </c>
      <c r="H323" s="58">
        <v>446662</v>
      </c>
      <c r="I323" s="58">
        <v>-40918</v>
      </c>
      <c r="J323" s="58">
        <v>3214901</v>
      </c>
      <c r="K323" s="58">
        <v>66221</v>
      </c>
      <c r="L323" s="58">
        <v>3330977</v>
      </c>
      <c r="M323" s="58">
        <v>3254122</v>
      </c>
      <c r="N323" s="57">
        <v>578359</v>
      </c>
      <c r="O323" s="62"/>
      <c r="P323" s="58">
        <v>372655</v>
      </c>
      <c r="Q323" s="66">
        <v>-979666</v>
      </c>
      <c r="R323" s="66">
        <v>6715101.6562877335</v>
      </c>
      <c r="S323" s="66">
        <v>5735435.6562877335</v>
      </c>
      <c r="T323" s="58">
        <v>209536</v>
      </c>
      <c r="U323" s="196">
        <v>23293</v>
      </c>
      <c r="V323" s="58">
        <v>49589</v>
      </c>
      <c r="W323" s="58">
        <v>-833602</v>
      </c>
      <c r="X323" s="61">
        <v>45016</v>
      </c>
      <c r="Y323" s="10" t="s">
        <v>60</v>
      </c>
    </row>
    <row r="324" spans="1:25" ht="14.25" customHeight="1">
      <c r="A324" s="9">
        <v>2022</v>
      </c>
      <c r="B324" s="10" t="s">
        <v>5332</v>
      </c>
      <c r="C324" s="10" t="s">
        <v>190</v>
      </c>
      <c r="D324" s="9" t="s">
        <v>21</v>
      </c>
      <c r="E324" s="11" t="s">
        <v>84</v>
      </c>
      <c r="F324" s="60" t="s">
        <v>5633</v>
      </c>
      <c r="G324" s="9" t="s">
        <v>20</v>
      </c>
      <c r="H324" s="58">
        <v>804231</v>
      </c>
      <c r="I324" s="58"/>
      <c r="J324" s="58">
        <v>2069343</v>
      </c>
      <c r="K324" s="58">
        <v>3211</v>
      </c>
      <c r="L324" s="58">
        <v>2080457</v>
      </c>
      <c r="M324" s="58">
        <v>2139041</v>
      </c>
      <c r="N324" s="57"/>
      <c r="O324" s="62">
        <v>1342363</v>
      </c>
      <c r="P324" s="58">
        <v>417634</v>
      </c>
      <c r="Q324" s="58">
        <v>-994876</v>
      </c>
      <c r="R324" s="58">
        <v>3528665.7420924576</v>
      </c>
      <c r="S324" s="58">
        <v>2533789.7420924576</v>
      </c>
      <c r="T324" s="58">
        <v>193999</v>
      </c>
      <c r="U324" s="196"/>
      <c r="V324" s="58"/>
      <c r="W324" s="58">
        <v>-705166</v>
      </c>
      <c r="X324" s="61">
        <v>44907</v>
      </c>
      <c r="Y324" s="10" t="s">
        <v>60</v>
      </c>
    </row>
    <row r="325" spans="1:25" ht="14.25" customHeight="1">
      <c r="A325" s="9">
        <v>2022</v>
      </c>
      <c r="B325" s="9" t="s">
        <v>1935</v>
      </c>
      <c r="C325" s="9" t="s">
        <v>53</v>
      </c>
      <c r="D325" s="9" t="s">
        <v>21</v>
      </c>
      <c r="E325" s="11" t="s">
        <v>94</v>
      </c>
      <c r="F325" s="60">
        <v>20242</v>
      </c>
      <c r="G325" s="9" t="s">
        <v>20</v>
      </c>
      <c r="H325" s="58">
        <v>1624740</v>
      </c>
      <c r="I325" s="58">
        <v>-9140</v>
      </c>
      <c r="J325" s="58">
        <v>1924990</v>
      </c>
      <c r="K325" s="58">
        <v>8518862</v>
      </c>
      <c r="L325" s="58">
        <v>8241606</v>
      </c>
      <c r="M325" s="58">
        <v>2448869</v>
      </c>
      <c r="N325" s="57"/>
      <c r="O325" s="62">
        <v>1268186</v>
      </c>
      <c r="P325" s="58">
        <v>202345</v>
      </c>
      <c r="Q325" s="58">
        <v>-874413</v>
      </c>
      <c r="R325" s="58">
        <v>1040720.067</v>
      </c>
      <c r="S325" s="58">
        <v>166307.06700000001</v>
      </c>
      <c r="T325" s="58">
        <v>160135</v>
      </c>
      <c r="U325" s="196"/>
      <c r="V325" s="58"/>
      <c r="W325" s="58">
        <v>3525891</v>
      </c>
      <c r="X325" s="61">
        <v>45104</v>
      </c>
      <c r="Y325" s="9" t="s">
        <v>60</v>
      </c>
    </row>
    <row r="326" spans="1:25" ht="14.4">
      <c r="A326" s="9">
        <v>2022</v>
      </c>
      <c r="B326" s="10" t="s">
        <v>1309</v>
      </c>
      <c r="C326" s="9" t="s">
        <v>190</v>
      </c>
      <c r="D326" s="9" t="s">
        <v>21</v>
      </c>
      <c r="E326" s="11" t="s">
        <v>96</v>
      </c>
      <c r="F326" s="60" t="s">
        <v>1308</v>
      </c>
      <c r="G326" s="9" t="s">
        <v>20</v>
      </c>
      <c r="H326" s="58">
        <v>1518502</v>
      </c>
      <c r="I326" s="58">
        <v>-9134</v>
      </c>
      <c r="J326" s="58">
        <v>2308891</v>
      </c>
      <c r="K326" s="58">
        <v>130689</v>
      </c>
      <c r="L326" s="58">
        <v>2709553</v>
      </c>
      <c r="M326" s="58">
        <v>2556132</v>
      </c>
      <c r="N326" s="56">
        <v>1721918</v>
      </c>
      <c r="O326" s="62">
        <v>60238</v>
      </c>
      <c r="P326" s="58">
        <v>333933</v>
      </c>
      <c r="Q326" s="58">
        <v>-821920</v>
      </c>
      <c r="R326" s="66">
        <v>5380490.6882591099</v>
      </c>
      <c r="S326" s="66">
        <v>4558570.6882591099</v>
      </c>
      <c r="T326" s="58">
        <v>154543</v>
      </c>
      <c r="U326" s="196"/>
      <c r="V326" s="58"/>
      <c r="W326" s="58">
        <v>1306103</v>
      </c>
      <c r="X326" s="61">
        <v>45070</v>
      </c>
      <c r="Y326" s="10" t="s">
        <v>60</v>
      </c>
    </row>
    <row r="327" spans="1:25" ht="14.4">
      <c r="A327" s="9">
        <v>2022</v>
      </c>
      <c r="B327" s="10" t="s">
        <v>1307</v>
      </c>
      <c r="C327" s="9" t="s">
        <v>190</v>
      </c>
      <c r="D327" s="9" t="s">
        <v>21</v>
      </c>
      <c r="E327" s="11" t="s">
        <v>178</v>
      </c>
      <c r="F327" s="60" t="s">
        <v>1306</v>
      </c>
      <c r="G327" s="9" t="s">
        <v>20</v>
      </c>
      <c r="H327" s="58">
        <v>1986690</v>
      </c>
      <c r="I327" s="58"/>
      <c r="J327" s="58">
        <v>12182062</v>
      </c>
      <c r="K327" s="58">
        <v>20912887</v>
      </c>
      <c r="L327" s="58">
        <v>14848050</v>
      </c>
      <c r="M327" s="58">
        <v>13515213</v>
      </c>
      <c r="N327" s="57"/>
      <c r="O327" s="62">
        <v>4131346</v>
      </c>
      <c r="P327" s="58">
        <v>1637711</v>
      </c>
      <c r="Q327" s="58">
        <v>-6065694</v>
      </c>
      <c r="R327" s="58">
        <v>41975397.286184214</v>
      </c>
      <c r="S327" s="58">
        <v>35909703.286184214</v>
      </c>
      <c r="T327" s="58">
        <v>1166336</v>
      </c>
      <c r="U327" s="196"/>
      <c r="V327" s="58">
        <v>1813176</v>
      </c>
      <c r="W327" s="58">
        <v>-9714574</v>
      </c>
      <c r="X327" s="61">
        <v>45037</v>
      </c>
      <c r="Y327" s="10" t="s">
        <v>60</v>
      </c>
    </row>
    <row r="328" spans="1:25" ht="14.25" customHeight="1">
      <c r="A328" s="9">
        <v>2022</v>
      </c>
      <c r="B328" s="10" t="s">
        <v>1305</v>
      </c>
      <c r="C328" s="9" t="s">
        <v>190</v>
      </c>
      <c r="D328" s="9" t="s">
        <v>21</v>
      </c>
      <c r="E328" s="11" t="s">
        <v>149</v>
      </c>
      <c r="F328" s="60" t="s">
        <v>1304</v>
      </c>
      <c r="G328" s="9" t="s">
        <v>20</v>
      </c>
      <c r="H328" s="58">
        <v>23893703</v>
      </c>
      <c r="I328" s="58">
        <v>-588356</v>
      </c>
      <c r="J328" s="58">
        <v>27835314</v>
      </c>
      <c r="K328" s="58">
        <v>12185156</v>
      </c>
      <c r="L328" s="58">
        <v>29680686</v>
      </c>
      <c r="M328" s="58">
        <v>28262890</v>
      </c>
      <c r="O328" s="62">
        <v>28379393</v>
      </c>
      <c r="P328" s="58">
        <v>4743405</v>
      </c>
      <c r="Q328" s="58">
        <v>-11656088</v>
      </c>
      <c r="R328" s="58">
        <v>76796595.141700417</v>
      </c>
      <c r="S328" s="58">
        <v>65140507.141700417</v>
      </c>
      <c r="T328" s="58">
        <v>2677510</v>
      </c>
      <c r="U328" s="196">
        <v>-664.98412698412699</v>
      </c>
      <c r="V328" s="58">
        <v>4501449.0158730159</v>
      </c>
      <c r="W328" s="58">
        <v>2902455</v>
      </c>
      <c r="X328" s="61">
        <v>44980</v>
      </c>
      <c r="Y328" s="9" t="s">
        <v>115</v>
      </c>
    </row>
    <row r="329" spans="1:25" ht="14.25" customHeight="1">
      <c r="A329" s="9">
        <v>2022</v>
      </c>
      <c r="B329" s="10" t="s">
        <v>168</v>
      </c>
      <c r="C329" s="9" t="s">
        <v>54</v>
      </c>
      <c r="D329" s="9" t="s">
        <v>21</v>
      </c>
      <c r="E329" s="11" t="s">
        <v>29</v>
      </c>
      <c r="F329" s="60">
        <v>99019</v>
      </c>
      <c r="G329" s="9" t="s">
        <v>20</v>
      </c>
      <c r="H329" s="58">
        <v>113981360</v>
      </c>
      <c r="I329" s="58">
        <v>-13642129</v>
      </c>
      <c r="J329" s="58">
        <v>166156272</v>
      </c>
      <c r="K329" s="58">
        <v>191380434</v>
      </c>
      <c r="L329" s="58">
        <v>257291707</v>
      </c>
      <c r="M329" s="58">
        <v>187116870</v>
      </c>
      <c r="N329" s="57"/>
      <c r="O329" s="62">
        <v>159194001</v>
      </c>
      <c r="P329" s="58">
        <v>12467148</v>
      </c>
      <c r="Q329" s="58">
        <v>-146538802</v>
      </c>
      <c r="R329" s="58">
        <v>626990971.68060517</v>
      </c>
      <c r="S329" s="58">
        <v>480452169.68060523</v>
      </c>
      <c r="T329" s="58">
        <v>24372459</v>
      </c>
      <c r="U329" s="196">
        <v>74323969</v>
      </c>
      <c r="V329" s="58">
        <v>70168095</v>
      </c>
      <c r="W329" s="58">
        <v>143452955</v>
      </c>
      <c r="X329" s="61">
        <v>44600</v>
      </c>
      <c r="Y329" s="10" t="s">
        <v>60</v>
      </c>
    </row>
    <row r="330" spans="1:25" ht="14.25" customHeight="1">
      <c r="A330" s="9">
        <v>2022</v>
      </c>
      <c r="B330" s="30" t="s">
        <v>5618</v>
      </c>
      <c r="C330" s="9" t="s">
        <v>54</v>
      </c>
      <c r="D330" s="9" t="s">
        <v>21</v>
      </c>
      <c r="E330" s="11" t="s">
        <v>36</v>
      </c>
      <c r="F330" s="60">
        <v>99020</v>
      </c>
      <c r="G330" s="9" t="s">
        <v>20</v>
      </c>
      <c r="H330" s="58">
        <v>3463169</v>
      </c>
      <c r="I330" s="58"/>
      <c r="J330" s="58">
        <v>3251972</v>
      </c>
      <c r="K330" s="58"/>
      <c r="L330" s="58">
        <v>2824618</v>
      </c>
      <c r="M330" s="58">
        <v>3576763</v>
      </c>
      <c r="N330" s="56">
        <v>4779954</v>
      </c>
      <c r="O330" s="62"/>
      <c r="P330" s="58">
        <v>205469</v>
      </c>
      <c r="Q330" s="58"/>
      <c r="R330" s="58"/>
      <c r="S330" s="58"/>
      <c r="T330" s="58"/>
      <c r="U330" s="196"/>
      <c r="V330" s="58"/>
      <c r="W330" s="58">
        <v>3649779</v>
      </c>
      <c r="X330" s="61">
        <v>45050</v>
      </c>
      <c r="Y330" s="9"/>
    </row>
    <row r="331" spans="1:25" ht="14.25" customHeight="1">
      <c r="A331" s="9">
        <v>2022</v>
      </c>
      <c r="B331" s="30" t="s">
        <v>5372</v>
      </c>
      <c r="C331" s="9" t="s">
        <v>190</v>
      </c>
      <c r="D331" s="9" t="s">
        <v>21</v>
      </c>
      <c r="E331" s="11" t="s">
        <v>195</v>
      </c>
      <c r="F331" s="60" t="s">
        <v>5520</v>
      </c>
      <c r="G331" s="9" t="s">
        <v>20</v>
      </c>
      <c r="H331" s="58">
        <v>1456847</v>
      </c>
      <c r="I331" s="58">
        <v>-16</v>
      </c>
      <c r="J331" s="58">
        <v>4588997</v>
      </c>
      <c r="K331" s="58">
        <v>3714976</v>
      </c>
      <c r="L331" s="58">
        <v>5715247</v>
      </c>
      <c r="M331" s="58">
        <v>5151512</v>
      </c>
      <c r="N331" s="56">
        <v>2996383</v>
      </c>
      <c r="O331" s="62">
        <v>129217</v>
      </c>
      <c r="P331" s="58">
        <v>1591613</v>
      </c>
      <c r="Q331" s="58">
        <v>-1723925</v>
      </c>
      <c r="R331" s="58">
        <v>11357015.789473686</v>
      </c>
      <c r="S331" s="58">
        <v>9633090.7894736864</v>
      </c>
      <c r="T331" s="58">
        <v>350454</v>
      </c>
      <c r="U331" s="196"/>
      <c r="V331" s="58"/>
      <c r="W331" s="58">
        <v>-1059767</v>
      </c>
      <c r="X331" s="61">
        <v>45008</v>
      </c>
      <c r="Y331" s="10" t="s">
        <v>60</v>
      </c>
    </row>
    <row r="332" spans="1:25" ht="14.25" customHeight="1">
      <c r="A332" s="9">
        <v>2022</v>
      </c>
      <c r="B332" s="9" t="s">
        <v>1934</v>
      </c>
      <c r="C332" s="9" t="s">
        <v>53</v>
      </c>
      <c r="D332" s="9" t="s">
        <v>21</v>
      </c>
      <c r="E332" s="11" t="s">
        <v>27</v>
      </c>
      <c r="F332" s="60">
        <v>20956</v>
      </c>
      <c r="G332" s="9" t="s">
        <v>20</v>
      </c>
      <c r="H332" s="58">
        <v>43162698</v>
      </c>
      <c r="I332" s="58">
        <v>-2381000</v>
      </c>
      <c r="J332" s="58">
        <v>21461380</v>
      </c>
      <c r="K332" s="58">
        <v>6655141</v>
      </c>
      <c r="L332" s="58">
        <v>48526520</v>
      </c>
      <c r="M332" s="58">
        <v>29511182</v>
      </c>
      <c r="N332" s="57"/>
      <c r="O332" s="62">
        <v>44347918</v>
      </c>
      <c r="P332" s="58">
        <v>3457893</v>
      </c>
      <c r="Q332" s="58">
        <v>-6526289</v>
      </c>
      <c r="R332" s="58">
        <v>55732613.149999999</v>
      </c>
      <c r="S332" s="58">
        <v>49206324.149999999</v>
      </c>
      <c r="T332" s="58">
        <v>2366071</v>
      </c>
      <c r="U332" s="196"/>
      <c r="V332" s="58"/>
      <c r="W332" s="58">
        <v>63202173</v>
      </c>
      <c r="X332" s="61">
        <v>44943</v>
      </c>
      <c r="Y332" s="9" t="s">
        <v>60</v>
      </c>
    </row>
    <row r="333" spans="1:25" ht="14.25" customHeight="1">
      <c r="A333" s="9">
        <v>2022</v>
      </c>
      <c r="B333" s="10" t="s">
        <v>1303</v>
      </c>
      <c r="C333" s="9" t="s">
        <v>190</v>
      </c>
      <c r="D333" s="9" t="s">
        <v>21</v>
      </c>
      <c r="E333" s="11" t="s">
        <v>98</v>
      </c>
      <c r="F333" s="60" t="s">
        <v>1302</v>
      </c>
      <c r="G333" s="9" t="s">
        <v>20</v>
      </c>
      <c r="H333" s="58">
        <v>46799768</v>
      </c>
      <c r="I333" s="58">
        <v>-100000</v>
      </c>
      <c r="J333" s="58">
        <v>327268746</v>
      </c>
      <c r="K333" s="58">
        <v>928749389</v>
      </c>
      <c r="L333" s="58">
        <v>454029976</v>
      </c>
      <c r="M333" s="58">
        <v>327897336</v>
      </c>
      <c r="O333" s="62">
        <v>78096896</v>
      </c>
      <c r="P333" s="58">
        <v>35201017</v>
      </c>
      <c r="Q333" s="58">
        <v>-163697773</v>
      </c>
      <c r="R333" s="58">
        <v>1130232291.9028342</v>
      </c>
      <c r="S333" s="58">
        <v>966534518.90283418</v>
      </c>
      <c r="T333" s="58">
        <v>33128497</v>
      </c>
      <c r="U333" s="196">
        <v>18480524</v>
      </c>
      <c r="V333" s="58">
        <v>66399075</v>
      </c>
      <c r="W333" s="58">
        <v>-243272130</v>
      </c>
      <c r="X333" s="61">
        <v>44999</v>
      </c>
      <c r="Y333" s="10" t="s">
        <v>60</v>
      </c>
    </row>
    <row r="334" spans="1:25" ht="14.25" customHeight="1">
      <c r="A334" s="9">
        <v>2022</v>
      </c>
      <c r="B334" s="10" t="s">
        <v>1301</v>
      </c>
      <c r="C334" s="9" t="s">
        <v>190</v>
      </c>
      <c r="D334" s="9" t="s">
        <v>21</v>
      </c>
      <c r="E334" s="11" t="s">
        <v>34</v>
      </c>
      <c r="F334" s="60" t="s">
        <v>1300</v>
      </c>
      <c r="G334" s="9" t="s">
        <v>20</v>
      </c>
      <c r="H334" s="58">
        <v>25007959</v>
      </c>
      <c r="I334" s="58"/>
      <c r="J334" s="58">
        <v>114243247</v>
      </c>
      <c r="K334" s="58">
        <v>90923257</v>
      </c>
      <c r="L334" s="58">
        <v>114486749</v>
      </c>
      <c r="M334" s="58">
        <v>113921792</v>
      </c>
      <c r="N334" s="57"/>
      <c r="O334" s="62">
        <v>38879369</v>
      </c>
      <c r="P334" s="58">
        <v>18598139</v>
      </c>
      <c r="Q334" s="58">
        <v>-55472410</v>
      </c>
      <c r="R334" s="58">
        <v>387219848.10855269</v>
      </c>
      <c r="S334" s="58">
        <v>331747438.10855269</v>
      </c>
      <c r="T334" s="58">
        <v>11737050</v>
      </c>
      <c r="U334" s="196"/>
      <c r="V334" s="58">
        <v>9239822</v>
      </c>
      <c r="W334" s="58">
        <v>-59845719</v>
      </c>
      <c r="X334" s="61">
        <v>44971</v>
      </c>
      <c r="Y334" s="10" t="s">
        <v>60</v>
      </c>
    </row>
    <row r="335" spans="1:25" ht="14.25" customHeight="1">
      <c r="A335" s="9">
        <v>2022</v>
      </c>
      <c r="B335" s="10" t="s">
        <v>1299</v>
      </c>
      <c r="C335" s="9" t="s">
        <v>190</v>
      </c>
      <c r="D335" s="9" t="s">
        <v>21</v>
      </c>
      <c r="E335" s="11" t="s">
        <v>858</v>
      </c>
      <c r="F335" s="60" t="s">
        <v>1298</v>
      </c>
      <c r="G335" s="9" t="s">
        <v>20</v>
      </c>
      <c r="H335" s="58">
        <v>5946945</v>
      </c>
      <c r="I335" s="58">
        <v>-267664</v>
      </c>
      <c r="J335" s="58">
        <v>11461048</v>
      </c>
      <c r="K335" s="58">
        <v>12952356</v>
      </c>
      <c r="L335" s="58">
        <v>13456028</v>
      </c>
      <c r="M335" s="58">
        <v>12622706</v>
      </c>
      <c r="O335" s="62">
        <v>5850625</v>
      </c>
      <c r="P335" s="58">
        <v>759188</v>
      </c>
      <c r="Q335" s="58">
        <v>-5250524</v>
      </c>
      <c r="R335" s="58">
        <v>33755961.943319842</v>
      </c>
      <c r="S335" s="58">
        <v>28505437.943319842</v>
      </c>
      <c r="T335" s="58">
        <v>1020977</v>
      </c>
      <c r="U335" s="196"/>
      <c r="V335" s="58">
        <v>2845680</v>
      </c>
      <c r="W335" s="58">
        <v>-6595087</v>
      </c>
      <c r="X335" s="61">
        <v>44977</v>
      </c>
      <c r="Y335" s="10" t="s">
        <v>60</v>
      </c>
    </row>
    <row r="336" spans="1:25" ht="14.25" customHeight="1">
      <c r="A336" s="9">
        <v>2022</v>
      </c>
      <c r="B336" s="10" t="s">
        <v>1297</v>
      </c>
      <c r="C336" s="9" t="s">
        <v>190</v>
      </c>
      <c r="D336" s="9" t="s">
        <v>21</v>
      </c>
      <c r="E336" s="11" t="s">
        <v>34</v>
      </c>
      <c r="F336" s="60" t="s">
        <v>1296</v>
      </c>
      <c r="G336" s="9" t="s">
        <v>20</v>
      </c>
      <c r="H336" s="58">
        <v>5981844</v>
      </c>
      <c r="I336" s="58">
        <v>-133100</v>
      </c>
      <c r="J336" s="58">
        <v>52012836</v>
      </c>
      <c r="K336" s="58">
        <v>9649965</v>
      </c>
      <c r="L336" s="58">
        <v>58390828</v>
      </c>
      <c r="M336" s="58">
        <v>57184465</v>
      </c>
      <c r="N336" s="57"/>
      <c r="O336" s="62">
        <v>11447950</v>
      </c>
      <c r="P336" s="58">
        <v>13898650</v>
      </c>
      <c r="Q336" s="58">
        <v>-22855664</v>
      </c>
      <c r="R336" s="58">
        <v>158413994.73684213</v>
      </c>
      <c r="S336" s="58">
        <v>135558330.73684213</v>
      </c>
      <c r="T336" s="58">
        <v>4580228</v>
      </c>
      <c r="U336" s="196"/>
      <c r="V336" s="58">
        <v>9235362</v>
      </c>
      <c r="W336" s="58">
        <v>-38658422</v>
      </c>
      <c r="X336" s="61">
        <v>44945</v>
      </c>
      <c r="Y336" s="63" t="s">
        <v>60</v>
      </c>
    </row>
    <row r="337" spans="1:25" ht="14.25" customHeight="1">
      <c r="A337" s="9">
        <v>2022</v>
      </c>
      <c r="B337" s="30" t="s">
        <v>2112</v>
      </c>
      <c r="C337" s="55" t="s">
        <v>53</v>
      </c>
      <c r="D337" s="9" t="s">
        <v>21</v>
      </c>
      <c r="E337" s="11" t="s">
        <v>63</v>
      </c>
      <c r="F337" s="60" t="s">
        <v>5605</v>
      </c>
      <c r="G337" s="9" t="s">
        <v>20</v>
      </c>
      <c r="H337" s="58">
        <v>95823638</v>
      </c>
      <c r="I337" s="58">
        <v>-6594781</v>
      </c>
      <c r="J337" s="58">
        <v>33344486</v>
      </c>
      <c r="K337" s="58">
        <v>580084</v>
      </c>
      <c r="L337" s="58">
        <v>89532441</v>
      </c>
      <c r="M337" s="58">
        <v>67989185</v>
      </c>
      <c r="O337" s="62">
        <v>110583002</v>
      </c>
      <c r="P337" s="58">
        <v>10290690</v>
      </c>
      <c r="Q337" s="58">
        <v>163759</v>
      </c>
      <c r="R337" s="58">
        <v>1502376.1467889911</v>
      </c>
      <c r="S337" s="58">
        <v>1666135.1467889911</v>
      </c>
      <c r="T337" s="58">
        <v>342270</v>
      </c>
      <c r="U337" s="196">
        <v>205097</v>
      </c>
      <c r="V337" s="58">
        <v>153496</v>
      </c>
      <c r="W337" s="58">
        <v>96367649</v>
      </c>
      <c r="X337" s="61">
        <v>44885</v>
      </c>
      <c r="Y337" s="10" t="s">
        <v>60</v>
      </c>
    </row>
    <row r="338" spans="1:25" ht="14.25" customHeight="1">
      <c r="A338" s="9">
        <v>2022</v>
      </c>
      <c r="B338" s="10" t="s">
        <v>1295</v>
      </c>
      <c r="C338" s="9" t="s">
        <v>190</v>
      </c>
      <c r="D338" s="9" t="s">
        <v>21</v>
      </c>
      <c r="E338" s="11" t="s">
        <v>151</v>
      </c>
      <c r="F338" s="60" t="s">
        <v>1294</v>
      </c>
      <c r="G338" s="9" t="s">
        <v>20</v>
      </c>
      <c r="H338" s="58">
        <v>4635090</v>
      </c>
      <c r="I338" s="58">
        <v>-76698</v>
      </c>
      <c r="J338" s="58">
        <v>19618057</v>
      </c>
      <c r="K338" s="58">
        <v>5769268</v>
      </c>
      <c r="L338" s="58">
        <v>22319749</v>
      </c>
      <c r="M338" s="58">
        <v>20538505</v>
      </c>
      <c r="N338" s="57">
        <v>4693723</v>
      </c>
      <c r="O338" s="62"/>
      <c r="P338" s="58">
        <v>1898054</v>
      </c>
      <c r="Q338" s="58">
        <v>-8161317</v>
      </c>
      <c r="R338" s="58">
        <v>66101984.667917565</v>
      </c>
      <c r="S338" s="58">
        <v>57940667.667917565</v>
      </c>
      <c r="T338" s="58">
        <v>1866595</v>
      </c>
      <c r="U338" s="196">
        <v>194824</v>
      </c>
      <c r="V338" s="58">
        <v>2929508</v>
      </c>
      <c r="W338" s="58">
        <v>-7903324</v>
      </c>
      <c r="X338" s="61">
        <v>45013</v>
      </c>
      <c r="Y338" s="10" t="s">
        <v>60</v>
      </c>
    </row>
    <row r="339" spans="1:25" ht="14.25" customHeight="1">
      <c r="A339" s="9">
        <v>2022</v>
      </c>
      <c r="B339" s="9" t="s">
        <v>1933</v>
      </c>
      <c r="C339" s="9" t="s">
        <v>53</v>
      </c>
      <c r="D339" s="9" t="s">
        <v>21</v>
      </c>
      <c r="E339" s="11" t="s">
        <v>28</v>
      </c>
      <c r="F339" s="60">
        <v>21712</v>
      </c>
      <c r="G339" s="9" t="s">
        <v>20</v>
      </c>
      <c r="H339" s="58">
        <v>60237922</v>
      </c>
      <c r="I339" s="58">
        <v>-8264499</v>
      </c>
      <c r="J339" s="58">
        <v>76458503</v>
      </c>
      <c r="K339" s="58">
        <v>153822101</v>
      </c>
      <c r="L339" s="58">
        <v>135293997</v>
      </c>
      <c r="M339" s="58">
        <v>92104036</v>
      </c>
      <c r="N339" s="57"/>
      <c r="O339" s="62">
        <v>55360000</v>
      </c>
      <c r="P339" s="58">
        <v>4613493</v>
      </c>
      <c r="Q339" s="58">
        <v>5861740</v>
      </c>
      <c r="R339" s="58">
        <v>609138851</v>
      </c>
      <c r="S339" s="58">
        <v>615000591</v>
      </c>
      <c r="T339" s="58">
        <v>20324013</v>
      </c>
      <c r="U339" s="196">
        <v>7550687</v>
      </c>
      <c r="V339" s="58">
        <v>12523114</v>
      </c>
      <c r="W339" s="58">
        <v>-61310638</v>
      </c>
      <c r="X339" s="61">
        <v>45007</v>
      </c>
      <c r="Y339" s="9"/>
    </row>
    <row r="340" spans="1:25" ht="14.25" customHeight="1">
      <c r="A340" s="9">
        <v>2022</v>
      </c>
      <c r="B340" s="9" t="s">
        <v>1932</v>
      </c>
      <c r="C340" s="9" t="s">
        <v>53</v>
      </c>
      <c r="D340" s="9" t="s">
        <v>21</v>
      </c>
      <c r="E340" s="11" t="s">
        <v>153</v>
      </c>
      <c r="F340" s="60">
        <v>21782</v>
      </c>
      <c r="G340" s="9" t="s">
        <v>20</v>
      </c>
      <c r="H340" s="58">
        <v>38878599</v>
      </c>
      <c r="I340" s="58">
        <v>-3087750</v>
      </c>
      <c r="J340" s="58">
        <v>34092515</v>
      </c>
      <c r="K340" s="58">
        <v>87803005</v>
      </c>
      <c r="L340" s="58">
        <v>250386205</v>
      </c>
      <c r="M340" s="58">
        <v>41639036</v>
      </c>
      <c r="N340" s="57"/>
      <c r="O340" s="62">
        <v>39209001</v>
      </c>
      <c r="P340" s="58">
        <v>3961031</v>
      </c>
      <c r="Q340" s="58">
        <v>-69379042</v>
      </c>
      <c r="R340" s="58">
        <v>337759328</v>
      </c>
      <c r="S340" s="58">
        <v>268380285</v>
      </c>
      <c r="T340" s="58">
        <v>11156184</v>
      </c>
      <c r="U340" s="196">
        <v>11605527</v>
      </c>
      <c r="V340" s="58">
        <v>6291280</v>
      </c>
      <c r="W340" s="58">
        <v>37138787</v>
      </c>
      <c r="X340" s="61">
        <v>45016</v>
      </c>
      <c r="Y340" s="9"/>
    </row>
    <row r="341" spans="1:25" ht="14.25" customHeight="1">
      <c r="A341" s="9">
        <v>2022</v>
      </c>
      <c r="B341" s="10" t="s">
        <v>1293</v>
      </c>
      <c r="C341" s="9" t="s">
        <v>190</v>
      </c>
      <c r="D341" s="9" t="s">
        <v>21</v>
      </c>
      <c r="E341" s="11" t="s">
        <v>153</v>
      </c>
      <c r="F341" s="60" t="s">
        <v>1292</v>
      </c>
      <c r="G341" s="9" t="s">
        <v>20</v>
      </c>
      <c r="H341" s="58">
        <v>19063123</v>
      </c>
      <c r="I341" s="58">
        <v>-2000000</v>
      </c>
      <c r="J341" s="58">
        <v>96304086</v>
      </c>
      <c r="K341" s="58">
        <v>15334573</v>
      </c>
      <c r="L341" s="58">
        <v>106104215</v>
      </c>
      <c r="M341" s="58">
        <v>99541077</v>
      </c>
      <c r="N341" s="56">
        <v>23848247</v>
      </c>
      <c r="O341" s="62"/>
      <c r="P341" s="58">
        <v>8457188</v>
      </c>
      <c r="Q341" s="58">
        <v>-40284772</v>
      </c>
      <c r="R341" s="58">
        <v>271119724.64365345</v>
      </c>
      <c r="S341" s="58">
        <v>230834952.64365345</v>
      </c>
      <c r="T341" s="58">
        <v>8350724</v>
      </c>
      <c r="U341" s="196"/>
      <c r="V341" s="58">
        <v>14496382</v>
      </c>
      <c r="W341" s="58">
        <v>-42821786</v>
      </c>
      <c r="X341" s="61">
        <v>44985</v>
      </c>
      <c r="Y341" s="10" t="s">
        <v>60</v>
      </c>
    </row>
    <row r="342" spans="1:25" ht="14.25" customHeight="1">
      <c r="A342" s="9">
        <v>2022</v>
      </c>
      <c r="B342" s="9" t="s">
        <v>1931</v>
      </c>
      <c r="C342" s="9" t="s">
        <v>53</v>
      </c>
      <c r="D342" s="9" t="s">
        <v>21</v>
      </c>
      <c r="E342" s="11" t="s">
        <v>36</v>
      </c>
      <c r="F342" s="60">
        <v>21796</v>
      </c>
      <c r="G342" s="9" t="s">
        <v>20</v>
      </c>
      <c r="H342" s="58">
        <v>16423835</v>
      </c>
      <c r="I342" s="58">
        <v>-580612</v>
      </c>
      <c r="J342" s="58">
        <v>40217837</v>
      </c>
      <c r="K342" s="58">
        <v>17678368</v>
      </c>
      <c r="L342" s="58">
        <v>60964434</v>
      </c>
      <c r="M342" s="58">
        <v>47024739</v>
      </c>
      <c r="O342" s="62">
        <v>23310907</v>
      </c>
      <c r="P342" s="58">
        <v>10996351</v>
      </c>
      <c r="Q342" s="58">
        <v>-48950390</v>
      </c>
      <c r="R342" s="58">
        <v>418022117.80000001</v>
      </c>
      <c r="S342" s="58">
        <v>369071727.80000001</v>
      </c>
      <c r="T342" s="58">
        <v>8248423</v>
      </c>
      <c r="U342" s="196"/>
      <c r="V342" s="58"/>
      <c r="W342" s="58">
        <v>-51303659</v>
      </c>
      <c r="X342" s="61">
        <v>45016</v>
      </c>
      <c r="Y342" s="9" t="s">
        <v>60</v>
      </c>
    </row>
    <row r="343" spans="1:25" ht="14.25" customHeight="1">
      <c r="A343" s="9">
        <v>2022</v>
      </c>
      <c r="B343" s="10" t="s">
        <v>1673</v>
      </c>
      <c r="C343" s="9" t="s">
        <v>55</v>
      </c>
      <c r="D343" s="9" t="s">
        <v>21</v>
      </c>
      <c r="E343" s="11" t="s">
        <v>74</v>
      </c>
      <c r="F343" s="60" t="s">
        <v>57</v>
      </c>
      <c r="G343" s="9" t="s">
        <v>20</v>
      </c>
      <c r="H343" s="58">
        <v>117724694</v>
      </c>
      <c r="I343" s="58">
        <v>-12074955</v>
      </c>
      <c r="J343" s="58">
        <v>255912683</v>
      </c>
      <c r="K343" s="58">
        <v>118760405</v>
      </c>
      <c r="L343" s="58">
        <v>436916581</v>
      </c>
      <c r="M343" s="58">
        <v>242153661</v>
      </c>
      <c r="N343" s="57"/>
      <c r="O343" s="62">
        <v>106681750</v>
      </c>
      <c r="P343" s="58">
        <v>13694679</v>
      </c>
      <c r="Q343" s="58">
        <v>-265854035</v>
      </c>
      <c r="R343" s="58">
        <v>1219846418</v>
      </c>
      <c r="S343" s="58">
        <v>953992383</v>
      </c>
      <c r="T343" s="58">
        <v>45249332</v>
      </c>
      <c r="U343" s="196"/>
      <c r="V343" s="58">
        <v>113880374</v>
      </c>
      <c r="W343" s="58">
        <v>-272788246</v>
      </c>
      <c r="X343" s="61">
        <v>45014</v>
      </c>
      <c r="Y343" s="9"/>
    </row>
    <row r="344" spans="1:25" ht="14.25" customHeight="1">
      <c r="A344" s="9">
        <v>2022</v>
      </c>
      <c r="B344" s="10" t="s">
        <v>5739</v>
      </c>
      <c r="C344" s="10" t="s">
        <v>190</v>
      </c>
      <c r="D344" s="9" t="s">
        <v>21</v>
      </c>
      <c r="E344" s="11" t="s">
        <v>74</v>
      </c>
      <c r="F344" s="60" t="s">
        <v>1290</v>
      </c>
      <c r="G344" s="9" t="s">
        <v>20</v>
      </c>
      <c r="H344" s="58">
        <v>15947891</v>
      </c>
      <c r="I344" s="58">
        <v>-2446514</v>
      </c>
      <c r="J344" s="58">
        <v>52962262</v>
      </c>
      <c r="K344" s="58"/>
      <c r="L344" s="58">
        <v>71878242</v>
      </c>
      <c r="M344" s="58">
        <v>58562688</v>
      </c>
      <c r="N344" s="57">
        <v>19329951</v>
      </c>
      <c r="O344" s="62"/>
      <c r="P344" s="58">
        <v>5669863</v>
      </c>
      <c r="Q344" s="58">
        <v>-36283000</v>
      </c>
      <c r="R344" s="58">
        <v>223906226.82509857</v>
      </c>
      <c r="S344" s="58">
        <v>187623226.82509857</v>
      </c>
      <c r="T344" s="58">
        <v>6916144</v>
      </c>
      <c r="U344" s="196"/>
      <c r="V344" s="58">
        <v>36274</v>
      </c>
      <c r="W344" s="58">
        <v>-31728511</v>
      </c>
      <c r="X344" s="61">
        <v>44984</v>
      </c>
      <c r="Y344" s="10" t="s">
        <v>60</v>
      </c>
    </row>
    <row r="345" spans="1:25" ht="14.25" customHeight="1">
      <c r="A345" s="9">
        <v>2022</v>
      </c>
      <c r="B345" s="10" t="s">
        <v>1291</v>
      </c>
      <c r="C345" s="9" t="s">
        <v>190</v>
      </c>
      <c r="D345" s="9" t="s">
        <v>21</v>
      </c>
      <c r="E345" s="11" t="s">
        <v>74</v>
      </c>
      <c r="F345" s="60" t="s">
        <v>5576</v>
      </c>
      <c r="G345" s="9" t="s">
        <v>20</v>
      </c>
      <c r="H345" s="58">
        <v>13292968</v>
      </c>
      <c r="I345" s="58">
        <v>-1795</v>
      </c>
      <c r="J345" s="58">
        <v>97417269</v>
      </c>
      <c r="K345" s="58">
        <v>80045013</v>
      </c>
      <c r="L345" s="58">
        <v>108797022</v>
      </c>
      <c r="M345" s="58">
        <v>94719508</v>
      </c>
      <c r="N345" s="57">
        <v>15411049</v>
      </c>
      <c r="O345" s="62"/>
      <c r="P345" s="58">
        <v>5691212</v>
      </c>
      <c r="Q345" s="58">
        <v>-39129000</v>
      </c>
      <c r="R345" s="58">
        <v>262976169.88442999</v>
      </c>
      <c r="S345" s="58">
        <v>223847169.88442999</v>
      </c>
      <c r="T345" s="58">
        <v>8699120</v>
      </c>
      <c r="U345" s="196">
        <v>2660766</v>
      </c>
      <c r="V345" s="58">
        <v>9423254</v>
      </c>
      <c r="W345" s="58">
        <v>-49924666</v>
      </c>
      <c r="X345" s="61">
        <v>45110</v>
      </c>
      <c r="Y345" s="10" t="s">
        <v>60</v>
      </c>
    </row>
    <row r="346" spans="1:25" ht="14.25" customHeight="1">
      <c r="A346" s="9">
        <v>2022</v>
      </c>
      <c r="B346" s="10" t="s">
        <v>1289</v>
      </c>
      <c r="C346" s="9" t="s">
        <v>190</v>
      </c>
      <c r="D346" s="9" t="s">
        <v>21</v>
      </c>
      <c r="E346" s="11" t="s">
        <v>34</v>
      </c>
      <c r="F346" s="60" t="s">
        <v>1288</v>
      </c>
      <c r="G346" s="9" t="s">
        <v>20</v>
      </c>
      <c r="H346" s="58">
        <v>13717019</v>
      </c>
      <c r="I346" s="58"/>
      <c r="J346" s="58">
        <v>137804395</v>
      </c>
      <c r="K346" s="58">
        <v>120543202</v>
      </c>
      <c r="L346" s="58">
        <v>165589894</v>
      </c>
      <c r="M346" s="58">
        <v>143423066</v>
      </c>
      <c r="O346" s="62">
        <v>57512479</v>
      </c>
      <c r="P346" s="58">
        <v>20185890</v>
      </c>
      <c r="Q346" s="58">
        <v>-72484554</v>
      </c>
      <c r="R346" s="58">
        <v>480309899.36303127</v>
      </c>
      <c r="S346" s="58">
        <v>407825345.36303127</v>
      </c>
      <c r="T346" s="58">
        <v>14698202</v>
      </c>
      <c r="U346" s="196">
        <v>-4141.4126984126979</v>
      </c>
      <c r="V346" s="58">
        <v>46344242.58730159</v>
      </c>
      <c r="W346" s="58">
        <v>-149022282</v>
      </c>
      <c r="X346" s="61">
        <v>45201</v>
      </c>
      <c r="Y346" s="9" t="s">
        <v>115</v>
      </c>
    </row>
    <row r="347" spans="1:25" ht="14.25" customHeight="1">
      <c r="A347" s="9">
        <v>2022</v>
      </c>
      <c r="B347" s="10" t="s">
        <v>1287</v>
      </c>
      <c r="C347" s="9" t="s">
        <v>190</v>
      </c>
      <c r="D347" s="9" t="s">
        <v>21</v>
      </c>
      <c r="E347" s="11" t="s">
        <v>34</v>
      </c>
      <c r="F347" s="60" t="s">
        <v>1286</v>
      </c>
      <c r="G347" s="9" t="s">
        <v>20</v>
      </c>
      <c r="H347" s="58">
        <v>55939860</v>
      </c>
      <c r="I347" s="58">
        <v>-3442075</v>
      </c>
      <c r="J347" s="58">
        <v>146791837</v>
      </c>
      <c r="K347" s="58">
        <v>284890881</v>
      </c>
      <c r="L347" s="58">
        <v>183143329</v>
      </c>
      <c r="M347" s="58">
        <v>154227602</v>
      </c>
      <c r="O347" s="62">
        <v>66562795</v>
      </c>
      <c r="P347" s="58">
        <v>12841796</v>
      </c>
      <c r="Q347" s="58">
        <v>-75130685</v>
      </c>
      <c r="R347" s="58">
        <v>498501978.54251015</v>
      </c>
      <c r="S347" s="58">
        <v>423371293.54251015</v>
      </c>
      <c r="T347" s="58">
        <v>15465227</v>
      </c>
      <c r="U347" s="196">
        <v>-4436.9126984126988</v>
      </c>
      <c r="V347" s="58">
        <v>30237632.087301586</v>
      </c>
      <c r="W347" s="58">
        <v>-90382186</v>
      </c>
      <c r="X347" s="61">
        <v>45072</v>
      </c>
      <c r="Y347" s="9" t="s">
        <v>115</v>
      </c>
    </row>
    <row r="348" spans="1:25" ht="14.25" customHeight="1">
      <c r="A348" s="51">
        <v>2022</v>
      </c>
      <c r="B348" s="126" t="s">
        <v>5119</v>
      </c>
      <c r="C348" s="51" t="s">
        <v>190</v>
      </c>
      <c r="D348" s="51" t="s">
        <v>21</v>
      </c>
      <c r="E348" s="51" t="s">
        <v>32</v>
      </c>
      <c r="F348" s="127" t="s">
        <v>5527</v>
      </c>
      <c r="G348" s="51" t="s">
        <v>20</v>
      </c>
      <c r="H348" s="128">
        <v>1026282</v>
      </c>
      <c r="I348" s="128"/>
      <c r="J348" s="128">
        <v>2756390</v>
      </c>
      <c r="K348" s="128">
        <v>3223428</v>
      </c>
      <c r="L348" s="128">
        <v>3228559</v>
      </c>
      <c r="M348" s="128">
        <v>2848652</v>
      </c>
      <c r="N348" s="129"/>
      <c r="O348" s="130">
        <v>1482674</v>
      </c>
      <c r="P348" s="128">
        <v>343177</v>
      </c>
      <c r="Q348" s="128">
        <v>-1226967</v>
      </c>
      <c r="R348" s="128">
        <v>8151153.5302680386</v>
      </c>
      <c r="S348" s="128">
        <v>6924186.5302680386</v>
      </c>
      <c r="T348" s="128">
        <v>223618</v>
      </c>
      <c r="U348" s="196"/>
      <c r="V348" s="128"/>
      <c r="W348" s="128">
        <v>-211949</v>
      </c>
      <c r="X348" s="131">
        <v>45007</v>
      </c>
      <c r="Y348" s="132" t="s">
        <v>60</v>
      </c>
    </row>
    <row r="349" spans="1:25" ht="14.25" customHeight="1">
      <c r="A349" s="9">
        <v>2022</v>
      </c>
      <c r="B349" s="30" t="s">
        <v>5432</v>
      </c>
      <c r="C349" s="9" t="s">
        <v>53</v>
      </c>
      <c r="D349" s="9" t="s">
        <v>21</v>
      </c>
      <c r="E349" s="11" t="s">
        <v>105</v>
      </c>
      <c r="F349" s="60" t="s">
        <v>5433</v>
      </c>
      <c r="G349" s="9" t="s">
        <v>20</v>
      </c>
      <c r="H349" s="58">
        <v>27662478</v>
      </c>
      <c r="I349" s="58">
        <v>-14513894</v>
      </c>
      <c r="J349" s="58">
        <v>39783026</v>
      </c>
      <c r="K349" s="58">
        <v>69444316</v>
      </c>
      <c r="L349" s="58">
        <v>114445390</v>
      </c>
      <c r="M349" s="58">
        <v>51908022</v>
      </c>
      <c r="N349" s="57"/>
      <c r="O349" s="62">
        <v>26457418</v>
      </c>
      <c r="P349" s="58">
        <v>5214470</v>
      </c>
      <c r="Q349" s="58">
        <v>-24933753</v>
      </c>
      <c r="R349" s="58">
        <v>129452919</v>
      </c>
      <c r="S349" s="58">
        <v>104519166</v>
      </c>
      <c r="T349" s="58">
        <v>4984336</v>
      </c>
      <c r="U349" s="196">
        <v>8353777</v>
      </c>
      <c r="V349" s="58">
        <v>16372383</v>
      </c>
      <c r="W349" s="58">
        <v>47304396</v>
      </c>
      <c r="X349" s="61">
        <v>44973</v>
      </c>
      <c r="Y349" s="10" t="s">
        <v>60</v>
      </c>
    </row>
    <row r="350" spans="1:25" ht="14.25" customHeight="1">
      <c r="A350" s="9">
        <v>2022</v>
      </c>
      <c r="B350" s="10" t="s">
        <v>1285</v>
      </c>
      <c r="C350" s="9" t="s">
        <v>190</v>
      </c>
      <c r="D350" s="9" t="s">
        <v>21</v>
      </c>
      <c r="E350" s="11" t="s">
        <v>34</v>
      </c>
      <c r="F350" s="60" t="s">
        <v>1284</v>
      </c>
      <c r="G350" s="9" t="s">
        <v>20</v>
      </c>
      <c r="H350" s="58">
        <v>19160911</v>
      </c>
      <c r="I350" s="58"/>
      <c r="J350" s="58">
        <v>129254479</v>
      </c>
      <c r="K350" s="58">
        <v>118851834</v>
      </c>
      <c r="L350" s="58">
        <v>138667075</v>
      </c>
      <c r="M350" s="58">
        <v>123799962</v>
      </c>
      <c r="O350" s="62">
        <v>32918296</v>
      </c>
      <c r="P350" s="58">
        <v>13515390</v>
      </c>
      <c r="Q350" s="58">
        <v>-58952681</v>
      </c>
      <c r="R350" s="58">
        <v>394682180.47368425</v>
      </c>
      <c r="S350" s="58">
        <v>335729499.47368425</v>
      </c>
      <c r="T350" s="58">
        <v>12319629</v>
      </c>
      <c r="U350" s="196">
        <v>-3810.9523809523812</v>
      </c>
      <c r="V350" s="58">
        <v>48217198.047619045</v>
      </c>
      <c r="W350" s="58">
        <v>-128422357</v>
      </c>
      <c r="X350" s="61">
        <v>45209</v>
      </c>
      <c r="Y350" s="9" t="s">
        <v>115</v>
      </c>
    </row>
    <row r="351" spans="1:25" ht="14.25" customHeight="1">
      <c r="A351" s="9">
        <v>2022</v>
      </c>
      <c r="B351" s="9" t="s">
        <v>1930</v>
      </c>
      <c r="C351" s="9" t="s">
        <v>53</v>
      </c>
      <c r="D351" s="9" t="s">
        <v>21</v>
      </c>
      <c r="E351" s="11" t="s">
        <v>34</v>
      </c>
      <c r="F351" s="60">
        <v>22412</v>
      </c>
      <c r="G351" s="9" t="s">
        <v>20</v>
      </c>
      <c r="H351" s="58">
        <v>36197036</v>
      </c>
      <c r="I351" s="58">
        <v>-10101878</v>
      </c>
      <c r="J351" s="58">
        <v>65594236</v>
      </c>
      <c r="K351" s="58">
        <v>159555728</v>
      </c>
      <c r="L351" s="58">
        <v>129588102</v>
      </c>
      <c r="M351" s="58">
        <v>79742192</v>
      </c>
      <c r="N351" s="57"/>
      <c r="O351" s="62">
        <v>36772569</v>
      </c>
      <c r="P351" s="58">
        <v>4367799</v>
      </c>
      <c r="Q351" s="58">
        <v>53755408</v>
      </c>
      <c r="R351" s="58">
        <v>-241771414.73526907</v>
      </c>
      <c r="S351" s="58">
        <v>-188016006.73526907</v>
      </c>
      <c r="T351" s="58">
        <v>4795576</v>
      </c>
      <c r="U351" s="196">
        <v>28758290</v>
      </c>
      <c r="V351" s="58">
        <v>61302665</v>
      </c>
      <c r="W351" s="58">
        <v>-72981661</v>
      </c>
      <c r="X351" s="61">
        <v>45141</v>
      </c>
      <c r="Y351" s="9" t="s">
        <v>60</v>
      </c>
    </row>
    <row r="352" spans="1:25" ht="14.25" customHeight="1">
      <c r="A352" s="9">
        <v>2022</v>
      </c>
      <c r="B352" s="10" t="s">
        <v>1283</v>
      </c>
      <c r="C352" s="9" t="s">
        <v>190</v>
      </c>
      <c r="D352" s="9" t="s">
        <v>21</v>
      </c>
      <c r="E352" s="11" t="s">
        <v>34</v>
      </c>
      <c r="F352" s="60" t="s">
        <v>1282</v>
      </c>
      <c r="G352" s="9" t="s">
        <v>20</v>
      </c>
      <c r="H352" s="58">
        <v>5832318</v>
      </c>
      <c r="I352" s="58">
        <v>-150000</v>
      </c>
      <c r="J352" s="58">
        <v>45550874</v>
      </c>
      <c r="K352" s="58">
        <v>112100270</v>
      </c>
      <c r="L352" s="58">
        <v>53514102</v>
      </c>
      <c r="M352" s="58">
        <v>46581214</v>
      </c>
      <c r="N352" s="57"/>
      <c r="O352" s="62">
        <v>19218540</v>
      </c>
      <c r="P352" s="58">
        <v>3913950</v>
      </c>
      <c r="Q352" s="58">
        <v>-21649999</v>
      </c>
      <c r="R352" s="58">
        <v>114746848.67678136</v>
      </c>
      <c r="S352" s="58">
        <v>93096849.676781356</v>
      </c>
      <c r="T352" s="58">
        <v>6618385</v>
      </c>
      <c r="U352" s="196">
        <v>1618.1774193548388</v>
      </c>
      <c r="V352" s="58">
        <v>2267940.1774193547</v>
      </c>
      <c r="W352" s="58">
        <v>-137006670</v>
      </c>
      <c r="X352" s="61">
        <v>45201</v>
      </c>
      <c r="Y352" s="9" t="s">
        <v>115</v>
      </c>
    </row>
    <row r="353" spans="1:25" ht="14.25" customHeight="1">
      <c r="A353" s="9">
        <v>2022</v>
      </c>
      <c r="B353" s="10" t="s">
        <v>1281</v>
      </c>
      <c r="C353" s="9" t="s">
        <v>190</v>
      </c>
      <c r="D353" s="9" t="s">
        <v>21</v>
      </c>
      <c r="E353" s="11" t="s">
        <v>151</v>
      </c>
      <c r="F353" s="60" t="s">
        <v>1280</v>
      </c>
      <c r="G353" s="9" t="s">
        <v>20</v>
      </c>
      <c r="H353" s="58">
        <v>4265961</v>
      </c>
      <c r="I353" s="58"/>
      <c r="J353" s="58">
        <v>12616689</v>
      </c>
      <c r="K353" s="58">
        <v>20307562</v>
      </c>
      <c r="L353" s="58">
        <v>16755697</v>
      </c>
      <c r="M353" s="58">
        <v>14729583</v>
      </c>
      <c r="N353" s="57">
        <v>4246385</v>
      </c>
      <c r="O353" s="62">
        <v>69885</v>
      </c>
      <c r="P353" s="58">
        <v>820138</v>
      </c>
      <c r="Q353" s="58">
        <v>-4042172</v>
      </c>
      <c r="R353" s="58">
        <v>28726405.074896522</v>
      </c>
      <c r="S353" s="58">
        <v>24684233.074896522</v>
      </c>
      <c r="T353" s="58">
        <v>904160</v>
      </c>
      <c r="U353" s="196"/>
      <c r="V353" s="58">
        <v>12184144</v>
      </c>
      <c r="W353" s="58">
        <v>-12333898</v>
      </c>
      <c r="X353" s="61">
        <v>45005</v>
      </c>
      <c r="Y353" s="10" t="s">
        <v>60</v>
      </c>
    </row>
    <row r="354" spans="1:25" ht="14.25" customHeight="1">
      <c r="A354" s="9">
        <v>2022</v>
      </c>
      <c r="B354" s="9" t="s">
        <v>1929</v>
      </c>
      <c r="C354" s="9" t="s">
        <v>53</v>
      </c>
      <c r="D354" s="9" t="s">
        <v>21</v>
      </c>
      <c r="E354" s="11" t="s">
        <v>52</v>
      </c>
      <c r="F354" s="60">
        <v>22020</v>
      </c>
      <c r="G354" s="9" t="s">
        <v>20</v>
      </c>
      <c r="H354" s="58">
        <v>69718617</v>
      </c>
      <c r="I354" s="58">
        <v>-4150989</v>
      </c>
      <c r="J354" s="58">
        <v>86819411</v>
      </c>
      <c r="K354" s="58">
        <v>43201424</v>
      </c>
      <c r="L354" s="58">
        <v>225819343</v>
      </c>
      <c r="M354" s="58">
        <v>93440200</v>
      </c>
      <c r="O354" s="62">
        <v>62429544</v>
      </c>
      <c r="P354" s="58">
        <v>3570687</v>
      </c>
      <c r="Q354" s="58">
        <v>7419164</v>
      </c>
      <c r="R354" s="58">
        <v>-63357506.399999999</v>
      </c>
      <c r="S354" s="58">
        <v>-55938342.399999999</v>
      </c>
      <c r="T354" s="58">
        <v>6204494</v>
      </c>
      <c r="U354" s="196">
        <v>8337621</v>
      </c>
      <c r="V354" s="58">
        <v>22066756</v>
      </c>
      <c r="W354" s="58">
        <v>185911076</v>
      </c>
      <c r="X354" s="61">
        <v>45012</v>
      </c>
      <c r="Y354" s="9" t="s">
        <v>60</v>
      </c>
    </row>
    <row r="355" spans="1:25" ht="14.25" customHeight="1">
      <c r="A355" s="9">
        <v>2022</v>
      </c>
      <c r="B355" s="10" t="s">
        <v>1279</v>
      </c>
      <c r="C355" s="9" t="s">
        <v>190</v>
      </c>
      <c r="D355" s="9" t="s">
        <v>21</v>
      </c>
      <c r="E355" s="11" t="s">
        <v>52</v>
      </c>
      <c r="F355" s="60" t="s">
        <v>1278</v>
      </c>
      <c r="G355" s="9" t="s">
        <v>20</v>
      </c>
      <c r="H355" s="58">
        <v>109003427</v>
      </c>
      <c r="I355" s="58">
        <v>-276586</v>
      </c>
      <c r="J355" s="58">
        <v>871086008</v>
      </c>
      <c r="K355" s="58">
        <v>494968470</v>
      </c>
      <c r="L355" s="58">
        <v>1018154039</v>
      </c>
      <c r="M355" s="58">
        <v>887263285</v>
      </c>
      <c r="N355" s="57">
        <v>274661727</v>
      </c>
      <c r="O355" s="62"/>
      <c r="P355" s="58">
        <v>144705492</v>
      </c>
      <c r="Q355" s="58">
        <v>-363655000</v>
      </c>
      <c r="R355" s="58">
        <v>2468771447.2478127</v>
      </c>
      <c r="S355" s="58">
        <v>2105116447.2478127</v>
      </c>
      <c r="T355" s="58">
        <v>86083400</v>
      </c>
      <c r="U355" s="196"/>
      <c r="V355" s="58">
        <v>11624895</v>
      </c>
      <c r="W355" s="58">
        <v>-485432687</v>
      </c>
      <c r="X355" s="61">
        <v>44957</v>
      </c>
      <c r="Y355" s="10" t="s">
        <v>60</v>
      </c>
    </row>
    <row r="356" spans="1:25" ht="14.25" customHeight="1">
      <c r="A356" s="9">
        <v>2022</v>
      </c>
      <c r="B356" s="10" t="s">
        <v>5051</v>
      </c>
      <c r="C356" s="10" t="s">
        <v>190</v>
      </c>
      <c r="D356" s="9" t="s">
        <v>21</v>
      </c>
      <c r="E356" s="11" t="s">
        <v>151</v>
      </c>
      <c r="F356" s="60" t="s">
        <v>5634</v>
      </c>
      <c r="G356" s="9" t="s">
        <v>20</v>
      </c>
      <c r="H356" s="58">
        <v>1871537</v>
      </c>
      <c r="I356" s="58"/>
      <c r="J356" s="58">
        <v>2544807</v>
      </c>
      <c r="K356" s="58">
        <v>4309512</v>
      </c>
      <c r="L356" s="58">
        <v>3944417</v>
      </c>
      <c r="M356" s="58">
        <v>3017086</v>
      </c>
      <c r="N356" s="57">
        <v>2209776</v>
      </c>
      <c r="O356" s="62"/>
      <c r="P356" s="58">
        <v>232455</v>
      </c>
      <c r="Q356" s="58">
        <v>-1042639</v>
      </c>
      <c r="R356" s="58">
        <v>6844294.475545533</v>
      </c>
      <c r="S356" s="58">
        <v>5801655.475545533</v>
      </c>
      <c r="T356" s="58">
        <v>220205</v>
      </c>
      <c r="U356" s="196"/>
      <c r="V356" s="58"/>
      <c r="W356" s="58">
        <v>480978</v>
      </c>
      <c r="X356" s="61">
        <v>44909</v>
      </c>
      <c r="Y356" s="10" t="s">
        <v>60</v>
      </c>
    </row>
    <row r="357" spans="1:25" ht="14.25" customHeight="1">
      <c r="A357" s="9">
        <v>2022</v>
      </c>
      <c r="B357" s="30" t="s">
        <v>5180</v>
      </c>
      <c r="C357" s="9" t="s">
        <v>190</v>
      </c>
      <c r="D357" s="9" t="s">
        <v>21</v>
      </c>
      <c r="E357" s="11" t="s">
        <v>52</v>
      </c>
      <c r="F357" s="60" t="s">
        <v>5550</v>
      </c>
      <c r="G357" s="9" t="s">
        <v>20</v>
      </c>
      <c r="H357" s="58">
        <v>774760</v>
      </c>
      <c r="I357" s="58">
        <v>-27992</v>
      </c>
      <c r="J357" s="58">
        <v>3132971</v>
      </c>
      <c r="K357" s="58">
        <v>1677505</v>
      </c>
      <c r="L357" s="58">
        <v>4093580</v>
      </c>
      <c r="M357" s="58">
        <v>3232345</v>
      </c>
      <c r="N357" s="62">
        <v>1149935</v>
      </c>
      <c r="O357" s="62"/>
      <c r="P357" s="58">
        <v>414117</v>
      </c>
      <c r="Q357" s="58">
        <v>-1764000</v>
      </c>
      <c r="R357" s="58">
        <v>10887299.054987865</v>
      </c>
      <c r="S357" s="58">
        <v>9123299.0549878646</v>
      </c>
      <c r="T357" s="58">
        <v>361812</v>
      </c>
      <c r="U357" s="196"/>
      <c r="V357" s="58"/>
      <c r="W357" s="58">
        <v>-1983811</v>
      </c>
      <c r="X357" s="61">
        <v>44932</v>
      </c>
      <c r="Y357" s="10" t="s">
        <v>60</v>
      </c>
    </row>
    <row r="358" spans="1:25" ht="14.25" customHeight="1">
      <c r="A358" s="9">
        <v>2022</v>
      </c>
      <c r="B358" s="10" t="s">
        <v>1277</v>
      </c>
      <c r="C358" s="9" t="s">
        <v>190</v>
      </c>
      <c r="D358" s="9" t="s">
        <v>21</v>
      </c>
      <c r="E358" s="11" t="s">
        <v>29</v>
      </c>
      <c r="F358" s="60" t="s">
        <v>1276</v>
      </c>
      <c r="G358" s="9" t="s">
        <v>20</v>
      </c>
      <c r="H358" s="58">
        <v>10220422</v>
      </c>
      <c r="I358" s="58">
        <v>-229777</v>
      </c>
      <c r="J358" s="58">
        <v>15014201</v>
      </c>
      <c r="K358" s="58">
        <v>86180696</v>
      </c>
      <c r="L358" s="58">
        <v>25981115</v>
      </c>
      <c r="M358" s="58">
        <v>18260384</v>
      </c>
      <c r="N358" s="56">
        <v>12319312</v>
      </c>
      <c r="O358" s="62"/>
      <c r="P358" s="58">
        <v>2769536</v>
      </c>
      <c r="Q358" s="58">
        <v>-5777215</v>
      </c>
      <c r="R358" s="58">
        <v>40250089.473684214</v>
      </c>
      <c r="S358" s="58">
        <v>34472874.473684214</v>
      </c>
      <c r="T358" s="58">
        <v>1175505</v>
      </c>
      <c r="U358" s="196"/>
      <c r="V358" s="58">
        <v>872769</v>
      </c>
      <c r="W358" s="58">
        <v>-13312171</v>
      </c>
      <c r="X358" s="61">
        <v>44987</v>
      </c>
      <c r="Y358" s="10" t="s">
        <v>60</v>
      </c>
    </row>
    <row r="359" spans="1:25" ht="14.25" customHeight="1">
      <c r="A359" s="9">
        <v>2022</v>
      </c>
      <c r="B359" s="9" t="s">
        <v>1928</v>
      </c>
      <c r="C359" s="9" t="s">
        <v>53</v>
      </c>
      <c r="D359" s="9" t="s">
        <v>21</v>
      </c>
      <c r="E359" s="11" t="s">
        <v>29</v>
      </c>
      <c r="F359" s="60">
        <v>22594</v>
      </c>
      <c r="G359" s="9" t="s">
        <v>20</v>
      </c>
      <c r="H359" s="58">
        <v>58547685</v>
      </c>
      <c r="I359" s="58">
        <v>-3488244</v>
      </c>
      <c r="J359" s="58">
        <v>42096767</v>
      </c>
      <c r="K359" s="58">
        <v>5450104</v>
      </c>
      <c r="L359" s="58">
        <v>71410999</v>
      </c>
      <c r="M359" s="58">
        <v>48576621</v>
      </c>
      <c r="N359" s="57"/>
      <c r="O359" s="62">
        <v>62665986</v>
      </c>
      <c r="P359" s="58">
        <v>7686599</v>
      </c>
      <c r="Q359" s="58">
        <v>-28232546</v>
      </c>
      <c r="R359" s="58">
        <v>232962712.40000001</v>
      </c>
      <c r="S359" s="58">
        <v>204730166.40000001</v>
      </c>
      <c r="T359" s="58">
        <v>5525189</v>
      </c>
      <c r="U359" s="196">
        <v>2309014</v>
      </c>
      <c r="V359" s="58">
        <v>9889028</v>
      </c>
      <c r="W359" s="58">
        <v>100133727</v>
      </c>
      <c r="X359" s="61">
        <v>45015</v>
      </c>
      <c r="Y359" s="9" t="s">
        <v>60</v>
      </c>
    </row>
    <row r="360" spans="1:25" ht="14.25" customHeight="1">
      <c r="A360" s="51">
        <v>2022</v>
      </c>
      <c r="B360" s="132" t="s">
        <v>1275</v>
      </c>
      <c r="C360" s="51" t="s">
        <v>190</v>
      </c>
      <c r="D360" s="51" t="s">
        <v>21</v>
      </c>
      <c r="E360" s="51" t="s">
        <v>78</v>
      </c>
      <c r="F360" s="127" t="s">
        <v>1274</v>
      </c>
      <c r="G360" s="51" t="s">
        <v>20</v>
      </c>
      <c r="H360" s="128">
        <v>18306819</v>
      </c>
      <c r="I360" s="128"/>
      <c r="J360" s="128">
        <v>41816819</v>
      </c>
      <c r="K360" s="128">
        <v>19263</v>
      </c>
      <c r="L360" s="128">
        <v>51107358</v>
      </c>
      <c r="M360" s="128">
        <v>46822326</v>
      </c>
      <c r="N360" s="129"/>
      <c r="O360" s="130">
        <v>24728929</v>
      </c>
      <c r="P360" s="128">
        <v>4135546</v>
      </c>
      <c r="Q360" s="128">
        <v>-21119678</v>
      </c>
      <c r="R360" s="128">
        <v>140421212.145749</v>
      </c>
      <c r="S360" s="128">
        <v>119301534.145749</v>
      </c>
      <c r="T360" s="128">
        <v>4134468</v>
      </c>
      <c r="U360" s="196">
        <v>-1259.6984126984128</v>
      </c>
      <c r="V360" s="128">
        <v>1667990.3015873015</v>
      </c>
      <c r="W360" s="128">
        <v>-1684490</v>
      </c>
      <c r="X360" s="131">
        <v>44940</v>
      </c>
      <c r="Y360" s="51" t="s">
        <v>115</v>
      </c>
    </row>
    <row r="361" spans="1:25" ht="14.25" customHeight="1">
      <c r="A361" s="9">
        <v>2022</v>
      </c>
      <c r="B361" s="9" t="s">
        <v>1927</v>
      </c>
      <c r="C361" s="9" t="s">
        <v>53</v>
      </c>
      <c r="D361" s="9" t="s">
        <v>21</v>
      </c>
      <c r="E361" s="11" t="s">
        <v>28</v>
      </c>
      <c r="F361" s="60">
        <v>22678</v>
      </c>
      <c r="G361" s="9" t="s">
        <v>20</v>
      </c>
      <c r="H361" s="58">
        <v>28857478</v>
      </c>
      <c r="I361" s="58">
        <v>-20868536</v>
      </c>
      <c r="J361" s="58">
        <v>70877042</v>
      </c>
      <c r="K361" s="58">
        <v>54692385</v>
      </c>
      <c r="L361" s="58">
        <v>137210955</v>
      </c>
      <c r="M361" s="58">
        <v>92265660</v>
      </c>
      <c r="N361" s="57"/>
      <c r="O361" s="62">
        <v>32515920</v>
      </c>
      <c r="P361" s="58">
        <v>10353091</v>
      </c>
      <c r="Q361" s="58">
        <v>-31663152</v>
      </c>
      <c r="R361" s="58">
        <v>255967403</v>
      </c>
      <c r="S361" s="58">
        <v>224304251</v>
      </c>
      <c r="T361" s="58">
        <v>8467793</v>
      </c>
      <c r="U361" s="196">
        <v>7820258</v>
      </c>
      <c r="V361" s="58">
        <v>12113763</v>
      </c>
      <c r="W361" s="58">
        <v>116747662</v>
      </c>
      <c r="X361" s="61">
        <v>45001</v>
      </c>
      <c r="Y361" s="9"/>
    </row>
    <row r="362" spans="1:25" ht="14.25" customHeight="1">
      <c r="A362" s="9">
        <v>2022</v>
      </c>
      <c r="B362" s="10" t="s">
        <v>1273</v>
      </c>
      <c r="C362" s="9" t="s">
        <v>190</v>
      </c>
      <c r="D362" s="9" t="s">
        <v>21</v>
      </c>
      <c r="E362" s="11" t="s">
        <v>28</v>
      </c>
      <c r="F362" s="60" t="s">
        <v>1272</v>
      </c>
      <c r="G362" s="9" t="s">
        <v>20</v>
      </c>
      <c r="H362" s="58">
        <v>21501639</v>
      </c>
      <c r="I362" s="58">
        <v>-300000</v>
      </c>
      <c r="J362" s="58">
        <v>73866764</v>
      </c>
      <c r="K362" s="58">
        <v>85357414</v>
      </c>
      <c r="L362" s="58">
        <v>77734100</v>
      </c>
      <c r="M362" s="58">
        <v>75253542</v>
      </c>
      <c r="N362" s="57"/>
      <c r="O362" s="62">
        <v>27256291</v>
      </c>
      <c r="P362" s="58">
        <v>5159382</v>
      </c>
      <c r="Q362" s="58">
        <v>-38866047</v>
      </c>
      <c r="R362" s="58">
        <v>270533769.73684216</v>
      </c>
      <c r="S362" s="58">
        <v>231667722.73684213</v>
      </c>
      <c r="T362" s="58">
        <v>7952441</v>
      </c>
      <c r="U362" s="196"/>
      <c r="V362" s="58">
        <v>9168266</v>
      </c>
      <c r="W362" s="58">
        <v>-81508948</v>
      </c>
      <c r="X362" s="61">
        <v>44977</v>
      </c>
      <c r="Y362" s="10" t="s">
        <v>60</v>
      </c>
    </row>
    <row r="363" spans="1:25" ht="14.25" customHeight="1">
      <c r="A363" s="9">
        <v>2022</v>
      </c>
      <c r="B363" s="10" t="s">
        <v>1271</v>
      </c>
      <c r="C363" s="9" t="s">
        <v>190</v>
      </c>
      <c r="D363" s="9" t="s">
        <v>21</v>
      </c>
      <c r="E363" s="11" t="s">
        <v>96</v>
      </c>
      <c r="F363" s="60" t="s">
        <v>1270</v>
      </c>
      <c r="G363" s="9" t="s">
        <v>20</v>
      </c>
      <c r="H363" s="58">
        <v>22086384</v>
      </c>
      <c r="I363" s="58">
        <v>-35242</v>
      </c>
      <c r="J363" s="58">
        <v>49184353</v>
      </c>
      <c r="K363" s="58">
        <v>48216009</v>
      </c>
      <c r="L363" s="58">
        <v>60681571</v>
      </c>
      <c r="M363" s="58">
        <v>53025564</v>
      </c>
      <c r="O363" s="62">
        <v>24615102</v>
      </c>
      <c r="P363" s="58">
        <v>7145597</v>
      </c>
      <c r="Q363" s="58">
        <v>-25093009</v>
      </c>
      <c r="R363" s="58">
        <v>168751775.41118422</v>
      </c>
      <c r="S363" s="58">
        <v>143658766.41118422</v>
      </c>
      <c r="T363" s="58">
        <v>4919145</v>
      </c>
      <c r="U363" s="196">
        <v>2010262</v>
      </c>
      <c r="V363" s="58">
        <v>2461428</v>
      </c>
      <c r="W363" s="58">
        <v>-23750442</v>
      </c>
      <c r="X363" s="61">
        <v>45010</v>
      </c>
      <c r="Y363" s="10" t="s">
        <v>60</v>
      </c>
    </row>
    <row r="364" spans="1:25" ht="14.25" customHeight="1">
      <c r="A364" s="9">
        <v>2022</v>
      </c>
      <c r="B364" s="10" t="s">
        <v>1269</v>
      </c>
      <c r="C364" s="9" t="s">
        <v>190</v>
      </c>
      <c r="D364" s="9" t="s">
        <v>21</v>
      </c>
      <c r="E364" s="11" t="s">
        <v>109</v>
      </c>
      <c r="F364" s="60" t="s">
        <v>1268</v>
      </c>
      <c r="G364" s="9" t="s">
        <v>20</v>
      </c>
      <c r="H364" s="58">
        <v>10658676</v>
      </c>
      <c r="I364" s="58">
        <v>-2682960</v>
      </c>
      <c r="J364" s="58">
        <v>34370742</v>
      </c>
      <c r="K364" s="58">
        <v>31857606</v>
      </c>
      <c r="L364" s="58">
        <v>40282507</v>
      </c>
      <c r="M364" s="58">
        <v>36274857</v>
      </c>
      <c r="N364" s="57"/>
      <c r="O364" s="62">
        <v>13754452</v>
      </c>
      <c r="P364" s="58">
        <v>2367301</v>
      </c>
      <c r="Q364" s="58">
        <v>-18656037</v>
      </c>
      <c r="R364" s="58">
        <v>129327743.33881581</v>
      </c>
      <c r="S364" s="58">
        <v>110671706.33881581</v>
      </c>
      <c r="T364" s="58">
        <v>3693219</v>
      </c>
      <c r="U364" s="196"/>
      <c r="V364" s="58">
        <v>5714428</v>
      </c>
      <c r="W364" s="58">
        <v>-21416183</v>
      </c>
      <c r="X364" s="61">
        <v>44951</v>
      </c>
      <c r="Y364" s="10" t="s">
        <v>60</v>
      </c>
    </row>
    <row r="365" spans="1:25" ht="14.25" customHeight="1">
      <c r="A365" s="9">
        <v>2022</v>
      </c>
      <c r="B365" s="30" t="s">
        <v>2116</v>
      </c>
      <c r="C365" s="9" t="s">
        <v>53</v>
      </c>
      <c r="D365" s="9" t="s">
        <v>21</v>
      </c>
      <c r="E365" s="11" t="s">
        <v>28</v>
      </c>
      <c r="F365" s="60">
        <v>22804</v>
      </c>
      <c r="G365" s="9" t="s">
        <v>20</v>
      </c>
      <c r="H365" s="58">
        <v>32192916</v>
      </c>
      <c r="I365" s="58">
        <v>-1373710</v>
      </c>
      <c r="J365" s="58">
        <v>115498758</v>
      </c>
      <c r="K365" s="58">
        <v>237228985</v>
      </c>
      <c r="L365" s="58">
        <v>285240045</v>
      </c>
      <c r="M365" s="58">
        <v>122192952</v>
      </c>
      <c r="N365" s="57"/>
      <c r="O365" s="62">
        <v>57263506</v>
      </c>
      <c r="P365" s="58">
        <v>12431660</v>
      </c>
      <c r="Q365" s="58">
        <v>-171353283</v>
      </c>
      <c r="R365" s="58">
        <v>929698299</v>
      </c>
      <c r="S365" s="58">
        <v>758345016</v>
      </c>
      <c r="T365" s="58">
        <v>32364117</v>
      </c>
      <c r="U365" s="196"/>
      <c r="V365" s="58"/>
      <c r="W365" s="58">
        <v>-107983120</v>
      </c>
      <c r="X365" s="61">
        <v>45205</v>
      </c>
      <c r="Y365" s="9"/>
    </row>
    <row r="366" spans="1:25" ht="14.25" customHeight="1">
      <c r="A366" s="9">
        <v>2022</v>
      </c>
      <c r="B366" s="10" t="s">
        <v>1267</v>
      </c>
      <c r="C366" s="9" t="s">
        <v>190</v>
      </c>
      <c r="D366" s="9" t="s">
        <v>21</v>
      </c>
      <c r="E366" s="11" t="s">
        <v>28</v>
      </c>
      <c r="F366" s="60" t="s">
        <v>1266</v>
      </c>
      <c r="G366" s="9" t="s">
        <v>20</v>
      </c>
      <c r="H366" s="58">
        <v>31979901</v>
      </c>
      <c r="I366" s="58"/>
      <c r="J366" s="58">
        <v>119327050</v>
      </c>
      <c r="K366" s="58">
        <v>197426643</v>
      </c>
      <c r="L366" s="58">
        <v>142376636</v>
      </c>
      <c r="M366" s="58">
        <v>127603765</v>
      </c>
      <c r="N366" s="57"/>
      <c r="O366" s="62">
        <v>38674687</v>
      </c>
      <c r="P366" s="58">
        <v>9736243</v>
      </c>
      <c r="Q366" s="58">
        <v>-58775108</v>
      </c>
      <c r="R366" s="58">
        <v>399267200.90460527</v>
      </c>
      <c r="S366" s="58">
        <v>340492092.90460527</v>
      </c>
      <c r="T366" s="58">
        <v>11996378</v>
      </c>
      <c r="U366" s="196"/>
      <c r="V366" s="58">
        <v>21168537</v>
      </c>
      <c r="W366" s="58">
        <v>-111545527</v>
      </c>
      <c r="X366" s="61">
        <v>44984</v>
      </c>
      <c r="Y366" s="10" t="s">
        <v>60</v>
      </c>
    </row>
    <row r="367" spans="1:25" ht="14.25" customHeight="1">
      <c r="A367" s="9">
        <v>2022</v>
      </c>
      <c r="B367" s="10" t="s">
        <v>1265</v>
      </c>
      <c r="C367" s="9" t="s">
        <v>190</v>
      </c>
      <c r="D367" s="9" t="s">
        <v>21</v>
      </c>
      <c r="E367" s="11" t="s">
        <v>28</v>
      </c>
      <c r="F367" s="60" t="s">
        <v>1264</v>
      </c>
      <c r="G367" s="9" t="s">
        <v>20</v>
      </c>
      <c r="H367" s="58">
        <v>40051419</v>
      </c>
      <c r="I367" s="58">
        <v>-4849581</v>
      </c>
      <c r="J367" s="58">
        <v>236461711</v>
      </c>
      <c r="K367" s="58">
        <v>192546541</v>
      </c>
      <c r="L367" s="58">
        <v>264875353</v>
      </c>
      <c r="M367" s="58">
        <v>241961719</v>
      </c>
      <c r="O367" s="62">
        <v>48963570</v>
      </c>
      <c r="P367" s="58">
        <v>12703186</v>
      </c>
      <c r="Q367" s="58">
        <v>-119760526</v>
      </c>
      <c r="R367" s="58">
        <v>790974967.61943316</v>
      </c>
      <c r="S367" s="58">
        <v>671214441.61943316</v>
      </c>
      <c r="T367" s="58">
        <v>23466017</v>
      </c>
      <c r="U367" s="196">
        <v>-7740.230158730159</v>
      </c>
      <c r="V367" s="58">
        <v>33138240.769841269</v>
      </c>
      <c r="W367" s="58">
        <v>-176569848</v>
      </c>
      <c r="X367" s="61">
        <v>45235</v>
      </c>
      <c r="Y367" s="9" t="s">
        <v>115</v>
      </c>
    </row>
    <row r="368" spans="1:25" ht="14.25" customHeight="1">
      <c r="A368" s="9">
        <v>2022</v>
      </c>
      <c r="B368" s="10" t="s">
        <v>1263</v>
      </c>
      <c r="C368" s="9" t="s">
        <v>190</v>
      </c>
      <c r="D368" s="9" t="s">
        <v>21</v>
      </c>
      <c r="E368" s="11" t="s">
        <v>164</v>
      </c>
      <c r="F368" s="60" t="s">
        <v>1262</v>
      </c>
      <c r="G368" s="9" t="s">
        <v>20</v>
      </c>
      <c r="H368" s="58">
        <v>2480703</v>
      </c>
      <c r="I368" s="58">
        <v>-50000</v>
      </c>
      <c r="J368" s="58">
        <v>17906572</v>
      </c>
      <c r="K368" s="58">
        <v>2124355</v>
      </c>
      <c r="L368" s="58">
        <v>22797953</v>
      </c>
      <c r="M368" s="58">
        <v>17064110</v>
      </c>
      <c r="N368" s="58">
        <v>2216038</v>
      </c>
      <c r="O368" s="62"/>
      <c r="P368" s="58">
        <v>1238425</v>
      </c>
      <c r="Q368" s="58">
        <v>-7304229</v>
      </c>
      <c r="R368" s="58">
        <v>48354556.140935436</v>
      </c>
      <c r="S368" s="58">
        <v>41050327.140935436</v>
      </c>
      <c r="T368" s="58">
        <v>1375502</v>
      </c>
      <c r="U368" s="196"/>
      <c r="V368" s="58"/>
      <c r="W368" s="58">
        <v>-4014461</v>
      </c>
      <c r="X368" s="61">
        <v>44604</v>
      </c>
      <c r="Y368" s="10" t="s">
        <v>60</v>
      </c>
    </row>
    <row r="369" spans="1:25" ht="14.25" customHeight="1">
      <c r="A369" s="9">
        <v>2022</v>
      </c>
      <c r="B369" s="10" t="s">
        <v>1261</v>
      </c>
      <c r="C369" s="9" t="s">
        <v>190</v>
      </c>
      <c r="D369" s="9" t="s">
        <v>21</v>
      </c>
      <c r="E369" s="11" t="s">
        <v>118</v>
      </c>
      <c r="F369" s="60" t="s">
        <v>1260</v>
      </c>
      <c r="G369" s="9" t="s">
        <v>20</v>
      </c>
      <c r="H369" s="58">
        <v>45938709</v>
      </c>
      <c r="I369" s="58">
        <v>-9332194</v>
      </c>
      <c r="J369" s="58">
        <v>177000369</v>
      </c>
      <c r="K369" s="58">
        <v>117689799</v>
      </c>
      <c r="L369" s="58">
        <v>192042219</v>
      </c>
      <c r="M369" s="58">
        <v>181675812</v>
      </c>
      <c r="O369" s="62">
        <v>77497724</v>
      </c>
      <c r="P369" s="58">
        <v>25676506</v>
      </c>
      <c r="Q369" s="58">
        <v>-86334232</v>
      </c>
      <c r="R369" s="58">
        <v>600674340.8906883</v>
      </c>
      <c r="S369" s="58">
        <v>514340108.8906883</v>
      </c>
      <c r="T369" s="58">
        <v>17493193</v>
      </c>
      <c r="U369" s="196">
        <v>-6296.7142857142853</v>
      </c>
      <c r="V369" s="58">
        <v>19800359.285714287</v>
      </c>
      <c r="W369" s="58">
        <v>-97300053</v>
      </c>
      <c r="X369" s="61">
        <v>44951</v>
      </c>
      <c r="Y369" s="9" t="s">
        <v>115</v>
      </c>
    </row>
    <row r="370" spans="1:25" ht="14.25" customHeight="1">
      <c r="A370" s="9">
        <v>2022</v>
      </c>
      <c r="B370" s="9" t="s">
        <v>1926</v>
      </c>
      <c r="C370" s="9" t="s">
        <v>53</v>
      </c>
      <c r="D370" s="9" t="s">
        <v>21</v>
      </c>
      <c r="E370" s="11" t="s">
        <v>127</v>
      </c>
      <c r="F370" s="60">
        <v>23042</v>
      </c>
      <c r="G370" s="9" t="s">
        <v>20</v>
      </c>
      <c r="H370" s="58">
        <v>9905874</v>
      </c>
      <c r="I370" s="58">
        <v>-7506000</v>
      </c>
      <c r="J370" s="58">
        <v>37613615</v>
      </c>
      <c r="K370" s="58">
        <v>31060706</v>
      </c>
      <c r="L370" s="58">
        <v>82459180</v>
      </c>
      <c r="M370" s="58">
        <v>47305678</v>
      </c>
      <c r="N370" s="57"/>
      <c r="O370" s="62">
        <v>1398662</v>
      </c>
      <c r="P370" s="58">
        <v>1932220</v>
      </c>
      <c r="Q370" s="58">
        <v>-44464543</v>
      </c>
      <c r="R370" s="58">
        <v>216553533.80806571</v>
      </c>
      <c r="S370" s="58">
        <v>172088990.80806571</v>
      </c>
      <c r="T370" s="58">
        <v>6932018</v>
      </c>
      <c r="U370" s="196"/>
      <c r="V370" s="58"/>
      <c r="W370" s="58">
        <v>-21452538</v>
      </c>
      <c r="X370" s="61">
        <v>45013</v>
      </c>
      <c r="Y370" s="9" t="s">
        <v>60</v>
      </c>
    </row>
    <row r="371" spans="1:25" ht="14.25" customHeight="1">
      <c r="A371" s="9">
        <v>2022</v>
      </c>
      <c r="B371" s="10" t="s">
        <v>1259</v>
      </c>
      <c r="C371" s="9" t="s">
        <v>190</v>
      </c>
      <c r="D371" s="9" t="s">
        <v>21</v>
      </c>
      <c r="E371" s="11" t="s">
        <v>127</v>
      </c>
      <c r="F371" s="60" t="s">
        <v>1258</v>
      </c>
      <c r="G371" s="9" t="s">
        <v>20</v>
      </c>
      <c r="H371" s="58">
        <v>24003630</v>
      </c>
      <c r="I371" s="58">
        <v>-123080</v>
      </c>
      <c r="J371" s="58">
        <v>52636191</v>
      </c>
      <c r="K371" s="58">
        <v>102306139</v>
      </c>
      <c r="L371" s="58">
        <v>72696887</v>
      </c>
      <c r="M371" s="58">
        <v>64221947</v>
      </c>
      <c r="N371" s="56">
        <v>27119265</v>
      </c>
      <c r="O371" s="62"/>
      <c r="P371" s="58">
        <v>4824575</v>
      </c>
      <c r="Q371" s="58">
        <v>-23222993</v>
      </c>
      <c r="R371" s="58">
        <v>154326245.58071962</v>
      </c>
      <c r="S371" s="58">
        <v>131103252.58071962</v>
      </c>
      <c r="T371" s="58">
        <v>4391470</v>
      </c>
      <c r="U371" s="196"/>
      <c r="V371" s="58">
        <v>9940364</v>
      </c>
      <c r="W371" s="58">
        <v>-47395991</v>
      </c>
      <c r="X371" s="61">
        <v>45015</v>
      </c>
      <c r="Y371" s="10" t="s">
        <v>60</v>
      </c>
    </row>
    <row r="372" spans="1:25" ht="14.25" customHeight="1">
      <c r="A372" s="51">
        <v>2022</v>
      </c>
      <c r="B372" s="132" t="s">
        <v>1257</v>
      </c>
      <c r="C372" s="51" t="s">
        <v>190</v>
      </c>
      <c r="D372" s="51" t="s">
        <v>21</v>
      </c>
      <c r="E372" s="51" t="s">
        <v>76</v>
      </c>
      <c r="F372" s="127" t="s">
        <v>1256</v>
      </c>
      <c r="G372" s="51" t="s">
        <v>20</v>
      </c>
      <c r="H372" s="128">
        <v>11682101</v>
      </c>
      <c r="I372" s="128">
        <v>-10912</v>
      </c>
      <c r="J372" s="128">
        <v>37656679</v>
      </c>
      <c r="K372" s="128">
        <v>156319</v>
      </c>
      <c r="L372" s="128">
        <v>41176616</v>
      </c>
      <c r="M372" s="128">
        <v>39439097</v>
      </c>
      <c r="N372" s="134">
        <v>15089768</v>
      </c>
      <c r="O372" s="130"/>
      <c r="P372" s="128">
        <v>3447621</v>
      </c>
      <c r="Q372" s="128">
        <v>-18893158</v>
      </c>
      <c r="R372" s="128">
        <v>134831214.48911783</v>
      </c>
      <c r="S372" s="128">
        <v>115938056.48911783</v>
      </c>
      <c r="T372" s="128">
        <v>3859966</v>
      </c>
      <c r="U372" s="196"/>
      <c r="V372" s="128"/>
      <c r="W372" s="128">
        <v>-4686687</v>
      </c>
      <c r="X372" s="131">
        <v>44907</v>
      </c>
      <c r="Y372" s="132" t="s">
        <v>60</v>
      </c>
    </row>
    <row r="373" spans="1:25" ht="14.25" customHeight="1">
      <c r="A373" s="9">
        <v>2022</v>
      </c>
      <c r="B373" s="10" t="s">
        <v>1255</v>
      </c>
      <c r="C373" s="9" t="s">
        <v>190</v>
      </c>
      <c r="D373" s="9" t="s">
        <v>21</v>
      </c>
      <c r="E373" s="11" t="s">
        <v>98</v>
      </c>
      <c r="F373" s="60" t="s">
        <v>1254</v>
      </c>
      <c r="G373" s="9" t="s">
        <v>20</v>
      </c>
      <c r="H373" s="58">
        <v>27202269</v>
      </c>
      <c r="I373" s="58">
        <v>-1733705</v>
      </c>
      <c r="J373" s="58">
        <v>125939311</v>
      </c>
      <c r="K373" s="58">
        <v>176594123</v>
      </c>
      <c r="L373" s="58">
        <v>143423067</v>
      </c>
      <c r="M373" s="58">
        <v>124579021</v>
      </c>
      <c r="O373" s="62">
        <v>39325950</v>
      </c>
      <c r="P373" s="58">
        <v>8129769</v>
      </c>
      <c r="Q373" s="58">
        <v>-61341904</v>
      </c>
      <c r="R373" s="58">
        <v>430909165.18218625</v>
      </c>
      <c r="S373" s="58">
        <v>369567261.18218625</v>
      </c>
      <c r="T373" s="58">
        <v>10771049</v>
      </c>
      <c r="U373" s="196"/>
      <c r="V373" s="58">
        <v>38278992</v>
      </c>
      <c r="W373" s="58">
        <v>-121892431</v>
      </c>
      <c r="X373" s="61">
        <v>45063</v>
      </c>
      <c r="Y373" s="10" t="s">
        <v>60</v>
      </c>
    </row>
    <row r="374" spans="1:25" ht="14.25" customHeight="1">
      <c r="A374" s="9">
        <v>2022</v>
      </c>
      <c r="B374" s="10" t="s">
        <v>1253</v>
      </c>
      <c r="C374" s="9" t="s">
        <v>190</v>
      </c>
      <c r="D374" s="9" t="s">
        <v>21</v>
      </c>
      <c r="E374" s="11" t="s">
        <v>123</v>
      </c>
      <c r="F374" s="60" t="s">
        <v>1252</v>
      </c>
      <c r="G374" s="9" t="s">
        <v>20</v>
      </c>
      <c r="H374" s="58">
        <v>4767859</v>
      </c>
      <c r="I374" s="58">
        <v>-556161</v>
      </c>
      <c r="J374" s="58">
        <v>14278595</v>
      </c>
      <c r="K374" s="58">
        <v>157413</v>
      </c>
      <c r="L374" s="58">
        <v>17438557</v>
      </c>
      <c r="M374" s="58">
        <v>14641154</v>
      </c>
      <c r="N374" s="57"/>
      <c r="O374" s="62">
        <v>7062862</v>
      </c>
      <c r="P374" s="58">
        <v>2514748</v>
      </c>
      <c r="Q374" s="58">
        <v>-9090306</v>
      </c>
      <c r="R374" s="58">
        <v>60833970.065789476</v>
      </c>
      <c r="S374" s="58">
        <v>51743664.065789476</v>
      </c>
      <c r="T374" s="58">
        <v>1767494</v>
      </c>
      <c r="U374" s="196"/>
      <c r="V374" s="58"/>
      <c r="W374" s="58">
        <v>-3483550</v>
      </c>
      <c r="X374" s="61">
        <v>44910</v>
      </c>
      <c r="Y374" s="10" t="s">
        <v>60</v>
      </c>
    </row>
    <row r="375" spans="1:25" ht="14.25" customHeight="1">
      <c r="A375" s="9">
        <v>2022</v>
      </c>
      <c r="B375" s="10" t="s">
        <v>2118</v>
      </c>
      <c r="C375" s="9" t="s">
        <v>53</v>
      </c>
      <c r="D375" s="9" t="s">
        <v>21</v>
      </c>
      <c r="E375" s="11" t="s">
        <v>149</v>
      </c>
      <c r="F375" s="60" t="s">
        <v>5488</v>
      </c>
      <c r="G375" s="9" t="s">
        <v>20</v>
      </c>
      <c r="H375" s="58">
        <v>3322060</v>
      </c>
      <c r="I375" s="58"/>
      <c r="J375" s="58">
        <v>4781418</v>
      </c>
      <c r="K375" s="58">
        <v>8738499</v>
      </c>
      <c r="L375" s="58">
        <v>16316983</v>
      </c>
      <c r="M375" s="58">
        <v>5160637</v>
      </c>
      <c r="N375" s="62">
        <v>4293231</v>
      </c>
      <c r="O375" s="62"/>
      <c r="P375" s="58">
        <v>752392</v>
      </c>
      <c r="Q375" s="58">
        <v>-2866479</v>
      </c>
      <c r="R375" s="58">
        <v>25328297.678360879</v>
      </c>
      <c r="S375" s="58">
        <v>22461818.678360879</v>
      </c>
      <c r="T375" s="58">
        <v>740634</v>
      </c>
      <c r="U375" s="196"/>
      <c r="V375" s="58"/>
      <c r="W375" s="58">
        <v>2001333</v>
      </c>
      <c r="X375" s="61">
        <v>44944</v>
      </c>
      <c r="Y375" s="10" t="s">
        <v>60</v>
      </c>
    </row>
    <row r="376" spans="1:25" ht="14.25" customHeight="1">
      <c r="A376" s="9">
        <v>2022</v>
      </c>
      <c r="B376" s="10" t="s">
        <v>1251</v>
      </c>
      <c r="C376" s="9" t="s">
        <v>190</v>
      </c>
      <c r="D376" s="9" t="s">
        <v>21</v>
      </c>
      <c r="E376" s="11" t="s">
        <v>149</v>
      </c>
      <c r="F376" s="60" t="s">
        <v>1250</v>
      </c>
      <c r="G376" s="9" t="s">
        <v>20</v>
      </c>
      <c r="H376" s="58">
        <v>14586910</v>
      </c>
      <c r="I376" s="58">
        <v>-23159</v>
      </c>
      <c r="J376" s="58">
        <v>37821430</v>
      </c>
      <c r="K376" s="58">
        <v>33656036</v>
      </c>
      <c r="L376" s="58">
        <v>46167824</v>
      </c>
      <c r="M376" s="58">
        <v>41056256</v>
      </c>
      <c r="O376" s="62">
        <v>22071251</v>
      </c>
      <c r="P376" s="58">
        <v>8178818</v>
      </c>
      <c r="Q376" s="58">
        <v>-17232659</v>
      </c>
      <c r="R376" s="58">
        <v>116379521.8623482</v>
      </c>
      <c r="S376" s="58">
        <v>99146862.862348199</v>
      </c>
      <c r="T376" s="58">
        <v>3670630</v>
      </c>
      <c r="U376" s="196">
        <v>-1105.4444444444446</v>
      </c>
      <c r="V376" s="58">
        <v>9347505.555555556</v>
      </c>
      <c r="W376" s="58">
        <v>-19250486</v>
      </c>
      <c r="X376" s="61">
        <v>45020</v>
      </c>
      <c r="Y376" s="9" t="s">
        <v>115</v>
      </c>
    </row>
    <row r="377" spans="1:25" ht="14.25" customHeight="1">
      <c r="A377" s="9">
        <v>2022</v>
      </c>
      <c r="B377" s="10" t="s">
        <v>1249</v>
      </c>
      <c r="C377" s="9" t="s">
        <v>190</v>
      </c>
      <c r="D377" s="9" t="s">
        <v>21</v>
      </c>
      <c r="E377" s="11" t="s">
        <v>151</v>
      </c>
      <c r="F377" s="60" t="s">
        <v>1248</v>
      </c>
      <c r="G377" s="9" t="s">
        <v>20</v>
      </c>
      <c r="H377" s="58">
        <v>7912760</v>
      </c>
      <c r="I377" s="58">
        <v>-1450000</v>
      </c>
      <c r="J377" s="58">
        <v>42782845</v>
      </c>
      <c r="K377" s="58">
        <v>14190972</v>
      </c>
      <c r="L377" s="58">
        <v>53493047</v>
      </c>
      <c r="M377" s="58">
        <v>48681292</v>
      </c>
      <c r="N377" s="57">
        <v>12221983</v>
      </c>
      <c r="O377" s="62"/>
      <c r="P377" s="58">
        <v>4826678</v>
      </c>
      <c r="Q377" s="58">
        <v>-17468603</v>
      </c>
      <c r="R377" s="58">
        <v>120327592.57171564</v>
      </c>
      <c r="S377" s="58">
        <v>102858989.57171564</v>
      </c>
      <c r="T377" s="58">
        <v>203896</v>
      </c>
      <c r="U377" s="196">
        <v>5580275</v>
      </c>
      <c r="V377" s="58">
        <v>7991927</v>
      </c>
      <c r="W377" s="58">
        <v>-14354249</v>
      </c>
      <c r="X377" s="61">
        <v>44907</v>
      </c>
      <c r="Y377" s="10" t="s">
        <v>60</v>
      </c>
    </row>
    <row r="378" spans="1:25" ht="14.25" customHeight="1">
      <c r="A378" s="51">
        <v>2022</v>
      </c>
      <c r="B378" s="51" t="s">
        <v>1925</v>
      </c>
      <c r="C378" s="51" t="s">
        <v>53</v>
      </c>
      <c r="D378" s="51" t="s">
        <v>21</v>
      </c>
      <c r="E378" s="51" t="s">
        <v>90</v>
      </c>
      <c r="F378" s="127">
        <v>23182</v>
      </c>
      <c r="G378" s="51" t="s">
        <v>20</v>
      </c>
      <c r="H378" s="128">
        <v>50923726</v>
      </c>
      <c r="I378" s="128">
        <v>-20144289</v>
      </c>
      <c r="J378" s="128">
        <v>116705461</v>
      </c>
      <c r="K378" s="128">
        <v>119813501</v>
      </c>
      <c r="L378" s="128">
        <v>259624057</v>
      </c>
      <c r="M378" s="128">
        <v>122108407</v>
      </c>
      <c r="N378" s="133"/>
      <c r="O378" s="130">
        <v>53628080</v>
      </c>
      <c r="P378" s="128">
        <v>9802796</v>
      </c>
      <c r="Q378" s="128">
        <v>-119981526</v>
      </c>
      <c r="R378" s="128">
        <v>726366156</v>
      </c>
      <c r="S378" s="128">
        <v>606384630</v>
      </c>
      <c r="T378" s="128">
        <v>22748987</v>
      </c>
      <c r="U378" s="196">
        <v>2549508</v>
      </c>
      <c r="V378" s="128">
        <v>2570282</v>
      </c>
      <c r="W378" s="128">
        <v>-6026941</v>
      </c>
      <c r="X378" s="131">
        <v>45012</v>
      </c>
      <c r="Y378" s="51"/>
    </row>
    <row r="379" spans="1:25" ht="14.25" customHeight="1">
      <c r="A379" s="9">
        <v>2022</v>
      </c>
      <c r="B379" s="10" t="s">
        <v>1247</v>
      </c>
      <c r="C379" s="9" t="s">
        <v>190</v>
      </c>
      <c r="D379" s="9" t="s">
        <v>21</v>
      </c>
      <c r="E379" s="11" t="s">
        <v>90</v>
      </c>
      <c r="F379" s="60" t="s">
        <v>1246</v>
      </c>
      <c r="G379" s="9" t="s">
        <v>20</v>
      </c>
      <c r="H379" s="58">
        <v>62403177</v>
      </c>
      <c r="I379" s="58">
        <v>-5100000</v>
      </c>
      <c r="J379" s="58">
        <v>263903551</v>
      </c>
      <c r="K379" s="58">
        <v>283176728</v>
      </c>
      <c r="L379" s="58">
        <v>320928782</v>
      </c>
      <c r="M379" s="58">
        <v>274616528</v>
      </c>
      <c r="N379" s="57">
        <v>93695093</v>
      </c>
      <c r="O379" s="62"/>
      <c r="P379" s="58">
        <v>58007810</v>
      </c>
      <c r="Q379" s="58">
        <v>-128086000</v>
      </c>
      <c r="R379" s="58">
        <v>848836933.74150598</v>
      </c>
      <c r="S379" s="58">
        <v>720750933.74150598</v>
      </c>
      <c r="T379" s="58">
        <v>27160070</v>
      </c>
      <c r="U379" s="196"/>
      <c r="V379" s="58">
        <v>100131411</v>
      </c>
      <c r="W379" s="58">
        <v>-304811313</v>
      </c>
      <c r="X379" s="61">
        <v>44909</v>
      </c>
      <c r="Y379" s="10" t="s">
        <v>60</v>
      </c>
    </row>
    <row r="380" spans="1:25" ht="14.25" customHeight="1">
      <c r="A380" s="9">
        <v>2022</v>
      </c>
      <c r="B380" s="10" t="s">
        <v>1245</v>
      </c>
      <c r="C380" s="9" t="s">
        <v>190</v>
      </c>
      <c r="D380" s="9" t="s">
        <v>21</v>
      </c>
      <c r="E380" s="11" t="s">
        <v>368</v>
      </c>
      <c r="F380" s="60" t="s">
        <v>1244</v>
      </c>
      <c r="G380" s="9" t="s">
        <v>20</v>
      </c>
      <c r="H380" s="58">
        <v>6331434</v>
      </c>
      <c r="I380" s="58">
        <v>-139000</v>
      </c>
      <c r="J380" s="58">
        <v>18561109</v>
      </c>
      <c r="K380" s="58">
        <v>2393659</v>
      </c>
      <c r="L380" s="58">
        <v>21477423</v>
      </c>
      <c r="M380" s="58">
        <v>20375969</v>
      </c>
      <c r="N380" s="57"/>
      <c r="O380" s="62">
        <v>6992899</v>
      </c>
      <c r="P380" s="58">
        <v>1898306</v>
      </c>
      <c r="Q380" s="58">
        <v>-9370434</v>
      </c>
      <c r="R380" s="58">
        <v>62564037.171052635</v>
      </c>
      <c r="S380" s="58">
        <v>53193603.171052635</v>
      </c>
      <c r="T380" s="58">
        <v>1959638</v>
      </c>
      <c r="U380" s="196"/>
      <c r="V380" s="58">
        <v>1140073</v>
      </c>
      <c r="W380" s="58">
        <v>-7047113</v>
      </c>
      <c r="X380" s="61">
        <v>44925</v>
      </c>
      <c r="Y380" s="10" t="s">
        <v>60</v>
      </c>
    </row>
    <row r="381" spans="1:25" ht="14.25" customHeight="1">
      <c r="A381" s="9">
        <v>2022</v>
      </c>
      <c r="B381" s="10" t="s">
        <v>167</v>
      </c>
      <c r="C381" s="9" t="s">
        <v>54</v>
      </c>
      <c r="D381" s="9" t="s">
        <v>21</v>
      </c>
      <c r="E381" s="11" t="s">
        <v>28</v>
      </c>
      <c r="F381" s="60">
        <v>99021</v>
      </c>
      <c r="G381" s="9" t="s">
        <v>20</v>
      </c>
      <c r="H381" s="58">
        <v>8467298</v>
      </c>
      <c r="I381" s="58"/>
      <c r="J381" s="58">
        <v>2140287</v>
      </c>
      <c r="K381" s="58">
        <v>32902</v>
      </c>
      <c r="L381" s="66">
        <v>1943631</v>
      </c>
      <c r="M381" s="58">
        <v>1962143</v>
      </c>
      <c r="O381" s="62">
        <v>8621629</v>
      </c>
      <c r="P381" s="58">
        <v>173360</v>
      </c>
      <c r="Q381" s="58"/>
      <c r="R381" s="58"/>
      <c r="S381" s="58"/>
      <c r="T381" s="58"/>
      <c r="U381" s="196"/>
      <c r="V381" s="58"/>
      <c r="W381" s="58">
        <v>8903384</v>
      </c>
      <c r="X381" s="61">
        <v>45141</v>
      </c>
      <c r="Y381" s="9"/>
    </row>
    <row r="382" spans="1:25" ht="14.25" customHeight="1">
      <c r="A382" s="9">
        <v>2022</v>
      </c>
      <c r="B382" s="10" t="s">
        <v>1243</v>
      </c>
      <c r="C382" s="9" t="s">
        <v>190</v>
      </c>
      <c r="D382" s="9" t="s">
        <v>21</v>
      </c>
      <c r="E382" s="11" t="s">
        <v>28</v>
      </c>
      <c r="F382" s="60" t="s">
        <v>1242</v>
      </c>
      <c r="G382" s="9" t="s">
        <v>20</v>
      </c>
      <c r="H382" s="58">
        <v>17014977</v>
      </c>
      <c r="I382" s="58"/>
      <c r="J382" s="58">
        <v>88073127</v>
      </c>
      <c r="K382" s="58">
        <v>19519175</v>
      </c>
      <c r="L382" s="58">
        <v>105559672</v>
      </c>
      <c r="M382" s="58">
        <v>89613927</v>
      </c>
      <c r="O382" s="62">
        <v>14691984</v>
      </c>
      <c r="P382" s="58">
        <v>3341294</v>
      </c>
      <c r="Q382" s="58">
        <v>-41092432</v>
      </c>
      <c r="R382" s="58">
        <v>278453576.51821864</v>
      </c>
      <c r="S382" s="58">
        <v>237361144.51821864</v>
      </c>
      <c r="T382" s="58">
        <v>8635250</v>
      </c>
      <c r="U382" s="196">
        <v>285.19780714703927</v>
      </c>
      <c r="V382" s="58">
        <v>12964643.197807146</v>
      </c>
      <c r="W382" s="58">
        <v>-54556555</v>
      </c>
      <c r="X382" s="61">
        <v>44909</v>
      </c>
      <c r="Y382" s="9" t="s">
        <v>115</v>
      </c>
    </row>
    <row r="383" spans="1:25" ht="14.25" customHeight="1">
      <c r="A383" s="9">
        <v>2022</v>
      </c>
      <c r="B383" s="10" t="s">
        <v>1241</v>
      </c>
      <c r="C383" s="9" t="s">
        <v>190</v>
      </c>
      <c r="D383" s="9" t="s">
        <v>21</v>
      </c>
      <c r="E383" s="11" t="s">
        <v>28</v>
      </c>
      <c r="F383" s="60" t="s">
        <v>1240</v>
      </c>
      <c r="G383" s="9" t="s">
        <v>20</v>
      </c>
      <c r="H383" s="58">
        <v>8505079</v>
      </c>
      <c r="I383" s="58">
        <v>-416578</v>
      </c>
      <c r="J383" s="58">
        <v>33924716</v>
      </c>
      <c r="K383" s="58">
        <v>48691752</v>
      </c>
      <c r="L383" s="58">
        <v>39478844</v>
      </c>
      <c r="M383" s="58">
        <v>36786381</v>
      </c>
      <c r="O383" s="62">
        <v>10049873</v>
      </c>
      <c r="P383" s="58">
        <v>2166759</v>
      </c>
      <c r="Q383" s="58">
        <v>-16301929</v>
      </c>
      <c r="R383" s="58">
        <v>108836480.56680164</v>
      </c>
      <c r="S383" s="58">
        <v>92534551.566801637</v>
      </c>
      <c r="T383" s="58">
        <v>8604653</v>
      </c>
      <c r="U383" s="196">
        <v>323508.38888888888</v>
      </c>
      <c r="V383" s="58">
        <v>6214475.388888889</v>
      </c>
      <c r="W383" s="58">
        <v>-13605304</v>
      </c>
      <c r="X383" s="61">
        <v>44957</v>
      </c>
      <c r="Y383" s="9" t="s">
        <v>115</v>
      </c>
    </row>
    <row r="384" spans="1:25" ht="14.25" customHeight="1">
      <c r="A384" s="9">
        <v>2022</v>
      </c>
      <c r="B384" s="9" t="s">
        <v>1924</v>
      </c>
      <c r="C384" s="9" t="s">
        <v>53</v>
      </c>
      <c r="D384" s="9" t="s">
        <v>21</v>
      </c>
      <c r="E384" s="11" t="s">
        <v>109</v>
      </c>
      <c r="F384" s="60">
        <v>23616</v>
      </c>
      <c r="G384" s="9" t="s">
        <v>20</v>
      </c>
      <c r="H384" s="58">
        <v>7691157</v>
      </c>
      <c r="I384" s="58">
        <v>-467000</v>
      </c>
      <c r="J384" s="58">
        <v>6921994</v>
      </c>
      <c r="K384" s="58">
        <v>16340209</v>
      </c>
      <c r="L384" s="58">
        <v>27853821</v>
      </c>
      <c r="M384" s="58">
        <v>9578267</v>
      </c>
      <c r="N384" s="57"/>
      <c r="O384" s="62">
        <v>5347146</v>
      </c>
      <c r="P384" s="58">
        <v>228337</v>
      </c>
      <c r="Q384" s="58">
        <v>-328839</v>
      </c>
      <c r="R384" s="58">
        <v>390916.5478</v>
      </c>
      <c r="S384" s="58">
        <v>62077.5478</v>
      </c>
      <c r="T384" s="58">
        <v>670864</v>
      </c>
      <c r="U384" s="196"/>
      <c r="V384" s="58"/>
      <c r="W384" s="58">
        <v>14326136</v>
      </c>
      <c r="X384" s="61">
        <v>45232</v>
      </c>
      <c r="Y384" s="9" t="s">
        <v>60</v>
      </c>
    </row>
    <row r="385" spans="1:25" ht="14.25" customHeight="1">
      <c r="A385" s="9">
        <v>2022</v>
      </c>
      <c r="B385" s="10" t="s">
        <v>1239</v>
      </c>
      <c r="C385" s="9" t="s">
        <v>190</v>
      </c>
      <c r="D385" s="9" t="s">
        <v>21</v>
      </c>
      <c r="E385" s="11" t="s">
        <v>149</v>
      </c>
      <c r="F385" s="60" t="s">
        <v>1238</v>
      </c>
      <c r="G385" s="9" t="s">
        <v>20</v>
      </c>
      <c r="H385" s="58">
        <v>11322930</v>
      </c>
      <c r="I385" s="58">
        <v>-2311513</v>
      </c>
      <c r="J385" s="58">
        <v>43989356</v>
      </c>
      <c r="K385" s="58">
        <v>10811963</v>
      </c>
      <c r="L385" s="58">
        <v>47135932</v>
      </c>
      <c r="M385" s="58">
        <v>45610457</v>
      </c>
      <c r="O385" s="62">
        <v>18388388</v>
      </c>
      <c r="P385" s="58">
        <v>6248371</v>
      </c>
      <c r="Q385" s="58">
        <v>-17419166</v>
      </c>
      <c r="R385" s="58">
        <v>116637620.24291499</v>
      </c>
      <c r="S385" s="58">
        <v>99218454.24291499</v>
      </c>
      <c r="T385" s="58">
        <v>4131243</v>
      </c>
      <c r="U385" s="196">
        <v>-1074.2936507936508</v>
      </c>
      <c r="V385" s="58">
        <v>6469939.7063492062</v>
      </c>
      <c r="W385" s="58">
        <v>-18592492</v>
      </c>
      <c r="X385" s="61">
        <v>44963</v>
      </c>
      <c r="Y385" s="9" t="s">
        <v>115</v>
      </c>
    </row>
    <row r="386" spans="1:25" ht="14.25" customHeight="1">
      <c r="A386" s="9">
        <v>2022</v>
      </c>
      <c r="B386" s="30" t="s">
        <v>2120</v>
      </c>
      <c r="C386" s="9" t="s">
        <v>53</v>
      </c>
      <c r="D386" s="9" t="s">
        <v>21</v>
      </c>
      <c r="E386" s="11" t="s">
        <v>127</v>
      </c>
      <c r="F386" s="60" t="s">
        <v>5517</v>
      </c>
      <c r="G386" s="9" t="s">
        <v>20</v>
      </c>
      <c r="H386" s="58">
        <v>690336</v>
      </c>
      <c r="I386" s="58"/>
      <c r="J386" s="58">
        <v>1182835</v>
      </c>
      <c r="K386" s="58">
        <v>4000601</v>
      </c>
      <c r="L386" s="58">
        <v>2536923</v>
      </c>
      <c r="M386" s="58">
        <v>1300733</v>
      </c>
      <c r="N386" s="57"/>
      <c r="O386" s="62">
        <v>616009</v>
      </c>
      <c r="P386" s="58">
        <v>332177</v>
      </c>
      <c r="Q386" s="58"/>
      <c r="R386" s="58"/>
      <c r="S386" s="58"/>
      <c r="T386" s="58"/>
      <c r="U386" s="196"/>
      <c r="V386" s="58"/>
      <c r="W386" s="58">
        <v>1394744</v>
      </c>
      <c r="X386" s="61">
        <v>44868</v>
      </c>
      <c r="Y386" s="9"/>
    </row>
    <row r="387" spans="1:25" ht="14.25" customHeight="1">
      <c r="A387" s="51">
        <v>2022</v>
      </c>
      <c r="B387" s="132" t="s">
        <v>1237</v>
      </c>
      <c r="C387" s="51" t="s">
        <v>190</v>
      </c>
      <c r="D387" s="51" t="s">
        <v>21</v>
      </c>
      <c r="E387" s="51" t="s">
        <v>127</v>
      </c>
      <c r="F387" s="127" t="s">
        <v>1236</v>
      </c>
      <c r="G387" s="51" t="s">
        <v>20</v>
      </c>
      <c r="H387" s="128">
        <v>3505186</v>
      </c>
      <c r="I387" s="128">
        <v>-65000</v>
      </c>
      <c r="J387" s="128">
        <v>6735428</v>
      </c>
      <c r="K387" s="128">
        <v>358556</v>
      </c>
      <c r="L387" s="128">
        <v>8366040</v>
      </c>
      <c r="M387" s="128">
        <v>7934843</v>
      </c>
      <c r="N387" s="129"/>
      <c r="O387" s="128">
        <v>4964334</v>
      </c>
      <c r="P387" s="128">
        <v>1423764</v>
      </c>
      <c r="Q387" s="128">
        <v>-2962684</v>
      </c>
      <c r="R387" s="128">
        <v>20901755.879466064</v>
      </c>
      <c r="S387" s="128">
        <v>17939071.879466064</v>
      </c>
      <c r="T387" s="128">
        <v>597815</v>
      </c>
      <c r="U387" s="196"/>
      <c r="V387" s="128">
        <v>527821</v>
      </c>
      <c r="W387" s="128">
        <v>-1328700</v>
      </c>
      <c r="X387" s="131">
        <v>44994</v>
      </c>
      <c r="Y387" s="132" t="s">
        <v>60</v>
      </c>
    </row>
    <row r="388" spans="1:25" ht="14.25" customHeight="1">
      <c r="A388" s="51">
        <v>2022</v>
      </c>
      <c r="B388" s="132" t="s">
        <v>5017</v>
      </c>
      <c r="C388" s="132" t="s">
        <v>190</v>
      </c>
      <c r="D388" s="51" t="s">
        <v>21</v>
      </c>
      <c r="E388" s="51" t="s">
        <v>127</v>
      </c>
      <c r="F388" s="127" t="s">
        <v>5635</v>
      </c>
      <c r="G388" s="51" t="s">
        <v>20</v>
      </c>
      <c r="H388" s="128">
        <v>858349</v>
      </c>
      <c r="I388" s="128">
        <v>-30114</v>
      </c>
      <c r="J388" s="128">
        <v>1732999</v>
      </c>
      <c r="K388" s="128">
        <v>137299</v>
      </c>
      <c r="L388" s="128">
        <v>1915728</v>
      </c>
      <c r="M388" s="128">
        <v>1841630</v>
      </c>
      <c r="N388" s="134">
        <v>1020009</v>
      </c>
      <c r="O388" s="130"/>
      <c r="P388" s="128">
        <v>158992</v>
      </c>
      <c r="Q388" s="128">
        <v>-717101</v>
      </c>
      <c r="R388" s="128">
        <v>5005186.9173277691</v>
      </c>
      <c r="S388" s="128">
        <v>4288085.9173277691</v>
      </c>
      <c r="T388" s="128">
        <v>143027</v>
      </c>
      <c r="U388" s="196"/>
      <c r="V388" s="128">
        <v>66828</v>
      </c>
      <c r="W388" s="128">
        <v>-340891</v>
      </c>
      <c r="X388" s="131">
        <v>44995</v>
      </c>
      <c r="Y388" s="132" t="s">
        <v>60</v>
      </c>
    </row>
    <row r="389" spans="1:25" ht="14.25" customHeight="1">
      <c r="A389" s="9">
        <v>2022</v>
      </c>
      <c r="B389" s="30" t="s">
        <v>2121</v>
      </c>
      <c r="C389" s="9" t="s">
        <v>53</v>
      </c>
      <c r="D389" s="9" t="s">
        <v>21</v>
      </c>
      <c r="E389" s="11" t="s">
        <v>65</v>
      </c>
      <c r="F389" s="60" t="s">
        <v>5440</v>
      </c>
      <c r="G389" s="9" t="s">
        <v>20</v>
      </c>
      <c r="H389" s="58">
        <v>9644095</v>
      </c>
      <c r="I389" s="58">
        <v>-612354</v>
      </c>
      <c r="J389" s="58">
        <v>8440537</v>
      </c>
      <c r="K389" s="58">
        <v>50501018</v>
      </c>
      <c r="L389" s="58">
        <v>37399754</v>
      </c>
      <c r="M389" s="58">
        <v>8627604</v>
      </c>
      <c r="N389" s="57"/>
      <c r="O389" s="62">
        <v>8268588</v>
      </c>
      <c r="P389" s="58">
        <v>1919371</v>
      </c>
      <c r="Q389" s="58">
        <v>-3958808</v>
      </c>
      <c r="R389" s="58">
        <v>17800671.534667592</v>
      </c>
      <c r="S389" s="58">
        <v>13841863.534667592</v>
      </c>
      <c r="T389" s="58">
        <v>757078</v>
      </c>
      <c r="U389" s="196"/>
      <c r="V389" s="58">
        <v>1787740</v>
      </c>
      <c r="W389" s="58">
        <v>22980638</v>
      </c>
      <c r="X389" s="61">
        <v>45288</v>
      </c>
      <c r="Y389" s="10" t="s">
        <v>60</v>
      </c>
    </row>
    <row r="390" spans="1:25" ht="14.25" customHeight="1">
      <c r="A390" s="9">
        <v>2022</v>
      </c>
      <c r="B390" s="10" t="s">
        <v>1235</v>
      </c>
      <c r="C390" s="9" t="s">
        <v>190</v>
      </c>
      <c r="D390" s="9" t="s">
        <v>21</v>
      </c>
      <c r="E390" s="11" t="s">
        <v>65</v>
      </c>
      <c r="F390" s="60" t="s">
        <v>1234</v>
      </c>
      <c r="G390" s="9" t="s">
        <v>20</v>
      </c>
      <c r="H390" s="58">
        <v>10021342</v>
      </c>
      <c r="I390" s="58">
        <v>-97448</v>
      </c>
      <c r="J390" s="58">
        <v>60592903</v>
      </c>
      <c r="K390" s="58">
        <v>37236725</v>
      </c>
      <c r="L390" s="58">
        <v>74069867</v>
      </c>
      <c r="M390" s="58">
        <v>61899904</v>
      </c>
      <c r="N390" s="56">
        <v>19599193</v>
      </c>
      <c r="O390" s="62"/>
      <c r="P390" s="58">
        <v>10244722</v>
      </c>
      <c r="Q390" s="58">
        <v>-28377362</v>
      </c>
      <c r="R390" s="58">
        <v>185834634.00809717</v>
      </c>
      <c r="S390" s="58">
        <v>157457272.00809717</v>
      </c>
      <c r="T390" s="58">
        <v>5880386</v>
      </c>
      <c r="U390" s="196"/>
      <c r="V390" s="58">
        <v>10857750</v>
      </c>
      <c r="W390" s="58">
        <v>-40657710</v>
      </c>
      <c r="X390" s="61">
        <v>45016</v>
      </c>
      <c r="Y390" s="10" t="s">
        <v>60</v>
      </c>
    </row>
    <row r="391" spans="1:25" ht="14.25" customHeight="1">
      <c r="A391" s="9">
        <v>2022</v>
      </c>
      <c r="B391" s="9" t="s">
        <v>1923</v>
      </c>
      <c r="C391" s="9" t="s">
        <v>53</v>
      </c>
      <c r="D391" s="9" t="s">
        <v>21</v>
      </c>
      <c r="E391" s="11" t="s">
        <v>107</v>
      </c>
      <c r="F391" s="60">
        <v>24134</v>
      </c>
      <c r="G391" s="9" t="s">
        <v>20</v>
      </c>
      <c r="H391" s="58">
        <v>6606133</v>
      </c>
      <c r="I391" s="58"/>
      <c r="J391" s="58">
        <v>4725901</v>
      </c>
      <c r="K391" s="58">
        <v>11319928</v>
      </c>
      <c r="L391" s="58">
        <v>16239529</v>
      </c>
      <c r="M391" s="58">
        <v>5121379</v>
      </c>
      <c r="N391" s="57"/>
      <c r="O391" s="62">
        <v>7563049</v>
      </c>
      <c r="P391" s="58">
        <v>1335664</v>
      </c>
      <c r="Q391" s="58">
        <v>-2419221</v>
      </c>
      <c r="R391" s="58">
        <v>19039196.064626098</v>
      </c>
      <c r="S391" s="58">
        <v>16619975.0646261</v>
      </c>
      <c r="T391" s="58">
        <v>589517</v>
      </c>
      <c r="U391" s="196"/>
      <c r="V391" s="58">
        <v>4794060</v>
      </c>
      <c r="W391" s="58">
        <v>7152813</v>
      </c>
      <c r="X391" s="61">
        <v>45012</v>
      </c>
      <c r="Y391" s="9" t="s">
        <v>60</v>
      </c>
    </row>
    <row r="392" spans="1:25" ht="14.25" customHeight="1">
      <c r="A392" s="9">
        <v>2022</v>
      </c>
      <c r="B392" s="10" t="s">
        <v>1233</v>
      </c>
      <c r="C392" s="9" t="s">
        <v>190</v>
      </c>
      <c r="D392" s="9" t="s">
        <v>21</v>
      </c>
      <c r="E392" s="11" t="s">
        <v>107</v>
      </c>
      <c r="F392" s="60" t="s">
        <v>1232</v>
      </c>
      <c r="G392" s="9" t="s">
        <v>20</v>
      </c>
      <c r="H392" s="58">
        <v>8656728</v>
      </c>
      <c r="I392" s="58">
        <v>-762000</v>
      </c>
      <c r="J392" s="58">
        <v>43710520</v>
      </c>
      <c r="K392" s="58">
        <v>18809574</v>
      </c>
      <c r="L392" s="58">
        <v>52483034</v>
      </c>
      <c r="M392" s="58">
        <v>45503946</v>
      </c>
      <c r="N392" s="57">
        <v>15880461</v>
      </c>
      <c r="O392" s="62"/>
      <c r="P392" s="58">
        <v>10802097</v>
      </c>
      <c r="Q392" s="58">
        <v>-17147033</v>
      </c>
      <c r="R392" s="58">
        <v>122399805.44568697</v>
      </c>
      <c r="S392" s="58">
        <v>105252772.44568697</v>
      </c>
      <c r="T392" s="58">
        <v>3457332</v>
      </c>
      <c r="U392" s="196"/>
      <c r="V392" s="58">
        <v>2732334</v>
      </c>
      <c r="W392" s="58">
        <v>-23379918</v>
      </c>
      <c r="X392" s="61">
        <v>44908</v>
      </c>
      <c r="Y392" s="10" t="s">
        <v>60</v>
      </c>
    </row>
    <row r="393" spans="1:25" ht="14.25" customHeight="1">
      <c r="A393" s="9">
        <v>2022</v>
      </c>
      <c r="B393" s="10" t="s">
        <v>166</v>
      </c>
      <c r="C393" s="9" t="s">
        <v>54</v>
      </c>
      <c r="D393" s="9" t="s">
        <v>21</v>
      </c>
      <c r="E393" s="11" t="s">
        <v>118</v>
      </c>
      <c r="F393" s="60">
        <v>99022</v>
      </c>
      <c r="G393" s="9" t="s">
        <v>20</v>
      </c>
      <c r="H393" s="58">
        <v>103548331</v>
      </c>
      <c r="I393" s="58"/>
      <c r="J393" s="58">
        <v>18318237</v>
      </c>
      <c r="K393" s="58">
        <v>3900237</v>
      </c>
      <c r="L393" s="58">
        <v>20305405</v>
      </c>
      <c r="M393" s="58">
        <v>20080673</v>
      </c>
      <c r="N393" s="57"/>
      <c r="O393" s="62">
        <v>106408324</v>
      </c>
      <c r="P393" s="58">
        <v>4657639</v>
      </c>
      <c r="Q393" s="58">
        <v>-714332</v>
      </c>
      <c r="R393" s="58">
        <v>8108195.2326901285</v>
      </c>
      <c r="S393" s="58">
        <v>7393863.2326901285</v>
      </c>
      <c r="T393" s="58">
        <v>449179</v>
      </c>
      <c r="U393" s="196"/>
      <c r="V393" s="58"/>
      <c r="W393" s="58">
        <v>102522428</v>
      </c>
      <c r="X393" s="61">
        <v>44901</v>
      </c>
      <c r="Y393" s="10" t="s">
        <v>60</v>
      </c>
    </row>
    <row r="394" spans="1:25" ht="14.25" customHeight="1">
      <c r="A394" s="51">
        <v>2022</v>
      </c>
      <c r="B394" s="132" t="s">
        <v>165</v>
      </c>
      <c r="C394" s="51" t="s">
        <v>54</v>
      </c>
      <c r="D394" s="51" t="s">
        <v>21</v>
      </c>
      <c r="E394" s="51" t="s">
        <v>164</v>
      </c>
      <c r="F394" s="127">
        <v>99023</v>
      </c>
      <c r="G394" s="51" t="s">
        <v>20</v>
      </c>
      <c r="H394" s="128">
        <v>2516778</v>
      </c>
      <c r="I394" s="128"/>
      <c r="J394" s="128">
        <v>3954503</v>
      </c>
      <c r="K394" s="128">
        <v>35197</v>
      </c>
      <c r="L394" s="128">
        <v>4034870</v>
      </c>
      <c r="M394" s="128">
        <v>4109181</v>
      </c>
      <c r="N394" s="133"/>
      <c r="O394" s="130">
        <v>2673596</v>
      </c>
      <c r="P394" s="128">
        <v>893518</v>
      </c>
      <c r="Q394" s="128">
        <v>-706046</v>
      </c>
      <c r="R394" s="128">
        <v>3313289</v>
      </c>
      <c r="S394" s="128">
        <v>2607243</v>
      </c>
      <c r="T394" s="128">
        <v>112240</v>
      </c>
      <c r="U394" s="196">
        <v>117305</v>
      </c>
      <c r="V394" s="128">
        <v>339275</v>
      </c>
      <c r="W394" s="128"/>
      <c r="X394" s="131">
        <v>45013</v>
      </c>
      <c r="Y394" s="51"/>
    </row>
    <row r="395" spans="1:25" ht="14.25" customHeight="1">
      <c r="A395" s="9">
        <v>2022</v>
      </c>
      <c r="B395" s="10" t="s">
        <v>5378</v>
      </c>
      <c r="C395" s="9" t="s">
        <v>190</v>
      </c>
      <c r="D395" s="9" t="s">
        <v>21</v>
      </c>
      <c r="E395" s="11" t="s">
        <v>123</v>
      </c>
      <c r="F395" s="60" t="s">
        <v>5603</v>
      </c>
      <c r="G395" s="9" t="s">
        <v>20</v>
      </c>
      <c r="H395" s="58">
        <v>762848</v>
      </c>
      <c r="I395" s="58">
        <v>-9841</v>
      </c>
      <c r="J395" s="58">
        <v>581694</v>
      </c>
      <c r="K395" s="58">
        <v>12166</v>
      </c>
      <c r="L395" s="58">
        <v>822930</v>
      </c>
      <c r="M395" s="58">
        <v>784006</v>
      </c>
      <c r="N395" s="57"/>
      <c r="O395" s="62">
        <v>852320</v>
      </c>
      <c r="P395" s="58">
        <v>100742</v>
      </c>
      <c r="Q395" s="58">
        <v>-350839</v>
      </c>
      <c r="R395" s="58">
        <v>2150443.4210526319</v>
      </c>
      <c r="S395" s="58">
        <v>1799604.4210526319</v>
      </c>
      <c r="T395" s="58">
        <v>61852</v>
      </c>
      <c r="U395" s="196"/>
      <c r="V395" s="58"/>
      <c r="W395" s="58">
        <v>445197</v>
      </c>
      <c r="X395" s="61">
        <v>44904</v>
      </c>
      <c r="Y395" s="10" t="s">
        <v>60</v>
      </c>
    </row>
    <row r="396" spans="1:25" ht="14.25" customHeight="1">
      <c r="A396" s="9">
        <v>2022</v>
      </c>
      <c r="B396" s="9" t="s">
        <v>1922</v>
      </c>
      <c r="C396" s="9" t="s">
        <v>53</v>
      </c>
      <c r="D396" s="9" t="s">
        <v>21</v>
      </c>
      <c r="E396" s="11" t="s">
        <v>52</v>
      </c>
      <c r="F396" s="60">
        <v>24638</v>
      </c>
      <c r="G396" s="9" t="s">
        <v>20</v>
      </c>
      <c r="H396" s="58">
        <v>26258584</v>
      </c>
      <c r="I396" s="58"/>
      <c r="J396" s="58">
        <v>98171224</v>
      </c>
      <c r="K396" s="58">
        <v>168403757</v>
      </c>
      <c r="L396" s="58">
        <v>167013011</v>
      </c>
      <c r="M396" s="58">
        <v>99031792</v>
      </c>
      <c r="N396" s="58">
        <v>36122455</v>
      </c>
      <c r="O396" s="62">
        <v>15124</v>
      </c>
      <c r="P396" s="58">
        <v>20482445</v>
      </c>
      <c r="Q396" s="58">
        <v>-119048848</v>
      </c>
      <c r="R396" s="58">
        <v>488677888</v>
      </c>
      <c r="S396" s="58">
        <v>369629040</v>
      </c>
      <c r="T396" s="58">
        <v>18902039</v>
      </c>
      <c r="U396" s="196">
        <v>7850344</v>
      </c>
      <c r="V396" s="58">
        <v>96507729</v>
      </c>
      <c r="W396" s="58">
        <v>-155320379</v>
      </c>
      <c r="X396" s="61">
        <v>45231</v>
      </c>
      <c r="Y396" s="9"/>
    </row>
    <row r="397" spans="1:25" ht="14.25" customHeight="1">
      <c r="A397" s="9">
        <v>2022</v>
      </c>
      <c r="B397" s="10" t="s">
        <v>1231</v>
      </c>
      <c r="C397" s="9" t="s">
        <v>190</v>
      </c>
      <c r="D397" s="9" t="s">
        <v>21</v>
      </c>
      <c r="E397" s="11" t="s">
        <v>52</v>
      </c>
      <c r="F397" s="60" t="s">
        <v>1230</v>
      </c>
      <c r="G397" s="9" t="s">
        <v>20</v>
      </c>
      <c r="H397" s="58">
        <v>23454825</v>
      </c>
      <c r="I397" s="58">
        <v>-1287240</v>
      </c>
      <c r="J397" s="58">
        <v>274341443</v>
      </c>
      <c r="K397" s="58">
        <v>573558738</v>
      </c>
      <c r="L397" s="58">
        <v>385486610</v>
      </c>
      <c r="M397" s="58">
        <v>284102001</v>
      </c>
      <c r="N397" s="57">
        <v>68146856</v>
      </c>
      <c r="O397" s="62"/>
      <c r="P397" s="58">
        <v>26017234</v>
      </c>
      <c r="Q397" s="58">
        <v>-119271000</v>
      </c>
      <c r="R397" s="58">
        <v>801402669.83081317</v>
      </c>
      <c r="S397" s="58">
        <v>682131669.83081317</v>
      </c>
      <c r="T397" s="58">
        <v>29799255</v>
      </c>
      <c r="U397" s="196">
        <v>8849262</v>
      </c>
      <c r="V397" s="58">
        <v>19954408</v>
      </c>
      <c r="W397" s="58">
        <v>-220353794</v>
      </c>
      <c r="X397" s="61">
        <v>44909</v>
      </c>
      <c r="Y397" s="10" t="s">
        <v>60</v>
      </c>
    </row>
    <row r="398" spans="1:25" ht="14.25" customHeight="1">
      <c r="A398" s="9">
        <v>2022</v>
      </c>
      <c r="B398" s="9" t="s">
        <v>1921</v>
      </c>
      <c r="C398" s="9" t="s">
        <v>53</v>
      </c>
      <c r="D398" s="9" t="s">
        <v>21</v>
      </c>
      <c r="E398" s="11" t="s">
        <v>118</v>
      </c>
      <c r="F398" s="60">
        <v>24680</v>
      </c>
      <c r="G398" s="9" t="s">
        <v>20</v>
      </c>
      <c r="H398" s="58">
        <v>122167330</v>
      </c>
      <c r="I398" s="58">
        <v>-9555877</v>
      </c>
      <c r="J398" s="58">
        <v>135397026</v>
      </c>
      <c r="K398" s="58">
        <v>85945357</v>
      </c>
      <c r="L398" s="58">
        <v>309022999</v>
      </c>
      <c r="M398" s="58">
        <v>135852168</v>
      </c>
      <c r="N398" s="58">
        <v>31698881</v>
      </c>
      <c r="O398" s="62">
        <v>56675387</v>
      </c>
      <c r="P398" s="58">
        <v>12492044</v>
      </c>
      <c r="Q398" s="58">
        <v>-120846744</v>
      </c>
      <c r="R398" s="58">
        <v>561439943</v>
      </c>
      <c r="S398" s="58">
        <v>440593199</v>
      </c>
      <c r="T398" s="58">
        <v>21252597</v>
      </c>
      <c r="U398" s="196"/>
      <c r="V398" s="58">
        <v>68859033</v>
      </c>
      <c r="W398" s="58">
        <v>84634011</v>
      </c>
      <c r="X398" s="61">
        <v>44965</v>
      </c>
      <c r="Y398" s="9"/>
    </row>
    <row r="399" spans="1:25" ht="14.25" customHeight="1">
      <c r="A399" s="9">
        <v>2022</v>
      </c>
      <c r="B399" s="10" t="s">
        <v>1229</v>
      </c>
      <c r="C399" s="9" t="s">
        <v>190</v>
      </c>
      <c r="D399" s="9" t="s">
        <v>21</v>
      </c>
      <c r="E399" s="11" t="s">
        <v>118</v>
      </c>
      <c r="F399" s="60" t="s">
        <v>1228</v>
      </c>
      <c r="G399" s="9" t="s">
        <v>20</v>
      </c>
      <c r="H399" s="58">
        <v>173012534</v>
      </c>
      <c r="I399" s="58">
        <v>-3079</v>
      </c>
      <c r="J399" s="58">
        <v>611300679</v>
      </c>
      <c r="K399" s="58">
        <v>318023268</v>
      </c>
      <c r="L399" s="58">
        <v>649687712</v>
      </c>
      <c r="M399" s="58">
        <v>612701829</v>
      </c>
      <c r="O399" s="62">
        <v>335186070</v>
      </c>
      <c r="P399" s="58">
        <v>139556797</v>
      </c>
      <c r="Q399" s="58">
        <v>-271829646</v>
      </c>
      <c r="R399" s="58">
        <v>1840348039.6761136</v>
      </c>
      <c r="S399" s="58">
        <v>1568518393.6761136</v>
      </c>
      <c r="T399" s="58">
        <v>57404655</v>
      </c>
      <c r="U399" s="196">
        <v>68785557.274193555</v>
      </c>
      <c r="V399" s="58">
        <v>204466453.27419356</v>
      </c>
      <c r="W399" s="58">
        <v>-343886672</v>
      </c>
      <c r="X399" s="61">
        <v>44946</v>
      </c>
      <c r="Y399" s="9" t="s">
        <v>115</v>
      </c>
    </row>
    <row r="400" spans="1:25" ht="14.25" customHeight="1">
      <c r="A400" s="9">
        <v>2022</v>
      </c>
      <c r="B400" s="10" t="s">
        <v>1227</v>
      </c>
      <c r="C400" s="9" t="s">
        <v>190</v>
      </c>
      <c r="D400" s="9" t="s">
        <v>21</v>
      </c>
      <c r="E400" s="11" t="s">
        <v>76</v>
      </c>
      <c r="F400" s="60" t="s">
        <v>1226</v>
      </c>
      <c r="G400" s="9" t="s">
        <v>20</v>
      </c>
      <c r="H400" s="58">
        <v>1732746</v>
      </c>
      <c r="I400" s="58">
        <v>-13</v>
      </c>
      <c r="J400" s="58">
        <v>6231918</v>
      </c>
      <c r="K400" s="58"/>
      <c r="L400" s="58">
        <v>6168926</v>
      </c>
      <c r="M400" s="58">
        <v>5904560</v>
      </c>
      <c r="N400" s="57">
        <v>3044301</v>
      </c>
      <c r="O400" s="62"/>
      <c r="P400" s="58">
        <v>1090450</v>
      </c>
      <c r="Q400" s="58">
        <v>-2219000</v>
      </c>
      <c r="R400" s="58">
        <v>14675503.10464075</v>
      </c>
      <c r="S400" s="58">
        <v>12456503.10464075</v>
      </c>
      <c r="T400" s="58">
        <v>538787</v>
      </c>
      <c r="U400" s="196"/>
      <c r="V400" s="58"/>
      <c r="W400" s="58">
        <v>-1524312</v>
      </c>
      <c r="X400" s="61">
        <v>45042</v>
      </c>
      <c r="Y400" s="10" t="s">
        <v>60</v>
      </c>
    </row>
    <row r="401" spans="1:25" ht="14.4">
      <c r="A401" s="9">
        <v>2022</v>
      </c>
      <c r="B401" s="10" t="s">
        <v>5333</v>
      </c>
      <c r="C401" s="10" t="s">
        <v>190</v>
      </c>
      <c r="D401" s="9" t="s">
        <v>21</v>
      </c>
      <c r="E401" s="11" t="s">
        <v>84</v>
      </c>
      <c r="F401" s="60" t="s">
        <v>5636</v>
      </c>
      <c r="G401" s="9" t="s">
        <v>20</v>
      </c>
      <c r="H401" s="58">
        <v>1878610</v>
      </c>
      <c r="I401" s="58">
        <v>-290571</v>
      </c>
      <c r="J401" s="58">
        <v>5164134</v>
      </c>
      <c r="K401" s="58">
        <v>7903532</v>
      </c>
      <c r="L401" s="58">
        <v>6144233</v>
      </c>
      <c r="M401" s="58">
        <v>5483879</v>
      </c>
      <c r="N401" s="59"/>
      <c r="O401" s="62">
        <v>2829577</v>
      </c>
      <c r="P401" s="58">
        <v>745777</v>
      </c>
      <c r="Q401" s="58">
        <v>-2457638</v>
      </c>
      <c r="R401" s="66">
        <v>16130546.558704454</v>
      </c>
      <c r="S401" s="66">
        <v>13672908.558704454</v>
      </c>
      <c r="T401" s="58">
        <v>489446</v>
      </c>
      <c r="U401" s="196">
        <v>-138</v>
      </c>
      <c r="V401" s="58">
        <v>594717.4444444445</v>
      </c>
      <c r="W401" s="58">
        <v>-3517169</v>
      </c>
      <c r="X401" s="61">
        <v>44886</v>
      </c>
      <c r="Y401" s="10" t="s">
        <v>5444</v>
      </c>
    </row>
    <row r="402" spans="1:25" ht="14.25" customHeight="1">
      <c r="A402" s="9">
        <v>2022</v>
      </c>
      <c r="B402" s="9" t="s">
        <v>1920</v>
      </c>
      <c r="C402" s="9" t="s">
        <v>53</v>
      </c>
      <c r="D402" s="9" t="s">
        <v>21</v>
      </c>
      <c r="E402" s="11" t="s">
        <v>220</v>
      </c>
      <c r="F402" s="60">
        <v>25058</v>
      </c>
      <c r="G402" s="9" t="s">
        <v>20</v>
      </c>
      <c r="H402" s="58">
        <v>5080249</v>
      </c>
      <c r="I402" s="58">
        <v>-51574</v>
      </c>
      <c r="J402" s="58">
        <v>10686818</v>
      </c>
      <c r="K402" s="58">
        <v>17428846</v>
      </c>
      <c r="L402" s="58">
        <v>27258810</v>
      </c>
      <c r="M402" s="58">
        <v>11215601</v>
      </c>
      <c r="N402" s="57"/>
      <c r="O402" s="62">
        <v>7187822</v>
      </c>
      <c r="P402" s="58">
        <v>556329</v>
      </c>
      <c r="Q402" s="58">
        <v>-6348729</v>
      </c>
      <c r="R402" s="58">
        <v>41571076.520000003</v>
      </c>
      <c r="S402" s="58">
        <v>35222347.520000003</v>
      </c>
      <c r="T402" s="58">
        <v>1592101</v>
      </c>
      <c r="U402" s="196">
        <v>3424057</v>
      </c>
      <c r="V402" s="58">
        <v>5738153</v>
      </c>
      <c r="W402" s="58">
        <v>18288836</v>
      </c>
      <c r="X402" s="61">
        <v>45015</v>
      </c>
      <c r="Y402" s="9" t="s">
        <v>60</v>
      </c>
    </row>
    <row r="403" spans="1:25" ht="14.25" customHeight="1">
      <c r="A403" s="9">
        <v>2022</v>
      </c>
      <c r="B403" s="10" t="s">
        <v>1225</v>
      </c>
      <c r="C403" s="9" t="s">
        <v>190</v>
      </c>
      <c r="D403" s="9" t="s">
        <v>21</v>
      </c>
      <c r="E403" s="11" t="s">
        <v>220</v>
      </c>
      <c r="F403" s="60" t="s">
        <v>1224</v>
      </c>
      <c r="G403" s="9" t="s">
        <v>20</v>
      </c>
      <c r="H403" s="58">
        <v>9981425</v>
      </c>
      <c r="I403" s="58"/>
      <c r="J403" s="58">
        <v>26925920</v>
      </c>
      <c r="K403" s="58">
        <v>55101896</v>
      </c>
      <c r="L403" s="58">
        <v>33505014</v>
      </c>
      <c r="M403" s="58">
        <v>30517808</v>
      </c>
      <c r="N403" s="57"/>
      <c r="O403" s="62">
        <v>12484429</v>
      </c>
      <c r="P403" s="58">
        <v>2211521</v>
      </c>
      <c r="Q403" s="58">
        <v>-11964380</v>
      </c>
      <c r="R403" s="58">
        <v>77703459.128289491</v>
      </c>
      <c r="S403" s="58">
        <v>65739079.128289483</v>
      </c>
      <c r="T403" s="58">
        <v>2576481</v>
      </c>
      <c r="U403" s="196"/>
      <c r="V403" s="58">
        <v>2007023</v>
      </c>
      <c r="W403" s="58">
        <v>-26348866</v>
      </c>
      <c r="X403" s="61">
        <v>44950</v>
      </c>
      <c r="Y403" s="10" t="s">
        <v>60</v>
      </c>
    </row>
    <row r="404" spans="1:25" ht="14.4">
      <c r="A404" s="9">
        <v>2022</v>
      </c>
      <c r="B404" s="10" t="s">
        <v>5334</v>
      </c>
      <c r="C404" s="10" t="s">
        <v>190</v>
      </c>
      <c r="D404" s="9" t="s">
        <v>21</v>
      </c>
      <c r="E404" s="11" t="s">
        <v>84</v>
      </c>
      <c r="F404" s="60" t="s">
        <v>5637</v>
      </c>
      <c r="G404" s="9" t="s">
        <v>20</v>
      </c>
      <c r="H404" s="58">
        <v>615630</v>
      </c>
      <c r="I404" s="58"/>
      <c r="J404" s="58">
        <v>724435</v>
      </c>
      <c r="K404" s="58"/>
      <c r="L404" s="58">
        <v>784747</v>
      </c>
      <c r="M404" s="58">
        <v>783009</v>
      </c>
      <c r="N404" s="59"/>
      <c r="O404" s="62">
        <v>976757</v>
      </c>
      <c r="P404" s="58">
        <v>257071</v>
      </c>
      <c r="Q404" s="58">
        <v>-248537</v>
      </c>
      <c r="R404" s="66">
        <v>1733791.1663284628</v>
      </c>
      <c r="S404" s="66">
        <v>1485254.1663284628</v>
      </c>
      <c r="T404" s="58">
        <v>2022</v>
      </c>
      <c r="U404" s="196"/>
      <c r="V404" s="58"/>
      <c r="W404" s="58">
        <v>408539</v>
      </c>
      <c r="X404" s="61">
        <v>44903</v>
      </c>
      <c r="Y404" s="10" t="s">
        <v>60</v>
      </c>
    </row>
    <row r="405" spans="1:25" ht="14.25" customHeight="1">
      <c r="A405" s="9">
        <v>2022</v>
      </c>
      <c r="B405" s="30" t="s">
        <v>5078</v>
      </c>
      <c r="C405" s="9" t="s">
        <v>190</v>
      </c>
      <c r="D405" s="9" t="s">
        <v>21</v>
      </c>
      <c r="E405" s="11" t="s">
        <v>368</v>
      </c>
      <c r="F405" s="60" t="s">
        <v>5571</v>
      </c>
      <c r="G405" s="9" t="s">
        <v>20</v>
      </c>
      <c r="H405" s="58">
        <v>2460835</v>
      </c>
      <c r="I405" s="58">
        <v>-17562</v>
      </c>
      <c r="J405" s="58">
        <v>2717153</v>
      </c>
      <c r="K405" s="58">
        <v>12429</v>
      </c>
      <c r="L405" s="58">
        <v>4220789</v>
      </c>
      <c r="M405" s="58">
        <v>2808645</v>
      </c>
      <c r="N405" s="57">
        <v>3536664</v>
      </c>
      <c r="O405" s="62"/>
      <c r="P405" s="58">
        <v>911883</v>
      </c>
      <c r="Q405" s="58">
        <v>-1666086</v>
      </c>
      <c r="R405" s="58">
        <v>11277433.959876528</v>
      </c>
      <c r="S405" s="58">
        <v>9611347.959876528</v>
      </c>
      <c r="T405" s="58">
        <v>354402</v>
      </c>
      <c r="U405" s="196"/>
      <c r="V405" s="58"/>
      <c r="W405" s="58">
        <v>3194490</v>
      </c>
      <c r="X405" s="61">
        <v>45119</v>
      </c>
      <c r="Y405" s="10" t="s">
        <v>60</v>
      </c>
    </row>
    <row r="406" spans="1:25" ht="14.25" customHeight="1">
      <c r="A406" s="9">
        <v>2022</v>
      </c>
      <c r="B406" s="30" t="s">
        <v>2123</v>
      </c>
      <c r="C406" s="9" t="s">
        <v>53</v>
      </c>
      <c r="D406" s="9" t="s">
        <v>21</v>
      </c>
      <c r="E406" s="11" t="s">
        <v>127</v>
      </c>
      <c r="F406" s="60">
        <v>25296</v>
      </c>
      <c r="G406" s="9" t="s">
        <v>20</v>
      </c>
      <c r="H406" s="58">
        <v>12513157</v>
      </c>
      <c r="I406" s="58">
        <v>-551385</v>
      </c>
      <c r="J406" s="58">
        <v>9316143</v>
      </c>
      <c r="K406" s="58">
        <v>13366694</v>
      </c>
      <c r="L406" s="58">
        <v>21663021</v>
      </c>
      <c r="M406" s="58">
        <v>11405543</v>
      </c>
      <c r="N406" s="57"/>
      <c r="O406" s="62">
        <v>9538461</v>
      </c>
      <c r="P406" s="58">
        <v>335259</v>
      </c>
      <c r="Q406" s="58">
        <v>-6365252</v>
      </c>
      <c r="R406" s="58">
        <v>42981490</v>
      </c>
      <c r="S406" s="58">
        <v>36616238</v>
      </c>
      <c r="T406" s="58">
        <v>1318052</v>
      </c>
      <c r="U406" s="196"/>
      <c r="V406" s="58"/>
      <c r="W406" s="58">
        <v>41894405</v>
      </c>
      <c r="X406" s="61">
        <v>45040</v>
      </c>
      <c r="Y406" s="10" t="s">
        <v>60</v>
      </c>
    </row>
    <row r="407" spans="1:25" ht="14.25" customHeight="1">
      <c r="A407" s="9">
        <v>2022</v>
      </c>
      <c r="B407" s="10" t="s">
        <v>1223</v>
      </c>
      <c r="C407" s="9" t="s">
        <v>190</v>
      </c>
      <c r="D407" s="9" t="s">
        <v>21</v>
      </c>
      <c r="E407" s="11" t="s">
        <v>127</v>
      </c>
      <c r="F407" s="60" t="s">
        <v>1222</v>
      </c>
      <c r="G407" s="9" t="s">
        <v>20</v>
      </c>
      <c r="H407" s="58">
        <v>5104311</v>
      </c>
      <c r="I407" s="58">
        <v>-496540</v>
      </c>
      <c r="J407" s="58">
        <v>16863261</v>
      </c>
      <c r="K407" s="58">
        <v>20390538</v>
      </c>
      <c r="L407" s="58">
        <v>20418739</v>
      </c>
      <c r="M407" s="58">
        <v>18674643</v>
      </c>
      <c r="N407" s="56"/>
      <c r="O407" s="62">
        <v>8050260</v>
      </c>
      <c r="P407" s="58">
        <v>2219823</v>
      </c>
      <c r="Q407" s="58">
        <v>-7510012</v>
      </c>
      <c r="R407" s="58">
        <v>50838269.108855315</v>
      </c>
      <c r="S407" s="58">
        <v>43328257.108855315</v>
      </c>
      <c r="T407" s="58">
        <v>1448974</v>
      </c>
      <c r="U407" s="196"/>
      <c r="V407" s="58"/>
      <c r="W407" s="58">
        <v>-11998864</v>
      </c>
      <c r="X407" s="61">
        <v>45012</v>
      </c>
      <c r="Y407" s="10" t="s">
        <v>60</v>
      </c>
    </row>
    <row r="408" spans="1:25" ht="14.25" customHeight="1">
      <c r="A408" s="9">
        <v>2022</v>
      </c>
      <c r="B408" s="10" t="s">
        <v>1221</v>
      </c>
      <c r="C408" s="9" t="s">
        <v>190</v>
      </c>
      <c r="D408" s="9" t="s">
        <v>21</v>
      </c>
      <c r="E408" s="11" t="s">
        <v>127</v>
      </c>
      <c r="F408" s="60" t="s">
        <v>1220</v>
      </c>
      <c r="G408" s="9" t="s">
        <v>20</v>
      </c>
      <c r="H408" s="58">
        <v>3731626</v>
      </c>
      <c r="I408" s="58">
        <v>-926839</v>
      </c>
      <c r="J408" s="58">
        <v>16177662</v>
      </c>
      <c r="K408" s="58">
        <v>9828343</v>
      </c>
      <c r="L408" s="58">
        <v>19885987</v>
      </c>
      <c r="M408" s="58">
        <v>18961588</v>
      </c>
      <c r="N408" s="56">
        <v>4887905</v>
      </c>
      <c r="O408" s="62"/>
      <c r="P408" s="58">
        <v>1562945</v>
      </c>
      <c r="Q408" s="58">
        <v>-6627328</v>
      </c>
      <c r="R408" s="58">
        <v>45640118.967746489</v>
      </c>
      <c r="S408" s="58">
        <v>39012790.967746489</v>
      </c>
      <c r="T408" s="58">
        <v>1302729</v>
      </c>
      <c r="U408" s="196"/>
      <c r="V408" s="58">
        <v>4148215</v>
      </c>
      <c r="W408" s="58">
        <v>-12534765</v>
      </c>
      <c r="X408" s="61">
        <v>45012</v>
      </c>
      <c r="Y408" s="10" t="s">
        <v>60</v>
      </c>
    </row>
    <row r="409" spans="1:25" ht="14.25" customHeight="1">
      <c r="A409" s="9">
        <v>2022</v>
      </c>
      <c r="B409" s="30" t="s">
        <v>2124</v>
      </c>
      <c r="C409" s="9" t="s">
        <v>53</v>
      </c>
      <c r="D409" s="9" t="s">
        <v>21</v>
      </c>
      <c r="E409" s="11" t="s">
        <v>27</v>
      </c>
      <c r="F409" s="60" t="s">
        <v>5422</v>
      </c>
      <c r="G409" s="9" t="s">
        <v>20</v>
      </c>
      <c r="H409" s="58">
        <v>48234067</v>
      </c>
      <c r="I409" s="58">
        <v>-20561690</v>
      </c>
      <c r="J409" s="58">
        <v>46023649</v>
      </c>
      <c r="K409" s="58">
        <v>194943329</v>
      </c>
      <c r="L409" s="58">
        <v>98136606</v>
      </c>
      <c r="M409" s="58">
        <v>57388625</v>
      </c>
      <c r="N409" s="57"/>
      <c r="O409" s="62">
        <v>48050563</v>
      </c>
      <c r="P409" s="58">
        <v>4364082</v>
      </c>
      <c r="Q409" s="58">
        <v>-50215425</v>
      </c>
      <c r="R409" s="58">
        <v>284379692.34602076</v>
      </c>
      <c r="S409" s="58">
        <v>234164267.34602076</v>
      </c>
      <c r="T409" s="58">
        <v>9085278</v>
      </c>
      <c r="U409" s="196"/>
      <c r="V409" s="58">
        <v>9403878</v>
      </c>
      <c r="W409" s="58">
        <v>100596958</v>
      </c>
      <c r="X409" s="61">
        <v>44883</v>
      </c>
      <c r="Y409" s="10" t="s">
        <v>60</v>
      </c>
    </row>
    <row r="410" spans="1:25" ht="14.25" customHeight="1">
      <c r="A410" s="51">
        <v>2022</v>
      </c>
      <c r="B410" s="51" t="s">
        <v>1919</v>
      </c>
      <c r="C410" s="51" t="s">
        <v>53</v>
      </c>
      <c r="D410" s="51" t="s">
        <v>21</v>
      </c>
      <c r="E410" s="51" t="s">
        <v>134</v>
      </c>
      <c r="F410" s="127">
        <v>25380</v>
      </c>
      <c r="G410" s="51" t="s">
        <v>20</v>
      </c>
      <c r="H410" s="128">
        <v>71890107</v>
      </c>
      <c r="I410" s="128">
        <v>-1760282</v>
      </c>
      <c r="J410" s="128">
        <v>63278106</v>
      </c>
      <c r="K410" s="128">
        <v>39585388</v>
      </c>
      <c r="L410" s="128">
        <v>107789221</v>
      </c>
      <c r="M410" s="128">
        <v>75714737</v>
      </c>
      <c r="N410" s="133"/>
      <c r="O410" s="130">
        <v>80825168</v>
      </c>
      <c r="P410" s="128">
        <v>3288523</v>
      </c>
      <c r="Q410" s="128">
        <v>-50359180</v>
      </c>
      <c r="R410" s="128">
        <v>344632989</v>
      </c>
      <c r="S410" s="128">
        <v>294273809</v>
      </c>
      <c r="T410" s="128">
        <v>12991154</v>
      </c>
      <c r="U410" s="196">
        <v>14276205</v>
      </c>
      <c r="V410" s="128">
        <v>37004264</v>
      </c>
      <c r="W410" s="128">
        <v>-9158647</v>
      </c>
      <c r="X410" s="131">
        <v>45080</v>
      </c>
      <c r="Y410" s="51" t="s">
        <v>60</v>
      </c>
    </row>
    <row r="411" spans="1:25" ht="14.25" customHeight="1">
      <c r="A411" s="9">
        <v>2022</v>
      </c>
      <c r="B411" s="10" t="s">
        <v>1219</v>
      </c>
      <c r="C411" s="9" t="s">
        <v>190</v>
      </c>
      <c r="D411" s="9" t="s">
        <v>21</v>
      </c>
      <c r="E411" s="11" t="s">
        <v>134</v>
      </c>
      <c r="F411" s="60" t="s">
        <v>1218</v>
      </c>
      <c r="G411" s="9" t="s">
        <v>20</v>
      </c>
      <c r="H411" s="58">
        <v>16718664</v>
      </c>
      <c r="I411" s="58"/>
      <c r="J411" s="58">
        <v>75695651</v>
      </c>
      <c r="K411" s="58">
        <v>62278130</v>
      </c>
      <c r="L411" s="58">
        <v>82399490</v>
      </c>
      <c r="M411" s="58">
        <v>74669575</v>
      </c>
      <c r="O411" s="62">
        <v>21956681</v>
      </c>
      <c r="P411" s="58">
        <v>9296142</v>
      </c>
      <c r="Q411" s="58">
        <v>-40686465</v>
      </c>
      <c r="R411" s="58">
        <v>276110904.04858303</v>
      </c>
      <c r="S411" s="58">
        <v>235424439.04858303</v>
      </c>
      <c r="T411" s="58">
        <v>8213559</v>
      </c>
      <c r="U411" s="196">
        <v>-2667.5396825396824</v>
      </c>
      <c r="V411" s="58">
        <v>7264732.4603174599</v>
      </c>
      <c r="W411" s="58">
        <v>-48743073</v>
      </c>
      <c r="X411" s="61">
        <v>44960</v>
      </c>
      <c r="Y411" s="9" t="s">
        <v>115</v>
      </c>
    </row>
    <row r="412" spans="1:25" ht="14.25" customHeight="1">
      <c r="A412" s="9">
        <v>2022</v>
      </c>
      <c r="B412" s="9" t="s">
        <v>1918</v>
      </c>
      <c r="C412" s="9" t="s">
        <v>53</v>
      </c>
      <c r="D412" s="9" t="s">
        <v>21</v>
      </c>
      <c r="E412" s="11" t="s">
        <v>107</v>
      </c>
      <c r="F412" s="60">
        <v>25436</v>
      </c>
      <c r="G412" s="9" t="s">
        <v>20</v>
      </c>
      <c r="H412" s="58">
        <v>12856630</v>
      </c>
      <c r="I412" s="58">
        <v>-467810</v>
      </c>
      <c r="J412" s="58">
        <v>6736699</v>
      </c>
      <c r="K412" s="58">
        <v>3882710</v>
      </c>
      <c r="L412" s="58">
        <v>16159681</v>
      </c>
      <c r="M412" s="58">
        <v>10484052</v>
      </c>
      <c r="N412" s="57"/>
      <c r="O412" s="62">
        <v>10001618</v>
      </c>
      <c r="P412" s="58">
        <v>303067</v>
      </c>
      <c r="Q412" s="58">
        <v>-3066067</v>
      </c>
      <c r="R412" s="58">
        <v>17641352</v>
      </c>
      <c r="S412" s="58">
        <v>14575285</v>
      </c>
      <c r="T412" s="58">
        <v>762905</v>
      </c>
      <c r="U412" s="196"/>
      <c r="V412" s="58"/>
      <c r="W412" s="58">
        <v>13493688</v>
      </c>
      <c r="X412" s="61">
        <v>45077</v>
      </c>
      <c r="Y412" s="9" t="s">
        <v>60</v>
      </c>
    </row>
    <row r="413" spans="1:25" ht="14.25" customHeight="1">
      <c r="A413" s="9">
        <v>2022</v>
      </c>
      <c r="B413" s="10" t="s">
        <v>1217</v>
      </c>
      <c r="C413" s="9" t="s">
        <v>190</v>
      </c>
      <c r="D413" s="9" t="s">
        <v>21</v>
      </c>
      <c r="E413" s="11" t="s">
        <v>107</v>
      </c>
      <c r="F413" s="60" t="s">
        <v>1216</v>
      </c>
      <c r="G413" s="9" t="s">
        <v>20</v>
      </c>
      <c r="H413" s="58">
        <v>8761171</v>
      </c>
      <c r="I413" s="58">
        <v>-520682</v>
      </c>
      <c r="J413" s="58">
        <v>39715533</v>
      </c>
      <c r="K413" s="58">
        <v>49867050</v>
      </c>
      <c r="L413" s="58">
        <v>42605763</v>
      </c>
      <c r="M413" s="58">
        <v>38028725</v>
      </c>
      <c r="N413" s="57"/>
      <c r="O413" s="62">
        <v>12195740</v>
      </c>
      <c r="P413" s="58">
        <v>4725389</v>
      </c>
      <c r="Q413" s="58">
        <v>-16062523</v>
      </c>
      <c r="R413" s="58">
        <v>56870247.518248171</v>
      </c>
      <c r="S413" s="58">
        <v>40807724.518248171</v>
      </c>
      <c r="T413" s="58">
        <v>3329419</v>
      </c>
      <c r="U413" s="196">
        <v>3046164</v>
      </c>
      <c r="V413" s="58">
        <v>5540176</v>
      </c>
      <c r="W413" s="58">
        <v>-27908373</v>
      </c>
      <c r="X413" s="61">
        <v>44999</v>
      </c>
      <c r="Y413" s="10" t="s">
        <v>60</v>
      </c>
    </row>
    <row r="414" spans="1:25" ht="14.25" customHeight="1">
      <c r="A414" s="9">
        <v>2022</v>
      </c>
      <c r="B414" s="10" t="s">
        <v>1215</v>
      </c>
      <c r="C414" s="9" t="s">
        <v>190</v>
      </c>
      <c r="D414" s="9" t="s">
        <v>21</v>
      </c>
      <c r="E414" s="11" t="s">
        <v>195</v>
      </c>
      <c r="F414" s="60" t="s">
        <v>1214</v>
      </c>
      <c r="G414" s="9" t="s">
        <v>20</v>
      </c>
      <c r="H414" s="58">
        <v>1762313</v>
      </c>
      <c r="I414" s="58"/>
      <c r="J414" s="58">
        <v>5981740</v>
      </c>
      <c r="K414" s="58">
        <v>2402130</v>
      </c>
      <c r="L414" s="58">
        <v>5924222</v>
      </c>
      <c r="M414" s="58">
        <v>6157493</v>
      </c>
      <c r="N414" s="56">
        <v>2726168</v>
      </c>
      <c r="O414" s="62"/>
      <c r="P414" s="58">
        <v>1006222</v>
      </c>
      <c r="Q414" s="58">
        <v>-2344916</v>
      </c>
      <c r="R414" s="58">
        <v>16370782.186234817</v>
      </c>
      <c r="S414" s="58">
        <v>14025866.186234817</v>
      </c>
      <c r="T414" s="58">
        <v>466109</v>
      </c>
      <c r="U414" s="196">
        <v>133305</v>
      </c>
      <c r="V414" s="58">
        <v>366137</v>
      </c>
      <c r="W414" s="58">
        <v>-1650986</v>
      </c>
      <c r="X414" s="61">
        <v>44960</v>
      </c>
      <c r="Y414" s="10" t="s">
        <v>60</v>
      </c>
    </row>
    <row r="415" spans="1:25" ht="14.25" customHeight="1">
      <c r="A415" s="9">
        <v>2022</v>
      </c>
      <c r="B415" s="10" t="s">
        <v>1213</v>
      </c>
      <c r="C415" s="9" t="s">
        <v>190</v>
      </c>
      <c r="D415" s="9" t="s">
        <v>21</v>
      </c>
      <c r="E415" s="11" t="s">
        <v>98</v>
      </c>
      <c r="F415" s="60" t="s">
        <v>1212</v>
      </c>
      <c r="G415" s="9" t="s">
        <v>20</v>
      </c>
      <c r="H415" s="58">
        <v>22512431</v>
      </c>
      <c r="I415" s="58"/>
      <c r="J415" s="58">
        <v>109955792</v>
      </c>
      <c r="K415" s="58">
        <v>172210012</v>
      </c>
      <c r="L415" s="58">
        <v>131122516</v>
      </c>
      <c r="M415" s="58">
        <v>116644808</v>
      </c>
      <c r="O415" s="62">
        <v>35152285</v>
      </c>
      <c r="P415" s="58">
        <v>9467940</v>
      </c>
      <c r="Q415" s="58">
        <v>-57469412</v>
      </c>
      <c r="R415" s="58">
        <v>386404072.06477737</v>
      </c>
      <c r="S415" s="58">
        <v>328934660.06477737</v>
      </c>
      <c r="T415" s="58">
        <v>12050119</v>
      </c>
      <c r="U415" s="196"/>
      <c r="V415" s="58">
        <v>1280718</v>
      </c>
      <c r="W415" s="58">
        <v>-65138767</v>
      </c>
      <c r="X415" s="61">
        <v>45037</v>
      </c>
      <c r="Y415" s="10" t="s">
        <v>60</v>
      </c>
    </row>
    <row r="416" spans="1:25" ht="14.25" customHeight="1">
      <c r="A416" s="9">
        <v>2022</v>
      </c>
      <c r="B416" s="9" t="s">
        <v>1917</v>
      </c>
      <c r="C416" s="9" t="s">
        <v>53</v>
      </c>
      <c r="D416" s="9" t="s">
        <v>21</v>
      </c>
      <c r="E416" s="11" t="s">
        <v>29</v>
      </c>
      <c r="F416" s="60">
        <v>26000</v>
      </c>
      <c r="G416" s="9" t="s">
        <v>20</v>
      </c>
      <c r="H416" s="58">
        <v>90542968</v>
      </c>
      <c r="I416" s="58">
        <v>-34629761</v>
      </c>
      <c r="J416" s="58">
        <v>220590914</v>
      </c>
      <c r="K416" s="58">
        <v>140667288</v>
      </c>
      <c r="L416" s="58">
        <v>393897469</v>
      </c>
      <c r="M416" s="58">
        <v>270377156</v>
      </c>
      <c r="N416" s="57"/>
      <c r="O416" s="62">
        <v>63018444</v>
      </c>
      <c r="P416" s="58">
        <v>9505848</v>
      </c>
      <c r="Q416" s="58">
        <v>-272252574</v>
      </c>
      <c r="R416" s="58">
        <v>1362281280</v>
      </c>
      <c r="S416" s="58">
        <v>1090028706</v>
      </c>
      <c r="T416" s="58">
        <v>48489891</v>
      </c>
      <c r="U416" s="196">
        <v>38210499</v>
      </c>
      <c r="V416" s="58">
        <v>108800045</v>
      </c>
      <c r="W416" s="58">
        <v>-190828953</v>
      </c>
      <c r="X416" s="61">
        <v>45015</v>
      </c>
      <c r="Y416" s="9"/>
    </row>
    <row r="417" spans="1:25" ht="14.25" customHeight="1">
      <c r="A417" s="9">
        <v>2022</v>
      </c>
      <c r="B417" s="10" t="s">
        <v>1211</v>
      </c>
      <c r="C417" s="9" t="s">
        <v>190</v>
      </c>
      <c r="D417" s="9" t="s">
        <v>21</v>
      </c>
      <c r="E417" s="11" t="s">
        <v>29</v>
      </c>
      <c r="F417" s="60" t="s">
        <v>1210</v>
      </c>
      <c r="G417" s="9" t="s">
        <v>20</v>
      </c>
      <c r="H417" s="58">
        <v>62333389</v>
      </c>
      <c r="I417" s="58"/>
      <c r="J417" s="58">
        <v>416001397</v>
      </c>
      <c r="K417" s="58">
        <v>705800108</v>
      </c>
      <c r="L417" s="58">
        <v>535555223</v>
      </c>
      <c r="M417" s="58">
        <v>427769575</v>
      </c>
      <c r="N417" s="56">
        <v>121671504</v>
      </c>
      <c r="O417" s="62"/>
      <c r="P417" s="58">
        <v>50181955</v>
      </c>
      <c r="Q417" s="58">
        <v>-253393463</v>
      </c>
      <c r="R417" s="58">
        <v>1737386698.3805668</v>
      </c>
      <c r="S417" s="58">
        <v>1483993235.3805668</v>
      </c>
      <c r="T417" s="58">
        <v>47707317</v>
      </c>
      <c r="U417" s="196"/>
      <c r="V417" s="58">
        <v>173518474</v>
      </c>
      <c r="W417" s="58">
        <v>-743699308</v>
      </c>
      <c r="X417" s="61">
        <v>45005</v>
      </c>
      <c r="Y417" s="10" t="s">
        <v>60</v>
      </c>
    </row>
    <row r="418" spans="1:25" ht="14.25" customHeight="1">
      <c r="A418" s="9">
        <v>2022</v>
      </c>
      <c r="B418" s="10" t="s">
        <v>1209</v>
      </c>
      <c r="C418" s="9" t="s">
        <v>190</v>
      </c>
      <c r="D418" s="9" t="s">
        <v>21</v>
      </c>
      <c r="E418" s="11" t="s">
        <v>98</v>
      </c>
      <c r="F418" s="60" t="s">
        <v>1208</v>
      </c>
      <c r="G418" s="9" t="s">
        <v>20</v>
      </c>
      <c r="H418" s="58">
        <v>25951466</v>
      </c>
      <c r="I418" s="58">
        <v>-2848801</v>
      </c>
      <c r="J418" s="58">
        <v>195390511</v>
      </c>
      <c r="K418" s="58">
        <v>616744199</v>
      </c>
      <c r="L418" s="58">
        <v>259107471</v>
      </c>
      <c r="M418" s="58">
        <v>202945440</v>
      </c>
      <c r="O418" s="62">
        <v>51145890</v>
      </c>
      <c r="P418" s="58">
        <v>8498292</v>
      </c>
      <c r="Q418" s="58">
        <v>-108757471</v>
      </c>
      <c r="R418" s="58">
        <v>721400453.84615397</v>
      </c>
      <c r="S418" s="58">
        <v>612642982.84615397</v>
      </c>
      <c r="T418" s="58">
        <v>21740740</v>
      </c>
      <c r="U418" s="196">
        <v>9872802</v>
      </c>
      <c r="V418" s="58">
        <v>31581064</v>
      </c>
      <c r="W418" s="58">
        <v>-77792044</v>
      </c>
      <c r="X418" s="61">
        <v>44970</v>
      </c>
      <c r="Y418" s="10" t="s">
        <v>60</v>
      </c>
    </row>
    <row r="419" spans="1:25" ht="14.25" customHeight="1">
      <c r="A419" s="9">
        <v>2022</v>
      </c>
      <c r="B419" s="10" t="s">
        <v>5291</v>
      </c>
      <c r="C419" s="10" t="s">
        <v>190</v>
      </c>
      <c r="D419" s="9" t="s">
        <v>21</v>
      </c>
      <c r="E419" s="11" t="s">
        <v>96</v>
      </c>
      <c r="F419" s="60" t="s">
        <v>5638</v>
      </c>
      <c r="G419" s="9" t="s">
        <v>20</v>
      </c>
      <c r="H419" s="58">
        <v>830493</v>
      </c>
      <c r="I419" s="58">
        <v>-17062</v>
      </c>
      <c r="J419" s="58">
        <v>508577</v>
      </c>
      <c r="K419" s="58">
        <v>7251</v>
      </c>
      <c r="L419" s="58">
        <v>649255</v>
      </c>
      <c r="M419" s="58">
        <v>632507</v>
      </c>
      <c r="N419" s="57"/>
      <c r="O419" s="62">
        <v>934117</v>
      </c>
      <c r="P419" s="58">
        <v>85404</v>
      </c>
      <c r="Q419" s="58">
        <v>-194556</v>
      </c>
      <c r="R419" s="58">
        <v>1251484.7861842108</v>
      </c>
      <c r="S419" s="58">
        <v>1056928.7861842108</v>
      </c>
      <c r="T419" s="58">
        <v>30633</v>
      </c>
      <c r="U419" s="196"/>
      <c r="V419" s="58"/>
      <c r="W419" s="58">
        <v>561128</v>
      </c>
      <c r="X419" s="61">
        <v>44910</v>
      </c>
      <c r="Y419" s="10" t="s">
        <v>60</v>
      </c>
    </row>
    <row r="420" spans="1:25" ht="14.25" customHeight="1">
      <c r="A420" s="9">
        <v>2022</v>
      </c>
      <c r="B420" s="30" t="s">
        <v>5537</v>
      </c>
      <c r="C420" s="9" t="s">
        <v>190</v>
      </c>
      <c r="D420" s="9" t="s">
        <v>21</v>
      </c>
      <c r="E420" s="11" t="s">
        <v>127</v>
      </c>
      <c r="F420" s="60" t="s">
        <v>5538</v>
      </c>
      <c r="G420" s="9" t="s">
        <v>20</v>
      </c>
      <c r="H420" s="58">
        <v>818945</v>
      </c>
      <c r="I420" s="58">
        <v>-77624</v>
      </c>
      <c r="J420" s="58">
        <v>3685697</v>
      </c>
      <c r="K420" s="58">
        <v>2366405</v>
      </c>
      <c r="L420" s="58">
        <v>4893882</v>
      </c>
      <c r="M420" s="58">
        <v>4183357</v>
      </c>
      <c r="N420" s="56"/>
      <c r="O420" s="62">
        <v>1620774</v>
      </c>
      <c r="P420" s="58">
        <v>552255</v>
      </c>
      <c r="Q420" s="58">
        <v>-1855254</v>
      </c>
      <c r="R420" s="58">
        <v>12654276.039190823</v>
      </c>
      <c r="S420" s="58">
        <v>10799022.039190823</v>
      </c>
      <c r="T420" s="58">
        <v>360902</v>
      </c>
      <c r="U420" s="196"/>
      <c r="V420" s="58">
        <v>945806</v>
      </c>
      <c r="W420" s="58">
        <v>-3538524</v>
      </c>
      <c r="X420" s="61">
        <v>45010</v>
      </c>
      <c r="Y420" s="10" t="s">
        <v>60</v>
      </c>
    </row>
    <row r="421" spans="1:25" ht="14.25" customHeight="1">
      <c r="A421" s="9">
        <v>2022</v>
      </c>
      <c r="B421" s="9" t="s">
        <v>1916</v>
      </c>
      <c r="C421" s="9" t="s">
        <v>53</v>
      </c>
      <c r="D421" s="9" t="s">
        <v>21</v>
      </c>
      <c r="E421" s="11" t="s">
        <v>107</v>
      </c>
      <c r="F421" s="60">
        <v>27000</v>
      </c>
      <c r="G421" s="9" t="s">
        <v>20</v>
      </c>
      <c r="H421" s="58">
        <v>104691000</v>
      </c>
      <c r="I421" s="58">
        <v>-40021000</v>
      </c>
      <c r="J421" s="58">
        <v>374375000</v>
      </c>
      <c r="K421" s="58">
        <v>1106017000</v>
      </c>
      <c r="L421" s="58">
        <v>1153001000</v>
      </c>
      <c r="M421" s="58">
        <v>407557000</v>
      </c>
      <c r="N421" s="58">
        <v>48180000</v>
      </c>
      <c r="O421" s="62">
        <v>47810000</v>
      </c>
      <c r="P421" s="58">
        <v>43779000</v>
      </c>
      <c r="Q421" s="58">
        <v>805655000</v>
      </c>
      <c r="R421" s="58">
        <v>3015953000</v>
      </c>
      <c r="S421" s="58">
        <v>3821608000</v>
      </c>
      <c r="T421" s="58">
        <v>46459000</v>
      </c>
      <c r="U421" s="196"/>
      <c r="V421" s="58">
        <v>99761000</v>
      </c>
      <c r="W421" s="58">
        <v>583804000</v>
      </c>
      <c r="X421" s="61">
        <v>45016</v>
      </c>
      <c r="Y421" s="9"/>
    </row>
    <row r="422" spans="1:25" ht="14.25" customHeight="1">
      <c r="A422" s="9">
        <v>2022</v>
      </c>
      <c r="B422" s="10" t="s">
        <v>163</v>
      </c>
      <c r="C422" s="9" t="s">
        <v>54</v>
      </c>
      <c r="D422" s="9" t="s">
        <v>21</v>
      </c>
      <c r="E422" s="11" t="s">
        <v>107</v>
      </c>
      <c r="F422" s="60">
        <v>99024</v>
      </c>
      <c r="G422" s="9" t="s">
        <v>20</v>
      </c>
      <c r="H422" s="58">
        <v>3000511</v>
      </c>
      <c r="I422" s="58"/>
      <c r="J422" s="58">
        <v>12058092</v>
      </c>
      <c r="K422" s="58">
        <v>627258</v>
      </c>
      <c r="L422" s="58">
        <v>12680521</v>
      </c>
      <c r="M422" s="58">
        <v>12680521</v>
      </c>
      <c r="N422" s="57"/>
      <c r="O422" s="62">
        <v>15979149</v>
      </c>
      <c r="P422" s="58">
        <v>15468989</v>
      </c>
      <c r="Q422" s="58"/>
      <c r="R422" s="58"/>
      <c r="S422" s="58"/>
      <c r="T422" s="58"/>
      <c r="U422" s="196"/>
      <c r="V422" s="58"/>
      <c r="W422" s="58">
        <v>3013521</v>
      </c>
      <c r="X422" s="61">
        <v>44880</v>
      </c>
      <c r="Y422" s="9"/>
    </row>
    <row r="423" spans="1:25" ht="14.25" customHeight="1">
      <c r="A423" s="51">
        <v>2022</v>
      </c>
      <c r="B423" s="132" t="s">
        <v>1672</v>
      </c>
      <c r="C423" s="51" t="s">
        <v>55</v>
      </c>
      <c r="D423" s="51" t="s">
        <v>21</v>
      </c>
      <c r="E423" s="51" t="s">
        <v>107</v>
      </c>
      <c r="F423" s="127" t="s">
        <v>57</v>
      </c>
      <c r="G423" s="51" t="s">
        <v>20</v>
      </c>
      <c r="H423" s="128">
        <v>166393000</v>
      </c>
      <c r="I423" s="128">
        <v>-67785000</v>
      </c>
      <c r="J423" s="128">
        <v>1872326000</v>
      </c>
      <c r="K423" s="128">
        <v>998452000</v>
      </c>
      <c r="L423" s="128">
        <v>2054334000</v>
      </c>
      <c r="M423" s="128">
        <v>1342265000</v>
      </c>
      <c r="N423" s="133"/>
      <c r="O423" s="130">
        <v>398160000</v>
      </c>
      <c r="P423" s="128">
        <v>176531000</v>
      </c>
      <c r="Q423" s="128">
        <v>-436078000</v>
      </c>
      <c r="R423" s="128">
        <v>6301705202.3121347</v>
      </c>
      <c r="S423" s="128">
        <v>5865627202.3121347</v>
      </c>
      <c r="T423" s="128">
        <v>256031000</v>
      </c>
      <c r="U423" s="196"/>
      <c r="V423" s="128"/>
      <c r="W423" s="128">
        <v>-71676000</v>
      </c>
      <c r="X423" s="131">
        <v>44956</v>
      </c>
      <c r="Y423" s="132" t="s">
        <v>60</v>
      </c>
    </row>
    <row r="424" spans="1:25" ht="14.25" customHeight="1">
      <c r="A424" s="9">
        <v>2022</v>
      </c>
      <c r="B424" s="10" t="s">
        <v>162</v>
      </c>
      <c r="C424" s="9" t="s">
        <v>54</v>
      </c>
      <c r="D424" s="9" t="s">
        <v>21</v>
      </c>
      <c r="E424" s="11" t="s">
        <v>107</v>
      </c>
      <c r="F424" s="60">
        <v>99025</v>
      </c>
      <c r="G424" s="9" t="s">
        <v>20</v>
      </c>
      <c r="H424" s="58">
        <v>11245038</v>
      </c>
      <c r="I424" s="58"/>
      <c r="J424" s="58">
        <v>25362847</v>
      </c>
      <c r="K424" s="58">
        <v>374372</v>
      </c>
      <c r="L424" s="58">
        <v>32889141</v>
      </c>
      <c r="M424" s="58">
        <v>25736111</v>
      </c>
      <c r="N424" s="57">
        <v>21244680</v>
      </c>
      <c r="O424" s="62"/>
      <c r="P424" s="58">
        <v>12539491</v>
      </c>
      <c r="Q424" s="58"/>
      <c r="R424" s="58"/>
      <c r="S424" s="58"/>
      <c r="T424" s="58"/>
      <c r="U424" s="196"/>
      <c r="V424" s="58"/>
      <c r="W424" s="58">
        <v>11281707</v>
      </c>
      <c r="X424" s="61">
        <v>45009</v>
      </c>
      <c r="Y424" s="9"/>
    </row>
    <row r="425" spans="1:25" ht="14.25" customHeight="1">
      <c r="A425" s="9">
        <v>2022</v>
      </c>
      <c r="B425" s="10" t="s">
        <v>1207</v>
      </c>
      <c r="C425" s="9" t="s">
        <v>190</v>
      </c>
      <c r="D425" s="9" t="s">
        <v>21</v>
      </c>
      <c r="E425" s="11" t="s">
        <v>107</v>
      </c>
      <c r="F425" s="60" t="s">
        <v>1206</v>
      </c>
      <c r="G425" s="9" t="s">
        <v>20</v>
      </c>
      <c r="H425" s="58">
        <v>45211952</v>
      </c>
      <c r="I425" s="58">
        <v>-4733300</v>
      </c>
      <c r="J425" s="58">
        <v>189803637</v>
      </c>
      <c r="K425" s="58">
        <v>2780263</v>
      </c>
      <c r="L425" s="58">
        <v>314511192</v>
      </c>
      <c r="M425" s="58">
        <v>194726630</v>
      </c>
      <c r="O425" s="62">
        <v>99986323</v>
      </c>
      <c r="P425" s="58">
        <v>59510402</v>
      </c>
      <c r="Q425" s="58">
        <v>-84809292</v>
      </c>
      <c r="R425" s="58">
        <v>514734036.43724704</v>
      </c>
      <c r="S425" s="58">
        <v>429924744.43724704</v>
      </c>
      <c r="T425" s="58">
        <v>16555077</v>
      </c>
      <c r="U425" s="196">
        <v>2700592.3951612902</v>
      </c>
      <c r="V425" s="58">
        <v>27110539.39516129</v>
      </c>
      <c r="W425" s="58">
        <v>-63478072</v>
      </c>
      <c r="X425" s="61">
        <v>44994</v>
      </c>
      <c r="Y425" s="9" t="s">
        <v>115</v>
      </c>
    </row>
    <row r="426" spans="1:25" ht="14.25" customHeight="1">
      <c r="A426" s="9">
        <v>2022</v>
      </c>
      <c r="B426" s="10" t="s">
        <v>161</v>
      </c>
      <c r="C426" s="9" t="s">
        <v>54</v>
      </c>
      <c r="D426" s="9" t="s">
        <v>21</v>
      </c>
      <c r="E426" s="11" t="s">
        <v>107</v>
      </c>
      <c r="F426" s="60">
        <v>99026</v>
      </c>
      <c r="G426" s="9" t="s">
        <v>20</v>
      </c>
      <c r="H426" s="58">
        <v>430270</v>
      </c>
      <c r="I426" s="58"/>
      <c r="J426" s="58">
        <v>8898408</v>
      </c>
      <c r="K426" s="58">
        <v>1287073</v>
      </c>
      <c r="L426" s="58">
        <v>8868944</v>
      </c>
      <c r="M426" s="58">
        <v>8868944</v>
      </c>
      <c r="N426" s="58">
        <v>2324979</v>
      </c>
      <c r="O426" s="62">
        <v>11304</v>
      </c>
      <c r="P426" s="58">
        <v>2170328</v>
      </c>
      <c r="Q426" s="58">
        <v>-1044392</v>
      </c>
      <c r="R426" s="58">
        <v>15246598.539999999</v>
      </c>
      <c r="S426" s="58">
        <v>14202206.539999999</v>
      </c>
      <c r="T426" s="58">
        <v>613082</v>
      </c>
      <c r="U426" s="196"/>
      <c r="V426" s="58">
        <v>1057492</v>
      </c>
      <c r="W426" s="58">
        <v>-2447741</v>
      </c>
      <c r="X426" s="61">
        <v>45081</v>
      </c>
      <c r="Y426" s="10" t="s">
        <v>60</v>
      </c>
    </row>
    <row r="427" spans="1:25" ht="14.25" customHeight="1">
      <c r="A427" s="9">
        <v>2022</v>
      </c>
      <c r="B427" s="10" t="s">
        <v>160</v>
      </c>
      <c r="C427" s="9" t="s">
        <v>54</v>
      </c>
      <c r="D427" s="9" t="s">
        <v>21</v>
      </c>
      <c r="E427" s="11" t="s">
        <v>107</v>
      </c>
      <c r="F427" s="60">
        <v>99027</v>
      </c>
      <c r="G427" s="9" t="s">
        <v>20</v>
      </c>
      <c r="H427" s="58">
        <v>34892013</v>
      </c>
      <c r="I427" s="58">
        <v>-11624845</v>
      </c>
      <c r="J427" s="58">
        <v>14157466</v>
      </c>
      <c r="K427" s="58">
        <v>8462569</v>
      </c>
      <c r="L427" s="58">
        <v>33689546</v>
      </c>
      <c r="M427" s="58">
        <v>26123212</v>
      </c>
      <c r="N427" s="57">
        <v>514087</v>
      </c>
      <c r="O427" s="62">
        <v>34037571</v>
      </c>
      <c r="P427" s="58">
        <v>737397</v>
      </c>
      <c r="Q427" s="58"/>
      <c r="R427" s="58"/>
      <c r="S427" s="58"/>
      <c r="T427" s="58">
        <v>0</v>
      </c>
      <c r="U427" s="196">
        <v>6724843</v>
      </c>
      <c r="V427" s="58">
        <v>6577968</v>
      </c>
      <c r="W427" s="58">
        <v>35871542</v>
      </c>
      <c r="X427" s="61">
        <v>44953</v>
      </c>
      <c r="Y427" s="9"/>
    </row>
    <row r="428" spans="1:25" ht="14.25" customHeight="1">
      <c r="A428" s="9">
        <v>2022</v>
      </c>
      <c r="B428" s="10" t="s">
        <v>1205</v>
      </c>
      <c r="C428" s="9" t="s">
        <v>190</v>
      </c>
      <c r="D428" s="9" t="s">
        <v>21</v>
      </c>
      <c r="E428" s="11" t="s">
        <v>107</v>
      </c>
      <c r="F428" s="60" t="s">
        <v>1204</v>
      </c>
      <c r="G428" s="9" t="s">
        <v>20</v>
      </c>
      <c r="H428" s="58">
        <v>280084291</v>
      </c>
      <c r="I428" s="58">
        <v>-4093398</v>
      </c>
      <c r="J428" s="58">
        <v>1266695351</v>
      </c>
      <c r="K428" s="58">
        <v>827519177</v>
      </c>
      <c r="L428" s="58">
        <v>1515772451</v>
      </c>
      <c r="M428" s="58">
        <v>1397433283</v>
      </c>
      <c r="N428" s="57">
        <v>308640082</v>
      </c>
      <c r="O428" s="62"/>
      <c r="P428" s="58">
        <v>127787536</v>
      </c>
      <c r="Q428" s="58">
        <v>-492432000</v>
      </c>
      <c r="R428" s="58">
        <v>3344502934.9568205</v>
      </c>
      <c r="S428" s="58">
        <v>2852070934.9568205</v>
      </c>
      <c r="T428" s="58">
        <v>120405549</v>
      </c>
      <c r="U428" s="196">
        <v>63880407</v>
      </c>
      <c r="V428" s="58">
        <v>1051184852</v>
      </c>
      <c r="W428" s="58">
        <v>-1562164229</v>
      </c>
      <c r="X428" s="61">
        <v>44949</v>
      </c>
      <c r="Y428" s="10" t="s">
        <v>60</v>
      </c>
    </row>
    <row r="429" spans="1:25" ht="14.25" customHeight="1">
      <c r="A429" s="9">
        <v>2022</v>
      </c>
      <c r="B429" s="10" t="s">
        <v>159</v>
      </c>
      <c r="C429" s="9" t="s">
        <v>54</v>
      </c>
      <c r="D429" s="9" t="s">
        <v>21</v>
      </c>
      <c r="E429" s="11" t="s">
        <v>107</v>
      </c>
      <c r="F429" s="60">
        <v>99028</v>
      </c>
      <c r="G429" s="9" t="s">
        <v>20</v>
      </c>
      <c r="H429" s="58">
        <v>-400458</v>
      </c>
      <c r="I429" s="58"/>
      <c r="J429" s="58">
        <v>1871584</v>
      </c>
      <c r="K429" s="58">
        <v>577912</v>
      </c>
      <c r="L429" s="58">
        <v>81870931</v>
      </c>
      <c r="M429" s="58">
        <v>677732</v>
      </c>
      <c r="N429" s="58"/>
      <c r="O429" s="62">
        <v>7011</v>
      </c>
      <c r="P429" s="58">
        <v>418132</v>
      </c>
      <c r="Q429" s="58"/>
      <c r="R429" s="58"/>
      <c r="S429" s="58"/>
      <c r="T429" s="58"/>
      <c r="U429" s="196"/>
      <c r="V429" s="58"/>
      <c r="W429" s="58">
        <v>17361459</v>
      </c>
      <c r="X429" s="61">
        <v>45051</v>
      </c>
      <c r="Y429" s="9"/>
    </row>
    <row r="430" spans="1:25" ht="14.25" customHeight="1">
      <c r="A430" s="9">
        <v>2022</v>
      </c>
      <c r="B430" s="10" t="s">
        <v>1203</v>
      </c>
      <c r="C430" s="9" t="s">
        <v>190</v>
      </c>
      <c r="D430" s="9" t="s">
        <v>21</v>
      </c>
      <c r="E430" s="11" t="s">
        <v>151</v>
      </c>
      <c r="F430" s="60" t="s">
        <v>1202</v>
      </c>
      <c r="G430" s="9" t="s">
        <v>20</v>
      </c>
      <c r="H430" s="58">
        <v>12643230</v>
      </c>
      <c r="I430" s="58"/>
      <c r="J430" s="58">
        <v>40663262</v>
      </c>
      <c r="K430" s="58">
        <v>35221163</v>
      </c>
      <c r="L430" s="58">
        <v>48543747</v>
      </c>
      <c r="M430" s="58">
        <v>42472694</v>
      </c>
      <c r="N430" s="57">
        <v>14636093</v>
      </c>
      <c r="O430" s="62"/>
      <c r="P430" s="58">
        <v>2167014</v>
      </c>
      <c r="Q430" s="58">
        <v>-18560161</v>
      </c>
      <c r="R430" s="58">
        <v>132212591.95658213</v>
      </c>
      <c r="S430" s="58">
        <v>113652430.95658213</v>
      </c>
      <c r="T430" s="58">
        <v>3769915</v>
      </c>
      <c r="U430" s="196">
        <v>311574</v>
      </c>
      <c r="V430" s="58">
        <v>6294943</v>
      </c>
      <c r="W430" s="58">
        <v>-17598990</v>
      </c>
      <c r="X430" s="61">
        <v>44986</v>
      </c>
      <c r="Y430" s="10" t="s">
        <v>60</v>
      </c>
    </row>
    <row r="431" spans="1:25" ht="14.25" customHeight="1">
      <c r="A431" s="9">
        <v>2022</v>
      </c>
      <c r="B431" s="9" t="s">
        <v>1915</v>
      </c>
      <c r="C431" s="9" t="s">
        <v>53</v>
      </c>
      <c r="D431" s="9" t="s">
        <v>21</v>
      </c>
      <c r="E431" s="11" t="s">
        <v>134</v>
      </c>
      <c r="F431" s="60">
        <v>28000</v>
      </c>
      <c r="G431" s="9" t="s">
        <v>20</v>
      </c>
      <c r="H431" s="58">
        <v>23042274</v>
      </c>
      <c r="I431" s="58">
        <v>-3543046</v>
      </c>
      <c r="J431" s="58">
        <v>104207701</v>
      </c>
      <c r="K431" s="58">
        <v>48698346</v>
      </c>
      <c r="L431" s="58">
        <v>254098730</v>
      </c>
      <c r="M431" s="58">
        <v>112101517</v>
      </c>
      <c r="N431" s="58">
        <v>544589</v>
      </c>
      <c r="O431" s="62">
        <v>28478212</v>
      </c>
      <c r="P431" s="58">
        <v>14241184</v>
      </c>
      <c r="Q431" s="58">
        <v>-180741956</v>
      </c>
      <c r="R431" s="58">
        <v>851814996</v>
      </c>
      <c r="S431" s="58">
        <v>671073040</v>
      </c>
      <c r="T431" s="58">
        <v>24435061</v>
      </c>
      <c r="U431" s="196">
        <v>74620</v>
      </c>
      <c r="V431" s="58">
        <v>33710913</v>
      </c>
      <c r="W431" s="58">
        <v>-114727172</v>
      </c>
      <c r="X431" s="61">
        <v>45014</v>
      </c>
      <c r="Y431" s="9" t="s">
        <v>1914</v>
      </c>
    </row>
    <row r="432" spans="1:25" ht="14.25" customHeight="1">
      <c r="A432" s="9">
        <v>2022</v>
      </c>
      <c r="B432" s="10" t="s">
        <v>1201</v>
      </c>
      <c r="C432" s="9" t="s">
        <v>190</v>
      </c>
      <c r="D432" s="9" t="s">
        <v>21</v>
      </c>
      <c r="E432" s="11" t="s">
        <v>34</v>
      </c>
      <c r="F432" s="60" t="s">
        <v>1200</v>
      </c>
      <c r="G432" s="9" t="s">
        <v>20</v>
      </c>
      <c r="H432" s="58">
        <v>60388848</v>
      </c>
      <c r="I432" s="58">
        <v>-650000</v>
      </c>
      <c r="J432" s="58">
        <v>198341283</v>
      </c>
      <c r="K432" s="58">
        <v>211626402</v>
      </c>
      <c r="L432" s="58">
        <v>223521295</v>
      </c>
      <c r="M432" s="58">
        <v>199697524</v>
      </c>
      <c r="N432" s="57">
        <v>77455044</v>
      </c>
      <c r="O432" s="62"/>
      <c r="P432" s="58">
        <v>16709114</v>
      </c>
      <c r="Q432" s="58">
        <v>-90437590</v>
      </c>
      <c r="R432" s="58">
        <v>623013161.94331992</v>
      </c>
      <c r="S432" s="58">
        <v>532575571.94331992</v>
      </c>
      <c r="T432" s="58">
        <v>17829331</v>
      </c>
      <c r="U432" s="196">
        <v>-7381.4047619047624</v>
      </c>
      <c r="V432" s="58">
        <v>59279098.595238097</v>
      </c>
      <c r="W432" s="58">
        <v>-126488385</v>
      </c>
      <c r="X432" s="61">
        <v>45016</v>
      </c>
      <c r="Y432" s="9" t="s">
        <v>115</v>
      </c>
    </row>
    <row r="433" spans="1:25" ht="14.25" customHeight="1">
      <c r="A433" s="9">
        <v>2022</v>
      </c>
      <c r="B433" s="10" t="s">
        <v>1199</v>
      </c>
      <c r="C433" s="9" t="s">
        <v>190</v>
      </c>
      <c r="D433" s="9" t="s">
        <v>21</v>
      </c>
      <c r="E433" s="11" t="s">
        <v>134</v>
      </c>
      <c r="F433" s="60" t="s">
        <v>1198</v>
      </c>
      <c r="G433" s="9" t="s">
        <v>20</v>
      </c>
      <c r="H433" s="58">
        <v>25970775</v>
      </c>
      <c r="I433" s="58"/>
      <c r="J433" s="58">
        <v>181893777</v>
      </c>
      <c r="K433" s="58">
        <v>27282759</v>
      </c>
      <c r="L433" s="58">
        <v>195544766</v>
      </c>
      <c r="M433" s="58">
        <v>184609148</v>
      </c>
      <c r="O433" s="62">
        <v>26240708</v>
      </c>
      <c r="P433" s="58">
        <v>10018527</v>
      </c>
      <c r="Q433" s="58">
        <v>-93500409</v>
      </c>
      <c r="R433" s="58">
        <v>633056556.68016195</v>
      </c>
      <c r="S433" s="58">
        <v>539556147.68016195</v>
      </c>
      <c r="T433" s="58">
        <v>17976115</v>
      </c>
      <c r="U433" s="196">
        <v>-6067.0873015873012</v>
      </c>
      <c r="V433" s="58">
        <v>41531848.91269841</v>
      </c>
      <c r="W433" s="58">
        <v>-149416938</v>
      </c>
      <c r="X433" s="61">
        <v>44945</v>
      </c>
      <c r="Y433" s="9" t="s">
        <v>115</v>
      </c>
    </row>
    <row r="434" spans="1:25" ht="14.25" customHeight="1">
      <c r="A434" s="9">
        <v>2022</v>
      </c>
      <c r="B434" s="9" t="s">
        <v>1913</v>
      </c>
      <c r="C434" s="9" t="s">
        <v>53</v>
      </c>
      <c r="D434" s="9" t="s">
        <v>21</v>
      </c>
      <c r="E434" s="11" t="s">
        <v>52</v>
      </c>
      <c r="F434" s="60">
        <v>28112</v>
      </c>
      <c r="G434" s="9" t="s">
        <v>20</v>
      </c>
      <c r="H434" s="58">
        <v>17182940</v>
      </c>
      <c r="I434" s="58">
        <v>-390792</v>
      </c>
      <c r="J434" s="58">
        <v>14449097</v>
      </c>
      <c r="K434" s="58">
        <v>28160261</v>
      </c>
      <c r="L434" s="58">
        <v>50842590</v>
      </c>
      <c r="M434" s="58">
        <v>15493685</v>
      </c>
      <c r="N434" s="57"/>
      <c r="O434" s="62">
        <v>18990202</v>
      </c>
      <c r="P434" s="58">
        <v>4009355</v>
      </c>
      <c r="Q434" s="58">
        <v>-15041810</v>
      </c>
      <c r="R434" s="58">
        <v>103971768.8</v>
      </c>
      <c r="S434" s="58">
        <v>88929958.799999997</v>
      </c>
      <c r="T434" s="58">
        <v>3605663</v>
      </c>
      <c r="U434" s="196">
        <v>874483</v>
      </c>
      <c r="V434" s="58">
        <v>2663867</v>
      </c>
      <c r="W434" s="58">
        <v>41401408</v>
      </c>
      <c r="X434" s="61">
        <v>45171</v>
      </c>
      <c r="Y434" s="9" t="s">
        <v>60</v>
      </c>
    </row>
    <row r="435" spans="1:25" ht="14.25" customHeight="1">
      <c r="A435" s="9">
        <v>2022</v>
      </c>
      <c r="B435" s="10" t="s">
        <v>1197</v>
      </c>
      <c r="C435" s="9" t="s">
        <v>190</v>
      </c>
      <c r="D435" s="9" t="s">
        <v>21</v>
      </c>
      <c r="E435" s="11" t="s">
        <v>52</v>
      </c>
      <c r="F435" s="60" t="s">
        <v>1196</v>
      </c>
      <c r="G435" s="9" t="s">
        <v>20</v>
      </c>
      <c r="H435" s="58">
        <v>10646049</v>
      </c>
      <c r="I435" s="58"/>
      <c r="J435" s="58">
        <v>48774116</v>
      </c>
      <c r="K435" s="58">
        <v>23487680</v>
      </c>
      <c r="L435" s="58">
        <v>56457824</v>
      </c>
      <c r="M435" s="58">
        <v>53777317</v>
      </c>
      <c r="N435" s="57"/>
      <c r="O435" s="62">
        <v>15922972</v>
      </c>
      <c r="P435" s="58">
        <v>7347740</v>
      </c>
      <c r="Q435" s="58">
        <v>-24623962</v>
      </c>
      <c r="R435" s="58">
        <v>168705930.34539476</v>
      </c>
      <c r="S435" s="58">
        <v>144081968.34539476</v>
      </c>
      <c r="T435" s="58">
        <v>5018699</v>
      </c>
      <c r="U435" s="196"/>
      <c r="V435" s="58">
        <v>5312891</v>
      </c>
      <c r="W435" s="58">
        <v>-33702090</v>
      </c>
      <c r="X435" s="61">
        <v>45012</v>
      </c>
      <c r="Y435" s="9" t="s">
        <v>115</v>
      </c>
    </row>
    <row r="436" spans="1:25" ht="14.25" customHeight="1">
      <c r="A436" s="9">
        <v>2022</v>
      </c>
      <c r="B436" s="10" t="s">
        <v>1195</v>
      </c>
      <c r="C436" s="9" t="s">
        <v>190</v>
      </c>
      <c r="D436" s="9" t="s">
        <v>21</v>
      </c>
      <c r="E436" s="11" t="s">
        <v>52</v>
      </c>
      <c r="F436" s="60" t="s">
        <v>1194</v>
      </c>
      <c r="G436" s="9" t="s">
        <v>20</v>
      </c>
      <c r="H436" s="58">
        <v>2106234</v>
      </c>
      <c r="I436" s="58">
        <v>-1895536</v>
      </c>
      <c r="J436" s="58">
        <v>31718893</v>
      </c>
      <c r="K436" s="58">
        <v>56609108</v>
      </c>
      <c r="L436" s="58">
        <v>42638230</v>
      </c>
      <c r="M436" s="58">
        <v>31844809</v>
      </c>
      <c r="N436" s="57">
        <v>9394356</v>
      </c>
      <c r="O436" s="62"/>
      <c r="P436" s="58">
        <v>8049998</v>
      </c>
      <c r="Q436" s="58">
        <v>-14249000</v>
      </c>
      <c r="R436" s="58">
        <v>95209592.524375111</v>
      </c>
      <c r="S436" s="58">
        <v>80960592.524375111</v>
      </c>
      <c r="T436" s="58">
        <v>3227372</v>
      </c>
      <c r="U436" s="196"/>
      <c r="V436" s="58">
        <v>18975</v>
      </c>
      <c r="W436" s="58">
        <v>-20988175</v>
      </c>
      <c r="X436" s="61">
        <v>45029</v>
      </c>
      <c r="Y436" s="10" t="s">
        <v>60</v>
      </c>
    </row>
    <row r="437" spans="1:25" ht="14.25" customHeight="1">
      <c r="A437" s="9">
        <v>2022</v>
      </c>
      <c r="B437" s="9" t="s">
        <v>1912</v>
      </c>
      <c r="C437" s="9" t="s">
        <v>53</v>
      </c>
      <c r="D437" s="9" t="s">
        <v>21</v>
      </c>
      <c r="E437" s="11" t="s">
        <v>134</v>
      </c>
      <c r="F437" s="60">
        <v>29000</v>
      </c>
      <c r="G437" s="9" t="s">
        <v>20</v>
      </c>
      <c r="H437" s="58">
        <v>145472573</v>
      </c>
      <c r="I437" s="58">
        <v>-831837</v>
      </c>
      <c r="J437" s="58">
        <v>134172114</v>
      </c>
      <c r="K437" s="58">
        <v>101135141</v>
      </c>
      <c r="L437" s="58">
        <v>311497160</v>
      </c>
      <c r="M437" s="58">
        <v>183394311</v>
      </c>
      <c r="N437" s="57"/>
      <c r="O437" s="62">
        <v>140363688</v>
      </c>
      <c r="P437" s="58">
        <v>9972538</v>
      </c>
      <c r="Q437" s="58">
        <v>-217343940</v>
      </c>
      <c r="R437" s="58">
        <v>943905354</v>
      </c>
      <c r="S437" s="58">
        <v>726561414</v>
      </c>
      <c r="T437" s="58">
        <v>31850068</v>
      </c>
      <c r="U437" s="196"/>
      <c r="V437" s="58">
        <v>48708347</v>
      </c>
      <c r="W437" s="58">
        <v>28889979</v>
      </c>
      <c r="X437" s="61">
        <v>45015</v>
      </c>
      <c r="Y437" s="9"/>
    </row>
    <row r="438" spans="1:25" ht="14.25" customHeight="1">
      <c r="A438" s="9">
        <v>2022</v>
      </c>
      <c r="B438" s="10" t="s">
        <v>1193</v>
      </c>
      <c r="C438" s="9" t="s">
        <v>190</v>
      </c>
      <c r="D438" s="9" t="s">
        <v>21</v>
      </c>
      <c r="E438" s="11" t="s">
        <v>134</v>
      </c>
      <c r="F438" s="60" t="s">
        <v>1192</v>
      </c>
      <c r="G438" s="9" t="s">
        <v>20</v>
      </c>
      <c r="H438" s="58">
        <v>76904930</v>
      </c>
      <c r="I438" s="58">
        <v>-636903</v>
      </c>
      <c r="J438" s="58">
        <v>652880983</v>
      </c>
      <c r="K438" s="58">
        <v>550603087</v>
      </c>
      <c r="L438" s="58">
        <v>706419315</v>
      </c>
      <c r="M438" s="58">
        <v>675919852</v>
      </c>
      <c r="N438" s="57"/>
      <c r="O438" s="62">
        <v>146441529</v>
      </c>
      <c r="P438" s="58">
        <v>57863764</v>
      </c>
      <c r="Q438" s="58">
        <v>-312706706</v>
      </c>
      <c r="R438" s="58">
        <v>2166288553.5361843</v>
      </c>
      <c r="S438" s="58">
        <v>1853581847.5361843</v>
      </c>
      <c r="T438" s="58">
        <v>64276021</v>
      </c>
      <c r="U438" s="196">
        <v>-21347</v>
      </c>
      <c r="V438" s="58">
        <v>197880396</v>
      </c>
      <c r="W438" s="58">
        <v>-236516257</v>
      </c>
      <c r="X438" s="61">
        <v>44957</v>
      </c>
      <c r="Y438" s="9" t="s">
        <v>115</v>
      </c>
    </row>
    <row r="439" spans="1:25" ht="14.25" customHeight="1">
      <c r="A439" s="9">
        <v>2022</v>
      </c>
      <c r="B439" s="9" t="s">
        <v>1911</v>
      </c>
      <c r="C439" s="9" t="s">
        <v>53</v>
      </c>
      <c r="D439" s="9" t="s">
        <v>21</v>
      </c>
      <c r="E439" s="11" t="s">
        <v>34</v>
      </c>
      <c r="F439" s="60">
        <v>28168</v>
      </c>
      <c r="G439" s="9" t="s">
        <v>20</v>
      </c>
      <c r="H439" s="58">
        <v>41473349</v>
      </c>
      <c r="I439" s="58">
        <v>-8513520</v>
      </c>
      <c r="J439" s="58">
        <v>59307982</v>
      </c>
      <c r="K439" s="58">
        <v>141668998</v>
      </c>
      <c r="L439" s="58">
        <v>126893930</v>
      </c>
      <c r="M439" s="58">
        <v>75161964</v>
      </c>
      <c r="N439" s="57"/>
      <c r="O439" s="62">
        <v>36720138</v>
      </c>
      <c r="P439" s="58">
        <v>7308445</v>
      </c>
      <c r="Q439" s="58">
        <v>49239379</v>
      </c>
      <c r="R439" s="58">
        <v>412413849</v>
      </c>
      <c r="S439" s="58">
        <v>461653228</v>
      </c>
      <c r="T439" s="58">
        <v>5051307</v>
      </c>
      <c r="U439" s="196">
        <v>5913199</v>
      </c>
      <c r="V439" s="58">
        <v>88642700</v>
      </c>
      <c r="W439" s="58">
        <v>-128715608</v>
      </c>
      <c r="X439" s="61">
        <v>45015</v>
      </c>
      <c r="Y439" s="64"/>
    </row>
    <row r="440" spans="1:25" ht="14.25" customHeight="1">
      <c r="A440" s="51">
        <v>2022</v>
      </c>
      <c r="B440" s="132" t="s">
        <v>5019</v>
      </c>
      <c r="C440" s="132" t="s">
        <v>190</v>
      </c>
      <c r="D440" s="51" t="s">
        <v>21</v>
      </c>
      <c r="E440" s="51" t="s">
        <v>127</v>
      </c>
      <c r="F440" s="127" t="s">
        <v>5639</v>
      </c>
      <c r="G440" s="51" t="s">
        <v>20</v>
      </c>
      <c r="H440" s="128">
        <v>368771</v>
      </c>
      <c r="I440" s="128">
        <v>-4774</v>
      </c>
      <c r="J440" s="128">
        <v>901505</v>
      </c>
      <c r="K440" s="128"/>
      <c r="L440" s="128">
        <v>1002051</v>
      </c>
      <c r="M440" s="128">
        <v>989755</v>
      </c>
      <c r="N440" s="134">
        <v>640162</v>
      </c>
      <c r="O440" s="130"/>
      <c r="P440" s="128">
        <v>259554</v>
      </c>
      <c r="Q440" s="128">
        <v>-265622</v>
      </c>
      <c r="R440" s="128">
        <v>1966414.7839488036</v>
      </c>
      <c r="S440" s="128">
        <v>1700792.7839488036</v>
      </c>
      <c r="T440" s="128">
        <v>56460</v>
      </c>
      <c r="U440" s="196"/>
      <c r="V440" s="128">
        <v>48226</v>
      </c>
      <c r="W440" s="128">
        <v>-75852</v>
      </c>
      <c r="X440" s="131">
        <v>44994</v>
      </c>
      <c r="Y440" s="135" t="s">
        <v>60</v>
      </c>
    </row>
    <row r="441" spans="1:25" ht="14.25" customHeight="1">
      <c r="A441" s="9">
        <v>2022</v>
      </c>
      <c r="B441" s="10" t="s">
        <v>1191</v>
      </c>
      <c r="C441" s="9" t="s">
        <v>190</v>
      </c>
      <c r="D441" s="9" t="s">
        <v>21</v>
      </c>
      <c r="E441" s="11" t="s">
        <v>34</v>
      </c>
      <c r="F441" s="60" t="s">
        <v>1190</v>
      </c>
      <c r="G441" s="9" t="s">
        <v>20</v>
      </c>
      <c r="H441" s="58">
        <v>15362639</v>
      </c>
      <c r="I441" s="58"/>
      <c r="J441" s="58">
        <v>76106741</v>
      </c>
      <c r="K441" s="58">
        <v>73326666</v>
      </c>
      <c r="L441" s="58">
        <v>97686946</v>
      </c>
      <c r="M441" s="58">
        <v>79106067</v>
      </c>
      <c r="N441" s="57">
        <v>23728507</v>
      </c>
      <c r="O441" s="62"/>
      <c r="P441" s="58">
        <v>7074480</v>
      </c>
      <c r="Q441" s="58">
        <v>-39076935</v>
      </c>
      <c r="R441" s="58">
        <v>259085456.70568791</v>
      </c>
      <c r="S441" s="58">
        <v>220008521.70568791</v>
      </c>
      <c r="T441" s="58">
        <v>8078885</v>
      </c>
      <c r="U441" s="196"/>
      <c r="V441" s="58">
        <v>21648013</v>
      </c>
      <c r="W441" s="58">
        <v>-85267534</v>
      </c>
      <c r="X441" s="61">
        <v>44937</v>
      </c>
      <c r="Y441" s="64" t="s">
        <v>115</v>
      </c>
    </row>
    <row r="442" spans="1:25" ht="14.25" customHeight="1">
      <c r="A442" s="9">
        <v>2022</v>
      </c>
      <c r="B442" s="10" t="s">
        <v>1189</v>
      </c>
      <c r="C442" s="9" t="s">
        <v>190</v>
      </c>
      <c r="D442" s="9" t="s">
        <v>21</v>
      </c>
      <c r="E442" s="11" t="s">
        <v>96</v>
      </c>
      <c r="F442" s="60" t="s">
        <v>1188</v>
      </c>
      <c r="G442" s="9" t="s">
        <v>20</v>
      </c>
      <c r="H442" s="58">
        <v>15319167</v>
      </c>
      <c r="I442" s="58"/>
      <c r="J442" s="58">
        <v>35518020</v>
      </c>
      <c r="K442" s="58">
        <v>41388844</v>
      </c>
      <c r="L442" s="58">
        <v>43668363</v>
      </c>
      <c r="M442" s="58">
        <v>40002233</v>
      </c>
      <c r="O442" s="62">
        <v>18490967</v>
      </c>
      <c r="P442" s="58">
        <v>4291339</v>
      </c>
      <c r="Q442" s="58">
        <v>-17528886</v>
      </c>
      <c r="R442" s="58">
        <v>115760217.51644738</v>
      </c>
      <c r="S442" s="58">
        <v>98231331.51644738</v>
      </c>
      <c r="T442" s="58">
        <v>3730743</v>
      </c>
      <c r="U442" s="196"/>
      <c r="V442" s="58">
        <v>1773258</v>
      </c>
      <c r="W442" s="58">
        <v>-11609300</v>
      </c>
      <c r="X442" s="61">
        <v>44938</v>
      </c>
      <c r="Y442" s="64" t="s">
        <v>115</v>
      </c>
    </row>
    <row r="443" spans="1:25" ht="14.25" customHeight="1">
      <c r="A443" s="9">
        <v>2022</v>
      </c>
      <c r="B443" s="30" t="s">
        <v>5052</v>
      </c>
      <c r="C443" s="9" t="s">
        <v>190</v>
      </c>
      <c r="D443" s="9" t="s">
        <v>21</v>
      </c>
      <c r="E443" s="11" t="s">
        <v>151</v>
      </c>
      <c r="F443" s="60" t="s">
        <v>5495</v>
      </c>
      <c r="G443" s="9" t="s">
        <v>20</v>
      </c>
      <c r="H443" s="58">
        <v>2228409</v>
      </c>
      <c r="I443" s="58">
        <v>-91500</v>
      </c>
      <c r="J443" s="58">
        <v>3232443</v>
      </c>
      <c r="K443" s="58">
        <v>7430758</v>
      </c>
      <c r="L443" s="58">
        <v>4284747</v>
      </c>
      <c r="M443" s="58">
        <v>3487917</v>
      </c>
      <c r="N443" s="57">
        <v>2621543</v>
      </c>
      <c r="O443" s="62"/>
      <c r="P443" s="58">
        <v>331174</v>
      </c>
      <c r="Q443" s="58">
        <v>-1365779</v>
      </c>
      <c r="R443" s="58">
        <v>10128702.815248912</v>
      </c>
      <c r="S443" s="58">
        <v>8762923.8152489122</v>
      </c>
      <c r="T443" s="58">
        <v>260109</v>
      </c>
      <c r="U443" s="196"/>
      <c r="V443" s="58">
        <v>1429198</v>
      </c>
      <c r="W443" s="58">
        <v>-905116</v>
      </c>
      <c r="X443" s="61">
        <v>45030</v>
      </c>
      <c r="Y443" s="41" t="s">
        <v>60</v>
      </c>
    </row>
    <row r="444" spans="1:25" ht="14.25" customHeight="1">
      <c r="A444" s="51">
        <v>2022</v>
      </c>
      <c r="B444" s="132" t="s">
        <v>1187</v>
      </c>
      <c r="C444" s="51" t="s">
        <v>190</v>
      </c>
      <c r="D444" s="51" t="s">
        <v>21</v>
      </c>
      <c r="E444" s="51" t="s">
        <v>123</v>
      </c>
      <c r="F444" s="127" t="s">
        <v>1186</v>
      </c>
      <c r="G444" s="51" t="s">
        <v>20</v>
      </c>
      <c r="H444" s="128">
        <v>2919243</v>
      </c>
      <c r="I444" s="128">
        <v>-67500</v>
      </c>
      <c r="J444" s="128">
        <v>5539837</v>
      </c>
      <c r="K444" s="128">
        <v>6112</v>
      </c>
      <c r="L444" s="128">
        <v>6904382</v>
      </c>
      <c r="M444" s="128">
        <v>6496068</v>
      </c>
      <c r="N444" s="129"/>
      <c r="O444" s="130">
        <v>3391115</v>
      </c>
      <c r="P444" s="128">
        <v>710493</v>
      </c>
      <c r="Q444" s="128">
        <v>-2750680</v>
      </c>
      <c r="R444" s="128">
        <v>18176312.664473686</v>
      </c>
      <c r="S444" s="128">
        <v>15425632.664473686</v>
      </c>
      <c r="T444" s="128">
        <v>558287</v>
      </c>
      <c r="U444" s="196"/>
      <c r="V444" s="128">
        <v>503820</v>
      </c>
      <c r="W444" s="128">
        <v>-1173198</v>
      </c>
      <c r="X444" s="131">
        <v>45007</v>
      </c>
      <c r="Y444" s="136" t="s">
        <v>115</v>
      </c>
    </row>
    <row r="445" spans="1:25" ht="14.25" customHeight="1">
      <c r="A445" s="9">
        <v>2022</v>
      </c>
      <c r="B445" s="30" t="s">
        <v>5335</v>
      </c>
      <c r="C445" s="9" t="s">
        <v>190</v>
      </c>
      <c r="D445" s="9" t="s">
        <v>21</v>
      </c>
      <c r="E445" s="11" t="s">
        <v>84</v>
      </c>
      <c r="F445" s="60" t="s">
        <v>5466</v>
      </c>
      <c r="G445" s="9" t="s">
        <v>20</v>
      </c>
      <c r="H445" s="58">
        <v>1436801</v>
      </c>
      <c r="I445" s="58">
        <v>-70000</v>
      </c>
      <c r="J445" s="58">
        <v>4622239</v>
      </c>
      <c r="K445" s="58">
        <v>16171495</v>
      </c>
      <c r="L445" s="58">
        <v>5678516</v>
      </c>
      <c r="M445" s="58">
        <v>4811830</v>
      </c>
      <c r="N445" s="57"/>
      <c r="O445" s="62">
        <v>1988485</v>
      </c>
      <c r="P445" s="58">
        <v>416710</v>
      </c>
      <c r="Q445" s="58">
        <v>-2214853</v>
      </c>
      <c r="R445" s="58">
        <v>14686239.144736843</v>
      </c>
      <c r="S445" s="58">
        <v>12471386.144736843</v>
      </c>
      <c r="T445" s="58">
        <v>428424</v>
      </c>
      <c r="U445" s="196"/>
      <c r="V445" s="58"/>
      <c r="W445" s="58">
        <v>-1456208</v>
      </c>
      <c r="X445" s="61">
        <v>45006</v>
      </c>
      <c r="Y445" s="10" t="s">
        <v>60</v>
      </c>
    </row>
    <row r="446" spans="1:25" ht="14.25" customHeight="1">
      <c r="A446" s="9">
        <v>2022</v>
      </c>
      <c r="B446" s="9" t="s">
        <v>1910</v>
      </c>
      <c r="C446" s="9" t="s">
        <v>53</v>
      </c>
      <c r="D446" s="9" t="s">
        <v>21</v>
      </c>
      <c r="E446" s="11" t="s">
        <v>98</v>
      </c>
      <c r="F446" s="60">
        <v>29504</v>
      </c>
      <c r="G446" s="9" t="s">
        <v>20</v>
      </c>
      <c r="H446" s="58">
        <v>35921581</v>
      </c>
      <c r="I446" s="58">
        <v>-2043469</v>
      </c>
      <c r="J446" s="58">
        <v>55723758</v>
      </c>
      <c r="K446" s="58">
        <v>114918967</v>
      </c>
      <c r="L446" s="58">
        <v>123850034</v>
      </c>
      <c r="M446" s="58">
        <v>73259848</v>
      </c>
      <c r="N446" s="57"/>
      <c r="O446" s="62">
        <v>39005897</v>
      </c>
      <c r="P446" s="58">
        <v>7065267</v>
      </c>
      <c r="Q446" s="58">
        <v>-60703328</v>
      </c>
      <c r="R446" s="58">
        <v>315305301</v>
      </c>
      <c r="S446" s="58">
        <v>254601973</v>
      </c>
      <c r="T446" s="58">
        <v>11220958</v>
      </c>
      <c r="U446" s="196"/>
      <c r="V446" s="58">
        <v>18024828</v>
      </c>
      <c r="W446" s="58">
        <v>81227153</v>
      </c>
      <c r="X446" s="61">
        <v>45016</v>
      </c>
      <c r="Y446" s="9"/>
    </row>
    <row r="447" spans="1:25" ht="14.25" customHeight="1">
      <c r="A447" s="9">
        <v>2022</v>
      </c>
      <c r="B447" s="10" t="s">
        <v>1185</v>
      </c>
      <c r="C447" s="9" t="s">
        <v>190</v>
      </c>
      <c r="D447" s="9" t="s">
        <v>21</v>
      </c>
      <c r="E447" s="11" t="s">
        <v>98</v>
      </c>
      <c r="F447" s="60" t="s">
        <v>1184</v>
      </c>
      <c r="G447" s="9" t="s">
        <v>20</v>
      </c>
      <c r="H447" s="58">
        <v>39678073</v>
      </c>
      <c r="I447" s="58">
        <v>-4849</v>
      </c>
      <c r="J447" s="58">
        <v>150409729</v>
      </c>
      <c r="K447" s="58">
        <v>373283513</v>
      </c>
      <c r="L447" s="58">
        <v>185153482</v>
      </c>
      <c r="M447" s="58">
        <v>151898943</v>
      </c>
      <c r="N447" s="58">
        <v>49772336</v>
      </c>
      <c r="O447" s="62"/>
      <c r="P447" s="58">
        <v>5627195</v>
      </c>
      <c r="Q447" s="58">
        <v>-72809627</v>
      </c>
      <c r="R447" s="58">
        <v>498117900.95224315</v>
      </c>
      <c r="S447" s="58">
        <v>425308273.95224315</v>
      </c>
      <c r="T447" s="58">
        <v>14210062</v>
      </c>
      <c r="U447" s="196"/>
      <c r="V447" s="58"/>
      <c r="W447" s="58">
        <v>-101588239</v>
      </c>
      <c r="X447" s="61">
        <v>44870</v>
      </c>
      <c r="Y447" s="10" t="s">
        <v>60</v>
      </c>
    </row>
    <row r="448" spans="1:25" ht="14.25" customHeight="1">
      <c r="A448" s="9">
        <v>2022</v>
      </c>
      <c r="B448" s="9" t="s">
        <v>1909</v>
      </c>
      <c r="C448" s="9" t="s">
        <v>53</v>
      </c>
      <c r="D448" s="9" t="s">
        <v>21</v>
      </c>
      <c r="E448" s="11" t="s">
        <v>34</v>
      </c>
      <c r="F448" s="60">
        <v>30000</v>
      </c>
      <c r="G448" s="9" t="s">
        <v>20</v>
      </c>
      <c r="H448" s="58">
        <v>74169000</v>
      </c>
      <c r="I448" s="58">
        <v>-1978000</v>
      </c>
      <c r="J448" s="58">
        <v>250761000</v>
      </c>
      <c r="K448" s="58">
        <v>389200000</v>
      </c>
      <c r="L448" s="58">
        <v>739870000</v>
      </c>
      <c r="M448" s="58">
        <v>229245000</v>
      </c>
      <c r="N448" s="57"/>
      <c r="O448" s="62">
        <v>165121000</v>
      </c>
      <c r="P448" s="58">
        <v>54903000</v>
      </c>
      <c r="Q448" s="58">
        <v>-388816000</v>
      </c>
      <c r="R448" s="58">
        <v>2217955000</v>
      </c>
      <c r="S448" s="58">
        <v>1829139000</v>
      </c>
      <c r="T448" s="58">
        <v>69053000</v>
      </c>
      <c r="U448" s="196"/>
      <c r="V448" s="58">
        <v>15015000</v>
      </c>
      <c r="W448" s="58">
        <v>84366000</v>
      </c>
      <c r="X448" s="61">
        <v>45009</v>
      </c>
      <c r="Y448" s="9"/>
    </row>
    <row r="449" spans="1:25" ht="14.25" customHeight="1">
      <c r="A449" s="9">
        <v>2022</v>
      </c>
      <c r="B449" s="10" t="s">
        <v>1183</v>
      </c>
      <c r="C449" s="9" t="s">
        <v>190</v>
      </c>
      <c r="D449" s="9" t="s">
        <v>21</v>
      </c>
      <c r="E449" s="11" t="s">
        <v>34</v>
      </c>
      <c r="F449" s="60" t="s">
        <v>1182</v>
      </c>
      <c r="G449" s="9" t="s">
        <v>20</v>
      </c>
      <c r="H449" s="58">
        <v>45118368</v>
      </c>
      <c r="I449" s="58">
        <v>-3384439</v>
      </c>
      <c r="J449" s="58">
        <v>413186676</v>
      </c>
      <c r="K449" s="58">
        <v>446699290</v>
      </c>
      <c r="L449" s="58">
        <v>441973515</v>
      </c>
      <c r="M449" s="58">
        <v>410816429</v>
      </c>
      <c r="N449" s="57">
        <v>49775481</v>
      </c>
      <c r="O449" s="62"/>
      <c r="P449" s="58">
        <v>50031157</v>
      </c>
      <c r="Q449" s="58">
        <v>-178090642</v>
      </c>
      <c r="R449" s="58">
        <v>1216999913.3603239</v>
      </c>
      <c r="S449" s="58">
        <v>1038909271.3603239</v>
      </c>
      <c r="T449" s="58">
        <v>33966394</v>
      </c>
      <c r="U449" s="196"/>
      <c r="V449" s="58">
        <v>117843222</v>
      </c>
      <c r="W449" s="58">
        <v>-299466423</v>
      </c>
      <c r="X449" s="61">
        <v>44918</v>
      </c>
      <c r="Y449" s="9" t="s">
        <v>115</v>
      </c>
    </row>
    <row r="450" spans="1:25" ht="14.25" customHeight="1">
      <c r="A450" s="9">
        <v>2022</v>
      </c>
      <c r="B450" s="9" t="s">
        <v>1908</v>
      </c>
      <c r="C450" s="9" t="s">
        <v>53</v>
      </c>
      <c r="D450" s="9" t="s">
        <v>21</v>
      </c>
      <c r="E450" s="11" t="s">
        <v>34</v>
      </c>
      <c r="F450" s="60">
        <v>30014</v>
      </c>
      <c r="G450" s="9" t="s">
        <v>20</v>
      </c>
      <c r="H450" s="58">
        <v>27171205</v>
      </c>
      <c r="I450" s="58">
        <v>-6958315</v>
      </c>
      <c r="J450" s="58">
        <v>31756860</v>
      </c>
      <c r="K450" s="58">
        <v>74184986</v>
      </c>
      <c r="L450" s="58">
        <v>76413322</v>
      </c>
      <c r="M450" s="58">
        <v>41429155</v>
      </c>
      <c r="O450" s="62">
        <v>25824447</v>
      </c>
      <c r="P450" s="58">
        <v>4333645</v>
      </c>
      <c r="Q450" s="58">
        <v>32863059</v>
      </c>
      <c r="R450" s="58">
        <v>234604888</v>
      </c>
      <c r="S450" s="58">
        <v>267467947</v>
      </c>
      <c r="T450" s="58">
        <v>2682534</v>
      </c>
      <c r="U450" s="196"/>
      <c r="V450" s="58">
        <v>12515249</v>
      </c>
      <c r="W450" s="58">
        <v>57137120</v>
      </c>
      <c r="X450" s="61">
        <v>45016</v>
      </c>
      <c r="Y450" s="9"/>
    </row>
    <row r="451" spans="1:25" ht="14.25" customHeight="1">
      <c r="A451" s="9">
        <v>2022</v>
      </c>
      <c r="B451" s="10" t="s">
        <v>1181</v>
      </c>
      <c r="C451" s="9" t="s">
        <v>190</v>
      </c>
      <c r="D451" s="9" t="s">
        <v>21</v>
      </c>
      <c r="E451" s="11" t="s">
        <v>34</v>
      </c>
      <c r="F451" s="60" t="s">
        <v>1180</v>
      </c>
      <c r="G451" s="9" t="s">
        <v>20</v>
      </c>
      <c r="H451" s="58">
        <v>13666617</v>
      </c>
      <c r="I451" s="58">
        <v>-172139</v>
      </c>
      <c r="J451" s="58">
        <v>83315125</v>
      </c>
      <c r="K451" s="58">
        <v>51874767</v>
      </c>
      <c r="L451" s="58">
        <v>92616805</v>
      </c>
      <c r="M451" s="58">
        <v>87999357</v>
      </c>
      <c r="N451" s="57"/>
      <c r="O451" s="62">
        <v>23428621</v>
      </c>
      <c r="P451" s="58">
        <v>14750242</v>
      </c>
      <c r="Q451" s="58">
        <v>-47808932</v>
      </c>
      <c r="R451" s="58">
        <v>327225742.02302635</v>
      </c>
      <c r="S451" s="58">
        <v>279416810.02302635</v>
      </c>
      <c r="T451" s="58">
        <v>8899323</v>
      </c>
      <c r="U451" s="196"/>
      <c r="V451" s="58">
        <v>12132580</v>
      </c>
      <c r="W451" s="58">
        <v>-82678621</v>
      </c>
      <c r="X451" s="61">
        <v>44963</v>
      </c>
      <c r="Y451" s="9" t="s">
        <v>115</v>
      </c>
    </row>
    <row r="452" spans="1:25" ht="14.25" customHeight="1">
      <c r="A452" s="9">
        <v>2022</v>
      </c>
      <c r="B452" s="10" t="s">
        <v>42</v>
      </c>
      <c r="C452" s="9" t="s">
        <v>55</v>
      </c>
      <c r="D452" s="9" t="s">
        <v>21</v>
      </c>
      <c r="E452" s="11" t="s">
        <v>47</v>
      </c>
      <c r="F452" s="60" t="s">
        <v>57</v>
      </c>
      <c r="G452" s="9" t="s">
        <v>20</v>
      </c>
      <c r="H452" s="58">
        <v>2428550</v>
      </c>
      <c r="I452" s="58">
        <v>-1372528</v>
      </c>
      <c r="J452" s="58">
        <v>80912820</v>
      </c>
      <c r="K452" s="58">
        <v>25635427</v>
      </c>
      <c r="L452" s="58">
        <v>111956088</v>
      </c>
      <c r="M452" s="58">
        <v>67044372</v>
      </c>
      <c r="N452" s="57"/>
      <c r="O452" s="62">
        <v>12084394</v>
      </c>
      <c r="P452" s="58">
        <v>10670712</v>
      </c>
      <c r="Q452" s="58">
        <v>-63949623</v>
      </c>
      <c r="R452" s="58">
        <v>239222094.68608415</v>
      </c>
      <c r="S452" s="58">
        <v>175272471.68608415</v>
      </c>
      <c r="T452" s="58">
        <v>8619517</v>
      </c>
      <c r="U452" s="196"/>
      <c r="V452" s="58">
        <v>98835421</v>
      </c>
      <c r="W452" s="58">
        <v>-160523546</v>
      </c>
      <c r="X452" s="61">
        <v>45149</v>
      </c>
      <c r="Y452" s="10" t="s">
        <v>60</v>
      </c>
    </row>
    <row r="453" spans="1:25" ht="14.25" customHeight="1">
      <c r="A453" s="9">
        <v>2022</v>
      </c>
      <c r="B453" s="10" t="s">
        <v>1179</v>
      </c>
      <c r="C453" s="9" t="s">
        <v>190</v>
      </c>
      <c r="D453" s="9" t="s">
        <v>21</v>
      </c>
      <c r="E453" s="11" t="s">
        <v>47</v>
      </c>
      <c r="F453" s="60" t="s">
        <v>1178</v>
      </c>
      <c r="G453" s="9" t="s">
        <v>20</v>
      </c>
      <c r="H453" s="58">
        <v>5513928</v>
      </c>
      <c r="I453" s="58">
        <v>-321732</v>
      </c>
      <c r="J453" s="58">
        <v>22558511</v>
      </c>
      <c r="K453" s="58">
        <v>3557549</v>
      </c>
      <c r="L453" s="58">
        <v>35683545</v>
      </c>
      <c r="M453" s="58">
        <v>23678834</v>
      </c>
      <c r="O453" s="62">
        <v>3948003</v>
      </c>
      <c r="P453" s="58">
        <v>3657849</v>
      </c>
      <c r="Q453" s="58">
        <v>-16320064</v>
      </c>
      <c r="R453" s="58">
        <v>98070267.598684222</v>
      </c>
      <c r="S453" s="58">
        <v>81750203.598684222</v>
      </c>
      <c r="T453" s="58">
        <v>3111559</v>
      </c>
      <c r="U453" s="196"/>
      <c r="V453" s="58">
        <v>4282492</v>
      </c>
      <c r="W453" s="58">
        <v>-16441262</v>
      </c>
      <c r="X453" s="61">
        <v>45100</v>
      </c>
      <c r="Y453" s="9" t="s">
        <v>115</v>
      </c>
    </row>
    <row r="454" spans="1:25" ht="14.25" customHeight="1">
      <c r="A454" s="9">
        <v>2022</v>
      </c>
      <c r="B454" s="10" t="s">
        <v>4987</v>
      </c>
      <c r="C454" s="10" t="s">
        <v>190</v>
      </c>
      <c r="D454" s="9" t="s">
        <v>21</v>
      </c>
      <c r="E454" s="11" t="s">
        <v>74</v>
      </c>
      <c r="F454" s="60" t="s">
        <v>5640</v>
      </c>
      <c r="G454" s="9" t="s">
        <v>20</v>
      </c>
      <c r="H454" s="58">
        <v>1249681</v>
      </c>
      <c r="I454" s="58">
        <v>-3430</v>
      </c>
      <c r="J454" s="58">
        <v>5521295</v>
      </c>
      <c r="K454" s="58">
        <v>2512602</v>
      </c>
      <c r="L454" s="58">
        <v>6182546</v>
      </c>
      <c r="M454" s="58">
        <v>5938350</v>
      </c>
      <c r="N454" s="56">
        <v>1622958</v>
      </c>
      <c r="O454" s="62"/>
      <c r="P454" s="58">
        <v>177484</v>
      </c>
      <c r="Q454" s="58">
        <v>-2866350</v>
      </c>
      <c r="R454" s="58">
        <v>18896591.902834009</v>
      </c>
      <c r="S454" s="58">
        <v>16030241.902834009</v>
      </c>
      <c r="T454" s="58">
        <v>578038</v>
      </c>
      <c r="U454" s="196"/>
      <c r="V454" s="58">
        <v>285528</v>
      </c>
      <c r="W454" s="58">
        <v>-3631782</v>
      </c>
      <c r="X454" s="61">
        <v>44897</v>
      </c>
      <c r="Y454" s="10" t="s">
        <v>60</v>
      </c>
    </row>
    <row r="455" spans="1:25" ht="14.25" customHeight="1">
      <c r="A455" s="9">
        <v>2022</v>
      </c>
      <c r="B455" s="10" t="s">
        <v>158</v>
      </c>
      <c r="C455" s="9" t="s">
        <v>54</v>
      </c>
      <c r="D455" s="9" t="s">
        <v>21</v>
      </c>
      <c r="E455" s="11" t="s">
        <v>84</v>
      </c>
      <c r="F455" s="60">
        <v>99029</v>
      </c>
      <c r="G455" s="9" t="s">
        <v>20</v>
      </c>
      <c r="H455" s="58">
        <v>369609</v>
      </c>
      <c r="I455" s="58"/>
      <c r="J455" s="58">
        <v>2501233</v>
      </c>
      <c r="K455" s="58">
        <v>847</v>
      </c>
      <c r="L455" s="58">
        <v>2727393</v>
      </c>
      <c r="M455" s="58">
        <v>2727393</v>
      </c>
      <c r="N455" s="56">
        <v>225221</v>
      </c>
      <c r="O455" s="62"/>
      <c r="P455" s="58">
        <v>860317</v>
      </c>
      <c r="Q455" s="58">
        <v>2252</v>
      </c>
      <c r="R455" s="58">
        <v>1116020</v>
      </c>
      <c r="S455" s="58">
        <v>1118272</v>
      </c>
      <c r="T455" s="58">
        <v>66770</v>
      </c>
      <c r="U455" s="196"/>
      <c r="V455" s="58"/>
      <c r="W455" s="58">
        <v>463339</v>
      </c>
      <c r="X455" s="61">
        <v>44880</v>
      </c>
      <c r="Y455" s="9"/>
    </row>
    <row r="456" spans="1:25" ht="14.25" customHeight="1">
      <c r="A456" s="9">
        <v>2022</v>
      </c>
      <c r="B456" s="10" t="s">
        <v>4988</v>
      </c>
      <c r="C456" s="10" t="s">
        <v>190</v>
      </c>
      <c r="D456" s="9" t="s">
        <v>21</v>
      </c>
      <c r="E456" s="11" t="s">
        <v>74</v>
      </c>
      <c r="F456" s="60" t="s">
        <v>5641</v>
      </c>
      <c r="G456" s="9" t="s">
        <v>20</v>
      </c>
      <c r="H456" s="58">
        <v>846786</v>
      </c>
      <c r="I456" s="58"/>
      <c r="J456" s="58">
        <v>7512430</v>
      </c>
      <c r="K456" s="58">
        <v>561418</v>
      </c>
      <c r="L456" s="58">
        <v>7578304</v>
      </c>
      <c r="M456" s="58">
        <v>7487661</v>
      </c>
      <c r="N456" s="57"/>
      <c r="O456" s="62">
        <v>1436058</v>
      </c>
      <c r="P456" s="58">
        <v>337357</v>
      </c>
      <c r="Q456" s="58">
        <v>-3911010</v>
      </c>
      <c r="R456" s="58">
        <v>25543003.782894738</v>
      </c>
      <c r="S456" s="58">
        <v>21631993.782894738</v>
      </c>
      <c r="T456" s="58">
        <v>759225</v>
      </c>
      <c r="U456" s="196"/>
      <c r="V456" s="58"/>
      <c r="W456" s="58">
        <v>-4711082</v>
      </c>
      <c r="X456" s="61">
        <v>44907</v>
      </c>
      <c r="Y456" s="10" t="s">
        <v>60</v>
      </c>
    </row>
    <row r="457" spans="1:25" ht="14.25" customHeight="1">
      <c r="A457" s="9">
        <v>2022</v>
      </c>
      <c r="B457" s="10" t="s">
        <v>4971</v>
      </c>
      <c r="C457" s="10" t="s">
        <v>190</v>
      </c>
      <c r="D457" s="9" t="s">
        <v>21</v>
      </c>
      <c r="E457" s="11" t="s">
        <v>178</v>
      </c>
      <c r="F457" s="60" t="s">
        <v>5642</v>
      </c>
      <c r="G457" s="9" t="s">
        <v>20</v>
      </c>
      <c r="H457" s="58">
        <v>2490245</v>
      </c>
      <c r="I457" s="58"/>
      <c r="J457" s="58">
        <v>2381337</v>
      </c>
      <c r="K457" s="58"/>
      <c r="L457" s="58">
        <v>2363657</v>
      </c>
      <c r="M457" s="58">
        <v>2377597</v>
      </c>
      <c r="N457" s="57"/>
      <c r="O457" s="62">
        <v>2824182</v>
      </c>
      <c r="P457" s="58">
        <v>364830</v>
      </c>
      <c r="Q457" s="58">
        <v>-698699</v>
      </c>
      <c r="R457" s="58">
        <v>4484846.875</v>
      </c>
      <c r="S457" s="58">
        <v>3786147.8750000005</v>
      </c>
      <c r="T457" s="58">
        <v>148525</v>
      </c>
      <c r="U457" s="196"/>
      <c r="V457" s="58">
        <v>319002</v>
      </c>
      <c r="W457" s="58">
        <v>1008237</v>
      </c>
      <c r="X457" s="61">
        <v>45000</v>
      </c>
      <c r="Y457" s="10" t="s">
        <v>60</v>
      </c>
    </row>
    <row r="458" spans="1:25" ht="14.25" customHeight="1">
      <c r="A458" s="9">
        <v>2022</v>
      </c>
      <c r="B458" s="10" t="s">
        <v>1177</v>
      </c>
      <c r="C458" s="9" t="s">
        <v>190</v>
      </c>
      <c r="D458" s="9" t="s">
        <v>21</v>
      </c>
      <c r="E458" s="11" t="s">
        <v>107</v>
      </c>
      <c r="F458" s="60" t="s">
        <v>1176</v>
      </c>
      <c r="G458" s="9" t="s">
        <v>20</v>
      </c>
      <c r="H458" s="58">
        <v>10123342</v>
      </c>
      <c r="I458" s="58">
        <v>-1790000</v>
      </c>
      <c r="J458" s="58">
        <v>25101003</v>
      </c>
      <c r="K458" s="58">
        <v>11226467</v>
      </c>
      <c r="L458" s="58">
        <v>34369774</v>
      </c>
      <c r="M458" s="58">
        <v>28622794</v>
      </c>
      <c r="N458" s="57">
        <v>15044905</v>
      </c>
      <c r="O458" s="62"/>
      <c r="P458" s="58">
        <v>3883504</v>
      </c>
      <c r="Q458" s="58">
        <v>-12266845</v>
      </c>
      <c r="R458" s="58">
        <v>98481673.815429866</v>
      </c>
      <c r="S458" s="58">
        <v>86214828.815429866</v>
      </c>
      <c r="T458" s="58">
        <v>3568891</v>
      </c>
      <c r="U458" s="196"/>
      <c r="V458" s="58">
        <v>4060521</v>
      </c>
      <c r="W458" s="58">
        <v>-6373838</v>
      </c>
      <c r="X458" s="61">
        <v>45014</v>
      </c>
      <c r="Y458" s="9" t="s">
        <v>115</v>
      </c>
    </row>
    <row r="459" spans="1:25" ht="14.25" customHeight="1">
      <c r="A459" s="9">
        <v>2022</v>
      </c>
      <c r="B459" s="10" t="s">
        <v>157</v>
      </c>
      <c r="C459" s="9" t="s">
        <v>54</v>
      </c>
      <c r="D459" s="9" t="s">
        <v>21</v>
      </c>
      <c r="E459" s="11" t="s">
        <v>76</v>
      </c>
      <c r="F459" s="60">
        <v>99030</v>
      </c>
      <c r="G459" s="9" t="s">
        <v>20</v>
      </c>
      <c r="H459" s="58">
        <v>244119</v>
      </c>
      <c r="I459" s="58"/>
      <c r="J459" s="58">
        <v>4464288</v>
      </c>
      <c r="K459" s="58">
        <v>121377</v>
      </c>
      <c r="L459" s="58">
        <v>4524174</v>
      </c>
      <c r="M459" s="58">
        <v>4524174</v>
      </c>
      <c r="N459" s="57"/>
      <c r="O459" s="62">
        <v>3611</v>
      </c>
      <c r="P459" s="58">
        <v>317401</v>
      </c>
      <c r="Q459" s="58">
        <v>-3284932</v>
      </c>
      <c r="R459" s="58">
        <v>34541871.710000001</v>
      </c>
      <c r="S459" s="58">
        <v>31256939.710000001</v>
      </c>
      <c r="T459" s="58">
        <v>401862</v>
      </c>
      <c r="U459" s="196">
        <v>2245959</v>
      </c>
      <c r="V459" s="58">
        <v>2164441</v>
      </c>
      <c r="W459" s="58">
        <v>-5383677</v>
      </c>
      <c r="X459" s="61">
        <v>44960</v>
      </c>
      <c r="Y459" s="10" t="s">
        <v>60</v>
      </c>
    </row>
    <row r="460" spans="1:25" ht="14.25" customHeight="1">
      <c r="A460" s="9">
        <v>2022</v>
      </c>
      <c r="B460" s="10" t="s">
        <v>1175</v>
      </c>
      <c r="C460" s="9" t="s">
        <v>190</v>
      </c>
      <c r="D460" s="9" t="s">
        <v>21</v>
      </c>
      <c r="E460" s="11" t="s">
        <v>142</v>
      </c>
      <c r="F460" s="60" t="s">
        <v>1174</v>
      </c>
      <c r="G460" s="9" t="s">
        <v>20</v>
      </c>
      <c r="H460" s="58">
        <v>2777765</v>
      </c>
      <c r="I460" s="58">
        <v>-590225</v>
      </c>
      <c r="J460" s="58">
        <v>28825416</v>
      </c>
      <c r="K460" s="58">
        <v>109276941</v>
      </c>
      <c r="L460" s="58">
        <v>38504245</v>
      </c>
      <c r="M460" s="58">
        <v>31119350</v>
      </c>
      <c r="N460" s="57"/>
      <c r="O460" s="62">
        <v>6381428</v>
      </c>
      <c r="P460" s="58">
        <v>3704026</v>
      </c>
      <c r="Q460" s="58">
        <v>-12882857</v>
      </c>
      <c r="R460" s="58">
        <v>88375858.631509349</v>
      </c>
      <c r="S460" s="58">
        <v>75493001.631509349</v>
      </c>
      <c r="T460" s="58">
        <v>2723991</v>
      </c>
      <c r="U460" s="196"/>
      <c r="V460" s="58"/>
      <c r="W460" s="58">
        <v>-27114950</v>
      </c>
      <c r="X460" s="61">
        <v>45015</v>
      </c>
      <c r="Y460" s="10" t="s">
        <v>60</v>
      </c>
    </row>
    <row r="461" spans="1:25" ht="14.25" customHeight="1">
      <c r="A461" s="9">
        <v>2022</v>
      </c>
      <c r="B461" s="10" t="s">
        <v>2125</v>
      </c>
      <c r="C461" s="9" t="s">
        <v>53</v>
      </c>
      <c r="D461" s="9" t="s">
        <v>21</v>
      </c>
      <c r="E461" s="11" t="s">
        <v>100</v>
      </c>
      <c r="F461" s="60" t="s">
        <v>5476</v>
      </c>
      <c r="G461" s="9" t="s">
        <v>20</v>
      </c>
      <c r="H461" s="58">
        <v>39242764</v>
      </c>
      <c r="I461" s="58">
        <v>-100000</v>
      </c>
      <c r="J461" s="58">
        <v>31047202</v>
      </c>
      <c r="K461" s="58">
        <v>11752692</v>
      </c>
      <c r="L461" s="58">
        <v>52703072</v>
      </c>
      <c r="M461" s="58">
        <v>37598780</v>
      </c>
      <c r="N461" s="57"/>
      <c r="O461" s="62">
        <v>36570237</v>
      </c>
      <c r="P461" s="58">
        <v>4338671</v>
      </c>
      <c r="Q461" s="58">
        <v>-1005978</v>
      </c>
      <c r="R461" s="58">
        <v>8590760.0341588408</v>
      </c>
      <c r="S461" s="58">
        <v>7584782.0341588408</v>
      </c>
      <c r="T461" s="58">
        <v>1072458</v>
      </c>
      <c r="U461" s="196">
        <v>301224</v>
      </c>
      <c r="V461" s="58">
        <v>935850</v>
      </c>
      <c r="W461" s="58">
        <v>34575474</v>
      </c>
      <c r="X461" s="61">
        <v>45100</v>
      </c>
      <c r="Y461" s="10" t="s">
        <v>60</v>
      </c>
    </row>
    <row r="462" spans="1:25" ht="14.25" customHeight="1">
      <c r="A462" s="9">
        <v>2022</v>
      </c>
      <c r="B462" s="10" t="s">
        <v>1173</v>
      </c>
      <c r="C462" s="9" t="s">
        <v>190</v>
      </c>
      <c r="D462" s="9" t="s">
        <v>21</v>
      </c>
      <c r="E462" s="11" t="s">
        <v>100</v>
      </c>
      <c r="F462" s="60" t="s">
        <v>1172</v>
      </c>
      <c r="G462" s="9" t="s">
        <v>20</v>
      </c>
      <c r="H462" s="58">
        <v>11881315</v>
      </c>
      <c r="I462" s="58">
        <v>-350000</v>
      </c>
      <c r="J462" s="58">
        <v>70901911</v>
      </c>
      <c r="K462" s="58">
        <v>12878964</v>
      </c>
      <c r="L462" s="58">
        <v>75386324</v>
      </c>
      <c r="M462" s="58">
        <v>70075417</v>
      </c>
      <c r="O462" s="62">
        <v>11478265</v>
      </c>
      <c r="P462" s="58">
        <v>2595219</v>
      </c>
      <c r="Q462" s="58">
        <v>-38547765</v>
      </c>
      <c r="R462" s="58">
        <v>255991636.03238869</v>
      </c>
      <c r="S462" s="58">
        <v>217443871.03238869</v>
      </c>
      <c r="T462" s="58">
        <v>8268349</v>
      </c>
      <c r="U462" s="196"/>
      <c r="V462" s="58">
        <v>288041</v>
      </c>
      <c r="W462" s="58">
        <v>-38689464</v>
      </c>
      <c r="X462" s="61">
        <v>45000</v>
      </c>
      <c r="Y462" s="9" t="s">
        <v>115</v>
      </c>
    </row>
    <row r="463" spans="1:25" ht="14.25" customHeight="1">
      <c r="A463" s="9">
        <v>2022</v>
      </c>
      <c r="B463" s="9" t="s">
        <v>1907</v>
      </c>
      <c r="C463" s="9" t="s">
        <v>53</v>
      </c>
      <c r="D463" s="9" t="s">
        <v>21</v>
      </c>
      <c r="E463" s="11" t="s">
        <v>182</v>
      </c>
      <c r="F463" s="60">
        <v>30392</v>
      </c>
      <c r="G463" s="9" t="s">
        <v>20</v>
      </c>
      <c r="H463" s="58">
        <v>967199</v>
      </c>
      <c r="I463" s="58"/>
      <c r="J463" s="58">
        <v>7868339</v>
      </c>
      <c r="K463" s="58">
        <v>5443178</v>
      </c>
      <c r="L463" s="58">
        <v>15319074</v>
      </c>
      <c r="M463" s="58">
        <v>7047476</v>
      </c>
      <c r="N463" s="57"/>
      <c r="O463" s="62">
        <v>358346</v>
      </c>
      <c r="P463" s="58">
        <v>1097162</v>
      </c>
      <c r="Q463" s="58">
        <v>-1349447</v>
      </c>
      <c r="R463" s="58">
        <v>18341315</v>
      </c>
      <c r="S463" s="58">
        <v>16991868</v>
      </c>
      <c r="T463" s="58">
        <v>569900</v>
      </c>
      <c r="U463" s="196"/>
      <c r="V463" s="58"/>
      <c r="W463" s="58">
        <v>5817464</v>
      </c>
      <c r="X463" s="61">
        <v>45042</v>
      </c>
      <c r="Y463" s="9" t="s">
        <v>60</v>
      </c>
    </row>
    <row r="464" spans="1:25" ht="14.25" customHeight="1">
      <c r="A464" s="9">
        <v>2022</v>
      </c>
      <c r="B464" s="10" t="s">
        <v>1171</v>
      </c>
      <c r="C464" s="9" t="s">
        <v>190</v>
      </c>
      <c r="D464" s="9" t="s">
        <v>21</v>
      </c>
      <c r="E464" s="11" t="s">
        <v>182</v>
      </c>
      <c r="F464" s="60" t="s">
        <v>1170</v>
      </c>
      <c r="G464" s="9" t="s">
        <v>20</v>
      </c>
      <c r="H464" s="58">
        <v>15196749</v>
      </c>
      <c r="I464" s="58">
        <v>-10000</v>
      </c>
      <c r="J464" s="58">
        <v>35403573</v>
      </c>
      <c r="K464" s="58">
        <v>10610625</v>
      </c>
      <c r="L464" s="58">
        <v>45065682</v>
      </c>
      <c r="M464" s="58">
        <v>41487912</v>
      </c>
      <c r="O464" s="62">
        <v>21227849</v>
      </c>
      <c r="P464" s="58">
        <v>4259363</v>
      </c>
      <c r="Q464" s="58">
        <v>-15834393</v>
      </c>
      <c r="R464" s="58">
        <v>107004675.08223686</v>
      </c>
      <c r="S464" s="58">
        <v>91170282.082236856</v>
      </c>
      <c r="T464" s="58">
        <v>3109955</v>
      </c>
      <c r="U464" s="196"/>
      <c r="V464" s="58"/>
      <c r="W464" s="58">
        <v>-13305108</v>
      </c>
      <c r="X464" s="61">
        <v>45029</v>
      </c>
      <c r="Y464" s="10" t="s">
        <v>60</v>
      </c>
    </row>
    <row r="465" spans="1:25" ht="14.25" customHeight="1">
      <c r="A465" s="9">
        <v>2022</v>
      </c>
      <c r="B465" s="10" t="s">
        <v>1169</v>
      </c>
      <c r="C465" s="9" t="s">
        <v>190</v>
      </c>
      <c r="D465" s="9" t="s">
        <v>21</v>
      </c>
      <c r="E465" s="11" t="s">
        <v>96</v>
      </c>
      <c r="F465" s="60" t="s">
        <v>1168</v>
      </c>
      <c r="G465" s="9" t="s">
        <v>20</v>
      </c>
      <c r="H465" s="58">
        <v>1686378</v>
      </c>
      <c r="I465" s="58"/>
      <c r="J465" s="58">
        <v>8478377</v>
      </c>
      <c r="K465" s="58">
        <v>1214378</v>
      </c>
      <c r="L465" s="58">
        <v>8715795</v>
      </c>
      <c r="M465" s="58">
        <v>8217039</v>
      </c>
      <c r="N465" s="57"/>
      <c r="O465" s="62">
        <v>1873031</v>
      </c>
      <c r="P465" s="58">
        <v>1174991</v>
      </c>
      <c r="Q465" s="58">
        <v>-3970369</v>
      </c>
      <c r="R465" s="58">
        <v>26596689.226973686</v>
      </c>
      <c r="S465" s="58">
        <v>22626320.226973686</v>
      </c>
      <c r="T465" s="58">
        <v>848735</v>
      </c>
      <c r="U465" s="196"/>
      <c r="V465" s="58">
        <v>773200</v>
      </c>
      <c r="W465" s="58">
        <v>-4683835</v>
      </c>
      <c r="X465" s="61">
        <v>45002</v>
      </c>
      <c r="Y465" s="9" t="s">
        <v>115</v>
      </c>
    </row>
    <row r="466" spans="1:25" ht="14.25" customHeight="1">
      <c r="A466" s="9">
        <v>2022</v>
      </c>
      <c r="B466" s="9" t="s">
        <v>1906</v>
      </c>
      <c r="C466" s="9" t="s">
        <v>53</v>
      </c>
      <c r="D466" s="9" t="s">
        <v>21</v>
      </c>
      <c r="E466" s="11" t="s">
        <v>68</v>
      </c>
      <c r="F466" s="60">
        <v>30798</v>
      </c>
      <c r="G466" s="9" t="s">
        <v>20</v>
      </c>
      <c r="H466" s="58">
        <v>8379489</v>
      </c>
      <c r="I466" s="58">
        <v>-45499</v>
      </c>
      <c r="J466" s="58">
        <v>17656582</v>
      </c>
      <c r="K466" s="58">
        <v>29869961</v>
      </c>
      <c r="L466" s="58">
        <v>36297861</v>
      </c>
      <c r="M466" s="58">
        <v>16514345</v>
      </c>
      <c r="N466" s="57"/>
      <c r="O466" s="62">
        <v>9467228</v>
      </c>
      <c r="P466" s="58">
        <v>1937606</v>
      </c>
      <c r="Q466" s="58">
        <v>6862098</v>
      </c>
      <c r="R466" s="58">
        <v>36845287.399999999</v>
      </c>
      <c r="S466" s="58">
        <v>43707385.399999999</v>
      </c>
      <c r="T466" s="58">
        <v>1571050</v>
      </c>
      <c r="U466" s="196"/>
      <c r="V466" s="58">
        <v>5015710</v>
      </c>
      <c r="W466" s="58">
        <v>714800</v>
      </c>
      <c r="X466" s="61">
        <v>45002</v>
      </c>
      <c r="Y466" s="9" t="s">
        <v>60</v>
      </c>
    </row>
    <row r="467" spans="1:25" ht="14.25" customHeight="1">
      <c r="A467" s="9">
        <v>2022</v>
      </c>
      <c r="B467" s="10" t="s">
        <v>1167</v>
      </c>
      <c r="C467" s="9" t="s">
        <v>190</v>
      </c>
      <c r="D467" s="9" t="s">
        <v>21</v>
      </c>
      <c r="E467" s="11" t="s">
        <v>68</v>
      </c>
      <c r="F467" s="60" t="s">
        <v>1166</v>
      </c>
      <c r="G467" s="9" t="s">
        <v>20</v>
      </c>
      <c r="H467" s="58">
        <v>1797337</v>
      </c>
      <c r="I467" s="58"/>
      <c r="J467" s="58">
        <v>18613424</v>
      </c>
      <c r="K467" s="58">
        <v>18488939</v>
      </c>
      <c r="L467" s="58">
        <v>27250473</v>
      </c>
      <c r="M467" s="58">
        <v>19378031</v>
      </c>
      <c r="N467" s="57"/>
      <c r="O467" s="62">
        <v>4605483</v>
      </c>
      <c r="P467" s="58">
        <v>3770341</v>
      </c>
      <c r="Q467" s="58">
        <v>-13162521</v>
      </c>
      <c r="R467" s="58">
        <v>87056585.9375</v>
      </c>
      <c r="S467" s="58">
        <v>73894064.9375</v>
      </c>
      <c r="T467" s="58">
        <v>2478254</v>
      </c>
      <c r="U467" s="196"/>
      <c r="V467" s="58"/>
      <c r="W467" s="58">
        <v>-16583644</v>
      </c>
      <c r="X467" s="61">
        <v>44909</v>
      </c>
      <c r="Y467" s="10" t="s">
        <v>60</v>
      </c>
    </row>
    <row r="468" spans="1:25" ht="14.25" customHeight="1">
      <c r="A468" s="9">
        <v>2022</v>
      </c>
      <c r="B468" s="10" t="s">
        <v>5359</v>
      </c>
      <c r="C468" s="10" t="s">
        <v>190</v>
      </c>
      <c r="D468" s="9" t="s">
        <v>21</v>
      </c>
      <c r="E468" s="11" t="s">
        <v>78</v>
      </c>
      <c r="F468" s="60" t="s">
        <v>5643</v>
      </c>
      <c r="G468" s="9" t="s">
        <v>20</v>
      </c>
      <c r="H468" s="58">
        <v>2438925</v>
      </c>
      <c r="I468" s="58">
        <v>-7095</v>
      </c>
      <c r="J468" s="58">
        <v>1946058</v>
      </c>
      <c r="K468" s="58"/>
      <c r="L468" s="58" t="s">
        <v>5867</v>
      </c>
      <c r="M468" s="58">
        <v>2351867</v>
      </c>
      <c r="O468" s="62">
        <v>2704806</v>
      </c>
      <c r="P468" s="58">
        <v>480016</v>
      </c>
      <c r="Q468" s="58">
        <v>-868299</v>
      </c>
      <c r="R468" s="58">
        <v>6354475.5756578948</v>
      </c>
      <c r="S468" s="58">
        <v>5486176.5756578948</v>
      </c>
      <c r="T468" s="58">
        <v>173175</v>
      </c>
      <c r="U468" s="196"/>
      <c r="V468" s="58"/>
      <c r="W468" s="58">
        <v>1339910</v>
      </c>
      <c r="X468" s="61">
        <v>44908</v>
      </c>
      <c r="Y468" s="10" t="s">
        <v>60</v>
      </c>
    </row>
    <row r="469" spans="1:25" ht="14.25" customHeight="1">
      <c r="A469" s="9">
        <v>2022</v>
      </c>
      <c r="B469" s="10" t="s">
        <v>1165</v>
      </c>
      <c r="C469" s="9" t="s">
        <v>190</v>
      </c>
      <c r="D469" s="9" t="s">
        <v>21</v>
      </c>
      <c r="E469" s="11" t="s">
        <v>84</v>
      </c>
      <c r="F469" s="60" t="s">
        <v>1164</v>
      </c>
      <c r="G469" s="9" t="s">
        <v>20</v>
      </c>
      <c r="H469" s="58">
        <v>8918698</v>
      </c>
      <c r="I469" s="58"/>
      <c r="J469" s="58">
        <v>11691479</v>
      </c>
      <c r="K469" s="58">
        <v>5794782</v>
      </c>
      <c r="L469" s="58">
        <v>14610787</v>
      </c>
      <c r="M469" s="58">
        <v>11437485</v>
      </c>
      <c r="O469" s="62">
        <v>10723442</v>
      </c>
      <c r="P469" s="58">
        <v>2512117</v>
      </c>
      <c r="Q469" s="58">
        <v>-5851724</v>
      </c>
      <c r="R469" s="58">
        <v>40561938.571129814</v>
      </c>
      <c r="S469" s="58">
        <v>34710214.571129814</v>
      </c>
      <c r="T469" s="58">
        <v>1201901</v>
      </c>
      <c r="U469" s="196"/>
      <c r="V469" s="58">
        <v>824284</v>
      </c>
      <c r="W469" s="58">
        <v>708710</v>
      </c>
      <c r="X469" s="61">
        <v>44907</v>
      </c>
      <c r="Y469" s="10" t="s">
        <v>60</v>
      </c>
    </row>
    <row r="470" spans="1:25" ht="14.25" customHeight="1">
      <c r="A470" s="9">
        <v>2022</v>
      </c>
      <c r="B470" s="10" t="s">
        <v>5134</v>
      </c>
      <c r="C470" s="10" t="s">
        <v>190</v>
      </c>
      <c r="D470" s="9" t="s">
        <v>21</v>
      </c>
      <c r="E470" s="11" t="s">
        <v>182</v>
      </c>
      <c r="F470" s="60" t="s">
        <v>5644</v>
      </c>
      <c r="G470" s="9" t="s">
        <v>20</v>
      </c>
      <c r="H470" s="58">
        <v>241095</v>
      </c>
      <c r="I470" s="58"/>
      <c r="J470" s="58">
        <v>516515</v>
      </c>
      <c r="K470" s="58">
        <v>100000</v>
      </c>
      <c r="L470" s="58">
        <v>508701</v>
      </c>
      <c r="M470" s="58">
        <v>524358</v>
      </c>
      <c r="N470" s="57">
        <v>473510</v>
      </c>
      <c r="O470" s="62"/>
      <c r="P470" s="58">
        <v>82282</v>
      </c>
      <c r="Q470" s="58">
        <v>-233733</v>
      </c>
      <c r="R470" s="58">
        <v>971310</v>
      </c>
      <c r="S470" s="58">
        <v>737577</v>
      </c>
      <c r="T470" s="58">
        <v>46131</v>
      </c>
      <c r="U470" s="196">
        <v>-1016</v>
      </c>
      <c r="V470" s="58">
        <v>126677</v>
      </c>
      <c r="W470" s="58">
        <v>-184010</v>
      </c>
      <c r="X470" s="61">
        <v>44910</v>
      </c>
      <c r="Y470" s="10" t="s">
        <v>5444</v>
      </c>
    </row>
    <row r="471" spans="1:25" ht="14.25" customHeight="1">
      <c r="A471" s="51">
        <v>2022</v>
      </c>
      <c r="B471" s="132" t="s">
        <v>1163</v>
      </c>
      <c r="C471" s="51" t="s">
        <v>190</v>
      </c>
      <c r="D471" s="51" t="s">
        <v>21</v>
      </c>
      <c r="E471" s="51" t="s">
        <v>134</v>
      </c>
      <c r="F471" s="127" t="s">
        <v>1162</v>
      </c>
      <c r="G471" s="51" t="s">
        <v>20</v>
      </c>
      <c r="H471" s="128">
        <v>130847</v>
      </c>
      <c r="I471" s="128"/>
      <c r="J471" s="128">
        <v>20355252</v>
      </c>
      <c r="K471" s="128"/>
      <c r="L471" s="128">
        <v>20363477</v>
      </c>
      <c r="M471" s="128">
        <v>20363477</v>
      </c>
      <c r="N471" s="128"/>
      <c r="O471" s="130">
        <v>7474694</v>
      </c>
      <c r="P471" s="128">
        <v>23806227</v>
      </c>
      <c r="Q471" s="128">
        <v>-983105</v>
      </c>
      <c r="R471" s="128">
        <v>3277016.666666666</v>
      </c>
      <c r="S471" s="128">
        <v>2293911.666666666</v>
      </c>
      <c r="T471" s="128">
        <v>218237</v>
      </c>
      <c r="U471" s="196"/>
      <c r="V471" s="128">
        <v>771366</v>
      </c>
      <c r="W471" s="128">
        <v>-2048742</v>
      </c>
      <c r="X471" s="131">
        <v>44845</v>
      </c>
      <c r="Y471" s="132" t="s">
        <v>60</v>
      </c>
    </row>
    <row r="472" spans="1:25" ht="14.25" customHeight="1">
      <c r="A472" s="9">
        <v>2022</v>
      </c>
      <c r="B472" s="10" t="s">
        <v>5020</v>
      </c>
      <c r="C472" s="10" t="s">
        <v>190</v>
      </c>
      <c r="D472" s="9" t="s">
        <v>21</v>
      </c>
      <c r="E472" s="11" t="s">
        <v>127</v>
      </c>
      <c r="F472" s="60" t="s">
        <v>5645</v>
      </c>
      <c r="G472" s="9" t="s">
        <v>20</v>
      </c>
      <c r="H472" s="58">
        <v>185340</v>
      </c>
      <c r="I472" s="58"/>
      <c r="J472" s="58">
        <v>265349</v>
      </c>
      <c r="K472" s="58">
        <v>1429</v>
      </c>
      <c r="L472" s="58">
        <v>363852</v>
      </c>
      <c r="M472" s="58">
        <v>367676</v>
      </c>
      <c r="N472" s="56">
        <v>224688</v>
      </c>
      <c r="O472" s="62"/>
      <c r="P472" s="58">
        <v>11253</v>
      </c>
      <c r="Q472" s="58">
        <v>-66403</v>
      </c>
      <c r="R472" s="58">
        <v>517441</v>
      </c>
      <c r="S472" s="58">
        <v>451038</v>
      </c>
      <c r="T472" s="58">
        <v>14915</v>
      </c>
      <c r="U472" s="196"/>
      <c r="V472" s="58"/>
      <c r="W472" s="58">
        <v>48281</v>
      </c>
      <c r="X472" s="61">
        <v>44994</v>
      </c>
      <c r="Y472" s="10" t="s">
        <v>60</v>
      </c>
    </row>
    <row r="473" spans="1:25" ht="14.25" customHeight="1">
      <c r="A473" s="9">
        <v>2022</v>
      </c>
      <c r="B473" s="10" t="s">
        <v>1161</v>
      </c>
      <c r="C473" s="9" t="s">
        <v>190</v>
      </c>
      <c r="D473" s="9" t="s">
        <v>21</v>
      </c>
      <c r="E473" s="11" t="s">
        <v>151</v>
      </c>
      <c r="F473" s="60" t="s">
        <v>1160</v>
      </c>
      <c r="G473" s="9" t="s">
        <v>20</v>
      </c>
      <c r="H473" s="58">
        <v>8955636</v>
      </c>
      <c r="I473" s="58">
        <v>-359079</v>
      </c>
      <c r="J473" s="58">
        <v>53478303</v>
      </c>
      <c r="K473" s="58">
        <v>34398988</v>
      </c>
      <c r="L473" s="58">
        <v>74677773</v>
      </c>
      <c r="M473" s="58">
        <v>59750487</v>
      </c>
      <c r="N473" s="57"/>
      <c r="O473" s="62">
        <v>22224479</v>
      </c>
      <c r="P473" s="58">
        <v>10358121</v>
      </c>
      <c r="Q473" s="58">
        <v>-24989848</v>
      </c>
      <c r="R473" s="58">
        <v>87365164.25790754</v>
      </c>
      <c r="S473" s="58">
        <v>62375316.25790754</v>
      </c>
      <c r="T473" s="58">
        <v>4911626</v>
      </c>
      <c r="U473" s="196"/>
      <c r="V473" s="58">
        <v>8338389</v>
      </c>
      <c r="W473" s="58">
        <v>-31305062</v>
      </c>
      <c r="X473" s="61">
        <v>44816</v>
      </c>
      <c r="Y473" s="10" t="s">
        <v>60</v>
      </c>
    </row>
    <row r="474" spans="1:25" ht="14.25" customHeight="1">
      <c r="A474" s="9">
        <v>2022</v>
      </c>
      <c r="B474" s="10" t="s">
        <v>1159</v>
      </c>
      <c r="C474" s="9" t="s">
        <v>190</v>
      </c>
      <c r="D474" s="9" t="s">
        <v>21</v>
      </c>
      <c r="E474" s="11" t="s">
        <v>178</v>
      </c>
      <c r="F474" s="60" t="s">
        <v>1158</v>
      </c>
      <c r="G474" s="9" t="s">
        <v>20</v>
      </c>
      <c r="H474" s="58">
        <v>10268803</v>
      </c>
      <c r="I474" s="58"/>
      <c r="J474" s="58">
        <v>30055638</v>
      </c>
      <c r="K474" s="58">
        <v>2366645</v>
      </c>
      <c r="L474" s="58">
        <v>33124099</v>
      </c>
      <c r="M474" s="58">
        <v>31231563</v>
      </c>
      <c r="O474" s="62">
        <v>14341215</v>
      </c>
      <c r="P474" s="58">
        <v>2688936</v>
      </c>
      <c r="Q474" s="58">
        <v>-14490701</v>
      </c>
      <c r="R474" s="58">
        <v>100008032.10189909</v>
      </c>
      <c r="S474" s="58">
        <v>85517331.101899087</v>
      </c>
      <c r="T474" s="58">
        <v>2846529</v>
      </c>
      <c r="U474" s="196"/>
      <c r="V474" s="58">
        <v>3339417</v>
      </c>
      <c r="W474" s="58">
        <v>-13470715</v>
      </c>
      <c r="X474" s="61">
        <v>44785</v>
      </c>
      <c r="Y474" s="10" t="s">
        <v>60</v>
      </c>
    </row>
    <row r="475" spans="1:25" ht="14.25" customHeight="1">
      <c r="A475" s="9">
        <v>2022</v>
      </c>
      <c r="B475" s="10" t="s">
        <v>156</v>
      </c>
      <c r="C475" s="9" t="s">
        <v>54</v>
      </c>
      <c r="D475" s="9" t="s">
        <v>21</v>
      </c>
      <c r="E475" s="11" t="s">
        <v>28</v>
      </c>
      <c r="F475" s="60">
        <v>99031</v>
      </c>
      <c r="G475" s="9" t="s">
        <v>20</v>
      </c>
      <c r="H475" s="58">
        <v>32965279</v>
      </c>
      <c r="I475" s="58"/>
      <c r="J475" s="58">
        <v>8979039</v>
      </c>
      <c r="K475" s="58">
        <v>273037537</v>
      </c>
      <c r="L475" s="58">
        <v>29495570</v>
      </c>
      <c r="M475" s="58">
        <v>10422253</v>
      </c>
      <c r="N475" s="56"/>
      <c r="O475" s="62">
        <v>34280453</v>
      </c>
      <c r="P475" s="58">
        <v>1712659</v>
      </c>
      <c r="Q475" s="58">
        <v>138142</v>
      </c>
      <c r="R475" s="58">
        <v>3880393</v>
      </c>
      <c r="S475" s="58">
        <v>4018535</v>
      </c>
      <c r="T475" s="58">
        <v>94048</v>
      </c>
      <c r="U475" s="196">
        <v>3274665</v>
      </c>
      <c r="V475" s="58">
        <v>1930303</v>
      </c>
      <c r="W475" s="58">
        <v>-221502612</v>
      </c>
      <c r="X475" s="61">
        <v>45089</v>
      </c>
      <c r="Y475" s="10" t="s">
        <v>60</v>
      </c>
    </row>
    <row r="476" spans="1:25" ht="14.25" customHeight="1">
      <c r="A476" s="9">
        <v>2022</v>
      </c>
      <c r="B476" s="10" t="s">
        <v>1157</v>
      </c>
      <c r="C476" s="9" t="s">
        <v>190</v>
      </c>
      <c r="D476" s="9" t="s">
        <v>21</v>
      </c>
      <c r="E476" s="11" t="s">
        <v>28</v>
      </c>
      <c r="F476" s="60" t="s">
        <v>1156</v>
      </c>
      <c r="G476" s="9" t="s">
        <v>20</v>
      </c>
      <c r="H476" s="58">
        <v>54784431</v>
      </c>
      <c r="I476" s="58"/>
      <c r="J476" s="58">
        <v>278215784</v>
      </c>
      <c r="K476" s="58">
        <v>790662504</v>
      </c>
      <c r="L476" s="58">
        <v>367535626</v>
      </c>
      <c r="M476" s="58">
        <v>292892180</v>
      </c>
      <c r="N476" s="57"/>
      <c r="O476" s="62">
        <v>64582500</v>
      </c>
      <c r="P476" s="58">
        <v>25683135</v>
      </c>
      <c r="Q476" s="58">
        <v>-142631932</v>
      </c>
      <c r="R476" s="58">
        <v>947772738.81578958</v>
      </c>
      <c r="S476" s="58">
        <v>805140806.81578958</v>
      </c>
      <c r="T476" s="58">
        <v>30405702</v>
      </c>
      <c r="U476" s="196">
        <v>9388471.8095238097</v>
      </c>
      <c r="V476" s="58">
        <v>54636308.809523806</v>
      </c>
      <c r="W476" s="58">
        <v>-320689895</v>
      </c>
      <c r="X476" s="61">
        <v>45273</v>
      </c>
      <c r="Y476" s="10" t="s">
        <v>115</v>
      </c>
    </row>
    <row r="477" spans="1:25" ht="14.25" customHeight="1">
      <c r="A477" s="9">
        <v>2022</v>
      </c>
      <c r="B477" s="9" t="s">
        <v>1905</v>
      </c>
      <c r="C477" s="9" t="s">
        <v>53</v>
      </c>
      <c r="D477" s="9" t="s">
        <v>21</v>
      </c>
      <c r="E477" s="11" t="s">
        <v>105</v>
      </c>
      <c r="F477" s="60">
        <v>31393</v>
      </c>
      <c r="G477" s="9" t="s">
        <v>20</v>
      </c>
      <c r="H477" s="58">
        <v>5784056</v>
      </c>
      <c r="I477" s="58">
        <v>-589295</v>
      </c>
      <c r="J477" s="58">
        <v>15508146</v>
      </c>
      <c r="K477" s="58">
        <v>41999631</v>
      </c>
      <c r="L477" s="58">
        <v>28159492</v>
      </c>
      <c r="M477" s="58">
        <v>16929918</v>
      </c>
      <c r="N477" s="57"/>
      <c r="O477" s="62">
        <v>6308491</v>
      </c>
      <c r="P477" s="58">
        <v>2913287</v>
      </c>
      <c r="Q477" s="58">
        <v>-7577659</v>
      </c>
      <c r="R477" s="58">
        <v>31687181.25</v>
      </c>
      <c r="S477" s="58">
        <v>24109522.25</v>
      </c>
      <c r="T477" s="58">
        <v>1779355</v>
      </c>
      <c r="U477" s="196"/>
      <c r="V477" s="58"/>
      <c r="W477" s="58">
        <v>4124817</v>
      </c>
      <c r="X477" s="61">
        <v>45141</v>
      </c>
      <c r="Y477" s="9" t="s">
        <v>60</v>
      </c>
    </row>
    <row r="478" spans="1:25" ht="14.25" customHeight="1">
      <c r="A478" s="9">
        <v>2022</v>
      </c>
      <c r="B478" s="9" t="s">
        <v>1904</v>
      </c>
      <c r="C478" s="9" t="s">
        <v>53</v>
      </c>
      <c r="D478" s="9" t="s">
        <v>21</v>
      </c>
      <c r="E478" s="11" t="s">
        <v>100</v>
      </c>
      <c r="F478" s="60">
        <v>31414</v>
      </c>
      <c r="G478" s="9" t="s">
        <v>20</v>
      </c>
      <c r="H478" s="58">
        <v>331404</v>
      </c>
      <c r="I478" s="58">
        <v>-212242</v>
      </c>
      <c r="J478" s="58">
        <v>6350537</v>
      </c>
      <c r="K478" s="58">
        <v>2031759</v>
      </c>
      <c r="L478" s="58">
        <v>16121643</v>
      </c>
      <c r="M478" s="58">
        <v>6000555</v>
      </c>
      <c r="O478" s="62">
        <v>736391</v>
      </c>
      <c r="P478" s="58">
        <v>927152</v>
      </c>
      <c r="Q478" s="58">
        <v>-1935887</v>
      </c>
      <c r="R478" s="58">
        <v>16531912.890000001</v>
      </c>
      <c r="S478" s="58">
        <v>14596025.890000001</v>
      </c>
      <c r="T478" s="58">
        <v>614582</v>
      </c>
      <c r="U478" s="196"/>
      <c r="V478" s="58">
        <v>403579</v>
      </c>
      <c r="W478" s="58">
        <v>3495342</v>
      </c>
      <c r="X478" s="61">
        <v>45125</v>
      </c>
      <c r="Y478" s="9" t="s">
        <v>60</v>
      </c>
    </row>
    <row r="479" spans="1:25" ht="14.25" customHeight="1">
      <c r="A479" s="9">
        <v>2022</v>
      </c>
      <c r="B479" s="10" t="s">
        <v>1155</v>
      </c>
      <c r="C479" s="9" t="s">
        <v>190</v>
      </c>
      <c r="D479" s="9" t="s">
        <v>21</v>
      </c>
      <c r="E479" s="11" t="s">
        <v>100</v>
      </c>
      <c r="F479" s="60" t="s">
        <v>1154</v>
      </c>
      <c r="G479" s="9" t="s">
        <v>20</v>
      </c>
      <c r="H479" s="58">
        <v>2882988</v>
      </c>
      <c r="I479" s="58"/>
      <c r="J479" s="58">
        <v>21910096</v>
      </c>
      <c r="K479" s="58">
        <v>11049497</v>
      </c>
      <c r="L479" s="58">
        <v>36246424</v>
      </c>
      <c r="M479" s="58">
        <v>21832909</v>
      </c>
      <c r="O479" s="62">
        <v>4827419</v>
      </c>
      <c r="P479" s="58">
        <v>2236252</v>
      </c>
      <c r="Q479" s="58">
        <v>-8928883</v>
      </c>
      <c r="R479" s="58">
        <v>60874593.927125514</v>
      </c>
      <c r="S479" s="58">
        <v>51945710.927125514</v>
      </c>
      <c r="T479" s="58">
        <v>2050470</v>
      </c>
      <c r="U479" s="196">
        <v>-604.88463446086701</v>
      </c>
      <c r="V479" s="58">
        <v>778002.1153655391</v>
      </c>
      <c r="W479" s="58">
        <v>-10692071</v>
      </c>
      <c r="X479" s="61">
        <v>44992</v>
      </c>
      <c r="Y479" s="9" t="s">
        <v>115</v>
      </c>
    </row>
    <row r="480" spans="1:25" ht="14.25" customHeight="1">
      <c r="A480" s="51">
        <v>2022</v>
      </c>
      <c r="B480" s="132" t="s">
        <v>1153</v>
      </c>
      <c r="C480" s="51" t="s">
        <v>190</v>
      </c>
      <c r="D480" s="51" t="s">
        <v>21</v>
      </c>
      <c r="E480" s="51" t="s">
        <v>84</v>
      </c>
      <c r="F480" s="127" t="s">
        <v>1152</v>
      </c>
      <c r="G480" s="51" t="s">
        <v>20</v>
      </c>
      <c r="H480" s="128">
        <v>2180890</v>
      </c>
      <c r="I480" s="128">
        <v>-425025</v>
      </c>
      <c r="J480" s="128">
        <v>5814255</v>
      </c>
      <c r="K480" s="128">
        <v>10539032</v>
      </c>
      <c r="L480" s="128">
        <v>9142686</v>
      </c>
      <c r="M480" s="128">
        <v>6236308</v>
      </c>
      <c r="N480" s="129"/>
      <c r="O480" s="130">
        <v>2747640</v>
      </c>
      <c r="P480" s="128">
        <v>1478103</v>
      </c>
      <c r="Q480" s="128">
        <v>-2653798</v>
      </c>
      <c r="R480" s="128">
        <v>16742584.914893031</v>
      </c>
      <c r="S480" s="128">
        <v>14088786.914893031</v>
      </c>
      <c r="T480" s="128">
        <v>478280</v>
      </c>
      <c r="U480" s="196"/>
      <c r="V480" s="128">
        <v>298350</v>
      </c>
      <c r="W480" s="128">
        <v>-599638</v>
      </c>
      <c r="X480" s="131">
        <v>44979</v>
      </c>
      <c r="Y480" s="132" t="s">
        <v>60</v>
      </c>
    </row>
    <row r="481" spans="1:25" ht="14.25" customHeight="1">
      <c r="A481" s="9">
        <v>2022</v>
      </c>
      <c r="B481" s="10" t="s">
        <v>1151</v>
      </c>
      <c r="C481" s="9" t="s">
        <v>190</v>
      </c>
      <c r="D481" s="9" t="s">
        <v>21</v>
      </c>
      <c r="E481" s="11" t="s">
        <v>32</v>
      </c>
      <c r="F481" s="60" t="s">
        <v>1150</v>
      </c>
      <c r="G481" s="9" t="s">
        <v>20</v>
      </c>
      <c r="H481" s="58">
        <v>10965390</v>
      </c>
      <c r="I481" s="58">
        <v>-99784</v>
      </c>
      <c r="J481" s="58">
        <v>26336008</v>
      </c>
      <c r="K481" s="58">
        <v>18727282</v>
      </c>
      <c r="L481" s="58">
        <v>31405788</v>
      </c>
      <c r="M481" s="58">
        <v>29426515</v>
      </c>
      <c r="N481" s="57"/>
      <c r="O481" s="62">
        <v>14548067</v>
      </c>
      <c r="P481" s="58">
        <v>1619488</v>
      </c>
      <c r="Q481" s="58">
        <v>-11508502</v>
      </c>
      <c r="R481" s="58">
        <v>80025314.555921063</v>
      </c>
      <c r="S481" s="58">
        <v>68516812.555921063</v>
      </c>
      <c r="T481" s="58">
        <v>2520953</v>
      </c>
      <c r="U481" s="196">
        <v>186469</v>
      </c>
      <c r="V481" s="58">
        <v>3629643</v>
      </c>
      <c r="W481" s="58">
        <v>-8595488</v>
      </c>
      <c r="X481" s="61">
        <v>45014</v>
      </c>
      <c r="Y481" s="10" t="s">
        <v>60</v>
      </c>
    </row>
    <row r="482" spans="1:25" ht="14.25" customHeight="1">
      <c r="A482" s="9">
        <v>2022</v>
      </c>
      <c r="B482" s="10" t="s">
        <v>1149</v>
      </c>
      <c r="C482" s="9" t="s">
        <v>190</v>
      </c>
      <c r="D482" s="9" t="s">
        <v>21</v>
      </c>
      <c r="E482" s="11" t="s">
        <v>34</v>
      </c>
      <c r="F482" s="60" t="s">
        <v>1148</v>
      </c>
      <c r="G482" s="9" t="s">
        <v>20</v>
      </c>
      <c r="H482" s="58">
        <v>47827633</v>
      </c>
      <c r="I482" s="58">
        <v>-6000000</v>
      </c>
      <c r="J482" s="58">
        <v>260283181</v>
      </c>
      <c r="K482" s="58">
        <v>201226144</v>
      </c>
      <c r="L482" s="58">
        <v>323063572</v>
      </c>
      <c r="M482" s="58">
        <v>286174822</v>
      </c>
      <c r="O482" s="62">
        <v>116813289</v>
      </c>
      <c r="P482" s="58">
        <v>9964855</v>
      </c>
      <c r="Q482" s="58">
        <v>-147075091</v>
      </c>
      <c r="R482" s="58">
        <v>1000231608.5020243</v>
      </c>
      <c r="S482" s="58">
        <v>853156517.50202429</v>
      </c>
      <c r="T482" s="58">
        <v>27995287</v>
      </c>
      <c r="U482" s="196">
        <v>-9734.6111111111113</v>
      </c>
      <c r="V482" s="58">
        <v>46150320.388888888</v>
      </c>
      <c r="W482" s="58">
        <v>-145131228</v>
      </c>
      <c r="X482" s="61">
        <v>44965</v>
      </c>
      <c r="Y482" s="9" t="s">
        <v>115</v>
      </c>
    </row>
    <row r="483" spans="1:25" ht="14.25" customHeight="1">
      <c r="A483" s="9">
        <v>2022</v>
      </c>
      <c r="B483" s="30" t="s">
        <v>2130</v>
      </c>
      <c r="C483" s="9" t="s">
        <v>53</v>
      </c>
      <c r="D483" s="9" t="s">
        <v>21</v>
      </c>
      <c r="E483" s="11" t="s">
        <v>27</v>
      </c>
      <c r="F483" s="60" t="s">
        <v>5498</v>
      </c>
      <c r="G483" s="9" t="s">
        <v>20</v>
      </c>
      <c r="H483" s="58">
        <v>6586036</v>
      </c>
      <c r="I483" s="58">
        <v>-5319119</v>
      </c>
      <c r="J483" s="58">
        <v>14771169</v>
      </c>
      <c r="K483" s="58">
        <v>6307790</v>
      </c>
      <c r="L483" s="58">
        <v>30364442</v>
      </c>
      <c r="M483" s="58">
        <v>23112601</v>
      </c>
      <c r="N483" s="57"/>
      <c r="O483" s="62">
        <v>12892851</v>
      </c>
      <c r="P483" s="58">
        <v>1053998</v>
      </c>
      <c r="Q483" s="58">
        <v>-7659265</v>
      </c>
      <c r="R483" s="58">
        <v>44543631.63285163</v>
      </c>
      <c r="S483" s="58">
        <v>36884366.63285163</v>
      </c>
      <c r="T483" s="58">
        <v>1431918</v>
      </c>
      <c r="U483" s="196">
        <v>707885</v>
      </c>
      <c r="V483" s="58">
        <v>469198</v>
      </c>
      <c r="W483" s="58">
        <v>43973608</v>
      </c>
      <c r="X483" s="61">
        <v>44893</v>
      </c>
      <c r="Y483" s="9"/>
    </row>
    <row r="484" spans="1:25" ht="14.25" customHeight="1">
      <c r="A484" s="9">
        <v>2022</v>
      </c>
      <c r="B484" s="10" t="s">
        <v>1147</v>
      </c>
      <c r="C484" s="9" t="s">
        <v>190</v>
      </c>
      <c r="D484" s="9" t="s">
        <v>21</v>
      </c>
      <c r="E484" s="11" t="s">
        <v>47</v>
      </c>
      <c r="F484" s="60" t="s">
        <v>1146</v>
      </c>
      <c r="G484" s="9" t="s">
        <v>20</v>
      </c>
      <c r="H484" s="58">
        <v>2393227</v>
      </c>
      <c r="I484" s="58">
        <v>-51969</v>
      </c>
      <c r="J484" s="58">
        <v>13337249</v>
      </c>
      <c r="K484" s="58">
        <v>4983590</v>
      </c>
      <c r="L484" s="58">
        <v>12078983</v>
      </c>
      <c r="M484" s="58">
        <v>11096060</v>
      </c>
      <c r="N484" s="57"/>
      <c r="O484" s="62">
        <v>4121193</v>
      </c>
      <c r="P484" s="58">
        <v>1360000</v>
      </c>
      <c r="Q484" s="58">
        <v>-4458275</v>
      </c>
      <c r="R484" s="58">
        <v>30376356.085526317</v>
      </c>
      <c r="S484" s="58">
        <v>25918081.085526317</v>
      </c>
      <c r="T484" s="58">
        <v>929962</v>
      </c>
      <c r="U484" s="196"/>
      <c r="V484" s="58">
        <v>2295784</v>
      </c>
      <c r="W484" s="58">
        <v>-6218198</v>
      </c>
      <c r="X484" s="61">
        <v>45077</v>
      </c>
      <c r="Y484" s="10" t="s">
        <v>60</v>
      </c>
    </row>
    <row r="485" spans="1:25" ht="14.25" customHeight="1">
      <c r="A485" s="9">
        <v>2022</v>
      </c>
      <c r="B485" s="9" t="s">
        <v>1903</v>
      </c>
      <c r="C485" s="9" t="s">
        <v>53</v>
      </c>
      <c r="D485" s="9" t="s">
        <v>21</v>
      </c>
      <c r="E485" s="11" t="s">
        <v>253</v>
      </c>
      <c r="F485" s="60">
        <v>31960</v>
      </c>
      <c r="G485" s="9" t="s">
        <v>20</v>
      </c>
      <c r="H485" s="58">
        <v>3031928</v>
      </c>
      <c r="I485" s="58">
        <v>-3001032</v>
      </c>
      <c r="J485" s="58">
        <v>60361785</v>
      </c>
      <c r="K485" s="58">
        <v>61807416</v>
      </c>
      <c r="L485" s="58">
        <v>80840016</v>
      </c>
      <c r="M485" s="58">
        <v>38592893</v>
      </c>
      <c r="N485" s="57"/>
      <c r="O485" s="62">
        <v>14793816</v>
      </c>
      <c r="P485" s="58">
        <v>13442606</v>
      </c>
      <c r="Q485" s="58">
        <v>-22829601</v>
      </c>
      <c r="R485" s="58">
        <v>217968857.59999999</v>
      </c>
      <c r="S485" s="58">
        <v>195139258.59999999</v>
      </c>
      <c r="T485" s="58">
        <v>27049505</v>
      </c>
      <c r="U485" s="196"/>
      <c r="V485" s="58">
        <v>3943404</v>
      </c>
      <c r="W485" s="58">
        <v>25630356</v>
      </c>
      <c r="X485" s="61">
        <v>45016</v>
      </c>
      <c r="Y485" s="9" t="s">
        <v>60</v>
      </c>
    </row>
    <row r="486" spans="1:25" ht="14.25" customHeight="1">
      <c r="A486" s="9">
        <v>2022</v>
      </c>
      <c r="B486" s="10" t="s">
        <v>1145</v>
      </c>
      <c r="C486" s="9" t="s">
        <v>190</v>
      </c>
      <c r="D486" s="9" t="s">
        <v>21</v>
      </c>
      <c r="E486" s="11" t="s">
        <v>253</v>
      </c>
      <c r="F486" s="60" t="s">
        <v>1144</v>
      </c>
      <c r="G486" s="9" t="s">
        <v>20</v>
      </c>
      <c r="H486" s="58">
        <v>29363783</v>
      </c>
      <c r="I486" s="58">
        <v>-66</v>
      </c>
      <c r="J486" s="58">
        <v>86429013</v>
      </c>
      <c r="K486" s="58">
        <v>26837676</v>
      </c>
      <c r="L486" s="58">
        <v>96221365</v>
      </c>
      <c r="M486" s="58">
        <v>92945146</v>
      </c>
      <c r="N486" s="58"/>
      <c r="O486" s="62">
        <v>42706180</v>
      </c>
      <c r="P486" s="58">
        <v>9082091</v>
      </c>
      <c r="Q486" s="58">
        <v>-41311593</v>
      </c>
      <c r="R486" s="58">
        <v>279489329.14979756</v>
      </c>
      <c r="S486" s="58">
        <v>238177736.14979756</v>
      </c>
      <c r="T486" s="58">
        <v>8558268</v>
      </c>
      <c r="U486" s="196">
        <v>-2671.3412698412694</v>
      </c>
      <c r="V486" s="58">
        <v>16693769.658730159</v>
      </c>
      <c r="W486" s="58">
        <v>-40019939</v>
      </c>
      <c r="X486" s="61">
        <v>44910</v>
      </c>
      <c r="Y486" s="9" t="s">
        <v>115</v>
      </c>
    </row>
    <row r="487" spans="1:25" ht="14.25" customHeight="1">
      <c r="A487" s="9">
        <v>2022</v>
      </c>
      <c r="B487" s="10" t="s">
        <v>1143</v>
      </c>
      <c r="C487" s="9" t="s">
        <v>190</v>
      </c>
      <c r="D487" s="9" t="s">
        <v>21</v>
      </c>
      <c r="E487" s="11" t="s">
        <v>253</v>
      </c>
      <c r="F487" s="60" t="s">
        <v>1142</v>
      </c>
      <c r="G487" s="9" t="s">
        <v>20</v>
      </c>
      <c r="H487" s="58">
        <v>10538241</v>
      </c>
      <c r="I487" s="58">
        <v>-2525000</v>
      </c>
      <c r="J487" s="58">
        <v>57711221</v>
      </c>
      <c r="K487" s="58">
        <v>82944036</v>
      </c>
      <c r="L487" s="58">
        <v>69917449</v>
      </c>
      <c r="M487" s="58">
        <v>61408252</v>
      </c>
      <c r="O487" s="62">
        <v>17641625</v>
      </c>
      <c r="P487" s="58">
        <v>8146381</v>
      </c>
      <c r="Q487" s="58">
        <v>-26582509</v>
      </c>
      <c r="R487" s="58">
        <v>177932553.44129556</v>
      </c>
      <c r="S487" s="58">
        <v>151350044.44129556</v>
      </c>
      <c r="T487" s="58">
        <v>5422785</v>
      </c>
      <c r="U487" s="196">
        <v>-1636.7539682539684</v>
      </c>
      <c r="V487" s="58">
        <v>12671996.246031746</v>
      </c>
      <c r="W487" s="58">
        <v>-23895369</v>
      </c>
      <c r="X487" s="61">
        <v>44910</v>
      </c>
      <c r="Y487" s="9" t="s">
        <v>115</v>
      </c>
    </row>
    <row r="488" spans="1:25" ht="24" customHeight="1">
      <c r="A488" s="9">
        <v>2022</v>
      </c>
      <c r="B488" s="30" t="s">
        <v>5285</v>
      </c>
      <c r="C488" s="9" t="s">
        <v>190</v>
      </c>
      <c r="D488" s="9" t="s">
        <v>21</v>
      </c>
      <c r="E488" s="11" t="s">
        <v>125</v>
      </c>
      <c r="F488" s="60" t="s">
        <v>5612</v>
      </c>
      <c r="G488" s="9" t="s">
        <v>20</v>
      </c>
      <c r="H488" s="58">
        <v>1513593</v>
      </c>
      <c r="I488" s="58">
        <v>-13929</v>
      </c>
      <c r="J488" s="58">
        <v>1636780</v>
      </c>
      <c r="K488" s="58"/>
      <c r="L488" s="58">
        <v>1582973</v>
      </c>
      <c r="M488" s="58">
        <v>1701681</v>
      </c>
      <c r="N488" s="58">
        <v>1712788</v>
      </c>
      <c r="O488" s="62"/>
      <c r="P488" s="58">
        <v>117926</v>
      </c>
      <c r="Q488" s="58">
        <v>-733823</v>
      </c>
      <c r="R488" s="58">
        <v>4963056</v>
      </c>
      <c r="S488" s="58">
        <v>4229233</v>
      </c>
      <c r="T488" s="58">
        <v>150744</v>
      </c>
      <c r="U488" s="196"/>
      <c r="V488" s="58"/>
      <c r="W488" s="58">
        <v>59499</v>
      </c>
      <c r="X488" s="61">
        <v>45078</v>
      </c>
      <c r="Y488" s="10" t="s">
        <v>60</v>
      </c>
    </row>
    <row r="489" spans="1:25" ht="14.25" customHeight="1">
      <c r="A489" s="9">
        <v>2022</v>
      </c>
      <c r="B489" s="10" t="s">
        <v>1141</v>
      </c>
      <c r="C489" s="9" t="s">
        <v>190</v>
      </c>
      <c r="D489" s="9" t="s">
        <v>21</v>
      </c>
      <c r="E489" s="11" t="s">
        <v>96</v>
      </c>
      <c r="F489" s="60" t="s">
        <v>1140</v>
      </c>
      <c r="G489" s="9" t="s">
        <v>20</v>
      </c>
      <c r="H489" s="58">
        <v>1131595</v>
      </c>
      <c r="I489" s="58">
        <v>-62240</v>
      </c>
      <c r="J489" s="58">
        <v>7073487</v>
      </c>
      <c r="K489" s="58">
        <v>4942111</v>
      </c>
      <c r="L489" s="58">
        <v>8180629</v>
      </c>
      <c r="M489" s="58">
        <v>7472959</v>
      </c>
      <c r="O489" s="62">
        <v>1591745</v>
      </c>
      <c r="P489" s="58">
        <v>772940</v>
      </c>
      <c r="Q489" s="58">
        <v>-3234924</v>
      </c>
      <c r="R489" s="58">
        <v>21191834.817813765</v>
      </c>
      <c r="S489" s="58">
        <v>17956910.817813765</v>
      </c>
      <c r="T489" s="58">
        <v>617555</v>
      </c>
      <c r="U489" s="196">
        <v>-179.31746031746033</v>
      </c>
      <c r="V489" s="58">
        <v>340932.68253968254</v>
      </c>
      <c r="W489" s="58">
        <v>-5354163</v>
      </c>
      <c r="X489" s="61" t="s">
        <v>1139</v>
      </c>
      <c r="Y489" s="9" t="s">
        <v>115</v>
      </c>
    </row>
    <row r="490" spans="1:25" ht="14.25" customHeight="1">
      <c r="A490" s="9">
        <v>2022</v>
      </c>
      <c r="B490" s="30" t="s">
        <v>5485</v>
      </c>
      <c r="C490" s="9" t="s">
        <v>190</v>
      </c>
      <c r="D490" s="9" t="s">
        <v>21</v>
      </c>
      <c r="E490" s="11" t="s">
        <v>84</v>
      </c>
      <c r="F490" s="60" t="s">
        <v>5486</v>
      </c>
      <c r="G490" s="9" t="s">
        <v>20</v>
      </c>
      <c r="H490" s="58">
        <v>4605855</v>
      </c>
      <c r="I490" s="58">
        <v>-69284</v>
      </c>
      <c r="J490" s="58">
        <v>5351046</v>
      </c>
      <c r="K490" s="58">
        <v>9568239</v>
      </c>
      <c r="L490" s="58">
        <v>5501410</v>
      </c>
      <c r="M490" s="58">
        <v>5227654</v>
      </c>
      <c r="O490" s="62">
        <v>5012980</v>
      </c>
      <c r="P490" s="58">
        <v>622150</v>
      </c>
      <c r="Q490" s="58">
        <v>-2537143</v>
      </c>
      <c r="R490" s="58">
        <v>16722248.178137653</v>
      </c>
      <c r="S490" s="58">
        <v>14185105.178137653</v>
      </c>
      <c r="T490" s="58">
        <v>521161</v>
      </c>
      <c r="U490" s="196">
        <v>-145.00793650793651</v>
      </c>
      <c r="V490" s="58">
        <v>280266.99206349207</v>
      </c>
      <c r="W490" s="58">
        <v>567345</v>
      </c>
      <c r="X490" s="61">
        <v>44977</v>
      </c>
      <c r="Y490" s="10" t="s">
        <v>5444</v>
      </c>
    </row>
    <row r="491" spans="1:25" ht="14.25" customHeight="1">
      <c r="A491" s="9">
        <v>2022</v>
      </c>
      <c r="B491" s="10" t="s">
        <v>1138</v>
      </c>
      <c r="C491" s="9" t="s">
        <v>190</v>
      </c>
      <c r="D491" s="9" t="s">
        <v>21</v>
      </c>
      <c r="E491" s="11" t="s">
        <v>78</v>
      </c>
      <c r="F491" s="60" t="s">
        <v>1137</v>
      </c>
      <c r="G491" s="9" t="s">
        <v>20</v>
      </c>
      <c r="H491" s="58">
        <v>6431130</v>
      </c>
      <c r="I491" s="58">
        <v>-350000</v>
      </c>
      <c r="J491" s="58">
        <v>10061646</v>
      </c>
      <c r="K491" s="58">
        <v>4455642</v>
      </c>
      <c r="L491" s="58">
        <v>15083285</v>
      </c>
      <c r="M491" s="58">
        <v>10448841</v>
      </c>
      <c r="O491" s="62">
        <v>8776572</v>
      </c>
      <c r="P491" s="58">
        <v>2072684</v>
      </c>
      <c r="Q491" s="58">
        <v>-6916809</v>
      </c>
      <c r="R491" s="58">
        <v>36404257.894736849</v>
      </c>
      <c r="S491" s="58">
        <v>29487448.894736849</v>
      </c>
      <c r="T491" s="58">
        <v>1356391</v>
      </c>
      <c r="U491" s="196">
        <v>-531.3730158730159</v>
      </c>
      <c r="V491" s="58">
        <v>1617762.6269841269</v>
      </c>
      <c r="W491" s="58">
        <v>692502</v>
      </c>
      <c r="X491" s="61">
        <v>44957</v>
      </c>
      <c r="Y491" s="9" t="s">
        <v>115</v>
      </c>
    </row>
    <row r="492" spans="1:25" ht="14.25" customHeight="1">
      <c r="A492" s="9">
        <v>2022</v>
      </c>
      <c r="B492" s="9" t="s">
        <v>1902</v>
      </c>
      <c r="C492" s="9" t="s">
        <v>53</v>
      </c>
      <c r="D492" s="9" t="s">
        <v>21</v>
      </c>
      <c r="E492" s="11" t="s">
        <v>34</v>
      </c>
      <c r="F492" s="60">
        <v>32506</v>
      </c>
      <c r="G492" s="9" t="s">
        <v>20</v>
      </c>
      <c r="H492" s="58">
        <v>22299127</v>
      </c>
      <c r="I492" s="58">
        <v>-374259</v>
      </c>
      <c r="J492" s="58">
        <v>14326878</v>
      </c>
      <c r="K492" s="58">
        <v>266334</v>
      </c>
      <c r="L492" s="58">
        <v>24864954</v>
      </c>
      <c r="M492" s="58">
        <v>20153943</v>
      </c>
      <c r="N492" s="57"/>
      <c r="O492" s="62">
        <v>21656353</v>
      </c>
      <c r="P492" s="58">
        <v>1685237</v>
      </c>
      <c r="Q492" s="58">
        <v>-5320532</v>
      </c>
      <c r="R492" s="58">
        <v>44936917</v>
      </c>
      <c r="S492" s="58">
        <v>39616386</v>
      </c>
      <c r="T492" s="58">
        <v>1232063</v>
      </c>
      <c r="U492" s="196">
        <v>7364116</v>
      </c>
      <c r="V492" s="58">
        <v>16731644</v>
      </c>
      <c r="W492" s="58">
        <v>8603312</v>
      </c>
      <c r="X492" s="61">
        <v>45012</v>
      </c>
      <c r="Y492" s="9" t="s">
        <v>60</v>
      </c>
    </row>
    <row r="493" spans="1:25" ht="14.25" customHeight="1">
      <c r="A493" s="9">
        <v>2022</v>
      </c>
      <c r="B493" s="9" t="s">
        <v>1901</v>
      </c>
      <c r="C493" s="9" t="s">
        <v>53</v>
      </c>
      <c r="D493" s="9" t="s">
        <v>21</v>
      </c>
      <c r="E493" s="11" t="s">
        <v>34</v>
      </c>
      <c r="F493" s="60">
        <v>32548</v>
      </c>
      <c r="G493" s="9" t="s">
        <v>20</v>
      </c>
      <c r="H493" s="58">
        <v>78747034</v>
      </c>
      <c r="I493" s="58">
        <v>-8907765</v>
      </c>
      <c r="J493" s="58">
        <v>72417823</v>
      </c>
      <c r="K493" s="58">
        <v>145255672</v>
      </c>
      <c r="L493" s="58">
        <v>135359086</v>
      </c>
      <c r="M493" s="58">
        <v>98936578</v>
      </c>
      <c r="N493" s="57"/>
      <c r="O493" s="62">
        <v>71932991</v>
      </c>
      <c r="P493" s="58">
        <v>6680696</v>
      </c>
      <c r="Q493" s="58">
        <v>63095785</v>
      </c>
      <c r="R493" s="58">
        <v>454431035</v>
      </c>
      <c r="S493" s="58">
        <v>517526820</v>
      </c>
      <c r="T493" s="58">
        <v>4450451</v>
      </c>
      <c r="U493" s="196"/>
      <c r="V493" s="58">
        <v>121828966</v>
      </c>
      <c r="W493" s="58">
        <v>-117615211</v>
      </c>
      <c r="X493" s="61">
        <v>45013</v>
      </c>
      <c r="Y493" s="9"/>
    </row>
    <row r="494" spans="1:25" ht="14.25" customHeight="1">
      <c r="A494" s="9">
        <v>2022</v>
      </c>
      <c r="B494" s="10" t="s">
        <v>1136</v>
      </c>
      <c r="C494" s="9" t="s">
        <v>190</v>
      </c>
      <c r="D494" s="9" t="s">
        <v>21</v>
      </c>
      <c r="E494" s="11" t="s">
        <v>34</v>
      </c>
      <c r="F494" s="60" t="s">
        <v>1135</v>
      </c>
      <c r="G494" s="9" t="s">
        <v>20</v>
      </c>
      <c r="H494" s="58">
        <v>36065037</v>
      </c>
      <c r="I494" s="58">
        <v>-319938</v>
      </c>
      <c r="J494" s="58">
        <v>120277906</v>
      </c>
      <c r="K494" s="58">
        <v>102097699</v>
      </c>
      <c r="L494" s="58">
        <v>144128506</v>
      </c>
      <c r="M494" s="58">
        <v>126550916</v>
      </c>
      <c r="O494" s="62">
        <v>53343109</v>
      </c>
      <c r="P494" s="58">
        <v>11922556</v>
      </c>
      <c r="Q494" s="58">
        <v>-57562410</v>
      </c>
      <c r="R494" s="58">
        <v>393185086.63967615</v>
      </c>
      <c r="S494" s="58">
        <v>335622676.63967615</v>
      </c>
      <c r="T494" s="58">
        <v>12002202</v>
      </c>
      <c r="U494" s="196">
        <v>-3883.698412698413</v>
      </c>
      <c r="V494" s="58">
        <v>43034495.301587299</v>
      </c>
      <c r="W494" s="58">
        <v>-116010147</v>
      </c>
      <c r="X494" s="61" t="s">
        <v>1134</v>
      </c>
      <c r="Y494" s="10" t="s">
        <v>115</v>
      </c>
    </row>
    <row r="495" spans="1:25" ht="14.25" customHeight="1">
      <c r="A495" s="9">
        <v>2022</v>
      </c>
      <c r="B495" s="9" t="s">
        <v>1900</v>
      </c>
      <c r="C495" s="9" t="s">
        <v>53</v>
      </c>
      <c r="D495" s="9" t="s">
        <v>21</v>
      </c>
      <c r="E495" s="11" t="s">
        <v>29</v>
      </c>
      <c r="F495" s="60">
        <v>33000</v>
      </c>
      <c r="G495" s="9" t="s">
        <v>20</v>
      </c>
      <c r="H495" s="58">
        <v>54250276</v>
      </c>
      <c r="I495" s="58">
        <v>-42596087</v>
      </c>
      <c r="J495" s="58">
        <v>181881787</v>
      </c>
      <c r="K495" s="58">
        <v>103848696</v>
      </c>
      <c r="L495" s="58">
        <v>357210697</v>
      </c>
      <c r="M495" s="58">
        <v>205880353</v>
      </c>
      <c r="O495" s="62">
        <v>56672515</v>
      </c>
      <c r="P495" s="58">
        <v>17252328</v>
      </c>
      <c r="Q495" s="58">
        <v>-347116810</v>
      </c>
      <c r="R495" s="58">
        <v>1291178214</v>
      </c>
      <c r="S495" s="58">
        <v>944061404</v>
      </c>
      <c r="T495" s="58">
        <v>43770694</v>
      </c>
      <c r="U495" s="196">
        <v>17212809</v>
      </c>
      <c r="V495" s="58">
        <v>87016620</v>
      </c>
      <c r="W495" s="58">
        <v>-109695122</v>
      </c>
      <c r="X495" s="61">
        <v>45051</v>
      </c>
      <c r="Y495" s="9"/>
    </row>
    <row r="496" spans="1:25" ht="14.25" customHeight="1">
      <c r="A496" s="9">
        <v>2022</v>
      </c>
      <c r="B496" s="10" t="s">
        <v>1133</v>
      </c>
      <c r="C496" s="9" t="s">
        <v>190</v>
      </c>
      <c r="D496" s="9" t="s">
        <v>21</v>
      </c>
      <c r="E496" s="11" t="s">
        <v>29</v>
      </c>
      <c r="F496" s="60" t="s">
        <v>1132</v>
      </c>
      <c r="G496" s="9" t="s">
        <v>20</v>
      </c>
      <c r="H496" s="58">
        <v>22160942</v>
      </c>
      <c r="I496" s="58"/>
      <c r="J496" s="58">
        <v>306544486</v>
      </c>
      <c r="K496" s="58">
        <v>819097073</v>
      </c>
      <c r="L496" s="58">
        <v>393148492</v>
      </c>
      <c r="M496" s="58">
        <v>323680428</v>
      </c>
      <c r="O496" s="62">
        <v>41119678</v>
      </c>
      <c r="P496" s="58">
        <v>26964713</v>
      </c>
      <c r="Q496" s="58">
        <v>-191555889</v>
      </c>
      <c r="R496" s="58">
        <v>1291792588.3223686</v>
      </c>
      <c r="S496" s="58">
        <v>1100236699.3223686</v>
      </c>
      <c r="T496" s="58">
        <v>35602296</v>
      </c>
      <c r="U496" s="196"/>
      <c r="V496" s="58">
        <v>121432544</v>
      </c>
      <c r="W496" s="58">
        <v>-384402188</v>
      </c>
      <c r="X496" s="61">
        <v>44957</v>
      </c>
      <c r="Y496" s="10" t="s">
        <v>60</v>
      </c>
    </row>
    <row r="497" spans="1:25" ht="14.25" customHeight="1">
      <c r="A497" s="51">
        <v>2022</v>
      </c>
      <c r="B497" s="51" t="s">
        <v>1899</v>
      </c>
      <c r="C497" s="51" t="s">
        <v>53</v>
      </c>
      <c r="D497" s="51" t="s">
        <v>21</v>
      </c>
      <c r="E497" s="51" t="s">
        <v>84</v>
      </c>
      <c r="F497" s="127">
        <v>33056</v>
      </c>
      <c r="G497" s="51" t="s">
        <v>20</v>
      </c>
      <c r="H497" s="128">
        <v>5720128</v>
      </c>
      <c r="I497" s="128">
        <v>-8424806</v>
      </c>
      <c r="J497" s="128">
        <v>21002535</v>
      </c>
      <c r="K497" s="128">
        <v>30252708</v>
      </c>
      <c r="L497" s="128">
        <v>72505567</v>
      </c>
      <c r="M497" s="128">
        <v>28606634</v>
      </c>
      <c r="N497" s="133"/>
      <c r="O497" s="130">
        <v>15469021</v>
      </c>
      <c r="P497" s="128">
        <v>4441393</v>
      </c>
      <c r="Q497" s="128">
        <v>-24952824</v>
      </c>
      <c r="R497" s="128">
        <v>82872215.209999993</v>
      </c>
      <c r="S497" s="128">
        <v>57919391.210000001</v>
      </c>
      <c r="T497" s="128">
        <v>4808270</v>
      </c>
      <c r="U497" s="196"/>
      <c r="V497" s="128">
        <v>1000245</v>
      </c>
      <c r="W497" s="128">
        <v>-5575037</v>
      </c>
      <c r="X497" s="131">
        <v>44932</v>
      </c>
      <c r="Y497" s="51" t="s">
        <v>60</v>
      </c>
    </row>
    <row r="498" spans="1:25" ht="14.25" customHeight="1">
      <c r="A498" s="9">
        <v>2022</v>
      </c>
      <c r="B498" s="10" t="s">
        <v>1131</v>
      </c>
      <c r="C498" s="9" t="s">
        <v>190</v>
      </c>
      <c r="D498" s="9" t="s">
        <v>21</v>
      </c>
      <c r="E498" s="11" t="s">
        <v>84</v>
      </c>
      <c r="F498" s="60" t="s">
        <v>1130</v>
      </c>
      <c r="G498" s="9" t="s">
        <v>20</v>
      </c>
      <c r="H498" s="58">
        <v>6781920</v>
      </c>
      <c r="I498" s="58"/>
      <c r="J498" s="58">
        <v>29613757</v>
      </c>
      <c r="K498" s="58">
        <v>130345049</v>
      </c>
      <c r="L498" s="58">
        <v>48194325</v>
      </c>
      <c r="M498" s="58">
        <v>29242066</v>
      </c>
      <c r="O498" s="62">
        <v>9798186</v>
      </c>
      <c r="P498" s="58">
        <v>3683764</v>
      </c>
      <c r="Q498" s="58">
        <v>-16149782</v>
      </c>
      <c r="R498" s="58">
        <v>94492623.858299613</v>
      </c>
      <c r="S498" s="58">
        <v>78342841.858299613</v>
      </c>
      <c r="T498" s="58">
        <v>2859223</v>
      </c>
      <c r="U498" s="196"/>
      <c r="V498" s="58">
        <v>20026986</v>
      </c>
      <c r="W498" s="58">
        <v>-42556700</v>
      </c>
      <c r="X498" s="61">
        <v>44987</v>
      </c>
      <c r="Y498" s="9" t="s">
        <v>60</v>
      </c>
    </row>
    <row r="499" spans="1:25" ht="14.25" customHeight="1">
      <c r="A499" s="9">
        <v>2022</v>
      </c>
      <c r="B499" s="10" t="s">
        <v>1129</v>
      </c>
      <c r="C499" s="9" t="s">
        <v>190</v>
      </c>
      <c r="D499" s="9" t="s">
        <v>21</v>
      </c>
      <c r="E499" s="11" t="s">
        <v>153</v>
      </c>
      <c r="F499" s="60" t="s">
        <v>1128</v>
      </c>
      <c r="G499" s="9" t="s">
        <v>20</v>
      </c>
      <c r="H499" s="58">
        <v>7328746</v>
      </c>
      <c r="I499" s="58">
        <v>-14287</v>
      </c>
      <c r="J499" s="58">
        <v>19758287</v>
      </c>
      <c r="K499" s="58">
        <v>8388665</v>
      </c>
      <c r="L499" s="58">
        <v>22004425</v>
      </c>
      <c r="M499" s="58">
        <v>19944261</v>
      </c>
      <c r="N499" s="56">
        <v>8845654</v>
      </c>
      <c r="O499" s="62"/>
      <c r="P499" s="58">
        <v>1133516</v>
      </c>
      <c r="Q499" s="58">
        <v>-8500282</v>
      </c>
      <c r="R499" s="58">
        <v>57977398.716564968</v>
      </c>
      <c r="S499" s="58">
        <v>49477116.716564968</v>
      </c>
      <c r="T499" s="58">
        <v>1928422</v>
      </c>
      <c r="U499" s="196"/>
      <c r="V499" s="58"/>
      <c r="W499" s="58">
        <v>-4364126</v>
      </c>
      <c r="X499" s="61">
        <v>44930</v>
      </c>
      <c r="Y499" s="9" t="s">
        <v>60</v>
      </c>
    </row>
    <row r="500" spans="1:25" ht="14.25" customHeight="1">
      <c r="A500" s="51">
        <v>2022</v>
      </c>
      <c r="B500" s="132" t="s">
        <v>1127</v>
      </c>
      <c r="C500" s="51" t="s">
        <v>190</v>
      </c>
      <c r="D500" s="51" t="s">
        <v>21</v>
      </c>
      <c r="E500" s="51" t="s">
        <v>118</v>
      </c>
      <c r="F500" s="127" t="s">
        <v>1126</v>
      </c>
      <c r="G500" s="51" t="s">
        <v>20</v>
      </c>
      <c r="H500" s="128">
        <v>4570791</v>
      </c>
      <c r="I500" s="128">
        <v>-227444</v>
      </c>
      <c r="J500" s="128">
        <v>9451111</v>
      </c>
      <c r="K500" s="128">
        <v>8220383</v>
      </c>
      <c r="L500" s="128">
        <v>18037321</v>
      </c>
      <c r="M500" s="128">
        <v>10605336</v>
      </c>
      <c r="N500" s="133">
        <v>5247176</v>
      </c>
      <c r="O500" s="130"/>
      <c r="P500" s="128">
        <v>3404363</v>
      </c>
      <c r="Q500" s="128">
        <v>-6560048</v>
      </c>
      <c r="R500" s="128">
        <v>45555885.924738392</v>
      </c>
      <c r="S500" s="128">
        <v>38995837.924738392</v>
      </c>
      <c r="T500" s="128">
        <v>1493994</v>
      </c>
      <c r="U500" s="196"/>
      <c r="V500" s="128"/>
      <c r="W500" s="128">
        <v>-1919359</v>
      </c>
      <c r="X500" s="131">
        <v>44939</v>
      </c>
      <c r="Y500" s="51" t="s">
        <v>60</v>
      </c>
    </row>
    <row r="501" spans="1:25" ht="14.25" customHeight="1">
      <c r="A501" s="9">
        <v>2022</v>
      </c>
      <c r="B501" s="9" t="s">
        <v>1898</v>
      </c>
      <c r="C501" s="9" t="s">
        <v>53</v>
      </c>
      <c r="D501" s="9" t="s">
        <v>21</v>
      </c>
      <c r="E501" s="11" t="s">
        <v>63</v>
      </c>
      <c r="F501" s="60">
        <v>33182</v>
      </c>
      <c r="G501" s="9" t="s">
        <v>20</v>
      </c>
      <c r="H501" s="58">
        <v>50020656</v>
      </c>
      <c r="I501" s="58">
        <v>-20000</v>
      </c>
      <c r="J501" s="58">
        <v>55141595</v>
      </c>
      <c r="K501" s="58">
        <v>8475900</v>
      </c>
      <c r="L501" s="58">
        <v>108979651</v>
      </c>
      <c r="M501" s="58">
        <v>69317105</v>
      </c>
      <c r="N501" s="57"/>
      <c r="O501" s="62">
        <v>49137834</v>
      </c>
      <c r="P501" s="58">
        <v>6195213</v>
      </c>
      <c r="Q501" s="58">
        <v>-72751131</v>
      </c>
      <c r="R501" s="58">
        <v>339304114</v>
      </c>
      <c r="S501" s="58">
        <v>266552983</v>
      </c>
      <c r="T501" s="58">
        <v>11882072</v>
      </c>
      <c r="U501" s="196">
        <v>2082554</v>
      </c>
      <c r="V501" s="58">
        <v>51874975</v>
      </c>
      <c r="W501" s="58">
        <v>-34550318</v>
      </c>
      <c r="X501" s="61">
        <v>45013</v>
      </c>
      <c r="Y501" s="9"/>
    </row>
    <row r="502" spans="1:25" ht="14.25" customHeight="1">
      <c r="A502" s="9">
        <v>2022</v>
      </c>
      <c r="B502" s="10" t="s">
        <v>1125</v>
      </c>
      <c r="C502" s="9" t="s">
        <v>190</v>
      </c>
      <c r="D502" s="9" t="s">
        <v>21</v>
      </c>
      <c r="E502" s="11" t="s">
        <v>63</v>
      </c>
      <c r="F502" s="60" t="s">
        <v>1124</v>
      </c>
      <c r="G502" s="9" t="s">
        <v>20</v>
      </c>
      <c r="H502" s="58">
        <v>87216465</v>
      </c>
      <c r="I502" s="58">
        <v>-21213599</v>
      </c>
      <c r="J502" s="58">
        <v>329478716</v>
      </c>
      <c r="K502" s="58">
        <v>286497505</v>
      </c>
      <c r="L502" s="58">
        <v>459727128</v>
      </c>
      <c r="M502" s="58">
        <v>387943032</v>
      </c>
      <c r="O502" s="62">
        <v>121761001</v>
      </c>
      <c r="P502" s="58">
        <v>49301144</v>
      </c>
      <c r="Q502" s="58">
        <v>-189909878</v>
      </c>
      <c r="R502" s="58">
        <v>1231419528.6639676</v>
      </c>
      <c r="S502" s="58">
        <v>1041509650.6639676</v>
      </c>
      <c r="T502" s="58">
        <v>37184520</v>
      </c>
      <c r="U502" s="196">
        <v>-10821.619047619048</v>
      </c>
      <c r="V502" s="58">
        <v>32401142.380952381</v>
      </c>
      <c r="W502" s="58">
        <v>-177979497</v>
      </c>
      <c r="X502" s="61">
        <v>44943</v>
      </c>
      <c r="Y502" s="9" t="s">
        <v>115</v>
      </c>
    </row>
    <row r="503" spans="1:25" ht="14.25" customHeight="1">
      <c r="A503" s="9">
        <v>2022</v>
      </c>
      <c r="B503" s="9" t="s">
        <v>1897</v>
      </c>
      <c r="C503" s="9" t="s">
        <v>53</v>
      </c>
      <c r="D503" s="9" t="s">
        <v>21</v>
      </c>
      <c r="E503" s="11" t="s">
        <v>36</v>
      </c>
      <c r="F503" s="60">
        <v>33308</v>
      </c>
      <c r="G503" s="9" t="s">
        <v>20</v>
      </c>
      <c r="H503" s="58">
        <v>28949078</v>
      </c>
      <c r="I503" s="58">
        <v>-1629542</v>
      </c>
      <c r="J503" s="58">
        <v>16109032</v>
      </c>
      <c r="K503" s="58">
        <v>52680611</v>
      </c>
      <c r="L503" s="58">
        <v>42663368</v>
      </c>
      <c r="M503" s="58">
        <v>27042221</v>
      </c>
      <c r="O503" s="62">
        <v>20363453</v>
      </c>
      <c r="P503" s="58">
        <v>2171565</v>
      </c>
      <c r="Q503" s="58">
        <v>-9892622</v>
      </c>
      <c r="R503" s="58">
        <v>70468567</v>
      </c>
      <c r="S503" s="58">
        <v>60575945</v>
      </c>
      <c r="T503" s="58">
        <v>2088556</v>
      </c>
      <c r="U503" s="196">
        <v>2559249</v>
      </c>
      <c r="V503" s="58">
        <v>3886138</v>
      </c>
      <c r="W503" s="58">
        <v>27044717</v>
      </c>
      <c r="X503" s="61">
        <v>45015</v>
      </c>
      <c r="Y503" s="9"/>
    </row>
    <row r="504" spans="1:25" ht="14.25" customHeight="1">
      <c r="A504" s="9">
        <v>2022</v>
      </c>
      <c r="B504" s="30" t="s">
        <v>2131</v>
      </c>
      <c r="C504" s="9" t="s">
        <v>53</v>
      </c>
      <c r="D504" s="9" t="s">
        <v>21</v>
      </c>
      <c r="E504" s="11" t="s">
        <v>34</v>
      </c>
      <c r="F504" s="60" t="s">
        <v>5467</v>
      </c>
      <c r="G504" s="9" t="s">
        <v>20</v>
      </c>
      <c r="H504" s="58">
        <v>20181883</v>
      </c>
      <c r="I504" s="58">
        <v>-6380927</v>
      </c>
      <c r="J504" s="58">
        <v>40870891</v>
      </c>
      <c r="K504" s="58">
        <v>15276457</v>
      </c>
      <c r="L504" s="58">
        <v>53895946</v>
      </c>
      <c r="M504" s="58">
        <v>45676576</v>
      </c>
      <c r="N504" s="57"/>
      <c r="O504" s="62">
        <v>17669022</v>
      </c>
      <c r="P504" s="58">
        <v>2586062</v>
      </c>
      <c r="Q504" s="58">
        <v>-31903594</v>
      </c>
      <c r="R504" s="58">
        <v>190139635.75973907</v>
      </c>
      <c r="S504" s="58">
        <v>158236041.75973907</v>
      </c>
      <c r="T504" s="58">
        <v>1809498</v>
      </c>
      <c r="U504" s="196">
        <v>17758290</v>
      </c>
      <c r="V504" s="58">
        <v>14878244</v>
      </c>
      <c r="W504" s="58">
        <v>-11325466</v>
      </c>
      <c r="X504" s="61">
        <v>45105</v>
      </c>
      <c r="Y504" s="10" t="s">
        <v>60</v>
      </c>
    </row>
    <row r="505" spans="1:25" ht="14.25" customHeight="1">
      <c r="A505" s="9">
        <v>2022</v>
      </c>
      <c r="B505" s="10" t="s">
        <v>1123</v>
      </c>
      <c r="C505" s="9" t="s">
        <v>190</v>
      </c>
      <c r="D505" s="9" t="s">
        <v>21</v>
      </c>
      <c r="E505" s="11" t="s">
        <v>34</v>
      </c>
      <c r="F505" s="60" t="s">
        <v>1122</v>
      </c>
      <c r="G505" s="9" t="s">
        <v>20</v>
      </c>
      <c r="H505" s="58">
        <v>6982794</v>
      </c>
      <c r="I505" s="58"/>
      <c r="J505" s="58">
        <v>15395575</v>
      </c>
      <c r="K505" s="58">
        <v>66685345</v>
      </c>
      <c r="L505" s="58">
        <v>19311799</v>
      </c>
      <c r="M505" s="58">
        <v>16134464</v>
      </c>
      <c r="O505" s="62">
        <v>8033435</v>
      </c>
      <c r="P505" s="58">
        <v>1406329</v>
      </c>
      <c r="Q505" s="58">
        <v>-7541626</v>
      </c>
      <c r="R505" s="58">
        <v>53296925.506072879</v>
      </c>
      <c r="S505" s="58">
        <v>45755299.506072879</v>
      </c>
      <c r="T505" s="58">
        <v>1513846</v>
      </c>
      <c r="U505" s="196">
        <v>-585.58730158730157</v>
      </c>
      <c r="V505" s="58">
        <v>1290402.4126984128</v>
      </c>
      <c r="W505" s="58">
        <v>-12626539</v>
      </c>
      <c r="X505" s="61">
        <v>44951</v>
      </c>
      <c r="Y505" s="9" t="s">
        <v>115</v>
      </c>
    </row>
    <row r="506" spans="1:25" ht="14.25" customHeight="1">
      <c r="A506" s="9">
        <v>2022</v>
      </c>
      <c r="B506" s="9" t="s">
        <v>1896</v>
      </c>
      <c r="C506" s="9" t="s">
        <v>53</v>
      </c>
      <c r="D506" s="9" t="s">
        <v>21</v>
      </c>
      <c r="E506" s="11" t="s">
        <v>118</v>
      </c>
      <c r="F506" s="60">
        <v>33434</v>
      </c>
      <c r="G506" s="9" t="s">
        <v>20</v>
      </c>
      <c r="H506" s="58">
        <v>24712252</v>
      </c>
      <c r="I506" s="58">
        <v>-2592224</v>
      </c>
      <c r="J506" s="58">
        <v>37697086</v>
      </c>
      <c r="K506" s="58">
        <v>60472748</v>
      </c>
      <c r="L506" s="58">
        <v>106712774</v>
      </c>
      <c r="M506" s="58">
        <v>47243567</v>
      </c>
      <c r="N506" s="56">
        <v>16940718</v>
      </c>
      <c r="O506" s="62">
        <v>4542901</v>
      </c>
      <c r="P506" s="58">
        <v>3652983</v>
      </c>
      <c r="Q506" s="58">
        <v>-19379602</v>
      </c>
      <c r="R506" s="58">
        <v>186043246.5</v>
      </c>
      <c r="S506" s="58">
        <v>166663644.5</v>
      </c>
      <c r="T506" s="58">
        <v>4206785</v>
      </c>
      <c r="U506" s="196"/>
      <c r="V506" s="58">
        <v>6982356</v>
      </c>
      <c r="W506" s="58">
        <v>3881044</v>
      </c>
      <c r="X506" s="61">
        <v>45009</v>
      </c>
      <c r="Y506" s="9" t="s">
        <v>60</v>
      </c>
    </row>
    <row r="507" spans="1:25" ht="14.25" customHeight="1">
      <c r="A507" s="9">
        <v>2022</v>
      </c>
      <c r="B507" s="10" t="s">
        <v>1121</v>
      </c>
      <c r="C507" s="9" t="s">
        <v>190</v>
      </c>
      <c r="D507" s="9" t="s">
        <v>21</v>
      </c>
      <c r="E507" s="11" t="s">
        <v>118</v>
      </c>
      <c r="F507" s="60" t="s">
        <v>1120</v>
      </c>
      <c r="G507" s="9" t="s">
        <v>20</v>
      </c>
      <c r="H507" s="58">
        <v>84790699</v>
      </c>
      <c r="I507" s="58">
        <v>-9908673</v>
      </c>
      <c r="J507" s="58">
        <v>316211392</v>
      </c>
      <c r="K507" s="58">
        <v>121637717</v>
      </c>
      <c r="L507" s="58">
        <v>348211166</v>
      </c>
      <c r="M507" s="58">
        <v>343910596</v>
      </c>
      <c r="O507" s="62">
        <v>134705451</v>
      </c>
      <c r="P507" s="58">
        <v>59406547</v>
      </c>
      <c r="Q507" s="58">
        <v>-146946800</v>
      </c>
      <c r="R507" s="58">
        <v>992636128.74493933</v>
      </c>
      <c r="S507" s="58">
        <v>845689328.74493933</v>
      </c>
      <c r="T507" s="58">
        <v>28508940</v>
      </c>
      <c r="U507" s="196">
        <v>-9436.730158730159</v>
      </c>
      <c r="V507" s="58">
        <v>27368729.269841269</v>
      </c>
      <c r="W507" s="58">
        <v>-131432093</v>
      </c>
      <c r="X507" s="61">
        <v>45061</v>
      </c>
      <c r="Y507" s="9" t="s">
        <v>115</v>
      </c>
    </row>
    <row r="508" spans="1:25" ht="14.25" customHeight="1">
      <c r="A508" s="9">
        <v>2022</v>
      </c>
      <c r="B508" s="30" t="s">
        <v>2132</v>
      </c>
      <c r="C508" s="9" t="s">
        <v>53</v>
      </c>
      <c r="D508" s="9" t="s">
        <v>21</v>
      </c>
      <c r="E508" s="11" t="s">
        <v>34</v>
      </c>
      <c r="F508" s="60" t="s">
        <v>5570</v>
      </c>
      <c r="G508" s="9" t="s">
        <v>20</v>
      </c>
      <c r="H508" s="58">
        <v>10710530</v>
      </c>
      <c r="I508" s="58"/>
      <c r="J508" s="58">
        <v>3676199</v>
      </c>
      <c r="K508" s="58">
        <v>30707</v>
      </c>
      <c r="L508" s="58">
        <v>4838145</v>
      </c>
      <c r="M508" s="58">
        <v>4034299</v>
      </c>
      <c r="O508" s="62">
        <v>11986768</v>
      </c>
      <c r="P508" s="58">
        <v>1479427</v>
      </c>
      <c r="Q508" s="58">
        <v>395848</v>
      </c>
      <c r="R508" s="58">
        <v>2772044.8179271701</v>
      </c>
      <c r="S508" s="58">
        <v>3167892.8179271701</v>
      </c>
      <c r="T508" s="58">
        <v>36221</v>
      </c>
      <c r="U508" s="196"/>
      <c r="V508" s="58">
        <v>448082</v>
      </c>
      <c r="W508" s="58">
        <v>11204952</v>
      </c>
      <c r="X508" s="61">
        <v>44869</v>
      </c>
      <c r="Y508" s="9"/>
    </row>
    <row r="509" spans="1:25" ht="14.25" customHeight="1">
      <c r="A509" s="9">
        <v>2022</v>
      </c>
      <c r="B509" s="9" t="s">
        <v>1895</v>
      </c>
      <c r="C509" s="9" t="s">
        <v>53</v>
      </c>
      <c r="D509" s="9" t="s">
        <v>21</v>
      </c>
      <c r="E509" s="11" t="s">
        <v>118</v>
      </c>
      <c r="F509" s="60">
        <v>33588</v>
      </c>
      <c r="G509" s="9" t="s">
        <v>20</v>
      </c>
      <c r="H509" s="58">
        <v>17811833</v>
      </c>
      <c r="I509" s="58">
        <v>-2976037</v>
      </c>
      <c r="J509" s="58">
        <v>19662603</v>
      </c>
      <c r="K509" s="58">
        <v>5191941</v>
      </c>
      <c r="L509" s="58">
        <v>43102998</v>
      </c>
      <c r="M509" s="58">
        <v>25392745</v>
      </c>
      <c r="N509" s="57"/>
      <c r="O509" s="62">
        <v>17801019</v>
      </c>
      <c r="P509" s="58">
        <v>2375891</v>
      </c>
      <c r="Q509" s="58">
        <v>-2522435</v>
      </c>
      <c r="R509" s="58">
        <v>22745130.75</v>
      </c>
      <c r="S509" s="58">
        <v>20222695.75</v>
      </c>
      <c r="T509" s="58">
        <v>748452</v>
      </c>
      <c r="U509" s="196"/>
      <c r="V509" s="58">
        <v>1250109</v>
      </c>
      <c r="W509" s="58">
        <v>25606706</v>
      </c>
      <c r="X509" s="61">
        <v>45015</v>
      </c>
      <c r="Y509" s="9" t="s">
        <v>60</v>
      </c>
    </row>
    <row r="510" spans="1:25" ht="14.25" customHeight="1">
      <c r="A510" s="9">
        <v>2022</v>
      </c>
      <c r="B510" s="10" t="s">
        <v>2133</v>
      </c>
      <c r="C510" s="9" t="s">
        <v>5582</v>
      </c>
      <c r="D510" s="9" t="s">
        <v>21</v>
      </c>
      <c r="E510" s="11" t="s">
        <v>27</v>
      </c>
      <c r="F510" s="60" t="s">
        <v>5585</v>
      </c>
      <c r="G510" s="9" t="s">
        <v>20</v>
      </c>
      <c r="H510" s="58">
        <v>27411100</v>
      </c>
      <c r="I510" s="58">
        <v>-3822295</v>
      </c>
      <c r="J510" s="58">
        <v>28207408</v>
      </c>
      <c r="K510" s="58">
        <v>55253511</v>
      </c>
      <c r="L510" s="58">
        <v>65751808</v>
      </c>
      <c r="M510" s="58">
        <v>31385166</v>
      </c>
      <c r="O510" s="62">
        <v>36844675</v>
      </c>
      <c r="P510" s="58">
        <v>7117551</v>
      </c>
      <c r="Q510" s="58">
        <v>-18531051</v>
      </c>
      <c r="R510" s="58">
        <v>163832191.33352026</v>
      </c>
      <c r="S510" s="58">
        <v>145301140.33352026</v>
      </c>
      <c r="T510" s="58">
        <v>3848454</v>
      </c>
      <c r="U510" s="196">
        <v>10663575</v>
      </c>
      <c r="V510" s="58">
        <v>19070339</v>
      </c>
      <c r="W510" s="58">
        <v>44554011</v>
      </c>
      <c r="X510" s="61">
        <v>44998</v>
      </c>
      <c r="Y510" s="10" t="s">
        <v>60</v>
      </c>
    </row>
    <row r="511" spans="1:25" ht="14.25" customHeight="1">
      <c r="A511" s="9">
        <v>2022</v>
      </c>
      <c r="B511" s="30" t="s">
        <v>5430</v>
      </c>
      <c r="C511" s="9" t="s">
        <v>190</v>
      </c>
      <c r="D511" s="9" t="s">
        <v>21</v>
      </c>
      <c r="E511" s="11" t="s">
        <v>27</v>
      </c>
      <c r="F511" s="60" t="s">
        <v>5431</v>
      </c>
      <c r="G511" s="9" t="s">
        <v>20</v>
      </c>
      <c r="H511" s="58">
        <v>7051280</v>
      </c>
      <c r="I511" s="58">
        <v>-100000</v>
      </c>
      <c r="J511" s="58">
        <v>36333716</v>
      </c>
      <c r="K511" s="58">
        <v>81011606</v>
      </c>
      <c r="L511" s="58">
        <v>39306455</v>
      </c>
      <c r="M511" s="58">
        <v>35358251</v>
      </c>
      <c r="N511" s="57"/>
      <c r="O511" s="62">
        <v>7188240</v>
      </c>
      <c r="P511" s="58">
        <v>791327</v>
      </c>
      <c r="Q511" s="58">
        <v>-19951901</v>
      </c>
      <c r="R511" s="58">
        <v>136806488.73570061</v>
      </c>
      <c r="S511" s="58">
        <v>116854587.73570062</v>
      </c>
      <c r="T511" s="58">
        <v>3876913</v>
      </c>
      <c r="U511" s="196"/>
      <c r="V511" s="58">
        <v>4145233</v>
      </c>
      <c r="W511" s="58">
        <v>-39914372</v>
      </c>
      <c r="X511" s="61">
        <v>45250</v>
      </c>
      <c r="Y511" s="10" t="s">
        <v>60</v>
      </c>
    </row>
    <row r="512" spans="1:25" ht="14.25" customHeight="1">
      <c r="A512" s="9">
        <v>2022</v>
      </c>
      <c r="B512" s="10" t="s">
        <v>1119</v>
      </c>
      <c r="C512" s="9" t="s">
        <v>190</v>
      </c>
      <c r="D512" s="9" t="s">
        <v>21</v>
      </c>
      <c r="E512" s="11" t="s">
        <v>32</v>
      </c>
      <c r="F512" s="60" t="s">
        <v>1118</v>
      </c>
      <c r="G512" s="9" t="s">
        <v>20</v>
      </c>
      <c r="H512" s="58">
        <v>5184434</v>
      </c>
      <c r="I512" s="58"/>
      <c r="J512" s="58">
        <v>31509586</v>
      </c>
      <c r="K512" s="58">
        <v>15962234</v>
      </c>
      <c r="L512" s="58">
        <v>33784753</v>
      </c>
      <c r="M512" s="58">
        <v>32905026</v>
      </c>
      <c r="N512" s="62">
        <v>7091941</v>
      </c>
      <c r="O512" s="62"/>
      <c r="P512" s="58">
        <v>2127494</v>
      </c>
      <c r="Q512" s="58">
        <v>-15909355</v>
      </c>
      <c r="R512" s="58">
        <v>109256848.68421054</v>
      </c>
      <c r="S512" s="58">
        <v>93347493.684210539</v>
      </c>
      <c r="T512" s="58">
        <v>3212911</v>
      </c>
      <c r="U512" s="196"/>
      <c r="V512" s="58">
        <v>5739242</v>
      </c>
      <c r="W512" s="58">
        <v>-23508804</v>
      </c>
      <c r="X512" s="61">
        <v>44977</v>
      </c>
      <c r="Y512" s="10" t="s">
        <v>60</v>
      </c>
    </row>
    <row r="513" spans="1:25" ht="14.25" customHeight="1">
      <c r="A513" s="9">
        <v>2022</v>
      </c>
      <c r="B513" s="10" t="s">
        <v>1117</v>
      </c>
      <c r="C513" s="9" t="s">
        <v>190</v>
      </c>
      <c r="D513" s="9" t="s">
        <v>21</v>
      </c>
      <c r="E513" s="11" t="s">
        <v>49</v>
      </c>
      <c r="F513" s="60" t="s">
        <v>1116</v>
      </c>
      <c r="G513" s="9" t="s">
        <v>20</v>
      </c>
      <c r="H513" s="58">
        <v>8542062</v>
      </c>
      <c r="I513" s="58">
        <v>-88728</v>
      </c>
      <c r="J513" s="58">
        <v>79696025</v>
      </c>
      <c r="K513" s="58">
        <v>63550705</v>
      </c>
      <c r="L513" s="58">
        <v>100557235</v>
      </c>
      <c r="M513" s="58">
        <v>80456901</v>
      </c>
      <c r="N513" s="58"/>
      <c r="O513" s="62">
        <v>9852460</v>
      </c>
      <c r="P513" s="58">
        <v>4945549</v>
      </c>
      <c r="Q513" s="58">
        <v>-37494365</v>
      </c>
      <c r="R513" s="58">
        <v>253796710.52631581</v>
      </c>
      <c r="S513" s="58">
        <v>216302345.52631581</v>
      </c>
      <c r="T513" s="58">
        <v>8271260</v>
      </c>
      <c r="U513" s="196">
        <v>-2460.3398472373769</v>
      </c>
      <c r="V513" s="58">
        <v>9018000.6601527631</v>
      </c>
      <c r="W513" s="58">
        <v>-51123427</v>
      </c>
      <c r="X513" s="61">
        <v>45001</v>
      </c>
      <c r="Y513" s="9" t="s">
        <v>115</v>
      </c>
    </row>
    <row r="514" spans="1:25" ht="14.25" customHeight="1">
      <c r="A514" s="9">
        <v>2022</v>
      </c>
      <c r="B514" s="9" t="s">
        <v>1894</v>
      </c>
      <c r="C514" s="9" t="s">
        <v>53</v>
      </c>
      <c r="D514" s="9" t="s">
        <v>21</v>
      </c>
      <c r="E514" s="11" t="s">
        <v>153</v>
      </c>
      <c r="F514" s="60">
        <v>34246</v>
      </c>
      <c r="G514" s="9" t="s">
        <v>20</v>
      </c>
      <c r="H514" s="58">
        <v>4230098</v>
      </c>
      <c r="I514" s="58">
        <v>-21995</v>
      </c>
      <c r="J514" s="58">
        <v>3572421</v>
      </c>
      <c r="K514" s="58">
        <v>9556597</v>
      </c>
      <c r="L514" s="58">
        <v>11022949</v>
      </c>
      <c r="M514" s="58">
        <v>4009791</v>
      </c>
      <c r="N514" s="57"/>
      <c r="O514" s="62">
        <v>3554546</v>
      </c>
      <c r="P514" s="58"/>
      <c r="Q514" s="58"/>
      <c r="R514" s="58"/>
      <c r="S514" s="58"/>
      <c r="T514" s="58"/>
      <c r="U514" s="196"/>
      <c r="V514" s="58"/>
      <c r="W514" s="58">
        <v>-3109900</v>
      </c>
      <c r="X514" s="61">
        <v>45012</v>
      </c>
      <c r="Y514" s="9"/>
    </row>
    <row r="515" spans="1:25" ht="14.25" customHeight="1">
      <c r="A515" s="9">
        <v>2022</v>
      </c>
      <c r="B515" s="10" t="s">
        <v>1115</v>
      </c>
      <c r="C515" s="9" t="s">
        <v>190</v>
      </c>
      <c r="D515" s="9" t="s">
        <v>21</v>
      </c>
      <c r="E515" s="11" t="s">
        <v>153</v>
      </c>
      <c r="F515" s="60" t="s">
        <v>1114</v>
      </c>
      <c r="G515" s="9" t="s">
        <v>20</v>
      </c>
      <c r="H515" s="58">
        <v>7616756</v>
      </c>
      <c r="I515" s="58">
        <v>-420000</v>
      </c>
      <c r="J515" s="58">
        <v>25219790</v>
      </c>
      <c r="K515" s="58">
        <v>19232964</v>
      </c>
      <c r="L515" s="58">
        <v>28108286</v>
      </c>
      <c r="M515" s="58">
        <v>26283841</v>
      </c>
      <c r="N515" s="56">
        <v>10095763</v>
      </c>
      <c r="O515" s="62"/>
      <c r="P515" s="58">
        <v>1880489</v>
      </c>
      <c r="Q515" s="58">
        <v>-12464664</v>
      </c>
      <c r="R515" s="58">
        <v>84115349.548084438</v>
      </c>
      <c r="S515" s="58">
        <v>71650685.548084438</v>
      </c>
      <c r="T515" s="58">
        <v>2603137</v>
      </c>
      <c r="U515" s="196"/>
      <c r="V515" s="58">
        <v>1673797</v>
      </c>
      <c r="W515" s="58">
        <v>-12958063</v>
      </c>
      <c r="X515" s="61">
        <v>45037</v>
      </c>
      <c r="Y515" s="10" t="s">
        <v>60</v>
      </c>
    </row>
    <row r="516" spans="1:25" ht="14.25" customHeight="1">
      <c r="A516" s="51">
        <v>2022</v>
      </c>
      <c r="B516" s="132" t="s">
        <v>1113</v>
      </c>
      <c r="C516" s="51" t="s">
        <v>190</v>
      </c>
      <c r="D516" s="51" t="s">
        <v>21</v>
      </c>
      <c r="E516" s="51" t="s">
        <v>100</v>
      </c>
      <c r="F516" s="127" t="s">
        <v>1112</v>
      </c>
      <c r="G516" s="51" t="s">
        <v>20</v>
      </c>
      <c r="H516" s="128">
        <v>5925065</v>
      </c>
      <c r="I516" s="128">
        <v>-167200</v>
      </c>
      <c r="J516" s="128">
        <v>13428558</v>
      </c>
      <c r="K516" s="128">
        <v>50786415</v>
      </c>
      <c r="L516" s="128">
        <v>15295841</v>
      </c>
      <c r="M516" s="128">
        <v>14884271</v>
      </c>
      <c r="N516" s="129"/>
      <c r="O516" s="130">
        <v>6922957</v>
      </c>
      <c r="P516" s="128">
        <v>923267</v>
      </c>
      <c r="Q516" s="128">
        <v>-6936881</v>
      </c>
      <c r="R516" s="128">
        <v>48372248.848684214</v>
      </c>
      <c r="S516" s="128">
        <v>41435367.848684214</v>
      </c>
      <c r="T516" s="128">
        <v>1496123</v>
      </c>
      <c r="U516" s="196"/>
      <c r="V516" s="128"/>
      <c r="W516" s="128">
        <v>-2513944</v>
      </c>
      <c r="X516" s="131">
        <v>44957</v>
      </c>
      <c r="Y516" s="132" t="s">
        <v>60</v>
      </c>
    </row>
    <row r="517" spans="1:25" ht="14.25" customHeight="1">
      <c r="A517" s="9">
        <v>2022</v>
      </c>
      <c r="B517" s="10" t="s">
        <v>5338</v>
      </c>
      <c r="C517" s="10" t="s">
        <v>190</v>
      </c>
      <c r="D517" s="9" t="s">
        <v>21</v>
      </c>
      <c r="E517" s="11" t="s">
        <v>84</v>
      </c>
      <c r="F517" s="60" t="s">
        <v>5646</v>
      </c>
      <c r="G517" s="9" t="s">
        <v>20</v>
      </c>
      <c r="H517" s="58">
        <v>926788</v>
      </c>
      <c r="I517" s="58">
        <v>-50000</v>
      </c>
      <c r="J517" s="58">
        <v>2250027</v>
      </c>
      <c r="K517" s="58"/>
      <c r="L517" s="58">
        <v>2552111</v>
      </c>
      <c r="M517" s="58">
        <v>2487429</v>
      </c>
      <c r="O517" s="62">
        <v>962005</v>
      </c>
      <c r="P517" s="58">
        <v>72296</v>
      </c>
      <c r="Q517" s="58">
        <v>-1151516</v>
      </c>
      <c r="R517" s="58">
        <v>7071856</v>
      </c>
      <c r="S517" s="58">
        <v>5920340</v>
      </c>
      <c r="T517" s="58">
        <v>201454</v>
      </c>
      <c r="U517" s="196"/>
      <c r="V517" s="58"/>
      <c r="W517" s="58">
        <v>-594495</v>
      </c>
      <c r="X517" s="61">
        <v>44903</v>
      </c>
      <c r="Y517" s="10" t="s">
        <v>60</v>
      </c>
    </row>
    <row r="518" spans="1:25" ht="14.25" customHeight="1">
      <c r="A518" s="9">
        <v>2022</v>
      </c>
      <c r="B518" s="10" t="s">
        <v>5394</v>
      </c>
      <c r="C518" s="10" t="s">
        <v>190</v>
      </c>
      <c r="D518" s="9" t="s">
        <v>21</v>
      </c>
      <c r="E518" s="11" t="s">
        <v>149</v>
      </c>
      <c r="F518" s="60" t="s">
        <v>5647</v>
      </c>
      <c r="G518" s="9" t="s">
        <v>20</v>
      </c>
      <c r="H518" s="58">
        <v>539926</v>
      </c>
      <c r="I518" s="58"/>
      <c r="J518" s="58">
        <v>299768</v>
      </c>
      <c r="K518" s="58">
        <v>1621</v>
      </c>
      <c r="L518" s="58">
        <v>377344</v>
      </c>
      <c r="M518" s="58">
        <v>377344</v>
      </c>
      <c r="N518" s="57"/>
      <c r="O518" s="62">
        <v>630433</v>
      </c>
      <c r="P518" s="58">
        <v>35549</v>
      </c>
      <c r="Q518" s="58">
        <v>-52236</v>
      </c>
      <c r="R518" s="58">
        <v>274926</v>
      </c>
      <c r="S518" s="58">
        <v>222690</v>
      </c>
      <c r="T518" s="58">
        <v>9050</v>
      </c>
      <c r="U518" s="196"/>
      <c r="V518" s="58"/>
      <c r="W518" s="58">
        <v>480311</v>
      </c>
      <c r="X518" s="61">
        <v>44894</v>
      </c>
      <c r="Y518" s="10" t="s">
        <v>60</v>
      </c>
    </row>
    <row r="519" spans="1:25" ht="14.25" customHeight="1">
      <c r="A519" s="9">
        <v>2022</v>
      </c>
      <c r="B519" s="10" t="s">
        <v>5146</v>
      </c>
      <c r="C519" s="10" t="s">
        <v>190</v>
      </c>
      <c r="D519" s="9" t="s">
        <v>21</v>
      </c>
      <c r="E519" s="11" t="s">
        <v>48</v>
      </c>
      <c r="F519" s="60" t="s">
        <v>5648</v>
      </c>
      <c r="G519" s="9" t="s">
        <v>20</v>
      </c>
      <c r="H519" s="58">
        <v>1095360</v>
      </c>
      <c r="I519" s="58">
        <v>-22619</v>
      </c>
      <c r="J519" s="58">
        <v>1947724</v>
      </c>
      <c r="K519" s="58">
        <v>2448011</v>
      </c>
      <c r="L519" s="58">
        <v>2543343</v>
      </c>
      <c r="M519" s="58">
        <v>2262807</v>
      </c>
      <c r="N519" s="57"/>
      <c r="O519" s="62">
        <v>1495906</v>
      </c>
      <c r="P519" s="58">
        <v>200774</v>
      </c>
      <c r="Q519" s="58">
        <v>-851488</v>
      </c>
      <c r="R519" s="58">
        <v>3011620</v>
      </c>
      <c r="S519" s="58">
        <v>2160132</v>
      </c>
      <c r="T519" s="58">
        <v>161269</v>
      </c>
      <c r="U519" s="196"/>
      <c r="V519" s="58"/>
      <c r="W519" s="58">
        <v>-1621698</v>
      </c>
      <c r="X519" s="61">
        <v>44886</v>
      </c>
      <c r="Y519" s="10" t="s">
        <v>60</v>
      </c>
    </row>
    <row r="520" spans="1:25" ht="14.25" customHeight="1">
      <c r="A520" s="9">
        <v>2022</v>
      </c>
      <c r="B520" s="10" t="s">
        <v>155</v>
      </c>
      <c r="C520" s="9" t="s">
        <v>54</v>
      </c>
      <c r="D520" s="9" t="s">
        <v>21</v>
      </c>
      <c r="E520" s="11" t="s">
        <v>34</v>
      </c>
      <c r="F520" s="60">
        <v>99032</v>
      </c>
      <c r="G520" s="9" t="s">
        <v>20</v>
      </c>
      <c r="H520" s="58">
        <v>-693628</v>
      </c>
      <c r="I520" s="58">
        <v>-34099</v>
      </c>
      <c r="J520" s="58">
        <v>698081</v>
      </c>
      <c r="K520" s="58">
        <v>7691993</v>
      </c>
      <c r="L520" s="58">
        <v>6062016</v>
      </c>
      <c r="M520" s="58">
        <v>730</v>
      </c>
      <c r="N520" s="57"/>
      <c r="O520" s="62">
        <v>4525</v>
      </c>
      <c r="P520" s="58">
        <v>8144316</v>
      </c>
      <c r="Q520" s="58">
        <v>-2867701</v>
      </c>
      <c r="R520" s="58">
        <v>11325833.33</v>
      </c>
      <c r="S520" s="58">
        <v>8458132.3300000001</v>
      </c>
      <c r="T520" s="58">
        <v>471827</v>
      </c>
      <c r="U520" s="196"/>
      <c r="V520" s="58"/>
      <c r="W520" s="58">
        <v>-5006090</v>
      </c>
      <c r="X520" s="61">
        <v>45204</v>
      </c>
      <c r="Y520" s="10" t="s">
        <v>60</v>
      </c>
    </row>
    <row r="521" spans="1:25" ht="14.25" customHeight="1">
      <c r="A521" s="9">
        <v>2022</v>
      </c>
      <c r="B521" s="10" t="s">
        <v>1111</v>
      </c>
      <c r="C521" s="9" t="s">
        <v>190</v>
      </c>
      <c r="D521" s="9" t="s">
        <v>21</v>
      </c>
      <c r="E521" s="11" t="s">
        <v>65</v>
      </c>
      <c r="F521" s="60" t="s">
        <v>1110</v>
      </c>
      <c r="G521" s="9" t="s">
        <v>20</v>
      </c>
      <c r="H521" s="58">
        <v>21899106</v>
      </c>
      <c r="I521" s="58"/>
      <c r="J521" s="58">
        <v>126347409</v>
      </c>
      <c r="K521" s="58">
        <v>63823277</v>
      </c>
      <c r="L521" s="58">
        <v>138482842</v>
      </c>
      <c r="M521" s="58">
        <v>134826538</v>
      </c>
      <c r="O521" s="62">
        <v>41158343</v>
      </c>
      <c r="P521" s="58">
        <v>18369290</v>
      </c>
      <c r="Q521" s="58">
        <v>-54586118</v>
      </c>
      <c r="R521" s="58">
        <v>376792885.82995951</v>
      </c>
      <c r="S521" s="58">
        <v>322206767.82995951</v>
      </c>
      <c r="T521" s="58">
        <v>11667094</v>
      </c>
      <c r="U521" s="196"/>
      <c r="V521" s="58">
        <v>26036270</v>
      </c>
      <c r="W521" s="58">
        <v>-88182048</v>
      </c>
      <c r="X521" s="61">
        <v>44931</v>
      </c>
      <c r="Y521" s="10" t="s">
        <v>60</v>
      </c>
    </row>
    <row r="522" spans="1:25" ht="14.25" customHeight="1">
      <c r="A522" s="9">
        <v>2022</v>
      </c>
      <c r="B522" s="10" t="s">
        <v>1109</v>
      </c>
      <c r="C522" s="9" t="s">
        <v>190</v>
      </c>
      <c r="D522" s="9" t="s">
        <v>21</v>
      </c>
      <c r="E522" s="11" t="s">
        <v>78</v>
      </c>
      <c r="F522" s="60" t="s">
        <v>1108</v>
      </c>
      <c r="G522" s="9" t="s">
        <v>20</v>
      </c>
      <c r="H522" s="58">
        <v>6442910</v>
      </c>
      <c r="I522" s="58">
        <v>-7296</v>
      </c>
      <c r="J522" s="58">
        <v>31164046</v>
      </c>
      <c r="K522" s="58">
        <v>18878637</v>
      </c>
      <c r="L522" s="58">
        <v>35039110</v>
      </c>
      <c r="M522" s="58">
        <v>32001402</v>
      </c>
      <c r="O522" s="62">
        <v>9343345</v>
      </c>
      <c r="P522" s="58">
        <v>3109051</v>
      </c>
      <c r="Q522" s="58">
        <v>-13791315</v>
      </c>
      <c r="R522" s="58">
        <v>92857946.963562757</v>
      </c>
      <c r="S522" s="58">
        <v>79066631.963562757</v>
      </c>
      <c r="T522" s="58">
        <v>3001345</v>
      </c>
      <c r="U522" s="196"/>
      <c r="V522" s="58">
        <v>2359300</v>
      </c>
      <c r="W522" s="58">
        <v>-17192817</v>
      </c>
      <c r="X522" s="61">
        <v>45086</v>
      </c>
      <c r="Y522" s="10" t="s">
        <v>60</v>
      </c>
    </row>
    <row r="523" spans="1:25" ht="14.25" customHeight="1">
      <c r="A523" s="9">
        <v>2022</v>
      </c>
      <c r="B523" s="10" t="s">
        <v>1107</v>
      </c>
      <c r="C523" s="9" t="s">
        <v>190</v>
      </c>
      <c r="D523" s="9" t="s">
        <v>21</v>
      </c>
      <c r="E523" s="11" t="s">
        <v>127</v>
      </c>
      <c r="F523" s="60" t="s">
        <v>1106</v>
      </c>
      <c r="G523" s="9" t="s">
        <v>20</v>
      </c>
      <c r="H523" s="58">
        <v>15159160</v>
      </c>
      <c r="I523" s="58">
        <v>-201946</v>
      </c>
      <c r="J523" s="58">
        <v>41365264</v>
      </c>
      <c r="K523" s="58">
        <v>3718456</v>
      </c>
      <c r="L523" s="58">
        <v>64664755</v>
      </c>
      <c r="M523" s="58">
        <v>44578606</v>
      </c>
      <c r="O523" s="62">
        <v>19162131</v>
      </c>
      <c r="P523" s="58">
        <v>3381733</v>
      </c>
      <c r="Q523" s="58">
        <v>-18863518</v>
      </c>
      <c r="R523" s="58">
        <v>114516232.38866398</v>
      </c>
      <c r="S523" s="58">
        <v>95652714.388663977</v>
      </c>
      <c r="T523" s="58">
        <v>3481551</v>
      </c>
      <c r="U523" s="196">
        <v>1716614</v>
      </c>
      <c r="V523" s="58">
        <v>9655497</v>
      </c>
      <c r="W523" s="58">
        <v>-17432555</v>
      </c>
      <c r="X523" s="61">
        <v>45016</v>
      </c>
      <c r="Y523" s="10" t="s">
        <v>60</v>
      </c>
    </row>
    <row r="524" spans="1:25" ht="14.25" customHeight="1">
      <c r="A524" s="9">
        <v>2022</v>
      </c>
      <c r="B524" s="9" t="s">
        <v>1893</v>
      </c>
      <c r="C524" s="9" t="s">
        <v>53</v>
      </c>
      <c r="D524" s="9" t="s">
        <v>21</v>
      </c>
      <c r="E524" s="11" t="s">
        <v>34</v>
      </c>
      <c r="F524" s="60">
        <v>36000</v>
      </c>
      <c r="G524" s="9" t="s">
        <v>20</v>
      </c>
      <c r="H524" s="58">
        <v>88119000</v>
      </c>
      <c r="I524" s="58">
        <v>-17849000</v>
      </c>
      <c r="J524" s="58">
        <v>231854000</v>
      </c>
      <c r="K524" s="58">
        <v>433502000</v>
      </c>
      <c r="L524" s="58">
        <v>360181000</v>
      </c>
      <c r="M524" s="58">
        <v>257054000</v>
      </c>
      <c r="N524" s="57"/>
      <c r="O524" s="62">
        <v>99943000</v>
      </c>
      <c r="P524" s="58">
        <v>19799000</v>
      </c>
      <c r="Q524" s="58">
        <v>93715000</v>
      </c>
      <c r="R524" s="58">
        <v>1519554000</v>
      </c>
      <c r="S524" s="58">
        <v>1613269000</v>
      </c>
      <c r="T524" s="58">
        <v>21419000</v>
      </c>
      <c r="U524" s="196">
        <v>36286000</v>
      </c>
      <c r="V524" s="58">
        <v>30276000</v>
      </c>
      <c r="W524" s="58">
        <v>-189318000</v>
      </c>
      <c r="X524" s="61">
        <v>45016</v>
      </c>
      <c r="Y524" s="9"/>
    </row>
    <row r="525" spans="1:25" ht="14.25" customHeight="1">
      <c r="A525" s="9">
        <v>2022</v>
      </c>
      <c r="B525" s="10" t="s">
        <v>1105</v>
      </c>
      <c r="C525" s="9" t="s">
        <v>190</v>
      </c>
      <c r="D525" s="9" t="s">
        <v>21</v>
      </c>
      <c r="E525" s="11" t="s">
        <v>134</v>
      </c>
      <c r="F525" s="60" t="s">
        <v>1104</v>
      </c>
      <c r="G525" s="9" t="s">
        <v>20</v>
      </c>
      <c r="H525" s="58">
        <v>16024326</v>
      </c>
      <c r="I525" s="58"/>
      <c r="J525" s="58">
        <v>71396029</v>
      </c>
      <c r="K525" s="58">
        <v>171808258</v>
      </c>
      <c r="L525" s="58">
        <v>121694698</v>
      </c>
      <c r="M525" s="58">
        <v>77817559</v>
      </c>
      <c r="O525" s="62">
        <v>21884607</v>
      </c>
      <c r="P525" s="58">
        <v>7714543</v>
      </c>
      <c r="Q525" s="58">
        <v>-38392961</v>
      </c>
      <c r="R525" s="58">
        <v>259442089.21052635</v>
      </c>
      <c r="S525" s="58">
        <v>221049128.21052635</v>
      </c>
      <c r="T525" s="58">
        <v>7643895</v>
      </c>
      <c r="U525" s="196">
        <v>-2540</v>
      </c>
      <c r="V525" s="58">
        <v>12820229</v>
      </c>
      <c r="W525" s="58">
        <v>-36059698</v>
      </c>
      <c r="X525" s="61">
        <v>44956</v>
      </c>
      <c r="Y525" s="9" t="s">
        <v>115</v>
      </c>
    </row>
    <row r="526" spans="1:25" ht="14.25" customHeight="1">
      <c r="A526" s="9">
        <v>2022</v>
      </c>
      <c r="B526" s="10" t="s">
        <v>1103</v>
      </c>
      <c r="C526" s="9" t="s">
        <v>190</v>
      </c>
      <c r="D526" s="9" t="s">
        <v>21</v>
      </c>
      <c r="E526" s="11" t="s">
        <v>134</v>
      </c>
      <c r="F526" s="60" t="s">
        <v>1102</v>
      </c>
      <c r="G526" s="9" t="s">
        <v>20</v>
      </c>
      <c r="H526" s="58">
        <v>41248130</v>
      </c>
      <c r="I526" s="58">
        <v>-1039175</v>
      </c>
      <c r="J526" s="58">
        <v>216762050</v>
      </c>
      <c r="K526" s="58">
        <v>337167431</v>
      </c>
      <c r="L526" s="58">
        <v>292236909</v>
      </c>
      <c r="M526" s="58">
        <v>229269262</v>
      </c>
      <c r="N526" s="57">
        <v>62724897</v>
      </c>
      <c r="O526" s="62"/>
      <c r="P526" s="58">
        <v>23034705</v>
      </c>
      <c r="Q526" s="58">
        <v>-111816297</v>
      </c>
      <c r="R526" s="58">
        <v>759852737.20000005</v>
      </c>
      <c r="S526" s="58">
        <v>648036440.20000005</v>
      </c>
      <c r="T526" s="58">
        <v>22198501</v>
      </c>
      <c r="U526" s="196">
        <v>-8605</v>
      </c>
      <c r="V526" s="58">
        <v>65799591</v>
      </c>
      <c r="W526" s="58">
        <v>-236942075</v>
      </c>
      <c r="X526" s="61">
        <v>44972</v>
      </c>
      <c r="Y526" s="9" t="s">
        <v>115</v>
      </c>
    </row>
    <row r="527" spans="1:25" ht="14.25" customHeight="1">
      <c r="A527" s="9">
        <v>2022</v>
      </c>
      <c r="B527" s="10" t="s">
        <v>5021</v>
      </c>
      <c r="C527" s="10" t="s">
        <v>190</v>
      </c>
      <c r="D527" s="9" t="s">
        <v>21</v>
      </c>
      <c r="E527" s="11" t="s">
        <v>127</v>
      </c>
      <c r="F527" s="60" t="s">
        <v>5649</v>
      </c>
      <c r="G527" s="9" t="s">
        <v>20</v>
      </c>
      <c r="H527" s="58">
        <v>603137</v>
      </c>
      <c r="I527" s="58">
        <v>-16445</v>
      </c>
      <c r="J527" s="58">
        <v>2401995</v>
      </c>
      <c r="K527" s="58">
        <v>1107922</v>
      </c>
      <c r="L527" s="58">
        <v>2868689</v>
      </c>
      <c r="M527" s="58">
        <v>2718936</v>
      </c>
      <c r="N527" s="56">
        <v>931284</v>
      </c>
      <c r="O527" s="62"/>
      <c r="P527" s="58">
        <v>375232</v>
      </c>
      <c r="Q527" s="58">
        <v>-977634</v>
      </c>
      <c r="R527" s="58">
        <v>6761254</v>
      </c>
      <c r="S527" s="58">
        <v>5783620</v>
      </c>
      <c r="T527" s="58">
        <v>193059</v>
      </c>
      <c r="U527" s="196"/>
      <c r="V527" s="58"/>
      <c r="W527" s="58">
        <v>-772022</v>
      </c>
      <c r="X527" s="61">
        <v>45056</v>
      </c>
      <c r="Y527" s="10" t="s">
        <v>60</v>
      </c>
    </row>
    <row r="528" spans="1:25" ht="14.25" customHeight="1">
      <c r="A528" s="9">
        <v>2022</v>
      </c>
      <c r="B528" s="30" t="s">
        <v>2138</v>
      </c>
      <c r="C528" s="9" t="s">
        <v>53</v>
      </c>
      <c r="D528" s="9" t="s">
        <v>21</v>
      </c>
      <c r="E528" s="11" t="s">
        <v>28</v>
      </c>
      <c r="F528" s="60" t="s">
        <v>5553</v>
      </c>
      <c r="G528" s="9" t="s">
        <v>20</v>
      </c>
      <c r="H528" s="58">
        <v>15826403</v>
      </c>
      <c r="I528" s="58">
        <v>-2253639</v>
      </c>
      <c r="J528" s="58">
        <v>24388425</v>
      </c>
      <c r="K528" s="58">
        <v>1556913</v>
      </c>
      <c r="L528" s="58">
        <v>36950171</v>
      </c>
      <c r="M528" s="58">
        <v>26243293</v>
      </c>
      <c r="N528" s="57"/>
      <c r="O528" s="62">
        <v>17516305</v>
      </c>
      <c r="P528" s="58">
        <v>4605007</v>
      </c>
      <c r="Q528" s="58">
        <v>-2277672</v>
      </c>
      <c r="R528" s="58">
        <v>61227741.935483851</v>
      </c>
      <c r="S528" s="58">
        <v>58950069.935483851</v>
      </c>
      <c r="T528" s="58">
        <v>1498066</v>
      </c>
      <c r="U528" s="196"/>
      <c r="V528" s="58">
        <v>2025106</v>
      </c>
      <c r="W528" s="58">
        <v>17586739</v>
      </c>
      <c r="X528" s="61">
        <v>44872</v>
      </c>
      <c r="Y528" s="9"/>
    </row>
    <row r="529" spans="1:25" ht="14.25" customHeight="1">
      <c r="A529" s="9">
        <v>2022</v>
      </c>
      <c r="B529" s="10" t="s">
        <v>1101</v>
      </c>
      <c r="C529" s="9" t="s">
        <v>190</v>
      </c>
      <c r="D529" s="9" t="s">
        <v>21</v>
      </c>
      <c r="E529" s="11" t="s">
        <v>153</v>
      </c>
      <c r="F529" s="60" t="s">
        <v>1100</v>
      </c>
      <c r="G529" s="9" t="s">
        <v>20</v>
      </c>
      <c r="H529" s="58">
        <v>30280528</v>
      </c>
      <c r="I529" s="58">
        <v>-382497</v>
      </c>
      <c r="J529" s="58">
        <v>73765221</v>
      </c>
      <c r="K529" s="58">
        <v>6231609</v>
      </c>
      <c r="L529" s="58">
        <v>151451244</v>
      </c>
      <c r="M529" s="58">
        <v>79222095</v>
      </c>
      <c r="N529" s="56">
        <v>57436468</v>
      </c>
      <c r="O529" s="62"/>
      <c r="P529" s="58">
        <v>31283852</v>
      </c>
      <c r="Q529" s="58">
        <v>-37391223</v>
      </c>
      <c r="R529" s="58">
        <v>222136517.90000001</v>
      </c>
      <c r="S529" s="58">
        <v>184745294.90000001</v>
      </c>
      <c r="T529" s="58">
        <v>7429373</v>
      </c>
      <c r="U529" s="196"/>
      <c r="V529" s="58">
        <v>16165589</v>
      </c>
      <c r="W529" s="58">
        <v>-21717556</v>
      </c>
      <c r="X529" s="61">
        <v>45001</v>
      </c>
      <c r="Y529" s="10" t="s">
        <v>60</v>
      </c>
    </row>
    <row r="530" spans="1:25" ht="14.25" customHeight="1">
      <c r="A530" s="9">
        <v>2022</v>
      </c>
      <c r="B530" s="10" t="s">
        <v>1099</v>
      </c>
      <c r="C530" s="9" t="s">
        <v>190</v>
      </c>
      <c r="D530" s="9" t="s">
        <v>21</v>
      </c>
      <c r="E530" s="11" t="s">
        <v>153</v>
      </c>
      <c r="F530" s="60" t="s">
        <v>1098</v>
      </c>
      <c r="G530" s="9" t="s">
        <v>20</v>
      </c>
      <c r="H530" s="58">
        <v>14477060</v>
      </c>
      <c r="I530" s="58"/>
      <c r="J530" s="58">
        <v>57864926</v>
      </c>
      <c r="K530" s="58">
        <v>52750063</v>
      </c>
      <c r="L530" s="58">
        <v>68126551</v>
      </c>
      <c r="M530" s="58">
        <v>61269638</v>
      </c>
      <c r="N530" s="56">
        <v>18690919</v>
      </c>
      <c r="O530" s="62"/>
      <c r="P530" s="58">
        <v>5155684</v>
      </c>
      <c r="Q530" s="58">
        <v>-28375977</v>
      </c>
      <c r="R530" s="58">
        <v>194048041</v>
      </c>
      <c r="S530" s="58">
        <v>165672064</v>
      </c>
      <c r="T530" s="58">
        <v>6034980</v>
      </c>
      <c r="U530" s="196"/>
      <c r="V530" s="58">
        <v>8195805</v>
      </c>
      <c r="W530" s="58">
        <v>-32035891</v>
      </c>
      <c r="X530" s="61">
        <v>44986</v>
      </c>
      <c r="Y530" s="10" t="s">
        <v>60</v>
      </c>
    </row>
    <row r="531" spans="1:25" ht="14.25" customHeight="1">
      <c r="A531" s="9">
        <v>2022</v>
      </c>
      <c r="B531" s="10" t="s">
        <v>154</v>
      </c>
      <c r="C531" s="9" t="s">
        <v>54</v>
      </c>
      <c r="D531" s="9" t="s">
        <v>21</v>
      </c>
      <c r="E531" s="11" t="s">
        <v>153</v>
      </c>
      <c r="F531" s="60">
        <v>99033</v>
      </c>
      <c r="G531" s="9" t="s">
        <v>20</v>
      </c>
      <c r="H531" s="58">
        <v>1840704</v>
      </c>
      <c r="I531" s="58"/>
      <c r="J531" s="58">
        <v>10279810</v>
      </c>
      <c r="K531" s="58">
        <v>103033</v>
      </c>
      <c r="L531" s="58">
        <v>10215593</v>
      </c>
      <c r="M531" s="58">
        <v>10242643</v>
      </c>
      <c r="N531" s="56">
        <v>1215684</v>
      </c>
      <c r="O531" s="62"/>
      <c r="P531" s="58">
        <v>1094911</v>
      </c>
      <c r="Q531" s="58">
        <v>-4049045</v>
      </c>
      <c r="R531" s="58">
        <v>21881514.710000001</v>
      </c>
      <c r="S531" s="58">
        <v>17832469.710000001</v>
      </c>
      <c r="T531" s="58">
        <v>832685</v>
      </c>
      <c r="U531" s="196"/>
      <c r="V531" s="58"/>
      <c r="W531" s="58">
        <v>-2878589</v>
      </c>
      <c r="X531" s="61">
        <v>45078</v>
      </c>
      <c r="Y531" s="10" t="s">
        <v>60</v>
      </c>
    </row>
    <row r="532" spans="1:25" ht="14.25" customHeight="1">
      <c r="A532" s="9">
        <v>2022</v>
      </c>
      <c r="B532" s="10" t="s">
        <v>4989</v>
      </c>
      <c r="C532" s="10" t="s">
        <v>190</v>
      </c>
      <c r="D532" s="9" t="s">
        <v>21</v>
      </c>
      <c r="E532" s="11" t="s">
        <v>74</v>
      </c>
      <c r="F532" s="60" t="s">
        <v>5650</v>
      </c>
      <c r="G532" s="9" t="s">
        <v>20</v>
      </c>
      <c r="H532" s="58">
        <v>246137</v>
      </c>
      <c r="I532" s="58"/>
      <c r="J532" s="58">
        <v>394546</v>
      </c>
      <c r="K532" s="58"/>
      <c r="L532" s="58">
        <v>435555</v>
      </c>
      <c r="M532" s="58">
        <v>435555</v>
      </c>
      <c r="O532" s="62">
        <v>326455</v>
      </c>
      <c r="P532" s="58">
        <v>42119</v>
      </c>
      <c r="Q532" s="58">
        <v>-137000</v>
      </c>
      <c r="R532" s="58">
        <v>949393</v>
      </c>
      <c r="S532" s="58">
        <v>812393</v>
      </c>
      <c r="T532" s="58">
        <v>37000</v>
      </c>
      <c r="U532" s="196"/>
      <c r="V532" s="58">
        <v>1000</v>
      </c>
      <c r="W532" s="58">
        <v>78069</v>
      </c>
      <c r="X532" s="61">
        <v>45009</v>
      </c>
      <c r="Y532" s="10" t="s">
        <v>60</v>
      </c>
    </row>
    <row r="533" spans="1:25" ht="14.25" customHeight="1">
      <c r="A533" s="9">
        <v>2022</v>
      </c>
      <c r="B533" s="10" t="s">
        <v>5293</v>
      </c>
      <c r="C533" s="10" t="s">
        <v>190</v>
      </c>
      <c r="D533" s="9" t="s">
        <v>21</v>
      </c>
      <c r="E533" s="11" t="s">
        <v>96</v>
      </c>
      <c r="F533" s="60" t="s">
        <v>5651</v>
      </c>
      <c r="G533" s="9" t="s">
        <v>20</v>
      </c>
      <c r="H533" s="58">
        <v>421425</v>
      </c>
      <c r="I533" s="58">
        <v>-45000</v>
      </c>
      <c r="J533" s="58">
        <v>772370</v>
      </c>
      <c r="K533" s="58">
        <v>439000</v>
      </c>
      <c r="L533" s="58">
        <v>661000</v>
      </c>
      <c r="M533" s="58">
        <v>641782</v>
      </c>
      <c r="N533" s="58"/>
      <c r="O533" s="62">
        <v>582034</v>
      </c>
      <c r="P533" s="58">
        <v>165575</v>
      </c>
      <c r="Q533" s="58">
        <v>-283000</v>
      </c>
      <c r="R533" s="58">
        <v>1766397</v>
      </c>
      <c r="S533" s="58">
        <v>1483397</v>
      </c>
      <c r="T533" s="58">
        <v>50000</v>
      </c>
      <c r="U533" s="196"/>
      <c r="V533" s="58">
        <v>18000</v>
      </c>
      <c r="W533" s="58">
        <v>37000</v>
      </c>
      <c r="X533" s="61">
        <v>44909</v>
      </c>
      <c r="Y533" s="10" t="s">
        <v>60</v>
      </c>
    </row>
    <row r="534" spans="1:25" ht="14.25" customHeight="1">
      <c r="A534" s="9">
        <v>2022</v>
      </c>
      <c r="B534" s="9" t="s">
        <v>1892</v>
      </c>
      <c r="C534" s="9" t="s">
        <v>53</v>
      </c>
      <c r="D534" s="9" t="s">
        <v>21</v>
      </c>
      <c r="E534" s="11" t="s">
        <v>63</v>
      </c>
      <c r="F534" s="60">
        <v>36434</v>
      </c>
      <c r="G534" s="9" t="s">
        <v>20</v>
      </c>
      <c r="H534" s="58">
        <v>17725585</v>
      </c>
      <c r="I534" s="58">
        <v>-5395273</v>
      </c>
      <c r="J534" s="58">
        <v>17297920</v>
      </c>
      <c r="K534" s="58">
        <v>15697228</v>
      </c>
      <c r="L534" s="58">
        <v>54113951</v>
      </c>
      <c r="M534" s="58">
        <v>25281523</v>
      </c>
      <c r="N534" s="57"/>
      <c r="O534" s="62">
        <v>12086056</v>
      </c>
      <c r="P534" s="58">
        <v>3374939</v>
      </c>
      <c r="Q534" s="58">
        <v>6449180</v>
      </c>
      <c r="R534" s="58">
        <v>-67814721</v>
      </c>
      <c r="S534" s="58">
        <v>-61365541</v>
      </c>
      <c r="T534" s="58">
        <v>408794</v>
      </c>
      <c r="U534" s="196">
        <v>11208427</v>
      </c>
      <c r="V534" s="58">
        <v>9011840</v>
      </c>
      <c r="W534" s="58">
        <v>65058768</v>
      </c>
      <c r="X534" s="61">
        <v>45080</v>
      </c>
      <c r="Y534" s="9" t="s">
        <v>60</v>
      </c>
    </row>
    <row r="535" spans="1:25" ht="14.25" customHeight="1">
      <c r="A535" s="9">
        <v>2022</v>
      </c>
      <c r="B535" s="9" t="s">
        <v>1891</v>
      </c>
      <c r="C535" s="9" t="s">
        <v>53</v>
      </c>
      <c r="D535" s="9" t="s">
        <v>21</v>
      </c>
      <c r="E535" s="11" t="s">
        <v>63</v>
      </c>
      <c r="F535" s="60">
        <v>36448</v>
      </c>
      <c r="G535" s="9" t="s">
        <v>20</v>
      </c>
      <c r="H535" s="58">
        <v>73449090</v>
      </c>
      <c r="I535" s="58">
        <v>-3109272</v>
      </c>
      <c r="J535" s="58">
        <v>73721261</v>
      </c>
      <c r="K535" s="58">
        <v>90478994</v>
      </c>
      <c r="L535" s="58">
        <v>162051250</v>
      </c>
      <c r="M535" s="58">
        <v>101977697</v>
      </c>
      <c r="N535" s="57"/>
      <c r="O535" s="62">
        <v>73363653</v>
      </c>
      <c r="P535" s="58">
        <v>14922694</v>
      </c>
      <c r="Q535" s="58">
        <v>-46136846</v>
      </c>
      <c r="R535" s="58">
        <v>310293910.69999999</v>
      </c>
      <c r="S535" s="58">
        <v>264157064.69999999</v>
      </c>
      <c r="T535" s="58">
        <v>8928359</v>
      </c>
      <c r="U535" s="196">
        <v>2273153</v>
      </c>
      <c r="V535" s="58">
        <v>69052127</v>
      </c>
      <c r="W535" s="58">
        <v>26225536</v>
      </c>
      <c r="X535" s="61">
        <v>45012</v>
      </c>
      <c r="Y535" s="9" t="s">
        <v>60</v>
      </c>
    </row>
    <row r="536" spans="1:25" ht="14.25" customHeight="1">
      <c r="A536" s="9">
        <v>2022</v>
      </c>
      <c r="B536" s="9" t="s">
        <v>1890</v>
      </c>
      <c r="C536" s="9" t="s">
        <v>53</v>
      </c>
      <c r="D536" s="9" t="s">
        <v>21</v>
      </c>
      <c r="E536" s="11" t="s">
        <v>34</v>
      </c>
      <c r="F536" s="60">
        <v>36490</v>
      </c>
      <c r="G536" s="9" t="s">
        <v>20</v>
      </c>
      <c r="H536" s="58">
        <v>597790923</v>
      </c>
      <c r="I536" s="58">
        <v>-59219742</v>
      </c>
      <c r="J536" s="58">
        <v>57087589</v>
      </c>
      <c r="K536" s="58">
        <v>373625272</v>
      </c>
      <c r="L536" s="58">
        <v>132384509</v>
      </c>
      <c r="M536" s="58">
        <v>60543713</v>
      </c>
      <c r="N536" s="56">
        <v>1432270</v>
      </c>
      <c r="O536" s="62">
        <v>594123211</v>
      </c>
      <c r="P536" s="58">
        <v>6825797</v>
      </c>
      <c r="Q536" s="58">
        <v>3589831</v>
      </c>
      <c r="R536" s="58">
        <v>-166195879.59999999</v>
      </c>
      <c r="S536" s="58">
        <v>-162606048.59999999</v>
      </c>
      <c r="T536" s="58">
        <v>308625</v>
      </c>
      <c r="U536" s="196">
        <v>13788161</v>
      </c>
      <c r="V536" s="58">
        <v>8305982</v>
      </c>
      <c r="W536" s="58">
        <v>662273988</v>
      </c>
      <c r="X536" s="61">
        <v>44974</v>
      </c>
      <c r="Y536" s="9" t="s">
        <v>60</v>
      </c>
    </row>
    <row r="537" spans="1:25" ht="14.25" customHeight="1">
      <c r="A537" s="9">
        <v>2022</v>
      </c>
      <c r="B537" s="9" t="s">
        <v>1889</v>
      </c>
      <c r="C537" s="9" t="s">
        <v>53</v>
      </c>
      <c r="D537" s="9" t="s">
        <v>21</v>
      </c>
      <c r="E537" s="11" t="s">
        <v>34</v>
      </c>
      <c r="F537" s="60">
        <v>36546</v>
      </c>
      <c r="G537" s="9" t="s">
        <v>20</v>
      </c>
      <c r="H537" s="58">
        <v>101085976</v>
      </c>
      <c r="I537" s="58">
        <v>-9475736</v>
      </c>
      <c r="J537" s="58">
        <v>146118004</v>
      </c>
      <c r="K537" s="58">
        <v>301216073</v>
      </c>
      <c r="L537" s="58">
        <v>348729533</v>
      </c>
      <c r="M537" s="58">
        <v>176728276</v>
      </c>
      <c r="N537" s="57"/>
      <c r="O537" s="62">
        <v>98828360</v>
      </c>
      <c r="P537" s="58">
        <v>25729080</v>
      </c>
      <c r="Q537" s="58">
        <v>-231152864</v>
      </c>
      <c r="R537" s="58">
        <v>1004324747</v>
      </c>
      <c r="S537" s="58">
        <v>773171883</v>
      </c>
      <c r="T537" s="58">
        <v>20120075</v>
      </c>
      <c r="U537" s="196"/>
      <c r="V537" s="58">
        <v>123940692</v>
      </c>
      <c r="W537" s="58">
        <v>-455621318</v>
      </c>
      <c r="X537" s="61">
        <v>45266</v>
      </c>
      <c r="Y537" s="9"/>
    </row>
    <row r="538" spans="1:25" ht="14.25" customHeight="1">
      <c r="A538" s="9">
        <v>2022</v>
      </c>
      <c r="B538" s="10" t="s">
        <v>1097</v>
      </c>
      <c r="C538" s="9" t="s">
        <v>190</v>
      </c>
      <c r="D538" s="9" t="s">
        <v>21</v>
      </c>
      <c r="E538" s="11" t="s">
        <v>34</v>
      </c>
      <c r="F538" s="60" t="s">
        <v>1096</v>
      </c>
      <c r="G538" s="9" t="s">
        <v>20</v>
      </c>
      <c r="H538" s="58">
        <v>43069841</v>
      </c>
      <c r="I538" s="58">
        <v>-43046</v>
      </c>
      <c r="J538" s="58">
        <v>153806774</v>
      </c>
      <c r="K538" s="58">
        <v>234362614</v>
      </c>
      <c r="L538" s="58">
        <v>198615112</v>
      </c>
      <c r="M538" s="58">
        <v>177899085</v>
      </c>
      <c r="O538" s="62">
        <v>68463927</v>
      </c>
      <c r="P538" s="58">
        <v>15357054</v>
      </c>
      <c r="Q538" s="58">
        <v>-50314541</v>
      </c>
      <c r="R538" s="58">
        <v>340674169.60000002</v>
      </c>
      <c r="S538" s="58">
        <v>290359628.60000002</v>
      </c>
      <c r="T538" s="58">
        <v>10896789</v>
      </c>
      <c r="U538" s="196">
        <v>-3265</v>
      </c>
      <c r="V538" s="58">
        <v>23239789</v>
      </c>
      <c r="W538" s="58">
        <v>-94943084</v>
      </c>
      <c r="X538" s="61">
        <v>45200</v>
      </c>
      <c r="Y538" s="10" t="s">
        <v>115</v>
      </c>
    </row>
    <row r="539" spans="1:25" ht="14.25" customHeight="1">
      <c r="A539" s="9">
        <v>2022</v>
      </c>
      <c r="B539" s="10" t="s">
        <v>2063</v>
      </c>
      <c r="C539" s="9" t="s">
        <v>55</v>
      </c>
      <c r="D539" s="9" t="s">
        <v>21</v>
      </c>
      <c r="E539" s="11" t="s">
        <v>327</v>
      </c>
      <c r="F539" s="60" t="s">
        <v>57</v>
      </c>
      <c r="G539" s="9" t="s">
        <v>20</v>
      </c>
      <c r="H539" s="58">
        <v>33609411</v>
      </c>
      <c r="I539" s="58">
        <v>-2450995</v>
      </c>
      <c r="J539" s="58">
        <v>74983799</v>
      </c>
      <c r="K539" s="58">
        <v>23507081</v>
      </c>
      <c r="L539" s="58">
        <v>101238414</v>
      </c>
      <c r="M539" s="58">
        <v>73076420</v>
      </c>
      <c r="N539" s="57">
        <v>131374</v>
      </c>
      <c r="O539" s="62">
        <v>70897198</v>
      </c>
      <c r="P539" s="58">
        <v>5267991</v>
      </c>
      <c r="Q539" s="58">
        <v>-47046399</v>
      </c>
      <c r="R539" s="58">
        <v>266606016.50660264</v>
      </c>
      <c r="S539" s="58">
        <v>219559617.50660264</v>
      </c>
      <c r="T539" s="58">
        <v>8832350</v>
      </c>
      <c r="U539" s="196">
        <v>9052176</v>
      </c>
      <c r="V539" s="58">
        <v>71776913</v>
      </c>
      <c r="W539" s="58">
        <v>-92810889</v>
      </c>
      <c r="X539" s="61">
        <v>45238</v>
      </c>
      <c r="Y539" s="10" t="s">
        <v>60</v>
      </c>
    </row>
    <row r="540" spans="1:25" ht="14.25" customHeight="1">
      <c r="A540" s="9">
        <v>2022</v>
      </c>
      <c r="B540" s="10" t="s">
        <v>1095</v>
      </c>
      <c r="C540" s="9" t="s">
        <v>190</v>
      </c>
      <c r="D540" s="9" t="s">
        <v>21</v>
      </c>
      <c r="E540" s="11" t="s">
        <v>327</v>
      </c>
      <c r="F540" s="60" t="s">
        <v>1094</v>
      </c>
      <c r="G540" s="9" t="s">
        <v>20</v>
      </c>
      <c r="H540" s="58">
        <v>9291022</v>
      </c>
      <c r="I540" s="58">
        <v>-300000</v>
      </c>
      <c r="J540" s="58">
        <v>10508126</v>
      </c>
      <c r="K540" s="58">
        <v>84720</v>
      </c>
      <c r="L540" s="58">
        <v>18499705</v>
      </c>
      <c r="M540" s="58">
        <v>11717943</v>
      </c>
      <c r="O540" s="62">
        <v>7336148</v>
      </c>
      <c r="P540" s="58">
        <v>1773548</v>
      </c>
      <c r="Q540" s="58">
        <v>-5952912</v>
      </c>
      <c r="R540" s="58">
        <v>34222251.009999998</v>
      </c>
      <c r="S540" s="58">
        <v>28269339.010000002</v>
      </c>
      <c r="T540" s="58">
        <v>1079362</v>
      </c>
      <c r="U540" s="196">
        <v>1189969</v>
      </c>
      <c r="V540" s="58">
        <v>889733</v>
      </c>
      <c r="W540" s="58">
        <v>2674798</v>
      </c>
      <c r="X540" s="61">
        <v>45013</v>
      </c>
      <c r="Y540" s="30" t="s">
        <v>115</v>
      </c>
    </row>
    <row r="541" spans="1:25" ht="14.25" customHeight="1">
      <c r="A541" s="9">
        <v>2022</v>
      </c>
      <c r="B541" s="9" t="s">
        <v>1888</v>
      </c>
      <c r="C541" s="9" t="s">
        <v>53</v>
      </c>
      <c r="D541" s="9" t="s">
        <v>21</v>
      </c>
      <c r="E541" s="11" t="s">
        <v>134</v>
      </c>
      <c r="F541" s="60">
        <v>36770</v>
      </c>
      <c r="G541" s="9" t="s">
        <v>20</v>
      </c>
      <c r="H541" s="58">
        <v>227616000</v>
      </c>
      <c r="I541" s="58">
        <v>-8241000</v>
      </c>
      <c r="J541" s="58">
        <v>221810000</v>
      </c>
      <c r="K541" s="58">
        <v>28792000</v>
      </c>
      <c r="L541" s="58">
        <v>395481000</v>
      </c>
      <c r="M541" s="58">
        <v>240641000</v>
      </c>
      <c r="N541" s="57"/>
      <c r="O541" s="62">
        <v>229952000</v>
      </c>
      <c r="P541" s="58">
        <v>35013000</v>
      </c>
      <c r="Q541" s="58">
        <v>-36051000</v>
      </c>
      <c r="R541" s="58">
        <v>840978000</v>
      </c>
      <c r="S541" s="58">
        <v>804927000</v>
      </c>
      <c r="T541" s="58">
        <v>25104000</v>
      </c>
      <c r="U541" s="196"/>
      <c r="V541" s="58">
        <v>8475000</v>
      </c>
      <c r="W541" s="58">
        <v>568355000</v>
      </c>
      <c r="X541" s="61">
        <v>44693</v>
      </c>
      <c r="Y541" s="9"/>
    </row>
    <row r="542" spans="1:25" ht="14.25" customHeight="1">
      <c r="A542" s="9">
        <v>2022</v>
      </c>
      <c r="B542" s="10" t="s">
        <v>1093</v>
      </c>
      <c r="C542" s="9" t="s">
        <v>190</v>
      </c>
      <c r="D542" s="9" t="s">
        <v>21</v>
      </c>
      <c r="E542" s="11" t="s">
        <v>134</v>
      </c>
      <c r="F542" s="60" t="s">
        <v>1092</v>
      </c>
      <c r="G542" s="9" t="s">
        <v>20</v>
      </c>
      <c r="H542" s="58">
        <v>47398155</v>
      </c>
      <c r="I542" s="58">
        <v>-17643206</v>
      </c>
      <c r="J542" s="58">
        <v>461569393</v>
      </c>
      <c r="K542" s="58">
        <v>230090260</v>
      </c>
      <c r="L542" s="58">
        <v>565516353</v>
      </c>
      <c r="M542" s="58">
        <v>479330850</v>
      </c>
      <c r="O542" s="62">
        <v>95926737</v>
      </c>
      <c r="P542" s="58">
        <v>31597329</v>
      </c>
      <c r="Q542" s="58">
        <v>-248605809</v>
      </c>
      <c r="R542" s="58">
        <v>1679657229</v>
      </c>
      <c r="S542" s="58">
        <v>1431051420</v>
      </c>
      <c r="T542" s="58">
        <v>50774495</v>
      </c>
      <c r="U542" s="196">
        <v>-15978</v>
      </c>
      <c r="V542" s="58">
        <v>40238497</v>
      </c>
      <c r="W542" s="58">
        <v>-317596707</v>
      </c>
      <c r="X542" s="61">
        <v>44952</v>
      </c>
      <c r="Y542" s="30" t="s">
        <v>115</v>
      </c>
    </row>
    <row r="543" spans="1:25" ht="14.25" customHeight="1">
      <c r="A543" s="9">
        <v>2022</v>
      </c>
      <c r="B543" s="30" t="s">
        <v>2140</v>
      </c>
      <c r="C543" s="9" t="s">
        <v>53</v>
      </c>
      <c r="D543" s="9" t="s">
        <v>21</v>
      </c>
      <c r="E543" s="11" t="s">
        <v>34</v>
      </c>
      <c r="F543" s="60" t="s">
        <v>5556</v>
      </c>
      <c r="G543" s="9" t="s">
        <v>20</v>
      </c>
      <c r="H543" s="58">
        <v>40714845</v>
      </c>
      <c r="I543" s="58">
        <v>-592225</v>
      </c>
      <c r="J543" s="58">
        <v>22726072</v>
      </c>
      <c r="K543" s="58">
        <v>918139</v>
      </c>
      <c r="L543" s="58">
        <v>38562479</v>
      </c>
      <c r="M543" s="58">
        <v>26855839</v>
      </c>
      <c r="N543" s="57"/>
      <c r="O543" s="62">
        <v>48334671</v>
      </c>
      <c r="P543" s="58">
        <v>12055856</v>
      </c>
      <c r="Q543" s="58">
        <v>5645828</v>
      </c>
      <c r="R543" s="58">
        <v>-74908155.623874575</v>
      </c>
      <c r="S543" s="58">
        <v>-69262327.623874575</v>
      </c>
      <c r="T543" s="58">
        <v>2160598</v>
      </c>
      <c r="U543" s="196">
        <v>6717741</v>
      </c>
      <c r="V543" s="58">
        <v>19817471</v>
      </c>
      <c r="W543" s="58">
        <v>80176309</v>
      </c>
      <c r="X543" s="61">
        <v>44945</v>
      </c>
      <c r="Y543" s="10" t="s">
        <v>60</v>
      </c>
    </row>
    <row r="544" spans="1:25" ht="14.25" customHeight="1">
      <c r="A544" s="9">
        <v>2022</v>
      </c>
      <c r="B544" s="10" t="s">
        <v>5068</v>
      </c>
      <c r="C544" s="10" t="s">
        <v>190</v>
      </c>
      <c r="D544" s="9" t="s">
        <v>21</v>
      </c>
      <c r="E544" s="11" t="s">
        <v>253</v>
      </c>
      <c r="F544" s="60" t="s">
        <v>5652</v>
      </c>
      <c r="G544" s="9" t="s">
        <v>20</v>
      </c>
      <c r="H544" s="58">
        <v>4086694</v>
      </c>
      <c r="I544" s="58">
        <v>-139050</v>
      </c>
      <c r="J544" s="58">
        <v>4592812</v>
      </c>
      <c r="K544" s="58"/>
      <c r="L544" s="58">
        <v>5202074</v>
      </c>
      <c r="M544" s="58">
        <v>5007594</v>
      </c>
      <c r="N544" s="57">
        <v>4541386</v>
      </c>
      <c r="O544" s="62"/>
      <c r="P544" s="58">
        <v>231963</v>
      </c>
      <c r="Q544" s="58">
        <v>-2284252</v>
      </c>
      <c r="R544" s="58">
        <v>15165106</v>
      </c>
      <c r="S544" s="58">
        <v>12880854</v>
      </c>
      <c r="T544" s="58">
        <v>470907</v>
      </c>
      <c r="U544" s="196"/>
      <c r="V544" s="58"/>
      <c r="W544" s="58">
        <v>1170201</v>
      </c>
      <c r="X544" s="61">
        <v>44910</v>
      </c>
      <c r="Y544" s="10" t="s">
        <v>60</v>
      </c>
    </row>
    <row r="545" spans="1:25" ht="14.25" customHeight="1">
      <c r="A545" s="9">
        <v>2022</v>
      </c>
      <c r="B545" s="9" t="s">
        <v>1887</v>
      </c>
      <c r="C545" s="9" t="s">
        <v>53</v>
      </c>
      <c r="D545" s="9" t="s">
        <v>21</v>
      </c>
      <c r="E545" s="11" t="s">
        <v>184</v>
      </c>
      <c r="F545" s="60">
        <v>36980</v>
      </c>
      <c r="G545" s="9" t="s">
        <v>20</v>
      </c>
      <c r="H545" s="58">
        <v>2474754</v>
      </c>
      <c r="I545" s="58">
        <v>-27017</v>
      </c>
      <c r="J545" s="58">
        <v>3833510</v>
      </c>
      <c r="K545" s="58">
        <v>11308991</v>
      </c>
      <c r="L545" s="58">
        <v>12603102</v>
      </c>
      <c r="M545" s="58">
        <v>4259421</v>
      </c>
      <c r="O545" s="62">
        <v>2547906</v>
      </c>
      <c r="P545" s="58">
        <v>168792</v>
      </c>
      <c r="Q545" s="58">
        <v>-4796024</v>
      </c>
      <c r="R545" s="58">
        <v>23227038.809999999</v>
      </c>
      <c r="S545" s="58">
        <v>18431014.809999999</v>
      </c>
      <c r="T545" s="58">
        <v>769927</v>
      </c>
      <c r="U545" s="196"/>
      <c r="V545" s="58">
        <v>1432521</v>
      </c>
      <c r="W545" s="58">
        <v>-3645213</v>
      </c>
      <c r="X545" s="61">
        <v>45106</v>
      </c>
      <c r="Y545" s="9" t="s">
        <v>60</v>
      </c>
    </row>
    <row r="546" spans="1:25" ht="14.25" customHeight="1">
      <c r="A546" s="9">
        <v>2022</v>
      </c>
      <c r="B546" s="10" t="s">
        <v>5022</v>
      </c>
      <c r="C546" s="10" t="s">
        <v>190</v>
      </c>
      <c r="D546" s="9" t="s">
        <v>21</v>
      </c>
      <c r="E546" s="11" t="s">
        <v>127</v>
      </c>
      <c r="F546" s="60" t="s">
        <v>5653</v>
      </c>
      <c r="G546" s="9" t="s">
        <v>20</v>
      </c>
      <c r="H546" s="58">
        <v>1274190</v>
      </c>
      <c r="I546" s="58">
        <v>-50660</v>
      </c>
      <c r="J546" s="58">
        <v>5417118</v>
      </c>
      <c r="K546" s="58">
        <v>3353615</v>
      </c>
      <c r="L546" s="58">
        <v>5853779</v>
      </c>
      <c r="M546" s="58">
        <v>5566748</v>
      </c>
      <c r="N546" s="56"/>
      <c r="O546" s="62">
        <v>2040393</v>
      </c>
      <c r="P546" s="58">
        <v>716554</v>
      </c>
      <c r="Q546" s="58">
        <v>-2140563</v>
      </c>
      <c r="R546" s="58">
        <v>14964605</v>
      </c>
      <c r="S546" s="58">
        <v>12824042</v>
      </c>
      <c r="T546" s="58">
        <v>427682</v>
      </c>
      <c r="U546" s="196"/>
      <c r="V546" s="58">
        <v>306108</v>
      </c>
      <c r="W546" s="58">
        <v>-2382620</v>
      </c>
      <c r="X546" s="61">
        <v>44993</v>
      </c>
      <c r="Y546" s="10" t="s">
        <v>60</v>
      </c>
    </row>
    <row r="547" spans="1:25" ht="14.25" customHeight="1">
      <c r="A547" s="51">
        <v>2022</v>
      </c>
      <c r="B547" s="132" t="s">
        <v>1091</v>
      </c>
      <c r="C547" s="51" t="s">
        <v>190</v>
      </c>
      <c r="D547" s="51" t="s">
        <v>21</v>
      </c>
      <c r="E547" s="51" t="s">
        <v>317</v>
      </c>
      <c r="F547" s="127" t="s">
        <v>1090</v>
      </c>
      <c r="G547" s="51" t="s">
        <v>20</v>
      </c>
      <c r="H547" s="128">
        <v>2108955</v>
      </c>
      <c r="I547" s="128">
        <v>-50000</v>
      </c>
      <c r="J547" s="128">
        <v>5945881</v>
      </c>
      <c r="K547" s="128">
        <v>22208</v>
      </c>
      <c r="L547" s="128">
        <v>6515709</v>
      </c>
      <c r="M547" s="128">
        <v>6429847</v>
      </c>
      <c r="N547" s="133">
        <v>3250</v>
      </c>
      <c r="O547" s="130">
        <v>3398144</v>
      </c>
      <c r="P547" s="128">
        <v>959557</v>
      </c>
      <c r="Q547" s="128">
        <v>-2606047</v>
      </c>
      <c r="R547" s="128">
        <v>17196500.66</v>
      </c>
      <c r="S547" s="128">
        <v>14590453.66</v>
      </c>
      <c r="T547" s="128">
        <v>581972</v>
      </c>
      <c r="U547" s="196"/>
      <c r="V547" s="128"/>
      <c r="W547" s="128">
        <v>-1284895</v>
      </c>
      <c r="X547" s="131">
        <v>44939</v>
      </c>
      <c r="Y547" s="132" t="s">
        <v>60</v>
      </c>
    </row>
    <row r="548" spans="1:25" ht="14.25" customHeight="1">
      <c r="A548" s="9">
        <v>2022</v>
      </c>
      <c r="B548" s="10" t="s">
        <v>1089</v>
      </c>
      <c r="C548" s="9" t="s">
        <v>190</v>
      </c>
      <c r="D548" s="9" t="s">
        <v>21</v>
      </c>
      <c r="E548" s="11" t="s">
        <v>28</v>
      </c>
      <c r="F548" s="60" t="s">
        <v>1088</v>
      </c>
      <c r="G548" s="9" t="s">
        <v>20</v>
      </c>
      <c r="H548" s="58">
        <v>1956021</v>
      </c>
      <c r="I548" s="58">
        <v>-16910</v>
      </c>
      <c r="J548" s="58">
        <v>7753201</v>
      </c>
      <c r="K548" s="58">
        <v>9157783</v>
      </c>
      <c r="L548" s="58">
        <v>11324198</v>
      </c>
      <c r="M548" s="58">
        <v>8156224</v>
      </c>
      <c r="N548" s="56">
        <v>2669278</v>
      </c>
      <c r="O548" s="62"/>
      <c r="P548" s="58">
        <v>789966</v>
      </c>
      <c r="Q548" s="58">
        <v>-4181219</v>
      </c>
      <c r="R548" s="58">
        <v>28210016.140000001</v>
      </c>
      <c r="S548" s="58">
        <v>24028797.140000001</v>
      </c>
      <c r="T548" s="58">
        <v>1034788</v>
      </c>
      <c r="U548" s="196"/>
      <c r="V548" s="58">
        <v>129612</v>
      </c>
      <c r="W548" s="58">
        <v>-3544909</v>
      </c>
      <c r="X548" s="61">
        <v>45016</v>
      </c>
      <c r="Y548" s="10" t="s">
        <v>60</v>
      </c>
    </row>
    <row r="549" spans="1:25" ht="14.25" customHeight="1">
      <c r="A549" s="9">
        <v>2022</v>
      </c>
      <c r="B549" s="10" t="s">
        <v>5071</v>
      </c>
      <c r="C549" s="10" t="s">
        <v>190</v>
      </c>
      <c r="D549" s="9" t="s">
        <v>21</v>
      </c>
      <c r="E549" s="11" t="s">
        <v>368</v>
      </c>
      <c r="F549" s="60" t="s">
        <v>5654</v>
      </c>
      <c r="G549" s="9" t="s">
        <v>20</v>
      </c>
      <c r="H549" s="58">
        <v>425108</v>
      </c>
      <c r="I549" s="58"/>
      <c r="J549" s="58">
        <v>4455793</v>
      </c>
      <c r="K549" s="58">
        <v>38219</v>
      </c>
      <c r="L549" s="58">
        <v>4895649</v>
      </c>
      <c r="M549" s="58">
        <v>4500486</v>
      </c>
      <c r="N549" s="57">
        <v>1000</v>
      </c>
      <c r="O549" s="62">
        <v>1996673</v>
      </c>
      <c r="P549" s="58">
        <v>876152</v>
      </c>
      <c r="Q549" s="58">
        <v>-1963597</v>
      </c>
      <c r="R549" s="58">
        <v>13218819.464102808</v>
      </c>
      <c r="S549" s="58">
        <v>11255222.464102808</v>
      </c>
      <c r="T549" s="58">
        <v>397386</v>
      </c>
      <c r="U549" s="196"/>
      <c r="V549" s="58"/>
      <c r="W549" s="58">
        <v>-1397455</v>
      </c>
      <c r="X549" s="61">
        <v>44903</v>
      </c>
      <c r="Y549" s="10" t="s">
        <v>60</v>
      </c>
    </row>
    <row r="550" spans="1:25" ht="14.25" customHeight="1">
      <c r="A550" s="9">
        <v>2022</v>
      </c>
      <c r="B550" s="9" t="s">
        <v>1973</v>
      </c>
      <c r="C550" s="9" t="s">
        <v>53</v>
      </c>
      <c r="D550" s="9" t="s">
        <v>21</v>
      </c>
      <c r="E550" s="11" t="s">
        <v>109</v>
      </c>
      <c r="F550" s="60">
        <v>13014</v>
      </c>
      <c r="G550" s="9" t="s">
        <v>20</v>
      </c>
      <c r="H550" s="58">
        <v>44784930</v>
      </c>
      <c r="I550" s="58">
        <v>-5989069</v>
      </c>
      <c r="J550" s="58">
        <v>71378307</v>
      </c>
      <c r="K550" s="58">
        <v>30890405</v>
      </c>
      <c r="L550" s="58">
        <v>144108244</v>
      </c>
      <c r="M550" s="58">
        <v>78236279</v>
      </c>
      <c r="N550" s="57">
        <v>45467735</v>
      </c>
      <c r="O550" s="62">
        <v>3146752</v>
      </c>
      <c r="P550" s="58">
        <v>20981612</v>
      </c>
      <c r="Q550" s="58">
        <v>-95054434</v>
      </c>
      <c r="R550" s="58">
        <v>457237260</v>
      </c>
      <c r="S550" s="58">
        <v>362182825</v>
      </c>
      <c r="T550" s="58">
        <v>14778985</v>
      </c>
      <c r="U550" s="196"/>
      <c r="V550" s="58"/>
      <c r="W550" s="58">
        <v>-22894218</v>
      </c>
      <c r="X550" s="61">
        <v>45013</v>
      </c>
      <c r="Y550" s="9"/>
    </row>
    <row r="551" spans="1:25" ht="14.25" customHeight="1">
      <c r="A551" s="9">
        <v>2022</v>
      </c>
      <c r="B551" s="10" t="s">
        <v>1086</v>
      </c>
      <c r="C551" s="9" t="s">
        <v>190</v>
      </c>
      <c r="D551" s="9" t="s">
        <v>21</v>
      </c>
      <c r="E551" s="11" t="s">
        <v>27</v>
      </c>
      <c r="F551" s="60" t="s">
        <v>1085</v>
      </c>
      <c r="G551" s="9" t="s">
        <v>20</v>
      </c>
      <c r="H551" s="58">
        <v>15857321</v>
      </c>
      <c r="I551" s="58"/>
      <c r="J551" s="58">
        <v>72377024</v>
      </c>
      <c r="K551" s="58">
        <v>325778535</v>
      </c>
      <c r="L551" s="58">
        <v>101120643</v>
      </c>
      <c r="M551" s="58">
        <v>79574988</v>
      </c>
      <c r="N551" s="57">
        <v>20221307</v>
      </c>
      <c r="O551" s="62"/>
      <c r="P551" s="58">
        <v>4325049</v>
      </c>
      <c r="Q551" s="58">
        <v>-32379186</v>
      </c>
      <c r="R551" s="58">
        <v>218554717.94873899</v>
      </c>
      <c r="S551" s="58">
        <v>186175531.94873899</v>
      </c>
      <c r="T551" s="58">
        <v>6561390</v>
      </c>
      <c r="U551" s="196"/>
      <c r="V551" s="58">
        <v>19791984</v>
      </c>
      <c r="W551" s="58">
        <v>-54633489</v>
      </c>
      <c r="X551" s="61">
        <v>44941</v>
      </c>
      <c r="Y551" s="10" t="s">
        <v>60</v>
      </c>
    </row>
    <row r="552" spans="1:25" ht="14.25" customHeight="1">
      <c r="A552" s="9">
        <v>2022</v>
      </c>
      <c r="B552" s="10" t="s">
        <v>1084</v>
      </c>
      <c r="C552" s="9" t="s">
        <v>190</v>
      </c>
      <c r="D552" s="9" t="s">
        <v>21</v>
      </c>
      <c r="E552" s="11" t="s">
        <v>36</v>
      </c>
      <c r="F552" s="60" t="s">
        <v>1083</v>
      </c>
      <c r="G552" s="9" t="s">
        <v>20</v>
      </c>
      <c r="H552" s="58">
        <v>5149215</v>
      </c>
      <c r="I552" s="58"/>
      <c r="J552" s="58">
        <v>21222609</v>
      </c>
      <c r="K552" s="58">
        <v>77558841</v>
      </c>
      <c r="L552" s="58">
        <v>26313512</v>
      </c>
      <c r="M552" s="58">
        <v>21252099</v>
      </c>
      <c r="O552" s="62">
        <v>4708969</v>
      </c>
      <c r="P552" s="58">
        <v>433227</v>
      </c>
      <c r="Q552" s="58">
        <v>-9704879</v>
      </c>
      <c r="R552" s="58">
        <v>66142415.78947369</v>
      </c>
      <c r="S552" s="58">
        <v>56437536.78947369</v>
      </c>
      <c r="T552" s="58">
        <v>1813606</v>
      </c>
      <c r="U552" s="196">
        <v>-648.42857142857144</v>
      </c>
      <c r="V552" s="58">
        <v>5846072.5714285718</v>
      </c>
      <c r="W552" s="58">
        <v>-15701761</v>
      </c>
      <c r="X552" s="61">
        <v>45275</v>
      </c>
      <c r="Y552" s="9" t="s">
        <v>115</v>
      </c>
    </row>
    <row r="553" spans="1:25" ht="14.25" customHeight="1">
      <c r="A553" s="9">
        <v>2022</v>
      </c>
      <c r="B553" s="10" t="s">
        <v>5072</v>
      </c>
      <c r="C553" s="10" t="s">
        <v>190</v>
      </c>
      <c r="D553" s="9" t="s">
        <v>21</v>
      </c>
      <c r="E553" s="11" t="s">
        <v>368</v>
      </c>
      <c r="F553" s="60" t="s">
        <v>5655</v>
      </c>
      <c r="G553" s="9" t="s">
        <v>20</v>
      </c>
      <c r="H553" s="58">
        <v>1390033</v>
      </c>
      <c r="I553" s="58">
        <v>-8000</v>
      </c>
      <c r="J553" s="58">
        <v>2027630</v>
      </c>
      <c r="K553" s="58"/>
      <c r="L553" s="58">
        <v>2522604</v>
      </c>
      <c r="M553" s="58">
        <v>2354179</v>
      </c>
      <c r="N553" s="57">
        <v>2000</v>
      </c>
      <c r="O553" s="62">
        <v>1953061</v>
      </c>
      <c r="P553" s="58">
        <v>366622</v>
      </c>
      <c r="Q553" s="58">
        <v>-864174</v>
      </c>
      <c r="R553" s="58">
        <v>5986642.061811788</v>
      </c>
      <c r="S553" s="58">
        <v>5122468.061811788</v>
      </c>
      <c r="T553" s="58">
        <v>199593</v>
      </c>
      <c r="U553" s="196"/>
      <c r="V553" s="58"/>
      <c r="W553" s="58">
        <v>239106</v>
      </c>
      <c r="X553" s="61">
        <v>44895</v>
      </c>
      <c r="Y553" s="10" t="s">
        <v>60</v>
      </c>
    </row>
    <row r="554" spans="1:25" ht="14.25" customHeight="1">
      <c r="A554" s="51">
        <v>2022</v>
      </c>
      <c r="B554" s="132" t="s">
        <v>1082</v>
      </c>
      <c r="C554" s="51" t="s">
        <v>190</v>
      </c>
      <c r="D554" s="51" t="s">
        <v>21</v>
      </c>
      <c r="E554" s="51" t="s">
        <v>28</v>
      </c>
      <c r="F554" s="127" t="s">
        <v>1081</v>
      </c>
      <c r="G554" s="51" t="s">
        <v>20</v>
      </c>
      <c r="H554" s="128">
        <v>1465055</v>
      </c>
      <c r="I554" s="128"/>
      <c r="J554" s="128">
        <v>3641379</v>
      </c>
      <c r="K554" s="128">
        <v>2659842</v>
      </c>
      <c r="L554" s="128">
        <v>4353898</v>
      </c>
      <c r="M554" s="128">
        <v>4058705</v>
      </c>
      <c r="N554" s="133">
        <v>1369055</v>
      </c>
      <c r="O554" s="130"/>
      <c r="P554" s="128">
        <v>238802</v>
      </c>
      <c r="Q554" s="128">
        <v>-1208063</v>
      </c>
      <c r="R554" s="128">
        <v>7971148.1391712269</v>
      </c>
      <c r="S554" s="128">
        <v>6763085.1391712269</v>
      </c>
      <c r="T554" s="128">
        <v>241197</v>
      </c>
      <c r="U554" s="196"/>
      <c r="V554" s="128">
        <v>93101</v>
      </c>
      <c r="W554" s="128">
        <v>-639533</v>
      </c>
      <c r="X554" s="131">
        <v>44958</v>
      </c>
      <c r="Y554" s="132" t="s">
        <v>60</v>
      </c>
    </row>
    <row r="555" spans="1:25" ht="14.25" customHeight="1">
      <c r="A555" s="51">
        <v>2022</v>
      </c>
      <c r="B555" s="132" t="s">
        <v>1080</v>
      </c>
      <c r="C555" s="51" t="s">
        <v>190</v>
      </c>
      <c r="D555" s="51" t="s">
        <v>21</v>
      </c>
      <c r="E555" s="51" t="s">
        <v>28</v>
      </c>
      <c r="F555" s="127" t="s">
        <v>1079</v>
      </c>
      <c r="G555" s="51" t="s">
        <v>20</v>
      </c>
      <c r="H555" s="128">
        <v>2070863</v>
      </c>
      <c r="I555" s="128">
        <v>-30000</v>
      </c>
      <c r="J555" s="128">
        <v>5029425</v>
      </c>
      <c r="K555" s="128">
        <v>8722</v>
      </c>
      <c r="L555" s="128">
        <v>5207604</v>
      </c>
      <c r="M555" s="128">
        <v>5102173</v>
      </c>
      <c r="N555" s="134">
        <v>2709289</v>
      </c>
      <c r="O555" s="130"/>
      <c r="P555" s="128">
        <v>1422847</v>
      </c>
      <c r="Q555" s="128">
        <v>-1923187</v>
      </c>
      <c r="R555" s="128">
        <v>12787257.52853792</v>
      </c>
      <c r="S555" s="128">
        <v>10864070.52853792</v>
      </c>
      <c r="T555" s="128">
        <v>420239</v>
      </c>
      <c r="U555" s="196"/>
      <c r="V555" s="128">
        <v>1229489</v>
      </c>
      <c r="W555" s="128">
        <v>-791060</v>
      </c>
      <c r="X555" s="131">
        <v>44932</v>
      </c>
      <c r="Y555" s="132" t="s">
        <v>60</v>
      </c>
    </row>
    <row r="556" spans="1:25" ht="14.25" customHeight="1">
      <c r="A556" s="9">
        <v>2022</v>
      </c>
      <c r="B556" s="10" t="s">
        <v>5385</v>
      </c>
      <c r="C556" s="10" t="s">
        <v>190</v>
      </c>
      <c r="D556" s="9" t="s">
        <v>21</v>
      </c>
      <c r="E556" s="11" t="s">
        <v>51</v>
      </c>
      <c r="F556" s="60" t="s">
        <v>5656</v>
      </c>
      <c r="G556" s="9" t="s">
        <v>20</v>
      </c>
      <c r="H556" s="58">
        <v>1179058</v>
      </c>
      <c r="I556" s="58">
        <v>-40000</v>
      </c>
      <c r="J556" s="58">
        <v>1273268</v>
      </c>
      <c r="K556" s="58"/>
      <c r="L556" s="58">
        <v>1606876</v>
      </c>
      <c r="M556" s="58">
        <v>1506496</v>
      </c>
      <c r="O556" s="62">
        <v>1347743</v>
      </c>
      <c r="P556" s="58">
        <v>203347</v>
      </c>
      <c r="Q556" s="58">
        <v>-676506</v>
      </c>
      <c r="R556" s="58">
        <v>3888556.2753036446</v>
      </c>
      <c r="S556" s="58">
        <v>3212050.2753036446</v>
      </c>
      <c r="T556" s="58">
        <v>126541</v>
      </c>
      <c r="U556" s="196">
        <v>-14.119047619047619</v>
      </c>
      <c r="V556" s="58">
        <v>1764.8809523809523</v>
      </c>
      <c r="W556" s="58">
        <v>243429</v>
      </c>
      <c r="X556" s="61">
        <v>45009</v>
      </c>
      <c r="Y556" s="10" t="s">
        <v>5444</v>
      </c>
    </row>
    <row r="557" spans="1:25" ht="14.25" customHeight="1">
      <c r="A557" s="9">
        <v>2022</v>
      </c>
      <c r="B557" s="10" t="s">
        <v>1078</v>
      </c>
      <c r="C557" s="9" t="s">
        <v>190</v>
      </c>
      <c r="D557" s="9" t="s">
        <v>21</v>
      </c>
      <c r="E557" s="11" t="s">
        <v>96</v>
      </c>
      <c r="F557" s="60" t="s">
        <v>1077</v>
      </c>
      <c r="G557" s="9" t="s">
        <v>20</v>
      </c>
      <c r="H557" s="58">
        <v>783694</v>
      </c>
      <c r="I557" s="58"/>
      <c r="J557" s="58">
        <v>4953174</v>
      </c>
      <c r="K557" s="58">
        <v>3313177</v>
      </c>
      <c r="L557" s="58">
        <v>5548383</v>
      </c>
      <c r="M557" s="58">
        <v>5018955</v>
      </c>
      <c r="N557" s="58"/>
      <c r="O557" s="62">
        <v>872882</v>
      </c>
      <c r="P557" s="58">
        <v>669997</v>
      </c>
      <c r="Q557" s="58">
        <v>-1856261</v>
      </c>
      <c r="R557" s="58">
        <v>12186206.072874494</v>
      </c>
      <c r="S557" s="58">
        <v>10329945.072874494</v>
      </c>
      <c r="T557" s="58">
        <v>406100</v>
      </c>
      <c r="U557" s="196">
        <v>-108.2063492063492</v>
      </c>
      <c r="V557" s="58">
        <v>99311.793650793654</v>
      </c>
      <c r="W557" s="58">
        <v>-1492022</v>
      </c>
      <c r="X557" s="61">
        <v>44979</v>
      </c>
      <c r="Y557" s="9" t="s">
        <v>115</v>
      </c>
    </row>
    <row r="558" spans="1:25" ht="14.25" customHeight="1">
      <c r="A558" s="9">
        <v>2022</v>
      </c>
      <c r="B558" s="10" t="s">
        <v>1076</v>
      </c>
      <c r="C558" s="9" t="s">
        <v>190</v>
      </c>
      <c r="D558" s="9" t="s">
        <v>21</v>
      </c>
      <c r="E558" s="11" t="s">
        <v>63</v>
      </c>
      <c r="F558" s="60" t="s">
        <v>1075</v>
      </c>
      <c r="G558" s="9" t="s">
        <v>20</v>
      </c>
      <c r="H558" s="58">
        <v>77417255</v>
      </c>
      <c r="I558" s="58"/>
      <c r="J558" s="58">
        <v>284938334</v>
      </c>
      <c r="K558" s="58">
        <v>225804330</v>
      </c>
      <c r="L558" s="58">
        <v>342770794</v>
      </c>
      <c r="M558" s="58">
        <v>301414647</v>
      </c>
      <c r="O558" s="62">
        <v>100016981</v>
      </c>
      <c r="P558" s="58">
        <v>24456478</v>
      </c>
      <c r="Q558" s="58">
        <v>-134919210</v>
      </c>
      <c r="R558" s="58">
        <v>917264246.96356285</v>
      </c>
      <c r="S558" s="58">
        <v>782345036.96356285</v>
      </c>
      <c r="T558" s="58">
        <v>29094927</v>
      </c>
      <c r="U558" s="196">
        <v>-8917.2380952380954</v>
      </c>
      <c r="V558" s="58">
        <v>57332856.761904761</v>
      </c>
      <c r="W558" s="58">
        <v>-189701613</v>
      </c>
      <c r="X558" s="61">
        <v>44980</v>
      </c>
      <c r="Y558" s="9" t="s">
        <v>115</v>
      </c>
    </row>
    <row r="559" spans="1:25" ht="14.25" customHeight="1">
      <c r="A559" s="9">
        <v>2022</v>
      </c>
      <c r="B559" s="9" t="s">
        <v>1886</v>
      </c>
      <c r="C559" s="9" t="s">
        <v>53</v>
      </c>
      <c r="D559" s="9" t="s">
        <v>21</v>
      </c>
      <c r="E559" s="11" t="s">
        <v>63</v>
      </c>
      <c r="F559" s="60">
        <v>37692</v>
      </c>
      <c r="G559" s="9" t="s">
        <v>20</v>
      </c>
      <c r="H559" s="58">
        <v>33693135</v>
      </c>
      <c r="I559" s="58">
        <v>-1349180</v>
      </c>
      <c r="J559" s="58">
        <v>45604737</v>
      </c>
      <c r="K559" s="58">
        <v>11005097</v>
      </c>
      <c r="L559" s="58">
        <v>75741232</v>
      </c>
      <c r="M559" s="58">
        <v>56428964</v>
      </c>
      <c r="N559" s="57"/>
      <c r="O559" s="62">
        <v>51471612</v>
      </c>
      <c r="P559" s="58">
        <v>27063810</v>
      </c>
      <c r="Q559" s="58"/>
      <c r="R559" s="58"/>
      <c r="S559" s="58"/>
      <c r="T559" s="58"/>
      <c r="U559" s="196"/>
      <c r="V559" s="58"/>
      <c r="W559" s="58">
        <v>32222718</v>
      </c>
      <c r="X559" s="61">
        <v>45016</v>
      </c>
      <c r="Y559" s="9"/>
    </row>
    <row r="560" spans="1:25" ht="14.25" customHeight="1">
      <c r="A560" s="9">
        <v>2022</v>
      </c>
      <c r="B560" s="10" t="s">
        <v>5347</v>
      </c>
      <c r="C560" s="10" t="s">
        <v>190</v>
      </c>
      <c r="D560" s="9" t="s">
        <v>21</v>
      </c>
      <c r="E560" s="11" t="s">
        <v>84</v>
      </c>
      <c r="F560" s="60" t="s">
        <v>5657</v>
      </c>
      <c r="G560" s="9" t="s">
        <v>20</v>
      </c>
      <c r="H560" s="58">
        <v>528637</v>
      </c>
      <c r="I560" s="58"/>
      <c r="J560" s="58">
        <v>395037</v>
      </c>
      <c r="K560" s="58"/>
      <c r="L560" s="58">
        <v>534890</v>
      </c>
      <c r="M560" s="58">
        <v>534917</v>
      </c>
      <c r="O560" s="62">
        <v>667808</v>
      </c>
      <c r="P560" s="58">
        <v>113853</v>
      </c>
      <c r="Q560" s="58">
        <v>-50463</v>
      </c>
      <c r="R560" s="58">
        <v>392917.32283949829</v>
      </c>
      <c r="S560" s="58">
        <v>342454.32283949829</v>
      </c>
      <c r="T560" s="58">
        <v>4199</v>
      </c>
      <c r="U560" s="196"/>
      <c r="V560" s="58"/>
      <c r="W560" s="58">
        <v>482629</v>
      </c>
      <c r="X560" s="61">
        <v>44907</v>
      </c>
      <c r="Y560" s="10" t="s">
        <v>60</v>
      </c>
    </row>
    <row r="561" spans="1:25" ht="14.25" customHeight="1">
      <c r="A561" s="9">
        <v>2022</v>
      </c>
      <c r="B561" s="10" t="s">
        <v>1074</v>
      </c>
      <c r="C561" s="9" t="s">
        <v>190</v>
      </c>
      <c r="D561" s="9" t="s">
        <v>21</v>
      </c>
      <c r="E561" s="11" t="s">
        <v>147</v>
      </c>
      <c r="F561" s="60" t="s">
        <v>1073</v>
      </c>
      <c r="G561" s="9" t="s">
        <v>20</v>
      </c>
      <c r="H561" s="58">
        <v>4405916</v>
      </c>
      <c r="I561" s="58"/>
      <c r="J561" s="58">
        <v>27843084</v>
      </c>
      <c r="K561" s="58">
        <v>24180380</v>
      </c>
      <c r="L561" s="58">
        <v>33692569</v>
      </c>
      <c r="M561" s="58">
        <v>28513727</v>
      </c>
      <c r="N561" s="57"/>
      <c r="O561" s="62">
        <v>6460093</v>
      </c>
      <c r="P561" s="58">
        <v>2566215</v>
      </c>
      <c r="Q561" s="58">
        <v>-11292927</v>
      </c>
      <c r="R561" s="58">
        <v>75616431.167763174</v>
      </c>
      <c r="S561" s="58">
        <v>64323504.167763166</v>
      </c>
      <c r="T561" s="58">
        <v>2494860</v>
      </c>
      <c r="U561" s="196">
        <v>2850017</v>
      </c>
      <c r="V561" s="58">
        <v>3193494</v>
      </c>
      <c r="W561" s="58">
        <v>-12459239</v>
      </c>
      <c r="X561" s="61">
        <v>45000</v>
      </c>
      <c r="Y561" s="10" t="s">
        <v>60</v>
      </c>
    </row>
    <row r="562" spans="1:25" ht="14.25" customHeight="1">
      <c r="A562" s="9">
        <v>2022</v>
      </c>
      <c r="B562" s="30" t="s">
        <v>5446</v>
      </c>
      <c r="C562" s="9" t="s">
        <v>190</v>
      </c>
      <c r="D562" s="9" t="s">
        <v>21</v>
      </c>
      <c r="E562" s="11" t="s">
        <v>71</v>
      </c>
      <c r="F562" s="60" t="s">
        <v>5447</v>
      </c>
      <c r="G562" s="9" t="s">
        <v>20</v>
      </c>
      <c r="H562" s="58">
        <v>2218193</v>
      </c>
      <c r="I562" s="58"/>
      <c r="J562" s="58">
        <v>20452660</v>
      </c>
      <c r="K562" s="58">
        <v>34172076</v>
      </c>
      <c r="L562" s="58">
        <v>25047090</v>
      </c>
      <c r="M562" s="58">
        <v>20669762</v>
      </c>
      <c r="O562" s="62">
        <v>2607898</v>
      </c>
      <c r="P562" s="58">
        <v>1143251</v>
      </c>
      <c r="Q562" s="58">
        <v>-9743267</v>
      </c>
      <c r="R562" s="58">
        <v>69544593.984971672</v>
      </c>
      <c r="S562" s="58">
        <v>59801326.984971665</v>
      </c>
      <c r="T562" s="58">
        <v>1949159</v>
      </c>
      <c r="U562" s="196"/>
      <c r="V562" s="58">
        <v>2022277</v>
      </c>
      <c r="W562" s="58">
        <v>-14108524</v>
      </c>
      <c r="X562" s="61">
        <v>44980</v>
      </c>
      <c r="Y562" s="10" t="s">
        <v>60</v>
      </c>
    </row>
    <row r="563" spans="1:25" ht="14.25" customHeight="1">
      <c r="A563" s="9">
        <v>2022</v>
      </c>
      <c r="B563" s="10" t="s">
        <v>5339</v>
      </c>
      <c r="C563" s="10" t="s">
        <v>190</v>
      </c>
      <c r="D563" s="9" t="s">
        <v>21</v>
      </c>
      <c r="E563" s="11" t="s">
        <v>84</v>
      </c>
      <c r="F563" s="60" t="s">
        <v>5658</v>
      </c>
      <c r="G563" s="9" t="s">
        <v>20</v>
      </c>
      <c r="H563" s="58">
        <v>2628536</v>
      </c>
      <c r="I563" s="58">
        <v>-108964</v>
      </c>
      <c r="J563" s="58">
        <v>3216115</v>
      </c>
      <c r="K563" s="58"/>
      <c r="L563" s="58">
        <v>3419154</v>
      </c>
      <c r="M563" s="58">
        <v>3200443</v>
      </c>
      <c r="O563" s="62">
        <v>2933781</v>
      </c>
      <c r="P563" s="58">
        <v>73116</v>
      </c>
      <c r="Q563" s="58">
        <v>-1710513</v>
      </c>
      <c r="R563" s="58">
        <v>11382327.410282187</v>
      </c>
      <c r="S563" s="58">
        <v>9671814.4102821872</v>
      </c>
      <c r="T563" s="58">
        <v>330390</v>
      </c>
      <c r="U563" s="196"/>
      <c r="V563" s="58"/>
      <c r="W563" s="58">
        <v>444771</v>
      </c>
      <c r="X563" s="61">
        <v>44910</v>
      </c>
      <c r="Y563" s="10" t="s">
        <v>60</v>
      </c>
    </row>
    <row r="564" spans="1:25" ht="14.25" customHeight="1">
      <c r="A564" s="9">
        <v>2022</v>
      </c>
      <c r="B564" s="10" t="s">
        <v>1072</v>
      </c>
      <c r="C564" s="9" t="s">
        <v>190</v>
      </c>
      <c r="D564" s="9" t="s">
        <v>21</v>
      </c>
      <c r="E564" s="11" t="s">
        <v>34</v>
      </c>
      <c r="F564" s="60" t="s">
        <v>1071</v>
      </c>
      <c r="G564" s="9" t="s">
        <v>20</v>
      </c>
      <c r="H564" s="58">
        <v>14262633</v>
      </c>
      <c r="I564" s="58"/>
      <c r="J564" s="58">
        <v>38975851</v>
      </c>
      <c r="K564" s="58">
        <v>1494582</v>
      </c>
      <c r="L564" s="58">
        <v>46532889</v>
      </c>
      <c r="M564" s="58">
        <v>44868634</v>
      </c>
      <c r="O564" s="62">
        <v>21180634</v>
      </c>
      <c r="P564" s="58">
        <v>4943508</v>
      </c>
      <c r="Q564" s="58">
        <v>-15784112</v>
      </c>
      <c r="R564" s="58">
        <v>106237832.38866398</v>
      </c>
      <c r="S564" s="58">
        <v>90453720.388663977</v>
      </c>
      <c r="T564" s="58">
        <v>3588485</v>
      </c>
      <c r="U564" s="196">
        <v>-997.06349206349205</v>
      </c>
      <c r="V564" s="58">
        <v>4566196.9365079366</v>
      </c>
      <c r="W564" s="58">
        <v>-14125206</v>
      </c>
      <c r="X564" s="61">
        <v>44979</v>
      </c>
      <c r="Y564" s="9" t="s">
        <v>115</v>
      </c>
    </row>
    <row r="565" spans="1:25" ht="14.25" customHeight="1">
      <c r="A565" s="9">
        <v>2022</v>
      </c>
      <c r="B565" s="10" t="s">
        <v>2142</v>
      </c>
      <c r="C565" s="9" t="s">
        <v>53</v>
      </c>
      <c r="D565" s="9" t="s">
        <v>21</v>
      </c>
      <c r="E565" s="11" t="s">
        <v>107</v>
      </c>
      <c r="F565" s="60" t="s">
        <v>5497</v>
      </c>
      <c r="G565" s="9" t="s">
        <v>20</v>
      </c>
      <c r="H565" s="58">
        <v>10196237</v>
      </c>
      <c r="I565" s="58">
        <v>-243700</v>
      </c>
      <c r="J565" s="58">
        <v>8120697</v>
      </c>
      <c r="K565" s="58">
        <v>6752195</v>
      </c>
      <c r="L565" s="58">
        <v>22593937</v>
      </c>
      <c r="M565" s="58">
        <v>10043777</v>
      </c>
      <c r="N565" s="57"/>
      <c r="O565" s="62">
        <v>8779669</v>
      </c>
      <c r="P565" s="58">
        <v>442539</v>
      </c>
      <c r="Q565" s="58">
        <v>-1836604</v>
      </c>
      <c r="R565" s="58">
        <v>20979880.536761485</v>
      </c>
      <c r="S565" s="58">
        <v>19143276.536761485</v>
      </c>
      <c r="T565" s="58">
        <v>683998</v>
      </c>
      <c r="U565" s="196"/>
      <c r="V565" s="58"/>
      <c r="W565" s="58">
        <v>11779003</v>
      </c>
      <c r="X565" s="61">
        <v>44909</v>
      </c>
      <c r="Y565" s="10" t="s">
        <v>60</v>
      </c>
    </row>
    <row r="566" spans="1:25" ht="14.25" customHeight="1">
      <c r="A566" s="51">
        <v>2022</v>
      </c>
      <c r="B566" s="132" t="s">
        <v>1070</v>
      </c>
      <c r="C566" s="51" t="s">
        <v>190</v>
      </c>
      <c r="D566" s="51" t="s">
        <v>21</v>
      </c>
      <c r="E566" s="51" t="s">
        <v>107</v>
      </c>
      <c r="F566" s="127" t="s">
        <v>1069</v>
      </c>
      <c r="G566" s="51" t="s">
        <v>20</v>
      </c>
      <c r="H566" s="128">
        <v>33478340</v>
      </c>
      <c r="I566" s="128"/>
      <c r="J566" s="128">
        <v>68769436</v>
      </c>
      <c r="K566" s="128">
        <v>56974766</v>
      </c>
      <c r="L566" s="128">
        <v>103526361</v>
      </c>
      <c r="M566" s="128">
        <v>88802891</v>
      </c>
      <c r="N566" s="129"/>
      <c r="O566" s="130">
        <v>42072784</v>
      </c>
      <c r="P566" s="128">
        <v>8035702</v>
      </c>
      <c r="Q566" s="128">
        <v>-33539134</v>
      </c>
      <c r="R566" s="128">
        <v>169568471.03629303</v>
      </c>
      <c r="S566" s="128">
        <v>136029337.03629303</v>
      </c>
      <c r="T566" s="128">
        <v>6661260</v>
      </c>
      <c r="U566" s="196">
        <v>-2151</v>
      </c>
      <c r="V566" s="128">
        <v>13162025.956254341</v>
      </c>
      <c r="W566" s="128">
        <v>-17128804</v>
      </c>
      <c r="X566" s="131">
        <v>44940</v>
      </c>
      <c r="Y566" s="51" t="s">
        <v>115</v>
      </c>
    </row>
    <row r="567" spans="1:25" ht="14.25" customHeight="1">
      <c r="A567" s="9">
        <v>2022</v>
      </c>
      <c r="B567" s="10" t="s">
        <v>152</v>
      </c>
      <c r="C567" s="9" t="s">
        <v>54</v>
      </c>
      <c r="D567" s="9" t="s">
        <v>21</v>
      </c>
      <c r="E567" s="11" t="s">
        <v>151</v>
      </c>
      <c r="F567" s="60">
        <v>99034</v>
      </c>
      <c r="G567" s="9" t="s">
        <v>20</v>
      </c>
      <c r="H567" s="58">
        <v>-2124405</v>
      </c>
      <c r="I567" s="58"/>
      <c r="J567" s="58">
        <v>5586956</v>
      </c>
      <c r="K567" s="58">
        <v>617335</v>
      </c>
      <c r="L567" s="58">
        <v>6021399</v>
      </c>
      <c r="M567" s="58">
        <v>3278764</v>
      </c>
      <c r="N567" s="56">
        <v>850734</v>
      </c>
      <c r="O567" s="62"/>
      <c r="P567" s="58">
        <v>5241273</v>
      </c>
      <c r="Q567" s="58">
        <v>-841505</v>
      </c>
      <c r="R567" s="58">
        <v>8848633.0178759228</v>
      </c>
      <c r="S567" s="58">
        <v>8007128.0178759228</v>
      </c>
      <c r="T567" s="58">
        <v>469787</v>
      </c>
      <c r="U567" s="196"/>
      <c r="V567" s="58">
        <v>1428514</v>
      </c>
      <c r="W567" s="58">
        <v>-2822121</v>
      </c>
      <c r="X567" s="61">
        <v>45172</v>
      </c>
      <c r="Y567" s="10" t="s">
        <v>60</v>
      </c>
    </row>
    <row r="568" spans="1:25" ht="14.25" customHeight="1">
      <c r="A568" s="9">
        <v>2022</v>
      </c>
      <c r="B568" s="10" t="s">
        <v>1671</v>
      </c>
      <c r="C568" s="9" t="s">
        <v>55</v>
      </c>
      <c r="D568" s="9" t="s">
        <v>21</v>
      </c>
      <c r="E568" s="11" t="s">
        <v>151</v>
      </c>
      <c r="F568" s="60" t="s">
        <v>57</v>
      </c>
      <c r="G568" s="9" t="s">
        <v>20</v>
      </c>
      <c r="H568" s="58">
        <v>408897000</v>
      </c>
      <c r="I568" s="58">
        <v>-204605000</v>
      </c>
      <c r="J568" s="58">
        <v>701663000</v>
      </c>
      <c r="K568" s="58">
        <v>589556000</v>
      </c>
      <c r="L568" s="58">
        <v>2155740000</v>
      </c>
      <c r="M568" s="58">
        <v>744487000</v>
      </c>
      <c r="N568" s="58">
        <v>335000</v>
      </c>
      <c r="O568" s="62">
        <v>400887000</v>
      </c>
      <c r="P568" s="58">
        <v>34245000</v>
      </c>
      <c r="Q568" s="58">
        <v>-1401786000</v>
      </c>
      <c r="R568" s="58">
        <v>5531910023.6779804</v>
      </c>
      <c r="S568" s="58">
        <v>4130124023.6779804</v>
      </c>
      <c r="T568" s="58">
        <v>233481000</v>
      </c>
      <c r="U568" s="196"/>
      <c r="V568" s="58">
        <v>66567000</v>
      </c>
      <c r="W568" s="58">
        <v>-1303442000</v>
      </c>
      <c r="X568" s="61">
        <v>45107</v>
      </c>
      <c r="Y568" s="10" t="s">
        <v>1670</v>
      </c>
    </row>
    <row r="569" spans="1:25" ht="14.25" customHeight="1">
      <c r="A569" s="9">
        <v>2022</v>
      </c>
      <c r="B569" s="10" t="s">
        <v>1068</v>
      </c>
      <c r="C569" s="9" t="s">
        <v>190</v>
      </c>
      <c r="D569" s="9" t="s">
        <v>21</v>
      </c>
      <c r="E569" s="11" t="s">
        <v>151</v>
      </c>
      <c r="F569" s="60" t="s">
        <v>1067</v>
      </c>
      <c r="G569" s="9" t="s">
        <v>20</v>
      </c>
      <c r="H569" s="58">
        <v>65821891</v>
      </c>
      <c r="I569" s="58">
        <v>-4722139</v>
      </c>
      <c r="J569" s="58">
        <v>231571680</v>
      </c>
      <c r="K569" s="58">
        <v>3258133</v>
      </c>
      <c r="L569" s="58">
        <v>404045764</v>
      </c>
      <c r="M569" s="58">
        <v>246342503</v>
      </c>
      <c r="O569" s="62">
        <v>132017966</v>
      </c>
      <c r="P569" s="58">
        <v>75336312</v>
      </c>
      <c r="Q569" s="58">
        <v>-121505780</v>
      </c>
      <c r="R569" s="58">
        <v>707286319</v>
      </c>
      <c r="S569" s="58">
        <v>585780539</v>
      </c>
      <c r="T569" s="58">
        <v>21847461</v>
      </c>
      <c r="U569" s="196">
        <v>28403903</v>
      </c>
      <c r="V569" s="58">
        <v>94015221</v>
      </c>
      <c r="W569" s="58">
        <v>-103740994</v>
      </c>
      <c r="X569" s="61">
        <v>45015</v>
      </c>
      <c r="Y569" s="9" t="s">
        <v>115</v>
      </c>
    </row>
    <row r="570" spans="1:25" ht="14.25" customHeight="1">
      <c r="A570" s="9">
        <v>2022</v>
      </c>
      <c r="B570" s="10" t="s">
        <v>1066</v>
      </c>
      <c r="C570" s="9" t="s">
        <v>190</v>
      </c>
      <c r="D570" s="9" t="s">
        <v>21</v>
      </c>
      <c r="E570" s="11" t="s">
        <v>151</v>
      </c>
      <c r="F570" s="60" t="s">
        <v>1065</v>
      </c>
      <c r="G570" s="9" t="s">
        <v>20</v>
      </c>
      <c r="H570" s="58">
        <v>146242724</v>
      </c>
      <c r="I570" s="58">
        <v>-6811504</v>
      </c>
      <c r="J570" s="58">
        <v>653116937</v>
      </c>
      <c r="K570" s="58">
        <v>359278701</v>
      </c>
      <c r="L570" s="58">
        <v>756924221</v>
      </c>
      <c r="M570" s="58">
        <v>694990721</v>
      </c>
      <c r="N570" s="57"/>
      <c r="O570" s="62">
        <v>191187856</v>
      </c>
      <c r="P570" s="58">
        <v>192443116</v>
      </c>
      <c r="Q570" s="58">
        <v>-306882107</v>
      </c>
      <c r="R570" s="58">
        <v>2047198447</v>
      </c>
      <c r="S570" s="58">
        <v>1740316340</v>
      </c>
      <c r="T570" s="58">
        <v>63679787</v>
      </c>
      <c r="U570" s="196">
        <v>132769396</v>
      </c>
      <c r="V570" s="58">
        <v>82853900</v>
      </c>
      <c r="W570" s="58">
        <v>-193029148</v>
      </c>
      <c r="X570" s="61">
        <v>44952</v>
      </c>
      <c r="Y570" s="10" t="s">
        <v>60</v>
      </c>
    </row>
    <row r="571" spans="1:25" ht="14.25" customHeight="1">
      <c r="A571" s="9">
        <v>2022</v>
      </c>
      <c r="B571" s="10" t="s">
        <v>1064</v>
      </c>
      <c r="C571" s="9" t="s">
        <v>190</v>
      </c>
      <c r="D571" s="9" t="s">
        <v>21</v>
      </c>
      <c r="E571" s="11" t="s">
        <v>151</v>
      </c>
      <c r="F571" s="60" t="s">
        <v>1063</v>
      </c>
      <c r="G571" s="9" t="s">
        <v>20</v>
      </c>
      <c r="H571" s="58">
        <v>3330557</v>
      </c>
      <c r="I571" s="58">
        <v>-75711</v>
      </c>
      <c r="J571" s="58">
        <v>15500613</v>
      </c>
      <c r="K571" s="58">
        <v>12691156</v>
      </c>
      <c r="L571" s="58">
        <v>17481523</v>
      </c>
      <c r="M571" s="58">
        <v>16021532</v>
      </c>
      <c r="N571" s="57"/>
      <c r="O571" s="62">
        <v>3721712</v>
      </c>
      <c r="P571" s="58">
        <v>1263230</v>
      </c>
      <c r="Q571" s="58">
        <v>-6439204</v>
      </c>
      <c r="R571" s="58">
        <v>42540228.039999999</v>
      </c>
      <c r="S571" s="58">
        <v>36101024.039999999</v>
      </c>
      <c r="T571" s="58">
        <v>1480573</v>
      </c>
      <c r="U571" s="196"/>
      <c r="V571" s="58">
        <v>2555610</v>
      </c>
      <c r="W571" s="58">
        <v>-13338784</v>
      </c>
      <c r="X571" s="61">
        <v>44943</v>
      </c>
      <c r="Y571" s="10" t="s">
        <v>60</v>
      </c>
    </row>
    <row r="572" spans="1:25" ht="14.25" customHeight="1">
      <c r="A572" s="9">
        <v>2022</v>
      </c>
      <c r="B572" s="10" t="s">
        <v>1062</v>
      </c>
      <c r="C572" s="9" t="s">
        <v>190</v>
      </c>
      <c r="D572" s="9" t="s">
        <v>21</v>
      </c>
      <c r="E572" s="11" t="s">
        <v>78</v>
      </c>
      <c r="F572" s="60" t="s">
        <v>1061</v>
      </c>
      <c r="G572" s="9" t="s">
        <v>20</v>
      </c>
      <c r="H572" s="58">
        <v>5031508</v>
      </c>
      <c r="I572" s="58">
        <v>-10000</v>
      </c>
      <c r="J572" s="58">
        <v>14025103</v>
      </c>
      <c r="K572" s="58">
        <v>5745092</v>
      </c>
      <c r="L572" s="58">
        <v>19320442</v>
      </c>
      <c r="M572" s="58">
        <v>14166647</v>
      </c>
      <c r="O572" s="62">
        <v>5792055</v>
      </c>
      <c r="P572" s="58">
        <v>1894479</v>
      </c>
      <c r="Q572" s="58">
        <v>-7703007</v>
      </c>
      <c r="R572" s="58">
        <v>51758401.210000001</v>
      </c>
      <c r="S572" s="58">
        <v>44055394.210000001</v>
      </c>
      <c r="T572" s="58">
        <v>1578632</v>
      </c>
      <c r="U572" s="196"/>
      <c r="V572" s="58"/>
      <c r="W572" s="58">
        <v>-4873410</v>
      </c>
      <c r="X572" s="61">
        <v>44975</v>
      </c>
      <c r="Y572" s="10" t="s">
        <v>60</v>
      </c>
    </row>
    <row r="573" spans="1:25" ht="14.25" customHeight="1">
      <c r="A573" s="9">
        <v>2022</v>
      </c>
      <c r="B573" s="9" t="s">
        <v>1885</v>
      </c>
      <c r="C573" s="9" t="s">
        <v>53</v>
      </c>
      <c r="D573" s="9" t="s">
        <v>21</v>
      </c>
      <c r="E573" s="11" t="s">
        <v>182</v>
      </c>
      <c r="F573" s="60" t="s">
        <v>1884</v>
      </c>
      <c r="G573" s="9" t="s">
        <v>20</v>
      </c>
      <c r="H573" s="58">
        <v>3699488</v>
      </c>
      <c r="I573" s="58"/>
      <c r="J573" s="58">
        <v>9966099</v>
      </c>
      <c r="K573" s="58">
        <v>6000800</v>
      </c>
      <c r="L573" s="58">
        <v>23994665</v>
      </c>
      <c r="M573" s="58">
        <v>11669871</v>
      </c>
      <c r="N573" s="57"/>
      <c r="O573" s="62">
        <v>1271884</v>
      </c>
      <c r="P573" s="58">
        <v>736943</v>
      </c>
      <c r="Q573" s="58">
        <v>-3657462</v>
      </c>
      <c r="R573" s="58">
        <v>27001097</v>
      </c>
      <c r="S573" s="58">
        <v>23343635</v>
      </c>
      <c r="T573" s="58">
        <v>706613</v>
      </c>
      <c r="U573" s="196"/>
      <c r="V573" s="58"/>
      <c r="W573" s="58">
        <v>10324152</v>
      </c>
      <c r="X573" s="61">
        <v>45094</v>
      </c>
      <c r="Y573" s="9" t="s">
        <v>60</v>
      </c>
    </row>
    <row r="574" spans="1:25" ht="14.25" customHeight="1">
      <c r="A574" s="9">
        <v>2022</v>
      </c>
      <c r="B574" s="10" t="s">
        <v>1060</v>
      </c>
      <c r="C574" s="9" t="s">
        <v>190</v>
      </c>
      <c r="D574" s="9" t="s">
        <v>21</v>
      </c>
      <c r="E574" s="11" t="s">
        <v>182</v>
      </c>
      <c r="F574" s="60" t="s">
        <v>1059</v>
      </c>
      <c r="G574" s="9" t="s">
        <v>20</v>
      </c>
      <c r="H574" s="58">
        <v>4367366</v>
      </c>
      <c r="I574" s="58">
        <v>-195</v>
      </c>
      <c r="J574" s="58">
        <v>41177622</v>
      </c>
      <c r="K574" s="58">
        <v>12593426</v>
      </c>
      <c r="L574" s="58">
        <v>47668679</v>
      </c>
      <c r="M574" s="58">
        <v>45361957</v>
      </c>
      <c r="N574" s="57">
        <v>10622727</v>
      </c>
      <c r="O574" s="62"/>
      <c r="P574" s="58">
        <v>3561663</v>
      </c>
      <c r="Q574" s="58">
        <v>-17618719</v>
      </c>
      <c r="R574" s="58">
        <v>122462418.40000001</v>
      </c>
      <c r="S574" s="58">
        <v>104843699.40000001</v>
      </c>
      <c r="T574" s="58">
        <v>3416594</v>
      </c>
      <c r="U574" s="196"/>
      <c r="V574" s="58"/>
      <c r="W574" s="58">
        <v>-25110082</v>
      </c>
      <c r="X574" s="61">
        <v>45172</v>
      </c>
      <c r="Y574" s="10" t="s">
        <v>60</v>
      </c>
    </row>
    <row r="575" spans="1:25" ht="14.25" customHeight="1">
      <c r="A575" s="9">
        <v>2022</v>
      </c>
      <c r="B575" s="10" t="s">
        <v>1058</v>
      </c>
      <c r="C575" s="9" t="s">
        <v>190</v>
      </c>
      <c r="D575" s="9" t="s">
        <v>21</v>
      </c>
      <c r="E575" s="11" t="s">
        <v>107</v>
      </c>
      <c r="F575" s="60" t="s">
        <v>1057</v>
      </c>
      <c r="G575" s="9" t="s">
        <v>20</v>
      </c>
      <c r="H575" s="58">
        <v>33620345</v>
      </c>
      <c r="I575" s="58">
        <v>-11500000</v>
      </c>
      <c r="J575" s="58">
        <v>164595629</v>
      </c>
      <c r="K575" s="58">
        <v>86545821</v>
      </c>
      <c r="L575" s="58">
        <v>201982698</v>
      </c>
      <c r="M575" s="58">
        <v>173910355</v>
      </c>
      <c r="O575" s="62">
        <v>51074168</v>
      </c>
      <c r="P575" s="58">
        <v>16660155</v>
      </c>
      <c r="Q575" s="58">
        <v>-70791290</v>
      </c>
      <c r="R575" s="58">
        <v>475607702</v>
      </c>
      <c r="S575" s="58">
        <v>404816412</v>
      </c>
      <c r="T575" s="58">
        <v>14629124</v>
      </c>
      <c r="U575" s="196">
        <v>-4435</v>
      </c>
      <c r="V575" s="58">
        <v>24895254</v>
      </c>
      <c r="W575" s="58">
        <v>-82408484</v>
      </c>
      <c r="X575" s="61">
        <v>45013</v>
      </c>
      <c r="Y575" s="9" t="s">
        <v>115</v>
      </c>
    </row>
    <row r="576" spans="1:25" ht="14.25" customHeight="1">
      <c r="A576" s="9">
        <v>2022</v>
      </c>
      <c r="B576" s="10" t="s">
        <v>1056</v>
      </c>
      <c r="C576" s="9" t="s">
        <v>190</v>
      </c>
      <c r="D576" s="9" t="s">
        <v>21</v>
      </c>
      <c r="E576" s="11" t="s">
        <v>253</v>
      </c>
      <c r="F576" s="60" t="s">
        <v>1055</v>
      </c>
      <c r="G576" s="9" t="s">
        <v>20</v>
      </c>
      <c r="H576" s="58">
        <v>13458597</v>
      </c>
      <c r="I576" s="58">
        <v>-230648</v>
      </c>
      <c r="J576" s="58">
        <v>39808387</v>
      </c>
      <c r="K576" s="58">
        <v>1273182</v>
      </c>
      <c r="L576" s="58">
        <v>72977355</v>
      </c>
      <c r="M576" s="58">
        <v>43635875</v>
      </c>
      <c r="N576" s="62">
        <v>15307539</v>
      </c>
      <c r="O576" s="62"/>
      <c r="P576" s="58">
        <v>4256764</v>
      </c>
      <c r="Q576" s="58">
        <v>-22715070</v>
      </c>
      <c r="R576" s="58">
        <v>136552803.30000001</v>
      </c>
      <c r="S576" s="58">
        <v>113837733.3</v>
      </c>
      <c r="T576" s="58">
        <v>4204057</v>
      </c>
      <c r="U576" s="196"/>
      <c r="V576" s="58">
        <v>11367093</v>
      </c>
      <c r="W576" s="58">
        <v>-22110933</v>
      </c>
      <c r="X576" s="61">
        <v>44949</v>
      </c>
      <c r="Y576" s="10" t="s">
        <v>60</v>
      </c>
    </row>
    <row r="577" spans="1:25" ht="14.25" customHeight="1">
      <c r="A577" s="51">
        <v>2022</v>
      </c>
      <c r="B577" s="132" t="s">
        <v>1054</v>
      </c>
      <c r="C577" s="51" t="s">
        <v>190</v>
      </c>
      <c r="D577" s="51" t="s">
        <v>21</v>
      </c>
      <c r="E577" s="51" t="s">
        <v>149</v>
      </c>
      <c r="F577" s="127" t="s">
        <v>1053</v>
      </c>
      <c r="G577" s="51" t="s">
        <v>20</v>
      </c>
      <c r="H577" s="128">
        <v>4419704</v>
      </c>
      <c r="I577" s="128"/>
      <c r="J577" s="128">
        <v>6461832</v>
      </c>
      <c r="K577" s="128">
        <v>1238500</v>
      </c>
      <c r="L577" s="128">
        <v>8229921</v>
      </c>
      <c r="M577" s="128">
        <v>7486608</v>
      </c>
      <c r="N577" s="133">
        <v>5767645</v>
      </c>
      <c r="O577" s="130"/>
      <c r="P577" s="128">
        <v>1235735</v>
      </c>
      <c r="Q577" s="128">
        <v>-3006047</v>
      </c>
      <c r="R577" s="128">
        <v>20710617</v>
      </c>
      <c r="S577" s="128">
        <v>17704570</v>
      </c>
      <c r="T577" s="128">
        <v>619577</v>
      </c>
      <c r="U577" s="196"/>
      <c r="V577" s="128">
        <v>770655</v>
      </c>
      <c r="W577" s="128">
        <v>-542932</v>
      </c>
      <c r="X577" s="131">
        <v>45172</v>
      </c>
      <c r="Y577" s="132" t="s">
        <v>60</v>
      </c>
    </row>
    <row r="578" spans="1:25" ht="14.25" customHeight="1">
      <c r="A578" s="9">
        <v>2022</v>
      </c>
      <c r="B578" s="10" t="s">
        <v>150</v>
      </c>
      <c r="C578" s="9" t="s">
        <v>54</v>
      </c>
      <c r="D578" s="9" t="s">
        <v>21</v>
      </c>
      <c r="E578" s="11" t="s">
        <v>149</v>
      </c>
      <c r="F578" s="60">
        <v>99035</v>
      </c>
      <c r="G578" s="9" t="s">
        <v>20</v>
      </c>
      <c r="H578" s="58"/>
      <c r="I578" s="58"/>
      <c r="J578" s="58">
        <v>5186178</v>
      </c>
      <c r="K578" s="58"/>
      <c r="L578" s="58">
        <v>5066994</v>
      </c>
      <c r="M578" s="58">
        <v>5064297</v>
      </c>
      <c r="O578" s="62">
        <v>1508462</v>
      </c>
      <c r="P578" s="58">
        <v>2313092</v>
      </c>
      <c r="Q578" s="58"/>
      <c r="R578" s="58"/>
      <c r="S578" s="58"/>
      <c r="T578" s="58"/>
      <c r="U578" s="196"/>
      <c r="V578" s="58"/>
      <c r="W578" s="58">
        <v>746312</v>
      </c>
      <c r="X578" s="61">
        <v>45016</v>
      </c>
      <c r="Y578" s="9"/>
    </row>
    <row r="579" spans="1:25" ht="14.25" customHeight="1">
      <c r="A579" s="9">
        <v>2022</v>
      </c>
      <c r="B579" s="9" t="s">
        <v>1883</v>
      </c>
      <c r="C579" s="9" t="s">
        <v>53</v>
      </c>
      <c r="D579" s="9" t="s">
        <v>21</v>
      </c>
      <c r="E579" s="11" t="s">
        <v>107</v>
      </c>
      <c r="F579" s="60">
        <v>38562</v>
      </c>
      <c r="G579" s="9" t="s">
        <v>20</v>
      </c>
      <c r="H579" s="58">
        <v>8931997</v>
      </c>
      <c r="I579" s="58">
        <v>-630000</v>
      </c>
      <c r="J579" s="58">
        <v>7019973</v>
      </c>
      <c r="K579" s="58">
        <v>3673039</v>
      </c>
      <c r="L579" s="58">
        <v>29181052</v>
      </c>
      <c r="M579" s="58">
        <v>10340115</v>
      </c>
      <c r="N579" s="57"/>
      <c r="O579" s="62">
        <v>3038534</v>
      </c>
      <c r="P579" s="58">
        <v>688903</v>
      </c>
      <c r="Q579" s="58">
        <v>-4113815</v>
      </c>
      <c r="R579" s="58">
        <v>36567244.439999998</v>
      </c>
      <c r="S579" s="58">
        <v>32453429.440000001</v>
      </c>
      <c r="T579" s="58">
        <v>1283178</v>
      </c>
      <c r="U579" s="196"/>
      <c r="V579" s="58"/>
      <c r="W579" s="58">
        <v>4257519</v>
      </c>
      <c r="X579" s="61">
        <v>45015</v>
      </c>
      <c r="Y579" s="9" t="s">
        <v>60</v>
      </c>
    </row>
    <row r="580" spans="1:25" ht="14.25" customHeight="1">
      <c r="A580" s="9">
        <v>2022</v>
      </c>
      <c r="B580" s="10" t="s">
        <v>5659</v>
      </c>
      <c r="C580" s="10" t="s">
        <v>190</v>
      </c>
      <c r="D580" s="9" t="s">
        <v>21</v>
      </c>
      <c r="E580" s="11" t="s">
        <v>107</v>
      </c>
      <c r="F580" s="60" t="s">
        <v>5660</v>
      </c>
      <c r="G580" s="9" t="s">
        <v>20</v>
      </c>
      <c r="H580" s="58">
        <v>13492650</v>
      </c>
      <c r="I580" s="58">
        <v>-28408</v>
      </c>
      <c r="J580" s="58">
        <v>26943128</v>
      </c>
      <c r="K580" s="58">
        <v>21955831</v>
      </c>
      <c r="L580" s="58">
        <v>34394774</v>
      </c>
      <c r="M580" s="58">
        <v>31467336</v>
      </c>
      <c r="N580" s="57">
        <v>14994271</v>
      </c>
      <c r="O580" s="62">
        <v>283833</v>
      </c>
      <c r="P580" s="58">
        <v>2452521</v>
      </c>
      <c r="Q580" s="58">
        <v>-12530629</v>
      </c>
      <c r="R580" s="58">
        <v>84864366.674240127</v>
      </c>
      <c r="S580" s="58">
        <v>72333737.674240127</v>
      </c>
      <c r="T580" s="58">
        <v>2567289</v>
      </c>
      <c r="U580" s="196"/>
      <c r="V580" s="58">
        <v>26242924</v>
      </c>
      <c r="W580" s="58">
        <v>-25634879</v>
      </c>
      <c r="X580" s="61">
        <v>44910</v>
      </c>
      <c r="Y580" s="10" t="s">
        <v>60</v>
      </c>
    </row>
    <row r="581" spans="1:25" ht="14.25" customHeight="1">
      <c r="A581" s="9">
        <v>2022</v>
      </c>
      <c r="B581" s="10" t="s">
        <v>1052</v>
      </c>
      <c r="C581" s="9" t="s">
        <v>190</v>
      </c>
      <c r="D581" s="9" t="s">
        <v>21</v>
      </c>
      <c r="E581" s="11" t="s">
        <v>107</v>
      </c>
      <c r="F581" s="60" t="s">
        <v>1051</v>
      </c>
      <c r="G581" s="9" t="s">
        <v>20</v>
      </c>
      <c r="H581" s="58">
        <v>3344636</v>
      </c>
      <c r="I581" s="58">
        <v>-75000</v>
      </c>
      <c r="J581" s="58">
        <v>18956503</v>
      </c>
      <c r="K581" s="58">
        <v>19466046</v>
      </c>
      <c r="L581" s="58">
        <v>22917442</v>
      </c>
      <c r="M581" s="58">
        <v>18996083</v>
      </c>
      <c r="N581" s="56">
        <v>4078743</v>
      </c>
      <c r="O581" s="62"/>
      <c r="P581" s="58">
        <v>1529756</v>
      </c>
      <c r="Q581" s="58">
        <v>-7377874</v>
      </c>
      <c r="R581" s="58">
        <v>53209731</v>
      </c>
      <c r="S581" s="58">
        <v>45831857</v>
      </c>
      <c r="T581" s="58">
        <v>1586086</v>
      </c>
      <c r="U581" s="196"/>
      <c r="V581" s="58">
        <v>2690000</v>
      </c>
      <c r="W581" s="58">
        <v>-9771044</v>
      </c>
      <c r="X581" s="61">
        <v>45007</v>
      </c>
      <c r="Y581" s="10" t="s">
        <v>60</v>
      </c>
    </row>
    <row r="582" spans="1:25" ht="14.25" customHeight="1">
      <c r="A582" s="9">
        <v>2022</v>
      </c>
      <c r="B582" s="10" t="s">
        <v>5379</v>
      </c>
      <c r="C582" s="10" t="s">
        <v>190</v>
      </c>
      <c r="D582" s="9" t="s">
        <v>21</v>
      </c>
      <c r="E582" s="11" t="s">
        <v>123</v>
      </c>
      <c r="F582" s="60" t="s">
        <v>5661</v>
      </c>
      <c r="G582" s="9" t="s">
        <v>20</v>
      </c>
      <c r="H582" s="58">
        <v>963877</v>
      </c>
      <c r="I582" s="58"/>
      <c r="J582" s="58">
        <v>1308777</v>
      </c>
      <c r="K582" s="58"/>
      <c r="L582" s="58">
        <v>1513437</v>
      </c>
      <c r="M582" s="58">
        <v>1413960</v>
      </c>
      <c r="N582" s="56">
        <v>1274402</v>
      </c>
      <c r="O582" s="62"/>
      <c r="P582" s="58">
        <v>253735</v>
      </c>
      <c r="Q582" s="58">
        <v>-759617</v>
      </c>
      <c r="R582" s="58">
        <v>4897589.4404826416</v>
      </c>
      <c r="S582" s="58">
        <v>4137972.4404826416</v>
      </c>
      <c r="T582" s="58">
        <v>138988</v>
      </c>
      <c r="U582" s="196"/>
      <c r="V582" s="58"/>
      <c r="W582" s="58">
        <v>410502</v>
      </c>
      <c r="X582" s="61">
        <v>44862</v>
      </c>
      <c r="Y582" s="10" t="s">
        <v>60</v>
      </c>
    </row>
    <row r="583" spans="1:25" ht="14.25" customHeight="1">
      <c r="A583" s="9">
        <v>2022</v>
      </c>
      <c r="B583" s="10" t="s">
        <v>1050</v>
      </c>
      <c r="C583" s="9" t="s">
        <v>190</v>
      </c>
      <c r="D583" s="9" t="s">
        <v>21</v>
      </c>
      <c r="E583" s="11" t="s">
        <v>253</v>
      </c>
      <c r="F583" s="60" t="s">
        <v>1049</v>
      </c>
      <c r="G583" s="9" t="s">
        <v>20</v>
      </c>
      <c r="H583" s="58">
        <v>4672060</v>
      </c>
      <c r="I583" s="58">
        <v>-137500</v>
      </c>
      <c r="J583" s="58">
        <v>5177260</v>
      </c>
      <c r="K583" s="58">
        <v>30130</v>
      </c>
      <c r="L583" s="58">
        <v>6411851</v>
      </c>
      <c r="M583" s="58">
        <v>5718093</v>
      </c>
      <c r="O583" s="62">
        <v>5236763</v>
      </c>
      <c r="P583" s="58">
        <v>718640</v>
      </c>
      <c r="Q583" s="58">
        <v>-2917960</v>
      </c>
      <c r="R583" s="58">
        <v>20045419</v>
      </c>
      <c r="S583" s="58">
        <v>17127459</v>
      </c>
      <c r="T583" s="58">
        <v>609320</v>
      </c>
      <c r="U583" s="196">
        <v>-202</v>
      </c>
      <c r="V583" s="58">
        <v>656090</v>
      </c>
      <c r="W583" s="58">
        <v>813623</v>
      </c>
      <c r="X583" s="61">
        <v>44911</v>
      </c>
      <c r="Y583" s="9" t="s">
        <v>115</v>
      </c>
    </row>
    <row r="584" spans="1:25" ht="14.25" customHeight="1">
      <c r="A584" s="9">
        <v>2022</v>
      </c>
      <c r="B584" s="10" t="s">
        <v>5312</v>
      </c>
      <c r="C584" s="10" t="s">
        <v>190</v>
      </c>
      <c r="D584" s="9" t="s">
        <v>21</v>
      </c>
      <c r="E584" s="11" t="s">
        <v>94</v>
      </c>
      <c r="F584" s="60" t="s">
        <v>5662</v>
      </c>
      <c r="G584" s="9" t="s">
        <v>20</v>
      </c>
      <c r="H584" s="58">
        <v>301519</v>
      </c>
      <c r="I584" s="58">
        <v>-15639</v>
      </c>
      <c r="J584" s="58">
        <v>470304</v>
      </c>
      <c r="K584" s="58"/>
      <c r="L584" s="58">
        <v>568981</v>
      </c>
      <c r="M584" s="58">
        <v>570251</v>
      </c>
      <c r="N584" s="56">
        <v>362769</v>
      </c>
      <c r="O584" s="62"/>
      <c r="P584" s="58">
        <v>64398</v>
      </c>
      <c r="Q584" s="58">
        <v>-99990</v>
      </c>
      <c r="R584" s="58">
        <v>643195.14170040493</v>
      </c>
      <c r="S584" s="58">
        <v>543205.14170040493</v>
      </c>
      <c r="T584" s="58">
        <v>18399</v>
      </c>
      <c r="U584" s="196"/>
      <c r="V584" s="58"/>
      <c r="W584" s="58">
        <v>433292</v>
      </c>
      <c r="X584" s="61">
        <v>45324</v>
      </c>
      <c r="Y584" s="10" t="s">
        <v>60</v>
      </c>
    </row>
    <row r="585" spans="1:25" ht="14.25" customHeight="1">
      <c r="A585" s="9">
        <v>2022</v>
      </c>
      <c r="B585" s="10" t="s">
        <v>1048</v>
      </c>
      <c r="C585" s="9" t="s">
        <v>190</v>
      </c>
      <c r="D585" s="9" t="s">
        <v>21</v>
      </c>
      <c r="E585" s="11" t="s">
        <v>127</v>
      </c>
      <c r="F585" s="60" t="s">
        <v>1047</v>
      </c>
      <c r="G585" s="9" t="s">
        <v>20</v>
      </c>
      <c r="H585" s="58">
        <v>5188534</v>
      </c>
      <c r="I585" s="58">
        <v>-2709823</v>
      </c>
      <c r="J585" s="58">
        <v>21838267</v>
      </c>
      <c r="K585" s="58">
        <v>23607343</v>
      </c>
      <c r="L585" s="58">
        <v>29199072</v>
      </c>
      <c r="M585" s="58">
        <v>24428180</v>
      </c>
      <c r="O585" s="62">
        <v>8290604</v>
      </c>
      <c r="P585" s="58">
        <v>4393542</v>
      </c>
      <c r="Q585" s="58">
        <v>-9583146</v>
      </c>
      <c r="R585" s="58">
        <v>62342528.744939275</v>
      </c>
      <c r="S585" s="58">
        <v>52759382.744939275</v>
      </c>
      <c r="T585" s="58">
        <v>1840941</v>
      </c>
      <c r="U585" s="196">
        <v>-512.44444444444446</v>
      </c>
      <c r="V585" s="58">
        <v>64055.555555555555</v>
      </c>
      <c r="W585" s="58">
        <v>-10932588</v>
      </c>
      <c r="X585" s="61">
        <v>45235</v>
      </c>
      <c r="Y585" s="9" t="s">
        <v>115</v>
      </c>
    </row>
    <row r="586" spans="1:25" ht="14.25" customHeight="1">
      <c r="A586" s="51">
        <v>2022</v>
      </c>
      <c r="B586" s="132" t="s">
        <v>5024</v>
      </c>
      <c r="C586" s="132" t="s">
        <v>190</v>
      </c>
      <c r="D586" s="51" t="s">
        <v>21</v>
      </c>
      <c r="E586" s="51" t="s">
        <v>127</v>
      </c>
      <c r="F586" s="127" t="s">
        <v>5663</v>
      </c>
      <c r="G586" s="51" t="s">
        <v>20</v>
      </c>
      <c r="H586" s="128">
        <v>308945</v>
      </c>
      <c r="I586" s="128"/>
      <c r="J586" s="128">
        <v>469233</v>
      </c>
      <c r="K586" s="128"/>
      <c r="L586" s="128">
        <v>568016</v>
      </c>
      <c r="M586" s="128">
        <v>570379</v>
      </c>
      <c r="N586" s="129"/>
      <c r="O586" s="134">
        <v>395942</v>
      </c>
      <c r="P586" s="128">
        <v>69340</v>
      </c>
      <c r="Q586" s="128">
        <v>-251293</v>
      </c>
      <c r="R586" s="128">
        <v>1424164.5983441642</v>
      </c>
      <c r="S586" s="128">
        <v>1172871.5983441642</v>
      </c>
      <c r="T586" s="128">
        <v>39910</v>
      </c>
      <c r="U586" s="196"/>
      <c r="V586" s="128"/>
      <c r="W586" s="128">
        <v>-29086</v>
      </c>
      <c r="X586" s="131">
        <v>44999</v>
      </c>
      <c r="Y586" s="132" t="s">
        <v>60</v>
      </c>
    </row>
    <row r="587" spans="1:25" ht="14.25" customHeight="1">
      <c r="A587" s="9">
        <v>2022</v>
      </c>
      <c r="B587" s="10" t="s">
        <v>5362</v>
      </c>
      <c r="C587" s="10" t="s">
        <v>190</v>
      </c>
      <c r="D587" s="9" t="s">
        <v>21</v>
      </c>
      <c r="E587" s="11" t="s">
        <v>78</v>
      </c>
      <c r="F587" s="60" t="s">
        <v>5664</v>
      </c>
      <c r="G587" s="9" t="s">
        <v>20</v>
      </c>
      <c r="H587" s="58">
        <v>2190267</v>
      </c>
      <c r="I587" s="58"/>
      <c r="J587" s="58">
        <v>1599738</v>
      </c>
      <c r="K587" s="58"/>
      <c r="L587" s="58">
        <v>1926182</v>
      </c>
      <c r="M587" s="58">
        <v>2047687</v>
      </c>
      <c r="O587" s="62">
        <v>2614523</v>
      </c>
      <c r="P587" s="58">
        <v>376046</v>
      </c>
      <c r="Q587" s="58">
        <v>-716130</v>
      </c>
      <c r="R587" s="58">
        <v>5080038.1578947371</v>
      </c>
      <c r="S587" s="58">
        <v>4363908.1578947371</v>
      </c>
      <c r="T587" s="58">
        <v>130891</v>
      </c>
      <c r="U587" s="196"/>
      <c r="V587" s="58">
        <v>347251</v>
      </c>
      <c r="W587" s="58">
        <v>1247339</v>
      </c>
      <c r="X587" s="61">
        <v>44985</v>
      </c>
      <c r="Y587" s="10" t="s">
        <v>60</v>
      </c>
    </row>
    <row r="588" spans="1:25" ht="14.25" customHeight="1">
      <c r="A588" s="9">
        <v>2022</v>
      </c>
      <c r="B588" s="10" t="s">
        <v>4980</v>
      </c>
      <c r="C588" s="10" t="s">
        <v>190</v>
      </c>
      <c r="D588" s="9" t="s">
        <v>21</v>
      </c>
      <c r="E588" s="11" t="s">
        <v>36</v>
      </c>
      <c r="F588" s="60" t="s">
        <v>5665</v>
      </c>
      <c r="G588" s="9" t="s">
        <v>20</v>
      </c>
      <c r="H588" s="58">
        <v>2178434</v>
      </c>
      <c r="I588" s="58">
        <v>-73782</v>
      </c>
      <c r="J588" s="58">
        <v>7094825</v>
      </c>
      <c r="K588" s="58">
        <v>17219</v>
      </c>
      <c r="L588" s="58">
        <v>7537076</v>
      </c>
      <c r="M588" s="58">
        <v>7580484</v>
      </c>
      <c r="O588" s="62">
        <v>3060092</v>
      </c>
      <c r="P588" s="58">
        <v>414551</v>
      </c>
      <c r="Q588" s="58">
        <v>-3389853</v>
      </c>
      <c r="R588" s="58">
        <v>23379715.634868421</v>
      </c>
      <c r="S588" s="58">
        <v>19989862.634868421</v>
      </c>
      <c r="T588" s="58">
        <v>746098</v>
      </c>
      <c r="U588" s="196"/>
      <c r="V588" s="58">
        <v>434023</v>
      </c>
      <c r="W588" s="58">
        <v>-2964923</v>
      </c>
      <c r="X588" s="61">
        <v>44904</v>
      </c>
      <c r="Y588" s="10" t="s">
        <v>5666</v>
      </c>
    </row>
    <row r="589" spans="1:25" ht="14.25" customHeight="1">
      <c r="A589" s="9">
        <v>2022</v>
      </c>
      <c r="B589" s="10" t="s">
        <v>1046</v>
      </c>
      <c r="C589" s="9" t="s">
        <v>190</v>
      </c>
      <c r="D589" s="9" t="s">
        <v>21</v>
      </c>
      <c r="E589" s="11" t="s">
        <v>147</v>
      </c>
      <c r="F589" s="60" t="s">
        <v>1045</v>
      </c>
      <c r="G589" s="9" t="s">
        <v>20</v>
      </c>
      <c r="H589" s="58">
        <v>12507848</v>
      </c>
      <c r="I589" s="58"/>
      <c r="J589" s="58">
        <v>58895620</v>
      </c>
      <c r="K589" s="58">
        <v>48974667</v>
      </c>
      <c r="L589" s="58">
        <v>73064314</v>
      </c>
      <c r="M589" s="58">
        <v>64927895</v>
      </c>
      <c r="N589" s="57"/>
      <c r="O589" s="62">
        <v>25767500</v>
      </c>
      <c r="P589" s="58">
        <v>17491427</v>
      </c>
      <c r="Q589" s="58">
        <v>-23418088</v>
      </c>
      <c r="R589" s="58">
        <v>155616411.5131579</v>
      </c>
      <c r="S589" s="58">
        <v>132198323.5131579</v>
      </c>
      <c r="T589" s="58">
        <v>4807141</v>
      </c>
      <c r="U589" s="196">
        <v>304911</v>
      </c>
      <c r="V589" s="58">
        <v>7378460</v>
      </c>
      <c r="W589" s="58">
        <v>-35045762</v>
      </c>
      <c r="X589" s="61">
        <v>44980</v>
      </c>
      <c r="Y589" s="10" t="s">
        <v>60</v>
      </c>
    </row>
    <row r="590" spans="1:25" ht="14.25" customHeight="1">
      <c r="A590" s="9">
        <v>2022</v>
      </c>
      <c r="B590" s="10" t="s">
        <v>1044</v>
      </c>
      <c r="C590" s="9" t="s">
        <v>190</v>
      </c>
      <c r="D590" s="9" t="s">
        <v>21</v>
      </c>
      <c r="E590" s="11" t="s">
        <v>34</v>
      </c>
      <c r="F590" s="60" t="s">
        <v>1043</v>
      </c>
      <c r="G590" s="9" t="s">
        <v>20</v>
      </c>
      <c r="H590" s="58">
        <v>10377383</v>
      </c>
      <c r="I590" s="58"/>
      <c r="J590" s="58">
        <v>57359109</v>
      </c>
      <c r="K590" s="58">
        <v>76046920</v>
      </c>
      <c r="L590" s="58">
        <v>64112318</v>
      </c>
      <c r="M590" s="58">
        <v>56756824</v>
      </c>
      <c r="O590" s="62">
        <v>13335670</v>
      </c>
      <c r="P590" s="58">
        <v>4729842</v>
      </c>
      <c r="Q590" s="58">
        <v>-27294451</v>
      </c>
      <c r="R590" s="58">
        <v>188383132.38866398</v>
      </c>
      <c r="S590" s="58">
        <v>161088681.38866398</v>
      </c>
      <c r="T590" s="58">
        <v>5639882</v>
      </c>
      <c r="U590" s="196">
        <v>-1925</v>
      </c>
      <c r="V590" s="58">
        <v>7005261</v>
      </c>
      <c r="W590" s="58">
        <v>-35580823</v>
      </c>
      <c r="X590" s="61">
        <v>44929</v>
      </c>
      <c r="Y590" s="9" t="s">
        <v>115</v>
      </c>
    </row>
    <row r="591" spans="1:25" ht="14.25" customHeight="1">
      <c r="A591" s="9">
        <v>2022</v>
      </c>
      <c r="B591" s="9" t="s">
        <v>1882</v>
      </c>
      <c r="C591" s="9" t="s">
        <v>53</v>
      </c>
      <c r="D591" s="9" t="s">
        <v>21</v>
      </c>
      <c r="E591" s="11" t="s">
        <v>134</v>
      </c>
      <c r="F591" s="60">
        <v>39290</v>
      </c>
      <c r="G591" s="9" t="s">
        <v>20</v>
      </c>
      <c r="H591" s="58">
        <v>14405269</v>
      </c>
      <c r="I591" s="58">
        <v>-6496525</v>
      </c>
      <c r="J591" s="58">
        <v>116701731</v>
      </c>
      <c r="K591" s="58">
        <v>123393394</v>
      </c>
      <c r="L591" s="58">
        <v>103318527</v>
      </c>
      <c r="M591" s="58">
        <v>55718868</v>
      </c>
      <c r="N591" s="57"/>
      <c r="O591" s="62">
        <v>15287805</v>
      </c>
      <c r="P591" s="58">
        <v>4261123</v>
      </c>
      <c r="Q591" s="58">
        <v>-58330076</v>
      </c>
      <c r="R591" s="58">
        <v>303075774.19999999</v>
      </c>
      <c r="S591" s="58">
        <v>244745698.19999999</v>
      </c>
      <c r="T591" s="58">
        <v>9647327</v>
      </c>
      <c r="U591" s="196">
        <v>4436683</v>
      </c>
      <c r="V591" s="58">
        <v>8227672</v>
      </c>
      <c r="W591" s="58">
        <v>-34304184</v>
      </c>
      <c r="X591" s="61">
        <v>45016</v>
      </c>
      <c r="Y591" s="9" t="s">
        <v>60</v>
      </c>
    </row>
    <row r="592" spans="1:25" ht="14.25" customHeight="1">
      <c r="A592" s="9">
        <v>2022</v>
      </c>
      <c r="B592" s="10" t="s">
        <v>1042</v>
      </c>
      <c r="C592" s="9" t="s">
        <v>190</v>
      </c>
      <c r="D592" s="9" t="s">
        <v>21</v>
      </c>
      <c r="E592" s="11" t="s">
        <v>134</v>
      </c>
      <c r="F592" s="60" t="s">
        <v>1041</v>
      </c>
      <c r="G592" s="9" t="s">
        <v>20</v>
      </c>
      <c r="H592" s="58">
        <v>15816702</v>
      </c>
      <c r="I592" s="58">
        <v>-450000</v>
      </c>
      <c r="J592" s="58">
        <v>67368080</v>
      </c>
      <c r="K592" s="58">
        <v>42042094</v>
      </c>
      <c r="L592" s="58">
        <v>79351781</v>
      </c>
      <c r="M592" s="58">
        <v>74040790</v>
      </c>
      <c r="O592" s="62">
        <v>13638672</v>
      </c>
      <c r="P592" s="58">
        <v>3528067</v>
      </c>
      <c r="Q592" s="58">
        <v>-35237923</v>
      </c>
      <c r="R592" s="58">
        <v>240261828.74493927</v>
      </c>
      <c r="S592" s="58">
        <v>205023905.74493927</v>
      </c>
      <c r="T592" s="58">
        <v>7167342</v>
      </c>
      <c r="U592" s="196">
        <v>-2358.8015873015875</v>
      </c>
      <c r="V592" s="58">
        <v>13328639.198412698</v>
      </c>
      <c r="W592" s="58">
        <v>-56011173</v>
      </c>
      <c r="X592" s="61">
        <v>44946</v>
      </c>
      <c r="Y592" s="9" t="s">
        <v>115</v>
      </c>
    </row>
    <row r="593" spans="1:25" ht="14.25" customHeight="1">
      <c r="A593" s="9">
        <v>2022</v>
      </c>
      <c r="B593" s="30" t="s">
        <v>2144</v>
      </c>
      <c r="C593" s="9" t="s">
        <v>53</v>
      </c>
      <c r="D593" s="9" t="s">
        <v>21</v>
      </c>
      <c r="E593" s="11" t="s">
        <v>34</v>
      </c>
      <c r="F593" s="60" t="s">
        <v>5568</v>
      </c>
      <c r="G593" s="9" t="s">
        <v>20</v>
      </c>
      <c r="H593" s="58">
        <v>8028527</v>
      </c>
      <c r="I593" s="58">
        <v>-202444</v>
      </c>
      <c r="J593" s="58">
        <v>3147086</v>
      </c>
      <c r="K593" s="58">
        <v>69274</v>
      </c>
      <c r="L593" s="58">
        <v>6865681</v>
      </c>
      <c r="M593" s="58">
        <v>3552669</v>
      </c>
      <c r="N593" s="56"/>
      <c r="O593" s="62">
        <v>8400708</v>
      </c>
      <c r="P593" s="58">
        <v>590854</v>
      </c>
      <c r="Q593" s="58">
        <v>-700644</v>
      </c>
      <c r="R593" s="58">
        <v>7398563.8859556485</v>
      </c>
      <c r="S593" s="58">
        <v>6697919.8859556485</v>
      </c>
      <c r="T593" s="58">
        <v>122719</v>
      </c>
      <c r="U593" s="196"/>
      <c r="V593" s="58">
        <v>457637</v>
      </c>
      <c r="W593" s="58">
        <v>6290009</v>
      </c>
      <c r="X593" s="61">
        <v>44900</v>
      </c>
      <c r="Y593" s="10" t="s">
        <v>60</v>
      </c>
    </row>
    <row r="594" spans="1:25" ht="14.25" customHeight="1">
      <c r="A594" s="9">
        <v>2022</v>
      </c>
      <c r="B594" s="30" t="s">
        <v>5470</v>
      </c>
      <c r="C594" s="9" t="s">
        <v>190</v>
      </c>
      <c r="D594" s="9" t="s">
        <v>21</v>
      </c>
      <c r="E594" s="11" t="s">
        <v>27</v>
      </c>
      <c r="F594" s="60" t="s">
        <v>5471</v>
      </c>
      <c r="G594" s="9" t="s">
        <v>20</v>
      </c>
      <c r="H594" s="58">
        <v>1609756</v>
      </c>
      <c r="I594" s="58">
        <v>-34543</v>
      </c>
      <c r="J594" s="58">
        <v>7112043</v>
      </c>
      <c r="K594" s="58">
        <v>14553304</v>
      </c>
      <c r="L594" s="58">
        <v>8526535</v>
      </c>
      <c r="M594" s="58">
        <v>7252245</v>
      </c>
      <c r="N594" s="57"/>
      <c r="O594" s="62">
        <v>2604514</v>
      </c>
      <c r="P594" s="58">
        <v>643769</v>
      </c>
      <c r="Q594" s="58">
        <v>-4447667</v>
      </c>
      <c r="R594" s="58">
        <v>29154698.141324114</v>
      </c>
      <c r="S594" s="58">
        <v>24707031.141324114</v>
      </c>
      <c r="T594" s="58">
        <v>871825</v>
      </c>
      <c r="U594" s="196"/>
      <c r="V594" s="58">
        <v>584636</v>
      </c>
      <c r="W594" s="58">
        <v>-5627765</v>
      </c>
      <c r="X594" s="61">
        <v>44992</v>
      </c>
      <c r="Y594" s="10" t="s">
        <v>60</v>
      </c>
    </row>
    <row r="595" spans="1:25" ht="14.25" customHeight="1">
      <c r="A595" s="9">
        <v>2022</v>
      </c>
      <c r="B595" s="9" t="s">
        <v>1881</v>
      </c>
      <c r="C595" s="9" t="s">
        <v>53</v>
      </c>
      <c r="D595" s="9" t="s">
        <v>21</v>
      </c>
      <c r="E595" s="11" t="s">
        <v>28</v>
      </c>
      <c r="F595" s="60">
        <v>40004</v>
      </c>
      <c r="G595" s="9" t="s">
        <v>20</v>
      </c>
      <c r="H595" s="58">
        <v>42751878</v>
      </c>
      <c r="I595" s="58">
        <v>-1583148</v>
      </c>
      <c r="J595" s="58">
        <v>55853067</v>
      </c>
      <c r="K595" s="58">
        <v>39323516</v>
      </c>
      <c r="L595" s="58">
        <v>84154118</v>
      </c>
      <c r="M595" s="58">
        <v>60390589</v>
      </c>
      <c r="N595" s="57"/>
      <c r="O595" s="62">
        <v>48428817</v>
      </c>
      <c r="P595" s="58">
        <v>5498487</v>
      </c>
      <c r="Q595" s="58">
        <v>-73147964</v>
      </c>
      <c r="R595" s="58">
        <v>331351188</v>
      </c>
      <c r="S595" s="58">
        <v>258203224</v>
      </c>
      <c r="T595" s="58">
        <v>11929173</v>
      </c>
      <c r="U595" s="196">
        <v>6242334</v>
      </c>
      <c r="V595" s="58">
        <v>6746266</v>
      </c>
      <c r="W595" s="58">
        <v>-32126370</v>
      </c>
      <c r="X595" s="61">
        <v>45106</v>
      </c>
      <c r="Y595" s="9"/>
    </row>
    <row r="596" spans="1:25" ht="14.25" customHeight="1">
      <c r="A596" s="9">
        <v>2022</v>
      </c>
      <c r="B596" s="10" t="s">
        <v>1040</v>
      </c>
      <c r="C596" s="9" t="s">
        <v>190</v>
      </c>
      <c r="D596" s="9" t="s">
        <v>21</v>
      </c>
      <c r="E596" s="11" t="s">
        <v>28</v>
      </c>
      <c r="F596" s="60" t="s">
        <v>1039</v>
      </c>
      <c r="G596" s="9" t="s">
        <v>20</v>
      </c>
      <c r="H596" s="58">
        <v>45591837</v>
      </c>
      <c r="I596" s="58"/>
      <c r="J596" s="58">
        <v>161128506</v>
      </c>
      <c r="K596" s="58">
        <v>74293872</v>
      </c>
      <c r="L596" s="58">
        <v>192931257</v>
      </c>
      <c r="M596" s="58">
        <v>182849050</v>
      </c>
      <c r="N596" s="57"/>
      <c r="O596" s="62">
        <v>43076872</v>
      </c>
      <c r="P596" s="58">
        <v>8521876</v>
      </c>
      <c r="Q596" s="58">
        <v>-87010246</v>
      </c>
      <c r="R596" s="58">
        <v>588199329</v>
      </c>
      <c r="S596" s="58">
        <v>501189083</v>
      </c>
      <c r="T596" s="58">
        <v>17049373</v>
      </c>
      <c r="U596" s="196"/>
      <c r="V596" s="58">
        <v>42886638</v>
      </c>
      <c r="W596" s="58">
        <v>-136352988</v>
      </c>
      <c r="X596" s="61">
        <v>45078</v>
      </c>
      <c r="Y596" s="10" t="s">
        <v>60</v>
      </c>
    </row>
    <row r="597" spans="1:25" ht="14.25" customHeight="1">
      <c r="A597" s="9">
        <v>2022</v>
      </c>
      <c r="B597" s="9" t="s">
        <v>1880</v>
      </c>
      <c r="C597" s="9" t="s">
        <v>53</v>
      </c>
      <c r="D597" s="9" t="s">
        <v>21</v>
      </c>
      <c r="E597" s="11" t="s">
        <v>34</v>
      </c>
      <c r="F597" s="60">
        <v>40032</v>
      </c>
      <c r="G597" s="9" t="s">
        <v>20</v>
      </c>
      <c r="H597" s="58">
        <v>52041931</v>
      </c>
      <c r="I597" s="58">
        <v>-7834183</v>
      </c>
      <c r="J597" s="58">
        <v>35012743</v>
      </c>
      <c r="K597" s="58">
        <v>6728133</v>
      </c>
      <c r="L597" s="58">
        <v>58337383</v>
      </c>
      <c r="M597" s="58">
        <v>46901258</v>
      </c>
      <c r="N597" s="57"/>
      <c r="O597" s="62">
        <v>53308434</v>
      </c>
      <c r="P597" s="58">
        <v>7061791</v>
      </c>
      <c r="Q597" s="58">
        <v>-6690811</v>
      </c>
      <c r="R597" s="58">
        <v>76019477.959999993</v>
      </c>
      <c r="S597" s="58">
        <v>69328666.959999993</v>
      </c>
      <c r="T597" s="58">
        <v>2250108</v>
      </c>
      <c r="U597" s="196">
        <v>27614628</v>
      </c>
      <c r="V597" s="58">
        <v>19838930</v>
      </c>
      <c r="W597" s="58">
        <v>67906231</v>
      </c>
      <c r="X597" s="61">
        <v>45005</v>
      </c>
      <c r="Y597" s="9" t="s">
        <v>60</v>
      </c>
    </row>
    <row r="598" spans="1:25" ht="14.25" customHeight="1">
      <c r="A598" s="9">
        <v>2022</v>
      </c>
      <c r="B598" s="9" t="s">
        <v>1879</v>
      </c>
      <c r="C598" s="9" t="s">
        <v>53</v>
      </c>
      <c r="D598" s="9" t="s">
        <v>21</v>
      </c>
      <c r="E598" s="11" t="s">
        <v>134</v>
      </c>
      <c r="F598" s="60">
        <v>40256</v>
      </c>
      <c r="G598" s="9" t="s">
        <v>20</v>
      </c>
      <c r="H598" s="58">
        <v>13978970</v>
      </c>
      <c r="I598" s="58">
        <v>-400000</v>
      </c>
      <c r="J598" s="58">
        <v>11596625</v>
      </c>
      <c r="K598" s="58">
        <v>396196</v>
      </c>
      <c r="L598" s="58">
        <v>20053062</v>
      </c>
      <c r="M598" s="58">
        <v>14320560</v>
      </c>
      <c r="N598" s="57"/>
      <c r="O598" s="62">
        <v>16750636</v>
      </c>
      <c r="P598" s="58">
        <v>6690799</v>
      </c>
      <c r="Q598" s="58">
        <v>-9370033</v>
      </c>
      <c r="R598" s="58">
        <v>78865089.829999998</v>
      </c>
      <c r="S598" s="58">
        <v>69495056.829999998</v>
      </c>
      <c r="T598" s="58">
        <v>2054045</v>
      </c>
      <c r="U598" s="196">
        <v>2929401</v>
      </c>
      <c r="V598" s="58">
        <v>2781003</v>
      </c>
      <c r="W598" s="58">
        <v>26217607</v>
      </c>
      <c r="X598" s="61">
        <v>45172</v>
      </c>
      <c r="Y598" s="9" t="s">
        <v>60</v>
      </c>
    </row>
    <row r="599" spans="1:25" ht="14.25" customHeight="1">
      <c r="A599" s="9">
        <v>2022</v>
      </c>
      <c r="B599" s="9" t="s">
        <v>1878</v>
      </c>
      <c r="C599" s="9" t="s">
        <v>53</v>
      </c>
      <c r="D599" s="9" t="s">
        <v>21</v>
      </c>
      <c r="E599" s="11" t="s">
        <v>34</v>
      </c>
      <c r="F599" s="60">
        <v>40340</v>
      </c>
      <c r="G599" s="9" t="s">
        <v>20</v>
      </c>
      <c r="H599" s="58">
        <v>15915585</v>
      </c>
      <c r="I599" s="58">
        <v>-879776</v>
      </c>
      <c r="J599" s="58">
        <v>16680602</v>
      </c>
      <c r="K599" s="58">
        <v>26832070</v>
      </c>
      <c r="L599" s="58">
        <v>32436492</v>
      </c>
      <c r="M599" s="58">
        <v>16760519</v>
      </c>
      <c r="N599" s="58">
        <v>405668</v>
      </c>
      <c r="O599" s="62">
        <v>12480841</v>
      </c>
      <c r="P599" s="58">
        <v>3073932</v>
      </c>
      <c r="Q599" s="58">
        <v>1250787</v>
      </c>
      <c r="R599" s="58">
        <v>24334377.43</v>
      </c>
      <c r="S599" s="58">
        <v>25585164.43</v>
      </c>
      <c r="T599" s="58">
        <v>451548</v>
      </c>
      <c r="U599" s="196">
        <v>4774302</v>
      </c>
      <c r="V599" s="58">
        <v>4088989</v>
      </c>
      <c r="W599" s="58">
        <v>26693694</v>
      </c>
      <c r="X599" s="61">
        <v>45015</v>
      </c>
      <c r="Y599" s="9" t="s">
        <v>60</v>
      </c>
    </row>
    <row r="600" spans="1:25" ht="14.25" customHeight="1">
      <c r="A600" s="9">
        <v>2022</v>
      </c>
      <c r="B600" s="30" t="s">
        <v>2145</v>
      </c>
      <c r="C600" s="9" t="s">
        <v>53</v>
      </c>
      <c r="D600" s="9" t="s">
        <v>21</v>
      </c>
      <c r="E600" s="11" t="s">
        <v>63</v>
      </c>
      <c r="F600" s="60" t="s">
        <v>5559</v>
      </c>
      <c r="G600" s="9" t="s">
        <v>20</v>
      </c>
      <c r="H600" s="58">
        <v>128403136</v>
      </c>
      <c r="I600" s="58">
        <v>-4773315</v>
      </c>
      <c r="J600" s="58">
        <v>47120321</v>
      </c>
      <c r="K600" s="58">
        <v>1063041</v>
      </c>
      <c r="L600" s="58">
        <v>98402371</v>
      </c>
      <c r="M600" s="58">
        <v>74996494</v>
      </c>
      <c r="N600" s="57"/>
      <c r="O600" s="62">
        <v>145992358</v>
      </c>
      <c r="P600" s="58">
        <v>15614207</v>
      </c>
      <c r="Q600" s="58">
        <v>-7691773</v>
      </c>
      <c r="R600" s="58">
        <v>81827372.340425551</v>
      </c>
      <c r="S600" s="58">
        <v>74135599.340425551</v>
      </c>
      <c r="T600" s="58">
        <v>4650357</v>
      </c>
      <c r="U600" s="196">
        <v>2051400</v>
      </c>
      <c r="V600" s="58">
        <v>1913989</v>
      </c>
      <c r="W600" s="58">
        <v>191655157</v>
      </c>
      <c r="X600" s="61">
        <v>45106</v>
      </c>
      <c r="Y600" s="10" t="s">
        <v>60</v>
      </c>
    </row>
    <row r="601" spans="1:25" ht="14.25" customHeight="1">
      <c r="A601" s="9">
        <v>2022</v>
      </c>
      <c r="B601" s="9" t="s">
        <v>1877</v>
      </c>
      <c r="C601" s="9" t="s">
        <v>53</v>
      </c>
      <c r="D601" s="9" t="s">
        <v>21</v>
      </c>
      <c r="E601" s="11" t="s">
        <v>34</v>
      </c>
      <c r="F601" s="60">
        <v>40830</v>
      </c>
      <c r="G601" s="9" t="s">
        <v>20</v>
      </c>
      <c r="H601" s="58">
        <v>7771182</v>
      </c>
      <c r="I601" s="58">
        <v>-420000</v>
      </c>
      <c r="J601" s="58">
        <v>41050811</v>
      </c>
      <c r="K601" s="58">
        <v>51785990</v>
      </c>
      <c r="L601" s="58">
        <v>78741512</v>
      </c>
      <c r="M601" s="58">
        <v>34959492</v>
      </c>
      <c r="N601" s="57">
        <v>574489</v>
      </c>
      <c r="O601" s="62">
        <v>14271159</v>
      </c>
      <c r="P601" s="58">
        <v>3155421</v>
      </c>
      <c r="Q601" s="58">
        <v>21418338</v>
      </c>
      <c r="R601" s="58">
        <v>208007530</v>
      </c>
      <c r="S601" s="58">
        <v>229425868</v>
      </c>
      <c r="T601" s="58">
        <v>3068817</v>
      </c>
      <c r="U601" s="196">
        <v>5334000</v>
      </c>
      <c r="V601" s="58">
        <v>10574851</v>
      </c>
      <c r="W601" s="58">
        <v>21771427</v>
      </c>
      <c r="X601" s="61">
        <v>44934</v>
      </c>
      <c r="Y601" s="9"/>
    </row>
    <row r="602" spans="1:25" ht="14.25" customHeight="1">
      <c r="A602" s="9">
        <v>2022</v>
      </c>
      <c r="B602" s="9" t="s">
        <v>1876</v>
      </c>
      <c r="C602" s="9" t="s">
        <v>53</v>
      </c>
      <c r="D602" s="9" t="s">
        <v>21</v>
      </c>
      <c r="E602" s="11" t="s">
        <v>36</v>
      </c>
      <c r="F602" s="60">
        <v>39122</v>
      </c>
      <c r="G602" s="9" t="s">
        <v>20</v>
      </c>
      <c r="H602" s="58">
        <v>17062223</v>
      </c>
      <c r="I602" s="58">
        <v>-4165579</v>
      </c>
      <c r="J602" s="58">
        <v>17947750</v>
      </c>
      <c r="K602" s="58">
        <v>2476539</v>
      </c>
      <c r="L602" s="58">
        <v>29894992</v>
      </c>
      <c r="M602" s="58">
        <v>22035173</v>
      </c>
      <c r="N602" s="57"/>
      <c r="O602" s="62">
        <v>19840149</v>
      </c>
      <c r="P602" s="58">
        <v>4963185</v>
      </c>
      <c r="Q602" s="58"/>
      <c r="R602" s="58"/>
      <c r="S602" s="58"/>
      <c r="T602" s="58">
        <v>0</v>
      </c>
      <c r="U602" s="196"/>
      <c r="V602" s="58">
        <v>778725</v>
      </c>
      <c r="W602" s="58">
        <v>34019933</v>
      </c>
      <c r="X602" s="61">
        <v>45035</v>
      </c>
      <c r="Y602" s="9"/>
    </row>
    <row r="603" spans="1:25" ht="14.25" customHeight="1">
      <c r="A603" s="9">
        <v>2022</v>
      </c>
      <c r="B603" s="10" t="s">
        <v>1038</v>
      </c>
      <c r="C603" s="9" t="s">
        <v>190</v>
      </c>
      <c r="D603" s="9" t="s">
        <v>21</v>
      </c>
      <c r="E603" s="11" t="s">
        <v>36</v>
      </c>
      <c r="F603" s="60" t="s">
        <v>1037</v>
      </c>
      <c r="G603" s="9" t="s">
        <v>20</v>
      </c>
      <c r="H603" s="58">
        <v>13729331</v>
      </c>
      <c r="I603" s="58">
        <v>-150000</v>
      </c>
      <c r="J603" s="58">
        <v>47428215</v>
      </c>
      <c r="K603" s="58">
        <v>67321731</v>
      </c>
      <c r="L603" s="58">
        <v>50080229</v>
      </c>
      <c r="M603" s="58">
        <v>50270641</v>
      </c>
      <c r="N603" s="57"/>
      <c r="O603" s="62">
        <v>16914477</v>
      </c>
      <c r="P603" s="58">
        <v>3206196</v>
      </c>
      <c r="Q603" s="58">
        <v>-21229797</v>
      </c>
      <c r="R603" s="58">
        <v>150754724.17763159</v>
      </c>
      <c r="S603" s="58">
        <v>129524927.17763159</v>
      </c>
      <c r="T603" s="58">
        <v>4292169</v>
      </c>
      <c r="U603" s="196">
        <v>1967179</v>
      </c>
      <c r="V603" s="58">
        <v>5386647</v>
      </c>
      <c r="W603" s="58">
        <v>-21079834</v>
      </c>
      <c r="X603" s="61">
        <v>45012</v>
      </c>
      <c r="Y603" s="10" t="s">
        <v>60</v>
      </c>
    </row>
    <row r="604" spans="1:25" ht="14.25" customHeight="1">
      <c r="A604" s="9">
        <v>2022</v>
      </c>
      <c r="B604" s="9" t="s">
        <v>1875</v>
      </c>
      <c r="C604" s="9" t="s">
        <v>53</v>
      </c>
      <c r="D604" s="9" t="s">
        <v>21</v>
      </c>
      <c r="E604" s="11" t="s">
        <v>134</v>
      </c>
      <c r="F604" s="60">
        <v>39178</v>
      </c>
      <c r="G604" s="9" t="s">
        <v>20</v>
      </c>
      <c r="H604" s="58">
        <v>91366674</v>
      </c>
      <c r="I604" s="58">
        <v>-1448484</v>
      </c>
      <c r="J604" s="58">
        <v>85843143</v>
      </c>
      <c r="K604" s="58">
        <v>26011067</v>
      </c>
      <c r="L604" s="58">
        <v>115313680</v>
      </c>
      <c r="M604" s="58">
        <v>96656592</v>
      </c>
      <c r="N604" s="57"/>
      <c r="O604" s="62">
        <v>95637023</v>
      </c>
      <c r="P604" s="58">
        <v>12739297</v>
      </c>
      <c r="Q604" s="58">
        <v>-38708827</v>
      </c>
      <c r="R604" s="58">
        <v>226011054.30000001</v>
      </c>
      <c r="S604" s="58">
        <v>187302227.30000001</v>
      </c>
      <c r="T604" s="58">
        <v>10070016</v>
      </c>
      <c r="U604" s="196"/>
      <c r="V604" s="58">
        <v>3529703</v>
      </c>
      <c r="W604" s="58">
        <v>57582970</v>
      </c>
      <c r="X604" s="61">
        <v>45098</v>
      </c>
      <c r="Y604" s="9" t="s">
        <v>60</v>
      </c>
    </row>
    <row r="605" spans="1:25" ht="14.25" customHeight="1">
      <c r="A605" s="51">
        <v>2022</v>
      </c>
      <c r="B605" s="132" t="s">
        <v>1036</v>
      </c>
      <c r="C605" s="51" t="s">
        <v>190</v>
      </c>
      <c r="D605" s="51" t="s">
        <v>21</v>
      </c>
      <c r="E605" s="51" t="s">
        <v>134</v>
      </c>
      <c r="F605" s="127" t="s">
        <v>1035</v>
      </c>
      <c r="G605" s="51" t="s">
        <v>20</v>
      </c>
      <c r="H605" s="128">
        <v>34143875</v>
      </c>
      <c r="I605" s="128">
        <v>-4050000</v>
      </c>
      <c r="J605" s="128">
        <v>70410539</v>
      </c>
      <c r="K605" s="128">
        <v>15515401</v>
      </c>
      <c r="L605" s="128">
        <v>76931889</v>
      </c>
      <c r="M605" s="128">
        <v>74969147</v>
      </c>
      <c r="N605" s="129"/>
      <c r="O605" s="130">
        <v>40082453</v>
      </c>
      <c r="P605" s="128">
        <v>3635799</v>
      </c>
      <c r="Q605" s="128">
        <v>-32206962</v>
      </c>
      <c r="R605" s="128">
        <v>222467791.09311742</v>
      </c>
      <c r="S605" s="128">
        <v>190260829.09311742</v>
      </c>
      <c r="T605" s="128">
        <v>6491472</v>
      </c>
      <c r="U605" s="196">
        <v>4114093.4682539683</v>
      </c>
      <c r="V605" s="128">
        <v>4779810.4682539683</v>
      </c>
      <c r="W605" s="128">
        <v>-3171794</v>
      </c>
      <c r="X605" s="131">
        <v>44973</v>
      </c>
      <c r="Y605" s="51" t="s">
        <v>115</v>
      </c>
    </row>
    <row r="606" spans="1:25" ht="14.25" customHeight="1">
      <c r="A606" s="9">
        <v>2022</v>
      </c>
      <c r="B606" s="9" t="s">
        <v>1874</v>
      </c>
      <c r="C606" s="9" t="s">
        <v>53</v>
      </c>
      <c r="D606" s="9" t="s">
        <v>21</v>
      </c>
      <c r="E606" s="11" t="s">
        <v>134</v>
      </c>
      <c r="F606" s="60">
        <v>39220</v>
      </c>
      <c r="G606" s="9" t="s">
        <v>20</v>
      </c>
      <c r="H606" s="58">
        <v>13665495</v>
      </c>
      <c r="I606" s="58">
        <v>-5194693</v>
      </c>
      <c r="J606" s="58">
        <v>21667248</v>
      </c>
      <c r="K606" s="58">
        <v>1710750</v>
      </c>
      <c r="L606" s="58">
        <v>31345823</v>
      </c>
      <c r="M606" s="58">
        <v>24163211</v>
      </c>
      <c r="O606" s="62">
        <v>13299951</v>
      </c>
      <c r="P606" s="58">
        <v>2166907</v>
      </c>
      <c r="Q606" s="58">
        <v>-1943651</v>
      </c>
      <c r="R606" s="58">
        <v>16598215.199999999</v>
      </c>
      <c r="S606" s="58">
        <v>14654564.199999999</v>
      </c>
      <c r="T606" s="58">
        <v>587229</v>
      </c>
      <c r="U606" s="196"/>
      <c r="V606" s="58"/>
      <c r="W606" s="58">
        <v>8438626</v>
      </c>
      <c r="X606" s="61">
        <v>45016</v>
      </c>
      <c r="Y606" s="9" t="s">
        <v>60</v>
      </c>
    </row>
    <row r="607" spans="1:25" ht="14.25" customHeight="1">
      <c r="A607" s="9">
        <v>2022</v>
      </c>
      <c r="B607" s="10" t="s">
        <v>5107</v>
      </c>
      <c r="C607" s="10" t="s">
        <v>190</v>
      </c>
      <c r="D607" s="9" t="s">
        <v>21</v>
      </c>
      <c r="E607" s="11" t="s">
        <v>71</v>
      </c>
      <c r="F607" s="60" t="s">
        <v>5667</v>
      </c>
      <c r="G607" s="9" t="s">
        <v>20</v>
      </c>
      <c r="H607" s="58">
        <v>690338</v>
      </c>
      <c r="I607" s="58"/>
      <c r="J607" s="58">
        <v>579640</v>
      </c>
      <c r="K607" s="58"/>
      <c r="L607" s="58">
        <v>1124959</v>
      </c>
      <c r="M607" s="58">
        <v>606404</v>
      </c>
      <c r="O607" s="62">
        <v>939368</v>
      </c>
      <c r="P607" s="58">
        <v>218256</v>
      </c>
      <c r="Q607" s="58">
        <v>-236500</v>
      </c>
      <c r="R607" s="58">
        <v>1590493</v>
      </c>
      <c r="S607" s="58">
        <v>1353993</v>
      </c>
      <c r="T607" s="58">
        <v>40838</v>
      </c>
      <c r="U607" s="196"/>
      <c r="V607" s="58"/>
      <c r="W607" s="58">
        <v>543611</v>
      </c>
      <c r="X607" s="61">
        <v>44910</v>
      </c>
      <c r="Y607" s="10" t="s">
        <v>60</v>
      </c>
    </row>
    <row r="608" spans="1:25" ht="14.25" customHeight="1">
      <c r="A608" s="9">
        <v>2022</v>
      </c>
      <c r="B608" s="9" t="s">
        <v>1873</v>
      </c>
      <c r="C608" s="9" t="s">
        <v>53</v>
      </c>
      <c r="D608" s="9" t="s">
        <v>21</v>
      </c>
      <c r="E608" s="11" t="s">
        <v>134</v>
      </c>
      <c r="F608" s="60">
        <v>39248</v>
      </c>
      <c r="G608" s="9" t="s">
        <v>20</v>
      </c>
      <c r="H608" s="58">
        <v>47461609</v>
      </c>
      <c r="I608" s="58">
        <v>-181450</v>
      </c>
      <c r="J608" s="58">
        <v>45993562</v>
      </c>
      <c r="K608" s="58">
        <v>529779</v>
      </c>
      <c r="L608" s="58">
        <v>57440116</v>
      </c>
      <c r="M608" s="58">
        <v>48040150</v>
      </c>
      <c r="N608" s="57"/>
      <c r="O608" s="62">
        <v>52694910</v>
      </c>
      <c r="P608" s="58">
        <v>8418314</v>
      </c>
      <c r="Q608" s="58">
        <v>-4974843</v>
      </c>
      <c r="R608" s="58">
        <v>42486653</v>
      </c>
      <c r="S608" s="58">
        <v>37511810</v>
      </c>
      <c r="T608" s="58">
        <v>1313629</v>
      </c>
      <c r="U608" s="196"/>
      <c r="V608" s="58">
        <v>1746412</v>
      </c>
      <c r="W608" s="58">
        <v>39034613</v>
      </c>
      <c r="X608" s="61">
        <v>45016</v>
      </c>
      <c r="Y608" s="9"/>
    </row>
    <row r="609" spans="1:25" ht="14.25" customHeight="1">
      <c r="A609" s="9">
        <v>2022</v>
      </c>
      <c r="B609" s="30" t="s">
        <v>2146</v>
      </c>
      <c r="C609" s="9" t="s">
        <v>53</v>
      </c>
      <c r="D609" s="9" t="s">
        <v>21</v>
      </c>
      <c r="E609" s="11" t="s">
        <v>134</v>
      </c>
      <c r="F609" s="60" t="s">
        <v>5569</v>
      </c>
      <c r="G609" s="9" t="s">
        <v>20</v>
      </c>
      <c r="H609" s="58">
        <v>10298290</v>
      </c>
      <c r="I609" s="58"/>
      <c r="J609" s="58">
        <v>6223778</v>
      </c>
      <c r="K609" s="58">
        <v>50977</v>
      </c>
      <c r="L609" s="58">
        <v>10234078</v>
      </c>
      <c r="M609" s="58">
        <v>6289502</v>
      </c>
      <c r="N609" s="57"/>
      <c r="O609" s="62">
        <v>10151334</v>
      </c>
      <c r="P609" s="58">
        <v>574113</v>
      </c>
      <c r="Q609" s="58">
        <v>517735</v>
      </c>
      <c r="R609" s="58">
        <v>-4421306.5755764311</v>
      </c>
      <c r="S609" s="58">
        <v>-3903571.5755764311</v>
      </c>
      <c r="T609" s="58">
        <v>71127</v>
      </c>
      <c r="U609" s="196">
        <v>143917</v>
      </c>
      <c r="V609" s="58">
        <v>143674</v>
      </c>
      <c r="W609" s="58">
        <v>11329413</v>
      </c>
      <c r="X609" s="61">
        <v>44888</v>
      </c>
      <c r="Y609" s="10" t="s">
        <v>60</v>
      </c>
    </row>
    <row r="610" spans="1:25" ht="14.25" customHeight="1">
      <c r="A610" s="9">
        <v>2022</v>
      </c>
      <c r="B610" s="10" t="s">
        <v>5137</v>
      </c>
      <c r="C610" s="10" t="s">
        <v>190</v>
      </c>
      <c r="D610" s="9" t="s">
        <v>21</v>
      </c>
      <c r="E610" s="11" t="s">
        <v>182</v>
      </c>
      <c r="F610" s="60" t="s">
        <v>5668</v>
      </c>
      <c r="G610" s="9" t="s">
        <v>20</v>
      </c>
      <c r="H610" s="58">
        <v>826845</v>
      </c>
      <c r="I610" s="58"/>
      <c r="J610" s="58">
        <v>1201935</v>
      </c>
      <c r="K610" s="58"/>
      <c r="L610" s="58">
        <v>1162560</v>
      </c>
      <c r="M610" s="58">
        <v>1207850</v>
      </c>
      <c r="N610" s="57">
        <v>1093150</v>
      </c>
      <c r="O610" s="62"/>
      <c r="P610" s="58">
        <v>174813</v>
      </c>
      <c r="Q610" s="58">
        <v>-532335</v>
      </c>
      <c r="R610" s="58">
        <v>3481526</v>
      </c>
      <c r="S610" s="58">
        <v>2949191</v>
      </c>
      <c r="T610" s="58">
        <v>103709</v>
      </c>
      <c r="U610" s="196"/>
      <c r="V610" s="58"/>
      <c r="W610" s="58">
        <v>93424</v>
      </c>
      <c r="X610" s="61">
        <v>44879</v>
      </c>
      <c r="Y610" s="10" t="s">
        <v>60</v>
      </c>
    </row>
    <row r="611" spans="1:25" ht="14.25" customHeight="1">
      <c r="A611" s="9">
        <v>2022</v>
      </c>
      <c r="B611" s="30" t="s">
        <v>5108</v>
      </c>
      <c r="C611" s="9" t="s">
        <v>190</v>
      </c>
      <c r="D611" s="9" t="s">
        <v>21</v>
      </c>
      <c r="E611" s="11" t="s">
        <v>71</v>
      </c>
      <c r="F611" s="60" t="s">
        <v>5503</v>
      </c>
      <c r="G611" s="9" t="s">
        <v>20</v>
      </c>
      <c r="H611" s="58">
        <v>957448</v>
      </c>
      <c r="I611" s="58">
        <v>-55649</v>
      </c>
      <c r="J611" s="58">
        <v>4160468</v>
      </c>
      <c r="K611" s="58">
        <v>5574371</v>
      </c>
      <c r="L611" s="58">
        <v>4915920</v>
      </c>
      <c r="M611" s="58">
        <v>4530263</v>
      </c>
      <c r="O611" s="62">
        <v>1360042</v>
      </c>
      <c r="P611" s="58">
        <v>435879</v>
      </c>
      <c r="Q611" s="58">
        <v>-2169323</v>
      </c>
      <c r="R611" s="58">
        <v>13927991.418841161</v>
      </c>
      <c r="S611" s="58">
        <v>11758668.418841161</v>
      </c>
      <c r="T611" s="58">
        <v>398813</v>
      </c>
      <c r="U611" s="196"/>
      <c r="V611" s="58">
        <v>127943</v>
      </c>
      <c r="W611" s="58">
        <v>-2226886</v>
      </c>
      <c r="X611" s="61">
        <v>45006</v>
      </c>
      <c r="Y611" s="10" t="s">
        <v>60</v>
      </c>
    </row>
    <row r="612" spans="1:25" ht="14.25" customHeight="1">
      <c r="A612" s="9">
        <v>2022</v>
      </c>
      <c r="B612" s="10" t="s">
        <v>1669</v>
      </c>
      <c r="C612" s="9" t="s">
        <v>55</v>
      </c>
      <c r="D612" s="9" t="s">
        <v>21</v>
      </c>
      <c r="E612" s="11" t="s">
        <v>147</v>
      </c>
      <c r="F612" s="60" t="s">
        <v>57</v>
      </c>
      <c r="G612" s="9" t="s">
        <v>20</v>
      </c>
      <c r="H612" s="58">
        <v>66869089</v>
      </c>
      <c r="I612" s="58">
        <v>-836361</v>
      </c>
      <c r="J612" s="58">
        <v>59139661</v>
      </c>
      <c r="K612" s="58">
        <v>28139750</v>
      </c>
      <c r="L612" s="58">
        <v>208116094</v>
      </c>
      <c r="M612" s="58">
        <v>62048395</v>
      </c>
      <c r="N612" s="57">
        <v>20822237</v>
      </c>
      <c r="O612" s="62">
        <v>55975327</v>
      </c>
      <c r="P612" s="58">
        <v>19057038</v>
      </c>
      <c r="Q612" s="58">
        <v>-56680516</v>
      </c>
      <c r="R612" s="58">
        <v>389463212</v>
      </c>
      <c r="S612" s="58">
        <v>332782696</v>
      </c>
      <c r="T612" s="58">
        <v>17092815</v>
      </c>
      <c r="U612" s="196"/>
      <c r="V612" s="58">
        <v>15310230</v>
      </c>
      <c r="W612" s="58">
        <v>20581758</v>
      </c>
      <c r="X612" s="61">
        <v>44925</v>
      </c>
      <c r="Y612" s="9"/>
    </row>
    <row r="613" spans="1:25" ht="14.25" customHeight="1">
      <c r="A613" s="9">
        <v>2022</v>
      </c>
      <c r="B613" s="10" t="s">
        <v>148</v>
      </c>
      <c r="C613" s="9" t="s">
        <v>54</v>
      </c>
      <c r="D613" s="9" t="s">
        <v>21</v>
      </c>
      <c r="E613" s="11" t="s">
        <v>147</v>
      </c>
      <c r="F613" s="60">
        <v>99036</v>
      </c>
      <c r="G613" s="9" t="s">
        <v>20</v>
      </c>
      <c r="H613" s="58">
        <v>-143737</v>
      </c>
      <c r="I613" s="58"/>
      <c r="J613" s="58">
        <v>2086358</v>
      </c>
      <c r="K613" s="58"/>
      <c r="L613" s="58">
        <v>2258539</v>
      </c>
      <c r="M613" s="58">
        <v>2258539</v>
      </c>
      <c r="N613" s="58">
        <v>108255</v>
      </c>
      <c r="O613" s="62">
        <v>997020</v>
      </c>
      <c r="P613" s="58">
        <v>200695</v>
      </c>
      <c r="Q613" s="58"/>
      <c r="R613" s="58"/>
      <c r="S613" s="58"/>
      <c r="T613" s="58"/>
      <c r="U613" s="196"/>
      <c r="V613" s="58"/>
      <c r="W613" s="58">
        <v>172181</v>
      </c>
      <c r="X613" s="61">
        <v>44965</v>
      </c>
      <c r="Y613" s="9"/>
    </row>
    <row r="614" spans="1:25" ht="14.25" customHeight="1">
      <c r="A614" s="9">
        <v>2022</v>
      </c>
      <c r="B614" s="10" t="s">
        <v>1034</v>
      </c>
      <c r="C614" s="9" t="s">
        <v>190</v>
      </c>
      <c r="D614" s="9" t="s">
        <v>21</v>
      </c>
      <c r="E614" s="11" t="s">
        <v>147</v>
      </c>
      <c r="F614" s="60" t="s">
        <v>1033</v>
      </c>
      <c r="G614" s="9" t="s">
        <v>20</v>
      </c>
      <c r="H614" s="58">
        <v>6629291</v>
      </c>
      <c r="I614" s="58">
        <v>-2385</v>
      </c>
      <c r="J614" s="58">
        <v>12641159</v>
      </c>
      <c r="K614" s="58">
        <v>140586</v>
      </c>
      <c r="L614" s="58">
        <v>25687253</v>
      </c>
      <c r="M614" s="58">
        <v>13595053</v>
      </c>
      <c r="O614" s="62">
        <v>10133498</v>
      </c>
      <c r="P614" s="58">
        <v>1830924</v>
      </c>
      <c r="Q614" s="58">
        <v>-8618115</v>
      </c>
      <c r="R614" s="58">
        <v>49648283.059210539</v>
      </c>
      <c r="S614" s="58">
        <v>41030168.059210539</v>
      </c>
      <c r="T614" s="58">
        <v>1636427</v>
      </c>
      <c r="U614" s="196"/>
      <c r="V614" s="58"/>
      <c r="W614" s="58">
        <v>-2857820</v>
      </c>
      <c r="X614" s="61">
        <v>44943</v>
      </c>
      <c r="Y614" s="53" t="s">
        <v>60</v>
      </c>
    </row>
    <row r="615" spans="1:25" ht="14.25" customHeight="1">
      <c r="A615" s="51">
        <v>2022</v>
      </c>
      <c r="B615" s="132" t="s">
        <v>5007</v>
      </c>
      <c r="C615" s="132" t="s">
        <v>190</v>
      </c>
      <c r="D615" s="51" t="s">
        <v>21</v>
      </c>
      <c r="E615" s="51" t="s">
        <v>47</v>
      </c>
      <c r="F615" s="127" t="s">
        <v>5669</v>
      </c>
      <c r="G615" s="51" t="s">
        <v>20</v>
      </c>
      <c r="H615" s="128">
        <v>1412956</v>
      </c>
      <c r="I615" s="128">
        <v>-19931</v>
      </c>
      <c r="J615" s="128">
        <v>2340096</v>
      </c>
      <c r="K615" s="128"/>
      <c r="L615" s="128">
        <v>2587299</v>
      </c>
      <c r="M615" s="128">
        <v>2501723</v>
      </c>
      <c r="N615" s="129"/>
      <c r="O615" s="130">
        <v>1964394</v>
      </c>
      <c r="P615" s="128">
        <v>671473</v>
      </c>
      <c r="Q615" s="128">
        <v>-1011118</v>
      </c>
      <c r="R615" s="128">
        <v>6834520</v>
      </c>
      <c r="S615" s="128">
        <v>5823402</v>
      </c>
      <c r="T615" s="128">
        <v>194207</v>
      </c>
      <c r="U615" s="196"/>
      <c r="V615" s="128">
        <v>149914</v>
      </c>
      <c r="W615" s="128">
        <v>-13018</v>
      </c>
      <c r="X615" s="131">
        <v>45131</v>
      </c>
      <c r="Y615" s="132" t="s">
        <v>60</v>
      </c>
    </row>
    <row r="616" spans="1:25" ht="14.25" customHeight="1">
      <c r="A616" s="9">
        <v>2022</v>
      </c>
      <c r="B616" s="9" t="s">
        <v>1872</v>
      </c>
      <c r="C616" s="9" t="s">
        <v>53</v>
      </c>
      <c r="D616" s="9" t="s">
        <v>21</v>
      </c>
      <c r="E616" s="11" t="s">
        <v>63</v>
      </c>
      <c r="F616" s="60">
        <v>39486</v>
      </c>
      <c r="G616" s="9" t="s">
        <v>20</v>
      </c>
      <c r="H616" s="58">
        <v>17345708</v>
      </c>
      <c r="I616" s="58">
        <v>-4327273</v>
      </c>
      <c r="J616" s="58">
        <v>48625292</v>
      </c>
      <c r="K616" s="58">
        <v>217884652</v>
      </c>
      <c r="L616" s="58">
        <v>119889213</v>
      </c>
      <c r="M616" s="58">
        <v>51311188</v>
      </c>
      <c r="N616" s="57"/>
      <c r="O616" s="62">
        <v>18939510</v>
      </c>
      <c r="P616" s="58">
        <v>6848319</v>
      </c>
      <c r="Q616" s="58">
        <v>-7321553</v>
      </c>
      <c r="R616" s="58">
        <v>62523936.810000002</v>
      </c>
      <c r="S616" s="58">
        <v>55202383.810000002</v>
      </c>
      <c r="T616" s="58">
        <v>1530885</v>
      </c>
      <c r="U616" s="196"/>
      <c r="V616" s="58">
        <v>28334154</v>
      </c>
      <c r="W616" s="58">
        <v>-186452955</v>
      </c>
      <c r="X616" s="61">
        <v>45013</v>
      </c>
      <c r="Y616" s="9" t="s">
        <v>60</v>
      </c>
    </row>
    <row r="617" spans="1:25" ht="14.25" customHeight="1">
      <c r="A617" s="9">
        <v>2022</v>
      </c>
      <c r="B617" s="10" t="s">
        <v>1032</v>
      </c>
      <c r="C617" s="9" t="s">
        <v>190</v>
      </c>
      <c r="D617" s="9" t="s">
        <v>21</v>
      </c>
      <c r="E617" s="11" t="s">
        <v>63</v>
      </c>
      <c r="F617" s="60" t="s">
        <v>1031</v>
      </c>
      <c r="G617" s="9" t="s">
        <v>20</v>
      </c>
      <c r="H617" s="58">
        <v>73420978</v>
      </c>
      <c r="I617" s="58">
        <v>-3798</v>
      </c>
      <c r="J617" s="58">
        <v>290531581</v>
      </c>
      <c r="K617" s="58">
        <v>109387412</v>
      </c>
      <c r="L617" s="58">
        <v>358862556</v>
      </c>
      <c r="M617" s="58">
        <v>320357612</v>
      </c>
      <c r="O617" s="62">
        <v>88173945</v>
      </c>
      <c r="P617" s="58">
        <v>16068866</v>
      </c>
      <c r="Q617" s="58">
        <v>-147103230</v>
      </c>
      <c r="R617" s="58">
        <v>1005486906.0728745</v>
      </c>
      <c r="S617" s="58">
        <v>858383676.07287455</v>
      </c>
      <c r="T617" s="58">
        <v>31434034</v>
      </c>
      <c r="U617" s="196">
        <v>-9954.4523809523816</v>
      </c>
      <c r="V617" s="58">
        <v>33711212.547619045</v>
      </c>
      <c r="W617" s="58">
        <v>-131572629</v>
      </c>
      <c r="X617" s="61">
        <v>44945</v>
      </c>
      <c r="Y617" s="9" t="s">
        <v>115</v>
      </c>
    </row>
    <row r="618" spans="1:25" ht="14.25" customHeight="1">
      <c r="A618" s="9">
        <v>2022</v>
      </c>
      <c r="B618" s="9" t="s">
        <v>1871</v>
      </c>
      <c r="C618" s="9" t="s">
        <v>53</v>
      </c>
      <c r="D618" s="9" t="s">
        <v>21</v>
      </c>
      <c r="E618" s="11" t="s">
        <v>134</v>
      </c>
      <c r="F618" s="60">
        <v>39496</v>
      </c>
      <c r="G618" s="9" t="s">
        <v>20</v>
      </c>
      <c r="H618" s="58">
        <v>91250379</v>
      </c>
      <c r="I618" s="58"/>
      <c r="J618" s="58">
        <v>48740519</v>
      </c>
      <c r="K618" s="58">
        <v>486981</v>
      </c>
      <c r="L618" s="58">
        <v>95304626</v>
      </c>
      <c r="M618" s="58">
        <v>66205623</v>
      </c>
      <c r="N618" s="57"/>
      <c r="O618" s="62">
        <v>94656390</v>
      </c>
      <c r="P618" s="58">
        <v>7345727</v>
      </c>
      <c r="Q618" s="58">
        <v>4611435</v>
      </c>
      <c r="R618" s="58">
        <v>37159024.979999997</v>
      </c>
      <c r="S618" s="58">
        <v>41770459.979999997</v>
      </c>
      <c r="T618" s="58">
        <v>712161</v>
      </c>
      <c r="U618" s="196">
        <v>620230</v>
      </c>
      <c r="V618" s="58">
        <v>1155283</v>
      </c>
      <c r="W618" s="58">
        <v>104627188</v>
      </c>
      <c r="X618" s="61">
        <v>45015</v>
      </c>
      <c r="Y618" s="9" t="s">
        <v>60</v>
      </c>
    </row>
    <row r="619" spans="1:25" ht="14.25" customHeight="1">
      <c r="A619" s="9">
        <v>2022</v>
      </c>
      <c r="B619" s="30" t="s">
        <v>4990</v>
      </c>
      <c r="C619" s="9" t="s">
        <v>190</v>
      </c>
      <c r="D619" s="9" t="s">
        <v>21</v>
      </c>
      <c r="E619" s="11" t="s">
        <v>74</v>
      </c>
      <c r="F619" s="60" t="s">
        <v>5428</v>
      </c>
      <c r="G619" s="9" t="s">
        <v>20</v>
      </c>
      <c r="H619" s="58">
        <v>3879048</v>
      </c>
      <c r="I619" s="58">
        <v>-22628</v>
      </c>
      <c r="J619" s="58">
        <v>53894000</v>
      </c>
      <c r="K619" s="58">
        <v>100491107</v>
      </c>
      <c r="L619" s="58">
        <v>60475298</v>
      </c>
      <c r="M619" s="58">
        <v>54624949</v>
      </c>
      <c r="N619" s="56">
        <v>5922504</v>
      </c>
      <c r="O619" s="62"/>
      <c r="P619" s="58">
        <v>2246408</v>
      </c>
      <c r="Q619" s="58">
        <v>-26022041</v>
      </c>
      <c r="R619" s="58">
        <v>176853006.29802659</v>
      </c>
      <c r="S619" s="58">
        <v>150830965.29802659</v>
      </c>
      <c r="T619" s="58">
        <v>5546468</v>
      </c>
      <c r="U619" s="196"/>
      <c r="V619" s="58"/>
      <c r="W619" s="58">
        <v>-34764613</v>
      </c>
      <c r="X619" s="61">
        <v>44951</v>
      </c>
      <c r="Y619" s="10" t="s">
        <v>60</v>
      </c>
    </row>
    <row r="620" spans="1:25" ht="14.25" customHeight="1">
      <c r="A620" s="9">
        <v>2022</v>
      </c>
      <c r="B620" s="9" t="s">
        <v>1870</v>
      </c>
      <c r="C620" s="9" t="s">
        <v>53</v>
      </c>
      <c r="D620" s="9" t="s">
        <v>21</v>
      </c>
      <c r="E620" s="11" t="s">
        <v>147</v>
      </c>
      <c r="F620" s="60">
        <v>39710</v>
      </c>
      <c r="G620" s="9" t="s">
        <v>20</v>
      </c>
      <c r="H620" s="58">
        <v>6210019</v>
      </c>
      <c r="I620" s="58">
        <v>-10616</v>
      </c>
      <c r="J620" s="58">
        <v>6183732</v>
      </c>
      <c r="K620" s="58">
        <v>30953819</v>
      </c>
      <c r="L620" s="58">
        <v>17178301</v>
      </c>
      <c r="M620" s="58">
        <v>6615310</v>
      </c>
      <c r="N620" s="57"/>
      <c r="O620" s="62">
        <v>4680607</v>
      </c>
      <c r="P620" s="58">
        <v>643873</v>
      </c>
      <c r="Q620" s="58">
        <v>-4293235</v>
      </c>
      <c r="R620" s="58">
        <v>36521220.229999997</v>
      </c>
      <c r="S620" s="58">
        <v>32227985.23</v>
      </c>
      <c r="T620" s="58">
        <v>964580</v>
      </c>
      <c r="U620" s="196"/>
      <c r="V620" s="58">
        <v>4682052</v>
      </c>
      <c r="W620" s="58">
        <v>13783800</v>
      </c>
      <c r="X620" s="61">
        <v>44945</v>
      </c>
      <c r="Y620" s="9" t="s">
        <v>60</v>
      </c>
    </row>
    <row r="621" spans="1:25" ht="14.25" customHeight="1">
      <c r="A621" s="9">
        <v>2022</v>
      </c>
      <c r="B621" s="10" t="s">
        <v>1030</v>
      </c>
      <c r="C621" s="9" t="s">
        <v>190</v>
      </c>
      <c r="D621" s="9" t="s">
        <v>21</v>
      </c>
      <c r="E621" s="11" t="s">
        <v>147</v>
      </c>
      <c r="F621" s="60" t="s">
        <v>1029</v>
      </c>
      <c r="G621" s="9" t="s">
        <v>20</v>
      </c>
      <c r="H621" s="58">
        <v>5945380</v>
      </c>
      <c r="I621" s="58">
        <v>-80000</v>
      </c>
      <c r="J621" s="58">
        <v>21625652</v>
      </c>
      <c r="K621" s="58">
        <v>19028024</v>
      </c>
      <c r="L621" s="58">
        <v>29086097</v>
      </c>
      <c r="M621" s="58">
        <v>23451193</v>
      </c>
      <c r="N621" s="57"/>
      <c r="O621" s="62">
        <v>6740642</v>
      </c>
      <c r="P621" s="58">
        <v>2007085</v>
      </c>
      <c r="Q621" s="58">
        <v>-9789282</v>
      </c>
      <c r="R621" s="58">
        <v>65641499.588815793</v>
      </c>
      <c r="S621" s="58">
        <v>55852217.588815793</v>
      </c>
      <c r="T621" s="58">
        <v>1920605</v>
      </c>
      <c r="U621" s="196"/>
      <c r="V621" s="58">
        <v>878514</v>
      </c>
      <c r="W621" s="58">
        <v>-9506508</v>
      </c>
      <c r="X621" s="61">
        <v>44980</v>
      </c>
      <c r="Y621" s="10" t="s">
        <v>60</v>
      </c>
    </row>
    <row r="622" spans="1:25" ht="14.25" customHeight="1">
      <c r="A622" s="9">
        <v>2022</v>
      </c>
      <c r="B622" s="10" t="s">
        <v>5270</v>
      </c>
      <c r="C622" s="10" t="s">
        <v>190</v>
      </c>
      <c r="D622" s="9" t="s">
        <v>21</v>
      </c>
      <c r="E622" s="11" t="s">
        <v>98</v>
      </c>
      <c r="F622" s="60" t="s">
        <v>5670</v>
      </c>
      <c r="G622" s="9" t="s">
        <v>20</v>
      </c>
      <c r="H622" s="58">
        <v>469053</v>
      </c>
      <c r="I622" s="58"/>
      <c r="J622" s="58">
        <v>2741405</v>
      </c>
      <c r="K622" s="58">
        <v>161422</v>
      </c>
      <c r="L622" s="58">
        <v>2899458</v>
      </c>
      <c r="M622" s="58">
        <v>2835338</v>
      </c>
      <c r="N622" s="57">
        <v>541205</v>
      </c>
      <c r="O622" s="62"/>
      <c r="P622" s="58">
        <v>118075</v>
      </c>
      <c r="Q622" s="58">
        <v>-911724</v>
      </c>
      <c r="R622" s="58">
        <v>6282461</v>
      </c>
      <c r="S622" s="58">
        <v>5370737</v>
      </c>
      <c r="T622" s="58">
        <v>177697</v>
      </c>
      <c r="U622" s="196"/>
      <c r="V622" s="58"/>
      <c r="W622" s="58">
        <v>-711445</v>
      </c>
      <c r="X622" s="61">
        <v>44907</v>
      </c>
      <c r="Y622" s="10" t="s">
        <v>60</v>
      </c>
    </row>
    <row r="623" spans="1:25" ht="14.25" customHeight="1">
      <c r="A623" s="9">
        <v>2022</v>
      </c>
      <c r="B623" s="10" t="s">
        <v>1028</v>
      </c>
      <c r="C623" s="9" t="s">
        <v>190</v>
      </c>
      <c r="D623" s="9" t="s">
        <v>21</v>
      </c>
      <c r="E623" s="11" t="s">
        <v>253</v>
      </c>
      <c r="F623" s="60" t="s">
        <v>1027</v>
      </c>
      <c r="G623" s="9" t="s">
        <v>20</v>
      </c>
      <c r="H623" s="58">
        <v>5812973</v>
      </c>
      <c r="I623" s="58"/>
      <c r="J623" s="58">
        <v>4782085</v>
      </c>
      <c r="K623" s="58">
        <v>96328</v>
      </c>
      <c r="L623" s="58">
        <v>5916789</v>
      </c>
      <c r="M623" s="58">
        <v>5740580</v>
      </c>
      <c r="O623" s="62">
        <v>6397065</v>
      </c>
      <c r="P623" s="58">
        <v>427231</v>
      </c>
      <c r="Q623" s="58">
        <v>-2004362</v>
      </c>
      <c r="R623" s="58">
        <v>12737449.392712552</v>
      </c>
      <c r="S623" s="58">
        <v>10733087.392712552</v>
      </c>
      <c r="T623" s="58">
        <v>403901</v>
      </c>
      <c r="U623" s="196">
        <v>-111.39682539682541</v>
      </c>
      <c r="V623" s="58">
        <v>211613.60317460317</v>
      </c>
      <c r="W623" s="58">
        <v>3925176</v>
      </c>
      <c r="X623" s="61">
        <v>44940</v>
      </c>
      <c r="Y623" s="9" t="s">
        <v>115</v>
      </c>
    </row>
    <row r="624" spans="1:25" ht="14.25" customHeight="1">
      <c r="A624" s="9">
        <v>2022</v>
      </c>
      <c r="B624" s="10" t="s">
        <v>1026</v>
      </c>
      <c r="C624" s="9" t="s">
        <v>190</v>
      </c>
      <c r="D624" s="9" t="s">
        <v>21</v>
      </c>
      <c r="E624" s="11" t="s">
        <v>151</v>
      </c>
      <c r="F624" s="60" t="s">
        <v>1025</v>
      </c>
      <c r="G624" s="9" t="s">
        <v>20</v>
      </c>
      <c r="H624" s="58">
        <v>313967</v>
      </c>
      <c r="I624" s="58"/>
      <c r="J624" s="58">
        <v>19331812</v>
      </c>
      <c r="K624" s="58">
        <v>19636755</v>
      </c>
      <c r="L624" s="58">
        <v>23176063</v>
      </c>
      <c r="M624" s="58">
        <v>19798234</v>
      </c>
      <c r="N624" s="57">
        <v>3064010</v>
      </c>
      <c r="O624" s="62"/>
      <c r="P624" s="58">
        <v>6098085</v>
      </c>
      <c r="Q624" s="58">
        <v>-7080411</v>
      </c>
      <c r="R624" s="58">
        <v>47428428.714108542</v>
      </c>
      <c r="S624" s="58">
        <v>40348017.714108542</v>
      </c>
      <c r="T624" s="58">
        <v>1454729</v>
      </c>
      <c r="U624" s="196"/>
      <c r="V624" s="58">
        <v>3153319</v>
      </c>
      <c r="W624" s="58">
        <v>-11975309</v>
      </c>
      <c r="X624" s="61">
        <v>44979</v>
      </c>
      <c r="Y624" s="10" t="s">
        <v>60</v>
      </c>
    </row>
    <row r="625" spans="1:25" ht="14.25" customHeight="1">
      <c r="A625" s="9">
        <v>2022</v>
      </c>
      <c r="B625" s="10" t="s">
        <v>1024</v>
      </c>
      <c r="C625" s="9" t="s">
        <v>190</v>
      </c>
      <c r="D625" s="9" t="s">
        <v>21</v>
      </c>
      <c r="E625" s="11" t="s">
        <v>28</v>
      </c>
      <c r="F625" s="60" t="s">
        <v>1023</v>
      </c>
      <c r="G625" s="9" t="s">
        <v>20</v>
      </c>
      <c r="H625" s="58">
        <v>10773297</v>
      </c>
      <c r="I625" s="58"/>
      <c r="J625" s="58">
        <v>64313817</v>
      </c>
      <c r="K625" s="58">
        <v>84856250</v>
      </c>
      <c r="L625" s="58">
        <v>74358356</v>
      </c>
      <c r="M625" s="58">
        <v>66123597</v>
      </c>
      <c r="O625" s="62">
        <v>13543020</v>
      </c>
      <c r="P625" s="58">
        <v>6763949</v>
      </c>
      <c r="Q625" s="58">
        <v>-30977771</v>
      </c>
      <c r="R625" s="58">
        <v>210088486.28785378</v>
      </c>
      <c r="S625" s="58">
        <v>179110715.28785378</v>
      </c>
      <c r="T625" s="58">
        <v>6215973</v>
      </c>
      <c r="U625" s="196">
        <v>779216</v>
      </c>
      <c r="V625" s="58">
        <v>12469387</v>
      </c>
      <c r="W625" s="58">
        <v>-60449691</v>
      </c>
      <c r="X625" s="61">
        <v>45068</v>
      </c>
      <c r="Y625" s="10" t="s">
        <v>60</v>
      </c>
    </row>
    <row r="626" spans="1:25" ht="14.25" customHeight="1">
      <c r="A626" s="9">
        <v>2022</v>
      </c>
      <c r="B626" s="9" t="s">
        <v>1869</v>
      </c>
      <c r="C626" s="9" t="s">
        <v>53</v>
      </c>
      <c r="D626" s="9" t="s">
        <v>21</v>
      </c>
      <c r="E626" s="11" t="s">
        <v>34</v>
      </c>
      <c r="F626" s="60">
        <v>39892</v>
      </c>
      <c r="G626" s="9" t="s">
        <v>20</v>
      </c>
      <c r="H626" s="58">
        <v>53806723</v>
      </c>
      <c r="I626" s="58"/>
      <c r="J626" s="58">
        <v>58522504</v>
      </c>
      <c r="K626" s="58">
        <v>8389186</v>
      </c>
      <c r="L626" s="58">
        <v>94557254</v>
      </c>
      <c r="M626" s="58">
        <v>66141576</v>
      </c>
      <c r="N626" s="58">
        <v>577569</v>
      </c>
      <c r="O626" s="62">
        <v>50984986</v>
      </c>
      <c r="P626" s="58">
        <v>6081900</v>
      </c>
      <c r="Q626" s="58">
        <v>-21644913</v>
      </c>
      <c r="R626" s="58">
        <v>175320140</v>
      </c>
      <c r="S626" s="58">
        <v>153675227</v>
      </c>
      <c r="T626" s="58">
        <v>5159210</v>
      </c>
      <c r="U626" s="196">
        <v>10802274</v>
      </c>
      <c r="V626" s="58">
        <v>11949311</v>
      </c>
      <c r="W626" s="58">
        <v>51943199</v>
      </c>
      <c r="X626" s="61">
        <v>44986</v>
      </c>
      <c r="Y626" s="9"/>
    </row>
    <row r="627" spans="1:25" ht="14.25" customHeight="1">
      <c r="A627" s="9">
        <v>2022</v>
      </c>
      <c r="B627" s="10" t="s">
        <v>1022</v>
      </c>
      <c r="C627" s="9" t="s">
        <v>190</v>
      </c>
      <c r="D627" s="9" t="s">
        <v>21</v>
      </c>
      <c r="E627" s="11" t="s">
        <v>109</v>
      </c>
      <c r="F627" s="60" t="s">
        <v>1021</v>
      </c>
      <c r="G627" s="9" t="s">
        <v>20</v>
      </c>
      <c r="H627" s="58">
        <v>12134081</v>
      </c>
      <c r="I627" s="58">
        <v>-65251</v>
      </c>
      <c r="J627" s="58">
        <v>71683545</v>
      </c>
      <c r="K627" s="58">
        <v>250411249</v>
      </c>
      <c r="L627" s="58">
        <v>109931481</v>
      </c>
      <c r="M627" s="58">
        <v>77264719</v>
      </c>
      <c r="O627" s="62">
        <v>18345609</v>
      </c>
      <c r="P627" s="58">
        <v>4155225</v>
      </c>
      <c r="Q627" s="58">
        <v>-32640391</v>
      </c>
      <c r="R627" s="58">
        <v>231239828.78289476</v>
      </c>
      <c r="S627" s="58">
        <v>198599437.78289476</v>
      </c>
      <c r="T627" s="58">
        <v>7295180</v>
      </c>
      <c r="U627" s="196"/>
      <c r="V627" s="58">
        <v>2787906</v>
      </c>
      <c r="W627" s="58">
        <v>-54372691</v>
      </c>
      <c r="X627" s="61">
        <v>44929</v>
      </c>
      <c r="Y627" s="10" t="s">
        <v>60</v>
      </c>
    </row>
    <row r="628" spans="1:25" ht="14.25" customHeight="1">
      <c r="A628" s="51">
        <v>2022</v>
      </c>
      <c r="B628" s="132" t="s">
        <v>1020</v>
      </c>
      <c r="C628" s="51" t="s">
        <v>190</v>
      </c>
      <c r="D628" s="51" t="s">
        <v>21</v>
      </c>
      <c r="E628" s="51" t="s">
        <v>151</v>
      </c>
      <c r="F628" s="127" t="s">
        <v>1019</v>
      </c>
      <c r="G628" s="51" t="s">
        <v>20</v>
      </c>
      <c r="H628" s="128">
        <v>36556541</v>
      </c>
      <c r="I628" s="128">
        <v>-1000000</v>
      </c>
      <c r="J628" s="128">
        <v>45238663</v>
      </c>
      <c r="K628" s="128">
        <v>9392188</v>
      </c>
      <c r="L628" s="128">
        <v>54538767</v>
      </c>
      <c r="M628" s="128">
        <v>50079751</v>
      </c>
      <c r="N628" s="133">
        <v>40465787</v>
      </c>
      <c r="O628" s="130"/>
      <c r="P628" s="128">
        <v>3801006</v>
      </c>
      <c r="Q628" s="128">
        <v>-21590438</v>
      </c>
      <c r="R628" s="128">
        <v>114161978.81005356</v>
      </c>
      <c r="S628" s="128">
        <v>92571540.810053557</v>
      </c>
      <c r="T628" s="128">
        <v>5842934</v>
      </c>
      <c r="U628" s="196">
        <v>-1150.2777777777778</v>
      </c>
      <c r="V628" s="128">
        <v>28485806.722222224</v>
      </c>
      <c r="W628" s="128">
        <v>-8126870</v>
      </c>
      <c r="X628" s="131">
        <v>45034</v>
      </c>
      <c r="Y628" s="51" t="s">
        <v>115</v>
      </c>
    </row>
    <row r="629" spans="1:25" ht="14.25" customHeight="1">
      <c r="A629" s="9">
        <v>2022</v>
      </c>
      <c r="B629" s="9" t="s">
        <v>1868</v>
      </c>
      <c r="C629" s="9" t="s">
        <v>53</v>
      </c>
      <c r="D629" s="9" t="s">
        <v>21</v>
      </c>
      <c r="E629" s="11" t="s">
        <v>34</v>
      </c>
      <c r="F629" s="60">
        <v>40130</v>
      </c>
      <c r="G629" s="9" t="s">
        <v>20</v>
      </c>
      <c r="H629" s="58">
        <v>94696609</v>
      </c>
      <c r="I629" s="58">
        <v>-758771</v>
      </c>
      <c r="J629" s="58">
        <v>110637398</v>
      </c>
      <c r="K629" s="58">
        <v>98790981</v>
      </c>
      <c r="L629" s="58">
        <v>258166790</v>
      </c>
      <c r="M629" s="58">
        <v>137022565</v>
      </c>
      <c r="O629" s="62">
        <v>28526918</v>
      </c>
      <c r="P629" s="58">
        <v>12066247</v>
      </c>
      <c r="Q629" s="58">
        <v>-46286308</v>
      </c>
      <c r="R629" s="58">
        <v>218275078</v>
      </c>
      <c r="S629" s="58">
        <v>171988770</v>
      </c>
      <c r="T629" s="58">
        <v>7916831</v>
      </c>
      <c r="U629" s="196">
        <v>14420652</v>
      </c>
      <c r="V629" s="58">
        <v>23129441</v>
      </c>
      <c r="W629" s="58">
        <v>63883935</v>
      </c>
      <c r="X629" s="61">
        <v>45126</v>
      </c>
      <c r="Y629" s="9"/>
    </row>
    <row r="630" spans="1:25" ht="14.25" customHeight="1">
      <c r="A630" s="9">
        <v>2022</v>
      </c>
      <c r="B630" s="10" t="s">
        <v>1018</v>
      </c>
      <c r="C630" s="9" t="s">
        <v>190</v>
      </c>
      <c r="D630" s="9" t="s">
        <v>21</v>
      </c>
      <c r="E630" s="11" t="s">
        <v>34</v>
      </c>
      <c r="F630" s="60" t="s">
        <v>1017</v>
      </c>
      <c r="G630" s="9" t="s">
        <v>20</v>
      </c>
      <c r="H630" s="58">
        <v>45209417</v>
      </c>
      <c r="I630" s="58">
        <v>-1000000</v>
      </c>
      <c r="J630" s="58">
        <v>227669457</v>
      </c>
      <c r="K630" s="58">
        <v>93595119</v>
      </c>
      <c r="L630" s="58">
        <v>270756786</v>
      </c>
      <c r="M630" s="58">
        <v>262051262</v>
      </c>
      <c r="O630" s="62">
        <v>83085261</v>
      </c>
      <c r="P630" s="58">
        <v>22537248</v>
      </c>
      <c r="Q630" s="58">
        <v>-104168008</v>
      </c>
      <c r="R630" s="58">
        <v>708992089.10000002</v>
      </c>
      <c r="S630" s="58">
        <v>604824081</v>
      </c>
      <c r="T630" s="58">
        <v>21064245</v>
      </c>
      <c r="U630" s="196"/>
      <c r="V630" s="58">
        <v>47432721</v>
      </c>
      <c r="W630" s="58">
        <v>-147555674</v>
      </c>
      <c r="X630" s="61">
        <v>45099</v>
      </c>
      <c r="Y630" s="10" t="s">
        <v>60</v>
      </c>
    </row>
    <row r="631" spans="1:25" ht="14.25" customHeight="1">
      <c r="A631" s="9">
        <v>2022</v>
      </c>
      <c r="B631" s="9" t="s">
        <v>1867</v>
      </c>
      <c r="C631" s="9" t="s">
        <v>53</v>
      </c>
      <c r="D631" s="9" t="s">
        <v>21</v>
      </c>
      <c r="E631" s="11" t="s">
        <v>71</v>
      </c>
      <c r="F631" s="60">
        <v>40438</v>
      </c>
      <c r="G631" s="9" t="s">
        <v>20</v>
      </c>
      <c r="H631" s="58">
        <v>21034678</v>
      </c>
      <c r="I631" s="58">
        <v>-1238504</v>
      </c>
      <c r="J631" s="58">
        <v>18382269</v>
      </c>
      <c r="K631" s="58">
        <v>43491690</v>
      </c>
      <c r="L631" s="58">
        <v>33126562</v>
      </c>
      <c r="M631" s="58">
        <v>21499293</v>
      </c>
      <c r="N631" s="57"/>
      <c r="O631" s="62">
        <v>19593644</v>
      </c>
      <c r="P631" s="58">
        <v>1894091</v>
      </c>
      <c r="Q631" s="58">
        <v>9939095</v>
      </c>
      <c r="R631" s="58">
        <v>-84876985.480000004</v>
      </c>
      <c r="S631" s="58">
        <v>-74937890.480000004</v>
      </c>
      <c r="T631" s="58">
        <v>330992</v>
      </c>
      <c r="U631" s="196">
        <v>804786</v>
      </c>
      <c r="V631" s="58">
        <v>9869732</v>
      </c>
      <c r="W631" s="58">
        <v>4264505</v>
      </c>
      <c r="X631" s="61">
        <v>44973</v>
      </c>
      <c r="Y631" s="9" t="s">
        <v>60</v>
      </c>
    </row>
    <row r="632" spans="1:25" ht="14.25" customHeight="1">
      <c r="A632" s="9">
        <v>2022</v>
      </c>
      <c r="B632" s="10" t="s">
        <v>1016</v>
      </c>
      <c r="C632" s="9" t="s">
        <v>190</v>
      </c>
      <c r="D632" s="9" t="s">
        <v>21</v>
      </c>
      <c r="E632" s="11" t="s">
        <v>71</v>
      </c>
      <c r="F632" s="60" t="s">
        <v>1015</v>
      </c>
      <c r="G632" s="9" t="s">
        <v>20</v>
      </c>
      <c r="H632" s="58">
        <v>7553984</v>
      </c>
      <c r="I632" s="58">
        <v>-75000</v>
      </c>
      <c r="J632" s="58">
        <v>20943635</v>
      </c>
      <c r="K632" s="58">
        <v>57274392</v>
      </c>
      <c r="L632" s="58">
        <v>26874268</v>
      </c>
      <c r="M632" s="58">
        <v>24217725</v>
      </c>
      <c r="O632" s="62">
        <v>7673676</v>
      </c>
      <c r="P632" s="58">
        <v>1213168</v>
      </c>
      <c r="Q632" s="58">
        <v>-11337140</v>
      </c>
      <c r="R632" s="58">
        <v>78329791.900000006</v>
      </c>
      <c r="S632" s="58">
        <v>66992651.899999999</v>
      </c>
      <c r="T632" s="58">
        <v>2167025</v>
      </c>
      <c r="U632" s="196">
        <v>-803.23809519999998</v>
      </c>
      <c r="V632" s="58">
        <v>172739</v>
      </c>
      <c r="W632" s="58">
        <v>-17454039</v>
      </c>
      <c r="X632" s="61">
        <v>44963</v>
      </c>
      <c r="Y632" s="9" t="s">
        <v>115</v>
      </c>
    </row>
    <row r="633" spans="1:25" ht="14.25" customHeight="1">
      <c r="A633" s="51">
        <v>2022</v>
      </c>
      <c r="B633" s="126" t="s">
        <v>5426</v>
      </c>
      <c r="C633" s="51" t="s">
        <v>190</v>
      </c>
      <c r="D633" s="51" t="s">
        <v>21</v>
      </c>
      <c r="E633" s="51" t="s">
        <v>27</v>
      </c>
      <c r="F633" s="127" t="s">
        <v>5427</v>
      </c>
      <c r="G633" s="51" t="s">
        <v>20</v>
      </c>
      <c r="H633" s="128">
        <v>16353836</v>
      </c>
      <c r="I633" s="128"/>
      <c r="J633" s="128">
        <v>33554803</v>
      </c>
      <c r="K633" s="128">
        <v>126660623</v>
      </c>
      <c r="L633" s="128">
        <v>40718437</v>
      </c>
      <c r="M633" s="128">
        <v>34113049</v>
      </c>
      <c r="N633" s="133"/>
      <c r="O633" s="130">
        <v>18939074</v>
      </c>
      <c r="P633" s="128">
        <v>15069756</v>
      </c>
      <c r="Q633" s="128">
        <v>-16721664</v>
      </c>
      <c r="R633" s="128">
        <v>114949253.06612289</v>
      </c>
      <c r="S633" s="128">
        <v>98227589.06612289</v>
      </c>
      <c r="T633" s="128">
        <v>3470920</v>
      </c>
      <c r="U633" s="196">
        <v>7793313</v>
      </c>
      <c r="V633" s="128">
        <v>6910607</v>
      </c>
      <c r="W633" s="128">
        <v>-3082298</v>
      </c>
      <c r="X633" s="131">
        <v>44963</v>
      </c>
      <c r="Y633" s="132" t="s">
        <v>60</v>
      </c>
    </row>
    <row r="634" spans="1:25" ht="14.25" customHeight="1">
      <c r="A634" s="9">
        <v>2022</v>
      </c>
      <c r="B634" s="10" t="s">
        <v>1014</v>
      </c>
      <c r="C634" s="9" t="s">
        <v>190</v>
      </c>
      <c r="D634" s="9" t="s">
        <v>21</v>
      </c>
      <c r="E634" s="11" t="s">
        <v>34</v>
      </c>
      <c r="F634" s="60" t="s">
        <v>1013</v>
      </c>
      <c r="G634" s="9" t="s">
        <v>20</v>
      </c>
      <c r="H634" s="58">
        <v>32978605</v>
      </c>
      <c r="I634" s="58">
        <v>-1250000</v>
      </c>
      <c r="J634" s="58">
        <v>134481926</v>
      </c>
      <c r="K634" s="58">
        <v>151162866</v>
      </c>
      <c r="L634" s="58">
        <v>160536602</v>
      </c>
      <c r="M634" s="58">
        <v>140179071</v>
      </c>
      <c r="O634" s="62">
        <v>41349003</v>
      </c>
      <c r="P634" s="58">
        <v>8905428</v>
      </c>
      <c r="Q634" s="58">
        <v>-67924474</v>
      </c>
      <c r="R634" s="58">
        <v>462618222.69999999</v>
      </c>
      <c r="S634" s="58">
        <v>394693748.69999999</v>
      </c>
      <c r="T634" s="58">
        <v>13189815</v>
      </c>
      <c r="U634" s="196">
        <v>-4524.8809520000004</v>
      </c>
      <c r="V634" s="58">
        <v>34819722</v>
      </c>
      <c r="W634" s="58">
        <v>-149681807</v>
      </c>
      <c r="X634" s="61">
        <v>45058</v>
      </c>
      <c r="Y634" s="9" t="s">
        <v>115</v>
      </c>
    </row>
    <row r="635" spans="1:25" ht="14.25" customHeight="1">
      <c r="A635" s="9">
        <v>2022</v>
      </c>
      <c r="B635" s="30" t="s">
        <v>2065</v>
      </c>
      <c r="C635" s="9" t="s">
        <v>55</v>
      </c>
      <c r="D635" s="9" t="s">
        <v>21</v>
      </c>
      <c r="E635" s="11" t="s">
        <v>368</v>
      </c>
      <c r="F635" s="60" t="s">
        <v>57</v>
      </c>
      <c r="G635" s="9" t="s">
        <v>20</v>
      </c>
      <c r="H635" s="58">
        <v>6579866</v>
      </c>
      <c r="I635" s="58">
        <v>-6468242</v>
      </c>
      <c r="J635" s="58">
        <v>10430666</v>
      </c>
      <c r="K635" s="58">
        <v>6502474</v>
      </c>
      <c r="L635" s="58">
        <v>88231738</v>
      </c>
      <c r="M635" s="58">
        <v>17804412</v>
      </c>
      <c r="N635" s="57"/>
      <c r="O635" s="62">
        <v>15259201</v>
      </c>
      <c r="P635" s="58">
        <v>737609</v>
      </c>
      <c r="Q635" s="58">
        <v>-30467057</v>
      </c>
      <c r="R635" s="58">
        <v>206014729.09164971</v>
      </c>
      <c r="S635" s="58">
        <v>175547672.09164971</v>
      </c>
      <c r="T635" s="58">
        <v>5826543</v>
      </c>
      <c r="U635" s="196">
        <v>8024724</v>
      </c>
      <c r="V635" s="58">
        <v>10022364</v>
      </c>
      <c r="W635" s="58">
        <v>-24832959</v>
      </c>
      <c r="X635" s="61">
        <v>45257</v>
      </c>
      <c r="Y635" s="10" t="s">
        <v>60</v>
      </c>
    </row>
    <row r="636" spans="1:25" ht="14.25" customHeight="1">
      <c r="A636" s="9">
        <v>2022</v>
      </c>
      <c r="B636" s="10" t="s">
        <v>1012</v>
      </c>
      <c r="C636" s="9" t="s">
        <v>190</v>
      </c>
      <c r="D636" s="9" t="s">
        <v>21</v>
      </c>
      <c r="E636" s="11" t="s">
        <v>368</v>
      </c>
      <c r="F636" s="60" t="s">
        <v>1011</v>
      </c>
      <c r="G636" s="9" t="s">
        <v>20</v>
      </c>
      <c r="H636" s="58">
        <v>9194314</v>
      </c>
      <c r="I636" s="58">
        <v>-224768</v>
      </c>
      <c r="J636" s="58">
        <v>8872965</v>
      </c>
      <c r="K636" s="58"/>
      <c r="L636" s="58">
        <v>13656640</v>
      </c>
      <c r="M636" s="58">
        <v>9608865</v>
      </c>
      <c r="N636" s="57">
        <v>11270785</v>
      </c>
      <c r="O636" s="62"/>
      <c r="P636" s="58">
        <v>1881259</v>
      </c>
      <c r="Q636" s="58">
        <v>-4419657</v>
      </c>
      <c r="R636" s="58">
        <v>25827567.789999999</v>
      </c>
      <c r="S636" s="58">
        <v>21407910.789999999</v>
      </c>
      <c r="T636" s="58">
        <v>843263</v>
      </c>
      <c r="U636" s="196"/>
      <c r="V636" s="58">
        <v>489550</v>
      </c>
      <c r="W636" s="58">
        <v>2040731</v>
      </c>
      <c r="X636" s="61">
        <v>45005</v>
      </c>
      <c r="Y636" s="10" t="s">
        <v>60</v>
      </c>
    </row>
    <row r="637" spans="1:25" ht="14.25" customHeight="1">
      <c r="A637" s="9">
        <v>2022</v>
      </c>
      <c r="B637" s="10" t="s">
        <v>1010</v>
      </c>
      <c r="C637" s="9" t="s">
        <v>190</v>
      </c>
      <c r="D637" s="9" t="s">
        <v>21</v>
      </c>
      <c r="E637" s="11" t="s">
        <v>368</v>
      </c>
      <c r="F637" s="60" t="s">
        <v>1009</v>
      </c>
      <c r="G637" s="9" t="s">
        <v>20</v>
      </c>
      <c r="H637" s="58">
        <v>2990982</v>
      </c>
      <c r="I637" s="58">
        <v>-756214</v>
      </c>
      <c r="J637" s="58">
        <v>11675184</v>
      </c>
      <c r="K637" s="58">
        <v>184183</v>
      </c>
      <c r="L637" s="58">
        <v>12820203</v>
      </c>
      <c r="M637" s="58">
        <v>12296452</v>
      </c>
      <c r="O637" s="62">
        <v>4365356</v>
      </c>
      <c r="P637" s="58">
        <v>1869326</v>
      </c>
      <c r="Q637" s="58">
        <v>-5446390</v>
      </c>
      <c r="R637" s="58">
        <v>36309858.710000001</v>
      </c>
      <c r="S637" s="58">
        <v>30863468.710000001</v>
      </c>
      <c r="T637" s="58">
        <v>1085164</v>
      </c>
      <c r="U637" s="196">
        <v>1765022</v>
      </c>
      <c r="V637" s="58">
        <v>891774</v>
      </c>
      <c r="W637" s="58">
        <v>-3548029</v>
      </c>
      <c r="X637" s="61">
        <v>44907</v>
      </c>
      <c r="Y637" s="10" t="s">
        <v>60</v>
      </c>
    </row>
    <row r="638" spans="1:25" ht="14.25" customHeight="1">
      <c r="A638" s="9">
        <v>2022</v>
      </c>
      <c r="B638" s="10" t="s">
        <v>1008</v>
      </c>
      <c r="C638" s="9" t="s">
        <v>190</v>
      </c>
      <c r="D638" s="9" t="s">
        <v>21</v>
      </c>
      <c r="E638" s="11" t="s">
        <v>123</v>
      </c>
      <c r="F638" s="60" t="s">
        <v>1007</v>
      </c>
      <c r="G638" s="9" t="s">
        <v>20</v>
      </c>
      <c r="H638" s="58">
        <v>2343933</v>
      </c>
      <c r="I638" s="58">
        <v>-25000</v>
      </c>
      <c r="J638" s="58">
        <v>4403901</v>
      </c>
      <c r="K638" s="58"/>
      <c r="L638" s="58">
        <v>5484386</v>
      </c>
      <c r="M638" s="58">
        <v>4889341</v>
      </c>
      <c r="N638" s="57"/>
      <c r="O638" s="62">
        <v>2934355</v>
      </c>
      <c r="P638" s="58">
        <v>650699</v>
      </c>
      <c r="Q638" s="58">
        <v>-2316621</v>
      </c>
      <c r="R638" s="58">
        <v>15417510</v>
      </c>
      <c r="S638" s="58">
        <v>13100889</v>
      </c>
      <c r="T638" s="58">
        <v>424762</v>
      </c>
      <c r="U638" s="196"/>
      <c r="V638" s="58">
        <v>6160</v>
      </c>
      <c r="W638" s="58">
        <v>121362</v>
      </c>
      <c r="X638" s="61">
        <v>45015</v>
      </c>
      <c r="Y638" s="10" t="s">
        <v>60</v>
      </c>
    </row>
    <row r="639" spans="1:25" ht="14.25" customHeight="1">
      <c r="A639" s="9">
        <v>2022</v>
      </c>
      <c r="B639" s="9" t="s">
        <v>1866</v>
      </c>
      <c r="C639" s="9" t="s">
        <v>53</v>
      </c>
      <c r="D639" s="9" t="s">
        <v>21</v>
      </c>
      <c r="E639" s="11" t="s">
        <v>109</v>
      </c>
      <c r="F639" s="60">
        <v>40704</v>
      </c>
      <c r="G639" s="9" t="s">
        <v>20</v>
      </c>
      <c r="H639" s="58">
        <v>50468448</v>
      </c>
      <c r="I639" s="58">
        <v>-9410896</v>
      </c>
      <c r="J639" s="58">
        <v>20602189</v>
      </c>
      <c r="K639" s="58">
        <v>19543889</v>
      </c>
      <c r="L639" s="58">
        <v>152193984</v>
      </c>
      <c r="M639" s="58">
        <v>37020030</v>
      </c>
      <c r="N639" s="57"/>
      <c r="O639" s="62">
        <v>49225306</v>
      </c>
      <c r="P639" s="58">
        <v>3838578</v>
      </c>
      <c r="Q639" s="58">
        <v>-2967660</v>
      </c>
      <c r="R639" s="58">
        <v>25342954.739999998</v>
      </c>
      <c r="S639" s="58">
        <v>22375294.739999998</v>
      </c>
      <c r="T639" s="58">
        <v>1200271</v>
      </c>
      <c r="U639" s="196">
        <v>5767952</v>
      </c>
      <c r="V639" s="58">
        <v>6015883</v>
      </c>
      <c r="W639" s="58">
        <v>118481549</v>
      </c>
      <c r="X639" s="61">
        <v>45016</v>
      </c>
      <c r="Y639" s="9" t="s">
        <v>60</v>
      </c>
    </row>
    <row r="640" spans="1:25" ht="14.25" customHeight="1">
      <c r="A640" s="51">
        <v>2022</v>
      </c>
      <c r="B640" s="132" t="s">
        <v>1006</v>
      </c>
      <c r="C640" s="51" t="s">
        <v>190</v>
      </c>
      <c r="D640" s="51" t="s">
        <v>21</v>
      </c>
      <c r="E640" s="51" t="s">
        <v>107</v>
      </c>
      <c r="F640" s="127" t="s">
        <v>1005</v>
      </c>
      <c r="G640" s="51" t="s">
        <v>20</v>
      </c>
      <c r="H640" s="128">
        <v>4262139</v>
      </c>
      <c r="I640" s="128"/>
      <c r="J640" s="128">
        <v>11917110</v>
      </c>
      <c r="K640" s="128">
        <v>7383864</v>
      </c>
      <c r="L640" s="128">
        <v>13120127</v>
      </c>
      <c r="M640" s="128">
        <v>12193369</v>
      </c>
      <c r="N640" s="133">
        <v>7332648</v>
      </c>
      <c r="O640" s="130"/>
      <c r="P640" s="128">
        <v>1436540</v>
      </c>
      <c r="Q640" s="128">
        <v>-4565337</v>
      </c>
      <c r="R640" s="128">
        <v>30678181.489999998</v>
      </c>
      <c r="S640" s="128">
        <v>26112844.489999998</v>
      </c>
      <c r="T640" s="128">
        <v>944385</v>
      </c>
      <c r="U640" s="196"/>
      <c r="V640" s="128">
        <v>168276</v>
      </c>
      <c r="W640" s="128">
        <v>-1704814</v>
      </c>
      <c r="X640" s="131">
        <v>44979</v>
      </c>
      <c r="Y640" s="132" t="s">
        <v>60</v>
      </c>
    </row>
    <row r="641" spans="1:25" ht="14.25" customHeight="1">
      <c r="A641" s="9">
        <v>2022</v>
      </c>
      <c r="B641" s="10" t="s">
        <v>4991</v>
      </c>
      <c r="C641" s="10" t="s">
        <v>190</v>
      </c>
      <c r="D641" s="9" t="s">
        <v>21</v>
      </c>
      <c r="E641" s="11" t="s">
        <v>74</v>
      </c>
      <c r="F641" s="60" t="s">
        <v>5671</v>
      </c>
      <c r="G641" s="9" t="s">
        <v>20</v>
      </c>
      <c r="H641" s="58">
        <v>1601917</v>
      </c>
      <c r="I641" s="58">
        <v>-38321</v>
      </c>
      <c r="J641" s="58">
        <v>2611236</v>
      </c>
      <c r="K641" s="58">
        <v>7709</v>
      </c>
      <c r="L641" s="58">
        <v>3122765</v>
      </c>
      <c r="M641" s="58">
        <v>3089871</v>
      </c>
      <c r="N641" s="56"/>
      <c r="O641" s="62">
        <v>1991278</v>
      </c>
      <c r="P641" s="58">
        <v>112015</v>
      </c>
      <c r="Q641" s="58">
        <v>-1346410</v>
      </c>
      <c r="R641" s="58">
        <v>9047700</v>
      </c>
      <c r="S641" s="58">
        <v>7701290</v>
      </c>
      <c r="T641" s="58">
        <v>255767</v>
      </c>
      <c r="U641" s="196"/>
      <c r="V641" s="58"/>
      <c r="W641" s="58">
        <v>1082158</v>
      </c>
      <c r="X641" s="61">
        <v>44894</v>
      </c>
      <c r="Y641" s="10" t="s">
        <v>60</v>
      </c>
    </row>
    <row r="642" spans="1:25" ht="14.25" customHeight="1">
      <c r="A642" s="9">
        <v>2022</v>
      </c>
      <c r="B642" s="10" t="s">
        <v>2147</v>
      </c>
      <c r="C642" s="9" t="s">
        <v>53</v>
      </c>
      <c r="D642" s="9" t="s">
        <v>21</v>
      </c>
      <c r="E642" s="11" t="s">
        <v>34</v>
      </c>
      <c r="F642" s="60" t="s">
        <v>5562</v>
      </c>
      <c r="G642" s="9" t="s">
        <v>20</v>
      </c>
      <c r="H642" s="58">
        <v>22283638</v>
      </c>
      <c r="I642" s="58">
        <v>-150842</v>
      </c>
      <c r="J642" s="58">
        <v>15365642</v>
      </c>
      <c r="K642" s="58">
        <v>607229</v>
      </c>
      <c r="L642" s="58">
        <v>25149009</v>
      </c>
      <c r="M642" s="58">
        <v>19872089</v>
      </c>
      <c r="O642" s="62">
        <v>22378443</v>
      </c>
      <c r="P642" s="58">
        <v>2707005</v>
      </c>
      <c r="Q642" s="58">
        <v>-4808957</v>
      </c>
      <c r="R642" s="58">
        <v>37110168.343701385</v>
      </c>
      <c r="S642" s="58">
        <v>32301211.343701385</v>
      </c>
      <c r="T642" s="58">
        <v>972149</v>
      </c>
      <c r="U642" s="196"/>
      <c r="V642" s="58">
        <v>5412180</v>
      </c>
      <c r="W642" s="58">
        <v>26946986</v>
      </c>
      <c r="X642" s="61">
        <v>44910</v>
      </c>
      <c r="Y642" s="10" t="s">
        <v>60</v>
      </c>
    </row>
    <row r="643" spans="1:25" ht="14.25" customHeight="1">
      <c r="A643" s="9">
        <v>2022</v>
      </c>
      <c r="B643" s="10" t="s">
        <v>1004</v>
      </c>
      <c r="C643" s="9" t="s">
        <v>190</v>
      </c>
      <c r="D643" s="9" t="s">
        <v>21</v>
      </c>
      <c r="E643" s="11" t="s">
        <v>34</v>
      </c>
      <c r="F643" s="60" t="s">
        <v>1003</v>
      </c>
      <c r="G643" s="9" t="s">
        <v>20</v>
      </c>
      <c r="H643" s="58">
        <v>40044417</v>
      </c>
      <c r="I643" s="58">
        <v>-214445</v>
      </c>
      <c r="J643" s="58">
        <v>90931342</v>
      </c>
      <c r="K643" s="58">
        <v>38404107</v>
      </c>
      <c r="L643" s="58">
        <v>204791001</v>
      </c>
      <c r="M643" s="58">
        <v>107495844</v>
      </c>
      <c r="N643" s="58"/>
      <c r="O643" s="62">
        <v>67505496</v>
      </c>
      <c r="P643" s="58">
        <v>11639536</v>
      </c>
      <c r="Q643" s="58">
        <v>-45481893</v>
      </c>
      <c r="R643" s="58">
        <v>310802515.39999998</v>
      </c>
      <c r="S643" s="58">
        <v>265320622.40000001</v>
      </c>
      <c r="T643" s="58">
        <v>8880918</v>
      </c>
      <c r="U643" s="196">
        <v>3124.008065</v>
      </c>
      <c r="V643" s="58">
        <v>15680506</v>
      </c>
      <c r="W643" s="58">
        <v>-38375898</v>
      </c>
      <c r="X643" s="61">
        <v>44979</v>
      </c>
      <c r="Y643" s="9" t="s">
        <v>115</v>
      </c>
    </row>
    <row r="644" spans="1:25" ht="14.25" customHeight="1">
      <c r="A644" s="9">
        <v>2022</v>
      </c>
      <c r="B644" s="10" t="s">
        <v>1002</v>
      </c>
      <c r="C644" s="9" t="s">
        <v>190</v>
      </c>
      <c r="D644" s="9" t="s">
        <v>21</v>
      </c>
      <c r="E644" s="11" t="s">
        <v>220</v>
      </c>
      <c r="F644" s="60" t="s">
        <v>1001</v>
      </c>
      <c r="G644" s="9" t="s">
        <v>20</v>
      </c>
      <c r="H644" s="58">
        <v>3345347</v>
      </c>
      <c r="I644" s="58">
        <v>-16474</v>
      </c>
      <c r="J644" s="58">
        <v>6091344</v>
      </c>
      <c r="K644" s="58">
        <v>6700325</v>
      </c>
      <c r="L644" s="58">
        <v>7592242</v>
      </c>
      <c r="M644" s="58">
        <v>6777984</v>
      </c>
      <c r="O644" s="62">
        <v>3674229</v>
      </c>
      <c r="P644" s="58">
        <v>369826</v>
      </c>
      <c r="Q644" s="58">
        <v>-2757918</v>
      </c>
      <c r="R644" s="58">
        <v>18205856.91</v>
      </c>
      <c r="S644" s="58">
        <v>15447938.91</v>
      </c>
      <c r="T644" s="58">
        <v>613071</v>
      </c>
      <c r="U644" s="196"/>
      <c r="V644" s="58">
        <v>193793</v>
      </c>
      <c r="W644" s="58">
        <v>-2243733</v>
      </c>
      <c r="X644" s="61">
        <v>44980</v>
      </c>
      <c r="Y644" s="10" t="s">
        <v>60</v>
      </c>
    </row>
    <row r="645" spans="1:25" ht="14.25" customHeight="1">
      <c r="A645" s="9">
        <v>2022</v>
      </c>
      <c r="B645" s="10" t="s">
        <v>1000</v>
      </c>
      <c r="C645" s="9" t="s">
        <v>190</v>
      </c>
      <c r="D645" s="9" t="s">
        <v>21</v>
      </c>
      <c r="E645" s="11" t="s">
        <v>32</v>
      </c>
      <c r="F645" s="60" t="s">
        <v>999</v>
      </c>
      <c r="G645" s="9" t="s">
        <v>20</v>
      </c>
      <c r="H645" s="58">
        <v>854220</v>
      </c>
      <c r="I645" s="58">
        <v>-250000</v>
      </c>
      <c r="J645" s="58">
        <v>5937626</v>
      </c>
      <c r="K645" s="58"/>
      <c r="L645" s="58">
        <v>7079160</v>
      </c>
      <c r="M645" s="58">
        <v>6390452</v>
      </c>
      <c r="N645" s="57">
        <v>1663824</v>
      </c>
      <c r="O645" s="62"/>
      <c r="P645" s="58">
        <v>809268</v>
      </c>
      <c r="Q645" s="58">
        <v>-2973019</v>
      </c>
      <c r="R645" s="58">
        <v>19941981.789999999</v>
      </c>
      <c r="S645" s="58">
        <v>16968962.789999999</v>
      </c>
      <c r="T645" s="58">
        <v>600440</v>
      </c>
      <c r="U645" s="196"/>
      <c r="V645" s="58">
        <v>4473057</v>
      </c>
      <c r="W645" s="58">
        <v>-6507094</v>
      </c>
      <c r="X645" s="61">
        <v>45015</v>
      </c>
      <c r="Y645" s="10" t="s">
        <v>60</v>
      </c>
    </row>
    <row r="646" spans="1:25" ht="14.25" customHeight="1">
      <c r="A646" s="9">
        <v>2022</v>
      </c>
      <c r="B646" s="10" t="s">
        <v>998</v>
      </c>
      <c r="C646" s="9" t="s">
        <v>190</v>
      </c>
      <c r="D646" s="9" t="s">
        <v>21</v>
      </c>
      <c r="E646" s="11" t="s">
        <v>32</v>
      </c>
      <c r="F646" s="60" t="s">
        <v>997</v>
      </c>
      <c r="G646" s="9" t="s">
        <v>20</v>
      </c>
      <c r="H646" s="58">
        <v>2253595</v>
      </c>
      <c r="I646" s="58">
        <v>-150000</v>
      </c>
      <c r="J646" s="58">
        <v>11220785</v>
      </c>
      <c r="K646" s="58">
        <v>8821610</v>
      </c>
      <c r="L646" s="58">
        <v>13176334</v>
      </c>
      <c r="M646" s="58">
        <v>11853743</v>
      </c>
      <c r="N646" s="57">
        <v>2850756</v>
      </c>
      <c r="O646" s="62"/>
      <c r="P646" s="58">
        <v>889312</v>
      </c>
      <c r="Q646" s="58">
        <v>-3965253</v>
      </c>
      <c r="R646" s="58">
        <v>26836777.379999999</v>
      </c>
      <c r="S646" s="58">
        <v>22871524.380000003</v>
      </c>
      <c r="T646" s="58">
        <v>869204</v>
      </c>
      <c r="U646" s="196">
        <v>245992</v>
      </c>
      <c r="V646" s="58">
        <v>4372754</v>
      </c>
      <c r="W646" s="58">
        <v>-6525861</v>
      </c>
      <c r="X646" s="61">
        <v>45007</v>
      </c>
      <c r="Y646" s="10" t="s">
        <v>60</v>
      </c>
    </row>
    <row r="647" spans="1:25" ht="14.4">
      <c r="A647" s="9">
        <v>2022</v>
      </c>
      <c r="B647" s="30" t="s">
        <v>2148</v>
      </c>
      <c r="C647" s="9" t="s">
        <v>53</v>
      </c>
      <c r="D647" s="9" t="s">
        <v>21</v>
      </c>
      <c r="E647" s="11" t="s">
        <v>28</v>
      </c>
      <c r="F647" s="60">
        <v>41124</v>
      </c>
      <c r="G647" s="9" t="s">
        <v>20</v>
      </c>
      <c r="H647" s="58">
        <v>11547782</v>
      </c>
      <c r="I647" s="58">
        <v>-104104</v>
      </c>
      <c r="J647" s="58">
        <v>16335113</v>
      </c>
      <c r="K647" s="58">
        <v>1173416</v>
      </c>
      <c r="L647" s="58">
        <v>28655650</v>
      </c>
      <c r="M647" s="58">
        <v>18629096</v>
      </c>
      <c r="N647" s="58">
        <v>1395581</v>
      </c>
      <c r="O647" s="62">
        <v>14387314</v>
      </c>
      <c r="P647" s="58">
        <v>4950241</v>
      </c>
      <c r="Q647" s="58">
        <v>-5010718</v>
      </c>
      <c r="R647" s="58">
        <v>42790077</v>
      </c>
      <c r="S647" s="58">
        <v>37779359</v>
      </c>
      <c r="T647" s="58">
        <v>1232401</v>
      </c>
      <c r="U647" s="197"/>
      <c r="V647" s="187">
        <v>3175573</v>
      </c>
      <c r="W647" s="58">
        <v>26692219</v>
      </c>
      <c r="X647" s="61">
        <v>44971</v>
      </c>
      <c r="Y647" s="10" t="s">
        <v>5444</v>
      </c>
    </row>
    <row r="648" spans="1:25" ht="14.25" customHeight="1">
      <c r="A648" s="9">
        <v>2022</v>
      </c>
      <c r="B648" s="10" t="s">
        <v>996</v>
      </c>
      <c r="C648" s="9" t="s">
        <v>190</v>
      </c>
      <c r="D648" s="9" t="s">
        <v>21</v>
      </c>
      <c r="E648" s="11" t="s">
        <v>28</v>
      </c>
      <c r="F648" s="60" t="s">
        <v>995</v>
      </c>
      <c r="G648" s="9" t="s">
        <v>20</v>
      </c>
      <c r="H648" s="58">
        <v>11221883</v>
      </c>
      <c r="I648" s="58"/>
      <c r="J648" s="58">
        <v>53667241</v>
      </c>
      <c r="K648" s="58">
        <v>39959402</v>
      </c>
      <c r="L648" s="58">
        <v>57853409</v>
      </c>
      <c r="M648" s="58">
        <v>53301431</v>
      </c>
      <c r="O648" s="62">
        <v>19069123</v>
      </c>
      <c r="P648" s="58">
        <v>3852572</v>
      </c>
      <c r="Q648" s="58">
        <v>-25832015</v>
      </c>
      <c r="R648" s="58">
        <v>178913248.59999999</v>
      </c>
      <c r="S648" s="58">
        <v>153081233.59999999</v>
      </c>
      <c r="T648" s="58">
        <v>5372843</v>
      </c>
      <c r="U648" s="196">
        <v>5113280</v>
      </c>
      <c r="V648" s="58">
        <v>7326613</v>
      </c>
      <c r="W648" s="58">
        <v>-37654203</v>
      </c>
      <c r="X648" s="61">
        <v>44950</v>
      </c>
      <c r="Y648" s="10" t="s">
        <v>60</v>
      </c>
    </row>
    <row r="649" spans="1:25" ht="14.25" customHeight="1">
      <c r="A649" s="9">
        <v>2022</v>
      </c>
      <c r="B649" s="9" t="s">
        <v>1865</v>
      </c>
      <c r="C649" s="9" t="s">
        <v>53</v>
      </c>
      <c r="D649" s="9" t="s">
        <v>21</v>
      </c>
      <c r="E649" s="11" t="s">
        <v>253</v>
      </c>
      <c r="F649" s="60">
        <v>41152</v>
      </c>
      <c r="G649" s="9" t="s">
        <v>20</v>
      </c>
      <c r="H649" s="58">
        <v>14715153</v>
      </c>
      <c r="I649" s="58">
        <v>-411020</v>
      </c>
      <c r="J649" s="58">
        <v>12989381</v>
      </c>
      <c r="K649" s="58">
        <v>34956003</v>
      </c>
      <c r="L649" s="58">
        <v>46992301</v>
      </c>
      <c r="M649" s="58">
        <v>20515034</v>
      </c>
      <c r="N649" s="57"/>
      <c r="O649" s="62">
        <v>10907565</v>
      </c>
      <c r="P649" s="58">
        <v>981073</v>
      </c>
      <c r="Q649" s="58">
        <v>-8510430</v>
      </c>
      <c r="R649" s="58">
        <v>60400496.810000002</v>
      </c>
      <c r="S649" s="58">
        <v>51890066.810000002</v>
      </c>
      <c r="T649" s="58">
        <v>1954698</v>
      </c>
      <c r="U649" s="196"/>
      <c r="V649" s="58"/>
      <c r="W649" s="58">
        <v>25382316</v>
      </c>
      <c r="X649" s="61">
        <v>45016</v>
      </c>
      <c r="Y649" s="9" t="s">
        <v>60</v>
      </c>
    </row>
    <row r="650" spans="1:25" ht="14.25" customHeight="1">
      <c r="A650" s="9">
        <v>2022</v>
      </c>
      <c r="B650" s="10" t="s">
        <v>994</v>
      </c>
      <c r="C650" s="9" t="s">
        <v>190</v>
      </c>
      <c r="D650" s="9" t="s">
        <v>21</v>
      </c>
      <c r="E650" s="11" t="s">
        <v>253</v>
      </c>
      <c r="F650" s="60" t="s">
        <v>993</v>
      </c>
      <c r="G650" s="9" t="s">
        <v>20</v>
      </c>
      <c r="H650" s="58">
        <v>17176261</v>
      </c>
      <c r="I650" s="58"/>
      <c r="J650" s="58">
        <v>43542637</v>
      </c>
      <c r="K650" s="58">
        <v>29832976</v>
      </c>
      <c r="L650" s="58">
        <v>48029622</v>
      </c>
      <c r="M650" s="58">
        <v>44435204</v>
      </c>
      <c r="N650" s="57">
        <v>20785814</v>
      </c>
      <c r="O650" s="62">
        <v>1099224</v>
      </c>
      <c r="P650" s="58">
        <v>2601434</v>
      </c>
      <c r="Q650" s="58">
        <v>-23091490</v>
      </c>
      <c r="R650" s="58">
        <v>157070437.40000001</v>
      </c>
      <c r="S650" s="58">
        <v>133978947.40000001</v>
      </c>
      <c r="T650" s="58">
        <v>4483565</v>
      </c>
      <c r="U650" s="196"/>
      <c r="V650" s="58">
        <v>9578011</v>
      </c>
      <c r="W650" s="58">
        <v>-18993844</v>
      </c>
      <c r="X650" s="61">
        <v>45037</v>
      </c>
      <c r="Y650" s="10" t="s">
        <v>60</v>
      </c>
    </row>
    <row r="651" spans="1:25" ht="14.25" customHeight="1">
      <c r="A651" s="9">
        <v>2022</v>
      </c>
      <c r="B651" s="10" t="s">
        <v>992</v>
      </c>
      <c r="C651" s="9" t="s">
        <v>190</v>
      </c>
      <c r="D651" s="9" t="s">
        <v>21</v>
      </c>
      <c r="E651" s="11" t="s">
        <v>253</v>
      </c>
      <c r="F651" s="60" t="s">
        <v>991</v>
      </c>
      <c r="G651" s="9" t="s">
        <v>20</v>
      </c>
      <c r="H651" s="58">
        <v>13440796</v>
      </c>
      <c r="I651" s="58">
        <v>-1590147</v>
      </c>
      <c r="J651" s="58">
        <v>29190636</v>
      </c>
      <c r="K651" s="58">
        <v>24909532</v>
      </c>
      <c r="L651" s="58">
        <v>41871012</v>
      </c>
      <c r="M651" s="58">
        <v>32868620</v>
      </c>
      <c r="N651" s="57">
        <v>16549207</v>
      </c>
      <c r="O651" s="62"/>
      <c r="P651" s="58">
        <v>4225305</v>
      </c>
      <c r="Q651" s="58">
        <v>-14502174</v>
      </c>
      <c r="R651" s="58">
        <v>99226242.856737867</v>
      </c>
      <c r="S651" s="58">
        <v>84724068.856737867</v>
      </c>
      <c r="T651" s="58">
        <v>3177130</v>
      </c>
      <c r="U651" s="196"/>
      <c r="V651" s="58">
        <v>6527232</v>
      </c>
      <c r="W651" s="58">
        <v>-10548114</v>
      </c>
      <c r="X651" s="61">
        <v>44967</v>
      </c>
      <c r="Y651" s="10" t="s">
        <v>60</v>
      </c>
    </row>
    <row r="652" spans="1:25" ht="14.25" customHeight="1">
      <c r="A652" s="9">
        <v>2022</v>
      </c>
      <c r="B652" s="10" t="s">
        <v>990</v>
      </c>
      <c r="C652" s="9" t="s">
        <v>190</v>
      </c>
      <c r="D652" s="9" t="s">
        <v>21</v>
      </c>
      <c r="E652" s="11" t="s">
        <v>34</v>
      </c>
      <c r="F652" s="60" t="s">
        <v>989</v>
      </c>
      <c r="G652" s="9" t="s">
        <v>20</v>
      </c>
      <c r="H652" s="58">
        <v>23158325</v>
      </c>
      <c r="I652" s="58">
        <v>-2505945</v>
      </c>
      <c r="J652" s="58">
        <v>73548543</v>
      </c>
      <c r="K652" s="58">
        <v>47785606</v>
      </c>
      <c r="L652" s="58">
        <v>95529580</v>
      </c>
      <c r="M652" s="58">
        <v>92879182</v>
      </c>
      <c r="O652" s="62">
        <v>36124474</v>
      </c>
      <c r="P652" s="58">
        <v>9887197</v>
      </c>
      <c r="Q652" s="58">
        <v>-37851259</v>
      </c>
      <c r="R652" s="58">
        <v>258069452.19999999</v>
      </c>
      <c r="S652" s="58">
        <v>220218193.19999999</v>
      </c>
      <c r="T652" s="58">
        <v>7796044</v>
      </c>
      <c r="U652" s="196">
        <v>-2533.2698409999998</v>
      </c>
      <c r="V652" s="58">
        <v>30255313</v>
      </c>
      <c r="W652" s="58">
        <v>-77389631</v>
      </c>
      <c r="X652" s="61">
        <v>45006</v>
      </c>
      <c r="Y652" s="9" t="s">
        <v>115</v>
      </c>
    </row>
    <row r="653" spans="1:25" ht="14.25" customHeight="1">
      <c r="A653" s="9">
        <v>2022</v>
      </c>
      <c r="B653" s="10" t="s">
        <v>5386</v>
      </c>
      <c r="C653" s="10" t="s">
        <v>190</v>
      </c>
      <c r="D653" s="9" t="s">
        <v>21</v>
      </c>
      <c r="E653" s="11" t="s">
        <v>51</v>
      </c>
      <c r="F653" s="60" t="s">
        <v>5672</v>
      </c>
      <c r="G653" s="9" t="s">
        <v>20</v>
      </c>
      <c r="H653" s="58">
        <v>551763</v>
      </c>
      <c r="I653" s="58">
        <v>-61965</v>
      </c>
      <c r="J653" s="58">
        <v>1298737</v>
      </c>
      <c r="K653" s="58">
        <v>7705</v>
      </c>
      <c r="L653" s="58">
        <v>1531685</v>
      </c>
      <c r="M653" s="58">
        <v>1501921</v>
      </c>
      <c r="N653" s="58"/>
      <c r="O653" s="62">
        <v>628002</v>
      </c>
      <c r="P653" s="58">
        <v>208489</v>
      </c>
      <c r="Q653" s="58">
        <v>-647456</v>
      </c>
      <c r="R653" s="58">
        <v>4117582</v>
      </c>
      <c r="S653" s="58">
        <v>3470126</v>
      </c>
      <c r="T653" s="58">
        <v>123636</v>
      </c>
      <c r="U653" s="196">
        <v>-31</v>
      </c>
      <c r="V653" s="58">
        <v>98471</v>
      </c>
      <c r="W653" s="58">
        <v>-307322</v>
      </c>
      <c r="X653" s="61">
        <v>45026</v>
      </c>
      <c r="Y653" s="10" t="s">
        <v>5444</v>
      </c>
    </row>
    <row r="654" spans="1:25" ht="14.25" customHeight="1">
      <c r="A654" s="51">
        <v>2022</v>
      </c>
      <c r="B654" s="132" t="s">
        <v>5340</v>
      </c>
      <c r="C654" s="132" t="s">
        <v>190</v>
      </c>
      <c r="D654" s="51" t="s">
        <v>21</v>
      </c>
      <c r="E654" s="51" t="s">
        <v>84</v>
      </c>
      <c r="F654" s="127" t="s">
        <v>5673</v>
      </c>
      <c r="G654" s="51" t="s">
        <v>20</v>
      </c>
      <c r="H654" s="128">
        <v>1291783</v>
      </c>
      <c r="I654" s="128">
        <v>-3043565</v>
      </c>
      <c r="J654" s="128">
        <v>3312306</v>
      </c>
      <c r="K654" s="128">
        <v>47259831</v>
      </c>
      <c r="L654" s="128">
        <v>7339662</v>
      </c>
      <c r="M654" s="128">
        <v>6548586</v>
      </c>
      <c r="N654" s="128"/>
      <c r="O654" s="130">
        <v>6399125</v>
      </c>
      <c r="P654" s="128">
        <v>5225659</v>
      </c>
      <c r="Q654" s="128">
        <v>-1842496</v>
      </c>
      <c r="R654" s="128">
        <v>12271561</v>
      </c>
      <c r="S654" s="128">
        <v>10429065</v>
      </c>
      <c r="T654" s="133">
        <v>369388</v>
      </c>
      <c r="U654" s="196">
        <v>-111</v>
      </c>
      <c r="V654" s="128">
        <v>13851</v>
      </c>
      <c r="W654" s="128">
        <v>-994971</v>
      </c>
      <c r="X654" s="131">
        <v>44895</v>
      </c>
      <c r="Y654" s="132" t="s">
        <v>5444</v>
      </c>
    </row>
    <row r="655" spans="1:25" ht="14.25" customHeight="1">
      <c r="A655" s="9">
        <v>2022</v>
      </c>
      <c r="B655" s="10" t="s">
        <v>988</v>
      </c>
      <c r="C655" s="9" t="s">
        <v>190</v>
      </c>
      <c r="D655" s="9" t="s">
        <v>21</v>
      </c>
      <c r="E655" s="11" t="s">
        <v>36</v>
      </c>
      <c r="F655" s="60" t="s">
        <v>987</v>
      </c>
      <c r="G655" s="9" t="s">
        <v>20</v>
      </c>
      <c r="H655" s="58">
        <v>11258372</v>
      </c>
      <c r="I655" s="58"/>
      <c r="J655" s="58">
        <v>113179768</v>
      </c>
      <c r="K655" s="58">
        <v>144849555</v>
      </c>
      <c r="L655" s="58">
        <v>138557520</v>
      </c>
      <c r="M655" s="58">
        <v>111513332</v>
      </c>
      <c r="O655" s="62">
        <v>27078359</v>
      </c>
      <c r="P655" s="58">
        <v>8896236</v>
      </c>
      <c r="Q655" s="58">
        <v>-51092381</v>
      </c>
      <c r="R655" s="58">
        <v>225918507</v>
      </c>
      <c r="S655" s="58">
        <v>174826126</v>
      </c>
      <c r="T655" s="58">
        <v>10550769</v>
      </c>
      <c r="U655" s="196">
        <v>250000</v>
      </c>
      <c r="V655" s="58">
        <v>20486057</v>
      </c>
      <c r="W655" s="58">
        <v>-68148832</v>
      </c>
      <c r="X655" s="61">
        <v>45013</v>
      </c>
      <c r="Y655" s="10" t="s">
        <v>60</v>
      </c>
    </row>
    <row r="656" spans="1:25" ht="14.25" customHeight="1">
      <c r="A656" s="9">
        <v>2022</v>
      </c>
      <c r="B656" s="30" t="s">
        <v>2149</v>
      </c>
      <c r="C656" s="9" t="s">
        <v>53</v>
      </c>
      <c r="D656" s="9" t="s">
        <v>21</v>
      </c>
      <c r="E656" s="11" t="s">
        <v>76</v>
      </c>
      <c r="F656" s="60" t="s">
        <v>5469</v>
      </c>
      <c r="G656" s="9" t="s">
        <v>20</v>
      </c>
      <c r="H656" s="58">
        <v>22981648</v>
      </c>
      <c r="I656" s="58">
        <v>-1315077</v>
      </c>
      <c r="J656" s="58">
        <v>23356028</v>
      </c>
      <c r="K656" s="58">
        <v>14613019</v>
      </c>
      <c r="L656" s="58">
        <v>114763562</v>
      </c>
      <c r="M656" s="58">
        <v>28170462</v>
      </c>
      <c r="N656" s="57"/>
      <c r="O656" s="62">
        <v>27633615</v>
      </c>
      <c r="P656" s="58">
        <v>6518787</v>
      </c>
      <c r="Q656" s="58">
        <v>-13315051</v>
      </c>
      <c r="R656" s="58">
        <v>113803854.7008547</v>
      </c>
      <c r="S656" s="58">
        <v>100488803.7008547</v>
      </c>
      <c r="T656" s="58">
        <v>3597502</v>
      </c>
      <c r="U656" s="196">
        <v>9614017</v>
      </c>
      <c r="V656" s="58">
        <v>30192489</v>
      </c>
      <c r="W656" s="58">
        <v>51234474</v>
      </c>
      <c r="X656" s="61">
        <v>44951</v>
      </c>
      <c r="Y656" s="10" t="s">
        <v>60</v>
      </c>
    </row>
    <row r="657" spans="1:25" ht="14.25" customHeight="1">
      <c r="A657" s="9">
        <v>2022</v>
      </c>
      <c r="B657" s="10" t="s">
        <v>986</v>
      </c>
      <c r="C657" s="9" t="s">
        <v>190</v>
      </c>
      <c r="D657" s="9" t="s">
        <v>21</v>
      </c>
      <c r="E657" s="11" t="s">
        <v>109</v>
      </c>
      <c r="F657" s="60" t="s">
        <v>985</v>
      </c>
      <c r="G657" s="9" t="s">
        <v>20</v>
      </c>
      <c r="H657" s="58">
        <v>40215168</v>
      </c>
      <c r="I657" s="58">
        <v>-1703614</v>
      </c>
      <c r="J657" s="58">
        <v>107654078</v>
      </c>
      <c r="K657" s="58">
        <v>112269758</v>
      </c>
      <c r="L657" s="58">
        <v>139985928</v>
      </c>
      <c r="M657" s="58">
        <v>119046524</v>
      </c>
      <c r="N657" s="56">
        <v>55238792</v>
      </c>
      <c r="O657" s="62"/>
      <c r="P657" s="58">
        <v>9986710</v>
      </c>
      <c r="Q657" s="58">
        <v>-57786993</v>
      </c>
      <c r="R657" s="58">
        <v>386661234.39999998</v>
      </c>
      <c r="S657" s="58">
        <v>328874241.39999998</v>
      </c>
      <c r="T657" s="58">
        <v>11659841</v>
      </c>
      <c r="U657" s="196">
        <v>3829.7338709999999</v>
      </c>
      <c r="V657" s="58">
        <v>11692024</v>
      </c>
      <c r="W657" s="58">
        <v>-44006728</v>
      </c>
      <c r="X657" s="61">
        <v>44986</v>
      </c>
      <c r="Y657" s="9" t="s">
        <v>115</v>
      </c>
    </row>
    <row r="658" spans="1:25" ht="14.25" customHeight="1">
      <c r="A658" s="9">
        <v>2022</v>
      </c>
      <c r="B658" s="10" t="s">
        <v>984</v>
      </c>
      <c r="C658" s="9" t="s">
        <v>190</v>
      </c>
      <c r="D658" s="9" t="s">
        <v>21</v>
      </c>
      <c r="E658" s="11" t="s">
        <v>109</v>
      </c>
      <c r="F658" s="60" t="s">
        <v>983</v>
      </c>
      <c r="G658" s="9" t="s">
        <v>20</v>
      </c>
      <c r="H658" s="58">
        <v>8483281</v>
      </c>
      <c r="I658" s="58">
        <v>-624166</v>
      </c>
      <c r="J658" s="58">
        <v>31117478</v>
      </c>
      <c r="K658" s="58">
        <v>9064618</v>
      </c>
      <c r="L658" s="58">
        <v>34222909</v>
      </c>
      <c r="M658" s="58">
        <v>32671998</v>
      </c>
      <c r="N658" s="57"/>
      <c r="O658" s="62">
        <v>13794768</v>
      </c>
      <c r="P658" s="58">
        <v>3398869</v>
      </c>
      <c r="Q658" s="58">
        <v>-15319631</v>
      </c>
      <c r="R658" s="58">
        <v>102481947.3</v>
      </c>
      <c r="S658" s="58">
        <v>87162316.290000007</v>
      </c>
      <c r="T658" s="58">
        <v>3091389</v>
      </c>
      <c r="U658" s="196"/>
      <c r="V658" s="58">
        <v>2188327</v>
      </c>
      <c r="W658" s="58">
        <v>-16072830</v>
      </c>
      <c r="X658" s="61">
        <v>44943</v>
      </c>
      <c r="Y658" s="10" t="s">
        <v>60</v>
      </c>
    </row>
    <row r="659" spans="1:25" ht="14.25" customHeight="1">
      <c r="A659" s="9">
        <v>2022</v>
      </c>
      <c r="B659" s="10" t="s">
        <v>2150</v>
      </c>
      <c r="C659" s="9" t="s">
        <v>53</v>
      </c>
      <c r="D659" s="9" t="s">
        <v>21</v>
      </c>
      <c r="E659" s="11" t="s">
        <v>149</v>
      </c>
      <c r="F659" s="60" t="s">
        <v>5463</v>
      </c>
      <c r="G659" s="9" t="s">
        <v>20</v>
      </c>
      <c r="H659" s="58">
        <v>-1306438</v>
      </c>
      <c r="I659" s="58">
        <v>-329407</v>
      </c>
      <c r="J659" s="58">
        <v>8872102</v>
      </c>
      <c r="K659" s="58">
        <v>17410944</v>
      </c>
      <c r="L659" s="58">
        <v>17967072</v>
      </c>
      <c r="M659" s="58">
        <v>9633410</v>
      </c>
      <c r="N659" s="57"/>
      <c r="O659" s="62">
        <v>4657332</v>
      </c>
      <c r="P659" s="58">
        <v>6896824</v>
      </c>
      <c r="Q659" s="58">
        <v>-5942171</v>
      </c>
      <c r="R659" s="58">
        <v>19734875.456658915</v>
      </c>
      <c r="S659" s="58">
        <v>13792704.456658915</v>
      </c>
      <c r="T659" s="58">
        <v>4808270</v>
      </c>
      <c r="U659" s="196"/>
      <c r="V659" s="58">
        <v>1998447</v>
      </c>
      <c r="W659" s="58">
        <v>-9971372</v>
      </c>
      <c r="X659" s="61">
        <v>45191</v>
      </c>
      <c r="Y659" s="10" t="s">
        <v>60</v>
      </c>
    </row>
    <row r="660" spans="1:25" ht="14.25" customHeight="1">
      <c r="A660" s="9">
        <v>2022</v>
      </c>
      <c r="B660" s="10" t="s">
        <v>982</v>
      </c>
      <c r="C660" s="9" t="s">
        <v>190</v>
      </c>
      <c r="D660" s="9" t="s">
        <v>21</v>
      </c>
      <c r="E660" s="11" t="s">
        <v>149</v>
      </c>
      <c r="F660" s="60" t="s">
        <v>981</v>
      </c>
      <c r="G660" s="9" t="s">
        <v>20</v>
      </c>
      <c r="H660" s="58">
        <v>33802297</v>
      </c>
      <c r="I660" s="58">
        <v>-50000</v>
      </c>
      <c r="J660" s="58">
        <v>86432696</v>
      </c>
      <c r="K660" s="58">
        <v>40849233</v>
      </c>
      <c r="L660" s="58">
        <v>91563034</v>
      </c>
      <c r="M660" s="58">
        <v>85651016</v>
      </c>
      <c r="O660" s="62">
        <v>48366429</v>
      </c>
      <c r="P660" s="58">
        <v>10091721</v>
      </c>
      <c r="Q660" s="58">
        <v>-37900125</v>
      </c>
      <c r="R660" s="58">
        <v>247051405.30000001</v>
      </c>
      <c r="S660" s="58">
        <v>209151280.30000001</v>
      </c>
      <c r="T660" s="58">
        <v>8431291</v>
      </c>
      <c r="U660" s="196">
        <v>5227639</v>
      </c>
      <c r="V660" s="58">
        <v>10332913</v>
      </c>
      <c r="W660" s="58">
        <v>-28759170</v>
      </c>
      <c r="X660" s="61">
        <v>45113</v>
      </c>
      <c r="Y660" s="9" t="s">
        <v>115</v>
      </c>
    </row>
    <row r="661" spans="1:25" ht="14.25" customHeight="1">
      <c r="A661" s="9">
        <v>2022</v>
      </c>
      <c r="B661" s="10" t="s">
        <v>5674</v>
      </c>
      <c r="C661" s="10" t="s">
        <v>190</v>
      </c>
      <c r="D661" s="9" t="s">
        <v>21</v>
      </c>
      <c r="E661" s="11" t="s">
        <v>151</v>
      </c>
      <c r="F661" s="60" t="s">
        <v>5675</v>
      </c>
      <c r="G661" s="9" t="s">
        <v>20</v>
      </c>
      <c r="H661" s="58">
        <v>370483</v>
      </c>
      <c r="I661" s="58"/>
      <c r="J661" s="58">
        <v>650480</v>
      </c>
      <c r="K661" s="58">
        <v>361396</v>
      </c>
      <c r="L661" s="58">
        <v>891902</v>
      </c>
      <c r="M661" s="58">
        <v>840893</v>
      </c>
      <c r="N661" s="62">
        <v>406192</v>
      </c>
      <c r="O661" s="62"/>
      <c r="P661" s="58">
        <v>58165</v>
      </c>
      <c r="Q661" s="58">
        <v>-232580</v>
      </c>
      <c r="R661" s="58">
        <v>1583856.1967709104</v>
      </c>
      <c r="S661" s="58">
        <v>1351276.1967709104</v>
      </c>
      <c r="T661" s="58">
        <v>45296</v>
      </c>
      <c r="U661" s="196"/>
      <c r="V661" s="58"/>
      <c r="W661" s="58">
        <v>-206298</v>
      </c>
      <c r="X661" s="61">
        <v>44909</v>
      </c>
      <c r="Y661" s="10" t="s">
        <v>60</v>
      </c>
    </row>
    <row r="662" spans="1:25" ht="14.25" customHeight="1">
      <c r="A662" s="9">
        <v>2022</v>
      </c>
      <c r="B662" s="10" t="s">
        <v>980</v>
      </c>
      <c r="C662" s="9" t="s">
        <v>190</v>
      </c>
      <c r="D662" s="9" t="s">
        <v>21</v>
      </c>
      <c r="E662" s="11" t="s">
        <v>34</v>
      </c>
      <c r="F662" s="60" t="s">
        <v>979</v>
      </c>
      <c r="G662" s="9" t="s">
        <v>20</v>
      </c>
      <c r="H662" s="58">
        <v>14479717</v>
      </c>
      <c r="I662" s="58">
        <v>-554827</v>
      </c>
      <c r="J662" s="58">
        <v>57832329</v>
      </c>
      <c r="K662" s="58">
        <v>46966545</v>
      </c>
      <c r="L662" s="58">
        <v>64340674</v>
      </c>
      <c r="M662" s="58">
        <v>60546192</v>
      </c>
      <c r="N662" s="58"/>
      <c r="O662" s="62">
        <v>21895622</v>
      </c>
      <c r="P662" s="58">
        <v>8951145</v>
      </c>
      <c r="Q662" s="58">
        <v>-24983410</v>
      </c>
      <c r="R662" s="58">
        <v>172632305.30000001</v>
      </c>
      <c r="S662" s="58">
        <v>147648895.30000001</v>
      </c>
      <c r="T662" s="58">
        <v>5326152</v>
      </c>
      <c r="U662" s="196">
        <v>-1770.880952</v>
      </c>
      <c r="V662" s="58">
        <v>10020835</v>
      </c>
      <c r="W662" s="58">
        <v>-37528046</v>
      </c>
      <c r="X662" s="61">
        <v>45015</v>
      </c>
      <c r="Y662" s="9" t="s">
        <v>115</v>
      </c>
    </row>
    <row r="663" spans="1:25" ht="14.25" customHeight="1">
      <c r="A663" s="9">
        <v>2022</v>
      </c>
      <c r="B663" s="10" t="s">
        <v>5313</v>
      </c>
      <c r="C663" s="10" t="s">
        <v>190</v>
      </c>
      <c r="D663" s="9" t="s">
        <v>21</v>
      </c>
      <c r="E663" s="11" t="s">
        <v>94</v>
      </c>
      <c r="F663" s="60" t="s">
        <v>5676</v>
      </c>
      <c r="G663" s="9" t="s">
        <v>20</v>
      </c>
      <c r="H663" s="58">
        <v>348654</v>
      </c>
      <c r="I663" s="58">
        <v>-11316</v>
      </c>
      <c r="J663" s="58">
        <v>380092</v>
      </c>
      <c r="K663" s="58"/>
      <c r="L663" s="58">
        <v>363009</v>
      </c>
      <c r="M663" s="58">
        <v>363390</v>
      </c>
      <c r="N663" s="56">
        <v>465348</v>
      </c>
      <c r="O663" s="62">
        <v>2511</v>
      </c>
      <c r="P663" s="58">
        <v>70171</v>
      </c>
      <c r="Q663" s="58">
        <v>-83875</v>
      </c>
      <c r="R663" s="58">
        <v>640746.96356275305</v>
      </c>
      <c r="S663" s="58">
        <v>556871.96356275305</v>
      </c>
      <c r="T663" s="58">
        <v>18778</v>
      </c>
      <c r="U663" s="196"/>
      <c r="V663" s="58"/>
      <c r="W663" s="58">
        <v>539945</v>
      </c>
      <c r="X663" s="61">
        <v>45264</v>
      </c>
      <c r="Y663" s="10" t="s">
        <v>60</v>
      </c>
    </row>
    <row r="664" spans="1:25" ht="14.25" customHeight="1">
      <c r="A664" s="9">
        <v>2022</v>
      </c>
      <c r="B664" s="9" t="s">
        <v>1864</v>
      </c>
      <c r="C664" s="9" t="s">
        <v>53</v>
      </c>
      <c r="D664" s="9" t="s">
        <v>21</v>
      </c>
      <c r="E664" s="11" t="s">
        <v>195</v>
      </c>
      <c r="F664" s="60">
        <v>41936</v>
      </c>
      <c r="G664" s="9" t="s">
        <v>20</v>
      </c>
      <c r="H664" s="58">
        <v>3950151</v>
      </c>
      <c r="I664" s="58"/>
      <c r="J664" s="58">
        <v>4549439</v>
      </c>
      <c r="K664" s="58">
        <v>5975324</v>
      </c>
      <c r="L664" s="58">
        <v>10883481</v>
      </c>
      <c r="M664" s="58">
        <v>3703980</v>
      </c>
      <c r="O664" s="56">
        <v>1210025</v>
      </c>
      <c r="P664" s="58">
        <v>367104</v>
      </c>
      <c r="Q664" s="58">
        <v>-1038971</v>
      </c>
      <c r="R664" s="58">
        <v>4172574.2969999998</v>
      </c>
      <c r="S664" s="58">
        <v>3133603.2969999998</v>
      </c>
      <c r="T664" s="58">
        <v>309687</v>
      </c>
      <c r="U664" s="196">
        <v>554508</v>
      </c>
      <c r="V664" s="58">
        <v>355527</v>
      </c>
      <c r="W664" s="58">
        <v>6028656</v>
      </c>
      <c r="X664" s="61">
        <v>45016</v>
      </c>
      <c r="Y664" s="9" t="s">
        <v>60</v>
      </c>
    </row>
    <row r="665" spans="1:25" ht="14.25" customHeight="1">
      <c r="A665" s="9">
        <v>2022</v>
      </c>
      <c r="B665" s="10" t="s">
        <v>978</v>
      </c>
      <c r="C665" s="9" t="s">
        <v>190</v>
      </c>
      <c r="D665" s="9" t="s">
        <v>21</v>
      </c>
      <c r="E665" s="11" t="s">
        <v>125</v>
      </c>
      <c r="F665" s="60" t="s">
        <v>977</v>
      </c>
      <c r="G665" s="9" t="s">
        <v>20</v>
      </c>
      <c r="H665" s="58">
        <v>1851621</v>
      </c>
      <c r="I665" s="58"/>
      <c r="J665" s="58">
        <v>24099493</v>
      </c>
      <c r="K665" s="58">
        <v>24133892</v>
      </c>
      <c r="L665" s="58">
        <v>29845952</v>
      </c>
      <c r="M665" s="58">
        <v>23860404</v>
      </c>
      <c r="N665" s="58"/>
      <c r="O665" s="62">
        <v>3051455</v>
      </c>
      <c r="P665" s="58">
        <v>2009760</v>
      </c>
      <c r="Q665" s="58">
        <v>-13327659</v>
      </c>
      <c r="R665" s="58">
        <v>46179524.285714284</v>
      </c>
      <c r="S665" s="58">
        <v>32851865.28571428</v>
      </c>
      <c r="T665" s="58">
        <v>2604657</v>
      </c>
      <c r="U665" s="196"/>
      <c r="V665" s="58">
        <v>1827196</v>
      </c>
      <c r="W665" s="58">
        <v>-22316721</v>
      </c>
      <c r="X665" s="61">
        <v>45190</v>
      </c>
      <c r="Y665" s="9" t="s">
        <v>115</v>
      </c>
    </row>
    <row r="666" spans="1:25" ht="14.25" customHeight="1">
      <c r="A666" s="9">
        <v>2022</v>
      </c>
      <c r="B666" s="10" t="s">
        <v>976</v>
      </c>
      <c r="C666" s="9" t="s">
        <v>190</v>
      </c>
      <c r="D666" s="9" t="s">
        <v>21</v>
      </c>
      <c r="E666" s="11" t="s">
        <v>195</v>
      </c>
      <c r="F666" s="60" t="s">
        <v>975</v>
      </c>
      <c r="G666" s="9" t="s">
        <v>20</v>
      </c>
      <c r="H666" s="58">
        <v>6633125</v>
      </c>
      <c r="I666" s="58">
        <v>-1510111</v>
      </c>
      <c r="J666" s="58">
        <v>29355937</v>
      </c>
      <c r="K666" s="58">
        <v>26074303</v>
      </c>
      <c r="L666" s="58">
        <v>35510755</v>
      </c>
      <c r="M666" s="58">
        <v>32060671</v>
      </c>
      <c r="N666" s="57"/>
      <c r="O666" s="62">
        <v>7083111</v>
      </c>
      <c r="P666" s="58">
        <v>2761469</v>
      </c>
      <c r="Q666" s="58">
        <v>-13694545</v>
      </c>
      <c r="R666" s="58">
        <v>92701752.549342111</v>
      </c>
      <c r="S666" s="58">
        <v>79007207.549342111</v>
      </c>
      <c r="T666" s="58">
        <v>2974369</v>
      </c>
      <c r="U666" s="196"/>
      <c r="V666" s="58">
        <v>2027411</v>
      </c>
      <c r="W666" s="58">
        <v>-13049179</v>
      </c>
      <c r="X666" s="61">
        <v>44959</v>
      </c>
      <c r="Y666" s="9" t="s">
        <v>115</v>
      </c>
    </row>
    <row r="667" spans="1:25" ht="14.25" customHeight="1">
      <c r="A667" s="9">
        <v>2022</v>
      </c>
      <c r="B667" s="9" t="s">
        <v>1863</v>
      </c>
      <c r="C667" s="9" t="s">
        <v>53</v>
      </c>
      <c r="D667" s="9" t="s">
        <v>21</v>
      </c>
      <c r="E667" s="11" t="s">
        <v>29</v>
      </c>
      <c r="F667" s="60">
        <v>41992</v>
      </c>
      <c r="G667" s="9" t="s">
        <v>20</v>
      </c>
      <c r="H667" s="58">
        <v>62938945</v>
      </c>
      <c r="I667" s="58">
        <v>-6372427</v>
      </c>
      <c r="J667" s="58">
        <v>129813838</v>
      </c>
      <c r="K667" s="58">
        <v>65936320</v>
      </c>
      <c r="L667" s="58">
        <v>198053709</v>
      </c>
      <c r="M667" s="58">
        <v>127001809</v>
      </c>
      <c r="N667" s="57"/>
      <c r="O667" s="62">
        <v>59383520</v>
      </c>
      <c r="P667" s="58">
        <v>8455407</v>
      </c>
      <c r="Q667" s="58">
        <v>-83493503</v>
      </c>
      <c r="R667" s="58">
        <v>540970138.60000002</v>
      </c>
      <c r="S667" s="58">
        <v>457476635.60000002</v>
      </c>
      <c r="T667" s="58">
        <v>17652603</v>
      </c>
      <c r="U667" s="196">
        <v>39358981</v>
      </c>
      <c r="V667" s="58">
        <v>82272320</v>
      </c>
      <c r="W667" s="58">
        <v>46567825</v>
      </c>
      <c r="X667" s="61">
        <v>45014</v>
      </c>
      <c r="Y667" s="9" t="s">
        <v>60</v>
      </c>
    </row>
    <row r="668" spans="1:25" ht="14.25" customHeight="1">
      <c r="A668" s="9">
        <v>2022</v>
      </c>
      <c r="B668" s="10" t="s">
        <v>974</v>
      </c>
      <c r="C668" s="9" t="s">
        <v>190</v>
      </c>
      <c r="D668" s="9" t="s">
        <v>21</v>
      </c>
      <c r="E668" s="11" t="s">
        <v>29</v>
      </c>
      <c r="F668" s="60" t="s">
        <v>973</v>
      </c>
      <c r="G668" s="9" t="s">
        <v>20</v>
      </c>
      <c r="H668" s="58">
        <v>7318154</v>
      </c>
      <c r="I668" s="58"/>
      <c r="J668" s="58">
        <v>177657523</v>
      </c>
      <c r="K668" s="58">
        <v>255759562</v>
      </c>
      <c r="L668" s="58">
        <v>192841316</v>
      </c>
      <c r="M668" s="58">
        <v>179515822</v>
      </c>
      <c r="O668" s="62">
        <v>19604653</v>
      </c>
      <c r="P668" s="58">
        <v>11035708</v>
      </c>
      <c r="Q668" s="58">
        <v>-95878289</v>
      </c>
      <c r="R668" s="58">
        <v>648555866.80161941</v>
      </c>
      <c r="S668" s="58">
        <v>552677577.80161941</v>
      </c>
      <c r="T668" s="58">
        <v>19245096</v>
      </c>
      <c r="U668" s="196"/>
      <c r="V668" s="58">
        <v>6900947</v>
      </c>
      <c r="W668" s="58">
        <v>-126820886</v>
      </c>
      <c r="X668" s="61">
        <v>44946</v>
      </c>
      <c r="Y668" s="9" t="s">
        <v>115</v>
      </c>
    </row>
    <row r="669" spans="1:25" ht="14.25" customHeight="1">
      <c r="A669" s="51">
        <v>2022</v>
      </c>
      <c r="B669" s="132" t="s">
        <v>972</v>
      </c>
      <c r="C669" s="51" t="s">
        <v>190</v>
      </c>
      <c r="D669" s="51" t="s">
        <v>21</v>
      </c>
      <c r="E669" s="51" t="s">
        <v>32</v>
      </c>
      <c r="F669" s="127" t="s">
        <v>971</v>
      </c>
      <c r="G669" s="51" t="s">
        <v>20</v>
      </c>
      <c r="H669" s="128">
        <v>15030072</v>
      </c>
      <c r="I669" s="128">
        <v>-2568068</v>
      </c>
      <c r="J669" s="128">
        <v>35440504</v>
      </c>
      <c r="K669" s="128">
        <v>8462331</v>
      </c>
      <c r="L669" s="128">
        <v>52822277</v>
      </c>
      <c r="M669" s="128">
        <v>41597397</v>
      </c>
      <c r="N669" s="129"/>
      <c r="O669" s="130">
        <v>21629513</v>
      </c>
      <c r="P669" s="128">
        <v>6194311</v>
      </c>
      <c r="Q669" s="128">
        <v>-18414888</v>
      </c>
      <c r="R669" s="128">
        <v>125056661.53846154</v>
      </c>
      <c r="S669" s="128">
        <v>106641773.53846154</v>
      </c>
      <c r="T669" s="128">
        <v>3866675</v>
      </c>
      <c r="U669" s="196"/>
      <c r="V669" s="128">
        <v>3997299</v>
      </c>
      <c r="W669" s="128">
        <v>-6495003</v>
      </c>
      <c r="X669" s="131">
        <v>44959</v>
      </c>
      <c r="Y669" s="51" t="s">
        <v>115</v>
      </c>
    </row>
    <row r="670" spans="1:25" ht="14.25" customHeight="1">
      <c r="A670" s="9">
        <v>2022</v>
      </c>
      <c r="B670" s="9" t="s">
        <v>1862</v>
      </c>
      <c r="C670" s="9" t="s">
        <v>53</v>
      </c>
      <c r="D670" s="9" t="s">
        <v>21</v>
      </c>
      <c r="E670" s="11" t="s">
        <v>109</v>
      </c>
      <c r="F670" s="60">
        <v>42202</v>
      </c>
      <c r="G670" s="9" t="s">
        <v>20</v>
      </c>
      <c r="H670" s="58">
        <v>23741194</v>
      </c>
      <c r="I670" s="58">
        <v>-19004760</v>
      </c>
      <c r="J670" s="58">
        <v>58904422</v>
      </c>
      <c r="K670" s="58">
        <v>155027704</v>
      </c>
      <c r="L670" s="58">
        <v>237978302</v>
      </c>
      <c r="M670" s="58">
        <v>72654737</v>
      </c>
      <c r="N670" s="57"/>
      <c r="O670" s="62">
        <v>36013283</v>
      </c>
      <c r="P670" s="58">
        <v>6293533</v>
      </c>
      <c r="Q670" s="58">
        <v>-102730536</v>
      </c>
      <c r="R670" s="58">
        <v>436787316</v>
      </c>
      <c r="S670" s="58">
        <v>334056780</v>
      </c>
      <c r="T670" s="58">
        <v>12926593</v>
      </c>
      <c r="U670" s="196">
        <v>2396261</v>
      </c>
      <c r="V670" s="58">
        <v>24157531</v>
      </c>
      <c r="W670" s="58">
        <v>8228733</v>
      </c>
      <c r="X670" s="61">
        <v>44960</v>
      </c>
      <c r="Y670" s="9"/>
    </row>
    <row r="671" spans="1:25" ht="14.25" customHeight="1">
      <c r="A671" s="9">
        <v>2022</v>
      </c>
      <c r="B671" s="10" t="s">
        <v>970</v>
      </c>
      <c r="C671" s="9" t="s">
        <v>190</v>
      </c>
      <c r="D671" s="9" t="s">
        <v>21</v>
      </c>
      <c r="E671" s="11" t="s">
        <v>109</v>
      </c>
      <c r="F671" s="60" t="s">
        <v>969</v>
      </c>
      <c r="G671" s="9" t="s">
        <v>20</v>
      </c>
      <c r="H671" s="58">
        <v>120520660</v>
      </c>
      <c r="I671" s="58">
        <v>-3532983</v>
      </c>
      <c r="J671" s="58">
        <v>398623196</v>
      </c>
      <c r="K671" s="58">
        <v>364760522</v>
      </c>
      <c r="L671" s="58">
        <v>533733503</v>
      </c>
      <c r="M671" s="58">
        <v>449731751</v>
      </c>
      <c r="N671" s="56">
        <v>169853322</v>
      </c>
      <c r="O671" s="62"/>
      <c r="P671" s="58">
        <v>46560984</v>
      </c>
      <c r="Q671" s="58">
        <v>-190339448</v>
      </c>
      <c r="R671" s="58">
        <v>1306907229.6052632</v>
      </c>
      <c r="S671" s="58">
        <v>1116567781.6052632</v>
      </c>
      <c r="T671" s="58">
        <v>38718182</v>
      </c>
      <c r="U671" s="196"/>
      <c r="V671" s="58">
        <v>102767717</v>
      </c>
      <c r="W671" s="58">
        <v>-221697422</v>
      </c>
      <c r="X671" s="61">
        <v>44929</v>
      </c>
      <c r="Y671" s="9" t="s">
        <v>115</v>
      </c>
    </row>
    <row r="672" spans="1:25" ht="14.25" customHeight="1">
      <c r="A672" s="9">
        <v>2022</v>
      </c>
      <c r="B672" s="10" t="s">
        <v>968</v>
      </c>
      <c r="C672" s="9" t="s">
        <v>190</v>
      </c>
      <c r="D672" s="9" t="s">
        <v>21</v>
      </c>
      <c r="E672" s="11" t="s">
        <v>127</v>
      </c>
      <c r="F672" s="60" t="s">
        <v>967</v>
      </c>
      <c r="G672" s="9" t="s">
        <v>20</v>
      </c>
      <c r="H672" s="58">
        <v>452076</v>
      </c>
      <c r="I672" s="58">
        <v>-99183</v>
      </c>
      <c r="J672" s="58">
        <v>2774664</v>
      </c>
      <c r="K672" s="58">
        <v>243236</v>
      </c>
      <c r="L672" s="58">
        <v>3153139</v>
      </c>
      <c r="M672" s="58">
        <v>2998496</v>
      </c>
      <c r="N672" s="56"/>
      <c r="O672" s="62">
        <v>443581</v>
      </c>
      <c r="P672" s="58">
        <v>240150</v>
      </c>
      <c r="Q672" s="58">
        <v>-1058860</v>
      </c>
      <c r="R672" s="58">
        <v>6652893.1356892139</v>
      </c>
      <c r="S672" s="58">
        <v>5594033.1356892139</v>
      </c>
      <c r="T672" s="58">
        <v>188352</v>
      </c>
      <c r="U672" s="196"/>
      <c r="V672" s="58">
        <v>56440</v>
      </c>
      <c r="W672" s="58">
        <v>-955980</v>
      </c>
      <c r="X672" s="61">
        <v>45012</v>
      </c>
      <c r="Y672" s="9" t="s">
        <v>115</v>
      </c>
    </row>
    <row r="673" spans="1:25" ht="14.25" customHeight="1">
      <c r="A673" s="9">
        <v>2022</v>
      </c>
      <c r="B673" s="30" t="s">
        <v>2152</v>
      </c>
      <c r="C673" s="9" t="s">
        <v>53</v>
      </c>
      <c r="D673" s="9" t="s">
        <v>21</v>
      </c>
      <c r="E673" s="11" t="s">
        <v>118</v>
      </c>
      <c r="F673" s="60">
        <v>42370</v>
      </c>
      <c r="G673" s="9" t="s">
        <v>20</v>
      </c>
      <c r="H673" s="58">
        <v>16973305</v>
      </c>
      <c r="I673" s="58">
        <v>-120000</v>
      </c>
      <c r="J673" s="58">
        <v>23871927</v>
      </c>
      <c r="K673" s="58">
        <v>23651783</v>
      </c>
      <c r="L673" s="58">
        <v>47062576</v>
      </c>
      <c r="M673" s="58">
        <v>24329014</v>
      </c>
      <c r="N673" s="57"/>
      <c r="O673" s="62">
        <v>15553105</v>
      </c>
      <c r="P673" s="58">
        <v>1905705</v>
      </c>
      <c r="Q673" s="58">
        <v>2454170</v>
      </c>
      <c r="R673" s="58">
        <v>72129684</v>
      </c>
      <c r="S673" s="58">
        <v>74583854</v>
      </c>
      <c r="T673" s="58">
        <v>1790643</v>
      </c>
      <c r="U673" s="196">
        <v>656442</v>
      </c>
      <c r="V673" s="58">
        <v>898840</v>
      </c>
      <c r="W673" s="58">
        <v>21309032</v>
      </c>
      <c r="X673" s="61">
        <v>45015</v>
      </c>
      <c r="Y673" s="9"/>
    </row>
    <row r="674" spans="1:25" ht="14.25" customHeight="1">
      <c r="A674" s="9">
        <v>2022</v>
      </c>
      <c r="B674" s="30" t="s">
        <v>5271</v>
      </c>
      <c r="C674" s="9" t="s">
        <v>190</v>
      </c>
      <c r="D674" s="9" t="s">
        <v>21</v>
      </c>
      <c r="E674" s="11" t="s">
        <v>98</v>
      </c>
      <c r="F674" s="60" t="s">
        <v>5474</v>
      </c>
      <c r="G674" s="9" t="s">
        <v>20</v>
      </c>
      <c r="H674" s="58">
        <v>1067217</v>
      </c>
      <c r="I674" s="58"/>
      <c r="J674" s="58">
        <v>8035317</v>
      </c>
      <c r="K674" s="58">
        <v>12156110</v>
      </c>
      <c r="L674" s="58">
        <v>7875390</v>
      </c>
      <c r="M674" s="58">
        <v>7678017</v>
      </c>
      <c r="N674" s="57"/>
      <c r="O674" s="62">
        <v>400672</v>
      </c>
      <c r="P674" s="58">
        <v>189388</v>
      </c>
      <c r="Q674" s="58">
        <v>-4109448</v>
      </c>
      <c r="R674" s="58">
        <v>26945800.822368424</v>
      </c>
      <c r="S674" s="58">
        <v>22836352.822368424</v>
      </c>
      <c r="T674" s="58">
        <v>827156</v>
      </c>
      <c r="U674" s="196"/>
      <c r="V674" s="58"/>
      <c r="W674" s="58">
        <v>-4275572</v>
      </c>
      <c r="X674" s="61">
        <v>45000</v>
      </c>
      <c r="Y674" s="10" t="s">
        <v>60</v>
      </c>
    </row>
    <row r="675" spans="1:25" ht="14.25" customHeight="1">
      <c r="A675" s="9">
        <v>2022</v>
      </c>
      <c r="B675" s="9" t="s">
        <v>1861</v>
      </c>
      <c r="C675" s="9" t="s">
        <v>53</v>
      </c>
      <c r="D675" s="9" t="s">
        <v>21</v>
      </c>
      <c r="E675" s="11" t="s">
        <v>34</v>
      </c>
      <c r="F675" s="60">
        <v>42468</v>
      </c>
      <c r="G675" s="9" t="s">
        <v>20</v>
      </c>
      <c r="H675" s="58">
        <v>8525455</v>
      </c>
      <c r="I675" s="58">
        <v>-1401954</v>
      </c>
      <c r="J675" s="58">
        <v>10947778</v>
      </c>
      <c r="K675" s="58">
        <v>6184139</v>
      </c>
      <c r="L675" s="58">
        <v>26846023</v>
      </c>
      <c r="M675" s="58">
        <v>13180586</v>
      </c>
      <c r="N675" s="57"/>
      <c r="O675" s="62">
        <v>8002356</v>
      </c>
      <c r="P675" s="58">
        <v>1467092</v>
      </c>
      <c r="Q675" s="58">
        <v>-5453063</v>
      </c>
      <c r="R675" s="58">
        <v>32209468</v>
      </c>
      <c r="S675" s="58">
        <v>26756405</v>
      </c>
      <c r="T675" s="58">
        <v>909544</v>
      </c>
      <c r="U675" s="196"/>
      <c r="V675" s="58">
        <v>4773098</v>
      </c>
      <c r="W675" s="58">
        <v>1120076</v>
      </c>
      <c r="X675" s="61">
        <v>45012</v>
      </c>
      <c r="Y675" s="9"/>
    </row>
    <row r="676" spans="1:25" ht="14.25" customHeight="1">
      <c r="A676" s="51">
        <v>2022</v>
      </c>
      <c r="B676" s="51" t="s">
        <v>1860</v>
      </c>
      <c r="C676" s="51" t="s">
        <v>53</v>
      </c>
      <c r="D676" s="51" t="s">
        <v>21</v>
      </c>
      <c r="E676" s="51" t="s">
        <v>100</v>
      </c>
      <c r="F676" s="127">
        <v>42524</v>
      </c>
      <c r="G676" s="51" t="s">
        <v>20</v>
      </c>
      <c r="H676" s="128">
        <v>17952217</v>
      </c>
      <c r="I676" s="128">
        <v>-4521045</v>
      </c>
      <c r="J676" s="128">
        <v>43080865</v>
      </c>
      <c r="K676" s="128">
        <v>69537610</v>
      </c>
      <c r="L676" s="128">
        <v>130303832</v>
      </c>
      <c r="M676" s="128">
        <v>53512607</v>
      </c>
      <c r="N676" s="128">
        <v>770521</v>
      </c>
      <c r="O676" s="130">
        <v>18301772</v>
      </c>
      <c r="P676" s="128">
        <v>3980930</v>
      </c>
      <c r="Q676" s="128">
        <v>-62025390</v>
      </c>
      <c r="R676" s="128">
        <v>425721482.54824936</v>
      </c>
      <c r="S676" s="128">
        <v>363696092.54824936</v>
      </c>
      <c r="T676" s="128">
        <v>12381775</v>
      </c>
      <c r="U676" s="196">
        <v>22124646</v>
      </c>
      <c r="V676" s="128">
        <v>18026216</v>
      </c>
      <c r="W676" s="128">
        <v>-5917209</v>
      </c>
      <c r="X676" s="131">
        <v>45006</v>
      </c>
      <c r="Y676" s="132" t="s">
        <v>1859</v>
      </c>
    </row>
    <row r="677" spans="1:25" ht="14.25" customHeight="1">
      <c r="A677" s="9">
        <v>2022</v>
      </c>
      <c r="B677" s="10" t="s">
        <v>966</v>
      </c>
      <c r="C677" s="9" t="s">
        <v>190</v>
      </c>
      <c r="D677" s="9" t="s">
        <v>21</v>
      </c>
      <c r="E677" s="11" t="s">
        <v>100</v>
      </c>
      <c r="F677" s="60" t="s">
        <v>965</v>
      </c>
      <c r="G677" s="9" t="s">
        <v>20</v>
      </c>
      <c r="H677" s="58">
        <v>21536108</v>
      </c>
      <c r="I677" s="58">
        <v>-1000000</v>
      </c>
      <c r="J677" s="58">
        <v>138048977</v>
      </c>
      <c r="K677" s="58">
        <v>25078793</v>
      </c>
      <c r="L677" s="58">
        <v>152395845</v>
      </c>
      <c r="M677" s="58">
        <v>144787332</v>
      </c>
      <c r="O677" s="62">
        <v>38247600</v>
      </c>
      <c r="P677" s="58">
        <v>18002292</v>
      </c>
      <c r="Q677" s="58">
        <v>-68894768</v>
      </c>
      <c r="R677" s="58">
        <v>449617397.20647776</v>
      </c>
      <c r="S677" s="58">
        <v>380722629.20647776</v>
      </c>
      <c r="T677" s="58">
        <v>13019419</v>
      </c>
      <c r="U677" s="196"/>
      <c r="V677" s="58">
        <v>6716501</v>
      </c>
      <c r="W677" s="58">
        <v>-81809245</v>
      </c>
      <c r="X677" s="61">
        <v>44971</v>
      </c>
      <c r="Y677" s="9" t="s">
        <v>115</v>
      </c>
    </row>
    <row r="678" spans="1:25" ht="14.25" customHeight="1">
      <c r="A678" s="9">
        <v>2022</v>
      </c>
      <c r="B678" s="10" t="s">
        <v>964</v>
      </c>
      <c r="C678" s="9" t="s">
        <v>190</v>
      </c>
      <c r="D678" s="9" t="s">
        <v>21</v>
      </c>
      <c r="E678" s="11" t="s">
        <v>327</v>
      </c>
      <c r="F678" s="60" t="s">
        <v>963</v>
      </c>
      <c r="G678" s="9" t="s">
        <v>20</v>
      </c>
      <c r="H678" s="58">
        <v>2640279</v>
      </c>
      <c r="I678" s="58">
        <v>-130000</v>
      </c>
      <c r="J678" s="58">
        <v>7347712</v>
      </c>
      <c r="K678" s="58">
        <v>110491</v>
      </c>
      <c r="L678" s="58">
        <v>7577314</v>
      </c>
      <c r="M678" s="58">
        <v>7347993</v>
      </c>
      <c r="O678" s="62">
        <v>4347536</v>
      </c>
      <c r="P678" s="58">
        <v>2212250</v>
      </c>
      <c r="Q678" s="58">
        <v>-2405082</v>
      </c>
      <c r="R678" s="58">
        <v>15828126.315789476</v>
      </c>
      <c r="S678" s="58">
        <v>13423044.315789476</v>
      </c>
      <c r="T678" s="58">
        <v>429271</v>
      </c>
      <c r="U678" s="196"/>
      <c r="V678" s="58">
        <v>3213193</v>
      </c>
      <c r="W678" s="58">
        <v>-4133951</v>
      </c>
      <c r="X678" s="61">
        <v>45016</v>
      </c>
      <c r="Y678" s="9" t="s">
        <v>115</v>
      </c>
    </row>
    <row r="679" spans="1:25" ht="14.25" customHeight="1">
      <c r="A679" s="9">
        <v>2022</v>
      </c>
      <c r="B679" s="9" t="s">
        <v>1858</v>
      </c>
      <c r="C679" s="9" t="s">
        <v>53</v>
      </c>
      <c r="D679" s="9" t="s">
        <v>21</v>
      </c>
      <c r="E679" s="11" t="s">
        <v>34</v>
      </c>
      <c r="F679" s="60">
        <v>43000</v>
      </c>
      <c r="G679" s="9" t="s">
        <v>20</v>
      </c>
      <c r="H679" s="58">
        <v>226297000</v>
      </c>
      <c r="I679" s="58">
        <v>-59435000</v>
      </c>
      <c r="J679" s="58">
        <v>583285000</v>
      </c>
      <c r="K679" s="58">
        <v>3006036000</v>
      </c>
      <c r="L679" s="58">
        <v>2485542000</v>
      </c>
      <c r="M679" s="58">
        <v>622071000</v>
      </c>
      <c r="N679" s="57">
        <v>192148000</v>
      </c>
      <c r="O679" s="62"/>
      <c r="P679" s="58">
        <v>63004000</v>
      </c>
      <c r="Q679" s="58">
        <v>-1305415000</v>
      </c>
      <c r="R679" s="58">
        <v>5990377000</v>
      </c>
      <c r="S679" s="58">
        <v>4684962000</v>
      </c>
      <c r="T679" s="58">
        <v>152849000</v>
      </c>
      <c r="U679" s="196"/>
      <c r="V679" s="58">
        <v>4165000</v>
      </c>
      <c r="W679" s="58">
        <v>-267623000</v>
      </c>
      <c r="X679" s="61">
        <v>45013</v>
      </c>
      <c r="Y679" s="9"/>
    </row>
    <row r="680" spans="1:25" ht="14.25" customHeight="1">
      <c r="A680" s="9">
        <v>2022</v>
      </c>
      <c r="B680" s="10" t="s">
        <v>962</v>
      </c>
      <c r="C680" s="9" t="s">
        <v>190</v>
      </c>
      <c r="D680" s="9" t="s">
        <v>21</v>
      </c>
      <c r="E680" s="11" t="s">
        <v>34</v>
      </c>
      <c r="F680" s="60" t="s">
        <v>961</v>
      </c>
      <c r="G680" s="9" t="s">
        <v>20</v>
      </c>
      <c r="H680" s="58">
        <v>415019409</v>
      </c>
      <c r="I680" s="58"/>
      <c r="J680" s="58">
        <v>1065732595</v>
      </c>
      <c r="K680" s="58">
        <v>1425619032</v>
      </c>
      <c r="L680" s="58">
        <v>1281497291</v>
      </c>
      <c r="M680" s="58">
        <v>1103401031</v>
      </c>
      <c r="N680" s="57">
        <v>509129270</v>
      </c>
      <c r="O680" s="62"/>
      <c r="P680" s="58">
        <v>113685182</v>
      </c>
      <c r="Q680" s="58">
        <v>-480681147</v>
      </c>
      <c r="R680" s="58">
        <v>3318091963.9676113</v>
      </c>
      <c r="S680" s="58">
        <v>2837410816.9676113</v>
      </c>
      <c r="T680" s="58">
        <v>103295703</v>
      </c>
      <c r="U680" s="196"/>
      <c r="V680" s="58">
        <v>401299005</v>
      </c>
      <c r="W680" s="58">
        <v>-786010117</v>
      </c>
      <c r="X680" s="61">
        <v>44918</v>
      </c>
      <c r="Y680" s="9" t="s">
        <v>115</v>
      </c>
    </row>
    <row r="681" spans="1:25" ht="14.25" customHeight="1">
      <c r="A681" s="9">
        <v>2022</v>
      </c>
      <c r="B681" s="10" t="s">
        <v>2153</v>
      </c>
      <c r="C681" s="9" t="s">
        <v>5582</v>
      </c>
      <c r="D681" s="9" t="s">
        <v>21</v>
      </c>
      <c r="E681" s="11" t="s">
        <v>76</v>
      </c>
      <c r="F681" s="60" t="s">
        <v>5456</v>
      </c>
      <c r="G681" s="9" t="s">
        <v>20</v>
      </c>
      <c r="H681" s="58">
        <v>4870331</v>
      </c>
      <c r="I681" s="58">
        <v>-3610</v>
      </c>
      <c r="J681" s="58">
        <v>4988686</v>
      </c>
      <c r="K681" s="58">
        <v>108844</v>
      </c>
      <c r="L681" s="58">
        <v>7679915</v>
      </c>
      <c r="M681" s="58">
        <v>5744701</v>
      </c>
      <c r="O681" s="62">
        <v>3936907</v>
      </c>
      <c r="P681" s="58">
        <v>227977</v>
      </c>
      <c r="Q681" s="58">
        <v>-9482</v>
      </c>
      <c r="R681" s="58">
        <v>6772857</v>
      </c>
      <c r="S681" s="58">
        <v>6763375</v>
      </c>
      <c r="T681" s="58">
        <v>173226</v>
      </c>
      <c r="U681" s="196"/>
      <c r="V681" s="58">
        <v>206957</v>
      </c>
      <c r="W681" s="58">
        <v>4861732</v>
      </c>
      <c r="X681" s="61">
        <v>44945</v>
      </c>
      <c r="Y681" s="10" t="s">
        <v>5444</v>
      </c>
    </row>
    <row r="682" spans="1:25" ht="14.25" customHeight="1">
      <c r="A682" s="9">
        <v>2022</v>
      </c>
      <c r="B682" s="10" t="s">
        <v>960</v>
      </c>
      <c r="C682" s="9" t="s">
        <v>190</v>
      </c>
      <c r="D682" s="9" t="s">
        <v>21</v>
      </c>
      <c r="E682" s="11" t="s">
        <v>76</v>
      </c>
      <c r="F682" s="60" t="s">
        <v>959</v>
      </c>
      <c r="G682" s="9" t="s">
        <v>20</v>
      </c>
      <c r="H682" s="58">
        <v>11098285</v>
      </c>
      <c r="I682" s="58"/>
      <c r="J682" s="58">
        <v>26785352</v>
      </c>
      <c r="K682" s="58">
        <v>791451</v>
      </c>
      <c r="L682" s="58">
        <v>34997187</v>
      </c>
      <c r="M682" s="58">
        <v>28211424</v>
      </c>
      <c r="N682" s="57">
        <v>15222315</v>
      </c>
      <c r="O682" s="62"/>
      <c r="P682" s="58">
        <v>4540817</v>
      </c>
      <c r="Q682" s="58">
        <v>-13743000</v>
      </c>
      <c r="R682" s="58">
        <v>95921961.003920794</v>
      </c>
      <c r="S682" s="58">
        <v>82178961.003920794</v>
      </c>
      <c r="T682" s="58">
        <v>3141013</v>
      </c>
      <c r="U682" s="196"/>
      <c r="V682" s="58">
        <v>591565</v>
      </c>
      <c r="W682" s="58">
        <v>-10418918</v>
      </c>
      <c r="X682" s="61">
        <v>44949</v>
      </c>
      <c r="Y682" s="9" t="s">
        <v>115</v>
      </c>
    </row>
    <row r="683" spans="1:25" ht="14.25" customHeight="1">
      <c r="A683" s="9">
        <v>2022</v>
      </c>
      <c r="B683" s="30" t="s">
        <v>2154</v>
      </c>
      <c r="C683" s="9" t="s">
        <v>53</v>
      </c>
      <c r="D683" s="9" t="s">
        <v>21</v>
      </c>
      <c r="E683" s="11" t="s">
        <v>134</v>
      </c>
      <c r="F683" s="60" t="s">
        <v>5519</v>
      </c>
      <c r="G683" s="9" t="s">
        <v>20</v>
      </c>
      <c r="H683" s="58">
        <v>16768831</v>
      </c>
      <c r="I683" s="58">
        <v>-1303500</v>
      </c>
      <c r="J683" s="58">
        <v>15668206</v>
      </c>
      <c r="K683" s="58">
        <v>3767244</v>
      </c>
      <c r="L683" s="58">
        <v>22229772</v>
      </c>
      <c r="M683" s="58">
        <v>20770050</v>
      </c>
      <c r="N683" s="57"/>
      <c r="O683" s="62">
        <v>16387360</v>
      </c>
      <c r="P683" s="58">
        <v>2097651</v>
      </c>
      <c r="Q683" s="58">
        <v>-14540568</v>
      </c>
      <c r="R683" s="58">
        <v>76780713.481906444</v>
      </c>
      <c r="S683" s="58">
        <v>62240145.481906436</v>
      </c>
      <c r="T683" s="58">
        <v>2323239</v>
      </c>
      <c r="U683" s="196"/>
      <c r="V683" s="58">
        <v>6356967</v>
      </c>
      <c r="W683" s="58">
        <v>-4758845</v>
      </c>
      <c r="X683" s="61">
        <v>44963</v>
      </c>
      <c r="Y683" s="10" t="s">
        <v>60</v>
      </c>
    </row>
    <row r="684" spans="1:25" ht="14.25" customHeight="1">
      <c r="A684" s="9">
        <v>2022</v>
      </c>
      <c r="B684" s="10" t="s">
        <v>958</v>
      </c>
      <c r="C684" s="9" t="s">
        <v>190</v>
      </c>
      <c r="D684" s="9" t="s">
        <v>21</v>
      </c>
      <c r="E684" s="11" t="s">
        <v>134</v>
      </c>
      <c r="F684" s="60" t="s">
        <v>957</v>
      </c>
      <c r="G684" s="9" t="s">
        <v>20</v>
      </c>
      <c r="H684" s="58">
        <v>14839629</v>
      </c>
      <c r="I684" s="58">
        <v>-1457349</v>
      </c>
      <c r="J684" s="58">
        <v>124274289</v>
      </c>
      <c r="K684" s="58">
        <v>274230476</v>
      </c>
      <c r="L684" s="58">
        <v>143427126</v>
      </c>
      <c r="M684" s="58">
        <v>120961185</v>
      </c>
      <c r="O684" s="62">
        <v>23550644</v>
      </c>
      <c r="P684" s="58">
        <v>7995311</v>
      </c>
      <c r="Q684" s="58">
        <v>-63349897</v>
      </c>
      <c r="R684" s="58">
        <v>438153814.17004049</v>
      </c>
      <c r="S684" s="58">
        <v>374803917.17004049</v>
      </c>
      <c r="T684" s="58">
        <v>12594317</v>
      </c>
      <c r="U684" s="196"/>
      <c r="V684" s="58">
        <v>17137664</v>
      </c>
      <c r="W684" s="58">
        <v>-127003521</v>
      </c>
      <c r="X684" s="61">
        <v>44935</v>
      </c>
      <c r="Y684" s="9" t="s">
        <v>115</v>
      </c>
    </row>
    <row r="685" spans="1:25" ht="14.25" customHeight="1">
      <c r="A685" s="9">
        <v>2022</v>
      </c>
      <c r="B685" s="30" t="s">
        <v>2155</v>
      </c>
      <c r="C685" s="9" t="s">
        <v>53</v>
      </c>
      <c r="D685" s="9" t="s">
        <v>21</v>
      </c>
      <c r="E685" s="11" t="s">
        <v>98</v>
      </c>
      <c r="F685" s="60">
        <v>43280</v>
      </c>
      <c r="G685" s="9" t="s">
        <v>20</v>
      </c>
      <c r="H685" s="58">
        <v>19395920</v>
      </c>
      <c r="I685" s="58">
        <v>-5243908</v>
      </c>
      <c r="J685" s="58">
        <v>50431764</v>
      </c>
      <c r="K685" s="58">
        <v>14725337</v>
      </c>
      <c r="L685" s="58">
        <v>67305756</v>
      </c>
      <c r="M685" s="58">
        <v>52039394</v>
      </c>
      <c r="O685" s="62">
        <v>15979547</v>
      </c>
      <c r="P685" s="58">
        <v>2825414</v>
      </c>
      <c r="Q685" s="58">
        <v>-27641351</v>
      </c>
      <c r="R685" s="58">
        <v>150265471</v>
      </c>
      <c r="S685" s="58">
        <v>122624120</v>
      </c>
      <c r="T685" s="58">
        <v>7247286</v>
      </c>
      <c r="U685" s="196">
        <v>2526896</v>
      </c>
      <c r="V685" s="58">
        <v>3308326</v>
      </c>
      <c r="W685" s="58">
        <v>10072317</v>
      </c>
      <c r="X685" s="61">
        <v>45013</v>
      </c>
      <c r="Y685" s="10" t="s">
        <v>60</v>
      </c>
    </row>
    <row r="686" spans="1:25" ht="14.25" customHeight="1">
      <c r="A686" s="9">
        <v>2022</v>
      </c>
      <c r="B686" s="10" t="s">
        <v>2156</v>
      </c>
      <c r="C686" s="9" t="s">
        <v>5582</v>
      </c>
      <c r="D686" s="9" t="s">
        <v>21</v>
      </c>
      <c r="E686" s="11" t="s">
        <v>98</v>
      </c>
      <c r="F686" s="60" t="s">
        <v>5586</v>
      </c>
      <c r="G686" s="9" t="s">
        <v>20</v>
      </c>
      <c r="H686" s="58">
        <v>17042977</v>
      </c>
      <c r="I686" s="58">
        <v>-1756479</v>
      </c>
      <c r="J686" s="58">
        <v>12505337</v>
      </c>
      <c r="K686" s="58">
        <v>125191</v>
      </c>
      <c r="L686" s="58">
        <v>20683433</v>
      </c>
      <c r="M686" s="58">
        <v>14746062</v>
      </c>
      <c r="O686" s="62">
        <v>21681859</v>
      </c>
      <c r="P686" s="58">
        <v>3995405</v>
      </c>
      <c r="Q686" s="58">
        <v>213880</v>
      </c>
      <c r="R686" s="58">
        <v>-2249001.0515247118</v>
      </c>
      <c r="S686" s="58">
        <v>-2035121.0515247118</v>
      </c>
      <c r="T686" s="58">
        <v>439202</v>
      </c>
      <c r="U686" s="196">
        <v>3106101</v>
      </c>
      <c r="V686" s="58">
        <v>2151834</v>
      </c>
      <c r="W686" s="58">
        <v>25493324</v>
      </c>
      <c r="X686" s="61">
        <v>44872</v>
      </c>
      <c r="Y686" s="10" t="s">
        <v>60</v>
      </c>
    </row>
    <row r="687" spans="1:25" ht="14.25" customHeight="1">
      <c r="A687" s="9">
        <v>2022</v>
      </c>
      <c r="B687" s="10" t="s">
        <v>956</v>
      </c>
      <c r="C687" s="9" t="s">
        <v>190</v>
      </c>
      <c r="D687" s="9" t="s">
        <v>21</v>
      </c>
      <c r="E687" s="11" t="s">
        <v>98</v>
      </c>
      <c r="F687" s="60" t="s">
        <v>955</v>
      </c>
      <c r="G687" s="9" t="s">
        <v>20</v>
      </c>
      <c r="H687" s="58">
        <v>16726463</v>
      </c>
      <c r="I687" s="58"/>
      <c r="J687" s="58">
        <v>73228473</v>
      </c>
      <c r="K687" s="58">
        <v>122266262</v>
      </c>
      <c r="L687" s="58">
        <v>97301033</v>
      </c>
      <c r="M687" s="58">
        <v>76502422</v>
      </c>
      <c r="N687" s="57">
        <v>19158526</v>
      </c>
      <c r="O687" s="62"/>
      <c r="P687" s="58">
        <v>2253297</v>
      </c>
      <c r="Q687" s="58">
        <v>-36927049</v>
      </c>
      <c r="R687" s="58">
        <v>249691853.58125535</v>
      </c>
      <c r="S687" s="58">
        <v>212764804.58125535</v>
      </c>
      <c r="T687" s="58">
        <v>7242217</v>
      </c>
      <c r="U687" s="196"/>
      <c r="V687" s="58">
        <v>18384382</v>
      </c>
      <c r="W687" s="58">
        <v>-55180156</v>
      </c>
      <c r="X687" s="61">
        <v>45016</v>
      </c>
      <c r="Y687" s="9" t="s">
        <v>115</v>
      </c>
    </row>
    <row r="688" spans="1:25" ht="14.25" customHeight="1">
      <c r="A688" s="9">
        <v>2022</v>
      </c>
      <c r="B688" s="9" t="s">
        <v>1857</v>
      </c>
      <c r="C688" s="9" t="s">
        <v>53</v>
      </c>
      <c r="D688" s="9" t="s">
        <v>21</v>
      </c>
      <c r="E688" s="11" t="s">
        <v>34</v>
      </c>
      <c r="F688" s="60">
        <v>44000</v>
      </c>
      <c r="G688" s="9" t="s">
        <v>20</v>
      </c>
      <c r="H688" s="58">
        <v>1431199000</v>
      </c>
      <c r="I688" s="58">
        <v>-1060079000</v>
      </c>
      <c r="J688" s="58">
        <v>5760833000</v>
      </c>
      <c r="K688" s="58">
        <v>36267731000</v>
      </c>
      <c r="L688" s="58">
        <v>19952927000</v>
      </c>
      <c r="M688" s="58">
        <v>6169135000</v>
      </c>
      <c r="N688" s="57"/>
      <c r="O688" s="62">
        <v>1993069000</v>
      </c>
      <c r="P688" s="58">
        <v>1104932000</v>
      </c>
      <c r="Q688" s="58">
        <v>-3581000</v>
      </c>
      <c r="R688" s="58">
        <v>63451487000</v>
      </c>
      <c r="S688" s="58">
        <v>63447906000</v>
      </c>
      <c r="T688" s="58">
        <v>1429484000</v>
      </c>
      <c r="U688" s="196">
        <v>9628820000</v>
      </c>
      <c r="V688" s="58">
        <v>10016571000</v>
      </c>
      <c r="W688" s="58">
        <v>114397000</v>
      </c>
      <c r="X688" s="61">
        <v>45015</v>
      </c>
      <c r="Y688" s="9"/>
    </row>
    <row r="689" spans="1:25" ht="14.25" customHeight="1">
      <c r="A689" s="9">
        <v>2022</v>
      </c>
      <c r="B689" s="10" t="s">
        <v>1668</v>
      </c>
      <c r="C689" s="9" t="s">
        <v>55</v>
      </c>
      <c r="D689" s="9" t="s">
        <v>21</v>
      </c>
      <c r="E689" s="11" t="s">
        <v>34</v>
      </c>
      <c r="F689" s="60" t="s">
        <v>57</v>
      </c>
      <c r="G689" s="9" t="s">
        <v>20</v>
      </c>
      <c r="H689" s="58">
        <v>5268297000</v>
      </c>
      <c r="I689" s="58">
        <v>-1205323000</v>
      </c>
      <c r="J689" s="58">
        <v>22089600000</v>
      </c>
      <c r="K689" s="58">
        <v>10252584000</v>
      </c>
      <c r="L689" s="58">
        <v>33326577000</v>
      </c>
      <c r="M689" s="58">
        <v>22862668000</v>
      </c>
      <c r="N689" s="57"/>
      <c r="O689" s="62">
        <v>9553778000</v>
      </c>
      <c r="P689" s="58">
        <v>8009889000</v>
      </c>
      <c r="Q689" s="58">
        <v>-7030463000</v>
      </c>
      <c r="R689" s="58">
        <v>77428006607.92952</v>
      </c>
      <c r="S689" s="58">
        <v>70397543607.92952</v>
      </c>
      <c r="T689" s="58">
        <v>2122282000</v>
      </c>
      <c r="U689" s="196">
        <v>2235814000</v>
      </c>
      <c r="V689" s="58">
        <v>29233374000</v>
      </c>
      <c r="W689" s="58">
        <v>-33200043000</v>
      </c>
      <c r="X689" s="61">
        <v>45014</v>
      </c>
      <c r="Y689" s="10" t="s">
        <v>60</v>
      </c>
    </row>
    <row r="690" spans="1:25" ht="14.25" customHeight="1">
      <c r="A690" s="9">
        <v>2022</v>
      </c>
      <c r="B690" s="10" t="s">
        <v>146</v>
      </c>
      <c r="C690" s="9" t="s">
        <v>54</v>
      </c>
      <c r="D690" s="9" t="s">
        <v>21</v>
      </c>
      <c r="E690" s="11" t="s">
        <v>34</v>
      </c>
      <c r="F690" s="60">
        <v>99037</v>
      </c>
      <c r="G690" s="9" t="s">
        <v>20</v>
      </c>
      <c r="H690" s="58">
        <v>6264047</v>
      </c>
      <c r="I690" s="58"/>
      <c r="J690" s="58">
        <v>26868592</v>
      </c>
      <c r="K690" s="58">
        <v>46530413</v>
      </c>
      <c r="L690" s="58">
        <v>850301140</v>
      </c>
      <c r="M690" s="58">
        <v>-2759168</v>
      </c>
      <c r="N690" s="57"/>
      <c r="O690" s="62">
        <v>45033279</v>
      </c>
      <c r="P690" s="58">
        <v>2171660</v>
      </c>
      <c r="Q690" s="58">
        <v>-13629122</v>
      </c>
      <c r="R690" s="58">
        <v>314001000</v>
      </c>
      <c r="S690" s="58">
        <v>300371878</v>
      </c>
      <c r="T690" s="58">
        <v>6799052</v>
      </c>
      <c r="U690" s="196">
        <v>32174965</v>
      </c>
      <c r="V690" s="58">
        <v>26469983</v>
      </c>
      <c r="W690" s="58">
        <v>44481092</v>
      </c>
      <c r="X690" s="61">
        <v>44922</v>
      </c>
      <c r="Y690" s="9"/>
    </row>
    <row r="691" spans="1:25" ht="14.25" customHeight="1">
      <c r="A691" s="9">
        <v>2022</v>
      </c>
      <c r="B691" s="10" t="s">
        <v>145</v>
      </c>
      <c r="C691" s="9" t="s">
        <v>54</v>
      </c>
      <c r="D691" s="9" t="s">
        <v>21</v>
      </c>
      <c r="E691" s="11" t="s">
        <v>34</v>
      </c>
      <c r="F691" s="60">
        <v>99038</v>
      </c>
      <c r="G691" s="9" t="s">
        <v>20</v>
      </c>
      <c r="H691" s="58">
        <v>131181000</v>
      </c>
      <c r="I691" s="58">
        <v>-84826000</v>
      </c>
      <c r="J691" s="58">
        <v>106134000</v>
      </c>
      <c r="K691" s="58">
        <v>6872204000</v>
      </c>
      <c r="L691" s="58">
        <v>8029556997</v>
      </c>
      <c r="M691" s="58">
        <v>74441000</v>
      </c>
      <c r="N691" s="56">
        <v>29813000</v>
      </c>
      <c r="O691" s="62">
        <v>85418000</v>
      </c>
      <c r="P691" s="58">
        <v>70027000</v>
      </c>
      <c r="Q691" s="58">
        <v>-148432000</v>
      </c>
      <c r="R691" s="58">
        <v>3215630000</v>
      </c>
      <c r="S691" s="58">
        <v>3067198000</v>
      </c>
      <c r="T691" s="58">
        <v>112130000</v>
      </c>
      <c r="U691" s="196">
        <v>543108000</v>
      </c>
      <c r="V691" s="58">
        <v>1534768000</v>
      </c>
      <c r="W691" s="58">
        <v>-1896232000</v>
      </c>
      <c r="X691" s="61">
        <v>44998</v>
      </c>
      <c r="Y691" s="9"/>
    </row>
    <row r="692" spans="1:25" ht="14.25" customHeight="1">
      <c r="A692" s="51">
        <v>2022</v>
      </c>
      <c r="B692" s="132" t="s">
        <v>954</v>
      </c>
      <c r="C692" s="51" t="s">
        <v>190</v>
      </c>
      <c r="D692" s="51" t="s">
        <v>21</v>
      </c>
      <c r="E692" s="51" t="s">
        <v>34</v>
      </c>
      <c r="F692" s="127" t="s">
        <v>953</v>
      </c>
      <c r="G692" s="51" t="s">
        <v>20</v>
      </c>
      <c r="H692" s="128">
        <v>246371949</v>
      </c>
      <c r="I692" s="128">
        <v>-953203</v>
      </c>
      <c r="J692" s="128">
        <v>684676833</v>
      </c>
      <c r="K692" s="128">
        <v>72700580</v>
      </c>
      <c r="L692" s="128">
        <v>753212928</v>
      </c>
      <c r="M692" s="128">
        <v>710936570</v>
      </c>
      <c r="N692" s="128"/>
      <c r="O692" s="130">
        <v>317796751</v>
      </c>
      <c r="P692" s="128">
        <v>105150786</v>
      </c>
      <c r="Q692" s="128">
        <v>-176585068</v>
      </c>
      <c r="R692" s="128">
        <v>1445288466.6666667</v>
      </c>
      <c r="S692" s="128">
        <v>1268703398.6666667</v>
      </c>
      <c r="T692" s="128">
        <v>40178453</v>
      </c>
      <c r="U692" s="196"/>
      <c r="V692" s="128">
        <v>10202825</v>
      </c>
      <c r="W692" s="128">
        <v>-78400640</v>
      </c>
      <c r="X692" s="131">
        <v>44966</v>
      </c>
      <c r="Y692" s="51" t="s">
        <v>115</v>
      </c>
    </row>
    <row r="693" spans="1:25" ht="14.25" customHeight="1">
      <c r="A693" s="51">
        <v>2022</v>
      </c>
      <c r="B693" s="132" t="s">
        <v>5619</v>
      </c>
      <c r="C693" s="51" t="s">
        <v>54</v>
      </c>
      <c r="D693" s="51" t="s">
        <v>21</v>
      </c>
      <c r="E693" s="51" t="s">
        <v>34</v>
      </c>
      <c r="F693" s="127">
        <v>99039</v>
      </c>
      <c r="G693" s="51" t="s">
        <v>20</v>
      </c>
      <c r="H693" s="128"/>
      <c r="I693" s="128"/>
      <c r="J693" s="128">
        <v>591133470</v>
      </c>
      <c r="K693" s="128">
        <v>101383939</v>
      </c>
      <c r="L693" s="128">
        <v>591355780</v>
      </c>
      <c r="M693" s="128">
        <v>611503038</v>
      </c>
      <c r="N693" s="129"/>
      <c r="O693" s="130">
        <v>80513553</v>
      </c>
      <c r="P693" s="128">
        <v>237276940</v>
      </c>
      <c r="Q693" s="128"/>
      <c r="R693" s="128"/>
      <c r="S693" s="128"/>
      <c r="T693" s="128"/>
      <c r="U693" s="196"/>
      <c r="V693" s="128"/>
      <c r="W693" s="128">
        <v>-511963</v>
      </c>
      <c r="X693" s="131">
        <v>45040</v>
      </c>
      <c r="Y693" s="51"/>
    </row>
    <row r="694" spans="1:25" ht="14.25" customHeight="1">
      <c r="A694" s="9">
        <v>2022</v>
      </c>
      <c r="B694" s="10" t="s">
        <v>144</v>
      </c>
      <c r="C694" s="9" t="s">
        <v>54</v>
      </c>
      <c r="D694" s="9" t="s">
        <v>21</v>
      </c>
      <c r="E694" s="11" t="s">
        <v>34</v>
      </c>
      <c r="F694" s="60">
        <v>99040</v>
      </c>
      <c r="G694" s="9" t="s">
        <v>20</v>
      </c>
      <c r="H694" s="58">
        <v>8562219</v>
      </c>
      <c r="I694" s="58"/>
      <c r="J694" s="58">
        <v>1621919</v>
      </c>
      <c r="K694" s="58">
        <v>48278</v>
      </c>
      <c r="L694" s="58">
        <v>4676744</v>
      </c>
      <c r="M694" s="58">
        <v>3279424</v>
      </c>
      <c r="N694" s="57"/>
      <c r="O694" s="62">
        <v>6694547</v>
      </c>
      <c r="P694" s="58">
        <v>614205</v>
      </c>
      <c r="Q694" s="58"/>
      <c r="R694" s="58"/>
      <c r="S694" s="58"/>
      <c r="T694" s="58"/>
      <c r="U694" s="196"/>
      <c r="V694" s="58"/>
      <c r="W694" s="58">
        <v>8497848</v>
      </c>
      <c r="X694" s="61">
        <v>45265</v>
      </c>
      <c r="Y694" s="9"/>
    </row>
    <row r="695" spans="1:25" ht="14.4">
      <c r="A695" s="9">
        <v>2022</v>
      </c>
      <c r="B695" s="10" t="s">
        <v>952</v>
      </c>
      <c r="C695" s="9" t="s">
        <v>190</v>
      </c>
      <c r="D695" s="9" t="s">
        <v>21</v>
      </c>
      <c r="E695" s="11" t="s">
        <v>34</v>
      </c>
      <c r="F695" s="60" t="s">
        <v>951</v>
      </c>
      <c r="G695" s="9" t="s">
        <v>20</v>
      </c>
      <c r="H695" s="58">
        <v>2735969000</v>
      </c>
      <c r="I695" s="58">
        <v>-14404000</v>
      </c>
      <c r="J695" s="58">
        <v>9294057000</v>
      </c>
      <c r="K695" s="58">
        <v>11591184000</v>
      </c>
      <c r="L695" s="58">
        <v>12425358000</v>
      </c>
      <c r="M695" s="58">
        <v>9672924000</v>
      </c>
      <c r="N695" s="56">
        <v>3611655000</v>
      </c>
      <c r="O695" s="62"/>
      <c r="P695" s="58">
        <v>1005897000</v>
      </c>
      <c r="Q695" s="58">
        <v>-4311675000</v>
      </c>
      <c r="R695" s="58">
        <v>29597613984.669693</v>
      </c>
      <c r="S695" s="58">
        <v>25285938984.669693</v>
      </c>
      <c r="T695" s="58">
        <v>862326000</v>
      </c>
      <c r="U695" s="197">
        <v>542829000</v>
      </c>
      <c r="V695" s="187">
        <v>10729054000</v>
      </c>
      <c r="W695" s="58">
        <v>-15376584</v>
      </c>
      <c r="X695" s="61">
        <v>44915</v>
      </c>
      <c r="Y695" s="9" t="s">
        <v>115</v>
      </c>
    </row>
    <row r="696" spans="1:25" ht="14.25" customHeight="1">
      <c r="A696" s="9">
        <v>2022</v>
      </c>
      <c r="B696" s="9" t="s">
        <v>1856</v>
      </c>
      <c r="C696" s="9" t="s">
        <v>53</v>
      </c>
      <c r="D696" s="9" t="s">
        <v>21</v>
      </c>
      <c r="E696" s="11" t="s">
        <v>32</v>
      </c>
      <c r="F696" s="60">
        <v>44028</v>
      </c>
      <c r="G696" s="9" t="s">
        <v>20</v>
      </c>
      <c r="H696" s="58">
        <v>38160090</v>
      </c>
      <c r="I696" s="58">
        <v>-5136700</v>
      </c>
      <c r="J696" s="58">
        <v>21311409</v>
      </c>
      <c r="K696" s="58">
        <v>18985350</v>
      </c>
      <c r="L696" s="58">
        <v>105919032</v>
      </c>
      <c r="M696" s="58">
        <v>35949951</v>
      </c>
      <c r="O696" s="62">
        <v>31504450</v>
      </c>
      <c r="P696" s="58">
        <v>1592384</v>
      </c>
      <c r="Q696" s="58">
        <v>-14269911</v>
      </c>
      <c r="R696" s="58">
        <v>103330275</v>
      </c>
      <c r="S696" s="58">
        <v>89060364</v>
      </c>
      <c r="T696" s="58">
        <v>3484241</v>
      </c>
      <c r="U696" s="196">
        <v>14734366</v>
      </c>
      <c r="V696" s="58">
        <v>26847705</v>
      </c>
      <c r="W696" s="58">
        <v>63644999</v>
      </c>
      <c r="X696" s="61">
        <v>44960</v>
      </c>
      <c r="Y696" s="9" t="s">
        <v>60</v>
      </c>
    </row>
    <row r="697" spans="1:25" ht="14.25" customHeight="1">
      <c r="A697" s="9">
        <v>2022</v>
      </c>
      <c r="B697" s="10" t="s">
        <v>950</v>
      </c>
      <c r="C697" s="9" t="s">
        <v>190</v>
      </c>
      <c r="D697" s="9" t="s">
        <v>21</v>
      </c>
      <c r="E697" s="11" t="s">
        <v>32</v>
      </c>
      <c r="F697" s="60" t="s">
        <v>949</v>
      </c>
      <c r="G697" s="9" t="s">
        <v>20</v>
      </c>
      <c r="H697" s="58">
        <v>15822162</v>
      </c>
      <c r="I697" s="58">
        <v>-19019025</v>
      </c>
      <c r="J697" s="58">
        <v>168594504</v>
      </c>
      <c r="K697" s="58">
        <v>80189874</v>
      </c>
      <c r="L697" s="58">
        <v>204755523</v>
      </c>
      <c r="M697" s="58">
        <v>180486416</v>
      </c>
      <c r="N697" s="62">
        <v>21193676</v>
      </c>
      <c r="O697" s="62"/>
      <c r="P697" s="58">
        <v>6605841</v>
      </c>
      <c r="Q697" s="58">
        <v>-74801853</v>
      </c>
      <c r="R697" s="58">
        <v>506314216.6251632</v>
      </c>
      <c r="S697" s="58">
        <v>431512363.6251632</v>
      </c>
      <c r="T697" s="58">
        <v>15600838</v>
      </c>
      <c r="U697" s="196"/>
      <c r="V697" s="58">
        <v>7791284</v>
      </c>
      <c r="W697" s="58">
        <v>-103012643</v>
      </c>
      <c r="X697" s="61">
        <v>44957</v>
      </c>
      <c r="Y697" s="9" t="s">
        <v>115</v>
      </c>
    </row>
    <row r="698" spans="1:25" ht="14.25" customHeight="1">
      <c r="A698" s="9">
        <v>2022</v>
      </c>
      <c r="B698" s="10" t="s">
        <v>2157</v>
      </c>
      <c r="C698" s="9" t="s">
        <v>5582</v>
      </c>
      <c r="D698" s="9" t="s">
        <v>21</v>
      </c>
      <c r="E698" s="11" t="s">
        <v>98</v>
      </c>
      <c r="F698" s="60" t="s">
        <v>5587</v>
      </c>
      <c r="G698" s="9" t="s">
        <v>20</v>
      </c>
      <c r="H698" s="58">
        <v>26047789</v>
      </c>
      <c r="I698" s="58">
        <v>-4358188</v>
      </c>
      <c r="J698" s="58">
        <v>43332557</v>
      </c>
      <c r="K698" s="58">
        <v>4014257</v>
      </c>
      <c r="L698" s="58">
        <v>76908277</v>
      </c>
      <c r="M698" s="58">
        <v>46623452</v>
      </c>
      <c r="N698" s="57"/>
      <c r="O698" s="62">
        <v>34214572</v>
      </c>
      <c r="P698" s="58">
        <v>12759173</v>
      </c>
      <c r="Q698" s="58">
        <v>-27486187</v>
      </c>
      <c r="R698" s="58">
        <v>218801684.79331309</v>
      </c>
      <c r="S698" s="58">
        <v>191315497.79331309</v>
      </c>
      <c r="T698" s="58">
        <v>6544759</v>
      </c>
      <c r="U698" s="196">
        <v>26228423</v>
      </c>
      <c r="V698" s="58">
        <v>28720003</v>
      </c>
      <c r="W698" s="58">
        <v>1785294</v>
      </c>
      <c r="X698" s="61">
        <v>45015</v>
      </c>
      <c r="Y698" s="10" t="s">
        <v>60</v>
      </c>
    </row>
    <row r="699" spans="1:25" ht="14.25" customHeight="1">
      <c r="A699" s="9">
        <v>2022</v>
      </c>
      <c r="B699" s="10" t="s">
        <v>948</v>
      </c>
      <c r="C699" s="9" t="s">
        <v>190</v>
      </c>
      <c r="D699" s="9" t="s">
        <v>21</v>
      </c>
      <c r="E699" s="11" t="s">
        <v>98</v>
      </c>
      <c r="F699" s="60" t="s">
        <v>947</v>
      </c>
      <c r="G699" s="9" t="s">
        <v>20</v>
      </c>
      <c r="H699" s="58">
        <v>17944676</v>
      </c>
      <c r="I699" s="58"/>
      <c r="J699" s="58">
        <v>46448549</v>
      </c>
      <c r="K699" s="58">
        <v>63722402</v>
      </c>
      <c r="L699" s="58">
        <v>59366770</v>
      </c>
      <c r="M699" s="58">
        <v>49071982</v>
      </c>
      <c r="O699" s="62">
        <v>20728143</v>
      </c>
      <c r="P699" s="58">
        <v>1897077</v>
      </c>
      <c r="Q699" s="58">
        <v>-26225865</v>
      </c>
      <c r="R699" s="58">
        <v>184756219.24067879</v>
      </c>
      <c r="S699" s="58">
        <v>158530354.24067879</v>
      </c>
      <c r="T699" s="58">
        <v>4956955</v>
      </c>
      <c r="U699" s="196">
        <v>2473687</v>
      </c>
      <c r="V699" s="58">
        <v>4472940</v>
      </c>
      <c r="W699" s="58">
        <v>-14571328</v>
      </c>
      <c r="X699" s="61">
        <v>44956</v>
      </c>
      <c r="Y699" s="10" t="s">
        <v>60</v>
      </c>
    </row>
    <row r="700" spans="1:25" ht="14.25" customHeight="1">
      <c r="A700" s="9">
        <v>2022</v>
      </c>
      <c r="B700" s="10" t="s">
        <v>946</v>
      </c>
      <c r="C700" s="9" t="s">
        <v>190</v>
      </c>
      <c r="D700" s="9" t="s">
        <v>21</v>
      </c>
      <c r="E700" s="11" t="s">
        <v>98</v>
      </c>
      <c r="F700" s="60" t="s">
        <v>945</v>
      </c>
      <c r="G700" s="9" t="s">
        <v>20</v>
      </c>
      <c r="H700" s="58">
        <v>9836936</v>
      </c>
      <c r="I700" s="58">
        <v>-3005899</v>
      </c>
      <c r="J700" s="58">
        <v>65003306</v>
      </c>
      <c r="K700" s="58">
        <v>86560073</v>
      </c>
      <c r="L700" s="58">
        <v>76610345</v>
      </c>
      <c r="M700" s="58">
        <v>69624535</v>
      </c>
      <c r="O700" s="62">
        <v>14688871</v>
      </c>
      <c r="P700" s="58">
        <v>4681147</v>
      </c>
      <c r="Q700" s="58">
        <v>-29462816</v>
      </c>
      <c r="R700" s="58">
        <v>102574814.68417317</v>
      </c>
      <c r="S700" s="58">
        <v>73111998.684173167</v>
      </c>
      <c r="T700" s="58">
        <v>6003086</v>
      </c>
      <c r="U700" s="196"/>
      <c r="V700" s="58">
        <v>7361247</v>
      </c>
      <c r="W700" s="58">
        <v>-37717143</v>
      </c>
      <c r="X700" s="61">
        <v>45137</v>
      </c>
      <c r="Y700" s="10" t="s">
        <v>60</v>
      </c>
    </row>
    <row r="701" spans="1:25" ht="14.25" customHeight="1">
      <c r="A701" s="9">
        <v>2022</v>
      </c>
      <c r="B701" s="10" t="s">
        <v>944</v>
      </c>
      <c r="C701" s="9" t="s">
        <v>190</v>
      </c>
      <c r="D701" s="9" t="s">
        <v>21</v>
      </c>
      <c r="E701" s="11" t="s">
        <v>123</v>
      </c>
      <c r="F701" s="60" t="s">
        <v>943</v>
      </c>
      <c r="G701" s="9" t="s">
        <v>20</v>
      </c>
      <c r="H701" s="58">
        <v>2506802</v>
      </c>
      <c r="I701" s="58">
        <v>-100000</v>
      </c>
      <c r="J701" s="58">
        <v>8194339</v>
      </c>
      <c r="K701" s="58">
        <v>24126</v>
      </c>
      <c r="L701" s="58">
        <v>9383890</v>
      </c>
      <c r="M701" s="58">
        <v>9104007</v>
      </c>
      <c r="N701" s="57"/>
      <c r="O701" s="62">
        <v>3437915</v>
      </c>
      <c r="P701" s="58">
        <v>860733</v>
      </c>
      <c r="Q701" s="58">
        <v>-4076265</v>
      </c>
      <c r="R701" s="58">
        <v>27558655.43</v>
      </c>
      <c r="S701" s="58">
        <v>23482390.43</v>
      </c>
      <c r="T701" s="58">
        <v>768034</v>
      </c>
      <c r="U701" s="196"/>
      <c r="V701" s="58"/>
      <c r="W701" s="58">
        <v>-3071268</v>
      </c>
      <c r="X701" s="61">
        <v>44959</v>
      </c>
      <c r="Y701" s="10" t="s">
        <v>60</v>
      </c>
    </row>
    <row r="702" spans="1:25" ht="14.25" customHeight="1">
      <c r="A702" s="9">
        <v>2022</v>
      </c>
      <c r="B702" s="10" t="s">
        <v>942</v>
      </c>
      <c r="C702" s="9" t="s">
        <v>190</v>
      </c>
      <c r="D702" s="9" t="s">
        <v>21</v>
      </c>
      <c r="E702" s="11" t="s">
        <v>34</v>
      </c>
      <c r="F702" s="60" t="s">
        <v>941</v>
      </c>
      <c r="G702" s="9" t="s">
        <v>20</v>
      </c>
      <c r="H702" s="58">
        <v>4727610</v>
      </c>
      <c r="I702" s="58"/>
      <c r="J702" s="58">
        <v>23242573</v>
      </c>
      <c r="K702" s="58">
        <v>47832406</v>
      </c>
      <c r="L702" s="58">
        <v>27710804</v>
      </c>
      <c r="M702" s="58">
        <v>25268148</v>
      </c>
      <c r="N702" s="58"/>
      <c r="O702" s="62">
        <v>7085862</v>
      </c>
      <c r="P702" s="58">
        <v>1945913</v>
      </c>
      <c r="Q702" s="58">
        <v>-11063654</v>
      </c>
      <c r="R702" s="58">
        <v>38279096.670000002</v>
      </c>
      <c r="S702" s="58">
        <v>27215442.670000002</v>
      </c>
      <c r="T702" s="58">
        <v>2274508</v>
      </c>
      <c r="U702" s="196"/>
      <c r="V702" s="58">
        <v>4278383</v>
      </c>
      <c r="W702" s="58">
        <v>-24065867</v>
      </c>
      <c r="X702" s="61">
        <v>45006</v>
      </c>
      <c r="Y702" s="10" t="s">
        <v>60</v>
      </c>
    </row>
    <row r="703" spans="1:25" ht="14.25" customHeight="1">
      <c r="A703" s="51">
        <v>2022</v>
      </c>
      <c r="B703" s="126" t="s">
        <v>5522</v>
      </c>
      <c r="C703" s="51" t="s">
        <v>190</v>
      </c>
      <c r="D703" s="51" t="s">
        <v>21</v>
      </c>
      <c r="E703" s="51" t="s">
        <v>100</v>
      </c>
      <c r="F703" s="127" t="s">
        <v>5523</v>
      </c>
      <c r="G703" s="51" t="s">
        <v>20</v>
      </c>
      <c r="H703" s="128">
        <v>1092676</v>
      </c>
      <c r="I703" s="128">
        <v>-72374</v>
      </c>
      <c r="J703" s="128">
        <v>2377852</v>
      </c>
      <c r="K703" s="128">
        <v>3506801</v>
      </c>
      <c r="L703" s="128">
        <v>2873550</v>
      </c>
      <c r="M703" s="128">
        <v>2644603</v>
      </c>
      <c r="N703" s="133">
        <v>1377230</v>
      </c>
      <c r="O703" s="130"/>
      <c r="P703" s="128">
        <v>127588</v>
      </c>
      <c r="Q703" s="128">
        <v>-1069190</v>
      </c>
      <c r="R703" s="128">
        <v>7445740</v>
      </c>
      <c r="S703" s="128">
        <v>6376550</v>
      </c>
      <c r="T703" s="128">
        <v>208616</v>
      </c>
      <c r="U703" s="196"/>
      <c r="V703" s="128"/>
      <c r="W703" s="128">
        <v>-384661</v>
      </c>
      <c r="X703" s="131">
        <v>45017</v>
      </c>
      <c r="Y703" s="132" t="s">
        <v>60</v>
      </c>
    </row>
    <row r="704" spans="1:25" ht="14.25" customHeight="1">
      <c r="A704" s="9">
        <v>2022</v>
      </c>
      <c r="B704" s="10" t="s">
        <v>940</v>
      </c>
      <c r="C704" s="9" t="s">
        <v>190</v>
      </c>
      <c r="D704" s="9" t="s">
        <v>21</v>
      </c>
      <c r="E704" s="11" t="s">
        <v>151</v>
      </c>
      <c r="F704" s="60" t="s">
        <v>939</v>
      </c>
      <c r="G704" s="9" t="s">
        <v>20</v>
      </c>
      <c r="H704" s="58">
        <v>2493803</v>
      </c>
      <c r="I704" s="58">
        <v>-60000</v>
      </c>
      <c r="J704" s="58">
        <v>8630886</v>
      </c>
      <c r="K704" s="58">
        <v>8645453</v>
      </c>
      <c r="L704" s="58">
        <v>10278553</v>
      </c>
      <c r="M704" s="58">
        <v>8982763</v>
      </c>
      <c r="N704" s="56">
        <v>4270981</v>
      </c>
      <c r="O704" s="62">
        <v>199781</v>
      </c>
      <c r="P704" s="58">
        <v>1869763</v>
      </c>
      <c r="Q704" s="58">
        <v>-3142017</v>
      </c>
      <c r="R704" s="58">
        <v>21970589</v>
      </c>
      <c r="S704" s="58">
        <v>18828572</v>
      </c>
      <c r="T704" s="58">
        <v>676595</v>
      </c>
      <c r="U704" s="196">
        <v>1630032</v>
      </c>
      <c r="V704" s="58">
        <v>1122615</v>
      </c>
      <c r="W704" s="58">
        <v>940706</v>
      </c>
      <c r="X704" s="61">
        <v>44944</v>
      </c>
      <c r="Y704" s="10" t="s">
        <v>60</v>
      </c>
    </row>
    <row r="705" spans="1:25" ht="14.25" customHeight="1">
      <c r="A705" s="9">
        <v>2022</v>
      </c>
      <c r="B705" s="10" t="s">
        <v>938</v>
      </c>
      <c r="C705" s="9" t="s">
        <v>190</v>
      </c>
      <c r="D705" s="9" t="s">
        <v>21</v>
      </c>
      <c r="E705" s="11" t="s">
        <v>134</v>
      </c>
      <c r="F705" s="60" t="s">
        <v>937</v>
      </c>
      <c r="G705" s="9" t="s">
        <v>20</v>
      </c>
      <c r="H705" s="58">
        <v>14303768</v>
      </c>
      <c r="I705" s="58">
        <v>-100000</v>
      </c>
      <c r="J705" s="58">
        <v>39265931</v>
      </c>
      <c r="K705" s="58">
        <v>48017695</v>
      </c>
      <c r="L705" s="58">
        <v>45556221</v>
      </c>
      <c r="M705" s="58">
        <v>40556881</v>
      </c>
      <c r="O705" s="62">
        <v>16759454</v>
      </c>
      <c r="P705" s="58">
        <v>4833110</v>
      </c>
      <c r="Q705" s="58">
        <v>-18830551</v>
      </c>
      <c r="R705" s="58">
        <v>130016023.90000001</v>
      </c>
      <c r="S705" s="58">
        <v>111185472.90000001</v>
      </c>
      <c r="T705" s="58">
        <v>3848186</v>
      </c>
      <c r="U705" s="196"/>
      <c r="V705" s="58">
        <v>12790605</v>
      </c>
      <c r="W705" s="58">
        <v>-8709440</v>
      </c>
      <c r="X705" s="61">
        <v>44992</v>
      </c>
      <c r="Y705" s="9" t="s">
        <v>115</v>
      </c>
    </row>
    <row r="706" spans="1:25" ht="14.25" customHeight="1">
      <c r="A706" s="51">
        <v>2022</v>
      </c>
      <c r="B706" s="132" t="s">
        <v>936</v>
      </c>
      <c r="C706" s="51" t="s">
        <v>190</v>
      </c>
      <c r="D706" s="51" t="s">
        <v>21</v>
      </c>
      <c r="E706" s="51" t="s">
        <v>147</v>
      </c>
      <c r="F706" s="127" t="s">
        <v>935</v>
      </c>
      <c r="G706" s="51" t="s">
        <v>20</v>
      </c>
      <c r="H706" s="128">
        <v>2029925</v>
      </c>
      <c r="I706" s="128"/>
      <c r="J706" s="128">
        <v>5139998</v>
      </c>
      <c r="K706" s="128">
        <v>2883773</v>
      </c>
      <c r="L706" s="128">
        <v>5036112</v>
      </c>
      <c r="M706" s="128">
        <v>4867030</v>
      </c>
      <c r="N706" s="133"/>
      <c r="O706" s="130">
        <v>2920875</v>
      </c>
      <c r="P706" s="128">
        <v>534118</v>
      </c>
      <c r="Q706" s="128">
        <v>-2148982</v>
      </c>
      <c r="R706" s="128">
        <v>14267523.109999999</v>
      </c>
      <c r="S706" s="128">
        <v>12118541.109999999</v>
      </c>
      <c r="T706" s="128">
        <v>374698</v>
      </c>
      <c r="U706" s="196"/>
      <c r="V706" s="128"/>
      <c r="W706" s="128">
        <v>-382707</v>
      </c>
      <c r="X706" s="131">
        <v>44966</v>
      </c>
      <c r="Y706" s="132" t="s">
        <v>60</v>
      </c>
    </row>
    <row r="707" spans="1:25" ht="14.25" customHeight="1">
      <c r="A707" s="9">
        <v>2022</v>
      </c>
      <c r="B707" s="30" t="s">
        <v>5202</v>
      </c>
      <c r="C707" s="9" t="s">
        <v>190</v>
      </c>
      <c r="D707" s="9" t="s">
        <v>21</v>
      </c>
      <c r="E707" s="11" t="s">
        <v>118</v>
      </c>
      <c r="F707" s="60" t="s">
        <v>5513</v>
      </c>
      <c r="G707" s="9" t="s">
        <v>20</v>
      </c>
      <c r="H707" s="58">
        <v>3086810</v>
      </c>
      <c r="I707" s="58"/>
      <c r="J707" s="58">
        <v>21741127</v>
      </c>
      <c r="K707" s="58">
        <v>4417040</v>
      </c>
      <c r="L707" s="58">
        <v>22344035</v>
      </c>
      <c r="M707" s="58">
        <v>20790499</v>
      </c>
      <c r="N707" s="57">
        <v>6224404</v>
      </c>
      <c r="O707" s="62"/>
      <c r="P707" s="58">
        <v>4959370</v>
      </c>
      <c r="Q707" s="58">
        <v>-7628485</v>
      </c>
      <c r="R707" s="58">
        <v>50750357</v>
      </c>
      <c r="S707" s="58">
        <v>43121872</v>
      </c>
      <c r="T707" s="58">
        <v>1696997</v>
      </c>
      <c r="U707" s="196"/>
      <c r="V707" s="58"/>
      <c r="W707" s="58">
        <v>-8918065</v>
      </c>
      <c r="X707" s="61">
        <v>45015</v>
      </c>
      <c r="Y707" s="10" t="s">
        <v>60</v>
      </c>
    </row>
    <row r="708" spans="1:25" ht="14.25" customHeight="1">
      <c r="A708" s="9">
        <v>2022</v>
      </c>
      <c r="B708" s="10" t="s">
        <v>934</v>
      </c>
      <c r="C708" s="9" t="s">
        <v>190</v>
      </c>
      <c r="D708" s="9" t="s">
        <v>21</v>
      </c>
      <c r="E708" s="11" t="s">
        <v>105</v>
      </c>
      <c r="F708" s="60" t="s">
        <v>933</v>
      </c>
      <c r="G708" s="9" t="s">
        <v>20</v>
      </c>
      <c r="H708" s="58">
        <v>26564090</v>
      </c>
      <c r="I708" s="58">
        <v>-972659</v>
      </c>
      <c r="J708" s="58">
        <v>132996780</v>
      </c>
      <c r="K708" s="58">
        <v>134981030</v>
      </c>
      <c r="L708" s="58">
        <v>161251196</v>
      </c>
      <c r="M708" s="58">
        <v>142450612</v>
      </c>
      <c r="O708" s="62">
        <v>46495141</v>
      </c>
      <c r="P708" s="58">
        <v>15376611</v>
      </c>
      <c r="Q708" s="58">
        <v>-68284599</v>
      </c>
      <c r="R708" s="58">
        <v>458244297.60000002</v>
      </c>
      <c r="S708" s="58">
        <v>389959698.60000002</v>
      </c>
      <c r="T708" s="58">
        <v>14088290</v>
      </c>
      <c r="U708" s="196">
        <v>-4255.0238099999997</v>
      </c>
      <c r="V708" s="58">
        <v>17772530</v>
      </c>
      <c r="W708" s="58">
        <v>-84414808</v>
      </c>
      <c r="X708" s="61">
        <v>44971</v>
      </c>
      <c r="Y708" s="10" t="s">
        <v>115</v>
      </c>
    </row>
    <row r="709" spans="1:25" ht="14.25" customHeight="1">
      <c r="A709" s="9">
        <v>2022</v>
      </c>
      <c r="B709" s="10" t="s">
        <v>932</v>
      </c>
      <c r="C709" s="9" t="s">
        <v>190</v>
      </c>
      <c r="D709" s="9" t="s">
        <v>21</v>
      </c>
      <c r="E709" s="11" t="s">
        <v>98</v>
      </c>
      <c r="F709" s="60" t="s">
        <v>931</v>
      </c>
      <c r="G709" s="9" t="s">
        <v>20</v>
      </c>
      <c r="H709" s="58">
        <v>4200695</v>
      </c>
      <c r="I709" s="58"/>
      <c r="J709" s="58">
        <v>7544561</v>
      </c>
      <c r="K709" s="58">
        <v>23024962</v>
      </c>
      <c r="L709" s="58">
        <v>10754637</v>
      </c>
      <c r="M709" s="58">
        <v>8256481</v>
      </c>
      <c r="N709" s="57"/>
      <c r="O709" s="62">
        <v>5081036</v>
      </c>
      <c r="P709" s="58">
        <v>721219</v>
      </c>
      <c r="Q709" s="58">
        <v>-3556267</v>
      </c>
      <c r="R709" s="58">
        <v>24373185.16</v>
      </c>
      <c r="S709" s="58">
        <v>20816918.16</v>
      </c>
      <c r="T709" s="58">
        <v>735307</v>
      </c>
      <c r="U709" s="196"/>
      <c r="V709" s="58">
        <v>454128</v>
      </c>
      <c r="W709" s="58">
        <v>-6052290</v>
      </c>
      <c r="X709" s="61">
        <v>44995</v>
      </c>
      <c r="Y709" s="10" t="s">
        <v>60</v>
      </c>
    </row>
    <row r="710" spans="1:25" ht="14.25" customHeight="1">
      <c r="A710" s="9">
        <v>2022</v>
      </c>
      <c r="B710" s="9" t="s">
        <v>1855</v>
      </c>
      <c r="C710" s="9" t="s">
        <v>53</v>
      </c>
      <c r="D710" s="9" t="s">
        <v>21</v>
      </c>
      <c r="E710" s="11" t="s">
        <v>34</v>
      </c>
      <c r="F710" s="60">
        <v>44574</v>
      </c>
      <c r="G710" s="9" t="s">
        <v>20</v>
      </c>
      <c r="H710" s="58">
        <v>31721314</v>
      </c>
      <c r="I710" s="58">
        <v>-2975728</v>
      </c>
      <c r="J710" s="58">
        <v>27006830</v>
      </c>
      <c r="K710" s="58">
        <v>126073851</v>
      </c>
      <c r="L710" s="58">
        <v>91640051</v>
      </c>
      <c r="M710" s="58">
        <v>44545881</v>
      </c>
      <c r="N710" s="57"/>
      <c r="O710" s="62">
        <v>26223423</v>
      </c>
      <c r="P710" s="58">
        <v>5967033</v>
      </c>
      <c r="Q710" s="58">
        <v>-28647906</v>
      </c>
      <c r="R710" s="58">
        <v>135635357</v>
      </c>
      <c r="S710" s="58">
        <v>106987451</v>
      </c>
      <c r="T710" s="58">
        <v>4284543</v>
      </c>
      <c r="U710" s="196">
        <v>5762935</v>
      </c>
      <c r="V710" s="58">
        <v>23853709</v>
      </c>
      <c r="W710" s="58">
        <v>-12705366</v>
      </c>
      <c r="X710" s="61">
        <v>45016</v>
      </c>
      <c r="Y710" s="9"/>
    </row>
    <row r="711" spans="1:25" ht="14.25" customHeight="1">
      <c r="A711" s="9">
        <v>2022</v>
      </c>
      <c r="B711" s="10" t="s">
        <v>930</v>
      </c>
      <c r="C711" s="9" t="s">
        <v>190</v>
      </c>
      <c r="D711" s="9" t="s">
        <v>21</v>
      </c>
      <c r="E711" s="11" t="s">
        <v>34</v>
      </c>
      <c r="F711" s="60" t="s">
        <v>929</v>
      </c>
      <c r="G711" s="9" t="s">
        <v>20</v>
      </c>
      <c r="H711" s="58">
        <v>42670761</v>
      </c>
      <c r="I711" s="58"/>
      <c r="J711" s="58">
        <v>228166813</v>
      </c>
      <c r="K711" s="58">
        <v>152628235</v>
      </c>
      <c r="L711" s="58">
        <v>254637740</v>
      </c>
      <c r="M711" s="58">
        <v>242876801</v>
      </c>
      <c r="O711" s="62">
        <v>83900535</v>
      </c>
      <c r="P711" s="58">
        <v>38521018</v>
      </c>
      <c r="Q711" s="58">
        <v>-105140992</v>
      </c>
      <c r="R711" s="58">
        <v>696183132.79999995</v>
      </c>
      <c r="S711" s="58">
        <v>591042140.79999995</v>
      </c>
      <c r="T711" s="58">
        <v>21498533</v>
      </c>
      <c r="U711" s="196">
        <v>6246.3145160000004</v>
      </c>
      <c r="V711" s="58">
        <v>28800319</v>
      </c>
      <c r="W711" s="58">
        <v>-145813238</v>
      </c>
      <c r="X711" s="61">
        <v>45163</v>
      </c>
      <c r="Y711" s="9" t="s">
        <v>115</v>
      </c>
    </row>
    <row r="712" spans="1:25" ht="14.25" customHeight="1">
      <c r="A712" s="9">
        <v>2022</v>
      </c>
      <c r="B712" s="9" t="s">
        <v>1854</v>
      </c>
      <c r="C712" s="9" t="s">
        <v>53</v>
      </c>
      <c r="D712" s="9" t="s">
        <v>21</v>
      </c>
      <c r="E712" s="11" t="s">
        <v>142</v>
      </c>
      <c r="F712" s="60">
        <v>45022</v>
      </c>
      <c r="G712" s="9" t="s">
        <v>20</v>
      </c>
      <c r="H712" s="58">
        <v>38426636</v>
      </c>
      <c r="I712" s="58">
        <v>-298151</v>
      </c>
      <c r="J712" s="58">
        <v>35218776</v>
      </c>
      <c r="K712" s="58">
        <v>58259495</v>
      </c>
      <c r="L712" s="58">
        <v>89384723</v>
      </c>
      <c r="M712" s="58">
        <v>40017969</v>
      </c>
      <c r="O712" s="62">
        <v>53745766</v>
      </c>
      <c r="P712" s="58">
        <v>25149861</v>
      </c>
      <c r="Q712" s="58">
        <v>-32941162</v>
      </c>
      <c r="R712" s="58">
        <v>169814431</v>
      </c>
      <c r="S712" s="58">
        <v>136873269</v>
      </c>
      <c r="T712" s="58">
        <v>6723078</v>
      </c>
      <c r="U712" s="196"/>
      <c r="V712" s="58">
        <v>4220323</v>
      </c>
      <c r="W712" s="58">
        <v>42393566</v>
      </c>
      <c r="X712" s="61">
        <v>45061</v>
      </c>
      <c r="Y712" s="9"/>
    </row>
    <row r="713" spans="1:25" ht="14.25" customHeight="1">
      <c r="A713" s="9">
        <v>2022</v>
      </c>
      <c r="B713" s="30" t="s">
        <v>2066</v>
      </c>
      <c r="C713" s="9" t="s">
        <v>55</v>
      </c>
      <c r="D713" s="9" t="s">
        <v>21</v>
      </c>
      <c r="E713" s="11" t="s">
        <v>142</v>
      </c>
      <c r="F713" s="60" t="s">
        <v>57</v>
      </c>
      <c r="G713" s="9" t="s">
        <v>20</v>
      </c>
      <c r="H713" s="58">
        <v>18207826</v>
      </c>
      <c r="I713" s="58">
        <v>-2619760</v>
      </c>
      <c r="J713" s="58">
        <v>289895091</v>
      </c>
      <c r="K713" s="58">
        <v>195392160</v>
      </c>
      <c r="L713" s="58">
        <v>364474581</v>
      </c>
      <c r="M713" s="58">
        <v>261090170</v>
      </c>
      <c r="N713" s="57">
        <v>1952894</v>
      </c>
      <c r="O713" s="62">
        <v>74141545</v>
      </c>
      <c r="P713" s="58">
        <v>18068100</v>
      </c>
      <c r="Q713" s="58">
        <v>-161437395</v>
      </c>
      <c r="R713" s="58">
        <v>672870458</v>
      </c>
      <c r="S713" s="58">
        <v>511433063</v>
      </c>
      <c r="T713" s="58">
        <v>29492162</v>
      </c>
      <c r="U713" s="196"/>
      <c r="V713" s="58">
        <v>206898105</v>
      </c>
      <c r="W713" s="58">
        <v>-372446372</v>
      </c>
      <c r="X713" s="61">
        <v>45199</v>
      </c>
      <c r="Y713" s="10"/>
    </row>
    <row r="714" spans="1:25" ht="14.25" customHeight="1">
      <c r="A714" s="9">
        <v>2022</v>
      </c>
      <c r="B714" s="10" t="s">
        <v>5740</v>
      </c>
      <c r="C714" s="10" t="s">
        <v>190</v>
      </c>
      <c r="D714" s="9" t="s">
        <v>21</v>
      </c>
      <c r="E714" s="11" t="s">
        <v>142</v>
      </c>
      <c r="F714" s="60" t="s">
        <v>5741</v>
      </c>
      <c r="G714" s="9" t="s">
        <v>20</v>
      </c>
      <c r="H714" s="58">
        <v>16902758</v>
      </c>
      <c r="I714" s="58"/>
      <c r="J714" s="58">
        <v>42491214</v>
      </c>
      <c r="K714" s="58">
        <v>18908864</v>
      </c>
      <c r="L714" s="58">
        <v>78569979</v>
      </c>
      <c r="M714" s="58">
        <v>51340123</v>
      </c>
      <c r="N714" s="57">
        <v>28304544</v>
      </c>
      <c r="O714" s="62"/>
      <c r="P714" s="58">
        <v>5473787</v>
      </c>
      <c r="Q714" s="58">
        <v>-25648394</v>
      </c>
      <c r="R714" s="58">
        <v>157396176.04728466</v>
      </c>
      <c r="S714" s="58">
        <v>131747782.04728468</v>
      </c>
      <c r="T714" s="58">
        <v>4985344</v>
      </c>
      <c r="U714" s="196"/>
      <c r="V714" s="58">
        <v>17438099</v>
      </c>
      <c r="W714" s="58">
        <v>-28621952</v>
      </c>
      <c r="X714" s="61">
        <v>44952</v>
      </c>
      <c r="Y714" s="10" t="s">
        <v>60</v>
      </c>
    </row>
    <row r="715" spans="1:25" ht="14.25" customHeight="1">
      <c r="A715" s="9">
        <v>2022</v>
      </c>
      <c r="B715" s="10" t="s">
        <v>143</v>
      </c>
      <c r="C715" s="9" t="s">
        <v>54</v>
      </c>
      <c r="D715" s="9" t="s">
        <v>21</v>
      </c>
      <c r="E715" s="11" t="s">
        <v>142</v>
      </c>
      <c r="F715" s="60">
        <v>99041</v>
      </c>
      <c r="G715" s="9" t="s">
        <v>20</v>
      </c>
      <c r="H715" s="58">
        <v>904628</v>
      </c>
      <c r="I715" s="58"/>
      <c r="J715" s="58">
        <v>2196107</v>
      </c>
      <c r="K715" s="58">
        <v>423764</v>
      </c>
      <c r="L715" s="58">
        <v>1772528</v>
      </c>
      <c r="M715" s="58">
        <v>1772528</v>
      </c>
      <c r="N715" s="57"/>
      <c r="O715" s="62">
        <v>172167</v>
      </c>
      <c r="P715" s="58">
        <v>428763</v>
      </c>
      <c r="Q715" s="58"/>
      <c r="R715" s="58"/>
      <c r="S715" s="58"/>
      <c r="T715" s="58"/>
      <c r="U715" s="196"/>
      <c r="V715" s="58"/>
      <c r="W715" s="58">
        <v>847921</v>
      </c>
      <c r="X715" s="61">
        <v>45013</v>
      </c>
      <c r="Y715" s="9"/>
    </row>
    <row r="716" spans="1:25" ht="14.25" customHeight="1">
      <c r="A716" s="9">
        <v>2022</v>
      </c>
      <c r="B716" s="10" t="s">
        <v>928</v>
      </c>
      <c r="C716" s="9" t="s">
        <v>190</v>
      </c>
      <c r="D716" s="9" t="s">
        <v>21</v>
      </c>
      <c r="E716" s="11" t="s">
        <v>142</v>
      </c>
      <c r="F716" s="60" t="s">
        <v>927</v>
      </c>
      <c r="G716" s="9" t="s">
        <v>20</v>
      </c>
      <c r="H716" s="58">
        <v>87526548</v>
      </c>
      <c r="I716" s="58">
        <v>-35306375</v>
      </c>
      <c r="J716" s="58">
        <v>310260748</v>
      </c>
      <c r="K716" s="58">
        <v>289872722</v>
      </c>
      <c r="L716" s="58">
        <v>416727036</v>
      </c>
      <c r="M716" s="58">
        <v>357343585</v>
      </c>
      <c r="O716" s="62">
        <v>137965144</v>
      </c>
      <c r="P716" s="58">
        <v>49647769</v>
      </c>
      <c r="Q716" s="58">
        <v>-120042575</v>
      </c>
      <c r="R716" s="58">
        <v>851317425.50607288</v>
      </c>
      <c r="S716" s="58">
        <v>731274850.50607288</v>
      </c>
      <c r="T716" s="58">
        <v>28225770</v>
      </c>
      <c r="U716" s="196">
        <v>8788455.1031746026</v>
      </c>
      <c r="V716" s="58">
        <v>33032482.103174604</v>
      </c>
      <c r="W716" s="58">
        <v>-85713591</v>
      </c>
      <c r="X716" s="61">
        <v>44910</v>
      </c>
      <c r="Y716" s="9" t="s">
        <v>115</v>
      </c>
    </row>
    <row r="717" spans="1:25" ht="14.25" customHeight="1">
      <c r="A717" s="9">
        <v>2022</v>
      </c>
      <c r="B717" s="10" t="s">
        <v>926</v>
      </c>
      <c r="C717" s="9" t="s">
        <v>190</v>
      </c>
      <c r="D717" s="9" t="s">
        <v>21</v>
      </c>
      <c r="E717" s="11" t="s">
        <v>134</v>
      </c>
      <c r="F717" s="60" t="s">
        <v>925</v>
      </c>
      <c r="G717" s="9" t="s">
        <v>20</v>
      </c>
      <c r="H717" s="58">
        <v>19548881</v>
      </c>
      <c r="I717" s="58">
        <v>-7715000</v>
      </c>
      <c r="J717" s="58">
        <v>90409926</v>
      </c>
      <c r="K717" s="58">
        <v>36268759</v>
      </c>
      <c r="L717" s="58">
        <v>103457867</v>
      </c>
      <c r="M717" s="58">
        <v>97241185</v>
      </c>
      <c r="O717" s="62">
        <v>35321023</v>
      </c>
      <c r="P717" s="58">
        <v>10095623</v>
      </c>
      <c r="Q717" s="58">
        <v>-45985174</v>
      </c>
      <c r="R717" s="58">
        <v>306448757.31907898</v>
      </c>
      <c r="S717" s="58">
        <v>260463583.31907898</v>
      </c>
      <c r="T717" s="58">
        <v>9300635</v>
      </c>
      <c r="U717" s="196"/>
      <c r="V717" s="58">
        <v>16754443</v>
      </c>
      <c r="W717" s="58">
        <v>-60572932</v>
      </c>
      <c r="X717" s="61">
        <v>44909</v>
      </c>
      <c r="Y717" s="10" t="s">
        <v>60</v>
      </c>
    </row>
    <row r="718" spans="1:25" ht="14.25" customHeight="1">
      <c r="A718" s="9">
        <v>2022</v>
      </c>
      <c r="B718" s="9" t="s">
        <v>1853</v>
      </c>
      <c r="C718" s="9" t="s">
        <v>53</v>
      </c>
      <c r="D718" s="9" t="s">
        <v>21</v>
      </c>
      <c r="E718" s="11" t="s">
        <v>34</v>
      </c>
      <c r="F718" s="60">
        <v>45246</v>
      </c>
      <c r="G718" s="9" t="s">
        <v>20</v>
      </c>
      <c r="H718" s="58">
        <v>70599871</v>
      </c>
      <c r="I718" s="58">
        <v>-190442</v>
      </c>
      <c r="J718" s="58">
        <v>38580654</v>
      </c>
      <c r="K718" s="58">
        <v>65801682</v>
      </c>
      <c r="L718" s="58">
        <v>59195691</v>
      </c>
      <c r="M718" s="58">
        <v>51902817</v>
      </c>
      <c r="N718" s="58">
        <v>45363</v>
      </c>
      <c r="O718" s="62">
        <v>77151981</v>
      </c>
      <c r="P718" s="58">
        <v>11906789</v>
      </c>
      <c r="Q718" s="58">
        <v>-2972243</v>
      </c>
      <c r="R718" s="58">
        <v>25382092.23</v>
      </c>
      <c r="S718" s="58">
        <v>22409849.23</v>
      </c>
      <c r="T718" s="58">
        <v>1218844</v>
      </c>
      <c r="U718" s="196">
        <v>8945936</v>
      </c>
      <c r="V718" s="58">
        <v>7969671</v>
      </c>
      <c r="W718" s="58">
        <v>70255273</v>
      </c>
      <c r="X718" s="61">
        <v>44960</v>
      </c>
      <c r="Y718" s="10" t="s">
        <v>60</v>
      </c>
    </row>
    <row r="719" spans="1:25" ht="14.25" customHeight="1">
      <c r="A719" s="9">
        <v>2022</v>
      </c>
      <c r="B719" s="10" t="s">
        <v>2159</v>
      </c>
      <c r="C719" s="9" t="s">
        <v>5582</v>
      </c>
      <c r="D719" s="9" t="s">
        <v>21</v>
      </c>
      <c r="E719" s="11" t="s">
        <v>858</v>
      </c>
      <c r="F719" s="60" t="s">
        <v>5588</v>
      </c>
      <c r="G719" s="9" t="s">
        <v>20</v>
      </c>
      <c r="H719" s="58">
        <v>13666971</v>
      </c>
      <c r="I719" s="58">
        <v>-22992279</v>
      </c>
      <c r="J719" s="58">
        <v>19108299</v>
      </c>
      <c r="K719" s="58">
        <v>25954447</v>
      </c>
      <c r="L719" s="58">
        <v>62281450</v>
      </c>
      <c r="M719" s="58">
        <v>42151000</v>
      </c>
      <c r="O719" s="62">
        <v>17720531</v>
      </c>
      <c r="P719" s="58">
        <v>5646975</v>
      </c>
      <c r="Q719" s="58">
        <v>-15667890</v>
      </c>
      <c r="R719" s="58">
        <v>77794048.957863808</v>
      </c>
      <c r="S719" s="58">
        <v>62126158.957863808</v>
      </c>
      <c r="T719" s="58">
        <v>2764446</v>
      </c>
      <c r="U719" s="196">
        <v>488637</v>
      </c>
      <c r="V719" s="58">
        <v>2854089</v>
      </c>
      <c r="W719" s="58">
        <v>-13592926</v>
      </c>
      <c r="X719" s="61">
        <v>45016</v>
      </c>
      <c r="Y719" s="10" t="s">
        <v>60</v>
      </c>
    </row>
    <row r="720" spans="1:25" ht="14.25" customHeight="1">
      <c r="A720" s="9">
        <v>2022</v>
      </c>
      <c r="B720" s="10" t="s">
        <v>924</v>
      </c>
      <c r="C720" s="9" t="s">
        <v>190</v>
      </c>
      <c r="D720" s="9" t="s">
        <v>21</v>
      </c>
      <c r="E720" s="11" t="s">
        <v>858</v>
      </c>
      <c r="F720" s="60" t="s">
        <v>923</v>
      </c>
      <c r="G720" s="9" t="s">
        <v>20</v>
      </c>
      <c r="H720" s="58">
        <v>6304772</v>
      </c>
      <c r="I720" s="58">
        <v>-1584697</v>
      </c>
      <c r="J720" s="58">
        <v>16613560</v>
      </c>
      <c r="K720" s="58">
        <v>70535510</v>
      </c>
      <c r="L720" s="58">
        <v>23115920</v>
      </c>
      <c r="M720" s="58">
        <v>17514783</v>
      </c>
      <c r="O720" s="62">
        <v>6785724</v>
      </c>
      <c r="P720" s="58">
        <v>1682812</v>
      </c>
      <c r="Q720" s="58">
        <v>-7661379</v>
      </c>
      <c r="R720" s="58">
        <v>51891873.279352233</v>
      </c>
      <c r="S720" s="58">
        <v>44230494.279352233</v>
      </c>
      <c r="T720" s="58">
        <v>1646863</v>
      </c>
      <c r="U720" s="196">
        <v>2695772.0238095238</v>
      </c>
      <c r="V720" s="58">
        <v>4238515.0238095243</v>
      </c>
      <c r="W720" s="58">
        <v>-14813422</v>
      </c>
      <c r="X720" s="61">
        <v>44910</v>
      </c>
      <c r="Y720" s="9" t="s">
        <v>115</v>
      </c>
    </row>
    <row r="721" spans="1:25" ht="14.25" customHeight="1">
      <c r="A721" s="51">
        <v>2022</v>
      </c>
      <c r="B721" s="132" t="s">
        <v>5115</v>
      </c>
      <c r="C721" s="132" t="s">
        <v>190</v>
      </c>
      <c r="D721" s="51" t="s">
        <v>21</v>
      </c>
      <c r="E721" s="51" t="s">
        <v>220</v>
      </c>
      <c r="F721" s="127" t="s">
        <v>5677</v>
      </c>
      <c r="G721" s="51" t="s">
        <v>20</v>
      </c>
      <c r="H721" s="128">
        <v>385961</v>
      </c>
      <c r="I721" s="128">
        <v>-14785</v>
      </c>
      <c r="J721" s="128">
        <v>1036480</v>
      </c>
      <c r="K721" s="128">
        <v>15767</v>
      </c>
      <c r="L721" s="128">
        <v>1063112</v>
      </c>
      <c r="M721" s="128">
        <v>1110246</v>
      </c>
      <c r="N721" s="129"/>
      <c r="O721" s="130">
        <v>593266</v>
      </c>
      <c r="P721" s="128">
        <v>168846</v>
      </c>
      <c r="Q721" s="128">
        <v>-457467</v>
      </c>
      <c r="R721" s="128">
        <v>3028039.7203947371</v>
      </c>
      <c r="S721" s="128">
        <v>2570572.7203947371</v>
      </c>
      <c r="T721" s="128">
        <v>77060</v>
      </c>
      <c r="U721" s="196"/>
      <c r="V721" s="128"/>
      <c r="W721" s="128">
        <v>-163474</v>
      </c>
      <c r="X721" s="131">
        <v>44895</v>
      </c>
      <c r="Y721" s="132" t="s">
        <v>60</v>
      </c>
    </row>
    <row r="722" spans="1:25" ht="14.25" customHeight="1">
      <c r="A722" s="9">
        <v>2022</v>
      </c>
      <c r="B722" s="9" t="s">
        <v>1852</v>
      </c>
      <c r="C722" s="9" t="s">
        <v>53</v>
      </c>
      <c r="D722" s="9" t="s">
        <v>21</v>
      </c>
      <c r="E722" s="11" t="s">
        <v>34</v>
      </c>
      <c r="F722" s="60">
        <v>45400</v>
      </c>
      <c r="G722" s="9" t="s">
        <v>20</v>
      </c>
      <c r="H722" s="58">
        <v>36881331</v>
      </c>
      <c r="I722" s="58">
        <v>-4365153</v>
      </c>
      <c r="J722" s="58">
        <v>78653023</v>
      </c>
      <c r="K722" s="58">
        <v>121799667</v>
      </c>
      <c r="L722" s="58">
        <v>127038460</v>
      </c>
      <c r="M722" s="58">
        <v>89692124</v>
      </c>
      <c r="N722" s="57"/>
      <c r="O722" s="62">
        <v>40585378</v>
      </c>
      <c r="P722" s="58">
        <v>11453521</v>
      </c>
      <c r="Q722" s="58">
        <v>51718350</v>
      </c>
      <c r="R722" s="58">
        <v>354538510.80000001</v>
      </c>
      <c r="S722" s="58">
        <v>406256860.80000001</v>
      </c>
      <c r="T722" s="58">
        <v>4413751</v>
      </c>
      <c r="U722" s="196">
        <v>12791362</v>
      </c>
      <c r="V722" s="58">
        <v>17850316</v>
      </c>
      <c r="W722" s="58">
        <v>77340952</v>
      </c>
      <c r="X722" s="61">
        <v>45006</v>
      </c>
      <c r="Y722" s="10" t="s">
        <v>60</v>
      </c>
    </row>
    <row r="723" spans="1:25" ht="14.25" customHeight="1">
      <c r="A723" s="9">
        <v>2022</v>
      </c>
      <c r="B723" s="10" t="s">
        <v>922</v>
      </c>
      <c r="C723" s="9" t="s">
        <v>190</v>
      </c>
      <c r="D723" s="9" t="s">
        <v>21</v>
      </c>
      <c r="E723" s="11" t="s">
        <v>34</v>
      </c>
      <c r="F723" s="60" t="s">
        <v>921</v>
      </c>
      <c r="G723" s="9" t="s">
        <v>20</v>
      </c>
      <c r="H723" s="58">
        <v>11263671</v>
      </c>
      <c r="I723" s="58"/>
      <c r="J723" s="58">
        <v>89536948</v>
      </c>
      <c r="K723" s="58">
        <v>240900115</v>
      </c>
      <c r="L723" s="58">
        <v>113823037</v>
      </c>
      <c r="M723" s="58">
        <v>91266631</v>
      </c>
      <c r="N723" s="56">
        <v>10000</v>
      </c>
      <c r="O723" s="62">
        <v>13563884</v>
      </c>
      <c r="P723" s="58">
        <v>9839374</v>
      </c>
      <c r="Q723" s="58">
        <v>-49356820</v>
      </c>
      <c r="R723" s="58">
        <v>333073052.37563664</v>
      </c>
      <c r="S723" s="58">
        <v>283716232.37563664</v>
      </c>
      <c r="T723" s="58">
        <v>9733523</v>
      </c>
      <c r="U723" s="196">
        <v>-2954.9043269280378</v>
      </c>
      <c r="V723" s="58">
        <v>3000139.0956730722</v>
      </c>
      <c r="W723" s="58">
        <v>-96420737</v>
      </c>
      <c r="X723" s="61">
        <v>44967</v>
      </c>
      <c r="Y723" s="9" t="s">
        <v>115</v>
      </c>
    </row>
    <row r="724" spans="1:25" ht="14.25" customHeight="1">
      <c r="A724" s="9">
        <v>2022</v>
      </c>
      <c r="B724" s="10" t="s">
        <v>920</v>
      </c>
      <c r="C724" s="9" t="s">
        <v>190</v>
      </c>
      <c r="D724" s="9" t="s">
        <v>21</v>
      </c>
      <c r="E724" s="11" t="s">
        <v>109</v>
      </c>
      <c r="F724" s="60" t="s">
        <v>919</v>
      </c>
      <c r="G724" s="9" t="s">
        <v>20</v>
      </c>
      <c r="H724" s="58">
        <v>76946890</v>
      </c>
      <c r="I724" s="58">
        <v>-7500000</v>
      </c>
      <c r="J724" s="58">
        <v>304892363</v>
      </c>
      <c r="K724" s="58">
        <v>281370702</v>
      </c>
      <c r="L724" s="58">
        <v>382234983</v>
      </c>
      <c r="M724" s="58">
        <v>335367786</v>
      </c>
      <c r="O724" s="62">
        <v>114943294</v>
      </c>
      <c r="P724" s="58">
        <v>37136663</v>
      </c>
      <c r="Q724" s="58">
        <v>-147072759</v>
      </c>
      <c r="R724" s="58">
        <v>1005148094.3319838</v>
      </c>
      <c r="S724" s="58">
        <v>858075335.3319838</v>
      </c>
      <c r="T724" s="58">
        <v>29831652</v>
      </c>
      <c r="U724" s="196">
        <v>18069281.258317634</v>
      </c>
      <c r="V724" s="58">
        <v>47345504.258317634</v>
      </c>
      <c r="W724" s="58">
        <v>-206141523</v>
      </c>
      <c r="X724" s="61">
        <v>45054</v>
      </c>
      <c r="Y724" s="9" t="s">
        <v>115</v>
      </c>
    </row>
    <row r="725" spans="1:25" ht="14.25" customHeight="1">
      <c r="A725" s="9">
        <v>2022</v>
      </c>
      <c r="B725" s="10" t="s">
        <v>4972</v>
      </c>
      <c r="C725" s="10" t="s">
        <v>190</v>
      </c>
      <c r="D725" s="9" t="s">
        <v>21</v>
      </c>
      <c r="E725" s="11" t="s">
        <v>178</v>
      </c>
      <c r="F725" s="60" t="s">
        <v>5678</v>
      </c>
      <c r="G725" s="9" t="s">
        <v>20</v>
      </c>
      <c r="H725" s="58">
        <v>1592067</v>
      </c>
      <c r="I725" s="58"/>
      <c r="J725" s="58">
        <v>3753159</v>
      </c>
      <c r="K725" s="58">
        <v>180000</v>
      </c>
      <c r="L725" s="58">
        <v>3940011</v>
      </c>
      <c r="M725" s="58">
        <v>3656367</v>
      </c>
      <c r="O725" s="62">
        <v>2400789</v>
      </c>
      <c r="P725" s="58">
        <v>614629</v>
      </c>
      <c r="Q725" s="58">
        <v>-1738930</v>
      </c>
      <c r="R725" s="58">
        <v>11948535.520845443</v>
      </c>
      <c r="S725" s="58">
        <v>10209605.520845443</v>
      </c>
      <c r="T725" s="58">
        <v>348795</v>
      </c>
      <c r="U725" s="196"/>
      <c r="V725" s="58">
        <v>100844</v>
      </c>
      <c r="W725" s="58">
        <v>-918003</v>
      </c>
      <c r="X725" s="61">
        <v>44902</v>
      </c>
      <c r="Y725" s="10" t="s">
        <v>60</v>
      </c>
    </row>
    <row r="726" spans="1:25" ht="14.25" customHeight="1">
      <c r="A726" s="9">
        <v>2022</v>
      </c>
      <c r="B726" s="10" t="s">
        <v>5026</v>
      </c>
      <c r="C726" s="10" t="s">
        <v>190</v>
      </c>
      <c r="D726" s="9" t="s">
        <v>21</v>
      </c>
      <c r="E726" s="11" t="s">
        <v>127</v>
      </c>
      <c r="F726" s="60" t="s">
        <v>5679</v>
      </c>
      <c r="G726" s="9" t="s">
        <v>20</v>
      </c>
      <c r="H726" s="58">
        <v>560246</v>
      </c>
      <c r="I726" s="58"/>
      <c r="J726" s="58">
        <v>426311</v>
      </c>
      <c r="K726" s="58"/>
      <c r="L726" s="58">
        <v>496700</v>
      </c>
      <c r="M726" s="58">
        <v>501343</v>
      </c>
      <c r="N726" s="56">
        <v>628929</v>
      </c>
      <c r="O726" s="62"/>
      <c r="P726" s="58">
        <v>61494</v>
      </c>
      <c r="Q726" s="58">
        <v>-108755</v>
      </c>
      <c r="R726" s="58">
        <v>850312.74433150887</v>
      </c>
      <c r="S726" s="58">
        <v>741557.74433150887</v>
      </c>
      <c r="T726" s="58">
        <v>24516</v>
      </c>
      <c r="U726" s="196"/>
      <c r="V726" s="58"/>
      <c r="W726" s="58">
        <v>591036</v>
      </c>
      <c r="X726" s="61">
        <v>44993</v>
      </c>
      <c r="Y726" s="10" t="s">
        <v>60</v>
      </c>
    </row>
    <row r="727" spans="1:25" ht="14.25" customHeight="1">
      <c r="A727" s="9">
        <v>2022</v>
      </c>
      <c r="B727" s="10" t="s">
        <v>5057</v>
      </c>
      <c r="C727" s="10" t="s">
        <v>190</v>
      </c>
      <c r="D727" s="9" t="s">
        <v>21</v>
      </c>
      <c r="E727" s="11" t="s">
        <v>151</v>
      </c>
      <c r="F727" s="60" t="s">
        <v>5680</v>
      </c>
      <c r="G727" s="9" t="s">
        <v>20</v>
      </c>
      <c r="H727" s="58">
        <v>2240530</v>
      </c>
      <c r="I727" s="58">
        <v>-345480</v>
      </c>
      <c r="J727" s="58">
        <v>3779594</v>
      </c>
      <c r="K727" s="58"/>
      <c r="L727" s="58">
        <v>4567823</v>
      </c>
      <c r="M727" s="58">
        <v>4101627</v>
      </c>
      <c r="N727" s="57">
        <v>2549218</v>
      </c>
      <c r="O727" s="62"/>
      <c r="P727" s="58">
        <v>283675</v>
      </c>
      <c r="Q727" s="58">
        <v>-1581214</v>
      </c>
      <c r="R727" s="58">
        <v>10808823.355852319</v>
      </c>
      <c r="S727" s="58">
        <v>9227609.3558523189</v>
      </c>
      <c r="T727" s="58">
        <v>350460</v>
      </c>
      <c r="U727" s="196"/>
      <c r="V727" s="58"/>
      <c r="W727" s="58">
        <v>262480</v>
      </c>
      <c r="X727" s="61">
        <v>44907</v>
      </c>
      <c r="Y727" s="10" t="s">
        <v>60</v>
      </c>
    </row>
    <row r="728" spans="1:25" ht="14.25" customHeight="1">
      <c r="A728" s="9">
        <v>2022</v>
      </c>
      <c r="B728" s="10" t="s">
        <v>5373</v>
      </c>
      <c r="C728" s="10" t="s">
        <v>190</v>
      </c>
      <c r="D728" s="9" t="s">
        <v>21</v>
      </c>
      <c r="E728" s="11" t="s">
        <v>195</v>
      </c>
      <c r="F728" s="60" t="s">
        <v>5681</v>
      </c>
      <c r="G728" s="9" t="s">
        <v>20</v>
      </c>
      <c r="H728" s="58">
        <v>1385610</v>
      </c>
      <c r="I728" s="58">
        <v>-13245</v>
      </c>
      <c r="J728" s="58">
        <v>2873146</v>
      </c>
      <c r="K728" s="58">
        <v>315582</v>
      </c>
      <c r="L728" s="58">
        <v>3433779</v>
      </c>
      <c r="M728" s="58">
        <v>3234494</v>
      </c>
      <c r="N728" s="56"/>
      <c r="O728" s="62">
        <v>1818384</v>
      </c>
      <c r="P728" s="58">
        <v>631867</v>
      </c>
      <c r="Q728" s="58">
        <v>-1561456</v>
      </c>
      <c r="R728" s="58">
        <v>9739225.9109311737</v>
      </c>
      <c r="S728" s="58">
        <v>8177769.9109311746</v>
      </c>
      <c r="T728" s="58">
        <v>279872</v>
      </c>
      <c r="U728" s="196"/>
      <c r="V728" s="58"/>
      <c r="W728" s="58">
        <v>-811621</v>
      </c>
      <c r="X728" s="61">
        <v>44893</v>
      </c>
      <c r="Y728" s="10" t="s">
        <v>60</v>
      </c>
    </row>
    <row r="729" spans="1:25" ht="14.25" customHeight="1">
      <c r="A729" s="9">
        <v>2022</v>
      </c>
      <c r="B729" s="10" t="s">
        <v>918</v>
      </c>
      <c r="C729" s="9" t="s">
        <v>190</v>
      </c>
      <c r="D729" s="9" t="s">
        <v>21</v>
      </c>
      <c r="E729" s="11" t="s">
        <v>151</v>
      </c>
      <c r="F729" s="60" t="s">
        <v>917</v>
      </c>
      <c r="G729" s="9" t="s">
        <v>20</v>
      </c>
      <c r="H729" s="58">
        <v>4408283</v>
      </c>
      <c r="I729" s="58">
        <v>-2763270</v>
      </c>
      <c r="J729" s="58">
        <v>7413135</v>
      </c>
      <c r="K729" s="58">
        <v>3666718</v>
      </c>
      <c r="L729" s="58">
        <v>11934182</v>
      </c>
      <c r="M729" s="58">
        <v>11203801</v>
      </c>
      <c r="N729" s="57">
        <v>4889504</v>
      </c>
      <c r="O729" s="62"/>
      <c r="P729" s="58">
        <v>4249404</v>
      </c>
      <c r="Q729" s="58">
        <v>-6026045</v>
      </c>
      <c r="R729" s="58">
        <v>34123706.063834116</v>
      </c>
      <c r="S729" s="58">
        <v>28097661.063834116</v>
      </c>
      <c r="T729" s="58">
        <v>476960</v>
      </c>
      <c r="U729" s="196"/>
      <c r="V729" s="58">
        <v>2197839</v>
      </c>
      <c r="W729" s="58">
        <v>2384959</v>
      </c>
      <c r="X729" s="61">
        <v>44910</v>
      </c>
      <c r="Y729" s="10" t="s">
        <v>60</v>
      </c>
    </row>
    <row r="730" spans="1:25" ht="14.25" customHeight="1">
      <c r="A730" s="9">
        <v>2022</v>
      </c>
      <c r="B730" s="10" t="s">
        <v>1667</v>
      </c>
      <c r="C730" s="9" t="s">
        <v>55</v>
      </c>
      <c r="D730" s="9" t="s">
        <v>21</v>
      </c>
      <c r="E730" s="11" t="s">
        <v>71</v>
      </c>
      <c r="F730" s="60" t="s">
        <v>57</v>
      </c>
      <c r="G730" s="9" t="s">
        <v>20</v>
      </c>
      <c r="H730" s="58">
        <v>359893165</v>
      </c>
      <c r="I730" s="58">
        <v>-62670523</v>
      </c>
      <c r="J730" s="58">
        <v>298914480</v>
      </c>
      <c r="K730" s="58">
        <v>234683604</v>
      </c>
      <c r="L730" s="58">
        <v>943820254</v>
      </c>
      <c r="M730" s="58">
        <v>461156990</v>
      </c>
      <c r="O730" s="62">
        <v>402735338</v>
      </c>
      <c r="P730" s="58">
        <v>29406269</v>
      </c>
      <c r="Q730" s="58">
        <v>87758599</v>
      </c>
      <c r="R730" s="58">
        <v>1840995654.3859632</v>
      </c>
      <c r="S730" s="58">
        <v>1928754253.3859632</v>
      </c>
      <c r="T730" s="58">
        <v>52695628</v>
      </c>
      <c r="U730" s="196">
        <v>165894000</v>
      </c>
      <c r="V730" s="58">
        <v>275838564</v>
      </c>
      <c r="W730" s="58">
        <v>199846168</v>
      </c>
      <c r="X730" s="61">
        <v>44952</v>
      </c>
      <c r="Y730" s="10" t="s">
        <v>60</v>
      </c>
    </row>
    <row r="731" spans="1:25" ht="14.25" customHeight="1">
      <c r="A731" s="9">
        <v>2022</v>
      </c>
      <c r="B731" s="10" t="s">
        <v>916</v>
      </c>
      <c r="C731" s="9" t="s">
        <v>190</v>
      </c>
      <c r="D731" s="9" t="s">
        <v>21</v>
      </c>
      <c r="E731" s="11" t="s">
        <v>71</v>
      </c>
      <c r="F731" s="60" t="s">
        <v>915</v>
      </c>
      <c r="G731" s="9" t="s">
        <v>20</v>
      </c>
      <c r="H731" s="58">
        <v>38228167</v>
      </c>
      <c r="I731" s="58">
        <v>-766161</v>
      </c>
      <c r="J731" s="58">
        <v>46256424</v>
      </c>
      <c r="K731" s="58">
        <v>411416</v>
      </c>
      <c r="L731" s="58">
        <v>76137718</v>
      </c>
      <c r="M731" s="58">
        <v>51119685</v>
      </c>
      <c r="N731" s="57"/>
      <c r="O731" s="62">
        <v>48016218</v>
      </c>
      <c r="P731" s="58">
        <v>12325784</v>
      </c>
      <c r="Q731" s="58">
        <v>-22396894</v>
      </c>
      <c r="R731" s="58">
        <v>139230666.85855263</v>
      </c>
      <c r="S731" s="58">
        <v>116833772.85855265</v>
      </c>
      <c r="T731" s="58">
        <v>4157287</v>
      </c>
      <c r="U731" s="196"/>
      <c r="V731" s="58">
        <v>637564</v>
      </c>
      <c r="W731" s="58">
        <v>7946624</v>
      </c>
      <c r="X731" s="61">
        <v>44985</v>
      </c>
      <c r="Y731" s="10" t="s">
        <v>60</v>
      </c>
    </row>
    <row r="732" spans="1:25" ht="14.25" customHeight="1">
      <c r="A732" s="9">
        <v>2022</v>
      </c>
      <c r="B732" s="9" t="s">
        <v>1851</v>
      </c>
      <c r="C732" s="9" t="s">
        <v>53</v>
      </c>
      <c r="D732" s="9" t="s">
        <v>21</v>
      </c>
      <c r="E732" s="11" t="s">
        <v>182</v>
      </c>
      <c r="F732" s="60">
        <v>45778</v>
      </c>
      <c r="G732" s="9" t="s">
        <v>20</v>
      </c>
      <c r="H732" s="58">
        <v>32020938</v>
      </c>
      <c r="I732" s="58">
        <v>-10373220</v>
      </c>
      <c r="J732" s="58">
        <v>25612298</v>
      </c>
      <c r="K732" s="58">
        <v>52239268</v>
      </c>
      <c r="L732" s="58">
        <v>87374076</v>
      </c>
      <c r="M732" s="58">
        <v>34340767</v>
      </c>
      <c r="N732" s="57"/>
      <c r="O732" s="62">
        <v>31562431</v>
      </c>
      <c r="P732" s="58">
        <v>2277096</v>
      </c>
      <c r="Q732" s="58">
        <v>-13309290</v>
      </c>
      <c r="R732" s="58">
        <v>93333029.450000003</v>
      </c>
      <c r="S732" s="58">
        <v>80023739.450000003</v>
      </c>
      <c r="T732" s="58">
        <v>3140753</v>
      </c>
      <c r="U732" s="196"/>
      <c r="V732" s="58">
        <v>6167054</v>
      </c>
      <c r="W732" s="58">
        <v>55784908</v>
      </c>
      <c r="X732" s="61">
        <v>45061</v>
      </c>
      <c r="Y732" s="10" t="s">
        <v>60</v>
      </c>
    </row>
    <row r="733" spans="1:25" ht="14.25" customHeight="1">
      <c r="A733" s="9">
        <v>2022</v>
      </c>
      <c r="B733" s="10" t="s">
        <v>914</v>
      </c>
      <c r="C733" s="9" t="s">
        <v>190</v>
      </c>
      <c r="D733" s="9" t="s">
        <v>21</v>
      </c>
      <c r="E733" s="11" t="s">
        <v>911</v>
      </c>
      <c r="F733" s="60" t="s">
        <v>913</v>
      </c>
      <c r="G733" s="9" t="s">
        <v>20</v>
      </c>
      <c r="H733" s="58">
        <v>4119431</v>
      </c>
      <c r="I733" s="58"/>
      <c r="J733" s="58">
        <v>4477397</v>
      </c>
      <c r="K733" s="58"/>
      <c r="L733" s="58">
        <v>5508929</v>
      </c>
      <c r="M733" s="58">
        <v>5284164</v>
      </c>
      <c r="N733" s="58">
        <v>4507769</v>
      </c>
      <c r="O733" s="62"/>
      <c r="P733" s="58">
        <v>281776</v>
      </c>
      <c r="Q733" s="58">
        <v>-1715087</v>
      </c>
      <c r="R733" s="58">
        <v>11115051.973684212</v>
      </c>
      <c r="S733" s="58">
        <v>9399964.9736842122</v>
      </c>
      <c r="T733" s="58">
        <v>323442</v>
      </c>
      <c r="U733" s="196"/>
      <c r="V733" s="58">
        <v>680959</v>
      </c>
      <c r="W733" s="58">
        <v>1045921</v>
      </c>
      <c r="X733" s="61">
        <v>44910</v>
      </c>
      <c r="Y733" s="10" t="s">
        <v>60</v>
      </c>
    </row>
    <row r="734" spans="1:25" ht="14.25" customHeight="1">
      <c r="A734" s="9">
        <v>2022</v>
      </c>
      <c r="B734" s="10" t="s">
        <v>912</v>
      </c>
      <c r="C734" s="9" t="s">
        <v>190</v>
      </c>
      <c r="D734" s="9" t="s">
        <v>21</v>
      </c>
      <c r="E734" s="11" t="s">
        <v>911</v>
      </c>
      <c r="F734" s="60" t="s">
        <v>910</v>
      </c>
      <c r="G734" s="9" t="s">
        <v>20</v>
      </c>
      <c r="H734" s="58">
        <v>11713694</v>
      </c>
      <c r="I734" s="58"/>
      <c r="J734" s="58">
        <v>24775453</v>
      </c>
      <c r="K734" s="58">
        <v>23124425</v>
      </c>
      <c r="L734" s="58">
        <v>28417736</v>
      </c>
      <c r="M734" s="58">
        <v>27187791</v>
      </c>
      <c r="N734" s="57">
        <v>13268211</v>
      </c>
      <c r="O734" s="62"/>
      <c r="P734" s="58">
        <v>2199105</v>
      </c>
      <c r="Q734" s="58">
        <v>-12577306</v>
      </c>
      <c r="R734" s="58">
        <v>81510388.157894745</v>
      </c>
      <c r="S734" s="58">
        <v>68933082.157894745</v>
      </c>
      <c r="T734" s="58">
        <v>2539444</v>
      </c>
      <c r="U734" s="196"/>
      <c r="V734" s="58">
        <v>5901580</v>
      </c>
      <c r="W734" s="58">
        <v>-11958777</v>
      </c>
      <c r="X734" s="61">
        <v>44910</v>
      </c>
      <c r="Y734" s="10" t="s">
        <v>60</v>
      </c>
    </row>
    <row r="735" spans="1:25" ht="14.25" customHeight="1">
      <c r="A735" s="9">
        <v>2022</v>
      </c>
      <c r="B735" s="10" t="s">
        <v>909</v>
      </c>
      <c r="C735" s="9" t="s">
        <v>190</v>
      </c>
      <c r="D735" s="9" t="s">
        <v>21</v>
      </c>
      <c r="E735" s="11" t="s">
        <v>290</v>
      </c>
      <c r="F735" s="60" t="s">
        <v>908</v>
      </c>
      <c r="G735" s="9" t="s">
        <v>20</v>
      </c>
      <c r="H735" s="58">
        <v>2288458</v>
      </c>
      <c r="I735" s="58"/>
      <c r="J735" s="58">
        <v>9470913</v>
      </c>
      <c r="K735" s="58">
        <v>6898000</v>
      </c>
      <c r="L735" s="58">
        <v>10519101</v>
      </c>
      <c r="M735" s="58">
        <v>9495602</v>
      </c>
      <c r="O735" s="62">
        <v>3238399</v>
      </c>
      <c r="P735" s="58">
        <v>666551</v>
      </c>
      <c r="Q735" s="58">
        <v>-4285199</v>
      </c>
      <c r="R735" s="58">
        <v>28445732.38866397</v>
      </c>
      <c r="S735" s="58">
        <v>24160533.38866397</v>
      </c>
      <c r="T735" s="58">
        <v>742834</v>
      </c>
      <c r="U735" s="196"/>
      <c r="V735" s="58">
        <v>471271</v>
      </c>
      <c r="W735" s="58">
        <v>-4355481</v>
      </c>
      <c r="X735" s="61">
        <v>45134</v>
      </c>
      <c r="Y735" s="10" t="s">
        <v>60</v>
      </c>
    </row>
    <row r="736" spans="1:25" ht="14.25" customHeight="1">
      <c r="A736" s="9">
        <v>2022</v>
      </c>
      <c r="B736" s="10" t="s">
        <v>907</v>
      </c>
      <c r="C736" s="9" t="s">
        <v>190</v>
      </c>
      <c r="D736" s="9" t="s">
        <v>21</v>
      </c>
      <c r="E736" s="11" t="s">
        <v>84</v>
      </c>
      <c r="F736" s="60" t="s">
        <v>906</v>
      </c>
      <c r="G736" s="9" t="s">
        <v>20</v>
      </c>
      <c r="H736" s="58">
        <v>20389067</v>
      </c>
      <c r="I736" s="58"/>
      <c r="J736" s="58">
        <v>18496857</v>
      </c>
      <c r="K736" s="58">
        <v>17621580</v>
      </c>
      <c r="L736" s="58">
        <v>21452890</v>
      </c>
      <c r="M736" s="58">
        <v>18134033</v>
      </c>
      <c r="O736" s="62">
        <v>22066472</v>
      </c>
      <c r="P736" s="58">
        <v>2261496</v>
      </c>
      <c r="Q736" s="58">
        <v>-10164763</v>
      </c>
      <c r="R736" s="58">
        <v>70434046.98231712</v>
      </c>
      <c r="S736" s="58">
        <v>60269283.98231712</v>
      </c>
      <c r="T736" s="58">
        <v>2027344</v>
      </c>
      <c r="U736" s="196"/>
      <c r="V736" s="58">
        <v>2251972</v>
      </c>
      <c r="W736" s="58">
        <v>8514885</v>
      </c>
      <c r="X736" s="61">
        <v>44904</v>
      </c>
      <c r="Y736" s="10" t="s">
        <v>60</v>
      </c>
    </row>
    <row r="737" spans="1:25" ht="14.25" customHeight="1">
      <c r="A737" s="9">
        <v>2022</v>
      </c>
      <c r="B737" s="9" t="s">
        <v>1850</v>
      </c>
      <c r="C737" s="9" t="s">
        <v>53</v>
      </c>
      <c r="D737" s="9" t="s">
        <v>21</v>
      </c>
      <c r="E737" s="11" t="s">
        <v>36</v>
      </c>
      <c r="F737" s="60">
        <v>46114</v>
      </c>
      <c r="G737" s="9" t="s">
        <v>20</v>
      </c>
      <c r="H737" s="58">
        <v>19394398</v>
      </c>
      <c r="I737" s="58">
        <v>-4504568</v>
      </c>
      <c r="J737" s="58">
        <v>30712187</v>
      </c>
      <c r="K737" s="58">
        <v>38245051</v>
      </c>
      <c r="L737" s="58">
        <v>68045956</v>
      </c>
      <c r="M737" s="58">
        <v>38852841</v>
      </c>
      <c r="N737" s="57"/>
      <c r="O737" s="62">
        <v>19961941</v>
      </c>
      <c r="P737" s="58">
        <v>2815112</v>
      </c>
      <c r="Q737" s="58">
        <v>-29670298</v>
      </c>
      <c r="R737" s="58">
        <v>261083911.80000001</v>
      </c>
      <c r="S737" s="58">
        <v>231413613.80000001</v>
      </c>
      <c r="T737" s="58">
        <v>5782370</v>
      </c>
      <c r="U737" s="196">
        <v>15869535</v>
      </c>
      <c r="V737" s="58">
        <v>21042287</v>
      </c>
      <c r="W737" s="58">
        <v>-26642294</v>
      </c>
      <c r="X737" s="61">
        <v>45114</v>
      </c>
      <c r="Y737" s="10" t="s">
        <v>60</v>
      </c>
    </row>
    <row r="738" spans="1:25" ht="14.25" customHeight="1">
      <c r="A738" s="9">
        <v>2022</v>
      </c>
      <c r="B738" s="10" t="s">
        <v>905</v>
      </c>
      <c r="C738" s="9" t="s">
        <v>190</v>
      </c>
      <c r="D738" s="9" t="s">
        <v>21</v>
      </c>
      <c r="E738" s="11" t="s">
        <v>36</v>
      </c>
      <c r="F738" s="60" t="s">
        <v>904</v>
      </c>
      <c r="G738" s="9" t="s">
        <v>20</v>
      </c>
      <c r="H738" s="58">
        <v>4542629</v>
      </c>
      <c r="I738" s="58">
        <v>-3500</v>
      </c>
      <c r="J738" s="58">
        <v>53386148</v>
      </c>
      <c r="K738" s="58">
        <v>159208598</v>
      </c>
      <c r="L738" s="58">
        <v>61066176</v>
      </c>
      <c r="M738" s="58">
        <v>51745369</v>
      </c>
      <c r="N738" s="57"/>
      <c r="O738" s="62">
        <v>5178127</v>
      </c>
      <c r="P738" s="58">
        <v>3089732</v>
      </c>
      <c r="Q738" s="58">
        <v>-24769028</v>
      </c>
      <c r="R738" s="58">
        <v>173076543.09210527</v>
      </c>
      <c r="S738" s="58">
        <v>148307515.09210527</v>
      </c>
      <c r="T738" s="58">
        <v>5241541</v>
      </c>
      <c r="U738" s="196"/>
      <c r="V738" s="58">
        <v>14723562</v>
      </c>
      <c r="W738" s="58">
        <v>-50811892</v>
      </c>
      <c r="X738" s="61">
        <v>44959</v>
      </c>
      <c r="Y738" s="10" t="s">
        <v>60</v>
      </c>
    </row>
    <row r="739" spans="1:25" ht="14.25" customHeight="1">
      <c r="A739" s="51">
        <v>2022</v>
      </c>
      <c r="B739" s="51" t="s">
        <v>1849</v>
      </c>
      <c r="C739" s="51" t="s">
        <v>53</v>
      </c>
      <c r="D739" s="51" t="s">
        <v>21</v>
      </c>
      <c r="E739" s="51" t="s">
        <v>175</v>
      </c>
      <c r="F739" s="127">
        <v>46170</v>
      </c>
      <c r="G739" s="51" t="s">
        <v>20</v>
      </c>
      <c r="H739" s="128">
        <v>8917572</v>
      </c>
      <c r="I739" s="128">
        <v>-478267</v>
      </c>
      <c r="J739" s="128">
        <v>13522154</v>
      </c>
      <c r="K739" s="128">
        <v>39773147</v>
      </c>
      <c r="L739" s="128">
        <v>23568296</v>
      </c>
      <c r="M739" s="128">
        <v>15102426</v>
      </c>
      <c r="N739" s="133">
        <v>5</v>
      </c>
      <c r="O739" s="130">
        <v>7654638</v>
      </c>
      <c r="P739" s="128">
        <v>2554152</v>
      </c>
      <c r="Q739" s="128">
        <v>7317858</v>
      </c>
      <c r="R739" s="128">
        <v>51880995</v>
      </c>
      <c r="S739" s="128">
        <v>59198854</v>
      </c>
      <c r="T739" s="128">
        <v>521798</v>
      </c>
      <c r="U739" s="196"/>
      <c r="V739" s="128">
        <v>16122</v>
      </c>
      <c r="W739" s="128">
        <v>-1185980</v>
      </c>
      <c r="X739" s="131">
        <v>45016</v>
      </c>
      <c r="Y739" s="132" t="s">
        <v>60</v>
      </c>
    </row>
    <row r="740" spans="1:25" ht="14.25" customHeight="1">
      <c r="A740" s="9">
        <v>2022</v>
      </c>
      <c r="B740" s="10" t="s">
        <v>903</v>
      </c>
      <c r="C740" s="9" t="s">
        <v>190</v>
      </c>
      <c r="D740" s="9" t="s">
        <v>21</v>
      </c>
      <c r="E740" s="11" t="s">
        <v>178</v>
      </c>
      <c r="F740" s="60" t="s">
        <v>902</v>
      </c>
      <c r="G740" s="9" t="s">
        <v>20</v>
      </c>
      <c r="H740" s="58">
        <v>43681642</v>
      </c>
      <c r="I740" s="58">
        <v>-8736543</v>
      </c>
      <c r="J740" s="58">
        <v>144598348</v>
      </c>
      <c r="K740" s="58">
        <v>145244672</v>
      </c>
      <c r="L740" s="58">
        <v>169060230</v>
      </c>
      <c r="M740" s="58">
        <v>152299523</v>
      </c>
      <c r="N740" s="57"/>
      <c r="O740" s="62">
        <v>67246399</v>
      </c>
      <c r="P740" s="58">
        <v>16546319</v>
      </c>
      <c r="Q740" s="58">
        <v>-67327221</v>
      </c>
      <c r="R740" s="58">
        <v>451534175.32894742</v>
      </c>
      <c r="S740" s="58">
        <v>384206954.32894742</v>
      </c>
      <c r="T740" s="58">
        <v>14267574</v>
      </c>
      <c r="U740" s="196"/>
      <c r="V740" s="58">
        <v>21388276</v>
      </c>
      <c r="W740" s="58">
        <v>-73232227</v>
      </c>
      <c r="X740" s="61">
        <v>44963</v>
      </c>
      <c r="Y740" s="10" t="s">
        <v>60</v>
      </c>
    </row>
    <row r="741" spans="1:25" ht="14.25" customHeight="1">
      <c r="A741" s="9">
        <v>2022</v>
      </c>
      <c r="B741" s="10" t="s">
        <v>5034</v>
      </c>
      <c r="C741" s="9" t="s">
        <v>190</v>
      </c>
      <c r="D741" s="9" t="s">
        <v>21</v>
      </c>
      <c r="E741" s="11" t="s">
        <v>127</v>
      </c>
      <c r="F741" s="60" t="s">
        <v>5600</v>
      </c>
      <c r="G741" s="9" t="s">
        <v>20</v>
      </c>
      <c r="H741" s="58">
        <v>1675462</v>
      </c>
      <c r="I741" s="58">
        <v>-3522</v>
      </c>
      <c r="J741" s="58">
        <v>1074481</v>
      </c>
      <c r="K741" s="58">
        <v>2217906</v>
      </c>
      <c r="L741" s="58">
        <v>2654425</v>
      </c>
      <c r="M741" s="58">
        <v>1491610</v>
      </c>
      <c r="N741" s="56">
        <v>2014502</v>
      </c>
      <c r="O741" s="62"/>
      <c r="P741" s="58">
        <v>289758</v>
      </c>
      <c r="Q741" s="58">
        <v>-511231</v>
      </c>
      <c r="R741" s="58">
        <v>3617331.6277290657</v>
      </c>
      <c r="S741" s="58">
        <v>3106100.6277290657</v>
      </c>
      <c r="T741" s="58">
        <v>103485</v>
      </c>
      <c r="U741" s="196"/>
      <c r="V741" s="58"/>
      <c r="W741" s="58">
        <v>-1949815</v>
      </c>
      <c r="X741" s="61">
        <v>45070</v>
      </c>
      <c r="Y741" s="10" t="s">
        <v>60</v>
      </c>
    </row>
    <row r="742" spans="1:25" ht="14.25" customHeight="1">
      <c r="A742" s="9">
        <v>2022</v>
      </c>
      <c r="B742" s="10" t="s">
        <v>2162</v>
      </c>
      <c r="C742" s="9" t="s">
        <v>53</v>
      </c>
      <c r="D742" s="9" t="s">
        <v>21</v>
      </c>
      <c r="E742" s="11" t="s">
        <v>34</v>
      </c>
      <c r="F742" s="60" t="s">
        <v>5455</v>
      </c>
      <c r="G742" s="9" t="s">
        <v>20</v>
      </c>
      <c r="H742" s="58">
        <v>14473960</v>
      </c>
      <c r="I742" s="58"/>
      <c r="J742" s="58">
        <v>15855922</v>
      </c>
      <c r="K742" s="58">
        <v>27177424</v>
      </c>
      <c r="L742" s="58">
        <v>25446862</v>
      </c>
      <c r="M742" s="58">
        <v>21037981</v>
      </c>
      <c r="N742" s="58">
        <v>1029890</v>
      </c>
      <c r="O742" s="62">
        <v>11751685</v>
      </c>
      <c r="P742" s="58">
        <v>3366933</v>
      </c>
      <c r="Q742" s="58">
        <v>-14829162</v>
      </c>
      <c r="R742" s="58">
        <v>46750195.460277423</v>
      </c>
      <c r="S742" s="58">
        <v>31921033.460277423</v>
      </c>
      <c r="T742" s="58">
        <v>1657739</v>
      </c>
      <c r="U742" s="196">
        <v>1076353</v>
      </c>
      <c r="V742" s="58">
        <v>2984310</v>
      </c>
      <c r="W742" s="58">
        <v>-12360030</v>
      </c>
      <c r="X742" s="61">
        <v>45153</v>
      </c>
      <c r="Y742" s="10" t="s">
        <v>60</v>
      </c>
    </row>
    <row r="743" spans="1:25" ht="14.25" customHeight="1">
      <c r="A743" s="9">
        <v>2022</v>
      </c>
      <c r="B743" s="10" t="s">
        <v>901</v>
      </c>
      <c r="C743" s="9" t="s">
        <v>190</v>
      </c>
      <c r="D743" s="9" t="s">
        <v>21</v>
      </c>
      <c r="E743" s="11" t="s">
        <v>153</v>
      </c>
      <c r="F743" s="60" t="s">
        <v>900</v>
      </c>
      <c r="G743" s="9" t="s">
        <v>20</v>
      </c>
      <c r="H743" s="58">
        <v>6240124</v>
      </c>
      <c r="I743" s="58"/>
      <c r="J743" s="58">
        <v>14720374</v>
      </c>
      <c r="K743" s="58">
        <v>8133227</v>
      </c>
      <c r="L743" s="58">
        <v>16640205</v>
      </c>
      <c r="M743" s="58">
        <v>15822497</v>
      </c>
      <c r="N743" s="56">
        <v>7259715</v>
      </c>
      <c r="O743" s="62"/>
      <c r="P743" s="58">
        <v>650369</v>
      </c>
      <c r="Q743" s="58">
        <v>-7426650</v>
      </c>
      <c r="R743" s="58">
        <v>50291569.477763794</v>
      </c>
      <c r="S743" s="58">
        <v>42864919.477763794</v>
      </c>
      <c r="T743" s="58">
        <v>1507480</v>
      </c>
      <c r="U743" s="196"/>
      <c r="V743" s="58">
        <v>392305</v>
      </c>
      <c r="W743" s="58">
        <v>-3922277</v>
      </c>
      <c r="X743" s="61">
        <v>44946</v>
      </c>
      <c r="Y743" s="10" t="s">
        <v>60</v>
      </c>
    </row>
    <row r="744" spans="1:25" ht="14.25" customHeight="1">
      <c r="A744" s="9">
        <v>2022</v>
      </c>
      <c r="B744" s="9" t="s">
        <v>1848</v>
      </c>
      <c r="C744" s="9" t="s">
        <v>53</v>
      </c>
      <c r="D744" s="9" t="s">
        <v>21</v>
      </c>
      <c r="E744" s="11" t="s">
        <v>109</v>
      </c>
      <c r="F744" s="60">
        <v>44826</v>
      </c>
      <c r="G744" s="9" t="s">
        <v>20</v>
      </c>
      <c r="H744" s="58">
        <v>3633554</v>
      </c>
      <c r="I744" s="58"/>
      <c r="J744" s="58">
        <v>7031194</v>
      </c>
      <c r="K744" s="58">
        <v>10713143</v>
      </c>
      <c r="L744" s="58">
        <v>22256641</v>
      </c>
      <c r="M744" s="58">
        <v>7123971</v>
      </c>
      <c r="O744" s="62">
        <v>688635</v>
      </c>
      <c r="P744" s="58">
        <v>827302</v>
      </c>
      <c r="Q744" s="58"/>
      <c r="R744" s="58"/>
      <c r="S744" s="58"/>
      <c r="T744" s="58"/>
      <c r="U744" s="196"/>
      <c r="V744" s="58"/>
      <c r="W744" s="58">
        <v>13189549</v>
      </c>
      <c r="X744" s="61">
        <v>45131</v>
      </c>
      <c r="Y744" s="9"/>
    </row>
    <row r="745" spans="1:25" ht="14.25" customHeight="1">
      <c r="A745" s="9">
        <v>2022</v>
      </c>
      <c r="B745" s="10" t="s">
        <v>899</v>
      </c>
      <c r="C745" s="9" t="s">
        <v>190</v>
      </c>
      <c r="D745" s="9" t="s">
        <v>21</v>
      </c>
      <c r="E745" s="11" t="s">
        <v>151</v>
      </c>
      <c r="F745" s="60" t="s">
        <v>898</v>
      </c>
      <c r="G745" s="9" t="s">
        <v>20</v>
      </c>
      <c r="H745" s="58">
        <v>15244844</v>
      </c>
      <c r="I745" s="58">
        <v>-6926576</v>
      </c>
      <c r="J745" s="58">
        <v>58266129</v>
      </c>
      <c r="K745" s="58">
        <v>36435904</v>
      </c>
      <c r="L745" s="58">
        <v>70451980</v>
      </c>
      <c r="M745" s="58">
        <v>64284598</v>
      </c>
      <c r="O745" s="62">
        <v>24401947</v>
      </c>
      <c r="P745" s="58">
        <v>9787853</v>
      </c>
      <c r="Q745" s="58">
        <v>-21778499</v>
      </c>
      <c r="R745" s="58">
        <v>146205747.77327937</v>
      </c>
      <c r="S745" s="58">
        <v>124427248.77327937</v>
      </c>
      <c r="T745" s="58">
        <v>4402193</v>
      </c>
      <c r="U745" s="196">
        <v>-1359.436507936508</v>
      </c>
      <c r="V745" s="58">
        <v>13961574.563492063</v>
      </c>
      <c r="W745" s="58">
        <v>-17998998</v>
      </c>
      <c r="X745" s="61">
        <v>44975</v>
      </c>
      <c r="Y745" s="9" t="s">
        <v>115</v>
      </c>
    </row>
    <row r="746" spans="1:25" ht="14.25" customHeight="1">
      <c r="A746" s="9">
        <v>2022</v>
      </c>
      <c r="B746" s="10" t="s">
        <v>897</v>
      </c>
      <c r="C746" s="9" t="s">
        <v>190</v>
      </c>
      <c r="D746" s="9" t="s">
        <v>21</v>
      </c>
      <c r="E746" s="11" t="s">
        <v>127</v>
      </c>
      <c r="F746" s="60" t="s">
        <v>896</v>
      </c>
      <c r="G746" s="9" t="s">
        <v>20</v>
      </c>
      <c r="H746" s="58">
        <v>2602875</v>
      </c>
      <c r="I746" s="58">
        <v>-14501</v>
      </c>
      <c r="J746" s="58">
        <v>15986852</v>
      </c>
      <c r="K746" s="58">
        <v>23599612</v>
      </c>
      <c r="L746" s="58">
        <v>17698795</v>
      </c>
      <c r="M746" s="58">
        <v>15729782</v>
      </c>
      <c r="N746" s="56">
        <v>3099862</v>
      </c>
      <c r="O746" s="62"/>
      <c r="P746" s="58">
        <v>1251615</v>
      </c>
      <c r="Q746" s="58">
        <v>-6827329</v>
      </c>
      <c r="R746" s="58">
        <v>46148807.36436481</v>
      </c>
      <c r="S746" s="58">
        <v>39321478.36436481</v>
      </c>
      <c r="T746" s="58">
        <v>1315149</v>
      </c>
      <c r="U746" s="196"/>
      <c r="V746" s="58">
        <v>1110752</v>
      </c>
      <c r="W746" s="58">
        <v>-3290356</v>
      </c>
      <c r="X746" s="61">
        <v>45001</v>
      </c>
      <c r="Y746" s="10" t="s">
        <v>60</v>
      </c>
    </row>
    <row r="747" spans="1:25" ht="14.25" customHeight="1">
      <c r="A747" s="9">
        <v>2022</v>
      </c>
      <c r="B747" s="10" t="s">
        <v>5682</v>
      </c>
      <c r="C747" s="10" t="s">
        <v>190</v>
      </c>
      <c r="D747" s="9" t="s">
        <v>21</v>
      </c>
      <c r="E747" s="11" t="s">
        <v>151</v>
      </c>
      <c r="F747" s="60" t="s">
        <v>5683</v>
      </c>
      <c r="G747" s="9" t="s">
        <v>20</v>
      </c>
      <c r="H747" s="58">
        <v>2970566</v>
      </c>
      <c r="I747" s="58"/>
      <c r="J747" s="58">
        <v>2377792</v>
      </c>
      <c r="K747" s="58"/>
      <c r="L747" s="58">
        <v>2828267</v>
      </c>
      <c r="M747" s="58">
        <v>2824014</v>
      </c>
      <c r="N747" s="62">
        <v>3238767</v>
      </c>
      <c r="O747" s="62"/>
      <c r="P747" s="58">
        <v>126268</v>
      </c>
      <c r="Q747" s="58">
        <v>-1184234</v>
      </c>
      <c r="R747" s="58">
        <v>7987701.706742486</v>
      </c>
      <c r="S747" s="58">
        <v>6803467.706742486</v>
      </c>
      <c r="T747" s="58">
        <v>225328</v>
      </c>
      <c r="U747" s="196">
        <v>2753698</v>
      </c>
      <c r="V747" s="58">
        <v>2079788</v>
      </c>
      <c r="W747" s="58">
        <v>8824936</v>
      </c>
      <c r="X747" s="61">
        <v>44910</v>
      </c>
      <c r="Y747" s="10" t="s">
        <v>60</v>
      </c>
    </row>
    <row r="748" spans="1:25" ht="14.25" customHeight="1">
      <c r="A748" s="9">
        <v>2022</v>
      </c>
      <c r="B748" s="10" t="s">
        <v>895</v>
      </c>
      <c r="C748" s="9" t="s">
        <v>190</v>
      </c>
      <c r="D748" s="9" t="s">
        <v>21</v>
      </c>
      <c r="E748" s="11" t="s">
        <v>32</v>
      </c>
      <c r="F748" s="60" t="s">
        <v>894</v>
      </c>
      <c r="G748" s="9" t="s">
        <v>20</v>
      </c>
      <c r="H748" s="58">
        <v>2109731</v>
      </c>
      <c r="I748" s="58">
        <v>-216005</v>
      </c>
      <c r="J748" s="58">
        <v>10379520</v>
      </c>
      <c r="K748" s="58">
        <v>3117097</v>
      </c>
      <c r="L748" s="58">
        <v>11062337</v>
      </c>
      <c r="M748" s="58">
        <v>10669850</v>
      </c>
      <c r="O748" s="62">
        <v>3128299</v>
      </c>
      <c r="P748" s="58">
        <v>1247097</v>
      </c>
      <c r="Q748" s="58">
        <v>-4970693</v>
      </c>
      <c r="R748" s="58">
        <v>34339488.663967609</v>
      </c>
      <c r="S748" s="58">
        <v>29368795.663967613</v>
      </c>
      <c r="T748" s="58">
        <v>1023415</v>
      </c>
      <c r="U748" s="196">
        <v>-352.01587301587301</v>
      </c>
      <c r="V748" s="58">
        <v>1318566.9841269841</v>
      </c>
      <c r="W748" s="58">
        <v>-5673380</v>
      </c>
      <c r="X748" s="61">
        <v>45016</v>
      </c>
      <c r="Y748" s="9" t="s">
        <v>115</v>
      </c>
    </row>
    <row r="749" spans="1:25" ht="14.25" customHeight="1">
      <c r="A749" s="9">
        <v>2022</v>
      </c>
      <c r="B749" s="10" t="s">
        <v>893</v>
      </c>
      <c r="C749" s="9" t="s">
        <v>190</v>
      </c>
      <c r="D749" s="9" t="s">
        <v>21</v>
      </c>
      <c r="E749" s="11" t="s">
        <v>153</v>
      </c>
      <c r="F749" s="60" t="s">
        <v>892</v>
      </c>
      <c r="G749" s="9" t="s">
        <v>20</v>
      </c>
      <c r="H749" s="58">
        <v>2871259</v>
      </c>
      <c r="I749" s="58">
        <v>-93662</v>
      </c>
      <c r="J749" s="58">
        <v>7781566</v>
      </c>
      <c r="K749" s="58">
        <v>8456731</v>
      </c>
      <c r="L749" s="58">
        <v>8883556</v>
      </c>
      <c r="M749" s="58">
        <v>8473681</v>
      </c>
      <c r="N749" s="57"/>
      <c r="O749" s="62">
        <v>3134474</v>
      </c>
      <c r="P749" s="58">
        <v>322276</v>
      </c>
      <c r="Q749" s="58">
        <v>-3179535</v>
      </c>
      <c r="R749" s="58">
        <v>21329285.608552635</v>
      </c>
      <c r="S749" s="58">
        <v>18149750.608552635</v>
      </c>
      <c r="T749" s="58">
        <v>731169</v>
      </c>
      <c r="U749" s="196"/>
      <c r="V749" s="58">
        <v>862382</v>
      </c>
      <c r="W749" s="58">
        <v>-2873007</v>
      </c>
      <c r="X749" s="61">
        <v>45007</v>
      </c>
      <c r="Y749" s="10" t="s">
        <v>60</v>
      </c>
    </row>
    <row r="750" spans="1:25" ht="14.25" customHeight="1">
      <c r="A750" s="9">
        <v>2022</v>
      </c>
      <c r="B750" s="10" t="s">
        <v>5439</v>
      </c>
      <c r="C750" s="9" t="s">
        <v>55</v>
      </c>
      <c r="D750" s="9" t="s">
        <v>21</v>
      </c>
      <c r="E750" s="11" t="s">
        <v>220</v>
      </c>
      <c r="F750" s="60" t="s">
        <v>57</v>
      </c>
      <c r="G750" s="9" t="s">
        <v>20</v>
      </c>
      <c r="H750" s="58">
        <v>44975391</v>
      </c>
      <c r="I750" s="58">
        <v>-39471197</v>
      </c>
      <c r="J750" s="58">
        <v>197381715</v>
      </c>
      <c r="K750" s="58">
        <v>53547455</v>
      </c>
      <c r="L750" s="58">
        <v>302372734</v>
      </c>
      <c r="M750" s="58">
        <v>214858194</v>
      </c>
      <c r="N750" s="57">
        <v>5414</v>
      </c>
      <c r="O750" s="62">
        <v>63057768</v>
      </c>
      <c r="P750" s="58">
        <v>14403054</v>
      </c>
      <c r="Q750" s="58">
        <v>-119599668</v>
      </c>
      <c r="R750" s="58">
        <v>792050781.45695353</v>
      </c>
      <c r="S750" s="58">
        <v>672451113.45695353</v>
      </c>
      <c r="T750" s="58">
        <v>29449594</v>
      </c>
      <c r="U750" s="196"/>
      <c r="V750" s="58"/>
      <c r="W750" s="58">
        <v>-167872315</v>
      </c>
      <c r="X750" s="61">
        <v>45264</v>
      </c>
      <c r="Y750" s="10" t="s">
        <v>60</v>
      </c>
    </row>
    <row r="751" spans="1:25" ht="14.25" customHeight="1">
      <c r="A751" s="9">
        <v>2022</v>
      </c>
      <c r="B751" s="10" t="s">
        <v>891</v>
      </c>
      <c r="C751" s="9" t="s">
        <v>190</v>
      </c>
      <c r="D751" s="9" t="s">
        <v>21</v>
      </c>
      <c r="E751" s="11" t="s">
        <v>220</v>
      </c>
      <c r="F751" s="60" t="s">
        <v>890</v>
      </c>
      <c r="G751" s="9" t="s">
        <v>20</v>
      </c>
      <c r="H751" s="58">
        <v>24910901</v>
      </c>
      <c r="I751" s="58"/>
      <c r="J751" s="58">
        <v>26895743</v>
      </c>
      <c r="K751" s="58">
        <v>116654</v>
      </c>
      <c r="L751" s="58">
        <v>39018782</v>
      </c>
      <c r="M751" s="58">
        <v>28170024</v>
      </c>
      <c r="N751" s="57"/>
      <c r="O751" s="62">
        <v>30864528</v>
      </c>
      <c r="P751" s="58">
        <v>5200386</v>
      </c>
      <c r="Q751" s="58">
        <v>-14426934</v>
      </c>
      <c r="R751" s="58">
        <v>85271167.023026332</v>
      </c>
      <c r="S751" s="58">
        <v>70844233.023026332</v>
      </c>
      <c r="T751" s="58">
        <v>2729051</v>
      </c>
      <c r="U751" s="196"/>
      <c r="V751" s="58"/>
      <c r="W751" s="58">
        <v>12534588</v>
      </c>
      <c r="X751" s="61">
        <v>44953</v>
      </c>
      <c r="Y751" s="10" t="s">
        <v>60</v>
      </c>
    </row>
    <row r="752" spans="1:25" ht="14.25" customHeight="1">
      <c r="A752" s="9">
        <v>2022</v>
      </c>
      <c r="B752" s="10" t="s">
        <v>889</v>
      </c>
      <c r="C752" s="9" t="s">
        <v>190</v>
      </c>
      <c r="D752" s="9" t="s">
        <v>21</v>
      </c>
      <c r="E752" s="11" t="s">
        <v>220</v>
      </c>
      <c r="F752" s="60" t="s">
        <v>888</v>
      </c>
      <c r="G752" s="9" t="s">
        <v>20</v>
      </c>
      <c r="H752" s="58">
        <v>2807351</v>
      </c>
      <c r="I752" s="58">
        <v>-153891</v>
      </c>
      <c r="J752" s="58">
        <v>10398854</v>
      </c>
      <c r="K752" s="58">
        <v>43663882</v>
      </c>
      <c r="L752" s="58">
        <v>15116544</v>
      </c>
      <c r="M752" s="58">
        <v>10240065</v>
      </c>
      <c r="N752" s="57"/>
      <c r="O752" s="62">
        <v>3304864</v>
      </c>
      <c r="P752" s="58">
        <v>361507</v>
      </c>
      <c r="Q752" s="58">
        <v>-6075824</v>
      </c>
      <c r="R752" s="58">
        <v>39169819.654605269</v>
      </c>
      <c r="S752" s="58">
        <v>33093995.654605269</v>
      </c>
      <c r="T752" s="58">
        <v>1046741</v>
      </c>
      <c r="U752" s="196"/>
      <c r="V752" s="58">
        <v>963229</v>
      </c>
      <c r="W752" s="58">
        <v>-6137852</v>
      </c>
      <c r="X752" s="61">
        <v>44957</v>
      </c>
      <c r="Y752" s="10" t="s">
        <v>60</v>
      </c>
    </row>
    <row r="753" spans="1:25" ht="14.25" customHeight="1">
      <c r="A753" s="9">
        <v>2022</v>
      </c>
      <c r="B753" s="9" t="s">
        <v>1847</v>
      </c>
      <c r="C753" s="9" t="s">
        <v>53</v>
      </c>
      <c r="D753" s="9" t="s">
        <v>21</v>
      </c>
      <c r="E753" s="11" t="s">
        <v>107</v>
      </c>
      <c r="F753" s="60">
        <v>46828</v>
      </c>
      <c r="G753" s="9" t="s">
        <v>20</v>
      </c>
      <c r="H753" s="58">
        <v>5743340</v>
      </c>
      <c r="I753" s="58"/>
      <c r="J753" s="58">
        <v>4192448</v>
      </c>
      <c r="K753" s="58">
        <v>7957834</v>
      </c>
      <c r="L753" s="58">
        <v>20348570</v>
      </c>
      <c r="M753" s="58">
        <v>7310574</v>
      </c>
      <c r="O753" s="62">
        <v>4120343</v>
      </c>
      <c r="P753" s="58">
        <v>343805</v>
      </c>
      <c r="Q753" s="58">
        <v>62015</v>
      </c>
      <c r="R753" s="58">
        <v>810653.59479999996</v>
      </c>
      <c r="S753" s="58">
        <v>872668.59479999996</v>
      </c>
      <c r="T753" s="58">
        <v>115684</v>
      </c>
      <c r="U753" s="196"/>
      <c r="V753" s="58"/>
      <c r="W753" s="58">
        <v>9833036</v>
      </c>
      <c r="X753" s="61">
        <v>45015</v>
      </c>
      <c r="Y753" s="10" t="s">
        <v>60</v>
      </c>
    </row>
    <row r="754" spans="1:25" ht="14.25" customHeight="1">
      <c r="A754" s="9">
        <v>2022</v>
      </c>
      <c r="B754" s="10" t="s">
        <v>887</v>
      </c>
      <c r="C754" s="9" t="s">
        <v>190</v>
      </c>
      <c r="D754" s="9" t="s">
        <v>21</v>
      </c>
      <c r="E754" s="11" t="s">
        <v>107</v>
      </c>
      <c r="F754" s="60" t="s">
        <v>886</v>
      </c>
      <c r="G754" s="9" t="s">
        <v>20</v>
      </c>
      <c r="H754" s="58">
        <v>52468090</v>
      </c>
      <c r="I754" s="58"/>
      <c r="J754" s="58">
        <v>49884285</v>
      </c>
      <c r="K754" s="58">
        <v>36709759</v>
      </c>
      <c r="L754" s="58">
        <v>67105522</v>
      </c>
      <c r="M754" s="58">
        <v>61836890</v>
      </c>
      <c r="O754" s="62">
        <v>60428833</v>
      </c>
      <c r="P754" s="58">
        <v>8289137</v>
      </c>
      <c r="Q754" s="58">
        <v>-21243280</v>
      </c>
      <c r="R754" s="58">
        <v>144822771.65991902</v>
      </c>
      <c r="S754" s="58">
        <v>123579491.65991902</v>
      </c>
      <c r="T754" s="58">
        <v>4615033</v>
      </c>
      <c r="U754" s="196">
        <v>-1421.1587301587301</v>
      </c>
      <c r="V754" s="58">
        <v>8579417.8412698414</v>
      </c>
      <c r="W754" s="58">
        <v>17335723</v>
      </c>
      <c r="X754" s="61">
        <v>45119</v>
      </c>
      <c r="Y754" s="9" t="s">
        <v>115</v>
      </c>
    </row>
    <row r="755" spans="1:25" ht="14.25" customHeight="1">
      <c r="A755" s="9">
        <v>2022</v>
      </c>
      <c r="B755" s="9" t="s">
        <v>1846</v>
      </c>
      <c r="C755" s="9" t="s">
        <v>53</v>
      </c>
      <c r="D755" s="9" t="s">
        <v>21</v>
      </c>
      <c r="E755" s="11" t="s">
        <v>63</v>
      </c>
      <c r="F755" s="60">
        <v>46842</v>
      </c>
      <c r="G755" s="9" t="s">
        <v>20</v>
      </c>
      <c r="H755" s="58">
        <v>76905707</v>
      </c>
      <c r="I755" s="58"/>
      <c r="J755" s="58">
        <v>70825635</v>
      </c>
      <c r="K755" s="58">
        <v>27279688</v>
      </c>
      <c r="L755" s="58">
        <v>122774965</v>
      </c>
      <c r="M755" s="58">
        <v>80606886</v>
      </c>
      <c r="O755" s="62">
        <v>95558987</v>
      </c>
      <c r="P755" s="58">
        <v>28239119</v>
      </c>
      <c r="Q755" s="58">
        <v>2133291</v>
      </c>
      <c r="R755" s="58">
        <v>13970471.512770133</v>
      </c>
      <c r="S755" s="58">
        <v>16103762.512770133</v>
      </c>
      <c r="T755" s="58">
        <v>2881799</v>
      </c>
      <c r="U755" s="196"/>
      <c r="V755" s="58">
        <v>2696448</v>
      </c>
      <c r="W755" s="58">
        <v>82742476</v>
      </c>
      <c r="X755" s="61">
        <v>45001</v>
      </c>
      <c r="Y755" s="10" t="s">
        <v>60</v>
      </c>
    </row>
    <row r="756" spans="1:25" ht="14.25" customHeight="1">
      <c r="A756" s="9">
        <v>2022</v>
      </c>
      <c r="B756" s="10" t="s">
        <v>885</v>
      </c>
      <c r="C756" s="9" t="s">
        <v>190</v>
      </c>
      <c r="D756" s="9" t="s">
        <v>21</v>
      </c>
      <c r="E756" s="11" t="s">
        <v>63</v>
      </c>
      <c r="F756" s="60" t="s">
        <v>884</v>
      </c>
      <c r="G756" s="9" t="s">
        <v>20</v>
      </c>
      <c r="H756" s="58">
        <v>19271351</v>
      </c>
      <c r="I756" s="58">
        <v>-350000</v>
      </c>
      <c r="J756" s="58">
        <v>135525806</v>
      </c>
      <c r="K756" s="58">
        <v>175869555</v>
      </c>
      <c r="L756" s="58">
        <v>192321750</v>
      </c>
      <c r="M756" s="58">
        <v>141008888</v>
      </c>
      <c r="O756" s="62">
        <v>20131629</v>
      </c>
      <c r="P756" s="58">
        <v>4014969</v>
      </c>
      <c r="Q756" s="58">
        <v>-64948611</v>
      </c>
      <c r="R756" s="58">
        <v>448191248.98785424</v>
      </c>
      <c r="S756" s="58">
        <v>383242637.98785424</v>
      </c>
      <c r="T756" s="58">
        <v>14159850</v>
      </c>
      <c r="U756" s="196">
        <v>-4578.063492063492</v>
      </c>
      <c r="V756" s="58">
        <v>1824497.9365079366</v>
      </c>
      <c r="W756" s="58">
        <v>-76300925</v>
      </c>
      <c r="X756" s="61">
        <v>44964</v>
      </c>
      <c r="Y756" s="9" t="s">
        <v>115</v>
      </c>
    </row>
    <row r="757" spans="1:25" ht="14.25" customHeight="1">
      <c r="A757" s="9">
        <v>2022</v>
      </c>
      <c r="B757" s="9" t="s">
        <v>1845</v>
      </c>
      <c r="C757" s="9" t="s">
        <v>53</v>
      </c>
      <c r="D757" s="9" t="s">
        <v>21</v>
      </c>
      <c r="E757" s="11" t="s">
        <v>27</v>
      </c>
      <c r="F757" s="60">
        <v>46870</v>
      </c>
      <c r="G757" s="9" t="s">
        <v>20</v>
      </c>
      <c r="H757" s="58">
        <v>33786313</v>
      </c>
      <c r="I757" s="58">
        <v>-12302146</v>
      </c>
      <c r="J757" s="58">
        <v>57326120</v>
      </c>
      <c r="K757" s="58">
        <v>35879618</v>
      </c>
      <c r="L757" s="58">
        <v>109592117</v>
      </c>
      <c r="M757" s="58">
        <v>64764752</v>
      </c>
      <c r="N757" s="57"/>
      <c r="O757" s="62">
        <v>36940101</v>
      </c>
      <c r="P757" s="58">
        <v>11407250</v>
      </c>
      <c r="Q757" s="58">
        <v>-35504770</v>
      </c>
      <c r="R757" s="58">
        <v>227166794.52208835</v>
      </c>
      <c r="S757" s="58">
        <v>191662024.52208835</v>
      </c>
      <c r="T757" s="58">
        <v>8767333</v>
      </c>
      <c r="U757" s="196">
        <v>25289323</v>
      </c>
      <c r="V757" s="58">
        <v>20801850</v>
      </c>
      <c r="W757" s="58">
        <v>78305426</v>
      </c>
      <c r="X757" s="61">
        <v>45001</v>
      </c>
      <c r="Y757" s="10" t="s">
        <v>60</v>
      </c>
    </row>
    <row r="758" spans="1:25" ht="14.25" customHeight="1">
      <c r="A758" s="9">
        <v>2022</v>
      </c>
      <c r="B758" s="10" t="s">
        <v>883</v>
      </c>
      <c r="C758" s="9" t="s">
        <v>190</v>
      </c>
      <c r="D758" s="9" t="s">
        <v>21</v>
      </c>
      <c r="E758" s="11" t="s">
        <v>27</v>
      </c>
      <c r="F758" s="60" t="s">
        <v>882</v>
      </c>
      <c r="G758" s="9" t="s">
        <v>20</v>
      </c>
      <c r="H758" s="58">
        <v>12349977</v>
      </c>
      <c r="I758" s="58"/>
      <c r="J758" s="58">
        <v>66853728</v>
      </c>
      <c r="K758" s="58">
        <v>136776568</v>
      </c>
      <c r="L758" s="58">
        <v>76264263</v>
      </c>
      <c r="M758" s="58">
        <v>65388888</v>
      </c>
      <c r="N758" s="57"/>
      <c r="O758" s="62">
        <v>13121267</v>
      </c>
      <c r="P758" s="58">
        <v>1669065</v>
      </c>
      <c r="Q758" s="58">
        <v>-38217492</v>
      </c>
      <c r="R758" s="58">
        <v>267784159.85294604</v>
      </c>
      <c r="S758" s="58">
        <v>229566667.85294604</v>
      </c>
      <c r="T758" s="58">
        <v>7468125</v>
      </c>
      <c r="U758" s="196">
        <v>3322197</v>
      </c>
      <c r="V758" s="58">
        <v>8999315</v>
      </c>
      <c r="W758" s="58">
        <v>-48270701</v>
      </c>
      <c r="X758" s="61">
        <v>45016</v>
      </c>
      <c r="Y758" s="10" t="s">
        <v>60</v>
      </c>
    </row>
    <row r="759" spans="1:25" ht="14.25" customHeight="1">
      <c r="A759" s="9">
        <v>2022</v>
      </c>
      <c r="B759" s="10" t="s">
        <v>26</v>
      </c>
      <c r="C759" s="9" t="s">
        <v>54</v>
      </c>
      <c r="D759" s="9" t="s">
        <v>21</v>
      </c>
      <c r="E759" s="11" t="s">
        <v>27</v>
      </c>
      <c r="F759" s="60">
        <v>99042</v>
      </c>
      <c r="G759" s="9" t="s">
        <v>20</v>
      </c>
      <c r="H759" s="58">
        <v>37626526</v>
      </c>
      <c r="I759" s="58">
        <v>-17432502</v>
      </c>
      <c r="J759" s="58">
        <v>57528993</v>
      </c>
      <c r="K759" s="58">
        <v>4797980</v>
      </c>
      <c r="L759" s="58">
        <v>76904431</v>
      </c>
      <c r="M759" s="58">
        <v>76222839</v>
      </c>
      <c r="O759" s="62">
        <v>40645190</v>
      </c>
      <c r="P759" s="58">
        <v>4307367</v>
      </c>
      <c r="Q759" s="58">
        <v>-7849447</v>
      </c>
      <c r="R759" s="58">
        <v>63429240.769230768</v>
      </c>
      <c r="S759" s="58">
        <v>55579793.769230768</v>
      </c>
      <c r="T759" s="58">
        <v>20560795</v>
      </c>
      <c r="U759" s="196">
        <v>6935627</v>
      </c>
      <c r="V759" s="58">
        <v>10858596</v>
      </c>
      <c r="W759" s="58">
        <v>82196131</v>
      </c>
      <c r="X759" s="61">
        <v>45014</v>
      </c>
      <c r="Y759" s="10" t="s">
        <v>60</v>
      </c>
    </row>
    <row r="760" spans="1:25" ht="14.25" customHeight="1">
      <c r="A760" s="9">
        <v>2022</v>
      </c>
      <c r="B760" s="9" t="s">
        <v>1844</v>
      </c>
      <c r="C760" s="9" t="s">
        <v>53</v>
      </c>
      <c r="D760" s="9" t="s">
        <v>21</v>
      </c>
      <c r="E760" s="11" t="s">
        <v>32</v>
      </c>
      <c r="F760" s="60">
        <v>46898</v>
      </c>
      <c r="G760" s="9" t="s">
        <v>20</v>
      </c>
      <c r="H760" s="58">
        <v>31165977</v>
      </c>
      <c r="I760" s="58">
        <v>-3108412</v>
      </c>
      <c r="J760" s="58">
        <v>47009332</v>
      </c>
      <c r="K760" s="58">
        <v>39506772</v>
      </c>
      <c r="L760" s="58">
        <v>156323997</v>
      </c>
      <c r="M760" s="58">
        <v>50783280</v>
      </c>
      <c r="N760" s="65">
        <v>5556199</v>
      </c>
      <c r="O760" s="62">
        <v>24563630</v>
      </c>
      <c r="P760" s="58">
        <v>6881055</v>
      </c>
      <c r="Q760" s="58">
        <v>-60096252</v>
      </c>
      <c r="R760" s="58">
        <v>358271895</v>
      </c>
      <c r="S760" s="58">
        <v>298175643</v>
      </c>
      <c r="T760" s="58">
        <v>11557537</v>
      </c>
      <c r="U760" s="196">
        <v>2875340</v>
      </c>
      <c r="V760" s="58">
        <v>32368131</v>
      </c>
      <c r="W760" s="58">
        <v>53387459</v>
      </c>
      <c r="X760" s="61">
        <v>45107</v>
      </c>
      <c r="Y760" s="9"/>
    </row>
    <row r="761" spans="1:25" ht="14.25" customHeight="1">
      <c r="A761" s="9">
        <v>2022</v>
      </c>
      <c r="B761" s="10" t="s">
        <v>881</v>
      </c>
      <c r="C761" s="9" t="s">
        <v>190</v>
      </c>
      <c r="D761" s="9" t="s">
        <v>21</v>
      </c>
      <c r="E761" s="11" t="s">
        <v>32</v>
      </c>
      <c r="F761" s="60" t="s">
        <v>880</v>
      </c>
      <c r="G761" s="9" t="s">
        <v>20</v>
      </c>
      <c r="H761" s="58">
        <v>44293167</v>
      </c>
      <c r="I761" s="58">
        <v>-32648996</v>
      </c>
      <c r="J761" s="58">
        <v>147505839</v>
      </c>
      <c r="K761" s="58">
        <v>71534729</v>
      </c>
      <c r="L761" s="58">
        <v>183014141</v>
      </c>
      <c r="M761" s="58">
        <v>165869537</v>
      </c>
      <c r="O761" s="62">
        <v>92439867</v>
      </c>
      <c r="P761" s="58">
        <v>41228346</v>
      </c>
      <c r="Q761" s="58">
        <v>-72614738</v>
      </c>
      <c r="R761" s="58">
        <v>498493992.71255064</v>
      </c>
      <c r="S761" s="58">
        <v>425879254.71255064</v>
      </c>
      <c r="T761" s="58">
        <v>14598401</v>
      </c>
      <c r="U761" s="196">
        <v>16612228.436507937</v>
      </c>
      <c r="V761" s="58">
        <v>31974135.436507937</v>
      </c>
      <c r="W761" s="58">
        <v>-45973968</v>
      </c>
      <c r="X761" s="61">
        <v>44986</v>
      </c>
      <c r="Y761" s="9" t="s">
        <v>115</v>
      </c>
    </row>
    <row r="762" spans="1:25" ht="14.25" customHeight="1">
      <c r="A762" s="9">
        <v>2022</v>
      </c>
      <c r="B762" s="10" t="s">
        <v>1666</v>
      </c>
      <c r="C762" s="9" t="s">
        <v>55</v>
      </c>
      <c r="D762" s="9" t="s">
        <v>21</v>
      </c>
      <c r="E762" s="11" t="s">
        <v>32</v>
      </c>
      <c r="F762" s="60" t="s">
        <v>57</v>
      </c>
      <c r="G762" s="9" t="s">
        <v>20</v>
      </c>
      <c r="H762" s="58">
        <v>144296835</v>
      </c>
      <c r="I762" s="58">
        <v>-11471488</v>
      </c>
      <c r="J762" s="58">
        <v>464070300</v>
      </c>
      <c r="K762" s="58">
        <v>84472371</v>
      </c>
      <c r="L762" s="58">
        <v>584532473</v>
      </c>
      <c r="M762" s="58">
        <v>480235129</v>
      </c>
      <c r="N762" s="58"/>
      <c r="O762" s="62">
        <v>328034814</v>
      </c>
      <c r="P762" s="58">
        <v>231965070</v>
      </c>
      <c r="Q762" s="58">
        <v>-312429666</v>
      </c>
      <c r="R762" s="58">
        <v>1413708895.9276021</v>
      </c>
      <c r="S762" s="58">
        <v>1101279229.9276021</v>
      </c>
      <c r="T762" s="58">
        <v>61234000</v>
      </c>
      <c r="U762" s="196">
        <v>66957495</v>
      </c>
      <c r="V762" s="58">
        <v>87695089</v>
      </c>
      <c r="W762" s="58">
        <v>-170460543</v>
      </c>
      <c r="X762" s="61">
        <v>45016</v>
      </c>
      <c r="Y762" s="10" t="s">
        <v>60</v>
      </c>
    </row>
    <row r="763" spans="1:25" ht="14.25" customHeight="1">
      <c r="A763" s="9">
        <v>2022</v>
      </c>
      <c r="B763" s="10" t="s">
        <v>879</v>
      </c>
      <c r="C763" s="9" t="s">
        <v>190</v>
      </c>
      <c r="D763" s="9" t="s">
        <v>21</v>
      </c>
      <c r="E763" s="11" t="s">
        <v>32</v>
      </c>
      <c r="F763" s="60" t="s">
        <v>878</v>
      </c>
      <c r="G763" s="9" t="s">
        <v>20</v>
      </c>
      <c r="H763" s="58">
        <v>24814074</v>
      </c>
      <c r="I763" s="58">
        <v>-200000</v>
      </c>
      <c r="J763" s="58">
        <v>99006005</v>
      </c>
      <c r="K763" s="58">
        <v>7956225</v>
      </c>
      <c r="L763" s="58">
        <v>183060526</v>
      </c>
      <c r="M763" s="58">
        <v>103426420</v>
      </c>
      <c r="O763" s="62">
        <v>94932474</v>
      </c>
      <c r="P763" s="58">
        <v>66900612</v>
      </c>
      <c r="Q763" s="58">
        <v>-62665028</v>
      </c>
      <c r="R763" s="58">
        <v>377065324.6963563</v>
      </c>
      <c r="S763" s="58">
        <v>314400296.6963563</v>
      </c>
      <c r="T763" s="58">
        <v>11854402</v>
      </c>
      <c r="U763" s="196">
        <v>249486.17460317462</v>
      </c>
      <c r="V763" s="58">
        <v>13756996.174603175</v>
      </c>
      <c r="W763" s="58">
        <v>-61746338</v>
      </c>
      <c r="X763" s="61">
        <v>45001</v>
      </c>
      <c r="Y763" s="9" t="s">
        <v>115</v>
      </c>
    </row>
    <row r="764" spans="1:25" ht="14.25" customHeight="1">
      <c r="A764" s="9">
        <v>2022</v>
      </c>
      <c r="B764" s="30" t="s">
        <v>5547</v>
      </c>
      <c r="C764" s="9" t="s">
        <v>190</v>
      </c>
      <c r="D764" s="9" t="s">
        <v>21</v>
      </c>
      <c r="E764" s="11" t="s">
        <v>32</v>
      </c>
      <c r="F764" s="60" t="s">
        <v>5548</v>
      </c>
      <c r="G764" s="9" t="s">
        <v>20</v>
      </c>
      <c r="H764" s="58">
        <v>2478679</v>
      </c>
      <c r="I764" s="58">
        <v>-125000</v>
      </c>
      <c r="J764" s="58">
        <v>2341990</v>
      </c>
      <c r="K764" s="58">
        <v>1822143</v>
      </c>
      <c r="L764" s="58">
        <v>3824768</v>
      </c>
      <c r="M764" s="58">
        <v>3152943</v>
      </c>
      <c r="N764" s="58"/>
      <c r="O764" s="62">
        <v>3310656</v>
      </c>
      <c r="P764" s="58">
        <v>594818</v>
      </c>
      <c r="Q764" s="58">
        <v>-1110197</v>
      </c>
      <c r="R764" s="58">
        <v>7360311</v>
      </c>
      <c r="S764" s="58">
        <v>6250114</v>
      </c>
      <c r="T764" s="58">
        <v>249810</v>
      </c>
      <c r="U764" s="196">
        <v>-65</v>
      </c>
      <c r="V764" s="58">
        <v>8164</v>
      </c>
      <c r="W764" s="58">
        <v>1123459</v>
      </c>
      <c r="X764" s="61">
        <v>45013</v>
      </c>
      <c r="Y764" s="10" t="s">
        <v>5444</v>
      </c>
    </row>
    <row r="765" spans="1:25" ht="14.25" customHeight="1">
      <c r="A765" s="9">
        <v>2022</v>
      </c>
      <c r="B765" s="10" t="s">
        <v>877</v>
      </c>
      <c r="C765" s="9" t="s">
        <v>190</v>
      </c>
      <c r="D765" s="9" t="s">
        <v>21</v>
      </c>
      <c r="E765" s="11" t="s">
        <v>32</v>
      </c>
      <c r="F765" s="60" t="s">
        <v>876</v>
      </c>
      <c r="G765" s="9" t="s">
        <v>20</v>
      </c>
      <c r="H765" s="58">
        <v>46639502</v>
      </c>
      <c r="I765" s="58">
        <v>-18917972</v>
      </c>
      <c r="J765" s="58">
        <v>162329432</v>
      </c>
      <c r="K765" s="58">
        <v>160617275</v>
      </c>
      <c r="L765" s="58">
        <v>222010049</v>
      </c>
      <c r="M765" s="58">
        <v>187441066</v>
      </c>
      <c r="O765" s="62">
        <v>53612872</v>
      </c>
      <c r="P765" s="58">
        <v>17979525</v>
      </c>
      <c r="Q765" s="58">
        <v>-77775405</v>
      </c>
      <c r="R765" s="58">
        <v>531966549.42434216</v>
      </c>
      <c r="S765" s="58">
        <v>454191144.42434216</v>
      </c>
      <c r="T765" s="58">
        <v>15612283</v>
      </c>
      <c r="U765" s="196">
        <v>-5029.3730158730159</v>
      </c>
      <c r="V765" s="58">
        <v>19009275.626984127</v>
      </c>
      <c r="W765" s="58">
        <v>-77633729</v>
      </c>
      <c r="X765" s="61">
        <v>45027</v>
      </c>
      <c r="Y765" s="9" t="s">
        <v>115</v>
      </c>
    </row>
    <row r="766" spans="1:25" ht="14.25" customHeight="1">
      <c r="A766" s="9">
        <v>2022</v>
      </c>
      <c r="B766" s="10" t="s">
        <v>5374</v>
      </c>
      <c r="C766" s="10" t="s">
        <v>190</v>
      </c>
      <c r="D766" s="9" t="s">
        <v>21</v>
      </c>
      <c r="E766" s="11" t="s">
        <v>195</v>
      </c>
      <c r="F766" s="60" t="s">
        <v>5684</v>
      </c>
      <c r="G766" s="9" t="s">
        <v>20</v>
      </c>
      <c r="H766" s="58">
        <v>1119206</v>
      </c>
      <c r="I766" s="58"/>
      <c r="J766" s="58">
        <v>2107311</v>
      </c>
      <c r="K766" s="58">
        <v>3328</v>
      </c>
      <c r="L766" s="58">
        <v>1857833</v>
      </c>
      <c r="M766" s="58">
        <v>1902212</v>
      </c>
      <c r="N766" s="58"/>
      <c r="O766" s="62">
        <v>996904</v>
      </c>
      <c r="P766" s="58">
        <v>320593</v>
      </c>
      <c r="Q766" s="58">
        <v>-434020</v>
      </c>
      <c r="R766" s="58">
        <v>2763144.9392712554</v>
      </c>
      <c r="S766" s="58">
        <v>2329124.9392712554</v>
      </c>
      <c r="T766" s="58">
        <v>103834</v>
      </c>
      <c r="U766" s="196"/>
      <c r="V766" s="58"/>
      <c r="W766" s="58">
        <v>415394</v>
      </c>
      <c r="X766" s="61">
        <v>44897</v>
      </c>
      <c r="Y766" s="10" t="s">
        <v>60</v>
      </c>
    </row>
    <row r="767" spans="1:25" ht="14.25" customHeight="1">
      <c r="A767" s="9">
        <v>2022</v>
      </c>
      <c r="B767" s="10" t="s">
        <v>875</v>
      </c>
      <c r="C767" s="9" t="s">
        <v>190</v>
      </c>
      <c r="D767" s="9" t="s">
        <v>21</v>
      </c>
      <c r="E767" s="11" t="s">
        <v>65</v>
      </c>
      <c r="F767" s="60" t="s">
        <v>874</v>
      </c>
      <c r="G767" s="9" t="s">
        <v>20</v>
      </c>
      <c r="H767" s="58">
        <v>2411722</v>
      </c>
      <c r="I767" s="58"/>
      <c r="J767" s="58">
        <v>8287370</v>
      </c>
      <c r="K767" s="58">
        <v>15037281</v>
      </c>
      <c r="L767" s="58">
        <v>9666311</v>
      </c>
      <c r="M767" s="58">
        <v>8451176</v>
      </c>
      <c r="N767" s="57">
        <v>3006575</v>
      </c>
      <c r="O767" s="62"/>
      <c r="P767" s="58">
        <v>1139871</v>
      </c>
      <c r="Q767" s="58">
        <v>-3393794</v>
      </c>
      <c r="R767" s="58">
        <v>23389361.133603241</v>
      </c>
      <c r="S767" s="58">
        <v>19995567.133603241</v>
      </c>
      <c r="T767" s="58">
        <v>682976</v>
      </c>
      <c r="U767" s="196"/>
      <c r="V767" s="58"/>
      <c r="W767" s="58">
        <v>-2349571</v>
      </c>
      <c r="X767" s="61">
        <v>45014</v>
      </c>
      <c r="Y767" s="10" t="s">
        <v>60</v>
      </c>
    </row>
    <row r="768" spans="1:25" ht="14.25" customHeight="1">
      <c r="A768" s="9">
        <v>2022</v>
      </c>
      <c r="B768" s="10" t="s">
        <v>141</v>
      </c>
      <c r="C768" s="9" t="s">
        <v>54</v>
      </c>
      <c r="D768" s="9" t="s">
        <v>21</v>
      </c>
      <c r="E768" s="11" t="s">
        <v>112</v>
      </c>
      <c r="F768" s="60">
        <v>99043</v>
      </c>
      <c r="G768" s="9" t="s">
        <v>20</v>
      </c>
      <c r="H768" s="58">
        <v>60961197</v>
      </c>
      <c r="I768" s="58">
        <v>-20000000</v>
      </c>
      <c r="J768" s="58">
        <v>99740554</v>
      </c>
      <c r="K768" s="58">
        <v>9912079723</v>
      </c>
      <c r="L768" s="58">
        <v>1381144672</v>
      </c>
      <c r="M768" s="58">
        <v>108175822</v>
      </c>
      <c r="N768" s="57">
        <v>59865136</v>
      </c>
      <c r="O768" s="62"/>
      <c r="P768" s="58">
        <v>29293012</v>
      </c>
      <c r="Q768" s="58">
        <v>15507463</v>
      </c>
      <c r="R768" s="58">
        <v>206867839</v>
      </c>
      <c r="S768" s="58">
        <v>222375302</v>
      </c>
      <c r="T768" s="58">
        <v>6572400</v>
      </c>
      <c r="U768" s="196">
        <v>52753523</v>
      </c>
      <c r="V768" s="58">
        <v>49933745</v>
      </c>
      <c r="W768" s="58">
        <v>-7454481985</v>
      </c>
      <c r="X768" s="61">
        <v>44909</v>
      </c>
      <c r="Y768" s="9" t="s">
        <v>116</v>
      </c>
    </row>
    <row r="769" spans="1:25" ht="14.25" customHeight="1">
      <c r="A769" s="9">
        <v>2022</v>
      </c>
      <c r="B769" s="10" t="s">
        <v>873</v>
      </c>
      <c r="C769" s="9" t="s">
        <v>190</v>
      </c>
      <c r="D769" s="9" t="s">
        <v>21</v>
      </c>
      <c r="E769" s="11" t="s">
        <v>147</v>
      </c>
      <c r="F769" s="60" t="s">
        <v>872</v>
      </c>
      <c r="G769" s="9" t="s">
        <v>20</v>
      </c>
      <c r="H769" s="58">
        <v>3661597</v>
      </c>
      <c r="I769" s="58">
        <v>-150000</v>
      </c>
      <c r="J769" s="58">
        <v>18029799</v>
      </c>
      <c r="K769" s="58">
        <v>42684040</v>
      </c>
      <c r="L769" s="58">
        <v>21222241</v>
      </c>
      <c r="M769" s="58">
        <v>19675016</v>
      </c>
      <c r="N769" s="57"/>
      <c r="O769" s="62">
        <v>6849272</v>
      </c>
      <c r="P769" s="58">
        <v>2443905</v>
      </c>
      <c r="Q769" s="58">
        <v>-8971551</v>
      </c>
      <c r="R769" s="58">
        <v>59270082.236842111</v>
      </c>
      <c r="S769" s="58">
        <v>50298531.236842111</v>
      </c>
      <c r="T769" s="58">
        <v>1758270</v>
      </c>
      <c r="U769" s="196">
        <v>165593</v>
      </c>
      <c r="V769" s="58">
        <v>226680</v>
      </c>
      <c r="W769" s="58">
        <v>-12883243</v>
      </c>
      <c r="X769" s="61">
        <v>44985</v>
      </c>
      <c r="Y769" s="10" t="s">
        <v>60</v>
      </c>
    </row>
    <row r="770" spans="1:25" ht="14.25" customHeight="1">
      <c r="A770" s="9">
        <v>2022</v>
      </c>
      <c r="B770" s="30" t="s">
        <v>5059</v>
      </c>
      <c r="C770" s="9" t="s">
        <v>190</v>
      </c>
      <c r="D770" s="9" t="s">
        <v>21</v>
      </c>
      <c r="E770" s="11" t="s">
        <v>151</v>
      </c>
      <c r="F770" s="60" t="s">
        <v>5514</v>
      </c>
      <c r="G770" s="9" t="s">
        <v>20</v>
      </c>
      <c r="H770" s="58">
        <v>4751656</v>
      </c>
      <c r="I770" s="58">
        <v>-22500</v>
      </c>
      <c r="J770" s="58">
        <v>1682609</v>
      </c>
      <c r="K770" s="58">
        <v>4333549</v>
      </c>
      <c r="L770" s="58">
        <v>2134682</v>
      </c>
      <c r="M770" s="58">
        <v>1488518</v>
      </c>
      <c r="N770" s="57">
        <v>4248758</v>
      </c>
      <c r="O770" s="62">
        <v>723254</v>
      </c>
      <c r="P770" s="58">
        <v>142547</v>
      </c>
      <c r="Q770" s="58">
        <v>-714558</v>
      </c>
      <c r="R770" s="58">
        <v>5094617.6427295636</v>
      </c>
      <c r="S770" s="58">
        <v>4380059.6427295636</v>
      </c>
      <c r="T770" s="58">
        <v>132156</v>
      </c>
      <c r="U770" s="196">
        <v>2296963</v>
      </c>
      <c r="V770" s="58">
        <v>3872615</v>
      </c>
      <c r="W770" s="58">
        <v>730936</v>
      </c>
      <c r="X770" s="61">
        <v>44973</v>
      </c>
      <c r="Y770" s="10" t="s">
        <v>60</v>
      </c>
    </row>
    <row r="771" spans="1:25" ht="14.25" customHeight="1">
      <c r="A771" s="9">
        <v>2022</v>
      </c>
      <c r="B771" s="30" t="s">
        <v>2163</v>
      </c>
      <c r="C771" s="9" t="s">
        <v>53</v>
      </c>
      <c r="D771" s="9" t="s">
        <v>21</v>
      </c>
      <c r="E771" s="11" t="s">
        <v>71</v>
      </c>
      <c r="F771" s="60" t="s">
        <v>5462</v>
      </c>
      <c r="G771" s="9" t="s">
        <v>20</v>
      </c>
      <c r="H771" s="58">
        <v>15462529</v>
      </c>
      <c r="I771" s="58">
        <v>-2123291</v>
      </c>
      <c r="J771" s="58">
        <v>34140965</v>
      </c>
      <c r="K771" s="58">
        <v>18221578</v>
      </c>
      <c r="L771" s="58">
        <v>58077470</v>
      </c>
      <c r="M771" s="58">
        <v>40341070</v>
      </c>
      <c r="N771" s="57"/>
      <c r="O771" s="62">
        <v>20820335</v>
      </c>
      <c r="P771" s="58">
        <v>8557557</v>
      </c>
      <c r="Q771" s="58">
        <v>-27445719</v>
      </c>
      <c r="R771" s="58">
        <v>172181424.0903388</v>
      </c>
      <c r="S771" s="58">
        <v>144735705.0903388</v>
      </c>
      <c r="T771" s="58">
        <v>5445143</v>
      </c>
      <c r="U771" s="196">
        <v>18767411</v>
      </c>
      <c r="V771" s="58">
        <v>32049932</v>
      </c>
      <c r="W771" s="58">
        <v>-33021278</v>
      </c>
      <c r="X771" s="61">
        <v>45037</v>
      </c>
      <c r="Y771" s="10" t="s">
        <v>60</v>
      </c>
    </row>
    <row r="772" spans="1:25" ht="25.5" customHeight="1">
      <c r="A772" s="9">
        <v>2022</v>
      </c>
      <c r="B772" s="10" t="s">
        <v>871</v>
      </c>
      <c r="C772" s="9" t="s">
        <v>190</v>
      </c>
      <c r="D772" s="9" t="s">
        <v>21</v>
      </c>
      <c r="E772" s="11" t="s">
        <v>71</v>
      </c>
      <c r="F772" s="60" t="s">
        <v>870</v>
      </c>
      <c r="G772" s="9" t="s">
        <v>20</v>
      </c>
      <c r="H772" s="58">
        <v>20090189</v>
      </c>
      <c r="I772" s="58">
        <v>-100000</v>
      </c>
      <c r="J772" s="58">
        <v>51466139</v>
      </c>
      <c r="K772" s="58">
        <v>61440490</v>
      </c>
      <c r="L772" s="58">
        <v>54528698</v>
      </c>
      <c r="M772" s="58">
        <v>49752503</v>
      </c>
      <c r="O772" s="62">
        <v>23059070</v>
      </c>
      <c r="P772" s="58">
        <v>4077863</v>
      </c>
      <c r="Q772" s="58">
        <v>-24746631</v>
      </c>
      <c r="R772" s="58">
        <v>173578178.46969742</v>
      </c>
      <c r="S772" s="58">
        <v>148831547.46969742</v>
      </c>
      <c r="T772" s="58">
        <v>4622227</v>
      </c>
      <c r="U772" s="196">
        <v>5515852</v>
      </c>
      <c r="V772" s="58">
        <v>5650433</v>
      </c>
      <c r="W772" s="58">
        <v>-14214803</v>
      </c>
      <c r="X772" s="61">
        <v>44908</v>
      </c>
      <c r="Y772" s="10" t="s">
        <v>60</v>
      </c>
    </row>
    <row r="773" spans="1:25" ht="14.25" customHeight="1">
      <c r="A773" s="9">
        <v>2022</v>
      </c>
      <c r="B773" s="9" t="s">
        <v>1843</v>
      </c>
      <c r="C773" s="9" t="s">
        <v>53</v>
      </c>
      <c r="D773" s="9" t="s">
        <v>21</v>
      </c>
      <c r="E773" s="11" t="s">
        <v>27</v>
      </c>
      <c r="F773" s="60">
        <v>47486</v>
      </c>
      <c r="G773" s="9" t="s">
        <v>20</v>
      </c>
      <c r="H773" s="58">
        <v>16119517</v>
      </c>
      <c r="I773" s="58">
        <v>-2479305</v>
      </c>
      <c r="J773" s="58">
        <v>31722502</v>
      </c>
      <c r="K773" s="58">
        <v>63424031</v>
      </c>
      <c r="L773" s="58">
        <v>73034433</v>
      </c>
      <c r="M773" s="58">
        <v>31223746</v>
      </c>
      <c r="N773" s="57"/>
      <c r="O773" s="62">
        <v>10432722</v>
      </c>
      <c r="P773" s="58">
        <v>2119455</v>
      </c>
      <c r="Q773" s="58">
        <v>-35792327</v>
      </c>
      <c r="R773" s="58">
        <v>305656080.27327079</v>
      </c>
      <c r="S773" s="58">
        <v>269863753.27327079</v>
      </c>
      <c r="T773" s="58">
        <v>5520289</v>
      </c>
      <c r="U773" s="196">
        <v>7547591</v>
      </c>
      <c r="V773" s="58">
        <v>14670268</v>
      </c>
      <c r="W773" s="58">
        <v>-15511825</v>
      </c>
      <c r="X773" s="61">
        <v>44923</v>
      </c>
      <c r="Y773" s="10" t="s">
        <v>60</v>
      </c>
    </row>
    <row r="774" spans="1:25" ht="14.25" customHeight="1">
      <c r="A774" s="9">
        <v>2022</v>
      </c>
      <c r="B774" s="10" t="s">
        <v>869</v>
      </c>
      <c r="C774" s="9" t="s">
        <v>190</v>
      </c>
      <c r="D774" s="9" t="s">
        <v>21</v>
      </c>
      <c r="E774" s="11" t="s">
        <v>27</v>
      </c>
      <c r="F774" s="60" t="s">
        <v>868</v>
      </c>
      <c r="G774" s="9" t="s">
        <v>20</v>
      </c>
      <c r="H774" s="58">
        <v>6572631</v>
      </c>
      <c r="I774" s="58"/>
      <c r="J774" s="58">
        <v>29021561</v>
      </c>
      <c r="K774" s="58">
        <v>52446902</v>
      </c>
      <c r="L774" s="58">
        <v>35742759</v>
      </c>
      <c r="M774" s="58">
        <v>29548836</v>
      </c>
      <c r="N774" s="57"/>
      <c r="O774" s="62">
        <v>10254776</v>
      </c>
      <c r="P774" s="58">
        <v>1890439</v>
      </c>
      <c r="Q774" s="58">
        <v>-14578899</v>
      </c>
      <c r="R774" s="58">
        <v>101052663.42144434</v>
      </c>
      <c r="S774" s="58">
        <v>86473764.421444342</v>
      </c>
      <c r="T774" s="58">
        <v>2919881</v>
      </c>
      <c r="U774" s="196"/>
      <c r="V774" s="58">
        <v>7234357</v>
      </c>
      <c r="W774" s="58">
        <v>-13873873</v>
      </c>
      <c r="X774" s="61">
        <v>45201</v>
      </c>
      <c r="Y774" s="10" t="s">
        <v>60</v>
      </c>
    </row>
    <row r="775" spans="1:25" ht="14.25" customHeight="1">
      <c r="A775" s="9">
        <v>2022</v>
      </c>
      <c r="B775" s="10" t="s">
        <v>867</v>
      </c>
      <c r="C775" s="9" t="s">
        <v>190</v>
      </c>
      <c r="D775" s="9" t="s">
        <v>21</v>
      </c>
      <c r="E775" s="11" t="s">
        <v>71</v>
      </c>
      <c r="F775" s="60" t="s">
        <v>866</v>
      </c>
      <c r="G775" s="9" t="s">
        <v>20</v>
      </c>
      <c r="H775" s="58">
        <v>3892010</v>
      </c>
      <c r="I775" s="58"/>
      <c r="J775" s="58">
        <v>29152756</v>
      </c>
      <c r="K775" s="58">
        <v>31617421</v>
      </c>
      <c r="L775" s="58">
        <v>30047936</v>
      </c>
      <c r="M775" s="58">
        <v>28379744</v>
      </c>
      <c r="N775" s="57"/>
      <c r="O775" s="62">
        <v>4235740</v>
      </c>
      <c r="P775" s="58">
        <v>1814083</v>
      </c>
      <c r="Q775" s="58">
        <v>-14339284</v>
      </c>
      <c r="R775" s="58">
        <v>50638086.447688565</v>
      </c>
      <c r="S775" s="58">
        <v>36298802.447688565</v>
      </c>
      <c r="T775" s="58">
        <v>2691898</v>
      </c>
      <c r="U775" s="196"/>
      <c r="V775" s="58">
        <v>1109475</v>
      </c>
      <c r="W775" s="58">
        <v>-16960320</v>
      </c>
      <c r="X775" s="61">
        <v>44971</v>
      </c>
      <c r="Y775" s="10" t="s">
        <v>60</v>
      </c>
    </row>
    <row r="776" spans="1:25" ht="14.25" customHeight="1">
      <c r="A776" s="9">
        <v>2022</v>
      </c>
      <c r="B776" s="10" t="s">
        <v>5294</v>
      </c>
      <c r="C776" s="10" t="s">
        <v>190</v>
      </c>
      <c r="D776" s="9" t="s">
        <v>21</v>
      </c>
      <c r="E776" s="11" t="s">
        <v>96</v>
      </c>
      <c r="F776" s="60" t="s">
        <v>5685</v>
      </c>
      <c r="G776" s="9" t="s">
        <v>20</v>
      </c>
      <c r="H776" s="58">
        <v>792965</v>
      </c>
      <c r="I776" s="58">
        <v>-560280</v>
      </c>
      <c r="J776" s="58">
        <v>3492880</v>
      </c>
      <c r="K776" s="58">
        <v>1586</v>
      </c>
      <c r="L776" s="58">
        <v>5577592</v>
      </c>
      <c r="M776" s="58">
        <v>3426674</v>
      </c>
      <c r="N776" s="58">
        <v>1299683</v>
      </c>
      <c r="O776" s="62"/>
      <c r="P776" s="58">
        <v>449647</v>
      </c>
      <c r="Q776" s="58">
        <v>-1555762</v>
      </c>
      <c r="R776" s="58">
        <v>10283193.914473686</v>
      </c>
      <c r="S776" s="58">
        <v>8727431.9144736864</v>
      </c>
      <c r="T776" s="58">
        <v>321311</v>
      </c>
      <c r="U776" s="196"/>
      <c r="V776" s="58"/>
      <c r="W776" s="58">
        <v>-1392058</v>
      </c>
      <c r="X776" s="61">
        <v>44910</v>
      </c>
      <c r="Y776" s="10" t="s">
        <v>60</v>
      </c>
    </row>
    <row r="777" spans="1:25" ht="14.25" customHeight="1">
      <c r="A777" s="9">
        <v>2022</v>
      </c>
      <c r="B777" s="9" t="s">
        <v>1842</v>
      </c>
      <c r="C777" s="9" t="s">
        <v>53</v>
      </c>
      <c r="D777" s="9" t="s">
        <v>21</v>
      </c>
      <c r="E777" s="11" t="s">
        <v>98</v>
      </c>
      <c r="F777" s="60">
        <v>47766</v>
      </c>
      <c r="G777" s="9" t="s">
        <v>20</v>
      </c>
      <c r="H777" s="58">
        <v>61918449</v>
      </c>
      <c r="I777" s="58">
        <v>-3002406</v>
      </c>
      <c r="J777" s="58">
        <v>111896016</v>
      </c>
      <c r="K777" s="58">
        <v>85569703</v>
      </c>
      <c r="L777" s="58">
        <v>192397196</v>
      </c>
      <c r="M777" s="58">
        <v>112091720</v>
      </c>
      <c r="N777" s="57"/>
      <c r="O777" s="62">
        <v>77980919</v>
      </c>
      <c r="P777" s="58">
        <v>25527395</v>
      </c>
      <c r="Q777" s="58">
        <v>-150840996</v>
      </c>
      <c r="R777" s="58">
        <v>659550219</v>
      </c>
      <c r="S777" s="58">
        <v>508709223</v>
      </c>
      <c r="T777" s="58">
        <v>24058228</v>
      </c>
      <c r="U777" s="196">
        <v>64102543</v>
      </c>
      <c r="V777" s="58">
        <v>97819293</v>
      </c>
      <c r="W777" s="58">
        <v>-97362040</v>
      </c>
      <c r="X777" s="61">
        <v>45080</v>
      </c>
      <c r="Y777" s="9"/>
    </row>
    <row r="778" spans="1:25" ht="14.25" customHeight="1">
      <c r="A778" s="9">
        <v>2022</v>
      </c>
      <c r="B778" s="10" t="s">
        <v>865</v>
      </c>
      <c r="C778" s="9" t="s">
        <v>190</v>
      </c>
      <c r="D778" s="9" t="s">
        <v>21</v>
      </c>
      <c r="E778" s="11" t="s">
        <v>98</v>
      </c>
      <c r="F778" s="60" t="s">
        <v>864</v>
      </c>
      <c r="G778" s="9" t="s">
        <v>20</v>
      </c>
      <c r="H778" s="58">
        <v>23316176</v>
      </c>
      <c r="I778" s="58">
        <v>-59000</v>
      </c>
      <c r="J778" s="58">
        <v>144678622</v>
      </c>
      <c r="K778" s="58">
        <v>297605877</v>
      </c>
      <c r="L778" s="58">
        <v>194876928</v>
      </c>
      <c r="M778" s="58">
        <v>141607143</v>
      </c>
      <c r="N778" s="57">
        <v>25107513</v>
      </c>
      <c r="O778" s="62"/>
      <c r="P778" s="57">
        <v>6465620</v>
      </c>
      <c r="Q778" s="57">
        <v>-69970000</v>
      </c>
      <c r="R778" s="57">
        <v>476080416.21455276</v>
      </c>
      <c r="S778" s="57">
        <v>406110416.21455276</v>
      </c>
      <c r="T778" s="57">
        <v>15641175</v>
      </c>
      <c r="U778" s="200"/>
      <c r="V778" s="57">
        <v>15838211</v>
      </c>
      <c r="W778" s="57">
        <v>-97928256</v>
      </c>
      <c r="X778" s="57">
        <v>45201</v>
      </c>
      <c r="Y778" s="57" t="s">
        <v>60</v>
      </c>
    </row>
    <row r="779" spans="1:25" ht="14.25" customHeight="1">
      <c r="A779" s="9">
        <v>2022</v>
      </c>
      <c r="B779" s="10" t="s">
        <v>5138</v>
      </c>
      <c r="C779" s="10" t="s">
        <v>190</v>
      </c>
      <c r="D779" s="9" t="s">
        <v>21</v>
      </c>
      <c r="E779" s="11" t="s">
        <v>182</v>
      </c>
      <c r="F779" s="60" t="s">
        <v>5686</v>
      </c>
      <c r="G779" s="9" t="s">
        <v>20</v>
      </c>
      <c r="H779" s="58">
        <v>552337</v>
      </c>
      <c r="I779" s="58"/>
      <c r="J779" s="58">
        <v>1863696</v>
      </c>
      <c r="K779" s="58">
        <v>171525</v>
      </c>
      <c r="L779" s="58">
        <v>1654014</v>
      </c>
      <c r="M779" s="58">
        <v>1767022</v>
      </c>
      <c r="N779" s="56"/>
      <c r="O779" s="62">
        <v>1619655</v>
      </c>
      <c r="P779" s="58">
        <v>977476</v>
      </c>
      <c r="Q779" s="58">
        <v>-815891</v>
      </c>
      <c r="R779" s="58">
        <v>5800686.5954213263</v>
      </c>
      <c r="S779" s="58">
        <v>4984795.5954213263</v>
      </c>
      <c r="T779" s="58">
        <v>172231</v>
      </c>
      <c r="U779" s="196"/>
      <c r="V779" s="58">
        <v>218908</v>
      </c>
      <c r="W779" s="58">
        <v>-700599</v>
      </c>
      <c r="X779" s="61">
        <v>44901</v>
      </c>
      <c r="Y779" s="10" t="s">
        <v>60</v>
      </c>
    </row>
    <row r="780" spans="1:25" ht="14.25" customHeight="1">
      <c r="A780" s="9">
        <v>2022</v>
      </c>
      <c r="B780" s="9" t="s">
        <v>1841</v>
      </c>
      <c r="C780" s="9" t="s">
        <v>53</v>
      </c>
      <c r="D780" s="9" t="s">
        <v>21</v>
      </c>
      <c r="E780" s="11" t="s">
        <v>134</v>
      </c>
      <c r="F780" s="60">
        <v>48256</v>
      </c>
      <c r="G780" s="9" t="s">
        <v>20</v>
      </c>
      <c r="H780" s="58">
        <v>39258955</v>
      </c>
      <c r="I780" s="58">
        <v>-2314546</v>
      </c>
      <c r="J780" s="58">
        <v>76550727</v>
      </c>
      <c r="K780" s="58">
        <v>43870924</v>
      </c>
      <c r="L780" s="58">
        <v>94521473</v>
      </c>
      <c r="M780" s="58">
        <v>70687092</v>
      </c>
      <c r="N780" s="57"/>
      <c r="O780" s="62">
        <v>39646202</v>
      </c>
      <c r="P780" s="58">
        <v>6521418</v>
      </c>
      <c r="Q780" s="58">
        <v>-9641920</v>
      </c>
      <c r="R780" s="58">
        <v>104227708</v>
      </c>
      <c r="S780" s="58">
        <v>94585788</v>
      </c>
      <c r="T780" s="58">
        <v>2988806</v>
      </c>
      <c r="U780" s="196">
        <v>12664140</v>
      </c>
      <c r="V780" s="58">
        <v>10527599</v>
      </c>
      <c r="W780" s="58">
        <v>16441381</v>
      </c>
      <c r="X780" s="61">
        <v>44918</v>
      </c>
      <c r="Y780" s="9"/>
    </row>
    <row r="781" spans="1:25" ht="14.25" customHeight="1">
      <c r="A781" s="9">
        <v>2022</v>
      </c>
      <c r="B781" s="9" t="s">
        <v>1840</v>
      </c>
      <c r="C781" s="9" t="s">
        <v>53</v>
      </c>
      <c r="D781" s="9" t="s">
        <v>21</v>
      </c>
      <c r="E781" s="11" t="s">
        <v>78</v>
      </c>
      <c r="F781" s="60">
        <v>48354</v>
      </c>
      <c r="G781" s="9" t="s">
        <v>20</v>
      </c>
      <c r="H781" s="58">
        <v>28919605</v>
      </c>
      <c r="I781" s="58">
        <v>-11050912</v>
      </c>
      <c r="J781" s="58">
        <v>156194040</v>
      </c>
      <c r="K781" s="58">
        <v>349385292</v>
      </c>
      <c r="L781" s="58">
        <v>433850844</v>
      </c>
      <c r="M781" s="58">
        <v>167752381</v>
      </c>
      <c r="N781" s="57">
        <v>31529008</v>
      </c>
      <c r="O781" s="62"/>
      <c r="P781" s="57">
        <v>13557084</v>
      </c>
      <c r="Q781" s="57">
        <v>-249803716</v>
      </c>
      <c r="R781" s="57">
        <v>1194645388</v>
      </c>
      <c r="S781" s="57">
        <v>944841672</v>
      </c>
      <c r="T781" s="57">
        <v>37639976</v>
      </c>
      <c r="U781" s="200"/>
      <c r="V781" s="57">
        <v>29551870</v>
      </c>
      <c r="W781" s="57">
        <v>-74161219</v>
      </c>
      <c r="X781" s="57">
        <v>44909</v>
      </c>
      <c r="Y781" s="57"/>
    </row>
    <row r="782" spans="1:25" ht="14.25" customHeight="1">
      <c r="A782" s="9">
        <v>2022</v>
      </c>
      <c r="B782" s="10" t="s">
        <v>2068</v>
      </c>
      <c r="C782" s="10" t="s">
        <v>55</v>
      </c>
      <c r="D782" s="9" t="s">
        <v>21</v>
      </c>
      <c r="E782" s="11" t="s">
        <v>320</v>
      </c>
      <c r="F782" s="60" t="s">
        <v>57</v>
      </c>
      <c r="G782" s="9" t="s">
        <v>20</v>
      </c>
      <c r="H782" s="58">
        <v>4542380</v>
      </c>
      <c r="I782" s="58">
        <v>-452906</v>
      </c>
      <c r="J782" s="58">
        <v>11139460</v>
      </c>
      <c r="K782" s="58">
        <v>5296607</v>
      </c>
      <c r="L782" s="58">
        <v>38531995</v>
      </c>
      <c r="M782" s="58">
        <v>10489873</v>
      </c>
      <c r="N782" s="57"/>
      <c r="O782" s="62">
        <v>4375529</v>
      </c>
      <c r="P782" s="58">
        <v>1238568</v>
      </c>
      <c r="Q782" s="58">
        <v>-14909592</v>
      </c>
      <c r="R782" s="58">
        <v>112054908.30993278</v>
      </c>
      <c r="S782" s="58">
        <v>97145316.309932783</v>
      </c>
      <c r="T782" s="58">
        <v>3215473</v>
      </c>
      <c r="U782" s="196"/>
      <c r="V782" s="58">
        <v>4765723</v>
      </c>
      <c r="W782" s="58">
        <v>-29481338</v>
      </c>
      <c r="X782" s="61">
        <v>45300</v>
      </c>
      <c r="Y782" s="10" t="s">
        <v>60</v>
      </c>
    </row>
    <row r="783" spans="1:25" ht="14.25" customHeight="1">
      <c r="A783" s="9">
        <v>2022</v>
      </c>
      <c r="B783" s="10" t="s">
        <v>5742</v>
      </c>
      <c r="C783" s="10" t="s">
        <v>190</v>
      </c>
      <c r="D783" s="9" t="s">
        <v>21</v>
      </c>
      <c r="E783" s="11" t="s">
        <v>320</v>
      </c>
      <c r="F783" s="60" t="s">
        <v>5743</v>
      </c>
      <c r="G783" s="9" t="s">
        <v>20</v>
      </c>
      <c r="H783" s="58"/>
      <c r="I783" s="58"/>
      <c r="J783" s="58">
        <v>6493819</v>
      </c>
      <c r="K783" s="58"/>
      <c r="L783" s="58">
        <v>8870380</v>
      </c>
      <c r="M783" s="58">
        <v>6977632</v>
      </c>
      <c r="N783" s="58">
        <v>4363990</v>
      </c>
      <c r="O783" s="62">
        <v>5001966</v>
      </c>
      <c r="P783" s="58"/>
      <c r="Q783" s="58">
        <v>-5732788</v>
      </c>
      <c r="R783" s="58">
        <v>33388235.356954593</v>
      </c>
      <c r="S783" s="58">
        <v>27655447.356954593</v>
      </c>
      <c r="T783" s="58">
        <v>751720</v>
      </c>
      <c r="U783" s="196"/>
      <c r="V783" s="58"/>
      <c r="W783" s="58">
        <v>883039</v>
      </c>
      <c r="X783" s="61">
        <v>44888</v>
      </c>
      <c r="Y783" s="10" t="s">
        <v>5744</v>
      </c>
    </row>
    <row r="784" spans="1:25" ht="14.25" customHeight="1">
      <c r="A784" s="9">
        <v>2022</v>
      </c>
      <c r="B784" s="10" t="s">
        <v>863</v>
      </c>
      <c r="C784" s="9" t="s">
        <v>190</v>
      </c>
      <c r="D784" s="9" t="s">
        <v>21</v>
      </c>
      <c r="E784" s="11" t="s">
        <v>368</v>
      </c>
      <c r="F784" s="60" t="s">
        <v>862</v>
      </c>
      <c r="G784" s="9" t="s">
        <v>20</v>
      </c>
      <c r="H784" s="58">
        <v>6581519</v>
      </c>
      <c r="I784" s="58">
        <v>-452013</v>
      </c>
      <c r="J784" s="58">
        <v>12221345</v>
      </c>
      <c r="K784" s="58"/>
      <c r="L784" s="58">
        <v>13606633</v>
      </c>
      <c r="M784" s="58">
        <v>12994861</v>
      </c>
      <c r="N784" s="57">
        <v>4370861</v>
      </c>
      <c r="O784" s="62">
        <v>3324858</v>
      </c>
      <c r="P784" s="58">
        <v>1294370</v>
      </c>
      <c r="Q784" s="58">
        <v>-4878098</v>
      </c>
      <c r="R784" s="58">
        <v>32250024.869172864</v>
      </c>
      <c r="S784" s="58">
        <v>27371926.869172864</v>
      </c>
      <c r="T784" s="58">
        <v>1132202</v>
      </c>
      <c r="U784" s="196"/>
      <c r="V784" s="58">
        <v>39437</v>
      </c>
      <c r="W784" s="58">
        <v>2137828</v>
      </c>
      <c r="X784" s="61">
        <v>45016</v>
      </c>
      <c r="Y784" s="10" t="s">
        <v>60</v>
      </c>
    </row>
    <row r="785" spans="1:25" ht="14.25" customHeight="1">
      <c r="A785" s="9">
        <v>2022</v>
      </c>
      <c r="B785" s="10" t="s">
        <v>861</v>
      </c>
      <c r="C785" s="9" t="s">
        <v>190</v>
      </c>
      <c r="D785" s="9" t="s">
        <v>21</v>
      </c>
      <c r="E785" s="11" t="s">
        <v>151</v>
      </c>
      <c r="F785" s="60" t="s">
        <v>860</v>
      </c>
      <c r="G785" s="9" t="s">
        <v>20</v>
      </c>
      <c r="H785" s="58">
        <v>6367508</v>
      </c>
      <c r="I785" s="58">
        <v>-550000</v>
      </c>
      <c r="J785" s="58">
        <v>46741675</v>
      </c>
      <c r="K785" s="58">
        <v>69987000</v>
      </c>
      <c r="L785" s="58">
        <v>57554000</v>
      </c>
      <c r="M785" s="58">
        <v>50333576</v>
      </c>
      <c r="O785" s="62">
        <v>36328269</v>
      </c>
      <c r="P785" s="58">
        <v>25536300</v>
      </c>
      <c r="Q785" s="58">
        <v>-21248000</v>
      </c>
      <c r="R785" s="58">
        <v>137289068.82591093</v>
      </c>
      <c r="S785" s="58">
        <v>116041068.82591094</v>
      </c>
      <c r="T785" s="58">
        <v>4348000</v>
      </c>
      <c r="U785" s="196"/>
      <c r="V785" s="58">
        <v>7740000</v>
      </c>
      <c r="W785" s="58">
        <v>-36202000</v>
      </c>
      <c r="X785" s="61">
        <v>45047</v>
      </c>
      <c r="Y785" s="10" t="s">
        <v>60</v>
      </c>
    </row>
    <row r="786" spans="1:25" ht="14.25" customHeight="1">
      <c r="A786" s="9">
        <v>2022</v>
      </c>
      <c r="B786" s="10" t="s">
        <v>1665</v>
      </c>
      <c r="C786" s="9" t="s">
        <v>55</v>
      </c>
      <c r="D786" s="9" t="s">
        <v>21</v>
      </c>
      <c r="E786" s="11" t="s">
        <v>858</v>
      </c>
      <c r="F786" s="60" t="s">
        <v>57</v>
      </c>
      <c r="G786" s="9" t="s">
        <v>20</v>
      </c>
      <c r="H786" s="58">
        <v>18022487</v>
      </c>
      <c r="I786" s="58">
        <v>-2479161</v>
      </c>
      <c r="J786" s="58">
        <v>35724396</v>
      </c>
      <c r="K786" s="58">
        <v>43374535</v>
      </c>
      <c r="L786" s="58">
        <v>77799193</v>
      </c>
      <c r="M786" s="58">
        <v>41682552</v>
      </c>
      <c r="N786" s="57"/>
      <c r="O786" s="62">
        <v>20772964</v>
      </c>
      <c r="P786" s="58">
        <v>4906424</v>
      </c>
      <c r="Q786" s="58">
        <v>-38611746</v>
      </c>
      <c r="R786" s="58">
        <v>212489291.66112036</v>
      </c>
      <c r="S786" s="58">
        <v>173877545.66112036</v>
      </c>
      <c r="T786" s="58">
        <v>7360567</v>
      </c>
      <c r="U786" s="196">
        <v>28778790</v>
      </c>
      <c r="V786" s="58">
        <v>31051125</v>
      </c>
      <c r="W786" s="58">
        <v>-39599555</v>
      </c>
      <c r="X786" s="61">
        <v>45009</v>
      </c>
      <c r="Y786" s="10" t="s">
        <v>60</v>
      </c>
    </row>
    <row r="787" spans="1:25" ht="14.25" customHeight="1">
      <c r="A787" s="9">
        <v>2022</v>
      </c>
      <c r="B787" s="10" t="s">
        <v>859</v>
      </c>
      <c r="C787" s="9" t="s">
        <v>190</v>
      </c>
      <c r="D787" s="9" t="s">
        <v>21</v>
      </c>
      <c r="E787" s="11" t="s">
        <v>858</v>
      </c>
      <c r="F787" s="60" t="s">
        <v>857</v>
      </c>
      <c r="G787" s="9" t="s">
        <v>20</v>
      </c>
      <c r="H787" s="58">
        <v>2452584</v>
      </c>
      <c r="I787" s="58"/>
      <c r="J787" s="58">
        <v>6673631</v>
      </c>
      <c r="K787" s="58">
        <v>549000</v>
      </c>
      <c r="L787" s="58">
        <v>10685322</v>
      </c>
      <c r="M787" s="58">
        <v>6551233</v>
      </c>
      <c r="O787" s="62">
        <v>1787978</v>
      </c>
      <c r="P787" s="58">
        <v>335572</v>
      </c>
      <c r="Q787" s="58">
        <v>-4784039</v>
      </c>
      <c r="R787" s="58">
        <v>28096696.217105269</v>
      </c>
      <c r="S787" s="58">
        <v>23312657.217105269</v>
      </c>
      <c r="T787" s="58">
        <v>818861</v>
      </c>
      <c r="U787" s="196">
        <v>1214726</v>
      </c>
      <c r="V787" s="58">
        <v>828616</v>
      </c>
      <c r="W787" s="58">
        <v>-1945034</v>
      </c>
      <c r="X787" s="61">
        <v>45002</v>
      </c>
      <c r="Y787" s="10" t="s">
        <v>60</v>
      </c>
    </row>
    <row r="788" spans="1:25" ht="14.25" customHeight="1">
      <c r="A788" s="9">
        <v>2022</v>
      </c>
      <c r="B788" s="10" t="s">
        <v>856</v>
      </c>
      <c r="C788" s="9" t="s">
        <v>190</v>
      </c>
      <c r="D788" s="9" t="s">
        <v>21</v>
      </c>
      <c r="E788" s="11" t="s">
        <v>107</v>
      </c>
      <c r="F788" s="60" t="s">
        <v>855</v>
      </c>
      <c r="G788" s="9" t="s">
        <v>20</v>
      </c>
      <c r="H788" s="58">
        <v>427272</v>
      </c>
      <c r="I788" s="58">
        <v>-208981</v>
      </c>
      <c r="J788" s="58">
        <v>3380930</v>
      </c>
      <c r="K788" s="58">
        <v>951355</v>
      </c>
      <c r="L788" s="58">
        <v>4124495</v>
      </c>
      <c r="M788" s="58">
        <v>3639466</v>
      </c>
      <c r="N788" s="57">
        <v>378789</v>
      </c>
      <c r="O788" s="62"/>
      <c r="P788" s="58">
        <v>554774</v>
      </c>
      <c r="Q788" s="58">
        <v>-1150387</v>
      </c>
      <c r="R788" s="58">
        <v>7660571.5801189579</v>
      </c>
      <c r="S788" s="58">
        <v>6510184.5801189579</v>
      </c>
      <c r="T788" s="58">
        <v>263427</v>
      </c>
      <c r="U788" s="196"/>
      <c r="V788" s="58">
        <v>96378</v>
      </c>
      <c r="W788" s="58">
        <v>-1354516</v>
      </c>
      <c r="X788" s="61">
        <v>45110</v>
      </c>
      <c r="Y788" s="10" t="s">
        <v>60</v>
      </c>
    </row>
    <row r="789" spans="1:25" ht="14.25" customHeight="1">
      <c r="A789" s="9">
        <v>2022</v>
      </c>
      <c r="B789" s="9" t="s">
        <v>1839</v>
      </c>
      <c r="C789" s="9" t="s">
        <v>53</v>
      </c>
      <c r="D789" s="9" t="s">
        <v>21</v>
      </c>
      <c r="E789" s="11" t="s">
        <v>34</v>
      </c>
      <c r="F789" s="60">
        <v>48648</v>
      </c>
      <c r="G789" s="9" t="s">
        <v>20</v>
      </c>
      <c r="H789" s="58">
        <v>23144800</v>
      </c>
      <c r="I789" s="58">
        <v>-5803708</v>
      </c>
      <c r="J789" s="58">
        <v>47352232</v>
      </c>
      <c r="K789" s="58">
        <v>162651167</v>
      </c>
      <c r="L789" s="58">
        <v>108110473</v>
      </c>
      <c r="M789" s="58">
        <v>55542856</v>
      </c>
      <c r="N789" s="57"/>
      <c r="O789" s="62">
        <v>20397122</v>
      </c>
      <c r="P789" s="58">
        <v>3111258</v>
      </c>
      <c r="Q789" s="58">
        <v>36811201</v>
      </c>
      <c r="R789" s="58">
        <v>-60473563.597779721</v>
      </c>
      <c r="S789" s="58">
        <v>-23662362.597779721</v>
      </c>
      <c r="T789" s="58">
        <v>4614343</v>
      </c>
      <c r="U789" s="196">
        <v>104142</v>
      </c>
      <c r="V789" s="58">
        <v>26255148</v>
      </c>
      <c r="W789" s="58">
        <v>-49320009</v>
      </c>
      <c r="X789" s="61">
        <v>44939</v>
      </c>
      <c r="Y789" s="10" t="s">
        <v>60</v>
      </c>
    </row>
    <row r="790" spans="1:25" ht="14.25" customHeight="1">
      <c r="A790" s="9">
        <v>2022</v>
      </c>
      <c r="B790" s="10" t="s">
        <v>854</v>
      </c>
      <c r="C790" s="9" t="s">
        <v>190</v>
      </c>
      <c r="D790" s="9" t="s">
        <v>21</v>
      </c>
      <c r="E790" s="11" t="s">
        <v>34</v>
      </c>
      <c r="F790" s="60" t="s">
        <v>853</v>
      </c>
      <c r="G790" s="9" t="s">
        <v>20</v>
      </c>
      <c r="H790" s="58">
        <v>11194605</v>
      </c>
      <c r="I790" s="58">
        <v>-207605</v>
      </c>
      <c r="J790" s="58">
        <v>72911421</v>
      </c>
      <c r="K790" s="58">
        <v>78274365</v>
      </c>
      <c r="L790" s="58">
        <v>90552627</v>
      </c>
      <c r="M790" s="58">
        <v>74532801</v>
      </c>
      <c r="N790" s="57"/>
      <c r="O790" s="62">
        <v>18773847</v>
      </c>
      <c r="P790" s="58">
        <v>8111713</v>
      </c>
      <c r="Q790" s="58">
        <v>-38429331</v>
      </c>
      <c r="R790" s="58">
        <v>261279070.97039476</v>
      </c>
      <c r="S790" s="58">
        <v>222849739.97039476</v>
      </c>
      <c r="T790" s="58">
        <v>7508338</v>
      </c>
      <c r="U790" s="196"/>
      <c r="V790" s="58"/>
      <c r="W790" s="58">
        <v>-73483029</v>
      </c>
      <c r="X790" s="61">
        <v>45015</v>
      </c>
      <c r="Y790" s="10" t="s">
        <v>60</v>
      </c>
    </row>
    <row r="791" spans="1:25" ht="14.25" customHeight="1">
      <c r="A791" s="9">
        <v>2022</v>
      </c>
      <c r="B791" s="10" t="s">
        <v>852</v>
      </c>
      <c r="C791" s="9" t="s">
        <v>190</v>
      </c>
      <c r="D791" s="9" t="s">
        <v>21</v>
      </c>
      <c r="E791" s="11" t="s">
        <v>149</v>
      </c>
      <c r="F791" s="60" t="s">
        <v>851</v>
      </c>
      <c r="G791" s="9" t="s">
        <v>20</v>
      </c>
      <c r="H791" s="58">
        <v>3523195</v>
      </c>
      <c r="I791" s="58"/>
      <c r="J791" s="58">
        <v>8406883</v>
      </c>
      <c r="K791" s="58">
        <v>43153</v>
      </c>
      <c r="L791" s="58">
        <v>8872027</v>
      </c>
      <c r="M791" s="58">
        <v>8045628</v>
      </c>
      <c r="O791" s="62">
        <v>4737838</v>
      </c>
      <c r="P791" s="58">
        <v>1208505</v>
      </c>
      <c r="Q791" s="58">
        <v>-2855969</v>
      </c>
      <c r="R791" s="58">
        <v>18755132.38866397</v>
      </c>
      <c r="S791" s="58">
        <v>15899163.38866397</v>
      </c>
      <c r="T791" s="58">
        <v>607435</v>
      </c>
      <c r="U791" s="196">
        <v>1507416.7142857143</v>
      </c>
      <c r="V791" s="58">
        <v>990992.71428571432</v>
      </c>
      <c r="W791" s="58">
        <v>8139</v>
      </c>
      <c r="X791" s="61">
        <v>45109</v>
      </c>
      <c r="Y791" s="9" t="s">
        <v>115</v>
      </c>
    </row>
    <row r="792" spans="1:25" ht="14.25" customHeight="1">
      <c r="A792" s="9">
        <v>2022</v>
      </c>
      <c r="B792" s="9" t="s">
        <v>1838</v>
      </c>
      <c r="C792" s="9" t="s">
        <v>53</v>
      </c>
      <c r="D792" s="9" t="s">
        <v>21</v>
      </c>
      <c r="E792" s="11" t="s">
        <v>118</v>
      </c>
      <c r="F792" s="60">
        <v>48788</v>
      </c>
      <c r="G792" s="9" t="s">
        <v>20</v>
      </c>
      <c r="H792" s="58">
        <v>30258984</v>
      </c>
      <c r="I792" s="58">
        <v>-5549057</v>
      </c>
      <c r="J792" s="58">
        <v>28917837</v>
      </c>
      <c r="K792" s="58">
        <v>148791385</v>
      </c>
      <c r="L792" s="58">
        <v>69387777</v>
      </c>
      <c r="M792" s="58">
        <v>47974405</v>
      </c>
      <c r="O792" s="62">
        <v>24942681</v>
      </c>
      <c r="P792" s="58">
        <v>2291872</v>
      </c>
      <c r="Q792" s="58">
        <v>-55195693</v>
      </c>
      <c r="R792" s="58">
        <v>244120712.07430345</v>
      </c>
      <c r="S792" s="58">
        <v>188925019.07430345</v>
      </c>
      <c r="T792" s="58">
        <v>7699512</v>
      </c>
      <c r="U792" s="196"/>
      <c r="V792" s="58">
        <v>12199974</v>
      </c>
      <c r="W792" s="58">
        <v>-57266101</v>
      </c>
      <c r="X792" s="61">
        <v>45015</v>
      </c>
      <c r="Y792" s="10" t="s">
        <v>60</v>
      </c>
    </row>
    <row r="793" spans="1:25" ht="14.25" customHeight="1">
      <c r="A793" s="9">
        <v>2022</v>
      </c>
      <c r="B793" s="30" t="s">
        <v>5342</v>
      </c>
      <c r="C793" s="9" t="s">
        <v>190</v>
      </c>
      <c r="D793" s="9" t="s">
        <v>21</v>
      </c>
      <c r="E793" s="11" t="s">
        <v>84</v>
      </c>
      <c r="F793" s="60" t="s">
        <v>5526</v>
      </c>
      <c r="G793" s="9" t="s">
        <v>20</v>
      </c>
      <c r="H793" s="58">
        <v>1082784</v>
      </c>
      <c r="I793" s="58">
        <v>-15000</v>
      </c>
      <c r="J793" s="58">
        <v>1637803</v>
      </c>
      <c r="K793" s="58">
        <v>3424863</v>
      </c>
      <c r="L793" s="58">
        <v>2054352</v>
      </c>
      <c r="M793" s="58">
        <v>1776799</v>
      </c>
      <c r="O793" s="62">
        <v>1646493</v>
      </c>
      <c r="P793" s="58">
        <v>249552</v>
      </c>
      <c r="Q793" s="58">
        <v>-844925</v>
      </c>
      <c r="R793" s="58">
        <v>5589857.8270513983</v>
      </c>
      <c r="S793" s="58">
        <v>4744932.8270513983</v>
      </c>
      <c r="T793" s="58">
        <v>160484</v>
      </c>
      <c r="U793" s="196"/>
      <c r="V793" s="58"/>
      <c r="W793" s="58">
        <v>86422</v>
      </c>
      <c r="X793" s="61">
        <v>44981</v>
      </c>
      <c r="Y793" s="10" t="s">
        <v>60</v>
      </c>
    </row>
    <row r="794" spans="1:25" ht="14.25" customHeight="1">
      <c r="A794" s="9">
        <v>2022</v>
      </c>
      <c r="B794" s="9" t="s">
        <v>1837</v>
      </c>
      <c r="C794" s="9" t="s">
        <v>53</v>
      </c>
      <c r="D794" s="9" t="s">
        <v>21</v>
      </c>
      <c r="E794" s="11" t="s">
        <v>34</v>
      </c>
      <c r="F794" s="60">
        <v>48816</v>
      </c>
      <c r="G794" s="9" t="s">
        <v>20</v>
      </c>
      <c r="H794" s="58">
        <v>10303720</v>
      </c>
      <c r="I794" s="58"/>
      <c r="J794" s="58">
        <v>63454337</v>
      </c>
      <c r="K794" s="58">
        <v>267330295</v>
      </c>
      <c r="L794" s="58">
        <v>164093696</v>
      </c>
      <c r="M794" s="58">
        <v>66903798</v>
      </c>
      <c r="N794" s="57"/>
      <c r="O794" s="62">
        <v>19506487</v>
      </c>
      <c r="P794" s="58">
        <v>21521862</v>
      </c>
      <c r="Q794" s="58">
        <v>69715752</v>
      </c>
      <c r="R794" s="58">
        <v>498283429</v>
      </c>
      <c r="S794" s="58">
        <v>567999181</v>
      </c>
      <c r="T794" s="58">
        <v>4799337</v>
      </c>
      <c r="U794" s="196"/>
      <c r="V794" s="58">
        <v>33696898</v>
      </c>
      <c r="W794" s="58">
        <v>-142495840</v>
      </c>
      <c r="X794" s="61">
        <v>45169</v>
      </c>
      <c r="Y794" s="9"/>
    </row>
    <row r="795" spans="1:25" ht="14.25" customHeight="1">
      <c r="A795" s="9">
        <v>2022</v>
      </c>
      <c r="B795" s="10" t="s">
        <v>850</v>
      </c>
      <c r="C795" s="9" t="s">
        <v>190</v>
      </c>
      <c r="D795" s="9" t="s">
        <v>21</v>
      </c>
      <c r="E795" s="11" t="s">
        <v>34</v>
      </c>
      <c r="F795" s="60" t="s">
        <v>849</v>
      </c>
      <c r="G795" s="9" t="s">
        <v>20</v>
      </c>
      <c r="H795" s="58">
        <v>116846672</v>
      </c>
      <c r="I795" s="58"/>
      <c r="J795" s="58">
        <v>462601897</v>
      </c>
      <c r="K795" s="58">
        <v>195876265</v>
      </c>
      <c r="L795" s="58">
        <v>527073476</v>
      </c>
      <c r="M795" s="58">
        <v>509969609</v>
      </c>
      <c r="N795" s="57"/>
      <c r="O795" s="62">
        <v>160147681</v>
      </c>
      <c r="P795" s="58">
        <v>67831463</v>
      </c>
      <c r="Q795" s="58">
        <v>-182747475</v>
      </c>
      <c r="R795" s="58">
        <v>1270144995.7236843</v>
      </c>
      <c r="S795" s="58">
        <v>1087397520.7236843</v>
      </c>
      <c r="T795" s="58">
        <v>37849867</v>
      </c>
      <c r="U795" s="196"/>
      <c r="V795" s="58">
        <v>118363349</v>
      </c>
      <c r="W795" s="58">
        <v>-267388142</v>
      </c>
      <c r="X795" s="61">
        <v>44959</v>
      </c>
      <c r="Y795" s="10" t="s">
        <v>60</v>
      </c>
    </row>
    <row r="796" spans="1:25" ht="14.25" customHeight="1">
      <c r="A796" s="9">
        <v>2022</v>
      </c>
      <c r="B796" s="30" t="s">
        <v>5260</v>
      </c>
      <c r="C796" s="9" t="s">
        <v>190</v>
      </c>
      <c r="D796" s="9" t="s">
        <v>21</v>
      </c>
      <c r="E796" s="11" t="s">
        <v>100</v>
      </c>
      <c r="F796" s="60" t="s">
        <v>5490</v>
      </c>
      <c r="G796" s="9" t="s">
        <v>20</v>
      </c>
      <c r="H796" s="58">
        <v>11218042</v>
      </c>
      <c r="I796" s="58">
        <v>-1732000</v>
      </c>
      <c r="J796" s="58">
        <v>14354953</v>
      </c>
      <c r="K796" s="58">
        <v>8600777</v>
      </c>
      <c r="L796" s="58">
        <v>14578200</v>
      </c>
      <c r="M796" s="58">
        <v>15690572</v>
      </c>
      <c r="N796" s="57">
        <v>14192505</v>
      </c>
      <c r="O796" s="62"/>
      <c r="P796" s="58">
        <v>3003427</v>
      </c>
      <c r="Q796" s="58">
        <v>-7042961</v>
      </c>
      <c r="R796" s="58">
        <v>48820836.032321289</v>
      </c>
      <c r="S796" s="58">
        <v>41777875.032321289</v>
      </c>
      <c r="T796" s="58">
        <v>1341337</v>
      </c>
      <c r="U796" s="196"/>
      <c r="V796" s="58">
        <v>886036</v>
      </c>
      <c r="W796" s="58">
        <v>7944876</v>
      </c>
      <c r="X796" s="61">
        <v>44967</v>
      </c>
      <c r="Y796" s="10" t="s">
        <v>60</v>
      </c>
    </row>
    <row r="797" spans="1:25" ht="14.25" customHeight="1">
      <c r="A797" s="9">
        <v>2022</v>
      </c>
      <c r="B797" s="9" t="s">
        <v>1836</v>
      </c>
      <c r="C797" s="9" t="s">
        <v>53</v>
      </c>
      <c r="D797" s="9" t="s">
        <v>21</v>
      </c>
      <c r="E797" s="11" t="s">
        <v>182</v>
      </c>
      <c r="F797" s="60">
        <v>48872</v>
      </c>
      <c r="G797" s="9" t="s">
        <v>20</v>
      </c>
      <c r="H797" s="58">
        <v>32628069</v>
      </c>
      <c r="I797" s="58">
        <v>-13608554</v>
      </c>
      <c r="J797" s="58">
        <v>78820376</v>
      </c>
      <c r="K797" s="58">
        <v>67053472</v>
      </c>
      <c r="L797" s="58">
        <v>170639755</v>
      </c>
      <c r="M797" s="58">
        <v>97476200</v>
      </c>
      <c r="N797" s="57"/>
      <c r="O797" s="62">
        <v>15430043</v>
      </c>
      <c r="P797" s="58">
        <v>6507751</v>
      </c>
      <c r="Q797" s="58">
        <v>-112574371</v>
      </c>
      <c r="R797" s="58">
        <v>436945500.27074236</v>
      </c>
      <c r="S797" s="58">
        <v>324371129.27074236</v>
      </c>
      <c r="T797" s="58">
        <v>18284996</v>
      </c>
      <c r="U797" s="196">
        <v>6417076</v>
      </c>
      <c r="V797" s="58">
        <v>14661328</v>
      </c>
      <c r="W797" s="58">
        <v>-83806018</v>
      </c>
      <c r="X797" s="61">
        <v>45044</v>
      </c>
      <c r="Y797" s="10" t="s">
        <v>60</v>
      </c>
    </row>
    <row r="798" spans="1:25" ht="14.25" customHeight="1">
      <c r="A798" s="51">
        <v>2022</v>
      </c>
      <c r="B798" s="132" t="s">
        <v>1664</v>
      </c>
      <c r="C798" s="51" t="s">
        <v>55</v>
      </c>
      <c r="D798" s="51" t="s">
        <v>21</v>
      </c>
      <c r="E798" s="51" t="s">
        <v>182</v>
      </c>
      <c r="F798" s="127" t="s">
        <v>57</v>
      </c>
      <c r="G798" s="51" t="s">
        <v>20</v>
      </c>
      <c r="H798" s="128">
        <v>196062794</v>
      </c>
      <c r="I798" s="128">
        <v>-38856433</v>
      </c>
      <c r="J798" s="128">
        <v>701696650</v>
      </c>
      <c r="K798" s="128">
        <v>313265854</v>
      </c>
      <c r="L798" s="128">
        <v>1469535482</v>
      </c>
      <c r="M798" s="128">
        <v>642545067</v>
      </c>
      <c r="N798" s="133">
        <v>340487285</v>
      </c>
      <c r="O798" s="130"/>
      <c r="P798" s="128">
        <v>132482202</v>
      </c>
      <c r="Q798" s="128">
        <v>-421266336</v>
      </c>
      <c r="R798" s="128">
        <v>2989076710.5389304</v>
      </c>
      <c r="S798" s="128">
        <v>2567810374.5389304</v>
      </c>
      <c r="T798" s="128">
        <v>100935053</v>
      </c>
      <c r="U798" s="196">
        <v>66600276</v>
      </c>
      <c r="V798" s="128">
        <v>95870517</v>
      </c>
      <c r="W798" s="128">
        <v>-21048907</v>
      </c>
      <c r="X798" s="131">
        <v>45014</v>
      </c>
      <c r="Y798" s="132" t="s">
        <v>60</v>
      </c>
    </row>
    <row r="799" spans="1:25" ht="14.25" customHeight="1">
      <c r="A799" s="9">
        <v>2022</v>
      </c>
      <c r="B799" s="10" t="s">
        <v>848</v>
      </c>
      <c r="C799" s="9" t="s">
        <v>190</v>
      </c>
      <c r="D799" s="9" t="s">
        <v>21</v>
      </c>
      <c r="E799" s="11" t="s">
        <v>182</v>
      </c>
      <c r="F799" s="60" t="s">
        <v>847</v>
      </c>
      <c r="G799" s="9" t="s">
        <v>20</v>
      </c>
      <c r="H799" s="58">
        <v>25825613</v>
      </c>
      <c r="I799" s="58">
        <v>-1218407</v>
      </c>
      <c r="J799" s="58">
        <v>110659397</v>
      </c>
      <c r="K799" s="58">
        <v>7997398</v>
      </c>
      <c r="L799" s="58">
        <v>196654652</v>
      </c>
      <c r="M799" s="58">
        <v>114591737</v>
      </c>
      <c r="O799" s="62">
        <v>36162300</v>
      </c>
      <c r="P799" s="58">
        <v>17483223</v>
      </c>
      <c r="Q799" s="58">
        <v>-48214279</v>
      </c>
      <c r="R799" s="58">
        <v>292377990.69162428</v>
      </c>
      <c r="S799" s="58">
        <v>244163711.69162428</v>
      </c>
      <c r="T799" s="58">
        <v>9259464</v>
      </c>
      <c r="U799" s="196"/>
      <c r="V799" s="58">
        <v>41705587</v>
      </c>
      <c r="W799" s="58">
        <v>-79844173</v>
      </c>
      <c r="X799" s="61">
        <v>44956</v>
      </c>
      <c r="Y799" s="10" t="s">
        <v>60</v>
      </c>
    </row>
    <row r="800" spans="1:25" ht="14.25" customHeight="1">
      <c r="A800" s="9">
        <v>2022</v>
      </c>
      <c r="B800" s="9" t="s">
        <v>1835</v>
      </c>
      <c r="C800" s="9" t="s">
        <v>53</v>
      </c>
      <c r="D800" s="9" t="s">
        <v>21</v>
      </c>
      <c r="E800" s="11" t="s">
        <v>34</v>
      </c>
      <c r="F800" s="60">
        <v>48914</v>
      </c>
      <c r="G800" s="9" t="s">
        <v>20</v>
      </c>
      <c r="H800" s="58">
        <v>28882955</v>
      </c>
      <c r="I800" s="58">
        <v>-2809664</v>
      </c>
      <c r="J800" s="58">
        <v>52434121</v>
      </c>
      <c r="K800" s="58">
        <v>169613293</v>
      </c>
      <c r="L800" s="58">
        <v>97973369</v>
      </c>
      <c r="M800" s="58">
        <v>49071958</v>
      </c>
      <c r="N800" s="57"/>
      <c r="O800" s="62">
        <v>28818422</v>
      </c>
      <c r="P800" s="58">
        <v>3681063</v>
      </c>
      <c r="Q800" s="58">
        <v>51208058</v>
      </c>
      <c r="R800" s="58">
        <v>398606810</v>
      </c>
      <c r="S800" s="58">
        <v>449814868</v>
      </c>
      <c r="T800" s="58">
        <v>3911068</v>
      </c>
      <c r="U800" s="196">
        <v>13189701</v>
      </c>
      <c r="V800" s="58">
        <v>32884222</v>
      </c>
      <c r="W800" s="58">
        <v>-106702958</v>
      </c>
      <c r="X800" s="61">
        <v>44962</v>
      </c>
      <c r="Y800" s="9"/>
    </row>
    <row r="801" spans="1:25" ht="14.25" customHeight="1">
      <c r="A801" s="9">
        <v>2022</v>
      </c>
      <c r="B801" s="10" t="s">
        <v>846</v>
      </c>
      <c r="C801" s="9" t="s">
        <v>190</v>
      </c>
      <c r="D801" s="9" t="s">
        <v>21</v>
      </c>
      <c r="E801" s="11" t="s">
        <v>182</v>
      </c>
      <c r="F801" s="60" t="s">
        <v>845</v>
      </c>
      <c r="G801" s="9" t="s">
        <v>20</v>
      </c>
      <c r="H801" s="58">
        <v>39086185</v>
      </c>
      <c r="I801" s="58">
        <v>-855524</v>
      </c>
      <c r="J801" s="58">
        <v>154698614</v>
      </c>
      <c r="K801" s="58">
        <v>228761559</v>
      </c>
      <c r="L801" s="58">
        <v>178580231</v>
      </c>
      <c r="M801" s="58">
        <v>161994217</v>
      </c>
      <c r="N801" s="57"/>
      <c r="O801" s="62">
        <v>49352148</v>
      </c>
      <c r="P801" s="58">
        <v>13565350</v>
      </c>
      <c r="Q801" s="58">
        <v>-81541516</v>
      </c>
      <c r="R801" s="58">
        <v>538786770</v>
      </c>
      <c r="S801" s="58">
        <v>457245254</v>
      </c>
      <c r="T801" s="58">
        <v>16206669</v>
      </c>
      <c r="U801" s="196"/>
      <c r="V801" s="58">
        <v>22489905</v>
      </c>
      <c r="W801" s="58">
        <v>-95179981</v>
      </c>
      <c r="X801" s="61">
        <v>45109</v>
      </c>
      <c r="Y801" s="10" t="s">
        <v>60</v>
      </c>
    </row>
    <row r="802" spans="1:25" ht="14.25" customHeight="1">
      <c r="A802" s="9">
        <v>2022</v>
      </c>
      <c r="B802" s="30" t="s">
        <v>5343</v>
      </c>
      <c r="C802" s="9" t="s">
        <v>190</v>
      </c>
      <c r="D802" s="9" t="s">
        <v>21</v>
      </c>
      <c r="E802" s="11" t="s">
        <v>84</v>
      </c>
      <c r="F802" s="60" t="s">
        <v>5418</v>
      </c>
      <c r="G802" s="9" t="s">
        <v>20</v>
      </c>
      <c r="H802" s="58">
        <v>939282</v>
      </c>
      <c r="I802" s="58"/>
      <c r="J802" s="58">
        <v>763256</v>
      </c>
      <c r="K802" s="58"/>
      <c r="L802" s="58">
        <v>899109</v>
      </c>
      <c r="M802" s="58">
        <v>879885</v>
      </c>
      <c r="O802" s="62">
        <v>1060019</v>
      </c>
      <c r="P802" s="58">
        <v>57573</v>
      </c>
      <c r="Q802" s="58">
        <v>-280711</v>
      </c>
      <c r="R802" s="58">
        <v>1757707</v>
      </c>
      <c r="S802" s="58">
        <v>1476996</v>
      </c>
      <c r="T802" s="58">
        <v>55321</v>
      </c>
      <c r="U802" s="196"/>
      <c r="V802" s="58"/>
      <c r="W802" s="58">
        <v>507080</v>
      </c>
      <c r="X802" s="61">
        <v>44904</v>
      </c>
      <c r="Y802" s="10" t="s">
        <v>60</v>
      </c>
    </row>
    <row r="803" spans="1:25" ht="14.25" customHeight="1">
      <c r="A803" s="9">
        <v>2022</v>
      </c>
      <c r="B803" s="9" t="s">
        <v>1834</v>
      </c>
      <c r="C803" s="9" t="s">
        <v>53</v>
      </c>
      <c r="D803" s="9" t="s">
        <v>21</v>
      </c>
      <c r="E803" s="11" t="s">
        <v>65</v>
      </c>
      <c r="F803" s="60">
        <v>49138</v>
      </c>
      <c r="G803" s="9" t="s">
        <v>20</v>
      </c>
      <c r="H803" s="58">
        <v>5650000</v>
      </c>
      <c r="I803" s="58">
        <v>-6161568</v>
      </c>
      <c r="J803" s="58">
        <v>15406501</v>
      </c>
      <c r="K803" s="58">
        <v>144630</v>
      </c>
      <c r="L803" s="58">
        <v>32285544</v>
      </c>
      <c r="M803" s="58">
        <v>22338210</v>
      </c>
      <c r="O803" s="62">
        <v>4807516</v>
      </c>
      <c r="P803" s="58">
        <v>1191501</v>
      </c>
      <c r="Q803" s="58">
        <v>4676695</v>
      </c>
      <c r="R803" s="58">
        <v>-39937617.421007693</v>
      </c>
      <c r="S803" s="58">
        <v>-35260922.421007693</v>
      </c>
      <c r="T803" s="58">
        <v>526934</v>
      </c>
      <c r="U803" s="196">
        <v>2977171</v>
      </c>
      <c r="V803" s="58">
        <v>1407645</v>
      </c>
      <c r="W803" s="58">
        <v>62684202</v>
      </c>
      <c r="X803" s="61">
        <v>45016</v>
      </c>
      <c r="Y803" s="10" t="s">
        <v>60</v>
      </c>
    </row>
    <row r="804" spans="1:25" ht="14.25" customHeight="1">
      <c r="A804" s="9">
        <v>2022</v>
      </c>
      <c r="B804" s="10" t="s">
        <v>844</v>
      </c>
      <c r="C804" s="9" t="s">
        <v>190</v>
      </c>
      <c r="D804" s="9" t="s">
        <v>21</v>
      </c>
      <c r="E804" s="11" t="s">
        <v>65</v>
      </c>
      <c r="F804" s="60" t="s">
        <v>843</v>
      </c>
      <c r="G804" s="9" t="s">
        <v>20</v>
      </c>
      <c r="H804" s="58">
        <v>11351341</v>
      </c>
      <c r="I804" s="58"/>
      <c r="J804" s="58">
        <v>75171711</v>
      </c>
      <c r="K804" s="58">
        <v>72570514</v>
      </c>
      <c r="L804" s="58">
        <v>89045482</v>
      </c>
      <c r="M804" s="58">
        <v>79280170</v>
      </c>
      <c r="N804" s="56">
        <v>17929876</v>
      </c>
      <c r="O804" s="62"/>
      <c r="P804" s="58">
        <v>6768877</v>
      </c>
      <c r="Q804" s="58">
        <v>-36049886</v>
      </c>
      <c r="R804" s="58">
        <v>241692744.12955469</v>
      </c>
      <c r="S804" s="58">
        <v>205642858.12955469</v>
      </c>
      <c r="T804" s="58">
        <v>7167894</v>
      </c>
      <c r="U804" s="196"/>
      <c r="V804" s="58">
        <v>13333040</v>
      </c>
      <c r="W804" s="58">
        <v>-57238253</v>
      </c>
      <c r="X804" s="61">
        <v>45150</v>
      </c>
      <c r="Y804" s="10" t="s">
        <v>60</v>
      </c>
    </row>
    <row r="805" spans="1:25" ht="14.25" customHeight="1">
      <c r="A805" s="9">
        <v>2022</v>
      </c>
      <c r="B805" s="10" t="s">
        <v>2166</v>
      </c>
      <c r="C805" s="9" t="s">
        <v>5582</v>
      </c>
      <c r="D805" s="9" t="s">
        <v>21</v>
      </c>
      <c r="E805" s="11" t="s">
        <v>36</v>
      </c>
      <c r="F805" s="60" t="s">
        <v>5589</v>
      </c>
      <c r="G805" s="9" t="s">
        <v>20</v>
      </c>
      <c r="H805" s="58">
        <v>10648490</v>
      </c>
      <c r="I805" s="58">
        <v>-465000</v>
      </c>
      <c r="J805" s="58">
        <v>9510028</v>
      </c>
      <c r="K805" s="58">
        <v>5087163</v>
      </c>
      <c r="L805" s="58">
        <v>21220544</v>
      </c>
      <c r="M805" s="58">
        <v>11599282</v>
      </c>
      <c r="N805" s="57"/>
      <c r="O805" s="62">
        <v>11648883</v>
      </c>
      <c r="P805" s="58">
        <v>1565365</v>
      </c>
      <c r="Q805" s="58">
        <v>-4770439</v>
      </c>
      <c r="R805" s="58">
        <v>29815243.749999993</v>
      </c>
      <c r="S805" s="58">
        <v>25044804.749999993</v>
      </c>
      <c r="T805" s="58">
        <v>390289</v>
      </c>
      <c r="U805" s="196"/>
      <c r="V805" s="58"/>
      <c r="W805" s="58">
        <v>3828762</v>
      </c>
      <c r="X805" s="61">
        <v>45008</v>
      </c>
      <c r="Y805" s="10" t="s">
        <v>60</v>
      </c>
    </row>
    <row r="806" spans="1:25" ht="14.25" customHeight="1">
      <c r="A806" s="9">
        <v>2022</v>
      </c>
      <c r="B806" s="10" t="s">
        <v>842</v>
      </c>
      <c r="C806" s="9" t="s">
        <v>190</v>
      </c>
      <c r="D806" s="9" t="s">
        <v>21</v>
      </c>
      <c r="E806" s="11" t="s">
        <v>36</v>
      </c>
      <c r="F806" s="60" t="s">
        <v>841</v>
      </c>
      <c r="G806" s="9" t="s">
        <v>20</v>
      </c>
      <c r="H806" s="58">
        <v>5991319</v>
      </c>
      <c r="I806" s="58">
        <v>-33817</v>
      </c>
      <c r="J806" s="58">
        <v>25989262</v>
      </c>
      <c r="K806" s="58">
        <v>37206817</v>
      </c>
      <c r="L806" s="58">
        <v>27090213</v>
      </c>
      <c r="M806" s="58">
        <v>25812812</v>
      </c>
      <c r="N806" s="57"/>
      <c r="O806" s="62">
        <v>5918868</v>
      </c>
      <c r="P806" s="58">
        <v>760354</v>
      </c>
      <c r="Q806" s="58">
        <v>-13242924</v>
      </c>
      <c r="R806" s="58">
        <v>90412265.296052635</v>
      </c>
      <c r="S806" s="58">
        <v>77169341.296052635</v>
      </c>
      <c r="T806" s="58">
        <v>2622933</v>
      </c>
      <c r="U806" s="196"/>
      <c r="V806" s="58">
        <v>9149</v>
      </c>
      <c r="W806" s="58">
        <v>-20095261</v>
      </c>
      <c r="X806" s="61">
        <v>44907</v>
      </c>
      <c r="Y806" s="10" t="s">
        <v>60</v>
      </c>
    </row>
    <row r="807" spans="1:25" ht="14.25" customHeight="1">
      <c r="A807" s="9">
        <v>2022</v>
      </c>
      <c r="B807" s="10" t="s">
        <v>840</v>
      </c>
      <c r="C807" s="9" t="s">
        <v>190</v>
      </c>
      <c r="D807" s="9" t="s">
        <v>21</v>
      </c>
      <c r="E807" s="11" t="s">
        <v>98</v>
      </c>
      <c r="F807" s="60" t="s">
        <v>839</v>
      </c>
      <c r="G807" s="9" t="s">
        <v>20</v>
      </c>
      <c r="H807" s="58">
        <v>8432106</v>
      </c>
      <c r="I807" s="58">
        <v>-388497</v>
      </c>
      <c r="J807" s="58">
        <v>63757620</v>
      </c>
      <c r="K807" s="58">
        <v>146104780</v>
      </c>
      <c r="L807" s="58">
        <v>83590278</v>
      </c>
      <c r="M807" s="58">
        <v>60284362</v>
      </c>
      <c r="O807" s="62">
        <v>17680054</v>
      </c>
      <c r="P807" s="58">
        <v>3266305</v>
      </c>
      <c r="Q807" s="58">
        <v>-34220813</v>
      </c>
      <c r="R807" s="58">
        <v>119050356.4285714</v>
      </c>
      <c r="S807" s="58">
        <v>84829543.428571403</v>
      </c>
      <c r="T807" s="58">
        <v>6462141</v>
      </c>
      <c r="U807" s="196"/>
      <c r="V807" s="58">
        <v>8787092</v>
      </c>
      <c r="W807" s="58">
        <v>-65881434</v>
      </c>
      <c r="X807" s="61">
        <v>45148</v>
      </c>
      <c r="Y807" s="10" t="s">
        <v>60</v>
      </c>
    </row>
    <row r="808" spans="1:25" ht="14.25" customHeight="1">
      <c r="A808" s="9">
        <v>2022</v>
      </c>
      <c r="B808" s="9" t="s">
        <v>1833</v>
      </c>
      <c r="C808" s="9" t="s">
        <v>53</v>
      </c>
      <c r="D808" s="9" t="s">
        <v>21</v>
      </c>
      <c r="E808" s="11" t="s">
        <v>63</v>
      </c>
      <c r="F808" s="60">
        <v>49270</v>
      </c>
      <c r="G808" s="9" t="s">
        <v>20</v>
      </c>
      <c r="H808" s="58">
        <v>85796243</v>
      </c>
      <c r="I808" s="58">
        <v>-44104079</v>
      </c>
      <c r="J808" s="58">
        <v>83281675</v>
      </c>
      <c r="K808" s="58">
        <v>100524943</v>
      </c>
      <c r="L808" s="58">
        <v>289901317</v>
      </c>
      <c r="M808" s="58">
        <v>136628447</v>
      </c>
      <c r="N808" s="57"/>
      <c r="O808" s="62">
        <v>58024866</v>
      </c>
      <c r="P808" s="58">
        <v>33982784</v>
      </c>
      <c r="Q808" s="58">
        <v>-54897196</v>
      </c>
      <c r="R808" s="58">
        <v>244548531</v>
      </c>
      <c r="S808" s="58">
        <v>189651335</v>
      </c>
      <c r="T808" s="58">
        <v>9035482</v>
      </c>
      <c r="U808" s="196">
        <v>15414512</v>
      </c>
      <c r="V808" s="58">
        <v>20689327</v>
      </c>
      <c r="W808" s="58">
        <v>169409425</v>
      </c>
      <c r="X808" s="61">
        <v>45014</v>
      </c>
      <c r="Y808" s="9"/>
    </row>
    <row r="809" spans="1:25" ht="14.25" customHeight="1">
      <c r="A809" s="9">
        <v>2022</v>
      </c>
      <c r="B809" s="10" t="s">
        <v>838</v>
      </c>
      <c r="C809" s="9" t="s">
        <v>190</v>
      </c>
      <c r="D809" s="9" t="s">
        <v>21</v>
      </c>
      <c r="E809" s="11" t="s">
        <v>63</v>
      </c>
      <c r="F809" s="60" t="s">
        <v>837</v>
      </c>
      <c r="G809" s="9" t="s">
        <v>20</v>
      </c>
      <c r="H809" s="58">
        <v>103105070</v>
      </c>
      <c r="I809" s="58">
        <v>-8383400</v>
      </c>
      <c r="J809" s="58">
        <v>499889851</v>
      </c>
      <c r="K809" s="58">
        <v>275019317</v>
      </c>
      <c r="L809" s="58">
        <v>609505613</v>
      </c>
      <c r="M809" s="58">
        <v>529762079</v>
      </c>
      <c r="O809" s="62">
        <v>5726095</v>
      </c>
      <c r="P809" s="58">
        <v>44079290</v>
      </c>
      <c r="Q809" s="58">
        <v>-247014927</v>
      </c>
      <c r="R809" s="58">
        <v>1667644878.9473686</v>
      </c>
      <c r="S809" s="58">
        <v>1420629951.9473686</v>
      </c>
      <c r="T809" s="58">
        <v>50359338</v>
      </c>
      <c r="U809" s="196">
        <v>1340651.2777777778</v>
      </c>
      <c r="V809" s="58">
        <v>52121339.277777776</v>
      </c>
      <c r="W809" s="58">
        <v>-243173461</v>
      </c>
      <c r="X809" s="61">
        <v>45202</v>
      </c>
      <c r="Y809" s="9" t="s">
        <v>115</v>
      </c>
    </row>
    <row r="810" spans="1:25" ht="14.25" customHeight="1">
      <c r="A810" s="9">
        <v>2022</v>
      </c>
      <c r="B810" s="9" t="s">
        <v>1832</v>
      </c>
      <c r="C810" s="9" t="s">
        <v>53</v>
      </c>
      <c r="D810" s="9" t="s">
        <v>21</v>
      </c>
      <c r="E810" s="11" t="s">
        <v>98</v>
      </c>
      <c r="F810" s="60">
        <v>49278</v>
      </c>
      <c r="G810" s="9" t="s">
        <v>20</v>
      </c>
      <c r="H810" s="58">
        <v>32450008</v>
      </c>
      <c r="I810" s="58">
        <v>-2763412</v>
      </c>
      <c r="J810" s="58">
        <v>43466020</v>
      </c>
      <c r="K810" s="58">
        <v>52444926</v>
      </c>
      <c r="L810" s="58">
        <v>107895535</v>
      </c>
      <c r="M810" s="58">
        <v>49419305</v>
      </c>
      <c r="N810" s="57"/>
      <c r="O810" s="62">
        <v>27711638</v>
      </c>
      <c r="P810" s="58">
        <v>3931610</v>
      </c>
      <c r="Q810" s="58">
        <v>-32135323</v>
      </c>
      <c r="R810" s="58">
        <v>246186563.41502991</v>
      </c>
      <c r="S810" s="58">
        <v>214051240.41502991</v>
      </c>
      <c r="T810" s="58">
        <v>6397808</v>
      </c>
      <c r="U810" s="196">
        <v>3441666</v>
      </c>
      <c r="V810" s="58">
        <v>5758085</v>
      </c>
      <c r="W810" s="58">
        <v>125058624</v>
      </c>
      <c r="X810" s="61">
        <v>45007</v>
      </c>
      <c r="Y810" s="10" t="s">
        <v>60</v>
      </c>
    </row>
    <row r="811" spans="1:25" ht="14.25" customHeight="1">
      <c r="A811" s="9">
        <v>2022</v>
      </c>
      <c r="B811" s="10" t="s">
        <v>836</v>
      </c>
      <c r="C811" s="9" t="s">
        <v>190</v>
      </c>
      <c r="D811" s="9" t="s">
        <v>21</v>
      </c>
      <c r="E811" s="11" t="s">
        <v>98</v>
      </c>
      <c r="F811" s="60" t="s">
        <v>835</v>
      </c>
      <c r="G811" s="9" t="s">
        <v>20</v>
      </c>
      <c r="H811" s="58">
        <v>42862970</v>
      </c>
      <c r="I811" s="58">
        <v>-341491</v>
      </c>
      <c r="J811" s="58">
        <v>105146732</v>
      </c>
      <c r="K811" s="58">
        <v>128432968</v>
      </c>
      <c r="L811" s="58">
        <v>124908199</v>
      </c>
      <c r="M811" s="58">
        <v>110015848</v>
      </c>
      <c r="O811" s="62">
        <v>54917350</v>
      </c>
      <c r="P811" s="58">
        <v>8128423</v>
      </c>
      <c r="Q811" s="58">
        <v>-52097260</v>
      </c>
      <c r="R811" s="58">
        <v>353565110.9311741</v>
      </c>
      <c r="S811" s="58">
        <v>301467850.9311741</v>
      </c>
      <c r="T811" s="58">
        <v>10778000</v>
      </c>
      <c r="U811" s="196"/>
      <c r="V811" s="58">
        <v>11219369</v>
      </c>
      <c r="W811" s="58">
        <v>-53457215</v>
      </c>
      <c r="X811" s="61">
        <v>45017</v>
      </c>
      <c r="Y811" s="10" t="s">
        <v>60</v>
      </c>
    </row>
    <row r="812" spans="1:25" ht="14.25" customHeight="1">
      <c r="A812" s="9">
        <v>2022</v>
      </c>
      <c r="B812" s="10" t="s">
        <v>834</v>
      </c>
      <c r="C812" s="9" t="s">
        <v>190</v>
      </c>
      <c r="D812" s="9" t="s">
        <v>21</v>
      </c>
      <c r="E812" s="11" t="s">
        <v>118</v>
      </c>
      <c r="F812" s="60" t="s">
        <v>833</v>
      </c>
      <c r="G812" s="9" t="s">
        <v>20</v>
      </c>
      <c r="H812" s="58">
        <v>47805210</v>
      </c>
      <c r="I812" s="58">
        <v>-500000</v>
      </c>
      <c r="J812" s="58">
        <v>114174994</v>
      </c>
      <c r="K812" s="58">
        <v>46367148</v>
      </c>
      <c r="L812" s="58">
        <v>134172321</v>
      </c>
      <c r="M812" s="58">
        <v>130649666</v>
      </c>
      <c r="O812" s="62">
        <v>69040168</v>
      </c>
      <c r="P812" s="58">
        <v>20890170</v>
      </c>
      <c r="Q812" s="58">
        <v>-52822321</v>
      </c>
      <c r="R812" s="58">
        <v>361686355.06072879</v>
      </c>
      <c r="S812" s="58">
        <v>308864034.06072879</v>
      </c>
      <c r="T812" s="58">
        <v>11444850</v>
      </c>
      <c r="U812" s="196">
        <v>-3601.7142857142858</v>
      </c>
      <c r="V812" s="58">
        <v>1431783.2857142857</v>
      </c>
      <c r="W812" s="58">
        <v>-32054209</v>
      </c>
      <c r="X812" s="61">
        <v>44908</v>
      </c>
      <c r="Y812" s="9" t="s">
        <v>115</v>
      </c>
    </row>
    <row r="813" spans="1:25" ht="14.25" customHeight="1">
      <c r="A813" s="9">
        <v>2022</v>
      </c>
      <c r="B813" s="9" t="s">
        <v>1831</v>
      </c>
      <c r="C813" s="9" t="s">
        <v>53</v>
      </c>
      <c r="D813" s="9" t="s">
        <v>21</v>
      </c>
      <c r="E813" s="11" t="s">
        <v>105</v>
      </c>
      <c r="F813" s="60">
        <v>49362</v>
      </c>
      <c r="G813" s="9" t="s">
        <v>20</v>
      </c>
      <c r="H813" s="58">
        <v>11857056</v>
      </c>
      <c r="I813" s="58">
        <v>-866535</v>
      </c>
      <c r="J813" s="58">
        <v>13991689</v>
      </c>
      <c r="K813" s="58">
        <v>90970850</v>
      </c>
      <c r="L813" s="58">
        <v>48510644</v>
      </c>
      <c r="M813" s="58">
        <v>16881621</v>
      </c>
      <c r="N813" s="57">
        <v>12005644</v>
      </c>
      <c r="O813" s="62"/>
      <c r="P813" s="58">
        <v>1984366</v>
      </c>
      <c r="Q813" s="58">
        <v>-15923732</v>
      </c>
      <c r="R813" s="58">
        <v>118922569.09999999</v>
      </c>
      <c r="S813" s="58">
        <v>102998837.09999999</v>
      </c>
      <c r="T813" s="58">
        <v>3073778</v>
      </c>
      <c r="U813" s="196">
        <v>1943888</v>
      </c>
      <c r="V813" s="58">
        <v>2973698</v>
      </c>
      <c r="W813" s="58">
        <v>23533782</v>
      </c>
      <c r="X813" s="61">
        <v>45008</v>
      </c>
      <c r="Y813" s="10" t="s">
        <v>60</v>
      </c>
    </row>
    <row r="814" spans="1:25" ht="14.25" customHeight="1">
      <c r="A814" s="9">
        <v>2022</v>
      </c>
      <c r="B814" s="10" t="s">
        <v>832</v>
      </c>
      <c r="C814" s="9" t="s">
        <v>190</v>
      </c>
      <c r="D814" s="9" t="s">
        <v>21</v>
      </c>
      <c r="E814" s="11" t="s">
        <v>74</v>
      </c>
      <c r="F814" s="60" t="s">
        <v>831</v>
      </c>
      <c r="G814" s="9" t="s">
        <v>20</v>
      </c>
      <c r="H814" s="58">
        <v>4075043</v>
      </c>
      <c r="I814" s="58"/>
      <c r="J814" s="58">
        <v>13037087</v>
      </c>
      <c r="K814" s="58">
        <v>8179449</v>
      </c>
      <c r="L814" s="58">
        <v>17047327</v>
      </c>
      <c r="M814" s="58">
        <v>13908629</v>
      </c>
      <c r="N814" s="56">
        <v>4662640</v>
      </c>
      <c r="O814" s="62"/>
      <c r="P814" s="58">
        <v>429142</v>
      </c>
      <c r="Q814" s="58">
        <v>-6266475</v>
      </c>
      <c r="R814" s="58">
        <v>40948412.550607294</v>
      </c>
      <c r="S814" s="58">
        <v>34681937.550607294</v>
      </c>
      <c r="T814" s="58">
        <v>1282636</v>
      </c>
      <c r="U814" s="196"/>
      <c r="V814" s="58">
        <v>1116263</v>
      </c>
      <c r="W814" s="58">
        <v>-3490032</v>
      </c>
      <c r="X814" s="61">
        <v>44724</v>
      </c>
      <c r="Y814" s="10" t="s">
        <v>60</v>
      </c>
    </row>
    <row r="815" spans="1:25" ht="14.25" customHeight="1">
      <c r="A815" s="9">
        <v>2022</v>
      </c>
      <c r="B815" s="10" t="s">
        <v>830</v>
      </c>
      <c r="C815" s="9" t="s">
        <v>190</v>
      </c>
      <c r="D815" s="9" t="s">
        <v>21</v>
      </c>
      <c r="E815" s="11" t="s">
        <v>36</v>
      </c>
      <c r="F815" s="60" t="s">
        <v>829</v>
      </c>
      <c r="G815" s="9" t="s">
        <v>20</v>
      </c>
      <c r="H815" s="58">
        <v>86879066</v>
      </c>
      <c r="I815" s="58"/>
      <c r="J815" s="58">
        <v>389247190</v>
      </c>
      <c r="K815" s="58">
        <v>496129581</v>
      </c>
      <c r="L815" s="58">
        <v>500032552</v>
      </c>
      <c r="M815" s="58">
        <v>429331865</v>
      </c>
      <c r="N815" s="56">
        <v>452999</v>
      </c>
      <c r="O815" s="62">
        <v>135107329</v>
      </c>
      <c r="P815" s="58">
        <v>36197451</v>
      </c>
      <c r="Q815" s="58">
        <v>-177029960</v>
      </c>
      <c r="R815" s="58">
        <v>1170139734.5299075</v>
      </c>
      <c r="S815" s="58">
        <v>993109774.52990746</v>
      </c>
      <c r="T815" s="58">
        <v>37128266</v>
      </c>
      <c r="U815" s="196"/>
      <c r="V815" s="58">
        <v>198463063</v>
      </c>
      <c r="W815" s="58">
        <v>-487225142</v>
      </c>
      <c r="X815" s="61">
        <v>44909</v>
      </c>
      <c r="Y815" s="10" t="s">
        <v>60</v>
      </c>
    </row>
    <row r="816" spans="1:25" ht="26.25" customHeight="1">
      <c r="A816" s="9">
        <v>2022</v>
      </c>
      <c r="B816" s="10" t="s">
        <v>828</v>
      </c>
      <c r="C816" s="9" t="s">
        <v>190</v>
      </c>
      <c r="D816" s="9" t="s">
        <v>21</v>
      </c>
      <c r="E816" s="11" t="s">
        <v>98</v>
      </c>
      <c r="F816" s="60" t="s">
        <v>827</v>
      </c>
      <c r="G816" s="9" t="s">
        <v>20</v>
      </c>
      <c r="H816" s="58">
        <v>6346456</v>
      </c>
      <c r="I816" s="58"/>
      <c r="J816" s="58">
        <v>31909784</v>
      </c>
      <c r="K816" s="58">
        <v>32231528</v>
      </c>
      <c r="L816" s="58">
        <v>41338834</v>
      </c>
      <c r="M816" s="58">
        <v>34689349</v>
      </c>
      <c r="N816" s="62">
        <v>9328751</v>
      </c>
      <c r="O816" s="62"/>
      <c r="P816" s="58">
        <v>1599190</v>
      </c>
      <c r="Q816" s="58">
        <v>-15463000</v>
      </c>
      <c r="R816" s="58">
        <v>101222377.5718106</v>
      </c>
      <c r="S816" s="58">
        <v>85759377.571810603</v>
      </c>
      <c r="T816" s="58">
        <v>3422516</v>
      </c>
      <c r="U816" s="196"/>
      <c r="V816" s="58">
        <v>14450116</v>
      </c>
      <c r="W816" s="58">
        <v>-32929772</v>
      </c>
      <c r="X816" s="61">
        <v>44816</v>
      </c>
      <c r="Y816" s="10" t="s">
        <v>60</v>
      </c>
    </row>
    <row r="817" spans="1:25" ht="14.25" customHeight="1">
      <c r="A817" s="9">
        <v>2022</v>
      </c>
      <c r="B817" s="9" t="s">
        <v>1830</v>
      </c>
      <c r="C817" s="9" t="s">
        <v>53</v>
      </c>
      <c r="D817" s="9" t="s">
        <v>21</v>
      </c>
      <c r="E817" s="11" t="s">
        <v>94</v>
      </c>
      <c r="F817" s="60">
        <v>49852</v>
      </c>
      <c r="G817" s="9" t="s">
        <v>20</v>
      </c>
      <c r="H817" s="58">
        <v>2724954</v>
      </c>
      <c r="I817" s="58"/>
      <c r="J817" s="58">
        <v>4913735</v>
      </c>
      <c r="K817" s="58">
        <v>9349656</v>
      </c>
      <c r="L817" s="58">
        <v>24052597</v>
      </c>
      <c r="M817" s="58">
        <v>5565017</v>
      </c>
      <c r="N817" s="57"/>
      <c r="O817" s="62">
        <v>1704879</v>
      </c>
      <c r="P817" s="58">
        <v>467245</v>
      </c>
      <c r="Q817" s="58">
        <v>-2521006</v>
      </c>
      <c r="R817" s="58">
        <v>2950270.3339999998</v>
      </c>
      <c r="S817" s="58">
        <v>429264.33399999997</v>
      </c>
      <c r="T817" s="58">
        <v>485179</v>
      </c>
      <c r="U817" s="196"/>
      <c r="V817" s="58"/>
      <c r="W817" s="58">
        <v>2299937</v>
      </c>
      <c r="X817" s="61">
        <v>45000</v>
      </c>
      <c r="Y817" s="10" t="s">
        <v>60</v>
      </c>
    </row>
    <row r="818" spans="1:25" ht="14.25" customHeight="1">
      <c r="A818" s="9">
        <v>2022</v>
      </c>
      <c r="B818" s="30" t="s">
        <v>5287</v>
      </c>
      <c r="C818" s="9" t="s">
        <v>190</v>
      </c>
      <c r="D818" s="9" t="s">
        <v>21</v>
      </c>
      <c r="E818" s="11" t="s">
        <v>125</v>
      </c>
      <c r="F818" s="60" t="s">
        <v>5540</v>
      </c>
      <c r="G818" s="9" t="s">
        <v>20</v>
      </c>
      <c r="H818" s="58">
        <v>955001</v>
      </c>
      <c r="I818" s="58"/>
      <c r="J818" s="58">
        <v>2061357</v>
      </c>
      <c r="K818" s="58">
        <v>2344219</v>
      </c>
      <c r="L818" s="58">
        <v>2155916</v>
      </c>
      <c r="M818" s="58">
        <v>2059661</v>
      </c>
      <c r="N818" s="58">
        <v>1083774</v>
      </c>
      <c r="O818" s="62"/>
      <c r="P818" s="58">
        <v>124957</v>
      </c>
      <c r="Q818" s="58">
        <v>-1030895</v>
      </c>
      <c r="R818" s="58">
        <v>6759448.307692307</v>
      </c>
      <c r="S818" s="58">
        <v>5728553.307692307</v>
      </c>
      <c r="T818" s="58">
        <v>207256</v>
      </c>
      <c r="U818" s="196"/>
      <c r="V818" s="58"/>
      <c r="W818" s="58">
        <v>-820684</v>
      </c>
      <c r="X818" s="61">
        <v>45126</v>
      </c>
      <c r="Y818" s="10" t="s">
        <v>60</v>
      </c>
    </row>
    <row r="819" spans="1:25" ht="14.25" customHeight="1">
      <c r="A819" s="9">
        <v>2022</v>
      </c>
      <c r="B819" s="10" t="s">
        <v>826</v>
      </c>
      <c r="C819" s="9" t="s">
        <v>190</v>
      </c>
      <c r="D819" s="9" t="s">
        <v>21</v>
      </c>
      <c r="E819" s="11" t="s">
        <v>28</v>
      </c>
      <c r="F819" s="60" t="s">
        <v>825</v>
      </c>
      <c r="G819" s="9" t="s">
        <v>20</v>
      </c>
      <c r="H819" s="58">
        <v>3095032</v>
      </c>
      <c r="I819" s="58">
        <v>-100000</v>
      </c>
      <c r="J819" s="58">
        <v>31094306</v>
      </c>
      <c r="K819" s="58">
        <v>12300919</v>
      </c>
      <c r="L819" s="58">
        <v>33602572</v>
      </c>
      <c r="M819" s="58">
        <v>31725982</v>
      </c>
      <c r="N819" s="57">
        <v>12500</v>
      </c>
      <c r="O819" s="62">
        <v>3514016</v>
      </c>
      <c r="P819" s="58">
        <v>1146054</v>
      </c>
      <c r="Q819" s="58">
        <v>-12763388</v>
      </c>
      <c r="R819" s="58">
        <v>83840996.45964542</v>
      </c>
      <c r="S819" s="58">
        <v>71077608.45964542</v>
      </c>
      <c r="T819" s="58">
        <v>2673977</v>
      </c>
      <c r="U819" s="196"/>
      <c r="V819" s="58">
        <v>3549887</v>
      </c>
      <c r="W819" s="58">
        <v>-27241689</v>
      </c>
      <c r="X819" s="61">
        <v>44939</v>
      </c>
      <c r="Y819" s="10" t="s">
        <v>60</v>
      </c>
    </row>
    <row r="820" spans="1:25" ht="14.25" customHeight="1">
      <c r="A820" s="9">
        <v>2022</v>
      </c>
      <c r="B820" s="10" t="s">
        <v>5608</v>
      </c>
      <c r="C820" s="9" t="s">
        <v>190</v>
      </c>
      <c r="D820" s="9" t="s">
        <v>21</v>
      </c>
      <c r="E820" s="11" t="s">
        <v>29</v>
      </c>
      <c r="F820" s="60" t="s">
        <v>5609</v>
      </c>
      <c r="G820" s="9" t="s">
        <v>20</v>
      </c>
      <c r="H820" s="58">
        <v>1438429</v>
      </c>
      <c r="I820" s="58">
        <v>-23005</v>
      </c>
      <c r="J820" s="58">
        <v>627652</v>
      </c>
      <c r="K820" s="58">
        <v>6754</v>
      </c>
      <c r="L820" s="58">
        <v>935804</v>
      </c>
      <c r="M820" s="58">
        <v>920736</v>
      </c>
      <c r="O820" s="62">
        <v>1525302</v>
      </c>
      <c r="P820" s="58">
        <v>74888</v>
      </c>
      <c r="Q820" s="58">
        <v>-225602</v>
      </c>
      <c r="R820" s="58">
        <v>1340376.5182186237</v>
      </c>
      <c r="S820" s="58">
        <v>1114774.5182186237</v>
      </c>
      <c r="T820" s="58">
        <v>48995</v>
      </c>
      <c r="U820" s="196"/>
      <c r="V820" s="58"/>
      <c r="W820" s="58">
        <v>1467598</v>
      </c>
      <c r="X820" s="61">
        <v>45002</v>
      </c>
      <c r="Y820" s="10" t="s">
        <v>60</v>
      </c>
    </row>
    <row r="821" spans="1:25" ht="14.25" customHeight="1">
      <c r="A821" s="9">
        <v>2022</v>
      </c>
      <c r="B821" s="10" t="s">
        <v>5300</v>
      </c>
      <c r="C821" s="10" t="s">
        <v>190</v>
      </c>
      <c r="D821" s="9" t="s">
        <v>21</v>
      </c>
      <c r="E821" s="11" t="s">
        <v>96</v>
      </c>
      <c r="F821" s="60" t="s">
        <v>5687</v>
      </c>
      <c r="G821" s="9" t="s">
        <v>20</v>
      </c>
      <c r="H821" s="58">
        <v>792436</v>
      </c>
      <c r="I821" s="58"/>
      <c r="J821" s="58">
        <v>2105850</v>
      </c>
      <c r="K821" s="58">
        <v>181000</v>
      </c>
      <c r="L821" s="58">
        <v>1877000</v>
      </c>
      <c r="M821" s="58">
        <v>1804065</v>
      </c>
      <c r="O821" s="62">
        <v>738517</v>
      </c>
      <c r="P821" s="58">
        <v>258167</v>
      </c>
      <c r="Q821" s="58">
        <v>-567000</v>
      </c>
      <c r="R821" s="58">
        <v>3695951.4170040488</v>
      </c>
      <c r="S821" s="58">
        <v>3128951.4170040488</v>
      </c>
      <c r="T821" s="58">
        <v>139000</v>
      </c>
      <c r="U821" s="196"/>
      <c r="V821" s="58">
        <v>4000</v>
      </c>
      <c r="W821" s="58">
        <v>638000</v>
      </c>
      <c r="X821" s="61">
        <v>44907</v>
      </c>
      <c r="Y821" s="10" t="s">
        <v>60</v>
      </c>
    </row>
    <row r="822" spans="1:25" ht="14.25" customHeight="1">
      <c r="A822" s="51">
        <v>2022</v>
      </c>
      <c r="B822" s="132" t="s">
        <v>824</v>
      </c>
      <c r="C822" s="51" t="s">
        <v>190</v>
      </c>
      <c r="D822" s="51" t="s">
        <v>21</v>
      </c>
      <c r="E822" s="51" t="s">
        <v>51</v>
      </c>
      <c r="F822" s="127" t="s">
        <v>823</v>
      </c>
      <c r="G822" s="51" t="s">
        <v>20</v>
      </c>
      <c r="H822" s="128">
        <v>2921196</v>
      </c>
      <c r="I822" s="128">
        <v>-30000</v>
      </c>
      <c r="J822" s="128">
        <v>6196424</v>
      </c>
      <c r="K822" s="128">
        <v>6238904</v>
      </c>
      <c r="L822" s="128">
        <v>12067983</v>
      </c>
      <c r="M822" s="128">
        <v>6885658</v>
      </c>
      <c r="N822" s="129"/>
      <c r="O822" s="130">
        <v>2844972</v>
      </c>
      <c r="P822" s="128">
        <v>449496</v>
      </c>
      <c r="Q822" s="128">
        <v>-2854833</v>
      </c>
      <c r="R822" s="128">
        <v>17637001.214574903</v>
      </c>
      <c r="S822" s="128">
        <v>14782168.214574901</v>
      </c>
      <c r="T822" s="128">
        <v>535465</v>
      </c>
      <c r="U822" s="196">
        <v>-112.41269841269842</v>
      </c>
      <c r="V822" s="128">
        <v>445004.58730158728</v>
      </c>
      <c r="W822" s="128">
        <v>-1371585</v>
      </c>
      <c r="X822" s="131">
        <v>45233</v>
      </c>
      <c r="Y822" s="51" t="s">
        <v>115</v>
      </c>
    </row>
    <row r="823" spans="1:25" ht="14.25" customHeight="1">
      <c r="A823" s="9">
        <v>2022</v>
      </c>
      <c r="B823" s="9" t="s">
        <v>1829</v>
      </c>
      <c r="C823" s="9" t="s">
        <v>53</v>
      </c>
      <c r="D823" s="9" t="s">
        <v>21</v>
      </c>
      <c r="E823" s="11" t="s">
        <v>98</v>
      </c>
      <c r="F823" s="60">
        <v>49670</v>
      </c>
      <c r="G823" s="9" t="s">
        <v>20</v>
      </c>
      <c r="H823" s="58">
        <v>196014000</v>
      </c>
      <c r="I823" s="58">
        <v>-10966000</v>
      </c>
      <c r="J823" s="58">
        <v>165209000</v>
      </c>
      <c r="K823" s="58">
        <v>168087000</v>
      </c>
      <c r="L823" s="58">
        <v>449361000</v>
      </c>
      <c r="M823" s="58">
        <v>213232000</v>
      </c>
      <c r="N823" s="57"/>
      <c r="O823" s="62">
        <v>218255000</v>
      </c>
      <c r="P823" s="58">
        <v>45288000</v>
      </c>
      <c r="Q823" s="58">
        <v>-128710000</v>
      </c>
      <c r="R823" s="58">
        <v>902928000</v>
      </c>
      <c r="S823" s="58">
        <v>774218000</v>
      </c>
      <c r="T823" s="58">
        <v>27455000</v>
      </c>
      <c r="U823" s="196">
        <v>174500000</v>
      </c>
      <c r="V823" s="58">
        <v>148746000</v>
      </c>
      <c r="W823" s="58">
        <v>190508000</v>
      </c>
      <c r="X823" s="61">
        <v>45007</v>
      </c>
      <c r="Y823" s="9"/>
    </row>
    <row r="824" spans="1:25" ht="14.25" customHeight="1">
      <c r="A824" s="9">
        <v>2022</v>
      </c>
      <c r="B824" s="10" t="s">
        <v>5688</v>
      </c>
      <c r="C824" s="10" t="s">
        <v>190</v>
      </c>
      <c r="D824" s="9" t="s">
        <v>21</v>
      </c>
      <c r="E824" s="11" t="s">
        <v>34</v>
      </c>
      <c r="F824" s="60" t="s">
        <v>5689</v>
      </c>
      <c r="G824" s="9" t="s">
        <v>20</v>
      </c>
      <c r="H824" s="58">
        <v>24546938</v>
      </c>
      <c r="I824" s="58"/>
      <c r="J824" s="58">
        <v>97599607</v>
      </c>
      <c r="K824" s="58">
        <v>67852371</v>
      </c>
      <c r="L824" s="58">
        <v>124917731</v>
      </c>
      <c r="M824" s="58">
        <v>111645209</v>
      </c>
      <c r="N824" s="57">
        <v>10000</v>
      </c>
      <c r="O824" s="62">
        <v>37009658</v>
      </c>
      <c r="P824" s="58">
        <v>8626116</v>
      </c>
      <c r="Q824" s="58">
        <v>-52957173</v>
      </c>
      <c r="R824" s="58">
        <v>352290564.20647776</v>
      </c>
      <c r="S824" s="58">
        <v>299333391.20647776</v>
      </c>
      <c r="T824" s="58">
        <v>10254460</v>
      </c>
      <c r="U824" s="196">
        <v>-3765.0952380952381</v>
      </c>
      <c r="V824" s="58">
        <v>11735858.904761905</v>
      </c>
      <c r="W824" s="58">
        <v>-65605256</v>
      </c>
      <c r="X824" s="61">
        <v>45014</v>
      </c>
      <c r="Y824" s="10" t="s">
        <v>5690</v>
      </c>
    </row>
    <row r="825" spans="1:25" ht="14.25" customHeight="1">
      <c r="A825" s="9">
        <v>2022</v>
      </c>
      <c r="B825" s="10" t="s">
        <v>822</v>
      </c>
      <c r="C825" s="9" t="s">
        <v>190</v>
      </c>
      <c r="D825" s="9" t="s">
        <v>21</v>
      </c>
      <c r="E825" s="11" t="s">
        <v>118</v>
      </c>
      <c r="F825" s="60" t="s">
        <v>821</v>
      </c>
      <c r="G825" s="9" t="s">
        <v>20</v>
      </c>
      <c r="H825" s="58">
        <v>3104370</v>
      </c>
      <c r="I825" s="58"/>
      <c r="J825" s="58">
        <v>33591945</v>
      </c>
      <c r="K825" s="58">
        <v>29921342</v>
      </c>
      <c r="L825" s="58">
        <v>44892740</v>
      </c>
      <c r="M825" s="58">
        <v>34729271</v>
      </c>
      <c r="N825" s="58"/>
      <c r="O825" s="62">
        <v>5787785</v>
      </c>
      <c r="P825" s="58">
        <v>2821546</v>
      </c>
      <c r="Q825" s="58">
        <v>-13891033</v>
      </c>
      <c r="R825" s="58">
        <v>99020543.724696368</v>
      </c>
      <c r="S825" s="58">
        <v>85129510.724696368</v>
      </c>
      <c r="T825" s="58">
        <v>3128622</v>
      </c>
      <c r="U825" s="196">
        <v>-1115.2777777777778</v>
      </c>
      <c r="V825" s="58">
        <v>4592073.722222222</v>
      </c>
      <c r="W825" s="58">
        <v>-24921042</v>
      </c>
      <c r="X825" s="61">
        <v>44724</v>
      </c>
      <c r="Y825" s="9" t="s">
        <v>115</v>
      </c>
    </row>
    <row r="826" spans="1:25" ht="14.25" customHeight="1">
      <c r="A826" s="9">
        <v>2022</v>
      </c>
      <c r="B826" s="10" t="s">
        <v>820</v>
      </c>
      <c r="C826" s="9" t="s">
        <v>190</v>
      </c>
      <c r="D826" s="9" t="s">
        <v>21</v>
      </c>
      <c r="E826" s="11" t="s">
        <v>98</v>
      </c>
      <c r="F826" s="60" t="s">
        <v>819</v>
      </c>
      <c r="G826" s="9" t="s">
        <v>20</v>
      </c>
      <c r="H826" s="58">
        <v>36955589</v>
      </c>
      <c r="I826" s="58">
        <v>-400407</v>
      </c>
      <c r="J826" s="58">
        <v>91190994</v>
      </c>
      <c r="K826" s="58">
        <v>285952738</v>
      </c>
      <c r="L826" s="58">
        <v>122845062</v>
      </c>
      <c r="M826" s="58">
        <v>98726146</v>
      </c>
      <c r="O826" s="62">
        <v>44439274</v>
      </c>
      <c r="P826" s="58">
        <v>2776755</v>
      </c>
      <c r="Q826" s="58">
        <v>-47260159</v>
      </c>
      <c r="R826" s="58">
        <v>317149047.4506579</v>
      </c>
      <c r="S826" s="58">
        <v>269888888.4506579</v>
      </c>
      <c r="T826" s="58">
        <v>9309087</v>
      </c>
      <c r="U826" s="196"/>
      <c r="V826" s="58">
        <v>11051006</v>
      </c>
      <c r="W826" s="58">
        <v>-45738086</v>
      </c>
      <c r="X826" s="61">
        <v>44859</v>
      </c>
      <c r="Y826" s="10" t="s">
        <v>60</v>
      </c>
    </row>
    <row r="827" spans="1:25" ht="14.25" customHeight="1">
      <c r="A827" s="9">
        <v>2022</v>
      </c>
      <c r="B827" s="10" t="s">
        <v>818</v>
      </c>
      <c r="C827" s="9" t="s">
        <v>190</v>
      </c>
      <c r="D827" s="9" t="s">
        <v>21</v>
      </c>
      <c r="E827" s="11" t="s">
        <v>98</v>
      </c>
      <c r="F827" s="60" t="s">
        <v>817</v>
      </c>
      <c r="G827" s="9" t="s">
        <v>20</v>
      </c>
      <c r="H827" s="58">
        <v>23291125</v>
      </c>
      <c r="I827" s="58"/>
      <c r="J827" s="58">
        <v>118421507</v>
      </c>
      <c r="K827" s="58">
        <v>286110112</v>
      </c>
      <c r="L827" s="58">
        <v>155672596</v>
      </c>
      <c r="M827" s="58">
        <v>119647391</v>
      </c>
      <c r="N827" s="62">
        <v>27720162</v>
      </c>
      <c r="O827" s="62"/>
      <c r="P827" s="58">
        <v>4264774</v>
      </c>
      <c r="Q827" s="58">
        <v>-52887000</v>
      </c>
      <c r="R827" s="58">
        <v>364955613.06640226</v>
      </c>
      <c r="S827" s="58">
        <v>312068613.06640226</v>
      </c>
      <c r="T827" s="58">
        <v>12075731</v>
      </c>
      <c r="U827" s="196"/>
      <c r="V827" s="58">
        <v>3134835</v>
      </c>
      <c r="W827" s="58">
        <v>-78595528</v>
      </c>
      <c r="X827" s="61">
        <v>44910</v>
      </c>
      <c r="Y827" s="10" t="s">
        <v>60</v>
      </c>
    </row>
    <row r="828" spans="1:25" ht="14.25" customHeight="1">
      <c r="A828" s="9">
        <v>2022</v>
      </c>
      <c r="B828" s="10" t="s">
        <v>5197</v>
      </c>
      <c r="C828" s="10" t="s">
        <v>190</v>
      </c>
      <c r="D828" s="9" t="s">
        <v>21</v>
      </c>
      <c r="E828" s="11" t="s">
        <v>118</v>
      </c>
      <c r="F828" s="60" t="s">
        <v>5691</v>
      </c>
      <c r="G828" s="9" t="s">
        <v>20</v>
      </c>
      <c r="H828" s="58">
        <v>937277</v>
      </c>
      <c r="I828" s="58"/>
      <c r="J828" s="58">
        <v>1374014</v>
      </c>
      <c r="K828" s="58"/>
      <c r="L828" s="58">
        <v>1721185</v>
      </c>
      <c r="M828" s="58">
        <v>1811650</v>
      </c>
      <c r="N828" s="57"/>
      <c r="O828" s="62">
        <v>1853993</v>
      </c>
      <c r="P828" s="58">
        <v>429277</v>
      </c>
      <c r="Q828" s="58">
        <v>-549867</v>
      </c>
      <c r="R828" s="58">
        <v>3921449.7532894742</v>
      </c>
      <c r="S828" s="58">
        <v>3371582.7532894742</v>
      </c>
      <c r="T828" s="58">
        <v>105545</v>
      </c>
      <c r="U828" s="196"/>
      <c r="V828" s="58"/>
      <c r="W828" s="58">
        <v>117540</v>
      </c>
      <c r="X828" s="61">
        <v>44909</v>
      </c>
      <c r="Y828" s="10" t="s">
        <v>60</v>
      </c>
    </row>
    <row r="829" spans="1:25" ht="14.25" customHeight="1">
      <c r="A829" s="51">
        <v>2022</v>
      </c>
      <c r="B829" s="132" t="s">
        <v>5038</v>
      </c>
      <c r="C829" s="132" t="s">
        <v>190</v>
      </c>
      <c r="D829" s="51" t="s">
        <v>21</v>
      </c>
      <c r="E829" s="51" t="s">
        <v>153</v>
      </c>
      <c r="F829" s="127" t="s">
        <v>5692</v>
      </c>
      <c r="G829" s="51" t="s">
        <v>20</v>
      </c>
      <c r="H829" s="128">
        <v>663199</v>
      </c>
      <c r="I829" s="128">
        <v>-25000</v>
      </c>
      <c r="J829" s="128">
        <v>965017</v>
      </c>
      <c r="K829" s="128"/>
      <c r="L829" s="128">
        <v>1146299</v>
      </c>
      <c r="M829" s="128">
        <v>1116053</v>
      </c>
      <c r="N829" s="134">
        <v>822788</v>
      </c>
      <c r="O829" s="130"/>
      <c r="P829" s="128">
        <v>100281</v>
      </c>
      <c r="Q829" s="128">
        <v>-512885</v>
      </c>
      <c r="R829" s="128">
        <v>3299524.0758405002</v>
      </c>
      <c r="S829" s="128">
        <v>2786639.0758405002</v>
      </c>
      <c r="T829" s="128">
        <v>93682</v>
      </c>
      <c r="U829" s="196"/>
      <c r="V829" s="128"/>
      <c r="W829" s="128">
        <v>-53802</v>
      </c>
      <c r="X829" s="131">
        <v>44902</v>
      </c>
      <c r="Y829" s="132" t="s">
        <v>60</v>
      </c>
    </row>
    <row r="830" spans="1:25" ht="14.25" customHeight="1">
      <c r="A830" s="9">
        <v>2022</v>
      </c>
      <c r="B830" s="10" t="s">
        <v>5412</v>
      </c>
      <c r="C830" s="10" t="s">
        <v>190</v>
      </c>
      <c r="D830" s="9" t="s">
        <v>21</v>
      </c>
      <c r="E830" s="11" t="s">
        <v>65</v>
      </c>
      <c r="F830" s="60" t="s">
        <v>5693</v>
      </c>
      <c r="G830" s="9" t="s">
        <v>20</v>
      </c>
      <c r="H830" s="58">
        <v>1561232</v>
      </c>
      <c r="I830" s="58"/>
      <c r="J830" s="58">
        <v>2422928</v>
      </c>
      <c r="K830" s="58">
        <v>356422</v>
      </c>
      <c r="L830" s="58">
        <v>2131927</v>
      </c>
      <c r="M830" s="58">
        <v>2209789</v>
      </c>
      <c r="N830" s="57">
        <v>2353856</v>
      </c>
      <c r="O830" s="62"/>
      <c r="P830" s="58">
        <v>508640</v>
      </c>
      <c r="Q830" s="58">
        <v>-678759</v>
      </c>
      <c r="R830" s="58">
        <v>4677873.2793522272</v>
      </c>
      <c r="S830" s="58">
        <v>3999114.2793522272</v>
      </c>
      <c r="T830" s="58">
        <v>190324</v>
      </c>
      <c r="U830" s="196"/>
      <c r="V830" s="58"/>
      <c r="W830" s="58">
        <v>650516</v>
      </c>
      <c r="X830" s="61">
        <v>44935</v>
      </c>
      <c r="Y830" s="10" t="s">
        <v>60</v>
      </c>
    </row>
    <row r="831" spans="1:25" ht="14.25" customHeight="1">
      <c r="A831" s="9">
        <v>2022</v>
      </c>
      <c r="B831" s="10" t="s">
        <v>816</v>
      </c>
      <c r="C831" s="9" t="s">
        <v>190</v>
      </c>
      <c r="D831" s="9" t="s">
        <v>21</v>
      </c>
      <c r="E831" s="11" t="s">
        <v>151</v>
      </c>
      <c r="F831" s="60" t="s">
        <v>815</v>
      </c>
      <c r="G831" s="9" t="s">
        <v>20</v>
      </c>
      <c r="H831" s="58">
        <v>7643825</v>
      </c>
      <c r="I831" s="58">
        <v>-56000</v>
      </c>
      <c r="J831" s="58">
        <v>25673757</v>
      </c>
      <c r="K831" s="58">
        <v>21129300</v>
      </c>
      <c r="L831" s="58">
        <v>73667079</v>
      </c>
      <c r="M831" s="58">
        <v>25027144</v>
      </c>
      <c r="N831" s="57">
        <v>7298173</v>
      </c>
      <c r="O831" s="62"/>
      <c r="P831" s="58">
        <v>3280486</v>
      </c>
      <c r="Q831" s="58">
        <v>-10989358</v>
      </c>
      <c r="R831" s="58">
        <v>74186492.624911815</v>
      </c>
      <c r="S831" s="58">
        <v>63197134.624911807</v>
      </c>
      <c r="T831" s="58">
        <v>2414279</v>
      </c>
      <c r="U831" s="196"/>
      <c r="V831" s="58">
        <v>5518386</v>
      </c>
      <c r="W831" s="58">
        <v>-17381982</v>
      </c>
      <c r="X831" s="61">
        <v>44939</v>
      </c>
      <c r="Y831" s="10" t="s">
        <v>60</v>
      </c>
    </row>
    <row r="832" spans="1:25" ht="14.25" customHeight="1">
      <c r="A832" s="9">
        <v>2022</v>
      </c>
      <c r="B832" s="9" t="s">
        <v>1828</v>
      </c>
      <c r="C832" s="9" t="s">
        <v>53</v>
      </c>
      <c r="D832" s="9" t="s">
        <v>21</v>
      </c>
      <c r="E832" s="11" t="s">
        <v>63</v>
      </c>
      <c r="F832" s="60">
        <v>50076</v>
      </c>
      <c r="G832" s="9" t="s">
        <v>20</v>
      </c>
      <c r="H832" s="58">
        <v>100279519</v>
      </c>
      <c r="I832" s="58">
        <v>-5232337</v>
      </c>
      <c r="J832" s="58">
        <v>62381478</v>
      </c>
      <c r="K832" s="58">
        <v>94740988</v>
      </c>
      <c r="L832" s="58">
        <v>144057524</v>
      </c>
      <c r="M832" s="58">
        <v>88715922</v>
      </c>
      <c r="N832" s="57"/>
      <c r="O832" s="62">
        <v>99395446</v>
      </c>
      <c r="P832" s="58">
        <v>14013193</v>
      </c>
      <c r="Q832" s="58">
        <v>-24989643</v>
      </c>
      <c r="R832" s="58">
        <v>105978108.7</v>
      </c>
      <c r="S832" s="58">
        <v>80988465.700000003</v>
      </c>
      <c r="T832" s="58">
        <v>10055096</v>
      </c>
      <c r="U832" s="196">
        <v>6621845</v>
      </c>
      <c r="V832" s="58">
        <v>28994228</v>
      </c>
      <c r="W832" s="58">
        <v>-25236928</v>
      </c>
      <c r="X832" s="61">
        <v>45016</v>
      </c>
      <c r="Y832" s="10" t="s">
        <v>60</v>
      </c>
    </row>
    <row r="833" spans="1:25" ht="14.25" customHeight="1">
      <c r="A833" s="9">
        <v>2022</v>
      </c>
      <c r="B833" s="10" t="s">
        <v>814</v>
      </c>
      <c r="C833" s="9" t="s">
        <v>190</v>
      </c>
      <c r="D833" s="9" t="s">
        <v>21</v>
      </c>
      <c r="E833" s="11" t="s">
        <v>63</v>
      </c>
      <c r="F833" s="60" t="s">
        <v>813</v>
      </c>
      <c r="G833" s="9" t="s">
        <v>20</v>
      </c>
      <c r="H833" s="58">
        <v>62126569</v>
      </c>
      <c r="I833" s="57">
        <v>-1580912</v>
      </c>
      <c r="J833" s="58">
        <v>288073970</v>
      </c>
      <c r="K833" s="58">
        <v>210780305</v>
      </c>
      <c r="L833" s="58">
        <v>338222633</v>
      </c>
      <c r="M833" s="58">
        <v>293059384</v>
      </c>
      <c r="O833" s="62">
        <v>71958424</v>
      </c>
      <c r="P833" s="58">
        <v>12954392</v>
      </c>
      <c r="Q833" s="58">
        <v>-163971920</v>
      </c>
      <c r="R833" s="58">
        <v>1086689532.54251</v>
      </c>
      <c r="S833" s="58">
        <v>922717612.54251015</v>
      </c>
      <c r="T833" s="58">
        <v>32635502</v>
      </c>
      <c r="U833" s="196">
        <v>-10373.65873015873</v>
      </c>
      <c r="V833" s="58">
        <v>18622334.34126984</v>
      </c>
      <c r="W833" s="58">
        <v>-204326043</v>
      </c>
      <c r="X833" s="61">
        <v>44894</v>
      </c>
      <c r="Y833" s="9" t="s">
        <v>115</v>
      </c>
    </row>
    <row r="834" spans="1:25" ht="14.25" customHeight="1">
      <c r="A834" s="9">
        <v>2022</v>
      </c>
      <c r="B834" s="9" t="s">
        <v>1827</v>
      </c>
      <c r="C834" s="9" t="s">
        <v>53</v>
      </c>
      <c r="D834" s="9" t="s">
        <v>21</v>
      </c>
      <c r="E834" s="11" t="s">
        <v>48</v>
      </c>
      <c r="F834" s="60">
        <v>50258</v>
      </c>
      <c r="G834" s="9" t="s">
        <v>20</v>
      </c>
      <c r="H834" s="58">
        <v>16280875</v>
      </c>
      <c r="I834" s="58">
        <v>-16787706</v>
      </c>
      <c r="J834" s="58">
        <v>98766135</v>
      </c>
      <c r="K834" s="58">
        <v>64806061</v>
      </c>
      <c r="L834" s="58">
        <v>240361431</v>
      </c>
      <c r="M834" s="58">
        <v>105807833</v>
      </c>
      <c r="N834" s="57"/>
      <c r="O834" s="62">
        <v>35096454</v>
      </c>
      <c r="P834" s="58">
        <v>25829539</v>
      </c>
      <c r="Q834" s="58">
        <v>-137035997</v>
      </c>
      <c r="R834" s="58">
        <v>561436918</v>
      </c>
      <c r="S834" s="58">
        <v>424400921</v>
      </c>
      <c r="T834" s="58">
        <v>18776352</v>
      </c>
      <c r="U834" s="196">
        <v>10724530</v>
      </c>
      <c r="V834" s="58">
        <v>12908773</v>
      </c>
      <c r="W834" s="58">
        <v>8005598</v>
      </c>
      <c r="X834" s="61">
        <v>45015</v>
      </c>
      <c r="Y834" s="9"/>
    </row>
    <row r="835" spans="1:25" ht="14.25" customHeight="1">
      <c r="A835" s="9">
        <v>2022</v>
      </c>
      <c r="B835" s="10" t="s">
        <v>43</v>
      </c>
      <c r="C835" s="9" t="s">
        <v>55</v>
      </c>
      <c r="D835" s="9" t="s">
        <v>21</v>
      </c>
      <c r="E835" s="11" t="s">
        <v>48</v>
      </c>
      <c r="F835" s="60" t="s">
        <v>57</v>
      </c>
      <c r="G835" s="9" t="s">
        <v>20</v>
      </c>
      <c r="H835" s="58">
        <v>105004207</v>
      </c>
      <c r="I835" s="58">
        <v>-105745691</v>
      </c>
      <c r="J835" s="58">
        <v>168463019</v>
      </c>
      <c r="K835" s="58">
        <v>36825576</v>
      </c>
      <c r="L835" s="58">
        <v>475041610</v>
      </c>
      <c r="M835" s="58">
        <v>307735123</v>
      </c>
      <c r="N835" s="57">
        <v>11254536</v>
      </c>
      <c r="O835" s="62">
        <v>166582236</v>
      </c>
      <c r="P835" s="58">
        <v>12021351</v>
      </c>
      <c r="Q835" s="68">
        <v>-138896378</v>
      </c>
      <c r="R835" s="58">
        <v>997457435.82578993</v>
      </c>
      <c r="S835" s="58">
        <v>858561057.82578993</v>
      </c>
      <c r="T835" s="58">
        <v>32481998</v>
      </c>
      <c r="U835" s="196">
        <v>109040496</v>
      </c>
      <c r="V835" s="58">
        <v>101016199</v>
      </c>
      <c r="W835" s="58">
        <v>130134379</v>
      </c>
      <c r="X835" s="61">
        <v>44925</v>
      </c>
      <c r="Y835" s="10" t="s">
        <v>62</v>
      </c>
    </row>
    <row r="836" spans="1:25" ht="14.25" customHeight="1">
      <c r="A836" s="9">
        <v>2022</v>
      </c>
      <c r="B836" s="10" t="s">
        <v>812</v>
      </c>
      <c r="C836" s="9" t="s">
        <v>190</v>
      </c>
      <c r="D836" s="9" t="s">
        <v>21</v>
      </c>
      <c r="E836" s="11" t="s">
        <v>48</v>
      </c>
      <c r="F836" s="60" t="s">
        <v>811</v>
      </c>
      <c r="G836" s="9" t="s">
        <v>20</v>
      </c>
      <c r="H836" s="58">
        <v>13695053</v>
      </c>
      <c r="I836" s="58">
        <v>-615268</v>
      </c>
      <c r="J836" s="58">
        <v>39716397</v>
      </c>
      <c r="K836" s="58">
        <v>13437879</v>
      </c>
      <c r="L836" s="58">
        <v>53603446</v>
      </c>
      <c r="M836" s="58">
        <v>40802111</v>
      </c>
      <c r="N836" s="57"/>
      <c r="O836" s="62">
        <v>12574756</v>
      </c>
      <c r="P836" s="58">
        <v>9891733</v>
      </c>
      <c r="Q836" s="58">
        <v>-23960927</v>
      </c>
      <c r="R836" s="58">
        <v>140433279.11184213</v>
      </c>
      <c r="S836" s="58">
        <v>116472352.11184213</v>
      </c>
      <c r="T836" s="58">
        <v>4404607</v>
      </c>
      <c r="U836" s="196">
        <v>5309949</v>
      </c>
      <c r="V836" s="58">
        <v>4382893</v>
      </c>
      <c r="W836" s="58">
        <v>-14448839</v>
      </c>
      <c r="X836" s="61">
        <v>45064</v>
      </c>
      <c r="Y836" s="10" t="s">
        <v>60</v>
      </c>
    </row>
    <row r="837" spans="1:25" ht="14.25" customHeight="1">
      <c r="A837" s="9">
        <v>2022</v>
      </c>
      <c r="B837" s="10" t="s">
        <v>140</v>
      </c>
      <c r="C837" s="9" t="s">
        <v>54</v>
      </c>
      <c r="D837" s="9" t="s">
        <v>21</v>
      </c>
      <c r="E837" s="11" t="s">
        <v>48</v>
      </c>
      <c r="F837" s="60">
        <v>99044</v>
      </c>
      <c r="G837" s="9" t="s">
        <v>20</v>
      </c>
      <c r="H837" s="58">
        <v>2508256</v>
      </c>
      <c r="I837" s="58"/>
      <c r="J837" s="58">
        <v>5613811</v>
      </c>
      <c r="K837" s="58">
        <v>4226289</v>
      </c>
      <c r="L837" s="58">
        <v>30191924</v>
      </c>
      <c r="M837" s="58">
        <v>5996963</v>
      </c>
      <c r="N837" s="57">
        <v>500</v>
      </c>
      <c r="O837" s="62">
        <v>7999298</v>
      </c>
      <c r="P837" s="58">
        <v>5981466</v>
      </c>
      <c r="Q837" s="58">
        <v>-359552</v>
      </c>
      <c r="R837" s="58">
        <v>3070469.6840307433</v>
      </c>
      <c r="S837" s="58">
        <v>2710917.6840307433</v>
      </c>
      <c r="T837" s="58">
        <v>195723</v>
      </c>
      <c r="U837" s="196">
        <v>545122</v>
      </c>
      <c r="V837" s="58">
        <v>471828</v>
      </c>
      <c r="W837" s="58">
        <v>6403515</v>
      </c>
      <c r="X837" s="61">
        <v>44911</v>
      </c>
      <c r="Y837" s="10" t="s">
        <v>60</v>
      </c>
    </row>
    <row r="838" spans="1:25" ht="14.25" customHeight="1">
      <c r="A838" s="9">
        <v>2022</v>
      </c>
      <c r="B838" s="10" t="s">
        <v>810</v>
      </c>
      <c r="C838" s="9" t="s">
        <v>190</v>
      </c>
      <c r="D838" s="9" t="s">
        <v>21</v>
      </c>
      <c r="E838" s="11" t="s">
        <v>48</v>
      </c>
      <c r="F838" s="60" t="s">
        <v>809</v>
      </c>
      <c r="G838" s="9" t="s">
        <v>20</v>
      </c>
      <c r="H838" s="58">
        <v>51453990</v>
      </c>
      <c r="I838" s="58"/>
      <c r="J838" s="58">
        <v>213497286</v>
      </c>
      <c r="K838" s="58">
        <v>513199175</v>
      </c>
      <c r="L838" s="58">
        <v>289196123</v>
      </c>
      <c r="M838" s="58">
        <v>235486804</v>
      </c>
      <c r="N838" s="57"/>
      <c r="O838" s="62">
        <v>75738607</v>
      </c>
      <c r="P838" s="58">
        <v>20227134</v>
      </c>
      <c r="Q838" s="58">
        <v>-117216388</v>
      </c>
      <c r="R838" s="58">
        <v>803072297.4177227</v>
      </c>
      <c r="S838" s="58">
        <v>685855909.4177227</v>
      </c>
      <c r="T838" s="58">
        <v>22873150</v>
      </c>
      <c r="U838" s="196">
        <v>45108</v>
      </c>
      <c r="V838" s="58">
        <v>76005409</v>
      </c>
      <c r="W838" s="58">
        <v>-166284699</v>
      </c>
      <c r="X838" s="61">
        <v>44909</v>
      </c>
      <c r="Y838" s="10" t="s">
        <v>60</v>
      </c>
    </row>
    <row r="839" spans="1:25" ht="14.25" customHeight="1">
      <c r="A839" s="9">
        <v>2022</v>
      </c>
      <c r="B839" s="9" t="s">
        <v>1826</v>
      </c>
      <c r="C839" s="9" t="s">
        <v>53</v>
      </c>
      <c r="D839" s="9" t="s">
        <v>21</v>
      </c>
      <c r="E839" s="11" t="s">
        <v>28</v>
      </c>
      <c r="F839" s="60" t="s">
        <v>1825</v>
      </c>
      <c r="G839" s="9" t="s">
        <v>20</v>
      </c>
      <c r="H839" s="58">
        <v>43550241</v>
      </c>
      <c r="I839" s="58">
        <v>-2883445</v>
      </c>
      <c r="J839" s="58">
        <v>56525463</v>
      </c>
      <c r="K839" s="58">
        <v>102333922</v>
      </c>
      <c r="L839" s="58">
        <v>109812216</v>
      </c>
      <c r="M839" s="58">
        <v>65556521</v>
      </c>
      <c r="N839" s="57"/>
      <c r="O839" s="62">
        <v>44573091</v>
      </c>
      <c r="P839" s="58">
        <v>7131452</v>
      </c>
      <c r="Q839" s="58">
        <v>-77648157</v>
      </c>
      <c r="R839" s="58">
        <v>377976287</v>
      </c>
      <c r="S839" s="58">
        <v>300328130</v>
      </c>
      <c r="T839" s="58">
        <v>12909041</v>
      </c>
      <c r="U839" s="196"/>
      <c r="V839" s="58">
        <v>4786498</v>
      </c>
      <c r="W839" s="58">
        <v>-41399785</v>
      </c>
      <c r="X839" s="61">
        <v>45098</v>
      </c>
      <c r="Y839" s="9"/>
    </row>
    <row r="840" spans="1:25" ht="14.25" customHeight="1">
      <c r="A840" s="9">
        <v>2022</v>
      </c>
      <c r="B840" s="10" t="s">
        <v>808</v>
      </c>
      <c r="C840" s="9" t="s">
        <v>190</v>
      </c>
      <c r="D840" s="9" t="s">
        <v>21</v>
      </c>
      <c r="E840" s="11" t="s">
        <v>28</v>
      </c>
      <c r="F840" s="60" t="s">
        <v>807</v>
      </c>
      <c r="G840" s="9" t="s">
        <v>20</v>
      </c>
      <c r="H840" s="58">
        <v>25018126</v>
      </c>
      <c r="I840" s="58"/>
      <c r="J840" s="58">
        <v>73639383</v>
      </c>
      <c r="K840" s="58">
        <v>37236683</v>
      </c>
      <c r="L840" s="58">
        <v>92050485</v>
      </c>
      <c r="M840" s="58">
        <v>84947929</v>
      </c>
      <c r="N840" s="56">
        <v>31718447</v>
      </c>
      <c r="O840" s="62"/>
      <c r="P840" s="58">
        <v>5674063</v>
      </c>
      <c r="Q840" s="58">
        <v>-36426857</v>
      </c>
      <c r="R840" s="58">
        <v>250443243.67886266</v>
      </c>
      <c r="S840" s="58">
        <v>214016386.67886266</v>
      </c>
      <c r="T840" s="58">
        <v>7034809</v>
      </c>
      <c r="U840" s="196"/>
      <c r="V840" s="58">
        <v>15972983</v>
      </c>
      <c r="W840" s="58">
        <v>-55331983</v>
      </c>
      <c r="X840" s="61">
        <v>44910</v>
      </c>
      <c r="Y840" s="10" t="s">
        <v>60</v>
      </c>
    </row>
    <row r="841" spans="1:25" ht="14.25" customHeight="1">
      <c r="A841" s="9">
        <v>2022</v>
      </c>
      <c r="B841" s="10" t="s">
        <v>806</v>
      </c>
      <c r="C841" s="9" t="s">
        <v>190</v>
      </c>
      <c r="D841" s="9" t="s">
        <v>21</v>
      </c>
      <c r="E841" s="11" t="s">
        <v>52</v>
      </c>
      <c r="F841" s="60" t="s">
        <v>805</v>
      </c>
      <c r="G841" s="9" t="s">
        <v>20</v>
      </c>
      <c r="H841" s="58">
        <v>27711111</v>
      </c>
      <c r="I841" s="58"/>
      <c r="J841" s="58">
        <v>152228445</v>
      </c>
      <c r="K841" s="58">
        <v>414460171</v>
      </c>
      <c r="L841" s="58">
        <v>245938366</v>
      </c>
      <c r="M841" s="58">
        <v>157778688</v>
      </c>
      <c r="N841" s="57">
        <v>53363016</v>
      </c>
      <c r="O841" s="62"/>
      <c r="P841" s="58">
        <v>24275951</v>
      </c>
      <c r="Q841" s="58">
        <v>-84224000</v>
      </c>
      <c r="R841" s="58">
        <v>569480639.8029201</v>
      </c>
      <c r="S841" s="58">
        <v>485256639.8029201</v>
      </c>
      <c r="T841" s="58">
        <v>19539339</v>
      </c>
      <c r="U841" s="196"/>
      <c r="V841" s="58">
        <v>22549681</v>
      </c>
      <c r="W841" s="58">
        <v>-106984095</v>
      </c>
      <c r="X841" s="61">
        <v>44903</v>
      </c>
      <c r="Y841" s="10" t="s">
        <v>60</v>
      </c>
    </row>
    <row r="842" spans="1:25" ht="14.25" customHeight="1">
      <c r="A842" s="9">
        <v>2022</v>
      </c>
      <c r="B842" s="10" t="s">
        <v>804</v>
      </c>
      <c r="C842" s="9" t="s">
        <v>190</v>
      </c>
      <c r="D842" s="9" t="s">
        <v>21</v>
      </c>
      <c r="E842" s="11" t="s">
        <v>118</v>
      </c>
      <c r="F842" s="60" t="s">
        <v>803</v>
      </c>
      <c r="G842" s="9" t="s">
        <v>20</v>
      </c>
      <c r="H842" s="58">
        <v>1697181</v>
      </c>
      <c r="I842" s="58"/>
      <c r="J842" s="58">
        <v>20065018</v>
      </c>
      <c r="K842" s="58">
        <v>15018667</v>
      </c>
      <c r="L842" s="58">
        <v>21984329</v>
      </c>
      <c r="M842" s="58">
        <v>19745730</v>
      </c>
      <c r="O842" s="62">
        <v>3588576</v>
      </c>
      <c r="P842" s="58">
        <v>3362883</v>
      </c>
      <c r="Q842" s="58">
        <v>-7594579</v>
      </c>
      <c r="R842" s="58">
        <v>50474943.996710531</v>
      </c>
      <c r="S842" s="58">
        <v>42880364.996710531</v>
      </c>
      <c r="T842" s="58">
        <v>1617515</v>
      </c>
      <c r="U842" s="196"/>
      <c r="V842" s="58"/>
      <c r="W842" s="58">
        <v>-8148109</v>
      </c>
      <c r="X842" s="61">
        <v>44909</v>
      </c>
      <c r="Y842" s="10" t="s">
        <v>60</v>
      </c>
    </row>
    <row r="843" spans="1:25" ht="14.25" customHeight="1">
      <c r="A843" s="9">
        <v>2022</v>
      </c>
      <c r="B843" s="10" t="s">
        <v>2169</v>
      </c>
      <c r="C843" s="9" t="s">
        <v>53</v>
      </c>
      <c r="D843" s="9" t="s">
        <v>21</v>
      </c>
      <c r="E843" s="11" t="s">
        <v>68</v>
      </c>
      <c r="F843" s="60" t="s">
        <v>5518</v>
      </c>
      <c r="G843" s="9" t="s">
        <v>20</v>
      </c>
      <c r="H843" s="58">
        <v>2807618</v>
      </c>
      <c r="I843" s="58"/>
      <c r="J843" s="58">
        <v>4693413</v>
      </c>
      <c r="K843" s="58">
        <v>3809848</v>
      </c>
      <c r="L843" s="58">
        <v>11168368</v>
      </c>
      <c r="M843" s="58">
        <v>5702452</v>
      </c>
      <c r="N843" s="57"/>
      <c r="O843" s="62">
        <v>3444585</v>
      </c>
      <c r="P843" s="58">
        <v>235613</v>
      </c>
      <c r="Q843" s="58">
        <v>-3465013</v>
      </c>
      <c r="R843" s="58">
        <v>21848861.344537813</v>
      </c>
      <c r="S843" s="58">
        <v>18383848.344537813</v>
      </c>
      <c r="T843" s="58">
        <v>627175</v>
      </c>
      <c r="U843" s="196"/>
      <c r="V843" s="58"/>
      <c r="W843" s="58">
        <v>-1680724</v>
      </c>
      <c r="X843" s="61">
        <v>45012</v>
      </c>
      <c r="Y843" s="10" t="s">
        <v>60</v>
      </c>
    </row>
    <row r="844" spans="1:25" ht="14.25" customHeight="1">
      <c r="A844" s="9">
        <v>2022</v>
      </c>
      <c r="B844" s="10" t="s">
        <v>802</v>
      </c>
      <c r="C844" s="9" t="s">
        <v>190</v>
      </c>
      <c r="D844" s="9" t="s">
        <v>21</v>
      </c>
      <c r="E844" s="11" t="s">
        <v>68</v>
      </c>
      <c r="F844" s="60" t="s">
        <v>801</v>
      </c>
      <c r="G844" s="9" t="s">
        <v>20</v>
      </c>
      <c r="H844" s="58">
        <v>4783507</v>
      </c>
      <c r="I844" s="58">
        <v>-1000000</v>
      </c>
      <c r="J844" s="58">
        <v>10294030</v>
      </c>
      <c r="K844" s="58">
        <v>70646</v>
      </c>
      <c r="L844" s="58">
        <v>11601814</v>
      </c>
      <c r="M844" s="58">
        <v>11354054</v>
      </c>
      <c r="N844" s="56">
        <v>5497135</v>
      </c>
      <c r="O844" s="62"/>
      <c r="P844" s="58">
        <v>725960</v>
      </c>
      <c r="Q844" s="58">
        <v>-4773830</v>
      </c>
      <c r="R844" s="58">
        <v>32343263.157894738</v>
      </c>
      <c r="S844" s="58">
        <v>27569433.157894738</v>
      </c>
      <c r="T844" s="58">
        <v>961427</v>
      </c>
      <c r="U844" s="196"/>
      <c r="V844" s="58"/>
      <c r="W844" s="58">
        <v>943264</v>
      </c>
      <c r="X844" s="61">
        <v>44960</v>
      </c>
      <c r="Y844" s="10" t="s">
        <v>60</v>
      </c>
    </row>
    <row r="845" spans="1:25" ht="14.25" customHeight="1">
      <c r="A845" s="9">
        <v>2022</v>
      </c>
      <c r="B845" s="10" t="s">
        <v>1663</v>
      </c>
      <c r="C845" s="9" t="s">
        <v>55</v>
      </c>
      <c r="D845" s="9" t="s">
        <v>21</v>
      </c>
      <c r="E845" s="11" t="s">
        <v>68</v>
      </c>
      <c r="F845" s="60" t="s">
        <v>57</v>
      </c>
      <c r="G845" s="9" t="s">
        <v>20</v>
      </c>
      <c r="H845" s="58">
        <v>40072151</v>
      </c>
      <c r="I845" s="58">
        <v>-11011478</v>
      </c>
      <c r="J845" s="58">
        <v>83267333</v>
      </c>
      <c r="K845" s="58">
        <v>51660812</v>
      </c>
      <c r="L845" s="58">
        <v>234312944</v>
      </c>
      <c r="M845" s="58">
        <v>79103950</v>
      </c>
      <c r="N845" s="57"/>
      <c r="O845" s="62">
        <v>39543569</v>
      </c>
      <c r="P845" s="58">
        <v>6944852</v>
      </c>
      <c r="Q845" s="58">
        <v>-151734656</v>
      </c>
      <c r="R845" s="58">
        <v>594112077.03990364</v>
      </c>
      <c r="S845" s="58">
        <v>442377421.0399037</v>
      </c>
      <c r="T845" s="58">
        <v>24799814</v>
      </c>
      <c r="U845" s="196">
        <v>41521330</v>
      </c>
      <c r="V845" s="58">
        <v>50118250</v>
      </c>
      <c r="W845" s="58">
        <v>-119360110</v>
      </c>
      <c r="X845" s="61">
        <v>45079</v>
      </c>
      <c r="Y845" s="10" t="s">
        <v>60</v>
      </c>
    </row>
    <row r="846" spans="1:25" ht="14.25" customHeight="1">
      <c r="A846" s="9">
        <v>2022</v>
      </c>
      <c r="B846" s="10" t="s">
        <v>800</v>
      </c>
      <c r="C846" s="9" t="s">
        <v>190</v>
      </c>
      <c r="D846" s="9" t="s">
        <v>21</v>
      </c>
      <c r="E846" s="11" t="s">
        <v>68</v>
      </c>
      <c r="F846" s="60" t="s">
        <v>799</v>
      </c>
      <c r="G846" s="9" t="s">
        <v>20</v>
      </c>
      <c r="H846" s="58">
        <v>7892679</v>
      </c>
      <c r="I846" s="58"/>
      <c r="J846" s="58">
        <v>15876394</v>
      </c>
      <c r="K846" s="58">
        <v>696464</v>
      </c>
      <c r="L846" s="58">
        <v>28823652</v>
      </c>
      <c r="M846" s="58">
        <v>17266328</v>
      </c>
      <c r="O846" s="62">
        <v>7954642</v>
      </c>
      <c r="P846" s="58">
        <v>1925708</v>
      </c>
      <c r="Q846" s="58">
        <v>-12903059</v>
      </c>
      <c r="R846" s="58">
        <v>78419357.565789491</v>
      </c>
      <c r="S846" s="58">
        <v>65516298.565789483</v>
      </c>
      <c r="T846" s="58">
        <v>1729470</v>
      </c>
      <c r="U846" s="196"/>
      <c r="V846" s="58"/>
      <c r="W846" s="58">
        <v>-4806254</v>
      </c>
      <c r="X846" s="61">
        <v>44957</v>
      </c>
      <c r="Y846" s="10" t="s">
        <v>60</v>
      </c>
    </row>
    <row r="847" spans="1:25" ht="14.25" customHeight="1">
      <c r="A847" s="9">
        <v>2022</v>
      </c>
      <c r="B847" s="10" t="s">
        <v>798</v>
      </c>
      <c r="C847" s="9" t="s">
        <v>190</v>
      </c>
      <c r="D847" s="9" t="s">
        <v>21</v>
      </c>
      <c r="E847" s="11" t="s">
        <v>68</v>
      </c>
      <c r="F847" s="60" t="s">
        <v>797</v>
      </c>
      <c r="G847" s="9" t="s">
        <v>20</v>
      </c>
      <c r="H847" s="58">
        <v>3921756</v>
      </c>
      <c r="I847" s="58">
        <v>-5000</v>
      </c>
      <c r="J847" s="58">
        <v>44116311</v>
      </c>
      <c r="K847" s="58">
        <v>51598857</v>
      </c>
      <c r="L847" s="58">
        <v>55213776</v>
      </c>
      <c r="M847" s="58">
        <v>43294098</v>
      </c>
      <c r="N847" s="57"/>
      <c r="O847" s="62">
        <v>4308336</v>
      </c>
      <c r="P847" s="58">
        <v>3830505</v>
      </c>
      <c r="Q847" s="58">
        <v>-21824006</v>
      </c>
      <c r="R847" s="58">
        <v>145908121.62828949</v>
      </c>
      <c r="S847" s="58">
        <v>124084115.62828949</v>
      </c>
      <c r="T847" s="58">
        <v>4500938</v>
      </c>
      <c r="U847" s="196"/>
      <c r="V847" s="58">
        <v>4761170</v>
      </c>
      <c r="W847" s="58">
        <v>-30827785</v>
      </c>
      <c r="X847" s="61">
        <v>44953</v>
      </c>
      <c r="Y847" s="10" t="s">
        <v>60</v>
      </c>
    </row>
    <row r="848" spans="1:25" ht="14.25" customHeight="1">
      <c r="A848" s="9">
        <v>2022</v>
      </c>
      <c r="B848" s="30" t="s">
        <v>5524</v>
      </c>
      <c r="C848" s="9" t="s">
        <v>190</v>
      </c>
      <c r="D848" s="9" t="s">
        <v>21</v>
      </c>
      <c r="E848" s="11" t="s">
        <v>76</v>
      </c>
      <c r="F848" s="60" t="s">
        <v>5525</v>
      </c>
      <c r="G848" s="9" t="s">
        <v>20</v>
      </c>
      <c r="H848" s="58">
        <v>2473135</v>
      </c>
      <c r="I848" s="58">
        <v>-50000</v>
      </c>
      <c r="J848" s="58">
        <v>4142542</v>
      </c>
      <c r="K848" s="58">
        <v>3462505</v>
      </c>
      <c r="L848" s="58">
        <v>7269357</v>
      </c>
      <c r="M848" s="58">
        <v>3503441</v>
      </c>
      <c r="N848" s="62">
        <v>2604947</v>
      </c>
      <c r="O848" s="62"/>
      <c r="P848" s="58">
        <v>853725</v>
      </c>
      <c r="Q848" s="58">
        <v>-3382000</v>
      </c>
      <c r="R848" s="58">
        <v>22476416</v>
      </c>
      <c r="S848" s="58">
        <v>19094416</v>
      </c>
      <c r="T848" s="58">
        <v>684417</v>
      </c>
      <c r="U848" s="196"/>
      <c r="V848" s="58">
        <v>38000</v>
      </c>
      <c r="W848" s="58">
        <v>-3177351</v>
      </c>
      <c r="X848" s="61">
        <v>44904</v>
      </c>
      <c r="Y848" s="10" t="s">
        <v>60</v>
      </c>
    </row>
    <row r="849" spans="1:25" ht="14.25" customHeight="1">
      <c r="A849" s="9">
        <v>2022</v>
      </c>
      <c r="B849" s="10" t="s">
        <v>796</v>
      </c>
      <c r="C849" s="9" t="s">
        <v>190</v>
      </c>
      <c r="D849" s="9" t="s">
        <v>21</v>
      </c>
      <c r="E849" s="11" t="s">
        <v>29</v>
      </c>
      <c r="F849" s="60" t="s">
        <v>795</v>
      </c>
      <c r="G849" s="9" t="s">
        <v>20</v>
      </c>
      <c r="H849" s="58">
        <v>36535511</v>
      </c>
      <c r="I849" s="58">
        <v>-400000</v>
      </c>
      <c r="J849" s="58">
        <v>140707239</v>
      </c>
      <c r="K849" s="58">
        <v>310410394</v>
      </c>
      <c r="L849" s="58">
        <v>169709384</v>
      </c>
      <c r="M849" s="58">
        <v>145089940</v>
      </c>
      <c r="O849" s="62">
        <v>51681929</v>
      </c>
      <c r="P849" s="58">
        <v>11248160</v>
      </c>
      <c r="Q849" s="58">
        <v>-80775720</v>
      </c>
      <c r="R849" s="58">
        <v>488952872.06477737</v>
      </c>
      <c r="S849" s="58">
        <v>408177152.06477737</v>
      </c>
      <c r="T849" s="58">
        <v>15893412</v>
      </c>
      <c r="U849" s="196">
        <v>3011790</v>
      </c>
      <c r="V849" s="58">
        <v>23918304</v>
      </c>
      <c r="W849" s="58">
        <v>-169521125</v>
      </c>
      <c r="X849" s="61">
        <v>44964</v>
      </c>
      <c r="Y849" s="10" t="s">
        <v>60</v>
      </c>
    </row>
    <row r="850" spans="1:25" ht="14.25" customHeight="1">
      <c r="A850" s="51">
        <v>2022</v>
      </c>
      <c r="B850" s="132" t="s">
        <v>5224</v>
      </c>
      <c r="C850" s="132" t="s">
        <v>190</v>
      </c>
      <c r="D850" s="51" t="s">
        <v>21</v>
      </c>
      <c r="E850" s="51" t="s">
        <v>109</v>
      </c>
      <c r="F850" s="127" t="s">
        <v>5694</v>
      </c>
      <c r="G850" s="51" t="s">
        <v>20</v>
      </c>
      <c r="H850" s="128">
        <v>1928291</v>
      </c>
      <c r="I850" s="128"/>
      <c r="J850" s="128">
        <v>3011423</v>
      </c>
      <c r="K850" s="128">
        <v>8282</v>
      </c>
      <c r="L850" s="128">
        <v>3032602</v>
      </c>
      <c r="M850" s="128">
        <v>3228546</v>
      </c>
      <c r="N850" s="133"/>
      <c r="O850" s="130">
        <v>2318495</v>
      </c>
      <c r="P850" s="128">
        <v>295657</v>
      </c>
      <c r="Q850" s="128">
        <v>-1334042</v>
      </c>
      <c r="R850" s="128">
        <v>9168268.4210526329</v>
      </c>
      <c r="S850" s="128">
        <v>7834226.4210526329</v>
      </c>
      <c r="T850" s="128">
        <v>281935</v>
      </c>
      <c r="U850" s="196"/>
      <c r="V850" s="128">
        <v>561721</v>
      </c>
      <c r="W850" s="128">
        <v>-333043</v>
      </c>
      <c r="X850" s="131">
        <v>44879</v>
      </c>
      <c r="Y850" s="132" t="s">
        <v>60</v>
      </c>
    </row>
    <row r="851" spans="1:25" ht="14.25" customHeight="1">
      <c r="A851" s="9">
        <v>2022</v>
      </c>
      <c r="B851" s="10" t="s">
        <v>794</v>
      </c>
      <c r="C851" s="9" t="s">
        <v>190</v>
      </c>
      <c r="D851" s="9" t="s">
        <v>21</v>
      </c>
      <c r="E851" s="11" t="s">
        <v>109</v>
      </c>
      <c r="F851" s="60" t="s">
        <v>793</v>
      </c>
      <c r="G851" s="9" t="s">
        <v>20</v>
      </c>
      <c r="H851" s="58">
        <v>2570672</v>
      </c>
      <c r="I851" s="58"/>
      <c r="J851" s="58">
        <v>4044385</v>
      </c>
      <c r="K851" s="58">
        <v>4575231</v>
      </c>
      <c r="L851" s="58">
        <v>28269652</v>
      </c>
      <c r="M851" s="58">
        <v>4391228</v>
      </c>
      <c r="O851" s="62">
        <v>2671620</v>
      </c>
      <c r="P851" s="58">
        <v>798944</v>
      </c>
      <c r="Q851" s="58">
        <v>-11865300</v>
      </c>
      <c r="R851" s="58">
        <v>80336679.029605269</v>
      </c>
      <c r="S851" s="58">
        <v>68471379.029605269</v>
      </c>
      <c r="T851" s="58">
        <v>2479918</v>
      </c>
      <c r="U851" s="196"/>
      <c r="V851" s="58">
        <v>468004</v>
      </c>
      <c r="W851" s="58">
        <v>-12512368</v>
      </c>
      <c r="X851" s="61">
        <v>44984</v>
      </c>
      <c r="Y851" s="10" t="s">
        <v>60</v>
      </c>
    </row>
    <row r="852" spans="1:25" ht="14.25" customHeight="1">
      <c r="A852" s="9">
        <v>2022</v>
      </c>
      <c r="B852" s="9" t="s">
        <v>1824</v>
      </c>
      <c r="C852" s="9" t="s">
        <v>53</v>
      </c>
      <c r="D852" s="9" t="s">
        <v>21</v>
      </c>
      <c r="E852" s="11" t="s">
        <v>29</v>
      </c>
      <c r="F852" s="60">
        <v>50916</v>
      </c>
      <c r="G852" s="9" t="s">
        <v>20</v>
      </c>
      <c r="H852" s="58">
        <v>60008239</v>
      </c>
      <c r="I852" s="58">
        <v>-10454000</v>
      </c>
      <c r="J852" s="58">
        <v>63783059</v>
      </c>
      <c r="K852" s="58">
        <v>71418157</v>
      </c>
      <c r="L852" s="58">
        <v>93549798</v>
      </c>
      <c r="M852" s="58">
        <v>71684204</v>
      </c>
      <c r="N852" s="57"/>
      <c r="O852" s="62">
        <v>54962211</v>
      </c>
      <c r="P852" s="58">
        <v>5775244</v>
      </c>
      <c r="Q852" s="58">
        <v>-70643192</v>
      </c>
      <c r="R852" s="58">
        <v>338190989</v>
      </c>
      <c r="S852" s="58">
        <v>267547797</v>
      </c>
      <c r="T852" s="58">
        <v>9775773</v>
      </c>
      <c r="U852" s="196">
        <v>3532016</v>
      </c>
      <c r="V852" s="58">
        <v>6517938</v>
      </c>
      <c r="W852" s="58">
        <v>-16191512</v>
      </c>
      <c r="X852" s="61">
        <v>45016</v>
      </c>
      <c r="Y852" s="10" t="s">
        <v>60</v>
      </c>
    </row>
    <row r="853" spans="1:25" ht="14.25" customHeight="1">
      <c r="A853" s="9">
        <v>2022</v>
      </c>
      <c r="B853" s="10" t="s">
        <v>792</v>
      </c>
      <c r="C853" s="9" t="s">
        <v>190</v>
      </c>
      <c r="D853" s="9" t="s">
        <v>21</v>
      </c>
      <c r="E853" s="11" t="s">
        <v>29</v>
      </c>
      <c r="F853" s="60" t="s">
        <v>791</v>
      </c>
      <c r="G853" s="9" t="s">
        <v>20</v>
      </c>
      <c r="H853" s="58">
        <v>18402588</v>
      </c>
      <c r="I853" s="58">
        <v>-245517</v>
      </c>
      <c r="J853" s="58">
        <v>73538841</v>
      </c>
      <c r="K853" s="58">
        <v>86644725</v>
      </c>
      <c r="L853" s="58">
        <v>91684108</v>
      </c>
      <c r="M853" s="58">
        <v>80423082</v>
      </c>
      <c r="N853" s="57"/>
      <c r="O853" s="62">
        <v>24781116</v>
      </c>
      <c r="P853" s="58">
        <v>6201080</v>
      </c>
      <c r="Q853" s="58">
        <v>-39198032</v>
      </c>
      <c r="R853" s="58">
        <v>270699442.26973689</v>
      </c>
      <c r="S853" s="58">
        <v>231501410.26973686</v>
      </c>
      <c r="T853" s="58">
        <v>7441915</v>
      </c>
      <c r="U853" s="196"/>
      <c r="V853" s="58">
        <v>14939211</v>
      </c>
      <c r="W853" s="58">
        <v>-70833811</v>
      </c>
      <c r="X853" s="61">
        <v>44952</v>
      </c>
      <c r="Y853" s="10" t="s">
        <v>60</v>
      </c>
    </row>
    <row r="854" spans="1:25" ht="14.25" customHeight="1">
      <c r="A854" s="9">
        <v>2022</v>
      </c>
      <c r="B854" s="10" t="s">
        <v>790</v>
      </c>
      <c r="C854" s="9" t="s">
        <v>190</v>
      </c>
      <c r="D854" s="9" t="s">
        <v>21</v>
      </c>
      <c r="E854" s="11" t="s">
        <v>34</v>
      </c>
      <c r="F854" s="60" t="s">
        <v>789</v>
      </c>
      <c r="G854" s="9" t="s">
        <v>20</v>
      </c>
      <c r="H854" s="58">
        <v>12925836</v>
      </c>
      <c r="I854" s="58">
        <v>-700000</v>
      </c>
      <c r="J854" s="58">
        <v>73647487</v>
      </c>
      <c r="K854" s="58">
        <v>65800703</v>
      </c>
      <c r="L854" s="58">
        <v>90040053</v>
      </c>
      <c r="M854" s="58">
        <v>79978549</v>
      </c>
      <c r="O854" s="62">
        <v>21248032</v>
      </c>
      <c r="P854" s="58">
        <v>7459855</v>
      </c>
      <c r="Q854" s="58">
        <v>-36479185</v>
      </c>
      <c r="R854" s="58">
        <v>252506053.03643727</v>
      </c>
      <c r="S854" s="58">
        <v>216026868.03643727</v>
      </c>
      <c r="T854" s="58">
        <v>7212312</v>
      </c>
      <c r="U854" s="196"/>
      <c r="V854" s="58">
        <v>13503947</v>
      </c>
      <c r="W854" s="58">
        <v>-45251006</v>
      </c>
      <c r="X854" s="61">
        <v>44971</v>
      </c>
      <c r="Y854" s="10" t="s">
        <v>60</v>
      </c>
    </row>
    <row r="855" spans="1:25" ht="14.25" customHeight="1">
      <c r="A855" s="9">
        <v>2022</v>
      </c>
      <c r="B855" s="9" t="s">
        <v>1823</v>
      </c>
      <c r="C855" s="9" t="s">
        <v>53</v>
      </c>
      <c r="D855" s="9" t="s">
        <v>21</v>
      </c>
      <c r="E855" s="11" t="s">
        <v>78</v>
      </c>
      <c r="F855" s="60">
        <v>51140</v>
      </c>
      <c r="G855" s="9" t="s">
        <v>20</v>
      </c>
      <c r="H855" s="58">
        <v>4336572</v>
      </c>
      <c r="I855" s="58">
        <v>-67527</v>
      </c>
      <c r="J855" s="58">
        <v>5943867</v>
      </c>
      <c r="K855" s="58">
        <v>9452000</v>
      </c>
      <c r="L855" s="58">
        <v>16231415</v>
      </c>
      <c r="M855" s="58">
        <v>5683977</v>
      </c>
      <c r="N855" s="57"/>
      <c r="O855" s="62">
        <v>4038248</v>
      </c>
      <c r="P855" s="58">
        <v>674778</v>
      </c>
      <c r="Q855" s="58">
        <v>-3289002</v>
      </c>
      <c r="R855" s="58">
        <v>16558267.529999999</v>
      </c>
      <c r="S855" s="58">
        <v>13269265.529999999</v>
      </c>
      <c r="T855" s="58">
        <v>928321</v>
      </c>
      <c r="U855" s="196"/>
      <c r="V855" s="58"/>
      <c r="W855" s="58">
        <v>3830489</v>
      </c>
      <c r="X855" s="61">
        <v>45175</v>
      </c>
      <c r="Y855" s="10" t="s">
        <v>60</v>
      </c>
    </row>
    <row r="856" spans="1:25" ht="14.25" customHeight="1">
      <c r="A856" s="9">
        <v>2022</v>
      </c>
      <c r="B856" s="10" t="s">
        <v>788</v>
      </c>
      <c r="C856" s="9" t="s">
        <v>190</v>
      </c>
      <c r="D856" s="9" t="s">
        <v>21</v>
      </c>
      <c r="E856" s="11" t="s">
        <v>78</v>
      </c>
      <c r="F856" s="60" t="s">
        <v>787</v>
      </c>
      <c r="G856" s="9" t="s">
        <v>20</v>
      </c>
      <c r="H856" s="58">
        <v>9495216</v>
      </c>
      <c r="I856" s="58"/>
      <c r="J856" s="58">
        <v>46214005</v>
      </c>
      <c r="K856" s="58">
        <v>49490862</v>
      </c>
      <c r="L856" s="58">
        <v>54791009</v>
      </c>
      <c r="M856" s="58">
        <v>49949013</v>
      </c>
      <c r="O856" s="62">
        <v>16709545</v>
      </c>
      <c r="P856" s="58">
        <v>7061466</v>
      </c>
      <c r="Q856" s="58">
        <v>-21710719</v>
      </c>
      <c r="R856" s="58">
        <v>145933902.42914981</v>
      </c>
      <c r="S856" s="58">
        <v>124223183.42914981</v>
      </c>
      <c r="T856" s="58">
        <v>4660267</v>
      </c>
      <c r="U856" s="196"/>
      <c r="V856" s="58">
        <v>5766722</v>
      </c>
      <c r="W856" s="58">
        <v>-29725075</v>
      </c>
      <c r="X856" s="61">
        <v>45088</v>
      </c>
      <c r="Y856" s="10" t="s">
        <v>60</v>
      </c>
    </row>
    <row r="857" spans="1:25" ht="14.25" customHeight="1">
      <c r="A857" s="9">
        <v>2022</v>
      </c>
      <c r="B857" s="9" t="s">
        <v>1822</v>
      </c>
      <c r="C857" s="9" t="s">
        <v>53</v>
      </c>
      <c r="D857" s="9" t="s">
        <v>21</v>
      </c>
      <c r="E857" s="11" t="s">
        <v>134</v>
      </c>
      <c r="F857" s="60">
        <v>51182</v>
      </c>
      <c r="G857" s="9" t="s">
        <v>20</v>
      </c>
      <c r="H857" s="58">
        <v>87732238</v>
      </c>
      <c r="I857" s="58">
        <v>-61482490</v>
      </c>
      <c r="J857" s="58">
        <v>210388223</v>
      </c>
      <c r="K857" s="58">
        <v>139568779</v>
      </c>
      <c r="L857" s="58">
        <v>337656271</v>
      </c>
      <c r="M857" s="58">
        <v>261772066</v>
      </c>
      <c r="N857" s="57"/>
      <c r="O857" s="62">
        <v>87600313</v>
      </c>
      <c r="P857" s="58">
        <v>17894535</v>
      </c>
      <c r="Q857" s="58">
        <v>-176246037</v>
      </c>
      <c r="R857" s="58">
        <v>1097710831</v>
      </c>
      <c r="S857" s="58">
        <v>921464794</v>
      </c>
      <c r="T857" s="58">
        <v>39548128</v>
      </c>
      <c r="U857" s="196">
        <v>34969715</v>
      </c>
      <c r="V857" s="58">
        <v>51603833</v>
      </c>
      <c r="W857" s="58">
        <v>20376345</v>
      </c>
      <c r="X857" s="61">
        <v>45002</v>
      </c>
      <c r="Y857" s="9"/>
    </row>
    <row r="858" spans="1:25" ht="14.25" customHeight="1">
      <c r="A858" s="9">
        <v>2022</v>
      </c>
      <c r="B858" s="10" t="s">
        <v>786</v>
      </c>
      <c r="C858" s="9" t="s">
        <v>190</v>
      </c>
      <c r="D858" s="9" t="s">
        <v>21</v>
      </c>
      <c r="E858" s="11" t="s">
        <v>134</v>
      </c>
      <c r="F858" s="60" t="s">
        <v>785</v>
      </c>
      <c r="G858" s="9" t="s">
        <v>20</v>
      </c>
      <c r="H858" s="58">
        <v>125165630</v>
      </c>
      <c r="I858" s="58">
        <v>-22731930</v>
      </c>
      <c r="J858" s="58">
        <v>365060213</v>
      </c>
      <c r="K858" s="58">
        <v>351522097</v>
      </c>
      <c r="L858" s="58">
        <v>428767463</v>
      </c>
      <c r="M858" s="58">
        <v>411872725</v>
      </c>
      <c r="O858" s="62">
        <v>168699016</v>
      </c>
      <c r="P858" s="58">
        <v>45286760</v>
      </c>
      <c r="Q858" s="58">
        <v>-191971086</v>
      </c>
      <c r="R858" s="58">
        <v>1301152365.0493422</v>
      </c>
      <c r="S858" s="58">
        <v>1109181279.0493422</v>
      </c>
      <c r="T858" s="58">
        <v>36714283</v>
      </c>
      <c r="U858" s="196"/>
      <c r="V858" s="58">
        <v>117524574</v>
      </c>
      <c r="W858" s="58">
        <v>-311594993</v>
      </c>
      <c r="X858" s="61">
        <v>45014</v>
      </c>
      <c r="Y858" s="10" t="s">
        <v>60</v>
      </c>
    </row>
    <row r="859" spans="1:25" ht="14.25" customHeight="1">
      <c r="A859" s="9">
        <v>2022</v>
      </c>
      <c r="B859" s="30" t="s">
        <v>5110</v>
      </c>
      <c r="C859" s="9" t="s">
        <v>190</v>
      </c>
      <c r="D859" s="9" t="s">
        <v>21</v>
      </c>
      <c r="E859" s="11" t="s">
        <v>71</v>
      </c>
      <c r="F859" s="60" t="s">
        <v>5563</v>
      </c>
      <c r="G859" s="9" t="s">
        <v>20</v>
      </c>
      <c r="H859" s="58">
        <v>629235</v>
      </c>
      <c r="I859" s="58"/>
      <c r="J859" s="58">
        <v>1134611</v>
      </c>
      <c r="K859" s="58">
        <v>545000</v>
      </c>
      <c r="L859" s="58">
        <v>1476215</v>
      </c>
      <c r="M859" s="58">
        <v>1190151</v>
      </c>
      <c r="O859" s="62">
        <v>879238</v>
      </c>
      <c r="P859" s="58">
        <v>127256</v>
      </c>
      <c r="Q859" s="58">
        <v>-401467</v>
      </c>
      <c r="R859" s="58">
        <v>2720807.0093843839</v>
      </c>
      <c r="S859" s="58">
        <v>2319340.0093843839</v>
      </c>
      <c r="T859" s="58">
        <v>82764</v>
      </c>
      <c r="U859" s="196"/>
      <c r="V859" s="58"/>
      <c r="W859" s="58">
        <v>7120</v>
      </c>
      <c r="X859" s="61">
        <v>44952</v>
      </c>
      <c r="Y859" s="10" t="s">
        <v>60</v>
      </c>
    </row>
    <row r="860" spans="1:25" ht="14.25" customHeight="1">
      <c r="A860" s="9">
        <v>2022</v>
      </c>
      <c r="B860" s="9" t="s">
        <v>1821</v>
      </c>
      <c r="C860" s="9" t="s">
        <v>53</v>
      </c>
      <c r="D860" s="9" t="s">
        <v>21</v>
      </c>
      <c r="E860" s="11" t="s">
        <v>63</v>
      </c>
      <c r="F860" s="60">
        <v>51560</v>
      </c>
      <c r="G860" s="9" t="s">
        <v>20</v>
      </c>
      <c r="H860" s="58">
        <v>40071412</v>
      </c>
      <c r="I860" s="58">
        <v>-7685</v>
      </c>
      <c r="J860" s="58">
        <v>27671273</v>
      </c>
      <c r="K860" s="58">
        <v>47410988</v>
      </c>
      <c r="L860" s="58">
        <v>75202916</v>
      </c>
      <c r="M860" s="58">
        <v>38762883</v>
      </c>
      <c r="O860" s="62">
        <v>43415340</v>
      </c>
      <c r="P860" s="58">
        <v>6289446</v>
      </c>
      <c r="Q860" s="58">
        <v>-13969054</v>
      </c>
      <c r="R860" s="58">
        <v>71673112.239999995</v>
      </c>
      <c r="S860" s="58">
        <v>57704058.240000002</v>
      </c>
      <c r="T860" s="58">
        <v>2434062</v>
      </c>
      <c r="U860" s="196">
        <v>13692193</v>
      </c>
      <c r="V860" s="58">
        <v>17024023</v>
      </c>
      <c r="W860" s="58">
        <v>61611797</v>
      </c>
      <c r="X860" s="61">
        <v>45200</v>
      </c>
      <c r="Y860" s="10" t="s">
        <v>60</v>
      </c>
    </row>
    <row r="861" spans="1:25" ht="14.25" customHeight="1">
      <c r="A861" s="9">
        <v>2022</v>
      </c>
      <c r="B861" s="10" t="s">
        <v>784</v>
      </c>
      <c r="C861" s="9" t="s">
        <v>190</v>
      </c>
      <c r="D861" s="9" t="s">
        <v>21</v>
      </c>
      <c r="E861" s="11" t="s">
        <v>151</v>
      </c>
      <c r="F861" s="60" t="s">
        <v>783</v>
      </c>
      <c r="G861" s="9" t="s">
        <v>20</v>
      </c>
      <c r="H861" s="58">
        <v>25150579</v>
      </c>
      <c r="I861" s="58">
        <v>-100000</v>
      </c>
      <c r="J861" s="58">
        <v>45344666</v>
      </c>
      <c r="K861" s="58">
        <v>80953083</v>
      </c>
      <c r="L861" s="58">
        <v>60254755</v>
      </c>
      <c r="M861" s="58">
        <v>48708724</v>
      </c>
      <c r="N861" s="62">
        <v>30113942</v>
      </c>
      <c r="O861" s="62"/>
      <c r="P861" s="58">
        <v>4044801</v>
      </c>
      <c r="Q861" s="58">
        <v>-20588121</v>
      </c>
      <c r="R861" s="58">
        <v>147079954.53358072</v>
      </c>
      <c r="S861" s="58">
        <v>126491833.53358072</v>
      </c>
      <c r="T861" s="58">
        <v>4091746</v>
      </c>
      <c r="U861" s="196"/>
      <c r="V861" s="58"/>
      <c r="W861" s="58">
        <v>-11029248</v>
      </c>
      <c r="X861" s="61">
        <v>44904</v>
      </c>
      <c r="Y861" s="10" t="s">
        <v>60</v>
      </c>
    </row>
    <row r="862" spans="1:25" ht="14.25" customHeight="1">
      <c r="A862" s="9">
        <v>2022</v>
      </c>
      <c r="B862" s="10" t="s">
        <v>139</v>
      </c>
      <c r="C862" s="9" t="s">
        <v>54</v>
      </c>
      <c r="D862" s="9" t="s">
        <v>21</v>
      </c>
      <c r="E862" s="11" t="s">
        <v>107</v>
      </c>
      <c r="F862" s="60">
        <v>99045</v>
      </c>
      <c r="G862" s="9" t="s">
        <v>20</v>
      </c>
      <c r="H862" s="58">
        <v>6956620</v>
      </c>
      <c r="I862" s="58">
        <v>-1277720</v>
      </c>
      <c r="J862" s="58">
        <v>10604869</v>
      </c>
      <c r="K862" s="58">
        <v>1378489</v>
      </c>
      <c r="L862" s="58">
        <v>13152738</v>
      </c>
      <c r="M862" s="58">
        <v>12168690</v>
      </c>
      <c r="N862" s="56">
        <v>6993217</v>
      </c>
      <c r="O862" s="62"/>
      <c r="P862" s="58">
        <v>430749</v>
      </c>
      <c r="Q862" s="58">
        <v>79526</v>
      </c>
      <c r="R862" s="58">
        <v>1967591</v>
      </c>
      <c r="S862" s="58">
        <v>2047117</v>
      </c>
      <c r="T862" s="58">
        <v>378714</v>
      </c>
      <c r="U862" s="196"/>
      <c r="V862" s="58"/>
      <c r="W862" s="58">
        <v>11136115</v>
      </c>
      <c r="X862" s="61">
        <v>45080</v>
      </c>
      <c r="Y862" s="9"/>
    </row>
    <row r="863" spans="1:25" ht="14.25" customHeight="1">
      <c r="A863" s="9">
        <v>2022</v>
      </c>
      <c r="B863" s="10" t="s">
        <v>782</v>
      </c>
      <c r="C863" s="9" t="s">
        <v>190</v>
      </c>
      <c r="D863" s="9" t="s">
        <v>21</v>
      </c>
      <c r="E863" s="11" t="s">
        <v>49</v>
      </c>
      <c r="F863" s="60" t="s">
        <v>781</v>
      </c>
      <c r="G863" s="9" t="s">
        <v>20</v>
      </c>
      <c r="H863" s="58">
        <v>5804400</v>
      </c>
      <c r="I863" s="58">
        <v>-25000</v>
      </c>
      <c r="J863" s="58">
        <v>8703146</v>
      </c>
      <c r="K863" s="58">
        <v>2349784</v>
      </c>
      <c r="L863" s="58">
        <v>9627647</v>
      </c>
      <c r="M863" s="58">
        <v>9043496</v>
      </c>
      <c r="O863" s="62">
        <v>7368273</v>
      </c>
      <c r="P863" s="58">
        <v>988785</v>
      </c>
      <c r="Q863" s="58">
        <v>-4246879</v>
      </c>
      <c r="R863" s="58">
        <v>29184692.71255061</v>
      </c>
      <c r="S863" s="58">
        <v>24937813.71255061</v>
      </c>
      <c r="T863" s="58">
        <v>870147</v>
      </c>
      <c r="U863" s="196"/>
      <c r="V863" s="58">
        <v>918755</v>
      </c>
      <c r="W863" s="58">
        <v>1177166</v>
      </c>
      <c r="X863" s="61">
        <v>44950</v>
      </c>
      <c r="Y863" s="10" t="s">
        <v>60</v>
      </c>
    </row>
    <row r="864" spans="1:25" ht="14.25" customHeight="1">
      <c r="A864" s="9">
        <v>2022</v>
      </c>
      <c r="B864" s="10" t="s">
        <v>5295</v>
      </c>
      <c r="C864" s="10" t="s">
        <v>190</v>
      </c>
      <c r="D864" s="9" t="s">
        <v>21</v>
      </c>
      <c r="E864" s="11" t="s">
        <v>96</v>
      </c>
      <c r="F864" s="60" t="s">
        <v>5695</v>
      </c>
      <c r="G864" s="9" t="s">
        <v>20</v>
      </c>
      <c r="H864" s="58">
        <v>1062647</v>
      </c>
      <c r="I864" s="58"/>
      <c r="J864" s="58">
        <v>2918531</v>
      </c>
      <c r="K864" s="58">
        <v>17046</v>
      </c>
      <c r="L864" s="58">
        <v>2944027</v>
      </c>
      <c r="M864" s="58">
        <v>3038393</v>
      </c>
      <c r="O864" s="62">
        <v>1364714</v>
      </c>
      <c r="P864" s="58">
        <v>381255</v>
      </c>
      <c r="Q864" s="58">
        <v>-1338121</v>
      </c>
      <c r="R864" s="58">
        <v>9180087.8542510122</v>
      </c>
      <c r="S864" s="58">
        <v>7841966.8542510122</v>
      </c>
      <c r="T864" s="58">
        <v>268165</v>
      </c>
      <c r="U864" s="196">
        <v>-92</v>
      </c>
      <c r="V864" s="58">
        <v>11500</v>
      </c>
      <c r="W864" s="58">
        <v>-806317</v>
      </c>
      <c r="X864" s="61">
        <v>44944</v>
      </c>
      <c r="Y864" s="10" t="s">
        <v>5444</v>
      </c>
    </row>
    <row r="865" spans="1:25" ht="14.25" customHeight="1">
      <c r="A865" s="9">
        <v>2022</v>
      </c>
      <c r="B865" s="10" t="s">
        <v>780</v>
      </c>
      <c r="C865" s="9" t="s">
        <v>190</v>
      </c>
      <c r="D865" s="9" t="s">
        <v>21</v>
      </c>
      <c r="E865" s="11" t="s">
        <v>182</v>
      </c>
      <c r="F865" s="60" t="s">
        <v>779</v>
      </c>
      <c r="G865" s="9" t="s">
        <v>20</v>
      </c>
      <c r="H865" s="58">
        <v>9464124</v>
      </c>
      <c r="I865" s="58">
        <v>-3500000</v>
      </c>
      <c r="J865" s="58">
        <v>82372777</v>
      </c>
      <c r="K865" s="58">
        <v>34469310</v>
      </c>
      <c r="L865" s="58">
        <v>86059117</v>
      </c>
      <c r="M865" s="58">
        <v>77262532</v>
      </c>
      <c r="O865" s="62">
        <v>20895945</v>
      </c>
      <c r="P865" s="58">
        <v>10002605</v>
      </c>
      <c r="Q865" s="58">
        <v>-37692747</v>
      </c>
      <c r="R865" s="58">
        <v>244577075.70850205</v>
      </c>
      <c r="S865" s="58">
        <v>206884328.70850205</v>
      </c>
      <c r="T865" s="58">
        <v>9126464</v>
      </c>
      <c r="U865" s="196"/>
      <c r="V865" s="58">
        <v>250539</v>
      </c>
      <c r="W865" s="58">
        <v>-39584277</v>
      </c>
      <c r="X865" s="61">
        <v>45063</v>
      </c>
      <c r="Y865" s="10" t="s">
        <v>60</v>
      </c>
    </row>
    <row r="866" spans="1:25" ht="14.25" customHeight="1">
      <c r="A866" s="9">
        <v>2022</v>
      </c>
      <c r="B866" s="10" t="s">
        <v>778</v>
      </c>
      <c r="C866" s="9" t="s">
        <v>190</v>
      </c>
      <c r="D866" s="9" t="s">
        <v>21</v>
      </c>
      <c r="E866" s="11" t="s">
        <v>127</v>
      </c>
      <c r="F866" s="60" t="s">
        <v>777</v>
      </c>
      <c r="G866" s="9" t="s">
        <v>20</v>
      </c>
      <c r="H866" s="58">
        <v>4732079</v>
      </c>
      <c r="I866" s="58">
        <v>-287479</v>
      </c>
      <c r="J866" s="58">
        <v>24375984</v>
      </c>
      <c r="K866" s="58">
        <v>31502978</v>
      </c>
      <c r="L866" s="58">
        <v>31086194</v>
      </c>
      <c r="M866" s="58">
        <v>27083601</v>
      </c>
      <c r="N866" s="56">
        <v>8023587</v>
      </c>
      <c r="O866" s="62"/>
      <c r="P866" s="58">
        <v>2880474</v>
      </c>
      <c r="Q866" s="58">
        <v>-12105575</v>
      </c>
      <c r="R866" s="58">
        <v>82574872.270728439</v>
      </c>
      <c r="S866" s="58">
        <v>70469297.270728439</v>
      </c>
      <c r="T866" s="58">
        <v>2355062</v>
      </c>
      <c r="U866" s="196"/>
      <c r="V866" s="58">
        <v>5566684</v>
      </c>
      <c r="W866" s="58">
        <v>-17724209</v>
      </c>
      <c r="X866" s="61">
        <v>45014</v>
      </c>
      <c r="Y866" s="10" t="s">
        <v>60</v>
      </c>
    </row>
    <row r="867" spans="1:25" ht="14.25" customHeight="1">
      <c r="A867" s="51">
        <v>2022</v>
      </c>
      <c r="B867" s="132" t="s">
        <v>138</v>
      </c>
      <c r="C867" s="51" t="s">
        <v>54</v>
      </c>
      <c r="D867" s="51" t="s">
        <v>21</v>
      </c>
      <c r="E867" s="51" t="s">
        <v>137</v>
      </c>
      <c r="F867" s="127">
        <v>99046</v>
      </c>
      <c r="G867" s="51" t="s">
        <v>20</v>
      </c>
      <c r="H867" s="128">
        <v>460623</v>
      </c>
      <c r="I867" s="128"/>
      <c r="J867" s="128">
        <v>15005187</v>
      </c>
      <c r="K867" s="128">
        <v>478009</v>
      </c>
      <c r="L867" s="128">
        <v>14922227</v>
      </c>
      <c r="M867" s="128">
        <v>14922227</v>
      </c>
      <c r="N867" s="134">
        <v>502202</v>
      </c>
      <c r="O867" s="130"/>
      <c r="P867" s="128">
        <v>728986</v>
      </c>
      <c r="Q867" s="128"/>
      <c r="R867" s="128"/>
      <c r="S867" s="128"/>
      <c r="T867" s="128"/>
      <c r="U867" s="196"/>
      <c r="V867" s="128">
        <v>239068</v>
      </c>
      <c r="W867" s="128">
        <v>-131558</v>
      </c>
      <c r="X867" s="131">
        <v>45011</v>
      </c>
      <c r="Y867" s="51"/>
    </row>
    <row r="868" spans="1:25" ht="14.25" customHeight="1">
      <c r="A868" s="9">
        <v>2022</v>
      </c>
      <c r="B868" s="9" t="s">
        <v>1820</v>
      </c>
      <c r="C868" s="9" t="s">
        <v>53</v>
      </c>
      <c r="D868" s="9" t="s">
        <v>21</v>
      </c>
      <c r="E868" s="11" t="s">
        <v>34</v>
      </c>
      <c r="F868" s="60">
        <v>52526</v>
      </c>
      <c r="G868" s="9" t="s">
        <v>20</v>
      </c>
      <c r="H868" s="58">
        <v>24258022</v>
      </c>
      <c r="I868" s="58">
        <v>-14988785</v>
      </c>
      <c r="J868" s="58">
        <v>53619759</v>
      </c>
      <c r="K868" s="58">
        <v>38397333</v>
      </c>
      <c r="L868" s="58">
        <v>138212452</v>
      </c>
      <c r="M868" s="58">
        <v>65364683</v>
      </c>
      <c r="N868" s="57"/>
      <c r="O868" s="62">
        <v>25682154</v>
      </c>
      <c r="P868" s="58">
        <v>6185680</v>
      </c>
      <c r="Q868" s="58">
        <v>-34555795</v>
      </c>
      <c r="R868" s="58">
        <v>204358128</v>
      </c>
      <c r="S868" s="58">
        <v>169802333</v>
      </c>
      <c r="T868" s="58">
        <v>7616136</v>
      </c>
      <c r="U868" s="196">
        <v>15172417</v>
      </c>
      <c r="V868" s="58">
        <v>47473308</v>
      </c>
      <c r="W868" s="58">
        <v>-34326532</v>
      </c>
      <c r="X868" s="61">
        <v>45005</v>
      </c>
      <c r="Y868" s="9"/>
    </row>
    <row r="869" spans="1:25" ht="14.25" customHeight="1">
      <c r="A869" s="9">
        <v>2022</v>
      </c>
      <c r="B869" s="10" t="s">
        <v>776</v>
      </c>
      <c r="C869" s="9" t="s">
        <v>190</v>
      </c>
      <c r="D869" s="9" t="s">
        <v>21</v>
      </c>
      <c r="E869" s="11" t="s">
        <v>34</v>
      </c>
      <c r="F869" s="60" t="s">
        <v>775</v>
      </c>
      <c r="G869" s="9" t="s">
        <v>20</v>
      </c>
      <c r="H869" s="58">
        <v>54594085</v>
      </c>
      <c r="I869" s="58">
        <v>-699043</v>
      </c>
      <c r="J869" s="58">
        <v>262681555</v>
      </c>
      <c r="K869" s="58">
        <v>380210430</v>
      </c>
      <c r="L869" s="58">
        <v>312173317</v>
      </c>
      <c r="M869" s="58">
        <v>269413489</v>
      </c>
      <c r="O869" s="62">
        <v>73687489</v>
      </c>
      <c r="P869" s="58">
        <v>23214298</v>
      </c>
      <c r="Q869" s="58">
        <v>-138237928</v>
      </c>
      <c r="R869" s="58">
        <v>821452168.97435892</v>
      </c>
      <c r="S869" s="58">
        <v>683214240.97435892</v>
      </c>
      <c r="T869" s="58">
        <v>28842457</v>
      </c>
      <c r="U869" s="196"/>
      <c r="V869" s="58">
        <v>44338371</v>
      </c>
      <c r="W869" s="58">
        <v>-266897351</v>
      </c>
      <c r="X869" s="61">
        <v>44984</v>
      </c>
      <c r="Y869" s="10" t="s">
        <v>60</v>
      </c>
    </row>
    <row r="870" spans="1:25" ht="14.25" customHeight="1">
      <c r="A870" s="9">
        <v>2022</v>
      </c>
      <c r="B870" s="10" t="s">
        <v>774</v>
      </c>
      <c r="C870" s="9" t="s">
        <v>190</v>
      </c>
      <c r="D870" s="9" t="s">
        <v>21</v>
      </c>
      <c r="E870" s="11" t="s">
        <v>71</v>
      </c>
      <c r="F870" s="60" t="s">
        <v>773</v>
      </c>
      <c r="G870" s="9" t="s">
        <v>20</v>
      </c>
      <c r="H870" s="58">
        <v>21430045</v>
      </c>
      <c r="I870" s="58">
        <v>-579586</v>
      </c>
      <c r="J870" s="58">
        <v>98475711</v>
      </c>
      <c r="K870" s="58">
        <v>233415115</v>
      </c>
      <c r="L870" s="58">
        <v>121439935</v>
      </c>
      <c r="M870" s="58">
        <v>103947862</v>
      </c>
      <c r="N870" s="57"/>
      <c r="O870" s="62">
        <v>31844099</v>
      </c>
      <c r="P870" s="58">
        <v>9984811</v>
      </c>
      <c r="Q870" s="58">
        <v>-49784195</v>
      </c>
      <c r="R870" s="58">
        <v>340173318.58552635</v>
      </c>
      <c r="S870" s="58">
        <v>290389123.58552635</v>
      </c>
      <c r="T870" s="58">
        <v>9987340</v>
      </c>
      <c r="U870" s="196"/>
      <c r="V870" s="58">
        <v>1161823</v>
      </c>
      <c r="W870" s="58">
        <v>-52021465</v>
      </c>
      <c r="X870" s="61">
        <v>45012</v>
      </c>
      <c r="Y870" s="10" t="s">
        <v>60</v>
      </c>
    </row>
    <row r="871" spans="1:25" ht="14.25" customHeight="1">
      <c r="A871" s="9">
        <v>2022</v>
      </c>
      <c r="B871" s="10" t="s">
        <v>5375</v>
      </c>
      <c r="C871" s="10" t="s">
        <v>190</v>
      </c>
      <c r="D871" s="9" t="s">
        <v>21</v>
      </c>
      <c r="E871" s="11" t="s">
        <v>195</v>
      </c>
      <c r="F871" s="60" t="s">
        <v>5696</v>
      </c>
      <c r="G871" s="9" t="s">
        <v>20</v>
      </c>
      <c r="H871" s="58">
        <v>1904625</v>
      </c>
      <c r="I871" s="58"/>
      <c r="J871" s="58">
        <v>2295197</v>
      </c>
      <c r="K871" s="58"/>
      <c r="L871" s="58">
        <v>2386000</v>
      </c>
      <c r="M871" s="58">
        <v>2383624</v>
      </c>
      <c r="N871" s="56">
        <v>2322716</v>
      </c>
      <c r="O871" s="62"/>
      <c r="P871" s="58">
        <v>519929</v>
      </c>
      <c r="Q871" s="58">
        <v>-888000</v>
      </c>
      <c r="R871" s="58">
        <v>6051012.1457489878</v>
      </c>
      <c r="S871" s="58">
        <v>5163012.1457489878</v>
      </c>
      <c r="T871" s="58">
        <v>196080</v>
      </c>
      <c r="U871" s="196"/>
      <c r="V871" s="58">
        <v>7000</v>
      </c>
      <c r="W871" s="58">
        <v>805000</v>
      </c>
      <c r="X871" s="61">
        <v>44908</v>
      </c>
      <c r="Y871" s="10" t="s">
        <v>60</v>
      </c>
    </row>
    <row r="872" spans="1:25" ht="14.25" customHeight="1">
      <c r="A872" s="9">
        <v>2022</v>
      </c>
      <c r="B872" s="10" t="s">
        <v>772</v>
      </c>
      <c r="C872" s="9" t="s">
        <v>190</v>
      </c>
      <c r="D872" s="9" t="s">
        <v>21</v>
      </c>
      <c r="E872" s="11" t="s">
        <v>63</v>
      </c>
      <c r="F872" s="60" t="s">
        <v>771</v>
      </c>
      <c r="G872" s="9" t="s">
        <v>20</v>
      </c>
      <c r="H872" s="58">
        <v>3904723</v>
      </c>
      <c r="I872" s="58">
        <v>-750000</v>
      </c>
      <c r="J872" s="58">
        <v>22476173</v>
      </c>
      <c r="K872" s="58">
        <v>14958930</v>
      </c>
      <c r="L872" s="58">
        <v>38583487</v>
      </c>
      <c r="M872" s="58">
        <v>24921719</v>
      </c>
      <c r="O872" s="62">
        <v>8143668</v>
      </c>
      <c r="P872" s="58">
        <v>2422799</v>
      </c>
      <c r="Q872" s="58">
        <v>-14943754</v>
      </c>
      <c r="R872" s="58">
        <v>100919673.68421054</v>
      </c>
      <c r="S872" s="58">
        <v>85975919.684210539</v>
      </c>
      <c r="T872" s="58">
        <v>3263090</v>
      </c>
      <c r="U872" s="196">
        <v>-958.53174603174602</v>
      </c>
      <c r="V872" s="58">
        <v>1841964.4682539683</v>
      </c>
      <c r="W872" s="58">
        <v>-18174297</v>
      </c>
      <c r="X872" s="61">
        <v>44999</v>
      </c>
      <c r="Y872" s="9" t="s">
        <v>115</v>
      </c>
    </row>
    <row r="873" spans="1:25" ht="14.25" customHeight="1">
      <c r="A873" s="9">
        <v>2022</v>
      </c>
      <c r="B873" s="10" t="s">
        <v>770</v>
      </c>
      <c r="C873" s="9" t="s">
        <v>190</v>
      </c>
      <c r="D873" s="9" t="s">
        <v>21</v>
      </c>
      <c r="E873" s="11" t="s">
        <v>98</v>
      </c>
      <c r="F873" s="60" t="s">
        <v>769</v>
      </c>
      <c r="G873" s="9" t="s">
        <v>20</v>
      </c>
      <c r="H873" s="58">
        <v>9564898</v>
      </c>
      <c r="I873" s="58"/>
      <c r="J873" s="58">
        <v>128913615</v>
      </c>
      <c r="K873" s="58">
        <v>251211000</v>
      </c>
      <c r="L873" s="58">
        <v>168497140</v>
      </c>
      <c r="M873" s="58">
        <v>134793069</v>
      </c>
      <c r="O873" s="62">
        <v>19670686</v>
      </c>
      <c r="P873" s="58">
        <v>4975422</v>
      </c>
      <c r="Q873" s="58">
        <v>-64695334</v>
      </c>
      <c r="R873" s="58">
        <v>436255007.28744942</v>
      </c>
      <c r="S873" s="58">
        <v>371559673.28744942</v>
      </c>
      <c r="T873" s="58">
        <v>12494265</v>
      </c>
      <c r="U873" s="196"/>
      <c r="V873" s="58">
        <v>32619986</v>
      </c>
      <c r="W873" s="58">
        <v>-119027382</v>
      </c>
      <c r="X873" s="61">
        <v>44949</v>
      </c>
      <c r="Y873" s="10" t="s">
        <v>60</v>
      </c>
    </row>
    <row r="874" spans="1:25" ht="14.25" customHeight="1">
      <c r="A874" s="9">
        <v>2022</v>
      </c>
      <c r="B874" s="30" t="s">
        <v>5613</v>
      </c>
      <c r="C874" s="9" t="s">
        <v>190</v>
      </c>
      <c r="D874" s="9" t="s">
        <v>21</v>
      </c>
      <c r="E874" s="11" t="s">
        <v>84</v>
      </c>
      <c r="F874" s="60" t="s">
        <v>5614</v>
      </c>
      <c r="G874" s="9" t="s">
        <v>20</v>
      </c>
      <c r="H874" s="58">
        <v>3471135</v>
      </c>
      <c r="I874" s="58">
        <v>-97668</v>
      </c>
      <c r="J874" s="58">
        <v>12599789</v>
      </c>
      <c r="K874" s="58">
        <v>15805084</v>
      </c>
      <c r="L874" s="58">
        <v>13219486</v>
      </c>
      <c r="M874" s="58">
        <v>11524159</v>
      </c>
      <c r="O874" s="62">
        <v>4378341</v>
      </c>
      <c r="P874" s="58">
        <v>1556626</v>
      </c>
      <c r="Q874" s="58">
        <v>-5868136</v>
      </c>
      <c r="R874" s="58">
        <v>39229418.838696316</v>
      </c>
      <c r="S874" s="58">
        <v>33361282.838696316</v>
      </c>
      <c r="T874" s="58">
        <v>1239994</v>
      </c>
      <c r="U874" s="196"/>
      <c r="V874" s="58"/>
      <c r="W874" s="58">
        <v>-4281141</v>
      </c>
      <c r="X874" s="61">
        <v>45003</v>
      </c>
      <c r="Y874" s="10" t="s">
        <v>60</v>
      </c>
    </row>
    <row r="875" spans="1:25" ht="14.25" customHeight="1">
      <c r="A875" s="9">
        <v>2022</v>
      </c>
      <c r="B875" s="10" t="s">
        <v>768</v>
      </c>
      <c r="C875" s="9" t="s">
        <v>190</v>
      </c>
      <c r="D875" s="9" t="s">
        <v>21</v>
      </c>
      <c r="E875" s="11" t="s">
        <v>65</v>
      </c>
      <c r="F875" s="60" t="s">
        <v>767</v>
      </c>
      <c r="G875" s="9" t="s">
        <v>20</v>
      </c>
      <c r="H875" s="58">
        <v>4061244</v>
      </c>
      <c r="I875" s="58">
        <v>-82812</v>
      </c>
      <c r="J875" s="58">
        <v>53350543</v>
      </c>
      <c r="K875" s="58">
        <v>91332113</v>
      </c>
      <c r="L875" s="58">
        <v>59691351</v>
      </c>
      <c r="M875" s="58">
        <v>54613282</v>
      </c>
      <c r="N875" s="57"/>
      <c r="O875" s="62">
        <v>8627938</v>
      </c>
      <c r="P875" s="58">
        <v>5324767</v>
      </c>
      <c r="Q875" s="58">
        <v>-26039622</v>
      </c>
      <c r="R875" s="58">
        <v>183952795.72368422</v>
      </c>
      <c r="S875" s="58">
        <v>157913173.72368422</v>
      </c>
      <c r="T875" s="58">
        <v>5460730</v>
      </c>
      <c r="U875" s="196"/>
      <c r="V875" s="58"/>
      <c r="W875" s="58">
        <v>-47564457</v>
      </c>
      <c r="X875" s="61">
        <v>44945</v>
      </c>
      <c r="Y875" s="10" t="s">
        <v>60</v>
      </c>
    </row>
    <row r="876" spans="1:25" ht="14.25" customHeight="1">
      <c r="A876" s="9">
        <v>2022</v>
      </c>
      <c r="B876" s="10" t="s">
        <v>766</v>
      </c>
      <c r="C876" s="9" t="s">
        <v>190</v>
      </c>
      <c r="D876" s="9" t="s">
        <v>21</v>
      </c>
      <c r="E876" s="11" t="s">
        <v>149</v>
      </c>
      <c r="F876" s="60" t="s">
        <v>765</v>
      </c>
      <c r="G876" s="9" t="s">
        <v>20</v>
      </c>
      <c r="H876" s="58">
        <v>5781754</v>
      </c>
      <c r="I876" s="58"/>
      <c r="J876" s="58">
        <v>7589422</v>
      </c>
      <c r="K876" s="58">
        <v>3621</v>
      </c>
      <c r="L876" s="58">
        <v>8303652</v>
      </c>
      <c r="M876" s="58">
        <v>8106179</v>
      </c>
      <c r="N876" s="57">
        <v>7055436</v>
      </c>
      <c r="O876" s="62"/>
      <c r="P876" s="58">
        <v>1160924</v>
      </c>
      <c r="Q876" s="58">
        <v>-3649962</v>
      </c>
      <c r="R876" s="58">
        <v>24574787.293179732</v>
      </c>
      <c r="S876" s="58">
        <v>20924825.293179732</v>
      </c>
      <c r="T876" s="58">
        <v>740101</v>
      </c>
      <c r="U876" s="196"/>
      <c r="V876" s="58">
        <v>782092</v>
      </c>
      <c r="W876" s="58">
        <v>849710</v>
      </c>
      <c r="X876" s="61">
        <v>44939</v>
      </c>
      <c r="Y876" s="10" t="s">
        <v>60</v>
      </c>
    </row>
    <row r="877" spans="1:25" ht="14.25" customHeight="1">
      <c r="A877" s="9">
        <v>2022</v>
      </c>
      <c r="B877" s="30" t="s">
        <v>5225</v>
      </c>
      <c r="C877" s="9" t="s">
        <v>190</v>
      </c>
      <c r="D877" s="9" t="s">
        <v>21</v>
      </c>
      <c r="E877" s="11" t="s">
        <v>109</v>
      </c>
      <c r="F877" s="60" t="s">
        <v>5512</v>
      </c>
      <c r="G877" s="9" t="s">
        <v>20</v>
      </c>
      <c r="H877" s="58">
        <v>2730220</v>
      </c>
      <c r="I877" s="58">
        <v>-25000</v>
      </c>
      <c r="J877" s="58">
        <v>4270075</v>
      </c>
      <c r="K877" s="58">
        <v>4570787</v>
      </c>
      <c r="L877" s="58">
        <v>4638554</v>
      </c>
      <c r="M877" s="58">
        <v>4551765</v>
      </c>
      <c r="N877" s="57"/>
      <c r="O877" s="62">
        <v>3316576</v>
      </c>
      <c r="P877" s="58">
        <v>151838</v>
      </c>
      <c r="Q877" s="58">
        <v>-2472936</v>
      </c>
      <c r="R877" s="58">
        <v>16837026.069078948</v>
      </c>
      <c r="S877" s="58">
        <v>14364090.069078948</v>
      </c>
      <c r="T877" s="58">
        <v>473912</v>
      </c>
      <c r="U877" s="196"/>
      <c r="V877" s="58"/>
      <c r="W877" s="58">
        <v>-1119283</v>
      </c>
      <c r="X877" s="61">
        <v>45013</v>
      </c>
      <c r="Y877" s="10" t="s">
        <v>60</v>
      </c>
    </row>
    <row r="878" spans="1:25" ht="14.25" customHeight="1">
      <c r="A878" s="9">
        <v>2022</v>
      </c>
      <c r="B878" s="9" t="s">
        <v>1819</v>
      </c>
      <c r="C878" s="9" t="s">
        <v>53</v>
      </c>
      <c r="D878" s="9" t="s">
        <v>21</v>
      </c>
      <c r="E878" s="11" t="s">
        <v>78</v>
      </c>
      <c r="F878" s="60">
        <v>52694</v>
      </c>
      <c r="G878" s="9" t="s">
        <v>20</v>
      </c>
      <c r="H878" s="58">
        <v>5613421</v>
      </c>
      <c r="I878" s="58">
        <v>-2065000</v>
      </c>
      <c r="J878" s="58">
        <v>14746850</v>
      </c>
      <c r="K878" s="58">
        <v>16930110</v>
      </c>
      <c r="L878" s="58">
        <v>37648894</v>
      </c>
      <c r="M878" s="58">
        <v>15596265</v>
      </c>
      <c r="N878" s="57"/>
      <c r="O878" s="62">
        <v>2077502</v>
      </c>
      <c r="P878" s="58">
        <v>2000581</v>
      </c>
      <c r="Q878" s="58">
        <v>-17953247</v>
      </c>
      <c r="R878" s="58">
        <v>153315516.69999999</v>
      </c>
      <c r="S878" s="58">
        <v>135362269.69999999</v>
      </c>
      <c r="T878" s="58">
        <v>2884162</v>
      </c>
      <c r="U878" s="196"/>
      <c r="V878" s="58"/>
      <c r="W878" s="58">
        <v>14866175</v>
      </c>
      <c r="X878" s="61">
        <v>45016</v>
      </c>
      <c r="Y878" s="10" t="s">
        <v>60</v>
      </c>
    </row>
    <row r="879" spans="1:25" ht="14.25" customHeight="1">
      <c r="A879" s="9">
        <v>2022</v>
      </c>
      <c r="B879" s="10" t="s">
        <v>764</v>
      </c>
      <c r="C879" s="9" t="s">
        <v>190</v>
      </c>
      <c r="D879" s="9" t="s">
        <v>21</v>
      </c>
      <c r="E879" s="11" t="s">
        <v>109</v>
      </c>
      <c r="F879" s="60" t="s">
        <v>763</v>
      </c>
      <c r="G879" s="9" t="s">
        <v>20</v>
      </c>
      <c r="H879" s="58">
        <v>20340703</v>
      </c>
      <c r="I879" s="58">
        <v>-300000</v>
      </c>
      <c r="J879" s="58">
        <v>71139641</v>
      </c>
      <c r="K879" s="58">
        <v>7766778</v>
      </c>
      <c r="L879" s="58">
        <v>74929810</v>
      </c>
      <c r="M879" s="58">
        <v>71819584</v>
      </c>
      <c r="O879" s="62">
        <v>28174495</v>
      </c>
      <c r="P879" s="58">
        <v>10079123</v>
      </c>
      <c r="Q879" s="58">
        <v>-33142779</v>
      </c>
      <c r="R879" s="58">
        <v>227420719.43319839</v>
      </c>
      <c r="S879" s="58">
        <v>194277940.43319839</v>
      </c>
      <c r="T879" s="58">
        <v>6933178</v>
      </c>
      <c r="U879" s="196">
        <v>-2280.7142857142858</v>
      </c>
      <c r="V879" s="58">
        <v>9886717.2857142854</v>
      </c>
      <c r="W879" s="58">
        <v>-31894824</v>
      </c>
      <c r="X879" s="61">
        <v>45007</v>
      </c>
      <c r="Y879" s="9" t="s">
        <v>115</v>
      </c>
    </row>
    <row r="880" spans="1:25" ht="14.25" customHeight="1">
      <c r="A880" s="9">
        <v>2022</v>
      </c>
      <c r="B880" s="9" t="s">
        <v>1818</v>
      </c>
      <c r="C880" s="9" t="s">
        <v>53</v>
      </c>
      <c r="D880" s="9" t="s">
        <v>21</v>
      </c>
      <c r="E880" s="11" t="s">
        <v>29</v>
      </c>
      <c r="F880" s="60">
        <v>53000</v>
      </c>
      <c r="G880" s="9" t="s">
        <v>20</v>
      </c>
      <c r="H880" s="58">
        <v>307682000</v>
      </c>
      <c r="I880" s="58">
        <v>-108158000</v>
      </c>
      <c r="J880" s="58">
        <v>690654000</v>
      </c>
      <c r="K880" s="58">
        <v>996265000</v>
      </c>
      <c r="L880" s="58">
        <v>1554513000</v>
      </c>
      <c r="M880" s="58">
        <v>926596000</v>
      </c>
      <c r="N880" s="57"/>
      <c r="O880" s="62">
        <v>786157000</v>
      </c>
      <c r="P880" s="58">
        <v>261598000</v>
      </c>
      <c r="Q880" s="58">
        <v>-1215883000</v>
      </c>
      <c r="R880" s="58">
        <v>5934334000</v>
      </c>
      <c r="S880" s="58">
        <v>4718451000</v>
      </c>
      <c r="T880" s="58">
        <v>228744000</v>
      </c>
      <c r="U880" s="196">
        <v>36049000</v>
      </c>
      <c r="V880" s="58">
        <v>653518000</v>
      </c>
      <c r="W880" s="58">
        <v>-1580410000</v>
      </c>
      <c r="X880" s="61">
        <v>45016</v>
      </c>
      <c r="Y880" s="9" t="s">
        <v>1817</v>
      </c>
    </row>
    <row r="881" spans="1:25" ht="14.25" customHeight="1">
      <c r="A881" s="9">
        <v>2022</v>
      </c>
      <c r="B881" s="10" t="s">
        <v>762</v>
      </c>
      <c r="C881" s="9" t="s">
        <v>190</v>
      </c>
      <c r="D881" s="9" t="s">
        <v>21</v>
      </c>
      <c r="E881" s="11" t="s">
        <v>29</v>
      </c>
      <c r="F881" s="60" t="s">
        <v>761</v>
      </c>
      <c r="G881" s="9" t="s">
        <v>20</v>
      </c>
      <c r="H881" s="58">
        <v>87835912</v>
      </c>
      <c r="I881" s="58">
        <v>-5478895</v>
      </c>
      <c r="J881" s="58">
        <v>698379094</v>
      </c>
      <c r="K881" s="58">
        <v>1194169018</v>
      </c>
      <c r="L881" s="58">
        <v>868832869</v>
      </c>
      <c r="M881" s="58">
        <v>740312490</v>
      </c>
      <c r="O881" s="62">
        <v>153526432</v>
      </c>
      <c r="P881" s="58">
        <v>75791027</v>
      </c>
      <c r="Q881" s="58">
        <v>-308828398</v>
      </c>
      <c r="R881" s="58">
        <v>2044354114.1700406</v>
      </c>
      <c r="S881" s="58">
        <v>1735525716.1700406</v>
      </c>
      <c r="T881" s="58">
        <v>62136807</v>
      </c>
      <c r="U881" s="196"/>
      <c r="V881" s="58"/>
      <c r="W881" s="58">
        <v>-314528623</v>
      </c>
      <c r="X881" s="61">
        <v>45005</v>
      </c>
      <c r="Y881" s="10" t="s">
        <v>60</v>
      </c>
    </row>
    <row r="882" spans="1:25" ht="14.25" customHeight="1">
      <c r="A882" s="9">
        <v>2022</v>
      </c>
      <c r="B882" s="30" t="s">
        <v>2171</v>
      </c>
      <c r="C882" s="9" t="s">
        <v>53</v>
      </c>
      <c r="D882" s="9" t="s">
        <v>21</v>
      </c>
      <c r="E882" s="11" t="s">
        <v>36</v>
      </c>
      <c r="F882" s="60">
        <v>53070</v>
      </c>
      <c r="G882" s="9" t="s">
        <v>20</v>
      </c>
      <c r="H882" s="58">
        <v>22131433</v>
      </c>
      <c r="I882" s="58">
        <v>-5546000</v>
      </c>
      <c r="J882" s="58">
        <v>12179396</v>
      </c>
      <c r="K882" s="58">
        <v>9618524</v>
      </c>
      <c r="L882" s="58">
        <v>53990461</v>
      </c>
      <c r="M882" s="58">
        <v>19735885</v>
      </c>
      <c r="N882" s="57"/>
      <c r="O882" s="62">
        <v>24145565</v>
      </c>
      <c r="P882" s="58">
        <v>2510537</v>
      </c>
      <c r="Q882" s="58">
        <v>1388239</v>
      </c>
      <c r="R882" s="58">
        <v>-11855157.984628525</v>
      </c>
      <c r="S882" s="58">
        <v>-10466918.984628525</v>
      </c>
      <c r="T882" s="58">
        <v>1113411</v>
      </c>
      <c r="U882" s="196"/>
      <c r="V882" s="58"/>
      <c r="W882" s="58">
        <v>37422467</v>
      </c>
      <c r="X882" s="61">
        <v>44897</v>
      </c>
      <c r="Y882" s="10" t="s">
        <v>60</v>
      </c>
    </row>
    <row r="883" spans="1:25" ht="14.25" customHeight="1">
      <c r="A883" s="9">
        <v>2022</v>
      </c>
      <c r="B883" s="10" t="s">
        <v>760</v>
      </c>
      <c r="C883" s="9" t="s">
        <v>190</v>
      </c>
      <c r="D883" s="9" t="s">
        <v>21</v>
      </c>
      <c r="E883" s="11" t="s">
        <v>36</v>
      </c>
      <c r="F883" s="60" t="s">
        <v>759</v>
      </c>
      <c r="G883" s="9" t="s">
        <v>20</v>
      </c>
      <c r="H883" s="58">
        <v>14079594</v>
      </c>
      <c r="I883" s="58"/>
      <c r="J883" s="58">
        <v>62976077</v>
      </c>
      <c r="K883" s="58">
        <v>38763443</v>
      </c>
      <c r="L883" s="58">
        <v>79630658</v>
      </c>
      <c r="M883" s="58">
        <v>66020675</v>
      </c>
      <c r="O883" s="62">
        <v>18749179</v>
      </c>
      <c r="P883" s="58">
        <v>4655006</v>
      </c>
      <c r="Q883" s="58">
        <v>-32788679</v>
      </c>
      <c r="R883" s="58">
        <v>226981145.06578949</v>
      </c>
      <c r="S883" s="58">
        <v>194192466.06578949</v>
      </c>
      <c r="T883" s="58">
        <v>6615869</v>
      </c>
      <c r="U883" s="196"/>
      <c r="V883" s="58">
        <v>14764831</v>
      </c>
      <c r="W883" s="58">
        <v>-46764449</v>
      </c>
      <c r="X883" s="61">
        <v>44967</v>
      </c>
      <c r="Y883" s="10" t="s">
        <v>60</v>
      </c>
    </row>
    <row r="884" spans="1:25" ht="14.25" customHeight="1">
      <c r="A884" s="9">
        <v>2022</v>
      </c>
      <c r="B884" s="10" t="s">
        <v>758</v>
      </c>
      <c r="C884" s="9" t="s">
        <v>190</v>
      </c>
      <c r="D884" s="9" t="s">
        <v>21</v>
      </c>
      <c r="E884" s="11" t="s">
        <v>134</v>
      </c>
      <c r="F884" s="60" t="s">
        <v>757</v>
      </c>
      <c r="G884" s="9" t="s">
        <v>20</v>
      </c>
      <c r="H884" s="58">
        <v>19602233</v>
      </c>
      <c r="I884" s="58">
        <v>-1818</v>
      </c>
      <c r="J884" s="58">
        <v>99983876</v>
      </c>
      <c r="K884" s="58">
        <v>150530947</v>
      </c>
      <c r="L884" s="58">
        <v>116413877</v>
      </c>
      <c r="M884" s="58">
        <v>106042025</v>
      </c>
      <c r="O884" s="62">
        <v>22724711</v>
      </c>
      <c r="P884" s="58">
        <v>7401368</v>
      </c>
      <c r="Q884" s="58">
        <v>-58094302</v>
      </c>
      <c r="R884" s="58">
        <v>388496704.04858303</v>
      </c>
      <c r="S884" s="58">
        <v>330402402.04858303</v>
      </c>
      <c r="T884" s="58">
        <v>10708014</v>
      </c>
      <c r="U884" s="196">
        <v>3739.5241935483868</v>
      </c>
      <c r="V884" s="58">
        <v>19721781.524193548</v>
      </c>
      <c r="W884" s="58">
        <v>-91341482</v>
      </c>
      <c r="X884" s="61">
        <v>44987</v>
      </c>
      <c r="Y884" s="9" t="s">
        <v>115</v>
      </c>
    </row>
    <row r="885" spans="1:25" ht="14.25" customHeight="1">
      <c r="A885" s="9">
        <v>2022</v>
      </c>
      <c r="B885" s="10" t="s">
        <v>756</v>
      </c>
      <c r="C885" s="9" t="s">
        <v>190</v>
      </c>
      <c r="D885" s="9" t="s">
        <v>21</v>
      </c>
      <c r="E885" s="11" t="s">
        <v>65</v>
      </c>
      <c r="F885" s="60" t="s">
        <v>755</v>
      </c>
      <c r="G885" s="9" t="s">
        <v>20</v>
      </c>
      <c r="H885" s="58">
        <v>13784027</v>
      </c>
      <c r="I885" s="58">
        <v>-500000</v>
      </c>
      <c r="J885" s="58">
        <v>38717705</v>
      </c>
      <c r="K885" s="58">
        <v>17603526</v>
      </c>
      <c r="L885" s="58">
        <v>44058950</v>
      </c>
      <c r="M885" s="58">
        <v>39797179</v>
      </c>
      <c r="N885" s="57">
        <v>22598098</v>
      </c>
      <c r="O885" s="62">
        <v>211260</v>
      </c>
      <c r="P885" s="58">
        <v>8265722</v>
      </c>
      <c r="Q885" s="58">
        <v>-17454162</v>
      </c>
      <c r="R885" s="58">
        <v>116184075.30364373</v>
      </c>
      <c r="S885" s="58">
        <v>98729913.303643733</v>
      </c>
      <c r="T885" s="58">
        <v>3683503</v>
      </c>
      <c r="U885" s="196">
        <v>667237.92063492059</v>
      </c>
      <c r="V885" s="58">
        <v>13595926.92063492</v>
      </c>
      <c r="W885" s="58">
        <v>-15565737</v>
      </c>
      <c r="X885" s="61">
        <v>45007</v>
      </c>
      <c r="Y885" s="10" t="s">
        <v>115</v>
      </c>
    </row>
    <row r="886" spans="1:25" ht="14.25" customHeight="1">
      <c r="A886" s="9">
        <v>2022</v>
      </c>
      <c r="B886" s="9" t="s">
        <v>1816</v>
      </c>
      <c r="C886" s="9" t="s">
        <v>53</v>
      </c>
      <c r="D886" s="9" t="s">
        <v>21</v>
      </c>
      <c r="E886" s="11" t="s">
        <v>28</v>
      </c>
      <c r="F886" s="60">
        <v>53322</v>
      </c>
      <c r="G886" s="9" t="s">
        <v>20</v>
      </c>
      <c r="H886" s="58">
        <v>96820622</v>
      </c>
      <c r="I886" s="58">
        <v>-14497190</v>
      </c>
      <c r="J886" s="58">
        <v>180070064</v>
      </c>
      <c r="K886" s="58">
        <v>157398194</v>
      </c>
      <c r="L886" s="58">
        <v>436631070</v>
      </c>
      <c r="M886" s="58">
        <v>186234188</v>
      </c>
      <c r="N886" s="57"/>
      <c r="O886" s="62">
        <v>107212585</v>
      </c>
      <c r="P886" s="58">
        <v>11512065</v>
      </c>
      <c r="Q886" s="58">
        <v>-123836786</v>
      </c>
      <c r="R886" s="58">
        <v>1072541234</v>
      </c>
      <c r="S886" s="58">
        <v>948704448</v>
      </c>
      <c r="T886" s="58">
        <v>27677010</v>
      </c>
      <c r="U886" s="196"/>
      <c r="V886" s="58">
        <v>10586873</v>
      </c>
      <c r="W886" s="58">
        <v>246402443</v>
      </c>
      <c r="X886" s="61">
        <v>45014</v>
      </c>
      <c r="Y886" s="9"/>
    </row>
    <row r="887" spans="1:25" ht="14.25" customHeight="1">
      <c r="A887" s="9">
        <v>2022</v>
      </c>
      <c r="B887" s="10" t="s">
        <v>754</v>
      </c>
      <c r="C887" s="9" t="s">
        <v>190</v>
      </c>
      <c r="D887" s="9" t="s">
        <v>21</v>
      </c>
      <c r="E887" s="11" t="s">
        <v>28</v>
      </c>
      <c r="F887" s="60" t="s">
        <v>753</v>
      </c>
      <c r="G887" s="9" t="s">
        <v>20</v>
      </c>
      <c r="H887" s="58">
        <v>35371111</v>
      </c>
      <c r="I887" s="58">
        <v>-2082</v>
      </c>
      <c r="J887" s="58">
        <v>252648555</v>
      </c>
      <c r="K887" s="58">
        <v>346586592</v>
      </c>
      <c r="L887" s="58">
        <v>286341882</v>
      </c>
      <c r="M887" s="58">
        <v>262018466</v>
      </c>
      <c r="O887" s="62">
        <v>55490266</v>
      </c>
      <c r="P887" s="58">
        <v>21955952</v>
      </c>
      <c r="Q887" s="58">
        <v>-122395924</v>
      </c>
      <c r="R887" s="58">
        <v>831319296.35627532</v>
      </c>
      <c r="S887" s="58">
        <v>708923372.35627532</v>
      </c>
      <c r="T887" s="58">
        <v>24604081</v>
      </c>
      <c r="U887" s="196">
        <v>-8054.9285714285716</v>
      </c>
      <c r="V887" s="58">
        <v>12624606.071428571</v>
      </c>
      <c r="W887" s="58">
        <v>-220678399</v>
      </c>
      <c r="X887" s="61">
        <v>44979</v>
      </c>
      <c r="Y887" s="9" t="s">
        <v>115</v>
      </c>
    </row>
    <row r="888" spans="1:25" ht="14.25" customHeight="1">
      <c r="A888" s="9">
        <v>2022</v>
      </c>
      <c r="B888" s="30" t="s">
        <v>2172</v>
      </c>
      <c r="C888" s="9" t="s">
        <v>53</v>
      </c>
      <c r="D888" s="9" t="s">
        <v>21</v>
      </c>
      <c r="E888" s="11" t="s">
        <v>65</v>
      </c>
      <c r="F888" s="60">
        <v>53476</v>
      </c>
      <c r="G888" s="9" t="s">
        <v>20</v>
      </c>
      <c r="H888" s="58">
        <v>10278423</v>
      </c>
      <c r="I888" s="58">
        <v>-94567</v>
      </c>
      <c r="J888" s="58">
        <v>10812430</v>
      </c>
      <c r="K888" s="58">
        <v>953802</v>
      </c>
      <c r="L888" s="58">
        <v>18365884</v>
      </c>
      <c r="M888" s="58">
        <v>14163684</v>
      </c>
      <c r="O888" s="62">
        <v>12015330</v>
      </c>
      <c r="P888" s="58">
        <v>3030581</v>
      </c>
      <c r="Q888" s="58">
        <v>-3418452</v>
      </c>
      <c r="R888" s="58">
        <v>20806159</v>
      </c>
      <c r="S888" s="58">
        <v>17387707</v>
      </c>
      <c r="T888" s="58">
        <v>192407</v>
      </c>
      <c r="U888" s="196">
        <v>785518</v>
      </c>
      <c r="V888" s="58">
        <v>3995854</v>
      </c>
      <c r="W888" s="58">
        <v>3962671</v>
      </c>
      <c r="X888" s="61">
        <v>45014</v>
      </c>
      <c r="Y888" s="10" t="s">
        <v>60</v>
      </c>
    </row>
    <row r="889" spans="1:25" ht="14.25" customHeight="1">
      <c r="A889" s="9">
        <v>2022</v>
      </c>
      <c r="B889" s="10" t="s">
        <v>752</v>
      </c>
      <c r="C889" s="9" t="s">
        <v>190</v>
      </c>
      <c r="D889" s="9" t="s">
        <v>21</v>
      </c>
      <c r="E889" s="11" t="s">
        <v>65</v>
      </c>
      <c r="F889" s="60" t="s">
        <v>751</v>
      </c>
      <c r="G889" s="9" t="s">
        <v>20</v>
      </c>
      <c r="H889" s="58">
        <v>-227556</v>
      </c>
      <c r="I889" s="58"/>
      <c r="J889" s="58">
        <v>34023359</v>
      </c>
      <c r="K889" s="58">
        <v>52146126</v>
      </c>
      <c r="L889" s="58">
        <v>37590276</v>
      </c>
      <c r="M889" s="58">
        <v>33395145</v>
      </c>
      <c r="O889" s="62">
        <v>1224998</v>
      </c>
      <c r="P889" s="58">
        <v>4286895</v>
      </c>
      <c r="Q889" s="58">
        <v>-15503352</v>
      </c>
      <c r="R889" s="58">
        <v>101311897.1659919</v>
      </c>
      <c r="S889" s="58">
        <v>85808545.165991902</v>
      </c>
      <c r="T889" s="58">
        <v>3253331</v>
      </c>
      <c r="U889" s="196">
        <v>-848.6349206349206</v>
      </c>
      <c r="V889" s="58">
        <v>9150111.3650793657</v>
      </c>
      <c r="W889" s="58">
        <v>-30147047</v>
      </c>
      <c r="X889" s="61">
        <v>45037</v>
      </c>
      <c r="Y889" s="9" t="s">
        <v>115</v>
      </c>
    </row>
    <row r="890" spans="1:25" ht="14.25" customHeight="1">
      <c r="A890" s="9">
        <v>2022</v>
      </c>
      <c r="B890" s="10" t="s">
        <v>750</v>
      </c>
      <c r="C890" s="9" t="s">
        <v>190</v>
      </c>
      <c r="D890" s="9" t="s">
        <v>21</v>
      </c>
      <c r="E890" s="11" t="s">
        <v>84</v>
      </c>
      <c r="F890" s="60" t="s">
        <v>749</v>
      </c>
      <c r="G890" s="9" t="s">
        <v>20</v>
      </c>
      <c r="H890" s="58">
        <v>6964825</v>
      </c>
      <c r="I890" s="58">
        <v>-177688</v>
      </c>
      <c r="J890" s="58">
        <v>27646653</v>
      </c>
      <c r="K890" s="58">
        <v>46983513</v>
      </c>
      <c r="L890" s="58">
        <v>31314504</v>
      </c>
      <c r="M890" s="58">
        <v>26477591</v>
      </c>
      <c r="O890" s="62">
        <v>10657458</v>
      </c>
      <c r="P890" s="58">
        <v>3589704</v>
      </c>
      <c r="Q890" s="58">
        <v>-14698435</v>
      </c>
      <c r="R890" s="58">
        <v>98056948.74189429</v>
      </c>
      <c r="S890" s="58">
        <v>83358513.74189429</v>
      </c>
      <c r="T890" s="58">
        <v>2849536</v>
      </c>
      <c r="U890" s="196"/>
      <c r="V890" s="58">
        <v>3583002</v>
      </c>
      <c r="W890" s="58">
        <v>-17390975</v>
      </c>
      <c r="X890" s="61">
        <v>45007</v>
      </c>
      <c r="Y890" s="10" t="s">
        <v>60</v>
      </c>
    </row>
    <row r="891" spans="1:25" ht="14.25" customHeight="1">
      <c r="A891" s="9">
        <v>2022</v>
      </c>
      <c r="B891" s="9" t="s">
        <v>1815</v>
      </c>
      <c r="C891" s="9" t="s">
        <v>53</v>
      </c>
      <c r="D891" s="9" t="s">
        <v>21</v>
      </c>
      <c r="E891" s="11" t="s">
        <v>118</v>
      </c>
      <c r="F891" s="60">
        <v>53896</v>
      </c>
      <c r="G891" s="9" t="s">
        <v>20</v>
      </c>
      <c r="H891" s="58">
        <v>55639545</v>
      </c>
      <c r="I891" s="58">
        <v>-55516961</v>
      </c>
      <c r="J891" s="58">
        <v>283271000</v>
      </c>
      <c r="K891" s="58">
        <v>549800351</v>
      </c>
      <c r="L891" s="58">
        <v>643714069</v>
      </c>
      <c r="M891" s="58">
        <v>324608114</v>
      </c>
      <c r="N891" s="57"/>
      <c r="O891" s="62">
        <v>58992190</v>
      </c>
      <c r="P891" s="58">
        <v>49139615</v>
      </c>
      <c r="Q891" s="58">
        <v>150460651</v>
      </c>
      <c r="R891" s="58">
        <v>1223279775</v>
      </c>
      <c r="S891" s="58">
        <v>1373740426</v>
      </c>
      <c r="T891" s="58">
        <v>19813956</v>
      </c>
      <c r="U891" s="196">
        <v>174614201</v>
      </c>
      <c r="V891" s="58">
        <v>162461848</v>
      </c>
      <c r="W891" s="58">
        <v>503911547</v>
      </c>
      <c r="X891" s="61">
        <v>45140</v>
      </c>
      <c r="Y891" s="9"/>
    </row>
    <row r="892" spans="1:25" ht="14.25" customHeight="1">
      <c r="A892" s="9">
        <v>2022</v>
      </c>
      <c r="B892" s="10" t="s">
        <v>748</v>
      </c>
      <c r="C892" s="9" t="s">
        <v>190</v>
      </c>
      <c r="D892" s="9" t="s">
        <v>21</v>
      </c>
      <c r="E892" s="11" t="s">
        <v>118</v>
      </c>
      <c r="F892" s="60" t="s">
        <v>747</v>
      </c>
      <c r="G892" s="9" t="s">
        <v>20</v>
      </c>
      <c r="H892" s="58">
        <v>83678791</v>
      </c>
      <c r="I892" s="58">
        <v>-4926891</v>
      </c>
      <c r="J892" s="58">
        <v>315497931</v>
      </c>
      <c r="K892" s="58">
        <v>122642787</v>
      </c>
      <c r="L892" s="58">
        <v>358305245</v>
      </c>
      <c r="M892" s="58">
        <v>340899401</v>
      </c>
      <c r="O892" s="62">
        <v>149069216</v>
      </c>
      <c r="P892" s="58">
        <v>65814974</v>
      </c>
      <c r="Q892" s="58">
        <v>-162501239</v>
      </c>
      <c r="R892" s="58">
        <v>1095344511</v>
      </c>
      <c r="S892" s="58">
        <v>932843272</v>
      </c>
      <c r="T892" s="58">
        <v>34614198</v>
      </c>
      <c r="U892" s="196">
        <v>10905372</v>
      </c>
      <c r="V892" s="58">
        <v>65305991</v>
      </c>
      <c r="W892" s="58">
        <v>122642787</v>
      </c>
      <c r="X892" s="61">
        <v>45109</v>
      </c>
      <c r="Y892" s="9" t="s">
        <v>115</v>
      </c>
    </row>
    <row r="893" spans="1:25" ht="14.25" customHeight="1">
      <c r="A893" s="9">
        <v>2022</v>
      </c>
      <c r="B893" s="9" t="s">
        <v>1814</v>
      </c>
      <c r="C893" s="9" t="s">
        <v>53</v>
      </c>
      <c r="D893" s="9" t="s">
        <v>21</v>
      </c>
      <c r="E893" s="11" t="s">
        <v>134</v>
      </c>
      <c r="F893" s="60">
        <v>53980</v>
      </c>
      <c r="G893" s="9" t="s">
        <v>20</v>
      </c>
      <c r="H893" s="58">
        <v>45018082</v>
      </c>
      <c r="I893" s="58">
        <v>-16350000</v>
      </c>
      <c r="J893" s="58">
        <v>127994382</v>
      </c>
      <c r="K893" s="58">
        <v>318624781</v>
      </c>
      <c r="L893" s="58">
        <v>245085203</v>
      </c>
      <c r="M893" s="58">
        <v>142448181</v>
      </c>
      <c r="N893" s="57"/>
      <c r="O893" s="62">
        <v>44217025</v>
      </c>
      <c r="P893" s="58">
        <v>14052943</v>
      </c>
      <c r="Q893" s="58">
        <v>113873213</v>
      </c>
      <c r="R893" s="58">
        <v>991336448</v>
      </c>
      <c r="S893" s="58">
        <v>1105209661</v>
      </c>
      <c r="T893" s="58">
        <v>10391634</v>
      </c>
      <c r="U893" s="196"/>
      <c r="V893" s="58">
        <v>44353963</v>
      </c>
      <c r="W893" s="58">
        <v>-168979634</v>
      </c>
      <c r="X893" s="61">
        <v>44953</v>
      </c>
      <c r="Y893" s="9"/>
    </row>
    <row r="894" spans="1:25" ht="14.25" customHeight="1">
      <c r="A894" s="51">
        <v>2022</v>
      </c>
      <c r="B894" s="132" t="s">
        <v>746</v>
      </c>
      <c r="C894" s="51" t="s">
        <v>190</v>
      </c>
      <c r="D894" s="51" t="s">
        <v>21</v>
      </c>
      <c r="E894" s="51" t="s">
        <v>107</v>
      </c>
      <c r="F894" s="127" t="s">
        <v>745</v>
      </c>
      <c r="G894" s="51" t="s">
        <v>20</v>
      </c>
      <c r="H894" s="128">
        <v>3225639</v>
      </c>
      <c r="I894" s="128">
        <v>-66515</v>
      </c>
      <c r="J894" s="128">
        <v>5063604</v>
      </c>
      <c r="K894" s="128">
        <v>13345</v>
      </c>
      <c r="L894" s="128">
        <v>6562170</v>
      </c>
      <c r="M894" s="128">
        <v>6203853</v>
      </c>
      <c r="N894" s="133">
        <v>3592016</v>
      </c>
      <c r="O894" s="130"/>
      <c r="P894" s="128">
        <v>705208</v>
      </c>
      <c r="Q894" s="128">
        <v>-2146725</v>
      </c>
      <c r="R894" s="128">
        <v>14730037.640000001</v>
      </c>
      <c r="S894" s="128">
        <v>12583312.640000001</v>
      </c>
      <c r="T894" s="128">
        <v>457711</v>
      </c>
      <c r="U894" s="196"/>
      <c r="V894" s="128">
        <v>1010019</v>
      </c>
      <c r="W894" s="128">
        <v>-392565</v>
      </c>
      <c r="X894" s="131">
        <v>44951</v>
      </c>
      <c r="Y894" s="132" t="s">
        <v>60</v>
      </c>
    </row>
    <row r="895" spans="1:25" ht="14.25" customHeight="1">
      <c r="A895" s="9">
        <v>2022</v>
      </c>
      <c r="B895" s="10" t="s">
        <v>1662</v>
      </c>
      <c r="C895" s="9" t="s">
        <v>55</v>
      </c>
      <c r="D895" s="9" t="s">
        <v>21</v>
      </c>
      <c r="E895" s="11" t="s">
        <v>134</v>
      </c>
      <c r="F895" s="60" t="s">
        <v>57</v>
      </c>
      <c r="G895" s="9" t="s">
        <v>20</v>
      </c>
      <c r="H895" s="58">
        <v>444530000</v>
      </c>
      <c r="I895" s="58">
        <v>-132399000</v>
      </c>
      <c r="J895" s="58">
        <v>3711261000</v>
      </c>
      <c r="K895" s="58">
        <v>1379917000</v>
      </c>
      <c r="L895" s="58">
        <v>5644596000</v>
      </c>
      <c r="M895" s="58">
        <v>3914203000</v>
      </c>
      <c r="N895" s="58">
        <v>1838000</v>
      </c>
      <c r="O895" s="62">
        <v>1508893000</v>
      </c>
      <c r="P895" s="58">
        <v>1213392000</v>
      </c>
      <c r="Q895" s="58">
        <v>-2048680000</v>
      </c>
      <c r="R895" s="58">
        <v>23950734498.373035</v>
      </c>
      <c r="S895" s="58">
        <v>21902054498.373035</v>
      </c>
      <c r="T895" s="58">
        <v>511653000</v>
      </c>
      <c r="U895" s="196">
        <v>441087534.5675441</v>
      </c>
      <c r="V895" s="58">
        <v>674136534.5675441</v>
      </c>
      <c r="W895" s="58">
        <v>-1048893000</v>
      </c>
      <c r="X895" s="61">
        <v>44984</v>
      </c>
      <c r="Y895" s="10" t="s">
        <v>87</v>
      </c>
    </row>
    <row r="896" spans="1:25" ht="14.25" customHeight="1">
      <c r="A896" s="9">
        <v>2022</v>
      </c>
      <c r="B896" s="10" t="s">
        <v>744</v>
      </c>
      <c r="C896" s="9" t="s">
        <v>190</v>
      </c>
      <c r="D896" s="9" t="s">
        <v>21</v>
      </c>
      <c r="E896" s="11" t="s">
        <v>134</v>
      </c>
      <c r="F896" s="60" t="s">
        <v>743</v>
      </c>
      <c r="G896" s="9" t="s">
        <v>20</v>
      </c>
      <c r="H896" s="58">
        <v>248738538</v>
      </c>
      <c r="I896" s="58">
        <v>-1467517</v>
      </c>
      <c r="J896" s="58">
        <v>283333534</v>
      </c>
      <c r="K896" s="58">
        <v>10170001</v>
      </c>
      <c r="L896" s="58">
        <v>418459513</v>
      </c>
      <c r="M896" s="58">
        <v>321675765</v>
      </c>
      <c r="O896" s="62">
        <v>386937266</v>
      </c>
      <c r="P896" s="58">
        <v>87892702</v>
      </c>
      <c r="Q896" s="58">
        <v>-121655525</v>
      </c>
      <c r="R896" s="58">
        <v>737355163.40755737</v>
      </c>
      <c r="S896" s="58">
        <v>615699638.40755737</v>
      </c>
      <c r="T896" s="58">
        <v>21520266</v>
      </c>
      <c r="U896" s="196">
        <v>-3857</v>
      </c>
      <c r="V896" s="58">
        <v>3419449</v>
      </c>
      <c r="W896" s="58">
        <v>106017664</v>
      </c>
      <c r="X896" s="61">
        <v>44971</v>
      </c>
      <c r="Y896" s="9" t="s">
        <v>115</v>
      </c>
    </row>
    <row r="897" spans="1:25" ht="14.25" customHeight="1">
      <c r="A897" s="9">
        <v>2022</v>
      </c>
      <c r="B897" s="10" t="s">
        <v>136</v>
      </c>
      <c r="C897" s="9" t="s">
        <v>54</v>
      </c>
      <c r="D897" s="9" t="s">
        <v>21</v>
      </c>
      <c r="E897" s="11" t="s">
        <v>134</v>
      </c>
      <c r="F897" s="60">
        <v>99047</v>
      </c>
      <c r="G897" s="9" t="s">
        <v>20</v>
      </c>
      <c r="H897" s="58">
        <v>155570218</v>
      </c>
      <c r="I897" s="58">
        <v>-9514518</v>
      </c>
      <c r="J897" s="58">
        <v>500601741</v>
      </c>
      <c r="K897" s="58">
        <v>132984147</v>
      </c>
      <c r="L897" s="58">
        <v>514863118</v>
      </c>
      <c r="M897" s="58">
        <v>512105027</v>
      </c>
      <c r="N897" s="57"/>
      <c r="O897" s="62">
        <v>156364540</v>
      </c>
      <c r="P897" s="58">
        <v>25084383</v>
      </c>
      <c r="Q897" s="58">
        <v>104857837</v>
      </c>
      <c r="R897" s="58">
        <v>-1226887556.5497074</v>
      </c>
      <c r="S897" s="58">
        <v>-1122029719.5497074</v>
      </c>
      <c r="T897" s="58">
        <v>83071338</v>
      </c>
      <c r="U897" s="196">
        <v>59446266</v>
      </c>
      <c r="V897" s="58">
        <v>161448565</v>
      </c>
      <c r="W897" s="58">
        <v>-270987934</v>
      </c>
      <c r="X897" s="61">
        <v>44851</v>
      </c>
      <c r="Y897" s="10" t="s">
        <v>60</v>
      </c>
    </row>
    <row r="898" spans="1:25" ht="24" customHeight="1">
      <c r="A898" s="9">
        <v>2022</v>
      </c>
      <c r="B898" s="10" t="s">
        <v>135</v>
      </c>
      <c r="C898" s="9" t="s">
        <v>54</v>
      </c>
      <c r="D898" s="9" t="s">
        <v>21</v>
      </c>
      <c r="E898" s="11" t="s">
        <v>134</v>
      </c>
      <c r="F898" s="60">
        <v>99048</v>
      </c>
      <c r="G898" s="9" t="s">
        <v>20</v>
      </c>
      <c r="H898" s="58">
        <v>25757000</v>
      </c>
      <c r="I898" s="58"/>
      <c r="J898" s="58">
        <v>14857000</v>
      </c>
      <c r="K898" s="58">
        <v>1521931000</v>
      </c>
      <c r="L898" s="58">
        <v>1156576000</v>
      </c>
      <c r="M898" s="58">
        <v>13383000</v>
      </c>
      <c r="N898" s="57"/>
      <c r="O898" s="62">
        <v>71268000</v>
      </c>
      <c r="P898" s="58">
        <v>6498000</v>
      </c>
      <c r="Q898" s="58">
        <v>-73424000</v>
      </c>
      <c r="R898" s="58">
        <v>858760233.91812849</v>
      </c>
      <c r="S898" s="58">
        <v>785336233.91812849</v>
      </c>
      <c r="T898" s="58">
        <v>31794000</v>
      </c>
      <c r="U898" s="196"/>
      <c r="V898" s="58">
        <v>2508000</v>
      </c>
      <c r="W898" s="58">
        <v>500886000</v>
      </c>
      <c r="X898" s="61">
        <v>44923</v>
      </c>
      <c r="Y898" s="10" t="s">
        <v>60</v>
      </c>
    </row>
    <row r="899" spans="1:25" ht="14.25" customHeight="1">
      <c r="A899" s="9">
        <v>2022</v>
      </c>
      <c r="B899" s="10" t="s">
        <v>742</v>
      </c>
      <c r="C899" s="9" t="s">
        <v>190</v>
      </c>
      <c r="D899" s="9" t="s">
        <v>21</v>
      </c>
      <c r="E899" s="11" t="s">
        <v>134</v>
      </c>
      <c r="F899" s="60" t="s">
        <v>741</v>
      </c>
      <c r="G899" s="9" t="s">
        <v>20</v>
      </c>
      <c r="H899" s="58">
        <v>95697606</v>
      </c>
      <c r="I899" s="58">
        <v>-361</v>
      </c>
      <c r="J899" s="58">
        <v>330010725</v>
      </c>
      <c r="K899" s="58">
        <v>380141694</v>
      </c>
      <c r="L899" s="58">
        <v>382206937</v>
      </c>
      <c r="M899" s="58">
        <v>354134278</v>
      </c>
      <c r="O899" s="62">
        <v>112207294</v>
      </c>
      <c r="P899" s="58">
        <v>21035108</v>
      </c>
      <c r="Q899" s="58">
        <v>-193537362</v>
      </c>
      <c r="R899" s="58">
        <v>1255475140.4089069</v>
      </c>
      <c r="S899" s="58">
        <v>1061937778.4089069</v>
      </c>
      <c r="T899" s="58">
        <v>34707950</v>
      </c>
      <c r="U899" s="196">
        <v>104308039</v>
      </c>
      <c r="V899" s="58">
        <v>97468493</v>
      </c>
      <c r="W899" s="58">
        <v>-215688158</v>
      </c>
      <c r="X899" s="61">
        <v>44918</v>
      </c>
      <c r="Y899" s="9" t="s">
        <v>115</v>
      </c>
    </row>
    <row r="900" spans="1:25" ht="14.25" customHeight="1">
      <c r="A900" s="9">
        <v>2022</v>
      </c>
      <c r="B900" s="10" t="s">
        <v>740</v>
      </c>
      <c r="C900" s="9" t="s">
        <v>190</v>
      </c>
      <c r="D900" s="9" t="s">
        <v>21</v>
      </c>
      <c r="E900" s="11" t="s">
        <v>98</v>
      </c>
      <c r="F900" s="60" t="s">
        <v>739</v>
      </c>
      <c r="G900" s="9" t="s">
        <v>20</v>
      </c>
      <c r="H900" s="58">
        <v>4514761</v>
      </c>
      <c r="I900" s="58"/>
      <c r="J900" s="58">
        <v>12746996</v>
      </c>
      <c r="K900" s="58">
        <v>47442286</v>
      </c>
      <c r="L900" s="58">
        <v>20341657</v>
      </c>
      <c r="M900" s="58">
        <v>11903653</v>
      </c>
      <c r="N900" s="57"/>
      <c r="O900" s="62">
        <v>4471443</v>
      </c>
      <c r="P900" s="58">
        <v>467006</v>
      </c>
      <c r="Q900" s="58">
        <v>-6608125</v>
      </c>
      <c r="R900" s="58">
        <v>46163772</v>
      </c>
      <c r="S900" s="58">
        <v>39555647</v>
      </c>
      <c r="T900" s="58">
        <v>1442743</v>
      </c>
      <c r="U900" s="196"/>
      <c r="V900" s="58">
        <v>3402432</v>
      </c>
      <c r="W900" s="58">
        <v>-20196981</v>
      </c>
      <c r="X900" s="61">
        <v>45016</v>
      </c>
      <c r="Y900" s="10" t="s">
        <v>60</v>
      </c>
    </row>
    <row r="901" spans="1:25" ht="14.25" customHeight="1">
      <c r="A901" s="9">
        <v>2022</v>
      </c>
      <c r="B901" s="10" t="s">
        <v>738</v>
      </c>
      <c r="C901" s="9" t="s">
        <v>190</v>
      </c>
      <c r="D901" s="9" t="s">
        <v>21</v>
      </c>
      <c r="E901" s="11" t="s">
        <v>100</v>
      </c>
      <c r="F901" s="60" t="s">
        <v>737</v>
      </c>
      <c r="G901" s="9" t="s">
        <v>20</v>
      </c>
      <c r="H901" s="58">
        <v>19617295</v>
      </c>
      <c r="I901" s="58"/>
      <c r="J901" s="58">
        <v>52608102</v>
      </c>
      <c r="K901" s="58">
        <v>48472323</v>
      </c>
      <c r="L901" s="58">
        <v>67668612</v>
      </c>
      <c r="M901" s="58">
        <v>54802261</v>
      </c>
      <c r="O901" s="62">
        <v>23475789</v>
      </c>
      <c r="P901" s="58">
        <v>4410953</v>
      </c>
      <c r="Q901" s="58">
        <v>-27160514</v>
      </c>
      <c r="R901" s="58">
        <v>187068197.59999999</v>
      </c>
      <c r="S901" s="58">
        <v>159907683.59999999</v>
      </c>
      <c r="T901" s="58">
        <v>5601763</v>
      </c>
      <c r="U901" s="196">
        <v>6415623</v>
      </c>
      <c r="V901" s="58">
        <v>11038632</v>
      </c>
      <c r="W901" s="58">
        <v>-25863778</v>
      </c>
      <c r="X901" s="61">
        <v>44981</v>
      </c>
      <c r="Y901" s="9" t="s">
        <v>115</v>
      </c>
    </row>
    <row r="902" spans="1:25" ht="14.25" customHeight="1">
      <c r="A902" s="9">
        <v>2022</v>
      </c>
      <c r="B902" s="10" t="s">
        <v>5028</v>
      </c>
      <c r="C902" s="10" t="s">
        <v>190</v>
      </c>
      <c r="D902" s="9" t="s">
        <v>21</v>
      </c>
      <c r="E902" s="11" t="s">
        <v>127</v>
      </c>
      <c r="F902" s="60" t="s">
        <v>5697</v>
      </c>
      <c r="G902" s="9" t="s">
        <v>20</v>
      </c>
      <c r="H902" s="58">
        <v>510428</v>
      </c>
      <c r="I902" s="58">
        <v>-6505</v>
      </c>
      <c r="J902" s="58">
        <v>673015</v>
      </c>
      <c r="K902" s="58">
        <v>9644</v>
      </c>
      <c r="L902" s="58">
        <v>730268</v>
      </c>
      <c r="M902" s="58">
        <v>715579</v>
      </c>
      <c r="N902" s="56">
        <v>603311</v>
      </c>
      <c r="O902" s="62"/>
      <c r="P902" s="58">
        <v>59532</v>
      </c>
      <c r="Q902" s="58">
        <v>-294258</v>
      </c>
      <c r="R902" s="58">
        <v>1940530.2191470033</v>
      </c>
      <c r="S902" s="58">
        <v>1646272.2191470033</v>
      </c>
      <c r="T902" s="58">
        <v>55182</v>
      </c>
      <c r="U902" s="196"/>
      <c r="V902" s="58"/>
      <c r="W902" s="58">
        <v>127767</v>
      </c>
      <c r="X902" s="61">
        <v>44994</v>
      </c>
      <c r="Y902" s="10" t="s">
        <v>60</v>
      </c>
    </row>
    <row r="903" spans="1:25" ht="14.25" customHeight="1">
      <c r="A903" s="9">
        <v>2022</v>
      </c>
      <c r="B903" s="9" t="s">
        <v>1813</v>
      </c>
      <c r="C903" s="9" t="s">
        <v>53</v>
      </c>
      <c r="D903" s="9" t="s">
        <v>21</v>
      </c>
      <c r="E903" s="11" t="s">
        <v>36</v>
      </c>
      <c r="F903" s="60">
        <v>54232</v>
      </c>
      <c r="G903" s="9" t="s">
        <v>20</v>
      </c>
      <c r="H903" s="58">
        <v>17925777</v>
      </c>
      <c r="I903" s="58">
        <v>-229492</v>
      </c>
      <c r="J903" s="58">
        <v>15596981</v>
      </c>
      <c r="K903" s="58">
        <v>44453595</v>
      </c>
      <c r="L903" s="58">
        <v>30700081</v>
      </c>
      <c r="M903" s="58">
        <v>18981497</v>
      </c>
      <c r="O903" s="62">
        <v>20107425</v>
      </c>
      <c r="P903" s="58">
        <v>4406450</v>
      </c>
      <c r="Q903" s="58"/>
      <c r="R903" s="58"/>
      <c r="S903" s="58"/>
      <c r="T903" s="58"/>
      <c r="U903" s="196">
        <v>255325</v>
      </c>
      <c r="V903" s="58">
        <v>358683</v>
      </c>
      <c r="W903" s="58">
        <v>21803300</v>
      </c>
      <c r="X903" s="61">
        <v>44946</v>
      </c>
      <c r="Y903" s="9"/>
    </row>
    <row r="904" spans="1:25" ht="14.25" customHeight="1">
      <c r="A904" s="9">
        <v>2022</v>
      </c>
      <c r="B904" s="10" t="s">
        <v>736</v>
      </c>
      <c r="C904" s="9" t="s">
        <v>190</v>
      </c>
      <c r="D904" s="9" t="s">
        <v>21</v>
      </c>
      <c r="E904" s="11" t="s">
        <v>36</v>
      </c>
      <c r="F904" s="60" t="s">
        <v>735</v>
      </c>
      <c r="G904" s="9" t="s">
        <v>20</v>
      </c>
      <c r="H904" s="58">
        <v>6171749</v>
      </c>
      <c r="I904" s="58"/>
      <c r="J904" s="58">
        <v>36897020</v>
      </c>
      <c r="K904" s="58">
        <v>58233927</v>
      </c>
      <c r="L904" s="58">
        <v>39053610</v>
      </c>
      <c r="M904" s="58">
        <v>35791704</v>
      </c>
      <c r="O904" s="62">
        <v>5009304</v>
      </c>
      <c r="P904" s="58">
        <v>1184299</v>
      </c>
      <c r="Q904" s="58">
        <v>-16927389</v>
      </c>
      <c r="R904" s="58">
        <v>118877904</v>
      </c>
      <c r="S904" s="58">
        <v>101950515</v>
      </c>
      <c r="T904" s="58">
        <v>3286723</v>
      </c>
      <c r="U904" s="196">
        <v>1373072</v>
      </c>
      <c r="V904" s="58">
        <v>20809085</v>
      </c>
      <c r="W904" s="58">
        <v>-39023612</v>
      </c>
      <c r="X904" s="61">
        <v>44949</v>
      </c>
      <c r="Y904" s="10" t="s">
        <v>60</v>
      </c>
    </row>
    <row r="905" spans="1:25" ht="14.25" customHeight="1">
      <c r="A905" s="9">
        <v>2022</v>
      </c>
      <c r="B905" s="30" t="s">
        <v>2174</v>
      </c>
      <c r="C905" s="9" t="s">
        <v>53</v>
      </c>
      <c r="D905" s="9" t="s">
        <v>21</v>
      </c>
      <c r="E905" s="11" t="s">
        <v>47</v>
      </c>
      <c r="F905" s="60" t="s">
        <v>5475</v>
      </c>
      <c r="G905" s="9" t="s">
        <v>20</v>
      </c>
      <c r="H905" s="58">
        <v>3805569</v>
      </c>
      <c r="I905" s="58"/>
      <c r="J905" s="58">
        <v>7030067</v>
      </c>
      <c r="K905" s="58">
        <v>7242685</v>
      </c>
      <c r="L905" s="58">
        <v>12179797</v>
      </c>
      <c r="M905" s="58">
        <v>7683848</v>
      </c>
      <c r="N905" s="56">
        <v>2417785</v>
      </c>
      <c r="O905" s="62"/>
      <c r="P905" s="58">
        <v>615856</v>
      </c>
      <c r="Q905" s="58">
        <v>-4348000</v>
      </c>
      <c r="R905" s="58">
        <v>36233333.333333336</v>
      </c>
      <c r="S905" s="58">
        <v>31885333.333333336</v>
      </c>
      <c r="T905" s="58">
        <v>850189</v>
      </c>
      <c r="U905" s="196"/>
      <c r="V905" s="58">
        <v>565000</v>
      </c>
      <c r="W905" s="58">
        <v>1254145</v>
      </c>
      <c r="X905" s="61">
        <v>45029</v>
      </c>
      <c r="Y905" s="10" t="s">
        <v>60</v>
      </c>
    </row>
    <row r="906" spans="1:25" ht="14.25" customHeight="1">
      <c r="A906" s="9">
        <v>2022</v>
      </c>
      <c r="B906" s="10" t="s">
        <v>734</v>
      </c>
      <c r="C906" s="9" t="s">
        <v>190</v>
      </c>
      <c r="D906" s="9" t="s">
        <v>21</v>
      </c>
      <c r="E906" s="11" t="s">
        <v>47</v>
      </c>
      <c r="F906" s="60" t="s">
        <v>733</v>
      </c>
      <c r="G906" s="9" t="s">
        <v>20</v>
      </c>
      <c r="H906" s="58">
        <v>8534321</v>
      </c>
      <c r="I906" s="58"/>
      <c r="J906" s="58">
        <v>33903720</v>
      </c>
      <c r="K906" s="58">
        <v>26189298</v>
      </c>
      <c r="L906" s="58">
        <v>39654189</v>
      </c>
      <c r="M906" s="58">
        <v>37212540</v>
      </c>
      <c r="N906" s="57"/>
      <c r="O906" s="62">
        <v>13162898</v>
      </c>
      <c r="P906" s="58">
        <v>5665301</v>
      </c>
      <c r="Q906" s="58">
        <v>-13903199</v>
      </c>
      <c r="R906" s="58">
        <v>95345156.579999998</v>
      </c>
      <c r="S906" s="58">
        <v>81441957.579999998</v>
      </c>
      <c r="T906" s="58">
        <v>3033285</v>
      </c>
      <c r="U906" s="196"/>
      <c r="V906" s="58">
        <v>5741274</v>
      </c>
      <c r="W906" s="58">
        <v>-22317670</v>
      </c>
      <c r="X906" s="61">
        <v>45116</v>
      </c>
      <c r="Y906" s="10" t="s">
        <v>60</v>
      </c>
    </row>
    <row r="907" spans="1:25" ht="14.25" customHeight="1">
      <c r="A907" s="9">
        <v>2022</v>
      </c>
      <c r="B907" s="10" t="s">
        <v>732</v>
      </c>
      <c r="C907" s="9" t="s">
        <v>190</v>
      </c>
      <c r="D907" s="9" t="s">
        <v>21</v>
      </c>
      <c r="E907" s="11" t="s">
        <v>118</v>
      </c>
      <c r="F907" s="60" t="s">
        <v>731</v>
      </c>
      <c r="G907" s="9" t="s">
        <v>20</v>
      </c>
      <c r="H907" s="58">
        <v>21489858</v>
      </c>
      <c r="I907" s="58">
        <v>-2962282</v>
      </c>
      <c r="J907" s="58">
        <v>15763715</v>
      </c>
      <c r="K907" s="58">
        <v>25784578</v>
      </c>
      <c r="L907" s="58">
        <v>26525546</v>
      </c>
      <c r="M907" s="58">
        <v>22224550</v>
      </c>
      <c r="O907" s="62">
        <v>16288211</v>
      </c>
      <c r="P907" s="58">
        <v>1353428</v>
      </c>
      <c r="Q907" s="58">
        <v>-7737024</v>
      </c>
      <c r="R907" s="58">
        <v>47681948.990000002</v>
      </c>
      <c r="S907" s="58">
        <v>39944924.990000002</v>
      </c>
      <c r="T907" s="58">
        <v>1357427</v>
      </c>
      <c r="U907" s="196">
        <v>-204</v>
      </c>
      <c r="V907" s="58">
        <v>2200266</v>
      </c>
      <c r="W907" s="58">
        <v>-12009564</v>
      </c>
      <c r="X907" s="61">
        <v>44943</v>
      </c>
      <c r="Y907" s="9" t="s">
        <v>115</v>
      </c>
    </row>
    <row r="908" spans="1:25" ht="14.25" customHeight="1">
      <c r="A908" s="9">
        <v>2022</v>
      </c>
      <c r="B908" s="9" t="s">
        <v>1812</v>
      </c>
      <c r="C908" s="9" t="s">
        <v>53</v>
      </c>
      <c r="D908" s="9" t="s">
        <v>21</v>
      </c>
      <c r="E908" s="11" t="s">
        <v>178</v>
      </c>
      <c r="F908" s="60">
        <v>54386</v>
      </c>
      <c r="G908" s="9" t="s">
        <v>20</v>
      </c>
      <c r="H908" s="58">
        <v>21774940</v>
      </c>
      <c r="I908" s="58">
        <v>-4825773</v>
      </c>
      <c r="J908" s="58">
        <v>20002117</v>
      </c>
      <c r="K908" s="58">
        <v>20361029</v>
      </c>
      <c r="L908" s="58">
        <v>39271106</v>
      </c>
      <c r="M908" s="58">
        <v>25998982</v>
      </c>
      <c r="N908" s="57"/>
      <c r="O908" s="62">
        <v>26122124</v>
      </c>
      <c r="P908" s="58">
        <v>3534432</v>
      </c>
      <c r="Q908" s="58">
        <v>-14296641</v>
      </c>
      <c r="R908" s="58">
        <v>89746647.834274948</v>
      </c>
      <c r="S908" s="58">
        <v>75450006.834274948</v>
      </c>
      <c r="T908" s="58">
        <v>2580069</v>
      </c>
      <c r="U908" s="196"/>
      <c r="V908" s="58">
        <v>2216732</v>
      </c>
      <c r="W908" s="58">
        <v>26219506</v>
      </c>
      <c r="X908" s="61">
        <v>45016</v>
      </c>
      <c r="Y908" s="10" t="s">
        <v>1811</v>
      </c>
    </row>
    <row r="909" spans="1:25" ht="14.25" customHeight="1">
      <c r="A909" s="9">
        <v>2022</v>
      </c>
      <c r="B909" s="10" t="s">
        <v>730</v>
      </c>
      <c r="C909" s="9" t="s">
        <v>190</v>
      </c>
      <c r="D909" s="9" t="s">
        <v>21</v>
      </c>
      <c r="E909" s="11" t="s">
        <v>178</v>
      </c>
      <c r="F909" s="60" t="s">
        <v>729</v>
      </c>
      <c r="G909" s="9" t="s">
        <v>20</v>
      </c>
      <c r="H909" s="58">
        <v>10861055</v>
      </c>
      <c r="I909" s="58">
        <v>-974442</v>
      </c>
      <c r="J909" s="58">
        <v>33542077</v>
      </c>
      <c r="K909" s="58">
        <v>2535163</v>
      </c>
      <c r="L909" s="58">
        <v>42578132</v>
      </c>
      <c r="M909" s="58">
        <v>38433328</v>
      </c>
      <c r="O909" s="62">
        <v>14413585</v>
      </c>
      <c r="P909" s="58">
        <v>5233982</v>
      </c>
      <c r="Q909" s="58">
        <v>-15291870</v>
      </c>
      <c r="R909" s="58">
        <v>104437546.09999999</v>
      </c>
      <c r="S909" s="58">
        <v>89145676.060000002</v>
      </c>
      <c r="T909" s="58">
        <v>3158964</v>
      </c>
      <c r="U909" s="196"/>
      <c r="V909" s="58">
        <v>3984982</v>
      </c>
      <c r="W909" s="58">
        <v>-18287027</v>
      </c>
      <c r="X909" s="61">
        <v>45016</v>
      </c>
      <c r="Y909" s="10" t="s">
        <v>60</v>
      </c>
    </row>
    <row r="910" spans="1:25" ht="14.25" customHeight="1">
      <c r="A910" s="9">
        <v>2022</v>
      </c>
      <c r="B910" s="10" t="s">
        <v>728</v>
      </c>
      <c r="C910" s="9" t="s">
        <v>190</v>
      </c>
      <c r="D910" s="9" t="s">
        <v>21</v>
      </c>
      <c r="E910" s="11" t="s">
        <v>178</v>
      </c>
      <c r="F910" s="60" t="s">
        <v>727</v>
      </c>
      <c r="G910" s="9" t="s">
        <v>20</v>
      </c>
      <c r="H910" s="58">
        <v>11127289</v>
      </c>
      <c r="I910" s="58"/>
      <c r="J910" s="58">
        <v>36747355</v>
      </c>
      <c r="K910" s="58">
        <v>15772347</v>
      </c>
      <c r="L910" s="58">
        <v>43223356</v>
      </c>
      <c r="M910" s="58">
        <v>39412700</v>
      </c>
      <c r="N910" s="57"/>
      <c r="O910" s="62">
        <v>15457361</v>
      </c>
      <c r="P910" s="58">
        <v>2693180</v>
      </c>
      <c r="Q910" s="58">
        <v>-16449353</v>
      </c>
      <c r="R910" s="58">
        <v>111746734</v>
      </c>
      <c r="S910" s="58">
        <v>95297381</v>
      </c>
      <c r="T910" s="58">
        <v>3180400</v>
      </c>
      <c r="U910" s="196"/>
      <c r="V910" s="58">
        <v>11116556</v>
      </c>
      <c r="W910" s="58">
        <v>-29809694</v>
      </c>
      <c r="X910" s="61">
        <v>44943</v>
      </c>
      <c r="Y910" s="10" t="s">
        <v>60</v>
      </c>
    </row>
    <row r="911" spans="1:25" ht="14.25" customHeight="1">
      <c r="A911" s="9">
        <v>2022</v>
      </c>
      <c r="B911" s="10" t="s">
        <v>5395</v>
      </c>
      <c r="C911" s="10" t="s">
        <v>190</v>
      </c>
      <c r="D911" s="9" t="s">
        <v>21</v>
      </c>
      <c r="E911" s="11" t="s">
        <v>149</v>
      </c>
      <c r="F911" s="60" t="s">
        <v>5698</v>
      </c>
      <c r="G911" s="9" t="s">
        <v>20</v>
      </c>
      <c r="H911" s="58">
        <v>3115956</v>
      </c>
      <c r="I911" s="58"/>
      <c r="J911" s="58">
        <v>1075307</v>
      </c>
      <c r="K911" s="58"/>
      <c r="L911" s="58">
        <v>1961805</v>
      </c>
      <c r="M911" s="58">
        <v>1880318</v>
      </c>
      <c r="O911" s="62">
        <v>3274559</v>
      </c>
      <c r="P911" s="58">
        <v>214229</v>
      </c>
      <c r="Q911" s="58">
        <v>-463804</v>
      </c>
      <c r="R911" s="58">
        <v>1625820.0486618003</v>
      </c>
      <c r="S911" s="58">
        <v>1162016.0486618003</v>
      </c>
      <c r="T911" s="58">
        <v>107080</v>
      </c>
      <c r="U911" s="196"/>
      <c r="V911" s="58"/>
      <c r="W911" s="58">
        <v>2513506</v>
      </c>
      <c r="X911" s="61">
        <v>44995</v>
      </c>
      <c r="Y911" s="10" t="s">
        <v>60</v>
      </c>
    </row>
    <row r="912" spans="1:25" ht="14.25" customHeight="1">
      <c r="A912" s="9">
        <v>2022</v>
      </c>
      <c r="B912" s="30" t="s">
        <v>5041</v>
      </c>
      <c r="C912" s="9" t="s">
        <v>190</v>
      </c>
      <c r="D912" s="9" t="s">
        <v>21</v>
      </c>
      <c r="E912" s="11" t="s">
        <v>327</v>
      </c>
      <c r="F912" s="60" t="s">
        <v>5531</v>
      </c>
      <c r="G912" s="9" t="s">
        <v>20</v>
      </c>
      <c r="H912" s="58">
        <v>1128402</v>
      </c>
      <c r="I912" s="58">
        <v>-20000</v>
      </c>
      <c r="J912" s="58">
        <v>2492202</v>
      </c>
      <c r="K912" s="58">
        <v>2661133</v>
      </c>
      <c r="L912" s="58">
        <v>3135501</v>
      </c>
      <c r="M912" s="58">
        <v>2967168</v>
      </c>
      <c r="O912" s="62">
        <v>1476508</v>
      </c>
      <c r="P912" s="58">
        <v>227737</v>
      </c>
      <c r="Q912" s="58">
        <v>-1074245</v>
      </c>
      <c r="R912" s="58">
        <v>7374131</v>
      </c>
      <c r="S912" s="58">
        <v>6299886</v>
      </c>
      <c r="T912" s="58">
        <v>218649</v>
      </c>
      <c r="U912" s="196">
        <v>159526</v>
      </c>
      <c r="V912" s="58">
        <v>109886</v>
      </c>
      <c r="W912" s="58">
        <v>-1382760</v>
      </c>
      <c r="X912" s="61">
        <v>45013</v>
      </c>
      <c r="Y912" s="10" t="s">
        <v>5444</v>
      </c>
    </row>
    <row r="913" spans="1:25" ht="14.25" customHeight="1">
      <c r="A913" s="9">
        <v>2022</v>
      </c>
      <c r="B913" s="9" t="s">
        <v>1810</v>
      </c>
      <c r="C913" s="9" t="s">
        <v>53</v>
      </c>
      <c r="D913" s="9" t="s">
        <v>21</v>
      </c>
      <c r="E913" s="11" t="s">
        <v>65</v>
      </c>
      <c r="F913" s="60">
        <v>54652</v>
      </c>
      <c r="G913" s="9" t="s">
        <v>20</v>
      </c>
      <c r="H913" s="58">
        <v>54406687</v>
      </c>
      <c r="I913" s="58">
        <v>-14560290</v>
      </c>
      <c r="J913" s="58">
        <v>170842939</v>
      </c>
      <c r="K913" s="58">
        <v>390942742</v>
      </c>
      <c r="L913" s="58">
        <v>483986864</v>
      </c>
      <c r="M913" s="58">
        <v>220742082</v>
      </c>
      <c r="N913" s="57"/>
      <c r="O913" s="62">
        <v>68170100</v>
      </c>
      <c r="P913" s="58">
        <v>45708923</v>
      </c>
      <c r="Q913" s="58">
        <v>-191104485</v>
      </c>
      <c r="R913" s="58">
        <v>1263604843</v>
      </c>
      <c r="S913" s="58">
        <v>1072500357</v>
      </c>
      <c r="T913" s="58">
        <v>41559835</v>
      </c>
      <c r="U913" s="196"/>
      <c r="V913" s="58">
        <v>61762588</v>
      </c>
      <c r="W913" s="58">
        <v>-48029804</v>
      </c>
      <c r="X913" s="61">
        <v>45005</v>
      </c>
      <c r="Y913" s="10"/>
    </row>
    <row r="914" spans="1:25" ht="14.25" customHeight="1">
      <c r="A914" s="9">
        <v>2022</v>
      </c>
      <c r="B914" s="10" t="s">
        <v>726</v>
      </c>
      <c r="C914" s="9" t="s">
        <v>190</v>
      </c>
      <c r="D914" s="9" t="s">
        <v>21</v>
      </c>
      <c r="E914" s="11" t="s">
        <v>65</v>
      </c>
      <c r="F914" s="60" t="s">
        <v>725</v>
      </c>
      <c r="G914" s="9" t="s">
        <v>20</v>
      </c>
      <c r="H914" s="58">
        <v>59379964</v>
      </c>
      <c r="I914" s="58"/>
      <c r="J914" s="58">
        <v>237922246</v>
      </c>
      <c r="K914" s="58">
        <v>291613291</v>
      </c>
      <c r="L914" s="58">
        <v>296069751</v>
      </c>
      <c r="M914" s="58">
        <v>276291181</v>
      </c>
      <c r="N914" s="58"/>
      <c r="O914" s="62">
        <v>92835307</v>
      </c>
      <c r="P914" s="58">
        <v>35475073</v>
      </c>
      <c r="Q914" s="58">
        <v>-115995182</v>
      </c>
      <c r="R914" s="58">
        <v>773581482.60000002</v>
      </c>
      <c r="S914" s="58">
        <v>657586300.60000002</v>
      </c>
      <c r="T914" s="58">
        <v>23090940</v>
      </c>
      <c r="U914" s="196">
        <v>7667433</v>
      </c>
      <c r="V914" s="58">
        <v>108632255</v>
      </c>
      <c r="W914" s="58">
        <v>-217359768</v>
      </c>
      <c r="X914" s="61">
        <v>44979</v>
      </c>
      <c r="Y914" s="9" t="s">
        <v>115</v>
      </c>
    </row>
    <row r="915" spans="1:25" ht="14.25" customHeight="1">
      <c r="A915" s="9">
        <v>2022</v>
      </c>
      <c r="B915" s="10" t="s">
        <v>724</v>
      </c>
      <c r="C915" s="9" t="s">
        <v>190</v>
      </c>
      <c r="D915" s="9" t="s">
        <v>21</v>
      </c>
      <c r="E915" s="11" t="s">
        <v>65</v>
      </c>
      <c r="F915" s="60" t="s">
        <v>723</v>
      </c>
      <c r="G915" s="9" t="s">
        <v>20</v>
      </c>
      <c r="H915" s="58">
        <v>23493513</v>
      </c>
      <c r="I915" s="58">
        <v>-2000000</v>
      </c>
      <c r="J915" s="58">
        <v>277515973</v>
      </c>
      <c r="K915" s="58">
        <v>432927170</v>
      </c>
      <c r="L915" s="58">
        <v>325493645</v>
      </c>
      <c r="M915" s="58">
        <v>281594600</v>
      </c>
      <c r="O915" s="62">
        <v>44794551</v>
      </c>
      <c r="P915" s="58">
        <v>28008046</v>
      </c>
      <c r="Q915" s="58">
        <v>-114269903</v>
      </c>
      <c r="R915" s="58">
        <v>776901237.65182185</v>
      </c>
      <c r="S915" s="58">
        <v>662631334.65182185</v>
      </c>
      <c r="T915" s="58">
        <v>24375539</v>
      </c>
      <c r="U915" s="196">
        <v>74280684.515873015</v>
      </c>
      <c r="V915" s="58">
        <v>175603309.51587301</v>
      </c>
      <c r="W915" s="58">
        <v>-213302234</v>
      </c>
      <c r="X915" s="61">
        <v>44910</v>
      </c>
      <c r="Y915" s="9" t="s">
        <v>115</v>
      </c>
    </row>
    <row r="916" spans="1:25" ht="14.25" customHeight="1">
      <c r="A916" s="9">
        <v>2022</v>
      </c>
      <c r="B916" s="30" t="s">
        <v>5297</v>
      </c>
      <c r="C916" s="9" t="s">
        <v>190</v>
      </c>
      <c r="D916" s="9" t="s">
        <v>21</v>
      </c>
      <c r="E916" s="11" t="s">
        <v>96</v>
      </c>
      <c r="F916" s="60" t="s">
        <v>5491</v>
      </c>
      <c r="G916" s="9" t="s">
        <v>20</v>
      </c>
      <c r="H916" s="58">
        <v>1470258</v>
      </c>
      <c r="I916" s="58">
        <v>-44021</v>
      </c>
      <c r="J916" s="58">
        <v>8672422</v>
      </c>
      <c r="K916" s="58">
        <v>8408791</v>
      </c>
      <c r="L916" s="58">
        <v>9239310</v>
      </c>
      <c r="M916" s="58">
        <v>8565900</v>
      </c>
      <c r="O916" s="62">
        <v>2069683</v>
      </c>
      <c r="P916" s="58">
        <v>534561</v>
      </c>
      <c r="Q916" s="58">
        <v>-4156203</v>
      </c>
      <c r="R916" s="58">
        <v>27979866</v>
      </c>
      <c r="S916" s="58">
        <v>23823663</v>
      </c>
      <c r="T916" s="58">
        <v>870437</v>
      </c>
      <c r="U916" s="196"/>
      <c r="V916" s="58">
        <v>97348</v>
      </c>
      <c r="W916" s="58">
        <v>-5522444</v>
      </c>
      <c r="X916" s="61">
        <v>45082</v>
      </c>
      <c r="Y916" s="10" t="s">
        <v>60</v>
      </c>
    </row>
    <row r="917" spans="1:25" ht="14.25" customHeight="1">
      <c r="A917" s="9">
        <v>2022</v>
      </c>
      <c r="B917" s="30" t="s">
        <v>5288</v>
      </c>
      <c r="C917" s="9" t="s">
        <v>190</v>
      </c>
      <c r="D917" s="9" t="s">
        <v>21</v>
      </c>
      <c r="E917" s="11" t="s">
        <v>125</v>
      </c>
      <c r="F917" s="60" t="s">
        <v>5549</v>
      </c>
      <c r="G917" s="9" t="s">
        <v>20</v>
      </c>
      <c r="H917" s="58">
        <v>1668988</v>
      </c>
      <c r="I917" s="58">
        <v>-24000</v>
      </c>
      <c r="J917" s="58">
        <v>1700675</v>
      </c>
      <c r="K917" s="58">
        <v>1091383</v>
      </c>
      <c r="L917" s="58">
        <v>2508608</v>
      </c>
      <c r="M917" s="58">
        <v>2098358</v>
      </c>
      <c r="N917" s="56">
        <v>2006411</v>
      </c>
      <c r="O917" s="62"/>
      <c r="P917" s="58">
        <v>296071</v>
      </c>
      <c r="Q917" s="58">
        <v>-714386</v>
      </c>
      <c r="R917" s="58">
        <v>4902037.2469635634</v>
      </c>
      <c r="S917" s="58">
        <v>4187651.2469635634</v>
      </c>
      <c r="T917" s="58">
        <v>141660</v>
      </c>
      <c r="U917" s="196"/>
      <c r="V917" s="58"/>
      <c r="W917" s="58">
        <v>671529</v>
      </c>
      <c r="X917" s="61">
        <v>45103</v>
      </c>
      <c r="Y917" s="10" t="s">
        <v>60</v>
      </c>
    </row>
    <row r="918" spans="1:25" ht="14.25" customHeight="1">
      <c r="A918" s="9">
        <v>2022</v>
      </c>
      <c r="B918" s="9" t="s">
        <v>1809</v>
      </c>
      <c r="C918" s="9" t="s">
        <v>53</v>
      </c>
      <c r="D918" s="9" t="s">
        <v>21</v>
      </c>
      <c r="E918" s="11" t="s">
        <v>182</v>
      </c>
      <c r="F918" s="60">
        <v>54848</v>
      </c>
      <c r="G918" s="9" t="s">
        <v>20</v>
      </c>
      <c r="H918" s="58">
        <v>12215625</v>
      </c>
      <c r="I918" s="58">
        <v>-1476274</v>
      </c>
      <c r="J918" s="58">
        <v>25457094</v>
      </c>
      <c r="K918" s="58">
        <v>15425270</v>
      </c>
      <c r="L918" s="58">
        <v>39451799</v>
      </c>
      <c r="M918" s="58">
        <v>27605140</v>
      </c>
      <c r="O918" s="62">
        <v>10804403</v>
      </c>
      <c r="P918" s="58">
        <v>1588064</v>
      </c>
      <c r="Q918" s="58">
        <v>-32650197</v>
      </c>
      <c r="R918" s="58">
        <v>278823202.39999998</v>
      </c>
      <c r="S918" s="58">
        <v>246173005.40000001</v>
      </c>
      <c r="T918" s="58">
        <v>4332824</v>
      </c>
      <c r="U918" s="196"/>
      <c r="V918" s="58">
        <v>5017024</v>
      </c>
      <c r="W918" s="58">
        <v>26608422</v>
      </c>
      <c r="X918" s="61">
        <v>45016</v>
      </c>
      <c r="Y918" s="10" t="s">
        <v>60</v>
      </c>
    </row>
    <row r="919" spans="1:25" ht="14.25" customHeight="1">
      <c r="A919" s="9">
        <v>2022</v>
      </c>
      <c r="B919" s="10" t="s">
        <v>722</v>
      </c>
      <c r="C919" s="9" t="s">
        <v>190</v>
      </c>
      <c r="D919" s="9" t="s">
        <v>21</v>
      </c>
      <c r="E919" s="11" t="s">
        <v>182</v>
      </c>
      <c r="F919" s="60" t="s">
        <v>721</v>
      </c>
      <c r="G919" s="9" t="s">
        <v>20</v>
      </c>
      <c r="H919" s="58">
        <v>5903675</v>
      </c>
      <c r="I919" s="58">
        <v>-83193</v>
      </c>
      <c r="J919" s="58">
        <v>40110586</v>
      </c>
      <c r="K919" s="58">
        <v>43677158</v>
      </c>
      <c r="L919" s="58">
        <v>49861549</v>
      </c>
      <c r="M919" s="58">
        <v>41773263</v>
      </c>
      <c r="O919" s="62">
        <v>8517654</v>
      </c>
      <c r="P919" s="58">
        <v>2133314</v>
      </c>
      <c r="Q919" s="58">
        <v>-25114003</v>
      </c>
      <c r="R919" s="58">
        <v>168245854.65587044</v>
      </c>
      <c r="S919" s="58">
        <v>143131851.65587044</v>
      </c>
      <c r="T919" s="58">
        <v>4985502</v>
      </c>
      <c r="U919" s="196">
        <v>-1552.484126984127</v>
      </c>
      <c r="V919" s="58">
        <v>8703590.5158730149</v>
      </c>
      <c r="W919" s="58">
        <v>-36113372</v>
      </c>
      <c r="X919" s="61">
        <v>44888</v>
      </c>
      <c r="Y919" s="9" t="s">
        <v>115</v>
      </c>
    </row>
    <row r="920" spans="1:25" ht="14.25" customHeight="1">
      <c r="A920" s="9">
        <v>2022</v>
      </c>
      <c r="B920" s="10" t="s">
        <v>133</v>
      </c>
      <c r="C920" s="9" t="s">
        <v>54</v>
      </c>
      <c r="D920" s="9" t="s">
        <v>21</v>
      </c>
      <c r="E920" s="11" t="s">
        <v>27</v>
      </c>
      <c r="F920" s="60">
        <v>99049</v>
      </c>
      <c r="G920" s="9" t="s">
        <v>20</v>
      </c>
      <c r="H920" s="58">
        <v>2652821</v>
      </c>
      <c r="I920" s="58"/>
      <c r="J920" s="58">
        <v>8847168</v>
      </c>
      <c r="K920" s="58"/>
      <c r="L920" s="58">
        <v>8816281</v>
      </c>
      <c r="M920" s="58">
        <v>8816281</v>
      </c>
      <c r="N920" s="57"/>
      <c r="O920" s="62">
        <v>3357508</v>
      </c>
      <c r="P920" s="58">
        <v>336772</v>
      </c>
      <c r="Q920" s="58"/>
      <c r="R920" s="58"/>
      <c r="S920" s="58"/>
      <c r="T920" s="58"/>
      <c r="U920" s="196"/>
      <c r="V920" s="58"/>
      <c r="W920" s="58">
        <v>2339437</v>
      </c>
      <c r="X920" s="61">
        <v>45265</v>
      </c>
      <c r="Y920" s="9"/>
    </row>
    <row r="921" spans="1:25" ht="14.25" customHeight="1">
      <c r="A921" s="51">
        <v>2022</v>
      </c>
      <c r="B921" s="132" t="s">
        <v>720</v>
      </c>
      <c r="C921" s="51" t="s">
        <v>190</v>
      </c>
      <c r="D921" s="51" t="s">
        <v>21</v>
      </c>
      <c r="E921" s="51" t="s">
        <v>127</v>
      </c>
      <c r="F921" s="127" t="s">
        <v>719</v>
      </c>
      <c r="G921" s="51" t="s">
        <v>20</v>
      </c>
      <c r="H921" s="128">
        <v>3265024</v>
      </c>
      <c r="I921" s="128"/>
      <c r="J921" s="128">
        <v>7112169</v>
      </c>
      <c r="K921" s="128">
        <v>5972684</v>
      </c>
      <c r="L921" s="128">
        <v>8946807</v>
      </c>
      <c r="M921" s="128">
        <v>7604058</v>
      </c>
      <c r="N921" s="134">
        <v>4510680</v>
      </c>
      <c r="O921" s="130"/>
      <c r="P921" s="128">
        <v>608104</v>
      </c>
      <c r="Q921" s="128">
        <v>-3046646</v>
      </c>
      <c r="R921" s="128">
        <v>21155195.627495699</v>
      </c>
      <c r="S921" s="128">
        <v>18108549.627495699</v>
      </c>
      <c r="T921" s="128">
        <v>604264</v>
      </c>
      <c r="U921" s="196"/>
      <c r="V921" s="128">
        <v>178308</v>
      </c>
      <c r="W921" s="128">
        <v>-1431744</v>
      </c>
      <c r="X921" s="131">
        <v>44991</v>
      </c>
      <c r="Y921" s="132" t="s">
        <v>60</v>
      </c>
    </row>
    <row r="922" spans="1:25" ht="14.25" customHeight="1">
      <c r="A922" s="9">
        <v>2022</v>
      </c>
      <c r="B922" s="9" t="s">
        <v>1808</v>
      </c>
      <c r="C922" s="9" t="s">
        <v>53</v>
      </c>
      <c r="D922" s="9" t="s">
        <v>21</v>
      </c>
      <c r="E922" s="11" t="s">
        <v>27</v>
      </c>
      <c r="F922" s="60">
        <v>54806</v>
      </c>
      <c r="G922" s="9" t="s">
        <v>20</v>
      </c>
      <c r="H922" s="58">
        <v>12181157</v>
      </c>
      <c r="I922" s="58">
        <v>-5105875</v>
      </c>
      <c r="J922" s="58">
        <v>38100395</v>
      </c>
      <c r="K922" s="58">
        <v>35248265</v>
      </c>
      <c r="L922" s="58">
        <v>71635931</v>
      </c>
      <c r="M922" s="58">
        <v>42521546</v>
      </c>
      <c r="N922" s="57"/>
      <c r="O922" s="62">
        <v>12972298</v>
      </c>
      <c r="P922" s="58">
        <v>3574445</v>
      </c>
      <c r="Q922" s="58">
        <v>-35303165</v>
      </c>
      <c r="R922" s="58">
        <v>252253219.5</v>
      </c>
      <c r="S922" s="58">
        <v>216950054.5</v>
      </c>
      <c r="T922" s="58">
        <v>6722504</v>
      </c>
      <c r="U922" s="196"/>
      <c r="V922" s="58">
        <v>8998717</v>
      </c>
      <c r="W922" s="58">
        <v>-34264281</v>
      </c>
      <c r="X922" s="61">
        <v>45016</v>
      </c>
      <c r="Y922" s="10" t="s">
        <v>60</v>
      </c>
    </row>
    <row r="923" spans="1:25" ht="14.25" customHeight="1">
      <c r="A923" s="9">
        <v>2022</v>
      </c>
      <c r="B923" s="10" t="s">
        <v>718</v>
      </c>
      <c r="C923" s="9" t="s">
        <v>190</v>
      </c>
      <c r="D923" s="9" t="s">
        <v>21</v>
      </c>
      <c r="E923" s="11" t="s">
        <v>27</v>
      </c>
      <c r="F923" s="60" t="s">
        <v>717</v>
      </c>
      <c r="G923" s="9" t="s">
        <v>20</v>
      </c>
      <c r="H923" s="58">
        <v>4099681</v>
      </c>
      <c r="I923" s="58"/>
      <c r="J923" s="58">
        <v>34891923</v>
      </c>
      <c r="K923" s="58">
        <v>65431790</v>
      </c>
      <c r="L923" s="58">
        <v>46530044</v>
      </c>
      <c r="M923" s="58">
        <v>35862948</v>
      </c>
      <c r="O923" s="62">
        <v>6578795</v>
      </c>
      <c r="P923" s="58">
        <v>1661607</v>
      </c>
      <c r="Q923" s="58">
        <v>-15997375</v>
      </c>
      <c r="R923" s="58">
        <v>109696602.73458186</v>
      </c>
      <c r="S923" s="58">
        <v>93699227.734581858</v>
      </c>
      <c r="T923" s="58">
        <v>3099548</v>
      </c>
      <c r="U923" s="196"/>
      <c r="V923" s="58">
        <v>13418491</v>
      </c>
      <c r="W923" s="58">
        <v>-39052538</v>
      </c>
      <c r="X923" s="61">
        <v>44895</v>
      </c>
      <c r="Y923" s="10" t="s">
        <v>60</v>
      </c>
    </row>
    <row r="924" spans="1:25" ht="14.25" customHeight="1">
      <c r="A924" s="9">
        <v>2022</v>
      </c>
      <c r="B924" s="10" t="s">
        <v>716</v>
      </c>
      <c r="C924" s="9" t="s">
        <v>190</v>
      </c>
      <c r="D924" s="9" t="s">
        <v>21</v>
      </c>
      <c r="E924" s="11" t="s">
        <v>125</v>
      </c>
      <c r="F924" s="60" t="s">
        <v>715</v>
      </c>
      <c r="G924" s="9" t="s">
        <v>20</v>
      </c>
      <c r="H924" s="58">
        <v>39645324</v>
      </c>
      <c r="I924" s="58">
        <v>-1069205</v>
      </c>
      <c r="J924" s="58">
        <v>280828183</v>
      </c>
      <c r="K924" s="58">
        <v>204114292</v>
      </c>
      <c r="L924" s="58">
        <v>366559198</v>
      </c>
      <c r="M924" s="58">
        <v>298671049</v>
      </c>
      <c r="N924" s="56"/>
      <c r="O924" s="62">
        <v>81175910</v>
      </c>
      <c r="P924" s="58">
        <v>37990247</v>
      </c>
      <c r="Q924" s="58">
        <v>-141174156</v>
      </c>
      <c r="R924" s="58">
        <v>935373121.45748997</v>
      </c>
      <c r="S924" s="58">
        <v>794198965.45748997</v>
      </c>
      <c r="T924" s="58">
        <v>27104255</v>
      </c>
      <c r="U924" s="196">
        <v>3152498</v>
      </c>
      <c r="V924" s="58">
        <v>125495959</v>
      </c>
      <c r="W924" s="58">
        <v>-291671802</v>
      </c>
      <c r="X924" s="61">
        <v>45082</v>
      </c>
      <c r="Y924" s="10" t="s">
        <v>60</v>
      </c>
    </row>
    <row r="925" spans="1:25" ht="14.25" customHeight="1">
      <c r="A925" s="9">
        <v>2022</v>
      </c>
      <c r="B925" s="10" t="s">
        <v>714</v>
      </c>
      <c r="C925" s="9" t="s">
        <v>190</v>
      </c>
      <c r="D925" s="9" t="s">
        <v>21</v>
      </c>
      <c r="E925" s="11" t="s">
        <v>178</v>
      </c>
      <c r="F925" s="60" t="s">
        <v>713</v>
      </c>
      <c r="G925" s="9" t="s">
        <v>20</v>
      </c>
      <c r="H925" s="58">
        <v>4393792</v>
      </c>
      <c r="I925" s="58"/>
      <c r="J925" s="58">
        <v>19692248</v>
      </c>
      <c r="K925" s="58">
        <v>134399</v>
      </c>
      <c r="L925" s="58">
        <v>22235688</v>
      </c>
      <c r="M925" s="58">
        <v>20857717</v>
      </c>
      <c r="N925" s="57"/>
      <c r="O925" s="62">
        <v>6422717</v>
      </c>
      <c r="P925" s="58">
        <v>2493008</v>
      </c>
      <c r="Q925" s="58">
        <v>-9960416</v>
      </c>
      <c r="R925" s="58">
        <v>62384781.085526325</v>
      </c>
      <c r="S925" s="58">
        <v>52424365.085526325</v>
      </c>
      <c r="T925" s="58">
        <v>1997515</v>
      </c>
      <c r="U925" s="196"/>
      <c r="V925" s="58">
        <v>2888891</v>
      </c>
      <c r="W925" s="58">
        <v>-11414573</v>
      </c>
      <c r="X925" s="61">
        <v>44957</v>
      </c>
      <c r="Y925" s="10" t="s">
        <v>60</v>
      </c>
    </row>
    <row r="926" spans="1:25" ht="14.25" customHeight="1">
      <c r="A926" s="9">
        <v>2022</v>
      </c>
      <c r="B926" s="9" t="s">
        <v>1807</v>
      </c>
      <c r="C926" s="9" t="s">
        <v>53</v>
      </c>
      <c r="D926" s="9" t="s">
        <v>21</v>
      </c>
      <c r="E926" s="11" t="s">
        <v>63</v>
      </c>
      <c r="F926" s="60">
        <v>55184</v>
      </c>
      <c r="G926" s="9" t="s">
        <v>20</v>
      </c>
      <c r="H926" s="58">
        <v>115830439</v>
      </c>
      <c r="I926" s="58">
        <v>-8745971</v>
      </c>
      <c r="J926" s="58">
        <v>52730364</v>
      </c>
      <c r="K926" s="58">
        <v>5203464</v>
      </c>
      <c r="L926" s="58">
        <v>138094726</v>
      </c>
      <c r="M926" s="58">
        <v>77033627</v>
      </c>
      <c r="N926" s="57"/>
      <c r="O926" s="62">
        <v>117878830</v>
      </c>
      <c r="P926" s="58">
        <v>9989360</v>
      </c>
      <c r="Q926" s="58">
        <v>-19586774</v>
      </c>
      <c r="R926" s="58">
        <v>147437667</v>
      </c>
      <c r="S926" s="58">
        <v>127850893</v>
      </c>
      <c r="T926" s="58">
        <v>4123142</v>
      </c>
      <c r="U926" s="196">
        <v>23762792</v>
      </c>
      <c r="V926" s="58">
        <v>19628837</v>
      </c>
      <c r="W926" s="58">
        <v>157262336</v>
      </c>
      <c r="X926" s="61">
        <v>45013</v>
      </c>
      <c r="Y926" s="9"/>
    </row>
    <row r="927" spans="1:25" ht="14.25" customHeight="1">
      <c r="A927" s="9">
        <v>2022</v>
      </c>
      <c r="B927" s="9" t="s">
        <v>1806</v>
      </c>
      <c r="C927" s="9" t="s">
        <v>53</v>
      </c>
      <c r="D927" s="9" t="s">
        <v>21</v>
      </c>
      <c r="E927" s="11" t="s">
        <v>63</v>
      </c>
      <c r="F927" s="60">
        <v>55254</v>
      </c>
      <c r="G927" s="9" t="s">
        <v>20</v>
      </c>
      <c r="H927" s="58">
        <v>130391430</v>
      </c>
      <c r="I927" s="58">
        <v>-10095765</v>
      </c>
      <c r="J927" s="58">
        <v>124883940</v>
      </c>
      <c r="K927" s="58">
        <v>230929647</v>
      </c>
      <c r="L927" s="58">
        <v>287794192</v>
      </c>
      <c r="M927" s="58">
        <v>178974668</v>
      </c>
      <c r="N927" s="57"/>
      <c r="O927" s="62">
        <v>137191788</v>
      </c>
      <c r="P927" s="58">
        <v>19649266</v>
      </c>
      <c r="Q927" s="58">
        <v>-125964147</v>
      </c>
      <c r="R927" s="58">
        <v>562799559</v>
      </c>
      <c r="S927" s="58">
        <v>436835412</v>
      </c>
      <c r="T927" s="58">
        <v>19980315</v>
      </c>
      <c r="U927" s="196"/>
      <c r="V927" s="58">
        <v>142361213</v>
      </c>
      <c r="W927" s="58">
        <v>10233984</v>
      </c>
      <c r="X927" s="61">
        <v>45016</v>
      </c>
      <c r="Y927" s="9"/>
    </row>
    <row r="928" spans="1:25" ht="14.25" customHeight="1">
      <c r="A928" s="9">
        <v>2022</v>
      </c>
      <c r="B928" s="10" t="s">
        <v>712</v>
      </c>
      <c r="C928" s="9" t="s">
        <v>190</v>
      </c>
      <c r="D928" s="9" t="s">
        <v>21</v>
      </c>
      <c r="E928" s="11" t="s">
        <v>63</v>
      </c>
      <c r="F928" s="60" t="s">
        <v>711</v>
      </c>
      <c r="G928" s="9" t="s">
        <v>20</v>
      </c>
      <c r="H928" s="58">
        <v>65371347</v>
      </c>
      <c r="I928" s="58">
        <v>-2633512</v>
      </c>
      <c r="J928" s="58">
        <v>345795174</v>
      </c>
      <c r="K928" s="58">
        <v>459073287</v>
      </c>
      <c r="L928" s="58">
        <v>465456200</v>
      </c>
      <c r="M928" s="58">
        <v>372997886</v>
      </c>
      <c r="O928" s="62">
        <v>112917019</v>
      </c>
      <c r="P928" s="58">
        <v>40036706</v>
      </c>
      <c r="Q928" s="58">
        <v>-175733910</v>
      </c>
      <c r="R928" s="58">
        <v>1185401927.1255062</v>
      </c>
      <c r="S928" s="58">
        <v>1009668017.1255062</v>
      </c>
      <c r="T928" s="58">
        <v>35985487</v>
      </c>
      <c r="U928" s="196"/>
      <c r="V928" s="58">
        <v>47907026</v>
      </c>
      <c r="W928" s="58">
        <v>-164628512</v>
      </c>
      <c r="X928" s="61">
        <v>44971</v>
      </c>
      <c r="Y928" s="10" t="s">
        <v>60</v>
      </c>
    </row>
    <row r="929" spans="1:25" ht="14.25" customHeight="1">
      <c r="A929" s="9">
        <v>2022</v>
      </c>
      <c r="B929" s="9" t="s">
        <v>1805</v>
      </c>
      <c r="C929" s="9" t="s">
        <v>53</v>
      </c>
      <c r="D929" s="9" t="s">
        <v>21</v>
      </c>
      <c r="E929" s="11" t="s">
        <v>34</v>
      </c>
      <c r="F929" s="60">
        <v>55156</v>
      </c>
      <c r="G929" s="9" t="s">
        <v>20</v>
      </c>
      <c r="H929" s="58">
        <v>64417917</v>
      </c>
      <c r="I929" s="58">
        <v>-3648373</v>
      </c>
      <c r="J929" s="58">
        <v>69040881</v>
      </c>
      <c r="K929" s="58">
        <v>68104205</v>
      </c>
      <c r="L929" s="58">
        <v>174931637</v>
      </c>
      <c r="M929" s="58">
        <v>82447610</v>
      </c>
      <c r="N929" s="58"/>
      <c r="O929" s="62">
        <v>71423160</v>
      </c>
      <c r="P929" s="58">
        <v>13321690</v>
      </c>
      <c r="Q929" s="58">
        <v>-30147178</v>
      </c>
      <c r="R929" s="58">
        <v>196678686</v>
      </c>
      <c r="S929" s="58">
        <v>166531508</v>
      </c>
      <c r="T929" s="58">
        <v>5935743</v>
      </c>
      <c r="U929" s="196">
        <v>695575</v>
      </c>
      <c r="V929" s="58">
        <v>818101</v>
      </c>
      <c r="W929" s="58">
        <v>45438999</v>
      </c>
      <c r="X929" s="61">
        <v>45016</v>
      </c>
      <c r="Y929" s="9"/>
    </row>
    <row r="930" spans="1:25" ht="14.25" customHeight="1">
      <c r="A930" s="9">
        <v>2022</v>
      </c>
      <c r="B930" s="10" t="s">
        <v>710</v>
      </c>
      <c r="C930" s="9" t="s">
        <v>190</v>
      </c>
      <c r="D930" s="9" t="s">
        <v>21</v>
      </c>
      <c r="E930" s="11" t="s">
        <v>34</v>
      </c>
      <c r="F930" s="60" t="s">
        <v>709</v>
      </c>
      <c r="G930" s="9" t="s">
        <v>20</v>
      </c>
      <c r="H930" s="58">
        <v>46656948</v>
      </c>
      <c r="I930" s="58">
        <v>-347535</v>
      </c>
      <c r="J930" s="58">
        <v>297429167</v>
      </c>
      <c r="K930" s="58">
        <v>191480939</v>
      </c>
      <c r="L930" s="58">
        <v>427222803</v>
      </c>
      <c r="M930" s="58">
        <v>326234638</v>
      </c>
      <c r="N930" s="58"/>
      <c r="O930" s="62">
        <v>116012829</v>
      </c>
      <c r="P930" s="58">
        <v>101900257</v>
      </c>
      <c r="Q930" s="58">
        <v>-143720133</v>
      </c>
      <c r="R930" s="58">
        <v>960386245.74898791</v>
      </c>
      <c r="S930" s="58">
        <v>816666112.74898791</v>
      </c>
      <c r="T930" s="58">
        <v>27755954</v>
      </c>
      <c r="U930" s="196">
        <v>9514593</v>
      </c>
      <c r="V930" s="58">
        <v>112017635</v>
      </c>
      <c r="W930" s="58">
        <v>-308051929</v>
      </c>
      <c r="X930" s="61">
        <v>44978</v>
      </c>
      <c r="Y930" s="10" t="s">
        <v>60</v>
      </c>
    </row>
    <row r="931" spans="1:25" ht="14.4">
      <c r="A931" s="9">
        <v>2022</v>
      </c>
      <c r="B931" s="9" t="s">
        <v>1804</v>
      </c>
      <c r="C931" s="9" t="s">
        <v>53</v>
      </c>
      <c r="D931" s="9" t="s">
        <v>21</v>
      </c>
      <c r="E931" s="11" t="s">
        <v>98</v>
      </c>
      <c r="F931" s="60">
        <v>55282</v>
      </c>
      <c r="G931" s="9" t="s">
        <v>20</v>
      </c>
      <c r="H931" s="58">
        <f>3563000+10627000+42000+15613000+61080000</f>
        <v>90925000</v>
      </c>
      <c r="I931" s="58">
        <v>-18123000</v>
      </c>
      <c r="J931" s="58">
        <v>169711000</v>
      </c>
      <c r="K931" s="58">
        <f>266602000+6871000+6432000+43703000+10743000</f>
        <v>334351000</v>
      </c>
      <c r="L931" s="58">
        <v>565550000</v>
      </c>
      <c r="M931" s="58">
        <v>190372000</v>
      </c>
      <c r="N931" s="57"/>
      <c r="O931" s="62">
        <v>88261000</v>
      </c>
      <c r="P931" s="58">
        <v>17227000</v>
      </c>
      <c r="Q931" s="58">
        <f>-204454000+-140167000</f>
        <v>-344621000</v>
      </c>
      <c r="R931" s="58">
        <f>924643000+493528000</f>
        <v>1418171000</v>
      </c>
      <c r="S931" s="58">
        <f>720189000+353361000</f>
        <v>1073550000</v>
      </c>
      <c r="T931" s="58">
        <f>33220000+17375000</f>
        <v>50595000</v>
      </c>
      <c r="U931" s="196">
        <v>162807000</v>
      </c>
      <c r="V931" s="58">
        <v>244197000</v>
      </c>
      <c r="W931" s="58">
        <v>19982000</v>
      </c>
      <c r="X931" s="61">
        <v>45009</v>
      </c>
      <c r="Y931" s="9" t="s">
        <v>60</v>
      </c>
    </row>
    <row r="932" spans="1:25" ht="14.25" customHeight="1">
      <c r="A932" s="9">
        <v>2022</v>
      </c>
      <c r="B932" s="10" t="s">
        <v>708</v>
      </c>
      <c r="C932" s="9" t="s">
        <v>190</v>
      </c>
      <c r="D932" s="9" t="s">
        <v>21</v>
      </c>
      <c r="E932" s="11" t="s">
        <v>98</v>
      </c>
      <c r="F932" s="60" t="s">
        <v>707</v>
      </c>
      <c r="G932" s="9" t="s">
        <v>20</v>
      </c>
      <c r="H932" s="58">
        <v>77738851</v>
      </c>
      <c r="I932" s="58">
        <v>-600000</v>
      </c>
      <c r="J932" s="58">
        <v>280866596</v>
      </c>
      <c r="K932" s="58">
        <v>553472817</v>
      </c>
      <c r="L932" s="58">
        <v>330017938</v>
      </c>
      <c r="M932" s="58">
        <v>296662012</v>
      </c>
      <c r="O932" s="62">
        <v>109132715</v>
      </c>
      <c r="P932" s="58">
        <v>20861132</v>
      </c>
      <c r="Q932" s="58">
        <v>-149625312</v>
      </c>
      <c r="R932" s="58">
        <v>1012826931.9838057</v>
      </c>
      <c r="S932" s="58">
        <v>863201619.98380566</v>
      </c>
      <c r="T932" s="58">
        <v>29204594</v>
      </c>
      <c r="U932" s="196"/>
      <c r="V932" s="58">
        <v>28952847</v>
      </c>
      <c r="W932" s="58">
        <v>-192796330</v>
      </c>
      <c r="X932" s="61">
        <v>44953</v>
      </c>
      <c r="Y932" s="10" t="s">
        <v>60</v>
      </c>
    </row>
    <row r="933" spans="1:25" ht="14.25" customHeight="1">
      <c r="A933" s="9">
        <v>2022</v>
      </c>
      <c r="B933" s="10" t="s">
        <v>706</v>
      </c>
      <c r="C933" s="9" t="s">
        <v>190</v>
      </c>
      <c r="D933" s="9" t="s">
        <v>21</v>
      </c>
      <c r="E933" s="11" t="s">
        <v>63</v>
      </c>
      <c r="F933" s="60" t="s">
        <v>705</v>
      </c>
      <c r="G933" s="9" t="s">
        <v>20</v>
      </c>
      <c r="H933" s="58">
        <v>14305584</v>
      </c>
      <c r="I933" s="58">
        <v>-504701</v>
      </c>
      <c r="J933" s="58">
        <v>46189351</v>
      </c>
      <c r="K933" s="58">
        <v>22823447</v>
      </c>
      <c r="L933" s="58">
        <v>53570898</v>
      </c>
      <c r="M933" s="58">
        <v>50131658</v>
      </c>
      <c r="O933" s="62">
        <v>20074143</v>
      </c>
      <c r="P933" s="58">
        <v>4529086</v>
      </c>
      <c r="Q933" s="58">
        <v>-20783052</v>
      </c>
      <c r="R933" s="58">
        <v>136909039.67611337</v>
      </c>
      <c r="S933" s="58">
        <v>116125987.67611337</v>
      </c>
      <c r="T933" s="58">
        <v>4175662</v>
      </c>
      <c r="U933" s="196"/>
      <c r="V933" s="58">
        <v>6187756</v>
      </c>
      <c r="W933" s="58">
        <v>-21935197</v>
      </c>
      <c r="X933" s="61">
        <v>44943</v>
      </c>
      <c r="Y933" s="10" t="s">
        <v>60</v>
      </c>
    </row>
    <row r="934" spans="1:25" ht="14.25" customHeight="1">
      <c r="A934" s="9">
        <v>2022</v>
      </c>
      <c r="B934" s="10" t="s">
        <v>704</v>
      </c>
      <c r="C934" s="9" t="s">
        <v>190</v>
      </c>
      <c r="D934" s="9" t="s">
        <v>21</v>
      </c>
      <c r="E934" s="11" t="s">
        <v>149</v>
      </c>
      <c r="F934" s="60" t="s">
        <v>703</v>
      </c>
      <c r="G934" s="9" t="s">
        <v>20</v>
      </c>
      <c r="H934" s="58">
        <v>8727037</v>
      </c>
      <c r="I934" s="58">
        <v>-29463</v>
      </c>
      <c r="J934" s="58">
        <v>7552345</v>
      </c>
      <c r="K934" s="58"/>
      <c r="L934" s="58">
        <v>8838884</v>
      </c>
      <c r="M934" s="58">
        <v>8580949</v>
      </c>
      <c r="N934" s="57">
        <v>11020187</v>
      </c>
      <c r="O934" s="62"/>
      <c r="P934" s="58">
        <v>1477322</v>
      </c>
      <c r="Q934" s="58">
        <v>-3652550</v>
      </c>
      <c r="R934" s="58">
        <v>25204639.189347968</v>
      </c>
      <c r="S934" s="58">
        <v>21552089.189347968</v>
      </c>
      <c r="T934" s="58">
        <v>658826</v>
      </c>
      <c r="U934" s="196"/>
      <c r="V934" s="58">
        <v>810595</v>
      </c>
      <c r="W934" s="58">
        <v>3415122</v>
      </c>
      <c r="X934" s="61">
        <v>44970</v>
      </c>
      <c r="Y934" s="10" t="s">
        <v>60</v>
      </c>
    </row>
    <row r="935" spans="1:25" ht="14.25" customHeight="1">
      <c r="A935" s="9">
        <v>2022</v>
      </c>
      <c r="B935" s="30" t="s">
        <v>2175</v>
      </c>
      <c r="C935" s="9" t="s">
        <v>53</v>
      </c>
      <c r="D935" s="9" t="s">
        <v>21</v>
      </c>
      <c r="E935" s="11" t="s">
        <v>34</v>
      </c>
      <c r="F935" s="60" t="s">
        <v>5558</v>
      </c>
      <c r="G935" s="9" t="s">
        <v>20</v>
      </c>
      <c r="H935" s="58">
        <v>24017805</v>
      </c>
      <c r="I935" s="58">
        <v>-364725</v>
      </c>
      <c r="J935" s="58">
        <v>20244392</v>
      </c>
      <c r="K935" s="58">
        <v>761970</v>
      </c>
      <c r="L935" s="58">
        <v>25770532</v>
      </c>
      <c r="M935" s="58">
        <v>16702280</v>
      </c>
      <c r="N935" s="57"/>
      <c r="O935" s="62">
        <v>26202495</v>
      </c>
      <c r="P935" s="58">
        <v>2036117</v>
      </c>
      <c r="Q935" s="58">
        <v>-11258997</v>
      </c>
      <c r="R935" s="58">
        <v>64929163.513852052</v>
      </c>
      <c r="S935" s="58">
        <v>53670166.513852052</v>
      </c>
      <c r="T935" s="58">
        <v>2531068</v>
      </c>
      <c r="U935" s="196"/>
      <c r="V935" s="58">
        <v>381804</v>
      </c>
      <c r="W935" s="58">
        <v>11132454</v>
      </c>
      <c r="X935" s="61">
        <v>44917</v>
      </c>
      <c r="Y935" s="10" t="s">
        <v>60</v>
      </c>
    </row>
    <row r="936" spans="1:25" ht="14.25" customHeight="1">
      <c r="A936" s="9">
        <v>2022</v>
      </c>
      <c r="B936" s="10" t="s">
        <v>702</v>
      </c>
      <c r="C936" s="9" t="s">
        <v>190</v>
      </c>
      <c r="D936" s="9" t="s">
        <v>21</v>
      </c>
      <c r="E936" s="11" t="s">
        <v>34</v>
      </c>
      <c r="F936" s="60" t="s">
        <v>701</v>
      </c>
      <c r="G936" s="9" t="s">
        <v>20</v>
      </c>
      <c r="H936" s="58">
        <v>17370486</v>
      </c>
      <c r="I936" s="58">
        <v>-937682</v>
      </c>
      <c r="J936" s="58">
        <v>151655588</v>
      </c>
      <c r="K936" s="58">
        <v>73944101</v>
      </c>
      <c r="L936" s="58">
        <v>161081549</v>
      </c>
      <c r="M936" s="58">
        <v>150711491</v>
      </c>
      <c r="O936" s="62">
        <v>29975076</v>
      </c>
      <c r="P936" s="58">
        <v>15438282</v>
      </c>
      <c r="Q936" s="58">
        <v>-81872716</v>
      </c>
      <c r="R936" s="58">
        <v>547898081.40890694</v>
      </c>
      <c r="S936" s="58">
        <v>466025365.40890694</v>
      </c>
      <c r="T936" s="58">
        <v>16083953</v>
      </c>
      <c r="U936" s="196">
        <v>-5053.166666666667</v>
      </c>
      <c r="V936" s="58">
        <v>48747101.833333336</v>
      </c>
      <c r="W936" s="58">
        <v>-172681363</v>
      </c>
      <c r="X936" s="61">
        <v>44902</v>
      </c>
      <c r="Y936" s="10" t="s">
        <v>115</v>
      </c>
    </row>
    <row r="937" spans="1:25" ht="14.25" customHeight="1">
      <c r="A937" s="9">
        <v>2022</v>
      </c>
      <c r="B937" s="10" t="s">
        <v>700</v>
      </c>
      <c r="C937" s="9" t="s">
        <v>190</v>
      </c>
      <c r="D937" s="9" t="s">
        <v>21</v>
      </c>
      <c r="E937" s="11" t="s">
        <v>151</v>
      </c>
      <c r="F937" s="60" t="s">
        <v>699</v>
      </c>
      <c r="G937" s="9" t="s">
        <v>20</v>
      </c>
      <c r="H937" s="58">
        <v>60161400</v>
      </c>
      <c r="I937" s="58">
        <v>-17880466</v>
      </c>
      <c r="J937" s="58">
        <v>260065906</v>
      </c>
      <c r="K937" s="58">
        <v>168663462</v>
      </c>
      <c r="L937" s="58">
        <v>323301644</v>
      </c>
      <c r="M937" s="58">
        <v>294763379</v>
      </c>
      <c r="O937" s="62">
        <v>55647826</v>
      </c>
      <c r="P937" s="58">
        <v>19105359</v>
      </c>
      <c r="Q937" s="58">
        <v>-126187753</v>
      </c>
      <c r="R937" s="58">
        <v>851652641.700405</v>
      </c>
      <c r="S937" s="58">
        <v>725464888.700405</v>
      </c>
      <c r="T937" s="58">
        <v>19930489</v>
      </c>
      <c r="U937" s="196">
        <v>7831900</v>
      </c>
      <c r="V937" s="58">
        <v>27835100</v>
      </c>
      <c r="W937" s="58">
        <v>-94490966</v>
      </c>
      <c r="X937" s="61">
        <v>44998</v>
      </c>
      <c r="Y937" s="10" t="s">
        <v>60</v>
      </c>
    </row>
    <row r="938" spans="1:25" ht="14.25" customHeight="1">
      <c r="A938" s="9">
        <v>2022</v>
      </c>
      <c r="B938" s="10" t="s">
        <v>5187</v>
      </c>
      <c r="C938" s="10" t="s">
        <v>190</v>
      </c>
      <c r="D938" s="9" t="s">
        <v>21</v>
      </c>
      <c r="E938" s="11" t="s">
        <v>49</v>
      </c>
      <c r="F938" s="60" t="s">
        <v>5699</v>
      </c>
      <c r="G938" s="9" t="s">
        <v>20</v>
      </c>
      <c r="H938" s="58">
        <v>407666</v>
      </c>
      <c r="I938" s="58"/>
      <c r="J938" s="58">
        <v>201522</v>
      </c>
      <c r="K938" s="58">
        <v>1757</v>
      </c>
      <c r="L938" s="58">
        <v>285864</v>
      </c>
      <c r="M938" s="58">
        <v>284834</v>
      </c>
      <c r="O938" s="62">
        <v>485794</v>
      </c>
      <c r="P938" s="58">
        <v>37902</v>
      </c>
      <c r="Q938" s="58">
        <v>-49591</v>
      </c>
      <c r="R938" s="58">
        <v>381469.23076923075</v>
      </c>
      <c r="S938" s="58">
        <v>331878.23076923075</v>
      </c>
      <c r="T938" s="58">
        <v>10751</v>
      </c>
      <c r="U938" s="196"/>
      <c r="V938" s="58"/>
      <c r="W938" s="58">
        <v>401230</v>
      </c>
      <c r="X938" s="61">
        <v>44974</v>
      </c>
      <c r="Y938" s="10" t="s">
        <v>60</v>
      </c>
    </row>
    <row r="939" spans="1:25" ht="14.25" customHeight="1">
      <c r="A939" s="9">
        <v>2022</v>
      </c>
      <c r="B939" s="10" t="s">
        <v>2176</v>
      </c>
      <c r="C939" s="9" t="s">
        <v>5582</v>
      </c>
      <c r="D939" s="9" t="s">
        <v>21</v>
      </c>
      <c r="E939" s="11" t="s">
        <v>178</v>
      </c>
      <c r="F939" s="60" t="s">
        <v>5590</v>
      </c>
      <c r="G939" s="9" t="s">
        <v>20</v>
      </c>
      <c r="H939" s="58">
        <v>210360218</v>
      </c>
      <c r="I939" s="58">
        <v>-361204</v>
      </c>
      <c r="J939" s="58">
        <v>16671556</v>
      </c>
      <c r="K939" s="58">
        <v>7700846</v>
      </c>
      <c r="L939" s="58">
        <v>23748490</v>
      </c>
      <c r="M939" s="58">
        <v>85209</v>
      </c>
      <c r="N939" s="57"/>
      <c r="O939" s="62">
        <v>196682130</v>
      </c>
      <c r="P939" s="58">
        <v>2016496</v>
      </c>
      <c r="Q939" s="58">
        <v>-17011738</v>
      </c>
      <c r="R939" s="58">
        <v>112585956.32031766</v>
      </c>
      <c r="S939" s="58">
        <v>95574218.320317656</v>
      </c>
      <c r="T939" s="58">
        <v>2545505</v>
      </c>
      <c r="U939" s="196">
        <v>282033</v>
      </c>
      <c r="V939" s="58">
        <v>13715521</v>
      </c>
      <c r="W939" s="58">
        <v>162804772</v>
      </c>
      <c r="X939" s="61">
        <v>45104</v>
      </c>
      <c r="Y939" s="10" t="s">
        <v>60</v>
      </c>
    </row>
    <row r="940" spans="1:25" ht="14.25" customHeight="1">
      <c r="A940" s="9">
        <v>2022</v>
      </c>
      <c r="B940" s="10" t="s">
        <v>5363</v>
      </c>
      <c r="C940" s="10" t="s">
        <v>190</v>
      </c>
      <c r="D940" s="9" t="s">
        <v>21</v>
      </c>
      <c r="E940" s="11" t="s">
        <v>78</v>
      </c>
      <c r="F940" s="60" t="s">
        <v>5700</v>
      </c>
      <c r="G940" s="9" t="s">
        <v>20</v>
      </c>
      <c r="H940" s="58">
        <v>2690449</v>
      </c>
      <c r="I940" s="58"/>
      <c r="J940" s="58">
        <v>2493109</v>
      </c>
      <c r="K940" s="58">
        <v>215000</v>
      </c>
      <c r="L940" s="58">
        <v>2893661</v>
      </c>
      <c r="M940" s="58">
        <v>2985476</v>
      </c>
      <c r="N940" s="57"/>
      <c r="O940" s="62">
        <v>3155342</v>
      </c>
      <c r="P940" s="58">
        <v>545183</v>
      </c>
      <c r="Q940" s="58">
        <v>-1086395</v>
      </c>
      <c r="R940" s="58">
        <v>7307729.9342105277</v>
      </c>
      <c r="S940" s="58">
        <v>6221334.9342105277</v>
      </c>
      <c r="T940" s="58">
        <v>213592</v>
      </c>
      <c r="U940" s="196"/>
      <c r="V940" s="58">
        <v>269467</v>
      </c>
      <c r="W940" s="58">
        <v>986569</v>
      </c>
      <c r="X940" s="61">
        <v>44908</v>
      </c>
      <c r="Y940" s="10" t="s">
        <v>60</v>
      </c>
    </row>
    <row r="941" spans="1:25" ht="14.25" customHeight="1">
      <c r="A941" s="9">
        <v>2022</v>
      </c>
      <c r="B941" s="10" t="s">
        <v>698</v>
      </c>
      <c r="C941" s="9" t="s">
        <v>190</v>
      </c>
      <c r="D941" s="9" t="s">
        <v>21</v>
      </c>
      <c r="E941" s="11" t="s">
        <v>178</v>
      </c>
      <c r="F941" s="60" t="s">
        <v>697</v>
      </c>
      <c r="G941" s="9" t="s">
        <v>20</v>
      </c>
      <c r="H941" s="58">
        <v>40419236</v>
      </c>
      <c r="I941" s="58">
        <v>-172191</v>
      </c>
      <c r="J941" s="58">
        <v>35848167</v>
      </c>
      <c r="K941" s="58">
        <v>21525457</v>
      </c>
      <c r="L941" s="58">
        <v>85214581</v>
      </c>
      <c r="M941" s="58">
        <v>40012000</v>
      </c>
      <c r="N941" s="57"/>
      <c r="O941" s="62">
        <v>48290688</v>
      </c>
      <c r="P941" s="58">
        <v>4981785</v>
      </c>
      <c r="Q941" s="58">
        <v>-13709221</v>
      </c>
      <c r="R941" s="58">
        <v>92826063.157894745</v>
      </c>
      <c r="S941" s="58">
        <v>79116842.157894745</v>
      </c>
      <c r="T941" s="58">
        <v>2587296</v>
      </c>
      <c r="U941" s="196"/>
      <c r="V941" s="58">
        <v>4172228</v>
      </c>
      <c r="W941" s="58">
        <v>29373288</v>
      </c>
      <c r="X941" s="61">
        <v>44972</v>
      </c>
      <c r="Y941" s="10" t="s">
        <v>60</v>
      </c>
    </row>
    <row r="942" spans="1:25" ht="14.25" customHeight="1">
      <c r="A942" s="9">
        <v>2022</v>
      </c>
      <c r="B942" s="9" t="s">
        <v>1803</v>
      </c>
      <c r="C942" s="9" t="s">
        <v>53</v>
      </c>
      <c r="D942" s="9" t="s">
        <v>21</v>
      </c>
      <c r="E942" s="11" t="s">
        <v>34</v>
      </c>
      <c r="F942" s="60">
        <v>55618</v>
      </c>
      <c r="G942" s="9" t="s">
        <v>20</v>
      </c>
      <c r="H942" s="58">
        <v>29387668</v>
      </c>
      <c r="I942" s="58">
        <v>-1200000</v>
      </c>
      <c r="J942" s="58">
        <v>33620868</v>
      </c>
      <c r="K942" s="58">
        <v>26568310</v>
      </c>
      <c r="L942" s="58">
        <v>67975485</v>
      </c>
      <c r="M942" s="58">
        <v>41249542</v>
      </c>
      <c r="N942" s="57"/>
      <c r="O942" s="62">
        <v>27314217</v>
      </c>
      <c r="P942" s="58">
        <v>4109233</v>
      </c>
      <c r="Q942" s="58">
        <v>-12473659</v>
      </c>
      <c r="R942" s="58">
        <v>106612470.09999999</v>
      </c>
      <c r="S942" s="58">
        <v>94138811.099999994</v>
      </c>
      <c r="T942" s="58">
        <v>17772296</v>
      </c>
      <c r="U942" s="196">
        <v>8171484</v>
      </c>
      <c r="V942" s="58">
        <v>14400273</v>
      </c>
      <c r="W942" s="58">
        <v>8341374</v>
      </c>
      <c r="X942" s="61">
        <v>45016</v>
      </c>
      <c r="Y942" s="10" t="s">
        <v>60</v>
      </c>
    </row>
    <row r="943" spans="1:25" ht="14.25" customHeight="1">
      <c r="A943" s="9">
        <v>2022</v>
      </c>
      <c r="B943" s="10" t="s">
        <v>696</v>
      </c>
      <c r="C943" s="9" t="s">
        <v>190</v>
      </c>
      <c r="D943" s="9" t="s">
        <v>21</v>
      </c>
      <c r="E943" s="11" t="s">
        <v>34</v>
      </c>
      <c r="F943" s="60" t="s">
        <v>695</v>
      </c>
      <c r="G943" s="9" t="s">
        <v>20</v>
      </c>
      <c r="H943" s="58">
        <v>71691932</v>
      </c>
      <c r="I943" s="58">
        <v>-979185</v>
      </c>
      <c r="J943" s="58">
        <v>249058522</v>
      </c>
      <c r="K943" s="58">
        <v>276383394</v>
      </c>
      <c r="L943" s="58">
        <v>282167433</v>
      </c>
      <c r="M943" s="58">
        <v>264079912</v>
      </c>
      <c r="N943" s="57">
        <v>104819458</v>
      </c>
      <c r="O943" s="62"/>
      <c r="P943" s="58">
        <v>23928069</v>
      </c>
      <c r="Q943" s="58">
        <v>-111054921</v>
      </c>
      <c r="R943" s="58">
        <v>769110985.02024293</v>
      </c>
      <c r="S943" s="58">
        <v>658056064.02024293</v>
      </c>
      <c r="T943" s="58">
        <v>23928192</v>
      </c>
      <c r="U943" s="196">
        <v>-9256.269841269841</v>
      </c>
      <c r="V943" s="58">
        <v>52578374.730158731</v>
      </c>
      <c r="W943" s="58">
        <v>-91881047</v>
      </c>
      <c r="X943" s="61">
        <v>44988</v>
      </c>
      <c r="Y943" s="10" t="s">
        <v>115</v>
      </c>
    </row>
    <row r="944" spans="1:25" ht="14.25" customHeight="1">
      <c r="A944" s="9">
        <v>2022</v>
      </c>
      <c r="B944" s="10" t="s">
        <v>2177</v>
      </c>
      <c r="C944" s="9" t="s">
        <v>53</v>
      </c>
      <c r="D944" s="9" t="s">
        <v>21</v>
      </c>
      <c r="E944" s="11" t="s">
        <v>107</v>
      </c>
      <c r="F944" s="60" t="s">
        <v>5535</v>
      </c>
      <c r="G944" s="9" t="s">
        <v>20</v>
      </c>
      <c r="H944" s="58">
        <v>-380857</v>
      </c>
      <c r="I944" s="58">
        <v>-92052</v>
      </c>
      <c r="J944" s="58">
        <v>4839203</v>
      </c>
      <c r="K944" s="58">
        <v>2445578</v>
      </c>
      <c r="L944" s="58">
        <v>20148097</v>
      </c>
      <c r="M944" s="58">
        <v>4654266</v>
      </c>
      <c r="N944" s="58"/>
      <c r="O944" s="62"/>
      <c r="P944" s="58">
        <v>1212145</v>
      </c>
      <c r="Q944" s="58">
        <v>-987642</v>
      </c>
      <c r="R944" s="58">
        <v>10858949</v>
      </c>
      <c r="S944" s="58">
        <v>9871307</v>
      </c>
      <c r="T944" s="58">
        <v>404463</v>
      </c>
      <c r="U944" s="196"/>
      <c r="V944" s="58"/>
      <c r="W944" s="58">
        <v>15612793</v>
      </c>
      <c r="X944" s="61">
        <v>45189</v>
      </c>
      <c r="Y944" s="9"/>
    </row>
    <row r="945" spans="1:25" ht="14.25" customHeight="1">
      <c r="A945" s="9">
        <v>2022</v>
      </c>
      <c r="B945" s="10" t="s">
        <v>694</v>
      </c>
      <c r="C945" s="9" t="s">
        <v>190</v>
      </c>
      <c r="D945" s="9" t="s">
        <v>21</v>
      </c>
      <c r="E945" s="11" t="s">
        <v>107</v>
      </c>
      <c r="F945" s="60" t="s">
        <v>693</v>
      </c>
      <c r="G945" s="9" t="s">
        <v>20</v>
      </c>
      <c r="H945" s="58">
        <v>10624059</v>
      </c>
      <c r="I945" s="58">
        <v>-521367</v>
      </c>
      <c r="J945" s="58">
        <v>59642112</v>
      </c>
      <c r="K945" s="58">
        <v>30202834</v>
      </c>
      <c r="L945" s="58">
        <v>68138927</v>
      </c>
      <c r="M945" s="58">
        <v>64688567</v>
      </c>
      <c r="N945" s="57">
        <v>20957374</v>
      </c>
      <c r="O945" s="62"/>
      <c r="P945" s="58">
        <v>11111126</v>
      </c>
      <c r="Q945" s="58">
        <v>-26052767</v>
      </c>
      <c r="R945" s="58">
        <v>172429709.72954515</v>
      </c>
      <c r="S945" s="58">
        <v>146376942.72954515</v>
      </c>
      <c r="T945" s="58">
        <v>5397025</v>
      </c>
      <c r="U945" s="196"/>
      <c r="V945" s="58">
        <v>81143377</v>
      </c>
      <c r="W945" s="58">
        <v>-79280335</v>
      </c>
      <c r="X945" s="61">
        <v>45212</v>
      </c>
      <c r="Y945" s="10" t="s">
        <v>60</v>
      </c>
    </row>
    <row r="946" spans="1:25" ht="14.25" customHeight="1">
      <c r="A946" s="9">
        <v>2022</v>
      </c>
      <c r="B946" s="9" t="s">
        <v>1802</v>
      </c>
      <c r="C946" s="9" t="s">
        <v>53</v>
      </c>
      <c r="D946" s="9" t="s">
        <v>21</v>
      </c>
      <c r="E946" s="11" t="s">
        <v>34</v>
      </c>
      <c r="F946" s="60">
        <v>56000</v>
      </c>
      <c r="G946" s="9" t="s">
        <v>20</v>
      </c>
      <c r="H946" s="58">
        <v>80417574</v>
      </c>
      <c r="I946" s="58">
        <v>-34488026</v>
      </c>
      <c r="J946" s="58">
        <v>271069155</v>
      </c>
      <c r="K946" s="58">
        <v>525513680</v>
      </c>
      <c r="L946" s="58">
        <v>725586978</v>
      </c>
      <c r="M946" s="58">
        <v>292383648</v>
      </c>
      <c r="N946" s="57"/>
      <c r="O946" s="62">
        <v>83325655</v>
      </c>
      <c r="P946" s="58">
        <v>62736171</v>
      </c>
      <c r="Q946" s="58">
        <v>-302323670</v>
      </c>
      <c r="R946" s="58">
        <v>2112248880</v>
      </c>
      <c r="S946" s="58">
        <v>1809925210</v>
      </c>
      <c r="T946" s="58">
        <v>61619435</v>
      </c>
      <c r="U946" s="196">
        <v>2215631</v>
      </c>
      <c r="V946" s="58">
        <v>74648140</v>
      </c>
      <c r="W946" s="58">
        <v>-133691133</v>
      </c>
      <c r="X946" s="61">
        <v>45234</v>
      </c>
      <c r="Y946" s="9"/>
    </row>
    <row r="947" spans="1:25" ht="14.25" customHeight="1">
      <c r="A947" s="9">
        <v>2022</v>
      </c>
      <c r="B947" s="10" t="s">
        <v>692</v>
      </c>
      <c r="C947" s="9" t="s">
        <v>190</v>
      </c>
      <c r="D947" s="9" t="s">
        <v>21</v>
      </c>
      <c r="E947" s="11" t="s">
        <v>34</v>
      </c>
      <c r="F947" s="60" t="s">
        <v>691</v>
      </c>
      <c r="G947" s="9" t="s">
        <v>20</v>
      </c>
      <c r="H947" s="58">
        <v>72570001</v>
      </c>
      <c r="I947" s="58">
        <v>-4955582</v>
      </c>
      <c r="J947" s="58">
        <v>253438500</v>
      </c>
      <c r="K947" s="58">
        <v>358785332</v>
      </c>
      <c r="L947" s="58">
        <v>334845238</v>
      </c>
      <c r="M947" s="58">
        <v>282738975</v>
      </c>
      <c r="N947" s="57">
        <v>109915360</v>
      </c>
      <c r="O947" s="62"/>
      <c r="P947" s="58">
        <v>35904591</v>
      </c>
      <c r="Q947" s="58">
        <v>-116237387</v>
      </c>
      <c r="R947" s="58">
        <v>762097197.40890694</v>
      </c>
      <c r="S947" s="58">
        <v>645859810.40890694</v>
      </c>
      <c r="T947" s="58">
        <v>23465805</v>
      </c>
      <c r="U947" s="196"/>
      <c r="V947" s="58">
        <v>33893201</v>
      </c>
      <c r="W947" s="58">
        <v>-144877197</v>
      </c>
      <c r="X947" s="61">
        <v>45076</v>
      </c>
      <c r="Y947" s="10" t="s">
        <v>60</v>
      </c>
    </row>
    <row r="948" spans="1:25" ht="14.25" customHeight="1">
      <c r="A948" s="9">
        <v>2022</v>
      </c>
      <c r="B948" s="10" t="s">
        <v>690</v>
      </c>
      <c r="C948" s="9" t="s">
        <v>190</v>
      </c>
      <c r="D948" s="9" t="s">
        <v>21</v>
      </c>
      <c r="E948" s="11" t="s">
        <v>182</v>
      </c>
      <c r="F948" s="60" t="s">
        <v>689</v>
      </c>
      <c r="G948" s="9" t="s">
        <v>20</v>
      </c>
      <c r="H948" s="58">
        <v>21448655</v>
      </c>
      <c r="I948" s="58">
        <v>-88591</v>
      </c>
      <c r="J948" s="58">
        <v>87360193</v>
      </c>
      <c r="K948" s="58">
        <v>89505673</v>
      </c>
      <c r="L948" s="58">
        <v>99701083</v>
      </c>
      <c r="M948" s="58">
        <v>93493720</v>
      </c>
      <c r="N948" s="57"/>
      <c r="O948" s="62">
        <v>32743318</v>
      </c>
      <c r="P948" s="58">
        <v>8679058</v>
      </c>
      <c r="Q948" s="58">
        <v>-41519210</v>
      </c>
      <c r="R948" s="58">
        <v>279340614.30921054</v>
      </c>
      <c r="S948" s="58">
        <v>237821404.30921054</v>
      </c>
      <c r="T948" s="58">
        <v>8605700</v>
      </c>
      <c r="U948" s="196"/>
      <c r="V948" s="58">
        <v>15970065</v>
      </c>
      <c r="W948" s="58">
        <v>-66961031</v>
      </c>
      <c r="X948" s="61">
        <v>44928</v>
      </c>
      <c r="Y948" s="10" t="s">
        <v>60</v>
      </c>
    </row>
    <row r="949" spans="1:25" ht="14.25" customHeight="1">
      <c r="A949" s="9">
        <v>2022</v>
      </c>
      <c r="B949" s="9" t="s">
        <v>1801</v>
      </c>
      <c r="C949" s="9" t="s">
        <v>53</v>
      </c>
      <c r="D949" s="9" t="s">
        <v>21</v>
      </c>
      <c r="E949" s="11" t="s">
        <v>78</v>
      </c>
      <c r="F949" s="60">
        <v>56112</v>
      </c>
      <c r="G949" s="9" t="s">
        <v>20</v>
      </c>
      <c r="H949" s="58">
        <v>17799703</v>
      </c>
      <c r="I949" s="58">
        <v>-157210</v>
      </c>
      <c r="J949" s="58">
        <v>21196662</v>
      </c>
      <c r="K949" s="58">
        <v>82822992</v>
      </c>
      <c r="L949" s="58">
        <v>52792687</v>
      </c>
      <c r="M949" s="58">
        <v>23070623</v>
      </c>
      <c r="N949" s="57"/>
      <c r="O949" s="62">
        <v>14491729</v>
      </c>
      <c r="P949" s="58">
        <v>6052072</v>
      </c>
      <c r="Q949" s="58">
        <v>-4533375</v>
      </c>
      <c r="R949" s="58">
        <v>48656640.590000004</v>
      </c>
      <c r="S949" s="58">
        <v>44123265.590000004</v>
      </c>
      <c r="T949" s="58">
        <v>1997981</v>
      </c>
      <c r="U949" s="196"/>
      <c r="V949" s="58">
        <v>14902623</v>
      </c>
      <c r="W949" s="58">
        <v>13934988</v>
      </c>
      <c r="X949" s="61">
        <v>45235</v>
      </c>
      <c r="Y949" s="10" t="s">
        <v>60</v>
      </c>
    </row>
    <row r="950" spans="1:25" ht="14.25" customHeight="1">
      <c r="A950" s="9">
        <v>2022</v>
      </c>
      <c r="B950" s="10" t="s">
        <v>5029</v>
      </c>
      <c r="C950" s="10" t="s">
        <v>190</v>
      </c>
      <c r="D950" s="9" t="s">
        <v>21</v>
      </c>
      <c r="E950" s="11" t="s">
        <v>127</v>
      </c>
      <c r="F950" s="60" t="s">
        <v>5701</v>
      </c>
      <c r="G950" s="9" t="s">
        <v>20</v>
      </c>
      <c r="H950" s="58">
        <v>624855</v>
      </c>
      <c r="I950" s="58">
        <v>-25755</v>
      </c>
      <c r="J950" s="58">
        <v>1062224</v>
      </c>
      <c r="K950" s="58">
        <v>219395</v>
      </c>
      <c r="L950" s="58">
        <v>1447295</v>
      </c>
      <c r="M950" s="58">
        <v>1330731</v>
      </c>
      <c r="N950" s="56">
        <v>542285</v>
      </c>
      <c r="O950" s="62"/>
      <c r="P950" s="58">
        <v>109324</v>
      </c>
      <c r="Q950" s="58">
        <v>-429225</v>
      </c>
      <c r="R950" s="58">
        <v>2965150</v>
      </c>
      <c r="S950" s="58">
        <v>2535925</v>
      </c>
      <c r="T950" s="58">
        <v>84658</v>
      </c>
      <c r="U950" s="196"/>
      <c r="V950" s="58"/>
      <c r="W950" s="58">
        <v>336976</v>
      </c>
      <c r="X950" s="61">
        <v>44994</v>
      </c>
      <c r="Y950" s="10" t="s">
        <v>60</v>
      </c>
    </row>
    <row r="951" spans="1:25" ht="14.25" customHeight="1">
      <c r="A951" s="51">
        <v>2022</v>
      </c>
      <c r="B951" s="132" t="s">
        <v>688</v>
      </c>
      <c r="C951" s="51" t="s">
        <v>190</v>
      </c>
      <c r="D951" s="51" t="s">
        <v>21</v>
      </c>
      <c r="E951" s="51" t="s">
        <v>68</v>
      </c>
      <c r="F951" s="127" t="s">
        <v>687</v>
      </c>
      <c r="G951" s="51" t="s">
        <v>20</v>
      </c>
      <c r="H951" s="128">
        <v>2811767</v>
      </c>
      <c r="I951" s="128">
        <v>-625000</v>
      </c>
      <c r="J951" s="128">
        <v>7995201</v>
      </c>
      <c r="K951" s="128">
        <v>1642978</v>
      </c>
      <c r="L951" s="128">
        <v>8548444</v>
      </c>
      <c r="M951" s="128">
        <v>7950762</v>
      </c>
      <c r="N951" s="134">
        <v>3569580</v>
      </c>
      <c r="O951" s="130"/>
      <c r="P951" s="128">
        <v>1237035</v>
      </c>
      <c r="Q951" s="128">
        <v>-3593993</v>
      </c>
      <c r="R951" s="128">
        <v>23765523.481781378</v>
      </c>
      <c r="S951" s="128">
        <v>20171530.481781378</v>
      </c>
      <c r="T951" s="128">
        <v>811402</v>
      </c>
      <c r="U951" s="196"/>
      <c r="V951" s="128"/>
      <c r="W951" s="128">
        <v>-1259993</v>
      </c>
      <c r="X951" s="131">
        <v>44987</v>
      </c>
      <c r="Y951" s="132" t="s">
        <v>60</v>
      </c>
    </row>
    <row r="952" spans="1:25" ht="14.25" customHeight="1">
      <c r="A952" s="9">
        <v>2022</v>
      </c>
      <c r="B952" s="30" t="s">
        <v>2178</v>
      </c>
      <c r="C952" s="9" t="s">
        <v>53</v>
      </c>
      <c r="D952" s="9" t="s">
        <v>21</v>
      </c>
      <c r="E952" s="11" t="s">
        <v>63</v>
      </c>
      <c r="F952" s="60">
        <v>56700</v>
      </c>
      <c r="G952" s="9" t="s">
        <v>20</v>
      </c>
      <c r="H952" s="58">
        <v>55542122</v>
      </c>
      <c r="I952" s="58">
        <v>-559829</v>
      </c>
      <c r="J952" s="58">
        <v>55336110</v>
      </c>
      <c r="K952" s="58">
        <v>157172163</v>
      </c>
      <c r="L952" s="58">
        <v>122694553</v>
      </c>
      <c r="M952" s="58">
        <v>65298390</v>
      </c>
      <c r="N952" s="57"/>
      <c r="O952" s="62">
        <v>64689195</v>
      </c>
      <c r="P952" s="58">
        <v>22107033</v>
      </c>
      <c r="Q952" s="58">
        <v>8887118</v>
      </c>
      <c r="R952" s="58">
        <v>61613705</v>
      </c>
      <c r="S952" s="58">
        <v>70500823</v>
      </c>
      <c r="T952" s="58">
        <v>1004057</v>
      </c>
      <c r="U952" s="196"/>
      <c r="V952" s="58">
        <v>22045404</v>
      </c>
      <c r="W952" s="58">
        <v>42545425</v>
      </c>
      <c r="X952" s="61">
        <v>45107</v>
      </c>
      <c r="Y952" s="10" t="s">
        <v>60</v>
      </c>
    </row>
    <row r="953" spans="1:25" ht="14.25" customHeight="1">
      <c r="A953" s="9">
        <v>2022</v>
      </c>
      <c r="B953" s="10" t="s">
        <v>686</v>
      </c>
      <c r="C953" s="9" t="s">
        <v>190</v>
      </c>
      <c r="D953" s="9" t="s">
        <v>21</v>
      </c>
      <c r="E953" s="11" t="s">
        <v>63</v>
      </c>
      <c r="F953" s="60" t="s">
        <v>685</v>
      </c>
      <c r="G953" s="9" t="s">
        <v>20</v>
      </c>
      <c r="H953" s="58">
        <v>19346648</v>
      </c>
      <c r="I953" s="58">
        <v>-772216</v>
      </c>
      <c r="J953" s="58">
        <v>68685712</v>
      </c>
      <c r="K953" s="58">
        <v>49878391</v>
      </c>
      <c r="L953" s="58">
        <v>94412312</v>
      </c>
      <c r="M953" s="58">
        <v>76719531</v>
      </c>
      <c r="O953" s="62">
        <v>34831378</v>
      </c>
      <c r="P953" s="58">
        <v>11745334</v>
      </c>
      <c r="Q953" s="58">
        <v>-40742130</v>
      </c>
      <c r="R953" s="58">
        <v>275039062.78542513</v>
      </c>
      <c r="S953" s="58">
        <v>234296932.78542513</v>
      </c>
      <c r="T953" s="58">
        <v>8145121</v>
      </c>
      <c r="U953" s="196">
        <v>-2736.2857142857142</v>
      </c>
      <c r="V953" s="58">
        <v>15658315.714285715</v>
      </c>
      <c r="W953" s="58">
        <v>-45019493</v>
      </c>
      <c r="X953" s="61">
        <v>44946</v>
      </c>
      <c r="Y953" s="9" t="s">
        <v>115</v>
      </c>
    </row>
    <row r="954" spans="1:25" ht="14.25" customHeight="1">
      <c r="A954" s="9">
        <v>2022</v>
      </c>
      <c r="B954" s="10" t="s">
        <v>684</v>
      </c>
      <c r="C954" s="9" t="s">
        <v>190</v>
      </c>
      <c r="D954" s="9" t="s">
        <v>21</v>
      </c>
      <c r="E954" s="11" t="s">
        <v>63</v>
      </c>
      <c r="F954" s="60" t="s">
        <v>683</v>
      </c>
      <c r="G954" s="9" t="s">
        <v>20</v>
      </c>
      <c r="H954" s="58">
        <v>39383687</v>
      </c>
      <c r="I954" s="58">
        <v>-2912401</v>
      </c>
      <c r="J954" s="58">
        <v>150895337</v>
      </c>
      <c r="K954" s="58">
        <v>385658259</v>
      </c>
      <c r="L954" s="58">
        <v>207980726</v>
      </c>
      <c r="M954" s="58">
        <v>162440998</v>
      </c>
      <c r="O954" s="62">
        <v>46867437</v>
      </c>
      <c r="P954" s="58">
        <v>8280095</v>
      </c>
      <c r="Q954" s="58">
        <v>-75379877</v>
      </c>
      <c r="R954" s="58">
        <v>506234948.58299601</v>
      </c>
      <c r="S954" s="58">
        <v>430855071.58299601</v>
      </c>
      <c r="T954" s="58">
        <v>16307507</v>
      </c>
      <c r="U954" s="196">
        <v>-4713.3253968253966</v>
      </c>
      <c r="V954" s="58">
        <v>589165.67460317456</v>
      </c>
      <c r="W954" s="58">
        <v>-77884173</v>
      </c>
      <c r="X954" s="61">
        <v>45007</v>
      </c>
      <c r="Y954" s="9" t="s">
        <v>115</v>
      </c>
    </row>
    <row r="955" spans="1:25" ht="14.25" customHeight="1">
      <c r="A955" s="9">
        <v>2022</v>
      </c>
      <c r="B955" s="9" t="s">
        <v>1800</v>
      </c>
      <c r="C955" s="9" t="s">
        <v>53</v>
      </c>
      <c r="D955" s="9" t="s">
        <v>21</v>
      </c>
      <c r="E955" s="11" t="s">
        <v>84</v>
      </c>
      <c r="F955" s="60">
        <v>56784</v>
      </c>
      <c r="G955" s="9" t="s">
        <v>20</v>
      </c>
      <c r="H955" s="58">
        <v>17483479</v>
      </c>
      <c r="I955" s="58">
        <v>-7070758</v>
      </c>
      <c r="J955" s="58">
        <v>58619721</v>
      </c>
      <c r="K955" s="58">
        <v>121557042</v>
      </c>
      <c r="L955" s="58">
        <v>148282542</v>
      </c>
      <c r="M955" s="58">
        <v>67714676</v>
      </c>
      <c r="N955" s="57"/>
      <c r="O955" s="62">
        <v>6449229</v>
      </c>
      <c r="P955" s="58">
        <v>5220699</v>
      </c>
      <c r="Q955" s="58">
        <v>-73245221</v>
      </c>
      <c r="R955" s="58">
        <v>365157374</v>
      </c>
      <c r="S955" s="58">
        <v>291912153</v>
      </c>
      <c r="T955" s="58">
        <v>11847426</v>
      </c>
      <c r="U955" s="196"/>
      <c r="V955" s="58">
        <v>16879014</v>
      </c>
      <c r="W955" s="58">
        <v>10300161</v>
      </c>
      <c r="X955" s="61">
        <v>45016</v>
      </c>
      <c r="Y955" s="10"/>
    </row>
    <row r="956" spans="1:25" ht="14.25" customHeight="1">
      <c r="A956" s="9">
        <v>2022</v>
      </c>
      <c r="B956" s="10" t="s">
        <v>682</v>
      </c>
      <c r="C956" s="9" t="s">
        <v>190</v>
      </c>
      <c r="D956" s="9" t="s">
        <v>21</v>
      </c>
      <c r="E956" s="11" t="s">
        <v>84</v>
      </c>
      <c r="F956" s="60" t="s">
        <v>681</v>
      </c>
      <c r="G956" s="9" t="s">
        <v>20</v>
      </c>
      <c r="H956" s="58">
        <v>12352415</v>
      </c>
      <c r="I956" s="58"/>
      <c r="J956" s="58">
        <v>105523281</v>
      </c>
      <c r="K956" s="58">
        <v>51015268</v>
      </c>
      <c r="L956" s="58">
        <v>116682525</v>
      </c>
      <c r="M956" s="58">
        <v>108889487</v>
      </c>
      <c r="O956" s="62">
        <v>24474279</v>
      </c>
      <c r="P956" s="58">
        <v>10475992</v>
      </c>
      <c r="Q956" s="58">
        <v>-51928079</v>
      </c>
      <c r="R956" s="58">
        <v>350186428.74493927</v>
      </c>
      <c r="S956" s="58">
        <v>298258349.74493927</v>
      </c>
      <c r="T956" s="58">
        <v>10611621</v>
      </c>
      <c r="U956" s="196">
        <v>-3309.2936507936506</v>
      </c>
      <c r="V956" s="58">
        <v>413661.70634920633</v>
      </c>
      <c r="W956" s="58">
        <v>-53999120</v>
      </c>
      <c r="X956" s="61">
        <v>45005</v>
      </c>
      <c r="Y956" s="9" t="s">
        <v>115</v>
      </c>
    </row>
    <row r="957" spans="1:25" ht="14.25" customHeight="1">
      <c r="A957" s="9">
        <v>2022</v>
      </c>
      <c r="B957" s="9" t="s">
        <v>1799</v>
      </c>
      <c r="C957" s="9" t="s">
        <v>53</v>
      </c>
      <c r="D957" s="9" t="s">
        <v>21</v>
      </c>
      <c r="E957" s="11" t="s">
        <v>34</v>
      </c>
      <c r="F957" s="60">
        <v>56924</v>
      </c>
      <c r="G957" s="9" t="s">
        <v>20</v>
      </c>
      <c r="H957" s="58">
        <v>45902370</v>
      </c>
      <c r="I957" s="58">
        <v>-12577135</v>
      </c>
      <c r="J957" s="58">
        <v>37914143</v>
      </c>
      <c r="K957" s="58">
        <v>51663915</v>
      </c>
      <c r="L957" s="58">
        <v>115327076</v>
      </c>
      <c r="M957" s="58">
        <v>49034402</v>
      </c>
      <c r="N957" s="62"/>
      <c r="O957" s="62">
        <v>38356831</v>
      </c>
      <c r="P957" s="58">
        <v>4424398</v>
      </c>
      <c r="Q957" s="58">
        <v>-28456842</v>
      </c>
      <c r="R957" s="58">
        <v>123909433</v>
      </c>
      <c r="S957" s="58">
        <v>95452591</v>
      </c>
      <c r="T957" s="58">
        <v>4123375</v>
      </c>
      <c r="U957" s="196">
        <v>6284780</v>
      </c>
      <c r="V957" s="58">
        <v>22726294</v>
      </c>
      <c r="W957" s="58">
        <v>34013663</v>
      </c>
      <c r="X957" s="61">
        <v>44971</v>
      </c>
      <c r="Y957" s="9"/>
    </row>
    <row r="958" spans="1:25" ht="14.25" customHeight="1">
      <c r="A958" s="9">
        <v>2022</v>
      </c>
      <c r="B958" s="30" t="s">
        <v>2179</v>
      </c>
      <c r="C958" s="9" t="s">
        <v>53</v>
      </c>
      <c r="D958" s="9" t="s">
        <v>21</v>
      </c>
      <c r="E958" s="11" t="s">
        <v>29</v>
      </c>
      <c r="F958" s="60" t="s">
        <v>5453</v>
      </c>
      <c r="G958" s="9" t="s">
        <v>20</v>
      </c>
      <c r="H958" s="58">
        <v>7363489</v>
      </c>
      <c r="I958" s="58">
        <v>-3960841</v>
      </c>
      <c r="J958" s="58">
        <v>30777605</v>
      </c>
      <c r="K958" s="58">
        <v>30849084</v>
      </c>
      <c r="L958" s="58">
        <v>40519920</v>
      </c>
      <c r="M958" s="58">
        <v>34964871</v>
      </c>
      <c r="N958" s="57"/>
      <c r="O958" s="62">
        <v>14885321</v>
      </c>
      <c r="P958" s="58">
        <v>5791249</v>
      </c>
      <c r="Q958" s="58">
        <v>-4426467</v>
      </c>
      <c r="R958" s="58">
        <v>153910096.7625961</v>
      </c>
      <c r="S958" s="58">
        <v>149483629.7625961</v>
      </c>
      <c r="T958" s="58">
        <v>4176329</v>
      </c>
      <c r="U958" s="196">
        <v>10831251</v>
      </c>
      <c r="V958" s="58">
        <v>19796609</v>
      </c>
      <c r="W958" s="58">
        <v>2007606</v>
      </c>
      <c r="X958" s="61">
        <v>44998</v>
      </c>
      <c r="Y958" s="10" t="s">
        <v>60</v>
      </c>
    </row>
    <row r="959" spans="1:25" ht="14.25" customHeight="1">
      <c r="A959" s="9">
        <v>2022</v>
      </c>
      <c r="B959" s="10" t="s">
        <v>680</v>
      </c>
      <c r="C959" s="9" t="s">
        <v>190</v>
      </c>
      <c r="D959" s="9" t="s">
        <v>21</v>
      </c>
      <c r="E959" s="11" t="s">
        <v>29</v>
      </c>
      <c r="F959" s="60" t="s">
        <v>679</v>
      </c>
      <c r="G959" s="9" t="s">
        <v>20</v>
      </c>
      <c r="H959" s="58">
        <v>2633801</v>
      </c>
      <c r="I959" s="58">
        <v>-116676</v>
      </c>
      <c r="J959" s="58">
        <v>49256729</v>
      </c>
      <c r="K959" s="58">
        <v>156170414</v>
      </c>
      <c r="L959" s="58">
        <v>53194923</v>
      </c>
      <c r="M959" s="58">
        <v>49417477</v>
      </c>
      <c r="N959" s="57"/>
      <c r="O959" s="62">
        <v>4560280</v>
      </c>
      <c r="P959" s="58">
        <v>2417896</v>
      </c>
      <c r="Q959" s="58">
        <v>-24019591</v>
      </c>
      <c r="R959" s="58">
        <v>167426686.59539473</v>
      </c>
      <c r="S959" s="58">
        <v>143407095.59539473</v>
      </c>
      <c r="T959" s="58">
        <v>4862089</v>
      </c>
      <c r="U959" s="196"/>
      <c r="V959" s="58">
        <v>7155249</v>
      </c>
      <c r="W959" s="58">
        <v>-18912739</v>
      </c>
      <c r="X959" s="61">
        <v>45201</v>
      </c>
      <c r="Y959" s="10" t="s">
        <v>60</v>
      </c>
    </row>
    <row r="960" spans="1:25" ht="14.25" customHeight="1">
      <c r="A960" s="9">
        <v>2022</v>
      </c>
      <c r="B960" s="10" t="s">
        <v>678</v>
      </c>
      <c r="C960" s="9" t="s">
        <v>190</v>
      </c>
      <c r="D960" s="9" t="s">
        <v>21</v>
      </c>
      <c r="E960" s="11" t="s">
        <v>92</v>
      </c>
      <c r="F960" s="60" t="s">
        <v>677</v>
      </c>
      <c r="G960" s="9" t="s">
        <v>20</v>
      </c>
      <c r="H960" s="58">
        <v>9399151</v>
      </c>
      <c r="I960" s="58">
        <v>-1900000</v>
      </c>
      <c r="J960" s="58">
        <v>20199888</v>
      </c>
      <c r="K960" s="58">
        <v>19443177</v>
      </c>
      <c r="L960" s="58">
        <v>26523053</v>
      </c>
      <c r="M960" s="58">
        <v>22239282</v>
      </c>
      <c r="N960" s="56">
        <v>15220664</v>
      </c>
      <c r="O960" s="62"/>
      <c r="P960" s="58">
        <v>4513531</v>
      </c>
      <c r="Q960" s="58">
        <v>-8701508</v>
      </c>
      <c r="R960" s="58">
        <v>59306901.172511443</v>
      </c>
      <c r="S960" s="58">
        <v>50605393.172511443</v>
      </c>
      <c r="T960" s="58">
        <v>1688874</v>
      </c>
      <c r="U960" s="196"/>
      <c r="V960" s="58"/>
      <c r="W960" s="58">
        <v>-34187316</v>
      </c>
      <c r="X960" s="61">
        <v>44981</v>
      </c>
      <c r="Y960" s="10" t="s">
        <v>60</v>
      </c>
    </row>
    <row r="961" spans="1:25" ht="14.25" customHeight="1">
      <c r="A961" s="9">
        <v>2022</v>
      </c>
      <c r="B961" s="30" t="s">
        <v>5003</v>
      </c>
      <c r="C961" s="9" t="s">
        <v>190</v>
      </c>
      <c r="D961" s="9" t="s">
        <v>21</v>
      </c>
      <c r="E961" s="11" t="s">
        <v>107</v>
      </c>
      <c r="F961" s="60" t="s">
        <v>5510</v>
      </c>
      <c r="G961" s="9" t="s">
        <v>20</v>
      </c>
      <c r="H961" s="58">
        <v>1724813</v>
      </c>
      <c r="I961" s="58">
        <v>-244645</v>
      </c>
      <c r="J961" s="58">
        <v>2972338</v>
      </c>
      <c r="K961" s="58">
        <v>5145062</v>
      </c>
      <c r="L961" s="58">
        <v>3391080</v>
      </c>
      <c r="M961" s="58">
        <v>2968906</v>
      </c>
      <c r="N961" s="62">
        <v>2050869</v>
      </c>
      <c r="O961" s="62"/>
      <c r="P961" s="58">
        <v>236951</v>
      </c>
      <c r="Q961" s="58">
        <v>-1269637</v>
      </c>
      <c r="R961" s="58">
        <v>8223901</v>
      </c>
      <c r="S961" s="58">
        <v>6954264</v>
      </c>
      <c r="T961" s="58">
        <v>262927</v>
      </c>
      <c r="U961" s="196"/>
      <c r="V961" s="58">
        <v>661225</v>
      </c>
      <c r="W961" s="58">
        <v>512020</v>
      </c>
      <c r="X961" s="61">
        <v>44982</v>
      </c>
      <c r="Y961" s="10" t="s">
        <v>60</v>
      </c>
    </row>
    <row r="962" spans="1:25" ht="14.25" customHeight="1">
      <c r="A962" s="9">
        <v>2022</v>
      </c>
      <c r="B962" s="10" t="s">
        <v>676</v>
      </c>
      <c r="C962" s="9" t="s">
        <v>190</v>
      </c>
      <c r="D962" s="9" t="s">
        <v>21</v>
      </c>
      <c r="E962" s="11" t="s">
        <v>84</v>
      </c>
      <c r="F962" s="60" t="s">
        <v>675</v>
      </c>
      <c r="G962" s="9" t="s">
        <v>20</v>
      </c>
      <c r="H962" s="58">
        <v>8427005</v>
      </c>
      <c r="I962" s="58"/>
      <c r="J962" s="58">
        <v>14454437</v>
      </c>
      <c r="K962" s="58">
        <v>15981736</v>
      </c>
      <c r="L962" s="58">
        <v>23367836</v>
      </c>
      <c r="M962" s="58">
        <v>16762295</v>
      </c>
      <c r="N962" s="57"/>
      <c r="O962" s="62">
        <v>9061598</v>
      </c>
      <c r="P962" s="58">
        <v>1951927</v>
      </c>
      <c r="Q962" s="58">
        <v>-8318100</v>
      </c>
      <c r="R962" s="58">
        <v>57307725.822368428</v>
      </c>
      <c r="S962" s="58">
        <v>48989625.822368428</v>
      </c>
      <c r="T962" s="58">
        <v>1629808</v>
      </c>
      <c r="U962" s="196"/>
      <c r="V962" s="58">
        <v>1201455</v>
      </c>
      <c r="W962" s="58">
        <v>-6289692</v>
      </c>
      <c r="X962" s="61">
        <v>45018</v>
      </c>
      <c r="Y962" s="10" t="s">
        <v>60</v>
      </c>
    </row>
    <row r="963" spans="1:25" ht="14.25" customHeight="1">
      <c r="A963" s="9">
        <v>2022</v>
      </c>
      <c r="B963" s="9" t="s">
        <v>1798</v>
      </c>
      <c r="C963" s="9" t="s">
        <v>53</v>
      </c>
      <c r="D963" s="9" t="s">
        <v>21</v>
      </c>
      <c r="E963" s="11" t="s">
        <v>36</v>
      </c>
      <c r="F963" s="60">
        <v>57288</v>
      </c>
      <c r="G963" s="9" t="s">
        <v>20</v>
      </c>
      <c r="H963" s="58">
        <v>17939736</v>
      </c>
      <c r="I963" s="58">
        <v>-2129233</v>
      </c>
      <c r="J963" s="58">
        <v>21908769</v>
      </c>
      <c r="K963" s="58">
        <v>32727120</v>
      </c>
      <c r="L963" s="58">
        <v>34616161</v>
      </c>
      <c r="M963" s="58">
        <v>19070470</v>
      </c>
      <c r="N963" s="58"/>
      <c r="O963" s="62">
        <v>33454587</v>
      </c>
      <c r="P963" s="58">
        <v>1572052</v>
      </c>
      <c r="Q963" s="58">
        <v>-23635060</v>
      </c>
      <c r="R963" s="58">
        <v>201836550</v>
      </c>
      <c r="S963" s="58">
        <v>178201490</v>
      </c>
      <c r="T963" s="58">
        <v>4275635</v>
      </c>
      <c r="U963" s="196"/>
      <c r="V963" s="58">
        <v>44238462</v>
      </c>
      <c r="W963" s="58">
        <v>-41200330</v>
      </c>
      <c r="X963" s="61">
        <v>45016</v>
      </c>
      <c r="Y963" s="10" t="s">
        <v>60</v>
      </c>
    </row>
    <row r="964" spans="1:25" ht="14.25" customHeight="1">
      <c r="A964" s="9">
        <v>2022</v>
      </c>
      <c r="B964" s="10" t="s">
        <v>674</v>
      </c>
      <c r="C964" s="9" t="s">
        <v>190</v>
      </c>
      <c r="D964" s="9" t="s">
        <v>21</v>
      </c>
      <c r="E964" s="11" t="s">
        <v>178</v>
      </c>
      <c r="F964" s="60" t="s">
        <v>673</v>
      </c>
      <c r="G964" s="9" t="s">
        <v>20</v>
      </c>
      <c r="H964" s="58">
        <v>4431900</v>
      </c>
      <c r="I964" s="58">
        <v>-200010</v>
      </c>
      <c r="J964" s="58">
        <v>18461511</v>
      </c>
      <c r="K964" s="58">
        <v>19145555</v>
      </c>
      <c r="L964" s="58">
        <v>22185604</v>
      </c>
      <c r="M964" s="58">
        <v>18763034</v>
      </c>
      <c r="N964" s="57">
        <v>6285604</v>
      </c>
      <c r="O964" s="62"/>
      <c r="P964" s="58">
        <v>1051547</v>
      </c>
      <c r="Q964" s="58">
        <v>-9177692</v>
      </c>
      <c r="R964" s="58">
        <v>62202504.35405682</v>
      </c>
      <c r="S964" s="58">
        <v>53024812.35405682</v>
      </c>
      <c r="T964" s="58">
        <v>1975268</v>
      </c>
      <c r="U964" s="196"/>
      <c r="V964" s="58">
        <v>857117</v>
      </c>
      <c r="W964" s="58">
        <v>-11229835</v>
      </c>
      <c r="X964" s="61">
        <v>44982</v>
      </c>
      <c r="Y964" s="10" t="s">
        <v>60</v>
      </c>
    </row>
    <row r="965" spans="1:25" ht="14.25" customHeight="1">
      <c r="A965" s="9">
        <v>2022</v>
      </c>
      <c r="B965" s="9" t="s">
        <v>1797</v>
      </c>
      <c r="C965" s="9" t="s">
        <v>53</v>
      </c>
      <c r="D965" s="9" t="s">
        <v>21</v>
      </c>
      <c r="E965" s="11" t="s">
        <v>105</v>
      </c>
      <c r="F965" s="60">
        <v>57414</v>
      </c>
      <c r="G965" s="9" t="s">
        <v>20</v>
      </c>
      <c r="H965" s="58">
        <v>37562133</v>
      </c>
      <c r="I965" s="58">
        <v>-5479214</v>
      </c>
      <c r="J965" s="58">
        <v>23187562</v>
      </c>
      <c r="K965" s="58">
        <v>17600524</v>
      </c>
      <c r="L965" s="58">
        <v>61133837</v>
      </c>
      <c r="M965" s="58">
        <v>35504686</v>
      </c>
      <c r="N965" s="57"/>
      <c r="O965" s="62">
        <v>36480540</v>
      </c>
      <c r="P965" s="58">
        <v>3247229</v>
      </c>
      <c r="Q965" s="58">
        <v>-9356468</v>
      </c>
      <c r="R965" s="58">
        <v>84919982.879999995</v>
      </c>
      <c r="S965" s="58">
        <v>75563514.879999995</v>
      </c>
      <c r="T965" s="58">
        <v>2320142</v>
      </c>
      <c r="U965" s="196">
        <v>4747363</v>
      </c>
      <c r="V965" s="58">
        <v>4578946</v>
      </c>
      <c r="W965" s="58">
        <v>54632979</v>
      </c>
      <c r="X965" s="61">
        <v>45008</v>
      </c>
      <c r="Y965" s="10" t="s">
        <v>60</v>
      </c>
    </row>
    <row r="966" spans="1:25" ht="14.25" customHeight="1">
      <c r="A966" s="9">
        <v>2022</v>
      </c>
      <c r="B966" s="9" t="s">
        <v>1796</v>
      </c>
      <c r="C966" s="9" t="s">
        <v>53</v>
      </c>
      <c r="D966" s="9" t="s">
        <v>21</v>
      </c>
      <c r="E966" s="11" t="s">
        <v>36</v>
      </c>
      <c r="F966" s="60">
        <v>57456</v>
      </c>
      <c r="G966" s="9" t="s">
        <v>20</v>
      </c>
      <c r="H966" s="58">
        <v>32456934</v>
      </c>
      <c r="I966" s="58">
        <v>-4091950</v>
      </c>
      <c r="J966" s="58">
        <v>50988765</v>
      </c>
      <c r="K966" s="58">
        <v>109472175</v>
      </c>
      <c r="L966" s="58">
        <v>141633936</v>
      </c>
      <c r="M966" s="58">
        <v>48651066</v>
      </c>
      <c r="O966" s="62">
        <v>33134374</v>
      </c>
      <c r="P966" s="58">
        <v>7696009</v>
      </c>
      <c r="Q966" s="58">
        <v>-39448282</v>
      </c>
      <c r="R966" s="58">
        <v>250632952.0551416</v>
      </c>
      <c r="S966" s="58">
        <v>211184670.0551416</v>
      </c>
      <c r="T966" s="58">
        <v>7881952</v>
      </c>
      <c r="U966" s="196">
        <v>6181301</v>
      </c>
      <c r="V966" s="58">
        <v>37674749</v>
      </c>
      <c r="W966" s="58">
        <v>107361</v>
      </c>
      <c r="X966" s="61">
        <v>45015</v>
      </c>
      <c r="Y966" s="10" t="s">
        <v>60</v>
      </c>
    </row>
    <row r="967" spans="1:25" ht="14.25" customHeight="1">
      <c r="A967" s="9">
        <v>2022</v>
      </c>
      <c r="B967" s="10" t="s">
        <v>672</v>
      </c>
      <c r="C967" s="9" t="s">
        <v>190</v>
      </c>
      <c r="D967" s="9" t="s">
        <v>21</v>
      </c>
      <c r="E967" s="11" t="s">
        <v>36</v>
      </c>
      <c r="F967" s="60" t="s">
        <v>671</v>
      </c>
      <c r="G967" s="9" t="s">
        <v>20</v>
      </c>
      <c r="H967" s="58">
        <v>20920928</v>
      </c>
      <c r="I967" s="58"/>
      <c r="J967" s="58">
        <v>161695103</v>
      </c>
      <c r="K967" s="58">
        <v>349592565</v>
      </c>
      <c r="L967" s="58">
        <v>201450855</v>
      </c>
      <c r="M967" s="58">
        <v>173121872</v>
      </c>
      <c r="N967" s="57"/>
      <c r="O967" s="62">
        <v>60098730</v>
      </c>
      <c r="P967" s="58">
        <v>26379446</v>
      </c>
      <c r="Q967" s="58">
        <v>-78337961</v>
      </c>
      <c r="R967" s="58">
        <v>529656847.86184216</v>
      </c>
      <c r="S967" s="58">
        <v>451318886.86184216</v>
      </c>
      <c r="T967" s="58">
        <v>16468721</v>
      </c>
      <c r="U967" s="196">
        <v>2000944</v>
      </c>
      <c r="V967" s="58">
        <v>49026623</v>
      </c>
      <c r="W967" s="58">
        <v>-139091671</v>
      </c>
      <c r="X967" s="61">
        <v>45172</v>
      </c>
      <c r="Y967" s="10" t="s">
        <v>60</v>
      </c>
    </row>
    <row r="968" spans="1:25" ht="14.25" customHeight="1">
      <c r="A968" s="9">
        <v>2022</v>
      </c>
      <c r="B968" s="10" t="s">
        <v>670</v>
      </c>
      <c r="C968" s="9" t="s">
        <v>190</v>
      </c>
      <c r="D968" s="9" t="s">
        <v>21</v>
      </c>
      <c r="E968" s="11" t="s">
        <v>149</v>
      </c>
      <c r="F968" s="60" t="s">
        <v>669</v>
      </c>
      <c r="G968" s="9" t="s">
        <v>20</v>
      </c>
      <c r="H968" s="58">
        <v>4832013</v>
      </c>
      <c r="I968" s="58"/>
      <c r="J968" s="58">
        <v>16274302</v>
      </c>
      <c r="K968" s="58">
        <v>9934876</v>
      </c>
      <c r="L968" s="58">
        <v>18929711</v>
      </c>
      <c r="M968" s="58">
        <v>18183103</v>
      </c>
      <c r="O968" s="62">
        <v>7398931</v>
      </c>
      <c r="P968" s="58">
        <v>2581520</v>
      </c>
      <c r="Q968" s="58">
        <v>-7399962</v>
      </c>
      <c r="R968" s="58">
        <v>48496311.740890697</v>
      </c>
      <c r="S968" s="58">
        <v>41096349.740890697</v>
      </c>
      <c r="T968" s="58">
        <v>1531971</v>
      </c>
      <c r="U968" s="196">
        <v>-411.03968253968253</v>
      </c>
      <c r="V968" s="58">
        <v>3502315.9603174604</v>
      </c>
      <c r="W968" s="58">
        <v>-8713820</v>
      </c>
      <c r="X968" s="61">
        <v>45090</v>
      </c>
      <c r="Y968" s="9" t="s">
        <v>115</v>
      </c>
    </row>
    <row r="969" spans="1:25" ht="14.25" customHeight="1">
      <c r="A969" s="9">
        <v>2022</v>
      </c>
      <c r="B969" s="30" t="s">
        <v>2180</v>
      </c>
      <c r="C969" s="9" t="s">
        <v>53</v>
      </c>
      <c r="D969" s="9" t="s">
        <v>21</v>
      </c>
      <c r="E969" s="11" t="s">
        <v>134</v>
      </c>
      <c r="F969" s="60" t="s">
        <v>5434</v>
      </c>
      <c r="G969" s="9" t="s">
        <v>20</v>
      </c>
      <c r="H969" s="58">
        <v>21060689</v>
      </c>
      <c r="I969" s="58">
        <v>-3444522</v>
      </c>
      <c r="J969" s="58">
        <v>42090248</v>
      </c>
      <c r="K969" s="58">
        <v>67203845</v>
      </c>
      <c r="L969" s="58">
        <v>60922609</v>
      </c>
      <c r="M969" s="58">
        <v>48665832</v>
      </c>
      <c r="N969" s="57"/>
      <c r="O969" s="62">
        <v>26090338</v>
      </c>
      <c r="P969" s="58">
        <v>12206959</v>
      </c>
      <c r="Q969" s="58">
        <v>23265625</v>
      </c>
      <c r="R969" s="58">
        <v>157373292.19355148</v>
      </c>
      <c r="S969" s="58">
        <v>180638917.19355148</v>
      </c>
      <c r="T969" s="58">
        <v>1605306</v>
      </c>
      <c r="U969" s="196"/>
      <c r="V969" s="58">
        <v>24910487</v>
      </c>
      <c r="W969" s="58">
        <v>-21554123</v>
      </c>
      <c r="X969" s="61">
        <v>45050</v>
      </c>
      <c r="Y969" s="10" t="s">
        <v>60</v>
      </c>
    </row>
    <row r="970" spans="1:25" ht="14.25" customHeight="1">
      <c r="A970" s="9">
        <v>2022</v>
      </c>
      <c r="B970" s="10" t="s">
        <v>668</v>
      </c>
      <c r="C970" s="9" t="s">
        <v>190</v>
      </c>
      <c r="D970" s="9" t="s">
        <v>21</v>
      </c>
      <c r="E970" s="11" t="s">
        <v>134</v>
      </c>
      <c r="F970" s="60" t="s">
        <v>667</v>
      </c>
      <c r="G970" s="9" t="s">
        <v>20</v>
      </c>
      <c r="H970" s="58">
        <v>55102876</v>
      </c>
      <c r="I970" s="58"/>
      <c r="J970" s="58">
        <v>325036481</v>
      </c>
      <c r="K970" s="58">
        <v>361681859</v>
      </c>
      <c r="L970" s="58">
        <v>373593851</v>
      </c>
      <c r="M970" s="58">
        <v>331588577</v>
      </c>
      <c r="O970" s="62">
        <v>90744658</v>
      </c>
      <c r="P970" s="58">
        <v>25745517</v>
      </c>
      <c r="Q970" s="58">
        <v>-156141750</v>
      </c>
      <c r="R970" s="58">
        <v>1071319158.7044535</v>
      </c>
      <c r="S970" s="58">
        <v>915177408.70445347</v>
      </c>
      <c r="T970" s="58">
        <v>31916332</v>
      </c>
      <c r="U970" s="196">
        <v>-10740.484126984127</v>
      </c>
      <c r="V970" s="58">
        <v>50323704.515873015</v>
      </c>
      <c r="W970" s="58">
        <v>-270121726</v>
      </c>
      <c r="X970" s="61">
        <v>45005</v>
      </c>
      <c r="Y970" s="9" t="s">
        <v>115</v>
      </c>
    </row>
    <row r="971" spans="1:25" ht="14.25" customHeight="1">
      <c r="A971" s="9">
        <v>2022</v>
      </c>
      <c r="B971" s="10" t="s">
        <v>1661</v>
      </c>
      <c r="C971" s="9" t="s">
        <v>55</v>
      </c>
      <c r="D971" s="9" t="s">
        <v>21</v>
      </c>
      <c r="E971" s="11" t="s">
        <v>76</v>
      </c>
      <c r="F971" s="60" t="s">
        <v>57</v>
      </c>
      <c r="G971" s="9" t="s">
        <v>20</v>
      </c>
      <c r="H971" s="58">
        <v>153917000</v>
      </c>
      <c r="I971" s="58">
        <v>-100254000</v>
      </c>
      <c r="J971" s="58">
        <v>340350000</v>
      </c>
      <c r="K971" s="58">
        <v>311458000</v>
      </c>
      <c r="L971" s="58">
        <v>859114000</v>
      </c>
      <c r="M971" s="58">
        <v>439489000</v>
      </c>
      <c r="N971" s="57"/>
      <c r="O971" s="62">
        <v>196633000</v>
      </c>
      <c r="P971" s="58">
        <v>34686000</v>
      </c>
      <c r="Q971" s="58">
        <v>-499978000</v>
      </c>
      <c r="R971" s="58">
        <v>2008639000</v>
      </c>
      <c r="S971" s="58">
        <v>1508661000</v>
      </c>
      <c r="T971" s="58">
        <v>88001000</v>
      </c>
      <c r="U971" s="196">
        <v>520321000</v>
      </c>
      <c r="V971" s="58">
        <v>402219000</v>
      </c>
      <c r="W971" s="58">
        <v>-284163000</v>
      </c>
      <c r="X971" s="61">
        <v>45013</v>
      </c>
      <c r="Y971" s="54"/>
    </row>
    <row r="972" spans="1:25" ht="14.25" customHeight="1">
      <c r="A972" s="51">
        <v>2022</v>
      </c>
      <c r="B972" s="132" t="s">
        <v>666</v>
      </c>
      <c r="C972" s="51" t="s">
        <v>190</v>
      </c>
      <c r="D972" s="51" t="s">
        <v>21</v>
      </c>
      <c r="E972" s="51" t="s">
        <v>76</v>
      </c>
      <c r="F972" s="127" t="s">
        <v>665</v>
      </c>
      <c r="G972" s="51" t="s">
        <v>20</v>
      </c>
      <c r="H972" s="128">
        <v>30353550</v>
      </c>
      <c r="I972" s="128">
        <v>-4051054</v>
      </c>
      <c r="J972" s="128">
        <v>59427871</v>
      </c>
      <c r="K972" s="128">
        <v>34560710</v>
      </c>
      <c r="L972" s="128">
        <v>150999911</v>
      </c>
      <c r="M972" s="128">
        <v>66688943</v>
      </c>
      <c r="N972" s="133">
        <v>66519172</v>
      </c>
      <c r="O972" s="130"/>
      <c r="P972" s="133">
        <v>45829189</v>
      </c>
      <c r="Q972" s="133">
        <v>-35418000</v>
      </c>
      <c r="R972" s="133">
        <v>210059496.19895667</v>
      </c>
      <c r="S972" s="133">
        <v>174641496.19895667</v>
      </c>
      <c r="T972" s="133">
        <v>6629847</v>
      </c>
      <c r="U972" s="200">
        <v>7362304</v>
      </c>
      <c r="V972" s="133">
        <v>6085692</v>
      </c>
      <c r="W972" s="133">
        <v>-13328322</v>
      </c>
      <c r="X972" s="133">
        <v>45079</v>
      </c>
      <c r="Y972" s="133" t="s">
        <v>60</v>
      </c>
    </row>
    <row r="973" spans="1:25" ht="14.25" customHeight="1">
      <c r="A973" s="9">
        <v>2022</v>
      </c>
      <c r="B973" s="30" t="s">
        <v>5621</v>
      </c>
      <c r="C973" s="9" t="s">
        <v>54</v>
      </c>
      <c r="D973" s="9" t="s">
        <v>21</v>
      </c>
      <c r="E973" s="11" t="s">
        <v>76</v>
      </c>
      <c r="F973" s="60" t="s">
        <v>5622</v>
      </c>
      <c r="G973" s="9" t="s">
        <v>20</v>
      </c>
      <c r="H973" s="58">
        <v>1252445</v>
      </c>
      <c r="I973" s="58"/>
      <c r="J973" s="58">
        <v>4850276</v>
      </c>
      <c r="K973" s="58">
        <v>1084358</v>
      </c>
      <c r="L973" s="58">
        <v>41794211</v>
      </c>
      <c r="M973" s="58">
        <v>3585511</v>
      </c>
      <c r="N973" s="57">
        <v>388180</v>
      </c>
      <c r="O973" s="62"/>
      <c r="P973" s="57">
        <v>905344</v>
      </c>
      <c r="Q973" s="57">
        <v>-655239</v>
      </c>
      <c r="R973" s="57">
        <v>7153264</v>
      </c>
      <c r="S973" s="57">
        <v>6498025</v>
      </c>
      <c r="T973" s="57">
        <v>222202</v>
      </c>
      <c r="U973" s="200">
        <v>1419945</v>
      </c>
      <c r="V973" s="57">
        <v>1391350</v>
      </c>
      <c r="W973" s="57">
        <v>390627</v>
      </c>
      <c r="X973" s="57">
        <v>44918</v>
      </c>
      <c r="Y973" s="57" t="s">
        <v>60</v>
      </c>
    </row>
    <row r="974" spans="1:25" ht="14.25" customHeight="1">
      <c r="A974" s="9">
        <v>2022</v>
      </c>
      <c r="B974" s="10" t="s">
        <v>664</v>
      </c>
      <c r="C974" s="9" t="s">
        <v>190</v>
      </c>
      <c r="D974" s="9" t="s">
        <v>21</v>
      </c>
      <c r="E974" s="11" t="s">
        <v>76</v>
      </c>
      <c r="F974" s="60" t="s">
        <v>663</v>
      </c>
      <c r="G974" s="9" t="s">
        <v>20</v>
      </c>
      <c r="H974" s="58">
        <v>1932553</v>
      </c>
      <c r="I974" s="58">
        <v>-40557</v>
      </c>
      <c r="J974" s="58">
        <v>9229121</v>
      </c>
      <c r="K974" s="58">
        <v>307574</v>
      </c>
      <c r="L974" s="58">
        <v>10293673</v>
      </c>
      <c r="M974" s="58">
        <v>9901781</v>
      </c>
      <c r="N974" s="57">
        <v>3462380</v>
      </c>
      <c r="O974" s="62"/>
      <c r="P974" s="57">
        <v>1045771</v>
      </c>
      <c r="Q974" s="57">
        <v>-4278000</v>
      </c>
      <c r="R974" s="57">
        <v>28589704.663678639</v>
      </c>
      <c r="S974" s="57">
        <v>24311704.663678639</v>
      </c>
      <c r="T974" s="57">
        <v>952049</v>
      </c>
      <c r="U974" s="200"/>
      <c r="V974" s="57">
        <v>1168749</v>
      </c>
      <c r="W974" s="57">
        <v>-6021340</v>
      </c>
      <c r="X974" s="57">
        <v>45006</v>
      </c>
      <c r="Y974" s="57" t="s">
        <v>60</v>
      </c>
    </row>
    <row r="975" spans="1:25" ht="14.25" customHeight="1">
      <c r="A975" s="9">
        <v>2022</v>
      </c>
      <c r="B975" s="10" t="s">
        <v>662</v>
      </c>
      <c r="C975" s="9" t="s">
        <v>190</v>
      </c>
      <c r="D975" s="9" t="s">
        <v>21</v>
      </c>
      <c r="E975" s="11" t="s">
        <v>76</v>
      </c>
      <c r="F975" s="60" t="s">
        <v>661</v>
      </c>
      <c r="G975" s="9" t="s">
        <v>20</v>
      </c>
      <c r="H975" s="58">
        <v>15479709</v>
      </c>
      <c r="I975" s="58">
        <v>-1625680</v>
      </c>
      <c r="J975" s="58">
        <v>54919186</v>
      </c>
      <c r="K975" s="58">
        <v>138382683</v>
      </c>
      <c r="L975" s="58">
        <v>72736055</v>
      </c>
      <c r="M975" s="58">
        <v>56114596</v>
      </c>
      <c r="N975" s="57">
        <v>17742034</v>
      </c>
      <c r="O975" s="62"/>
      <c r="P975" s="57">
        <v>3690951</v>
      </c>
      <c r="Q975" s="57">
        <v>-25130000</v>
      </c>
      <c r="R975" s="57">
        <v>168957232.69999999</v>
      </c>
      <c r="S975" s="57">
        <v>143827232.69999999</v>
      </c>
      <c r="T975" s="57">
        <v>5766904</v>
      </c>
      <c r="U975" s="200">
        <v>496191</v>
      </c>
      <c r="V975" s="57">
        <v>1282581</v>
      </c>
      <c r="W975" s="57">
        <v>-64001738</v>
      </c>
      <c r="X975" s="57">
        <v>44949</v>
      </c>
      <c r="Y975" s="57" t="s">
        <v>60</v>
      </c>
    </row>
    <row r="976" spans="1:25" ht="14.25" customHeight="1">
      <c r="A976" s="9">
        <v>2022</v>
      </c>
      <c r="B976" s="9" t="s">
        <v>1795</v>
      </c>
      <c r="C976" s="9" t="s">
        <v>53</v>
      </c>
      <c r="D976" s="9" t="s">
        <v>21</v>
      </c>
      <c r="E976" s="11" t="s">
        <v>74</v>
      </c>
      <c r="F976" s="60">
        <v>57540</v>
      </c>
      <c r="G976" s="9" t="s">
        <v>20</v>
      </c>
      <c r="H976" s="58">
        <v>2523946</v>
      </c>
      <c r="I976" s="58">
        <v>-518576</v>
      </c>
      <c r="J976" s="58">
        <v>9241158</v>
      </c>
      <c r="K976" s="58">
        <v>42693065</v>
      </c>
      <c r="L976" s="58">
        <v>30410273</v>
      </c>
      <c r="M976" s="58">
        <v>11065947</v>
      </c>
      <c r="N976" s="57"/>
      <c r="O976" s="62">
        <v>1039903</v>
      </c>
      <c r="P976" s="58">
        <v>582548</v>
      </c>
      <c r="Q976" s="58">
        <v>-15196362</v>
      </c>
      <c r="R976" s="58">
        <v>62380127.882537514</v>
      </c>
      <c r="S976" s="58">
        <v>47183765.882537514</v>
      </c>
      <c r="T976" s="58">
        <v>2174786</v>
      </c>
      <c r="U976" s="196"/>
      <c r="V976" s="58">
        <v>3894417</v>
      </c>
      <c r="W976" s="58">
        <v>-15330871</v>
      </c>
      <c r="X976" s="61">
        <v>45134</v>
      </c>
      <c r="Y976" s="10" t="s">
        <v>60</v>
      </c>
    </row>
    <row r="977" spans="1:25" ht="14.25" customHeight="1">
      <c r="A977" s="9">
        <v>2022</v>
      </c>
      <c r="B977" s="10" t="s">
        <v>660</v>
      </c>
      <c r="C977" s="9" t="s">
        <v>190</v>
      </c>
      <c r="D977" s="9" t="s">
        <v>21</v>
      </c>
      <c r="E977" s="11" t="s">
        <v>74</v>
      </c>
      <c r="F977" s="60" t="s">
        <v>659</v>
      </c>
      <c r="G977" s="9" t="s">
        <v>20</v>
      </c>
      <c r="H977" s="58">
        <v>3746545</v>
      </c>
      <c r="I977" s="58">
        <v>-238771</v>
      </c>
      <c r="J977" s="58">
        <v>16593729</v>
      </c>
      <c r="K977" s="58">
        <v>3942884</v>
      </c>
      <c r="L977" s="58">
        <v>18041031</v>
      </c>
      <c r="M977" s="58">
        <v>17599158</v>
      </c>
      <c r="N977" s="56">
        <v>5888810</v>
      </c>
      <c r="O977" s="62"/>
      <c r="P977" s="58">
        <v>1120103</v>
      </c>
      <c r="Q977" s="58">
        <v>-8378295</v>
      </c>
      <c r="R977" s="58">
        <v>56043739.68</v>
      </c>
      <c r="S977" s="58">
        <v>47665444.68</v>
      </c>
      <c r="T977" s="58">
        <v>1708705</v>
      </c>
      <c r="U977" s="196"/>
      <c r="V977" s="58">
        <v>307620</v>
      </c>
      <c r="W977" s="58">
        <v>-8475622</v>
      </c>
      <c r="X977" s="61">
        <v>44945</v>
      </c>
      <c r="Y977" s="10" t="s">
        <v>60</v>
      </c>
    </row>
    <row r="978" spans="1:25" ht="14.25" customHeight="1">
      <c r="A978" s="9">
        <v>2022</v>
      </c>
      <c r="B978" s="10" t="s">
        <v>5123</v>
      </c>
      <c r="C978" s="10" t="s">
        <v>190</v>
      </c>
      <c r="D978" s="9" t="s">
        <v>21</v>
      </c>
      <c r="E978" s="11" t="s">
        <v>32</v>
      </c>
      <c r="F978" s="60" t="s">
        <v>5702</v>
      </c>
      <c r="G978" s="9" t="s">
        <v>20</v>
      </c>
      <c r="H978" s="58">
        <v>1640289</v>
      </c>
      <c r="I978" s="58"/>
      <c r="J978" s="58">
        <v>1320501</v>
      </c>
      <c r="K978" s="58"/>
      <c r="L978" s="58">
        <v>1299962</v>
      </c>
      <c r="M978" s="58">
        <v>1387907</v>
      </c>
      <c r="N978" s="57">
        <v>1963427</v>
      </c>
      <c r="O978" s="62"/>
      <c r="P978" s="58">
        <v>302733</v>
      </c>
      <c r="Q978" s="58">
        <v>-663915</v>
      </c>
      <c r="R978" s="58">
        <v>4654444.078947369</v>
      </c>
      <c r="S978" s="58">
        <v>3990529.078947369</v>
      </c>
      <c r="T978" s="58">
        <v>114185</v>
      </c>
      <c r="U978" s="196"/>
      <c r="V978" s="58"/>
      <c r="W978" s="58">
        <v>838102</v>
      </c>
      <c r="X978" s="61">
        <v>44910</v>
      </c>
      <c r="Y978" s="10" t="s">
        <v>60</v>
      </c>
    </row>
    <row r="979" spans="1:25" ht="14.25" customHeight="1">
      <c r="A979" s="9">
        <v>2022</v>
      </c>
      <c r="B979" s="10" t="s">
        <v>658</v>
      </c>
      <c r="C979" s="9" t="s">
        <v>190</v>
      </c>
      <c r="D979" s="9" t="s">
        <v>21</v>
      </c>
      <c r="E979" s="11" t="s">
        <v>32</v>
      </c>
      <c r="F979" s="60" t="s">
        <v>657</v>
      </c>
      <c r="G979" s="9" t="s">
        <v>20</v>
      </c>
      <c r="H979" s="58">
        <v>3498692</v>
      </c>
      <c r="I979" s="58"/>
      <c r="J979" s="58">
        <v>12802543</v>
      </c>
      <c r="K979" s="58">
        <v>5629671</v>
      </c>
      <c r="L979" s="58">
        <v>15674856</v>
      </c>
      <c r="M979" s="58">
        <v>14922289</v>
      </c>
      <c r="O979" s="62">
        <v>5104517</v>
      </c>
      <c r="P979" s="58">
        <v>1129049</v>
      </c>
      <c r="Q979" s="58">
        <v>-6094306</v>
      </c>
      <c r="R979" s="58">
        <v>40678806.479999997</v>
      </c>
      <c r="S979" s="58">
        <v>34584500.479999997</v>
      </c>
      <c r="T979" s="58">
        <v>1257339</v>
      </c>
      <c r="U979" s="196">
        <v>-370</v>
      </c>
      <c r="V979" s="58">
        <v>1652131</v>
      </c>
      <c r="W979" s="58">
        <v>-8062395</v>
      </c>
      <c r="X979" s="61">
        <v>44986</v>
      </c>
      <c r="Y979" s="9" t="s">
        <v>115</v>
      </c>
    </row>
    <row r="980" spans="1:25" ht="14.25" customHeight="1">
      <c r="A980" s="9">
        <v>2022</v>
      </c>
      <c r="B980" s="10" t="s">
        <v>132</v>
      </c>
      <c r="C980" s="9" t="s">
        <v>54</v>
      </c>
      <c r="D980" s="9" t="s">
        <v>21</v>
      </c>
      <c r="E980" s="11" t="s">
        <v>94</v>
      </c>
      <c r="F980" s="60">
        <v>99050</v>
      </c>
      <c r="G980" s="9" t="s">
        <v>20</v>
      </c>
      <c r="H980" s="58">
        <v>105980</v>
      </c>
      <c r="I980" s="58"/>
      <c r="J980" s="58">
        <v>3781532</v>
      </c>
      <c r="K980" s="58">
        <v>2871</v>
      </c>
      <c r="L980" s="58">
        <v>3780762</v>
      </c>
      <c r="M980" s="58">
        <v>3770141</v>
      </c>
      <c r="N980" s="56">
        <v>1237592</v>
      </c>
      <c r="O980" s="62"/>
      <c r="P980" s="58">
        <v>1667264</v>
      </c>
      <c r="Q980" s="58">
        <v>97225</v>
      </c>
      <c r="R980" s="58">
        <v>1676293</v>
      </c>
      <c r="S980" s="58">
        <v>1773518</v>
      </c>
      <c r="T980" s="58">
        <v>53729</v>
      </c>
      <c r="U980" s="196"/>
      <c r="V980" s="58">
        <v>62541</v>
      </c>
      <c r="W980" s="58">
        <v>39180</v>
      </c>
      <c r="X980" s="61">
        <v>45064</v>
      </c>
      <c r="Y980" s="10" t="s">
        <v>60</v>
      </c>
    </row>
    <row r="981" spans="1:25" ht="14.25" customHeight="1">
      <c r="A981" s="9">
        <v>2022</v>
      </c>
      <c r="B981" s="10" t="s">
        <v>5008</v>
      </c>
      <c r="C981" s="10" t="s">
        <v>190</v>
      </c>
      <c r="D981" s="9" t="s">
        <v>21</v>
      </c>
      <c r="E981" s="11" t="s">
        <v>47</v>
      </c>
      <c r="F981" s="60" t="s">
        <v>5703</v>
      </c>
      <c r="G981" s="9" t="s">
        <v>20</v>
      </c>
      <c r="H981" s="58">
        <v>2664397</v>
      </c>
      <c r="I981" s="58">
        <v>-5556</v>
      </c>
      <c r="J981" s="58">
        <v>2071011</v>
      </c>
      <c r="K981" s="58">
        <v>137222</v>
      </c>
      <c r="L981" s="58">
        <v>2984850</v>
      </c>
      <c r="M981" s="58">
        <v>2681633</v>
      </c>
      <c r="N981" s="57"/>
      <c r="O981" s="62">
        <v>3127202</v>
      </c>
      <c r="P981" s="58">
        <v>376146</v>
      </c>
      <c r="Q981" s="58">
        <v>-1018391</v>
      </c>
      <c r="R981" s="58">
        <v>6926460</v>
      </c>
      <c r="S981" s="58">
        <v>5908069</v>
      </c>
      <c r="T981" s="58">
        <v>214476</v>
      </c>
      <c r="U981" s="196"/>
      <c r="V981" s="58">
        <v>1185823</v>
      </c>
      <c r="W981" s="58">
        <v>271894</v>
      </c>
      <c r="X981" s="61">
        <v>45133</v>
      </c>
      <c r="Y981" s="10" t="s">
        <v>60</v>
      </c>
    </row>
    <row r="982" spans="1:25" ht="14.25" customHeight="1">
      <c r="A982" s="9">
        <v>2022</v>
      </c>
      <c r="B982" s="9" t="s">
        <v>1794</v>
      </c>
      <c r="C982" s="9" t="s">
        <v>53</v>
      </c>
      <c r="D982" s="9" t="s">
        <v>21</v>
      </c>
      <c r="E982" s="11" t="s">
        <v>74</v>
      </c>
      <c r="F982" s="60">
        <v>57764</v>
      </c>
      <c r="G982" s="9" t="s">
        <v>20</v>
      </c>
      <c r="H982" s="58">
        <v>17933663</v>
      </c>
      <c r="I982" s="58">
        <v>-3395502</v>
      </c>
      <c r="J982" s="58">
        <v>43112176</v>
      </c>
      <c r="K982" s="58">
        <v>22496921</v>
      </c>
      <c r="L982" s="58">
        <v>41500731</v>
      </c>
      <c r="M982" s="58">
        <v>34855093</v>
      </c>
      <c r="N982" s="57"/>
      <c r="O982" s="62">
        <v>23384704</v>
      </c>
      <c r="P982" s="58">
        <v>4205573</v>
      </c>
      <c r="Q982" s="58">
        <v>-29035811</v>
      </c>
      <c r="R982" s="58">
        <v>247957395.38855684</v>
      </c>
      <c r="S982" s="58">
        <v>218921584.38855684</v>
      </c>
      <c r="T982" s="58">
        <v>5263128</v>
      </c>
      <c r="U982" s="196"/>
      <c r="V982" s="58"/>
      <c r="W982" s="58">
        <v>-21566180</v>
      </c>
      <c r="X982" s="61">
        <v>45014</v>
      </c>
      <c r="Y982" s="10" t="s">
        <v>60</v>
      </c>
    </row>
    <row r="983" spans="1:25" ht="14.25" customHeight="1">
      <c r="A983" s="9">
        <v>2022</v>
      </c>
      <c r="B983" s="10" t="s">
        <v>131</v>
      </c>
      <c r="C983" s="9" t="s">
        <v>54</v>
      </c>
      <c r="D983" s="9" t="s">
        <v>21</v>
      </c>
      <c r="E983" s="11" t="s">
        <v>36</v>
      </c>
      <c r="F983" s="60">
        <v>99051</v>
      </c>
      <c r="G983" s="9" t="s">
        <v>20</v>
      </c>
      <c r="H983" s="58">
        <v>1928638</v>
      </c>
      <c r="I983" s="58"/>
      <c r="J983" s="58">
        <v>9610689</v>
      </c>
      <c r="K983" s="58">
        <v>35126182</v>
      </c>
      <c r="L983" s="58">
        <v>14923803</v>
      </c>
      <c r="M983" s="58">
        <v>11114171</v>
      </c>
      <c r="N983" s="57">
        <v>217440</v>
      </c>
      <c r="O983" s="62">
        <v>5730272</v>
      </c>
      <c r="P983" s="58">
        <v>4606280</v>
      </c>
      <c r="Q983" s="58">
        <v>-3211377</v>
      </c>
      <c r="R983" s="58">
        <v>21625434.343434349</v>
      </c>
      <c r="S983" s="58">
        <v>18414057.343434349</v>
      </c>
      <c r="T983" s="58">
        <v>693947</v>
      </c>
      <c r="U983" s="196"/>
      <c r="V983" s="58"/>
      <c r="W983" s="58">
        <v>-3511517</v>
      </c>
      <c r="X983" s="61">
        <v>45015</v>
      </c>
      <c r="Y983" s="10" t="s">
        <v>60</v>
      </c>
    </row>
    <row r="984" spans="1:25" ht="14.25" customHeight="1">
      <c r="A984" s="9">
        <v>2022</v>
      </c>
      <c r="B984" s="10" t="s">
        <v>656</v>
      </c>
      <c r="C984" s="9" t="s">
        <v>190</v>
      </c>
      <c r="D984" s="9" t="s">
        <v>21</v>
      </c>
      <c r="E984" s="11" t="s">
        <v>68</v>
      </c>
      <c r="F984" s="60" t="s">
        <v>655</v>
      </c>
      <c r="G984" s="9" t="s">
        <v>20</v>
      </c>
      <c r="H984" s="58">
        <v>5517283</v>
      </c>
      <c r="I984" s="58"/>
      <c r="J984" s="58">
        <v>17584103</v>
      </c>
      <c r="K984" s="58">
        <v>1504263</v>
      </c>
      <c r="L984" s="58">
        <v>17502964</v>
      </c>
      <c r="M984" s="58">
        <v>17813602</v>
      </c>
      <c r="N984" s="56">
        <v>5685416</v>
      </c>
      <c r="O984" s="62"/>
      <c r="P984" s="58">
        <v>1478244</v>
      </c>
      <c r="Q984" s="58">
        <v>-6664920</v>
      </c>
      <c r="R984" s="58">
        <v>24031338.52</v>
      </c>
      <c r="S984" s="58">
        <v>17366418.52</v>
      </c>
      <c r="T984" s="58">
        <v>1570638</v>
      </c>
      <c r="U984" s="196"/>
      <c r="V984" s="58"/>
      <c r="W984" s="58">
        <v>-3724280</v>
      </c>
      <c r="X984" s="61">
        <v>44960</v>
      </c>
      <c r="Y984" s="10" t="s">
        <v>60</v>
      </c>
    </row>
    <row r="985" spans="1:25" ht="14.25" customHeight="1">
      <c r="A985" s="9">
        <v>2022</v>
      </c>
      <c r="B985" s="10" t="s">
        <v>654</v>
      </c>
      <c r="C985" s="9" t="s">
        <v>190</v>
      </c>
      <c r="D985" s="9" t="s">
        <v>21</v>
      </c>
      <c r="E985" s="11" t="s">
        <v>65</v>
      </c>
      <c r="F985" s="60" t="s">
        <v>653</v>
      </c>
      <c r="G985" s="9" t="s">
        <v>20</v>
      </c>
      <c r="H985" s="58">
        <v>15916842</v>
      </c>
      <c r="I985" s="58"/>
      <c r="J985" s="58">
        <v>74544252</v>
      </c>
      <c r="K985" s="58">
        <v>113495637</v>
      </c>
      <c r="L985" s="58">
        <v>88933877</v>
      </c>
      <c r="M985" s="58">
        <v>74686367</v>
      </c>
      <c r="N985" s="57">
        <v>25317320</v>
      </c>
      <c r="O985" s="62"/>
      <c r="P985" s="58">
        <v>12210047</v>
      </c>
      <c r="Q985" s="58">
        <v>-36370705</v>
      </c>
      <c r="R985" s="58">
        <v>192570763.69999999</v>
      </c>
      <c r="S985" s="58">
        <v>156200058.69999999</v>
      </c>
      <c r="T985" s="58">
        <v>7725438</v>
      </c>
      <c r="U985" s="196">
        <v>2393</v>
      </c>
      <c r="V985" s="58">
        <v>8784475</v>
      </c>
      <c r="W985" s="58">
        <v>-50932528</v>
      </c>
      <c r="X985" s="61">
        <v>44981</v>
      </c>
      <c r="Y985" s="9" t="s">
        <v>115</v>
      </c>
    </row>
    <row r="986" spans="1:25" ht="14.25" customHeight="1">
      <c r="A986" s="9">
        <v>2022</v>
      </c>
      <c r="B986" s="10" t="s">
        <v>652</v>
      </c>
      <c r="C986" s="9" t="s">
        <v>190</v>
      </c>
      <c r="D986" s="9" t="s">
        <v>21</v>
      </c>
      <c r="E986" s="11" t="s">
        <v>149</v>
      </c>
      <c r="F986" s="60" t="s">
        <v>651</v>
      </c>
      <c r="G986" s="9" t="s">
        <v>20</v>
      </c>
      <c r="H986" s="58">
        <v>3005576</v>
      </c>
      <c r="I986" s="58"/>
      <c r="J986" s="58">
        <v>7741644</v>
      </c>
      <c r="K986" s="58">
        <v>4347417</v>
      </c>
      <c r="L986" s="58">
        <v>8197657</v>
      </c>
      <c r="M986" s="58">
        <v>7933430</v>
      </c>
      <c r="N986" s="56">
        <v>4764368</v>
      </c>
      <c r="O986" s="62"/>
      <c r="P986" s="58">
        <v>1282325</v>
      </c>
      <c r="Q986" s="58">
        <v>-3627725</v>
      </c>
      <c r="R986" s="58">
        <v>24377189.73</v>
      </c>
      <c r="S986" s="58">
        <v>20749464.73</v>
      </c>
      <c r="T986" s="58">
        <v>643879</v>
      </c>
      <c r="U986" s="196"/>
      <c r="V986" s="58">
        <v>1134718</v>
      </c>
      <c r="W986" s="58">
        <v>-4267665</v>
      </c>
      <c r="X986" s="61">
        <v>44981</v>
      </c>
      <c r="Y986" s="10" t="s">
        <v>60</v>
      </c>
    </row>
    <row r="987" spans="1:25" ht="14.25" customHeight="1">
      <c r="A987" s="51">
        <v>2022</v>
      </c>
      <c r="B987" s="51" t="s">
        <v>1793</v>
      </c>
      <c r="C987" s="51" t="s">
        <v>53</v>
      </c>
      <c r="D987" s="51" t="s">
        <v>21</v>
      </c>
      <c r="E987" s="51" t="s">
        <v>29</v>
      </c>
      <c r="F987" s="127">
        <v>57792</v>
      </c>
      <c r="G987" s="51" t="s">
        <v>20</v>
      </c>
      <c r="H987" s="128">
        <v>34024450</v>
      </c>
      <c r="I987" s="128">
        <v>-10946694</v>
      </c>
      <c r="J987" s="128">
        <v>120540275</v>
      </c>
      <c r="K987" s="128">
        <v>68308447</v>
      </c>
      <c r="L987" s="128">
        <v>197719064</v>
      </c>
      <c r="M987" s="128">
        <v>139016693</v>
      </c>
      <c r="N987" s="133"/>
      <c r="O987" s="130">
        <v>53869424</v>
      </c>
      <c r="P987" s="128">
        <v>11101512</v>
      </c>
      <c r="Q987" s="128">
        <v>-95207844</v>
      </c>
      <c r="R987" s="128">
        <v>340754112.03048241</v>
      </c>
      <c r="S987" s="128">
        <v>245546268.03048241</v>
      </c>
      <c r="T987" s="128">
        <v>24950825</v>
      </c>
      <c r="U987" s="196">
        <v>65292000</v>
      </c>
      <c r="V987" s="128">
        <v>71544000</v>
      </c>
      <c r="W987" s="128">
        <v>-19003861</v>
      </c>
      <c r="X987" s="131">
        <v>44973</v>
      </c>
      <c r="Y987" s="132" t="s">
        <v>60</v>
      </c>
    </row>
    <row r="988" spans="1:25" ht="14.25" customHeight="1">
      <c r="A988" s="9">
        <v>2022</v>
      </c>
      <c r="B988" s="10" t="s">
        <v>650</v>
      </c>
      <c r="C988" s="9" t="s">
        <v>190</v>
      </c>
      <c r="D988" s="9" t="s">
        <v>21</v>
      </c>
      <c r="E988" s="11" t="s">
        <v>29</v>
      </c>
      <c r="F988" s="60" t="s">
        <v>649</v>
      </c>
      <c r="G988" s="9" t="s">
        <v>20</v>
      </c>
      <c r="H988" s="58">
        <v>15601891</v>
      </c>
      <c r="I988" s="58">
        <v>-476000</v>
      </c>
      <c r="J988" s="58">
        <v>199001297</v>
      </c>
      <c r="K988" s="58">
        <v>202186949</v>
      </c>
      <c r="L988" s="58">
        <v>245400396</v>
      </c>
      <c r="M988" s="58">
        <v>196114505</v>
      </c>
      <c r="N988" s="56">
        <v>33902280</v>
      </c>
      <c r="O988" s="62"/>
      <c r="P988" s="58">
        <v>15232035</v>
      </c>
      <c r="Q988" s="58">
        <v>-100176719</v>
      </c>
      <c r="R988" s="58">
        <v>692469419.79999995</v>
      </c>
      <c r="S988" s="58">
        <v>592292700.79999995</v>
      </c>
      <c r="T988" s="58">
        <v>21920383</v>
      </c>
      <c r="U988" s="196">
        <v>2261920</v>
      </c>
      <c r="V988" s="58">
        <v>39270826</v>
      </c>
      <c r="W988" s="58">
        <v>-253220711</v>
      </c>
      <c r="X988" s="61">
        <v>45008</v>
      </c>
      <c r="Y988" s="10" t="s">
        <v>60</v>
      </c>
    </row>
    <row r="989" spans="1:25" ht="14.25" customHeight="1">
      <c r="A989" s="9">
        <v>2022</v>
      </c>
      <c r="B989" s="10" t="s">
        <v>5745</v>
      </c>
      <c r="C989" s="10" t="s">
        <v>190</v>
      </c>
      <c r="D989" s="9" t="s">
        <v>21</v>
      </c>
      <c r="E989" s="11" t="s">
        <v>5545</v>
      </c>
      <c r="F989" s="60" t="s">
        <v>5746</v>
      </c>
      <c r="G989" s="9" t="s">
        <v>20</v>
      </c>
      <c r="H989" s="58">
        <v>3739130</v>
      </c>
      <c r="I989" s="58"/>
      <c r="J989" s="58">
        <v>4331470</v>
      </c>
      <c r="K989" s="58">
        <v>196372</v>
      </c>
      <c r="L989" s="58">
        <v>6148184</v>
      </c>
      <c r="M989" s="58">
        <v>4721057</v>
      </c>
      <c r="O989" s="62">
        <v>3626873</v>
      </c>
      <c r="P989" s="58">
        <v>1384000</v>
      </c>
      <c r="Q989" s="58">
        <v>-1709170</v>
      </c>
      <c r="R989" s="58">
        <v>9735574.8987854272</v>
      </c>
      <c r="S989" s="58">
        <v>8026404.8987854272</v>
      </c>
      <c r="T989" s="58">
        <v>321763</v>
      </c>
      <c r="U989" s="196">
        <v>-3.2078337330135898</v>
      </c>
      <c r="V989" s="58">
        <v>67671.792166266983</v>
      </c>
      <c r="W989" s="58">
        <v>1261213</v>
      </c>
      <c r="X989" s="61">
        <v>45050</v>
      </c>
      <c r="Y989" s="10" t="s">
        <v>60</v>
      </c>
    </row>
    <row r="990" spans="1:25" ht="14.25" customHeight="1">
      <c r="A990" s="9">
        <v>2022</v>
      </c>
      <c r="B990" s="10" t="s">
        <v>648</v>
      </c>
      <c r="C990" s="9" t="s">
        <v>190</v>
      </c>
      <c r="D990" s="9" t="s">
        <v>21</v>
      </c>
      <c r="E990" s="11" t="s">
        <v>175</v>
      </c>
      <c r="F990" s="60" t="s">
        <v>647</v>
      </c>
      <c r="G990" s="9" t="s">
        <v>20</v>
      </c>
      <c r="H990" s="58">
        <v>3782943</v>
      </c>
      <c r="I990" s="58"/>
      <c r="J990" s="58">
        <v>17623931</v>
      </c>
      <c r="K990" s="58">
        <v>15349000</v>
      </c>
      <c r="L990" s="58">
        <v>22294000</v>
      </c>
      <c r="M990" s="58">
        <v>17651412</v>
      </c>
      <c r="N990" s="56">
        <v>7143088</v>
      </c>
      <c r="O990" s="62"/>
      <c r="P990" s="58">
        <v>3640047</v>
      </c>
      <c r="Q990" s="58">
        <v>-9001000</v>
      </c>
      <c r="R990" s="58">
        <v>60843319.840000004</v>
      </c>
      <c r="S990" s="58">
        <v>51842319.840000004</v>
      </c>
      <c r="T990" s="58">
        <v>1865000</v>
      </c>
      <c r="U990" s="196"/>
      <c r="V990" s="58">
        <v>73000</v>
      </c>
      <c r="W990" s="58">
        <v>-5267000</v>
      </c>
      <c r="X990" s="61">
        <v>44971</v>
      </c>
      <c r="Y990" s="10" t="s">
        <v>60</v>
      </c>
    </row>
    <row r="991" spans="1:25" ht="14.25" customHeight="1">
      <c r="A991" s="9">
        <v>2022</v>
      </c>
      <c r="B991" s="10" t="s">
        <v>646</v>
      </c>
      <c r="C991" s="9" t="s">
        <v>190</v>
      </c>
      <c r="D991" s="9" t="s">
        <v>21</v>
      </c>
      <c r="E991" s="11" t="s">
        <v>220</v>
      </c>
      <c r="F991" s="60" t="s">
        <v>645</v>
      </c>
      <c r="G991" s="9" t="s">
        <v>20</v>
      </c>
      <c r="H991" s="58">
        <v>2538514</v>
      </c>
      <c r="I991" s="58">
        <v>-528891</v>
      </c>
      <c r="J991" s="58">
        <v>9435417</v>
      </c>
      <c r="K991" s="58">
        <v>2984009</v>
      </c>
      <c r="L991" s="58">
        <v>10600740</v>
      </c>
      <c r="M991" s="58">
        <v>10134635</v>
      </c>
      <c r="N991" s="57"/>
      <c r="O991" s="62">
        <v>3332046</v>
      </c>
      <c r="P991" s="58">
        <v>958472</v>
      </c>
      <c r="Q991" s="58">
        <v>-4527500</v>
      </c>
      <c r="R991" s="58">
        <v>29150938.649999999</v>
      </c>
      <c r="S991" s="58">
        <v>24623438.649999999</v>
      </c>
      <c r="T991" s="58">
        <v>887367</v>
      </c>
      <c r="U991" s="196"/>
      <c r="V991" s="58">
        <v>291331</v>
      </c>
      <c r="W991" s="58">
        <v>-5473969</v>
      </c>
      <c r="X991" s="61">
        <v>44951</v>
      </c>
      <c r="Y991" s="10" t="s">
        <v>60</v>
      </c>
    </row>
    <row r="992" spans="1:25" ht="14.25" customHeight="1">
      <c r="A992" s="9">
        <v>2022</v>
      </c>
      <c r="B992" s="30" t="s">
        <v>4992</v>
      </c>
      <c r="C992" s="9" t="s">
        <v>190</v>
      </c>
      <c r="D992" s="9" t="s">
        <v>21</v>
      </c>
      <c r="E992" s="11" t="s">
        <v>74</v>
      </c>
      <c r="F992" s="60" t="s">
        <v>5489</v>
      </c>
      <c r="G992" s="9" t="s">
        <v>20</v>
      </c>
      <c r="H992" s="58">
        <v>1473355</v>
      </c>
      <c r="I992" s="58"/>
      <c r="J992" s="58">
        <v>7588655</v>
      </c>
      <c r="K992" s="58">
        <v>8683531</v>
      </c>
      <c r="L992" s="58">
        <v>8747002</v>
      </c>
      <c r="M992" s="58">
        <v>7994729</v>
      </c>
      <c r="O992" s="62">
        <v>2239727</v>
      </c>
      <c r="P992" s="58">
        <v>529886</v>
      </c>
      <c r="Q992" s="58">
        <v>-4324982</v>
      </c>
      <c r="R992" s="58">
        <v>28283216</v>
      </c>
      <c r="S992" s="58">
        <v>23958234</v>
      </c>
      <c r="T992" s="58">
        <v>799223</v>
      </c>
      <c r="U992" s="196"/>
      <c r="V992" s="58"/>
      <c r="W992" s="58">
        <v>-5001897</v>
      </c>
      <c r="X992" s="61">
        <v>44981</v>
      </c>
      <c r="Y992" s="10" t="s">
        <v>60</v>
      </c>
    </row>
    <row r="993" spans="1:25" ht="24" customHeight="1">
      <c r="A993" s="9">
        <v>2022</v>
      </c>
      <c r="B993" s="9" t="s">
        <v>1792</v>
      </c>
      <c r="C993" s="9" t="s">
        <v>53</v>
      </c>
      <c r="D993" s="9" t="s">
        <v>21</v>
      </c>
      <c r="E993" s="11" t="s">
        <v>34</v>
      </c>
      <c r="F993" s="60">
        <v>58072</v>
      </c>
      <c r="G993" s="9" t="s">
        <v>20</v>
      </c>
      <c r="H993" s="58">
        <v>49579208</v>
      </c>
      <c r="I993" s="58">
        <v>-6937945</v>
      </c>
      <c r="J993" s="58">
        <v>117428756</v>
      </c>
      <c r="K993" s="58">
        <v>425491984</v>
      </c>
      <c r="L993" s="58">
        <v>295689697</v>
      </c>
      <c r="M993" s="58">
        <v>136261067</v>
      </c>
      <c r="N993" s="57"/>
      <c r="O993" s="62">
        <v>40043415</v>
      </c>
      <c r="P993" s="58">
        <v>8762085</v>
      </c>
      <c r="Q993" s="58">
        <v>105301941</v>
      </c>
      <c r="R993" s="58">
        <v>733123939</v>
      </c>
      <c r="S993" s="58">
        <v>838425880</v>
      </c>
      <c r="T993" s="58">
        <v>7279856</v>
      </c>
      <c r="U993" s="196"/>
      <c r="V993" s="58">
        <v>106185203</v>
      </c>
      <c r="W993" s="58">
        <v>-273635793</v>
      </c>
      <c r="X993" s="61">
        <v>45015</v>
      </c>
      <c r="Y993" s="9"/>
    </row>
    <row r="994" spans="1:25" ht="14.25" customHeight="1">
      <c r="A994" s="9">
        <v>2022</v>
      </c>
      <c r="B994" s="10" t="s">
        <v>644</v>
      </c>
      <c r="C994" s="9" t="s">
        <v>190</v>
      </c>
      <c r="D994" s="9" t="s">
        <v>21</v>
      </c>
      <c r="E994" s="11" t="s">
        <v>34</v>
      </c>
      <c r="F994" s="60" t="s">
        <v>643</v>
      </c>
      <c r="G994" s="9" t="s">
        <v>20</v>
      </c>
      <c r="H994" s="58">
        <v>105526769</v>
      </c>
      <c r="I994" s="58">
        <v>-4992806</v>
      </c>
      <c r="J994" s="58">
        <v>349036398</v>
      </c>
      <c r="K994" s="58">
        <v>450186336</v>
      </c>
      <c r="L994" s="58">
        <v>508323700</v>
      </c>
      <c r="M994" s="58">
        <v>391185357</v>
      </c>
      <c r="O994" s="62">
        <v>213532986</v>
      </c>
      <c r="P994" s="58">
        <v>56720787</v>
      </c>
      <c r="Q994" s="58">
        <v>-198053838</v>
      </c>
      <c r="R994" s="58">
        <v>1336789411</v>
      </c>
      <c r="S994" s="58">
        <v>1138735573</v>
      </c>
      <c r="T994" s="58">
        <v>37743078</v>
      </c>
      <c r="U994" s="196">
        <v>-12672</v>
      </c>
      <c r="V994" s="58">
        <v>51830465</v>
      </c>
      <c r="W994" s="58">
        <v>-229190755</v>
      </c>
      <c r="X994" s="61">
        <v>44996</v>
      </c>
      <c r="Y994" s="9" t="s">
        <v>115</v>
      </c>
    </row>
    <row r="995" spans="1:25" ht="14.25" customHeight="1">
      <c r="A995" s="51">
        <v>2022</v>
      </c>
      <c r="B995" s="132" t="s">
        <v>5060</v>
      </c>
      <c r="C995" s="132" t="s">
        <v>190</v>
      </c>
      <c r="D995" s="51" t="s">
        <v>21</v>
      </c>
      <c r="E995" s="51" t="s">
        <v>151</v>
      </c>
      <c r="F995" s="127" t="s">
        <v>5704</v>
      </c>
      <c r="G995" s="51" t="s">
        <v>20</v>
      </c>
      <c r="H995" s="128">
        <v>687138</v>
      </c>
      <c r="I995" s="128">
        <v>-127235</v>
      </c>
      <c r="J995" s="128">
        <v>3058811</v>
      </c>
      <c r="K995" s="128">
        <v>5815</v>
      </c>
      <c r="L995" s="128">
        <v>3271895</v>
      </c>
      <c r="M995" s="128">
        <v>3211944</v>
      </c>
      <c r="N995" s="133">
        <v>1273098</v>
      </c>
      <c r="O995" s="130"/>
      <c r="P995" s="128">
        <v>399963</v>
      </c>
      <c r="Q995" s="128">
        <v>-1263752</v>
      </c>
      <c r="R995" s="128">
        <v>48859885.509412594</v>
      </c>
      <c r="S995" s="128">
        <v>47596133.509412594</v>
      </c>
      <c r="T995" s="128">
        <v>591214</v>
      </c>
      <c r="U995" s="196"/>
      <c r="V995" s="128"/>
      <c r="W995" s="128">
        <v>-211888</v>
      </c>
      <c r="X995" s="131">
        <v>44904</v>
      </c>
      <c r="Y995" s="132" t="s">
        <v>60</v>
      </c>
    </row>
    <row r="996" spans="1:25" ht="14.25" customHeight="1">
      <c r="A996" s="9">
        <v>2022</v>
      </c>
      <c r="B996" s="30" t="s">
        <v>5147</v>
      </c>
      <c r="C996" s="9" t="s">
        <v>190</v>
      </c>
      <c r="D996" s="9" t="s">
        <v>21</v>
      </c>
      <c r="E996" s="11" t="s">
        <v>48</v>
      </c>
      <c r="F996" s="60" t="s">
        <v>5511</v>
      </c>
      <c r="G996" s="9" t="s">
        <v>20</v>
      </c>
      <c r="H996" s="58">
        <v>314153</v>
      </c>
      <c r="I996" s="58">
        <v>-66215</v>
      </c>
      <c r="J996" s="58">
        <v>2113696</v>
      </c>
      <c r="K996" s="58">
        <v>4123362</v>
      </c>
      <c r="L996" s="58">
        <v>1889004</v>
      </c>
      <c r="M996" s="58">
        <v>1798022</v>
      </c>
      <c r="N996" s="57"/>
      <c r="O996" s="62">
        <v>401396</v>
      </c>
      <c r="P996" s="58">
        <v>75915</v>
      </c>
      <c r="Q996" s="58">
        <v>-647598</v>
      </c>
      <c r="R996" s="58">
        <v>2271307.3722627736</v>
      </c>
      <c r="S996" s="58">
        <v>1623709.3722627736</v>
      </c>
      <c r="T996" s="58">
        <v>146307</v>
      </c>
      <c r="U996" s="196"/>
      <c r="V996" s="58"/>
      <c r="W996" s="58">
        <v>-693442</v>
      </c>
      <c r="X996" s="61">
        <v>44981</v>
      </c>
      <c r="Y996" s="10" t="s">
        <v>60</v>
      </c>
    </row>
    <row r="997" spans="1:25" ht="14.25" customHeight="1">
      <c r="A997" s="9">
        <v>2022</v>
      </c>
      <c r="B997" s="9" t="s">
        <v>1791</v>
      </c>
      <c r="C997" s="9" t="s">
        <v>53</v>
      </c>
      <c r="D997" s="9" t="s">
        <v>21</v>
      </c>
      <c r="E997" s="11" t="s">
        <v>65</v>
      </c>
      <c r="F997" s="60">
        <v>58296</v>
      </c>
      <c r="G997" s="9" t="s">
        <v>20</v>
      </c>
      <c r="H997" s="58">
        <v>30829589</v>
      </c>
      <c r="I997" s="58">
        <v>-136238</v>
      </c>
      <c r="J997" s="58">
        <v>21489573</v>
      </c>
      <c r="K997" s="58">
        <v>13003422</v>
      </c>
      <c r="L997" s="58">
        <v>50918294</v>
      </c>
      <c r="M997" s="58">
        <v>25107106</v>
      </c>
      <c r="N997" s="57"/>
      <c r="O997" s="62">
        <v>34308575</v>
      </c>
      <c r="P997" s="58">
        <v>4535095</v>
      </c>
      <c r="Q997" s="58">
        <v>-22321729</v>
      </c>
      <c r="R997" s="58">
        <v>121682820.01580048</v>
      </c>
      <c r="S997" s="58">
        <v>99361091.015800476</v>
      </c>
      <c r="T997" s="58">
        <v>3824377</v>
      </c>
      <c r="U997" s="196">
        <v>1763397</v>
      </c>
      <c r="V997" s="58">
        <v>5824837</v>
      </c>
      <c r="W997" s="58">
        <v>34547614</v>
      </c>
      <c r="X997" s="61">
        <v>45016</v>
      </c>
      <c r="Y997" s="10" t="s">
        <v>60</v>
      </c>
    </row>
    <row r="998" spans="1:25" ht="14.25" customHeight="1">
      <c r="A998" s="9">
        <v>2022</v>
      </c>
      <c r="B998" s="9" t="s">
        <v>1790</v>
      </c>
      <c r="C998" s="9" t="s">
        <v>53</v>
      </c>
      <c r="D998" s="9" t="s">
        <v>21</v>
      </c>
      <c r="E998" s="11" t="s">
        <v>149</v>
      </c>
      <c r="F998" s="60">
        <v>58240</v>
      </c>
      <c r="G998" s="9" t="s">
        <v>20</v>
      </c>
      <c r="H998" s="58">
        <v>42202768</v>
      </c>
      <c r="I998" s="58">
        <v>-2797698</v>
      </c>
      <c r="J998" s="58">
        <v>34896723</v>
      </c>
      <c r="K998" s="58">
        <v>92726254</v>
      </c>
      <c r="L998" s="58">
        <v>100921692</v>
      </c>
      <c r="M998" s="58">
        <v>44079406</v>
      </c>
      <c r="N998" s="57"/>
      <c r="O998" s="62">
        <v>37012105</v>
      </c>
      <c r="P998" s="58">
        <v>2997470</v>
      </c>
      <c r="Q998" s="58">
        <v>-33926670</v>
      </c>
      <c r="R998" s="58">
        <v>193972325.00648302</v>
      </c>
      <c r="S998" s="58">
        <v>160045655.00648302</v>
      </c>
      <c r="T998" s="58">
        <v>6704420</v>
      </c>
      <c r="U998" s="196"/>
      <c r="V998" s="58">
        <v>10476864</v>
      </c>
      <c r="W998" s="58">
        <v>44126812</v>
      </c>
      <c r="X998" s="61">
        <v>45001</v>
      </c>
      <c r="Y998" s="10" t="s">
        <v>60</v>
      </c>
    </row>
    <row r="999" spans="1:25" ht="14.25" customHeight="1">
      <c r="A999" s="9">
        <v>2022</v>
      </c>
      <c r="B999" s="10" t="s">
        <v>642</v>
      </c>
      <c r="C999" s="9" t="s">
        <v>190</v>
      </c>
      <c r="D999" s="9" t="s">
        <v>21</v>
      </c>
      <c r="E999" s="11" t="s">
        <v>149</v>
      </c>
      <c r="F999" s="60" t="s">
        <v>641</v>
      </c>
      <c r="G999" s="9" t="s">
        <v>20</v>
      </c>
      <c r="H999" s="58">
        <v>54597190</v>
      </c>
      <c r="I999" s="58">
        <v>-30925270</v>
      </c>
      <c r="J999" s="58">
        <v>207299705</v>
      </c>
      <c r="K999" s="58">
        <v>52198597</v>
      </c>
      <c r="L999" s="58">
        <v>287441468</v>
      </c>
      <c r="M999" s="58">
        <v>252049996</v>
      </c>
      <c r="O999" s="62">
        <v>92123068</v>
      </c>
      <c r="P999" s="58">
        <v>29823412</v>
      </c>
      <c r="Q999" s="58">
        <v>-100649096</v>
      </c>
      <c r="R999" s="58">
        <v>676944919</v>
      </c>
      <c r="S999" s="58">
        <v>576295823</v>
      </c>
      <c r="T999" s="58">
        <v>22802581</v>
      </c>
      <c r="U999" s="196">
        <v>8960308</v>
      </c>
      <c r="V999" s="58">
        <v>68509855</v>
      </c>
      <c r="W999" s="58">
        <v>-110255310</v>
      </c>
      <c r="X999" s="61">
        <v>45082</v>
      </c>
      <c r="Y999" s="9" t="s">
        <v>115</v>
      </c>
    </row>
    <row r="1000" spans="1:25" ht="14.25" customHeight="1">
      <c r="A1000" s="9">
        <v>2022</v>
      </c>
      <c r="B1000" s="30" t="s">
        <v>2183</v>
      </c>
      <c r="C1000" s="9" t="s">
        <v>53</v>
      </c>
      <c r="D1000" s="9" t="s">
        <v>21</v>
      </c>
      <c r="E1000" s="11" t="s">
        <v>5545</v>
      </c>
      <c r="F1000" s="60">
        <v>58352</v>
      </c>
      <c r="G1000" s="9" t="s">
        <v>20</v>
      </c>
      <c r="H1000" s="58">
        <v>2549130</v>
      </c>
      <c r="I1000" s="58">
        <v>-302615</v>
      </c>
      <c r="J1000" s="58">
        <v>1136873</v>
      </c>
      <c r="K1000" s="58">
        <v>2086242</v>
      </c>
      <c r="L1000" s="58">
        <v>3708809</v>
      </c>
      <c r="M1000" s="58">
        <v>1318755</v>
      </c>
      <c r="N1000" s="57">
        <v>375</v>
      </c>
      <c r="O1000" s="62">
        <v>2649508</v>
      </c>
      <c r="P1000" s="58">
        <v>293563</v>
      </c>
      <c r="Q1000" s="58">
        <v>-22269</v>
      </c>
      <c r="R1000" s="58">
        <v>234164</v>
      </c>
      <c r="S1000" s="58">
        <v>211895</v>
      </c>
      <c r="T1000" s="58">
        <v>46122</v>
      </c>
      <c r="U1000" s="196"/>
      <c r="V1000" s="58"/>
      <c r="W1000" s="58">
        <v>6163610</v>
      </c>
      <c r="X1000" s="61">
        <v>44873</v>
      </c>
      <c r="Y1000" s="10" t="s">
        <v>60</v>
      </c>
    </row>
    <row r="1001" spans="1:25" ht="14.25" customHeight="1">
      <c r="A1001" s="9">
        <v>2022</v>
      </c>
      <c r="B1001" s="30" t="s">
        <v>5437</v>
      </c>
      <c r="C1001" s="9" t="s">
        <v>190</v>
      </c>
      <c r="D1001" s="9" t="s">
        <v>21</v>
      </c>
      <c r="E1001" s="11" t="s">
        <v>27</v>
      </c>
      <c r="F1001" s="60" t="s">
        <v>5438</v>
      </c>
      <c r="G1001" s="9" t="s">
        <v>20</v>
      </c>
      <c r="H1001" s="58">
        <v>5560376</v>
      </c>
      <c r="I1001" s="58">
        <v>-1500000</v>
      </c>
      <c r="J1001" s="58">
        <v>15461269</v>
      </c>
      <c r="K1001" s="58">
        <v>59843777</v>
      </c>
      <c r="L1001" s="58">
        <v>20090064</v>
      </c>
      <c r="M1001" s="58">
        <v>17978116</v>
      </c>
      <c r="O1001" s="62">
        <v>7374649</v>
      </c>
      <c r="P1001" s="58">
        <v>770033</v>
      </c>
      <c r="Q1001" s="58">
        <v>-8136928</v>
      </c>
      <c r="R1001" s="58">
        <v>28363511.666666664</v>
      </c>
      <c r="S1001" s="58">
        <v>20226583.666666664</v>
      </c>
      <c r="T1001" s="58">
        <v>1513753</v>
      </c>
      <c r="U1001" s="196"/>
      <c r="V1001" s="58">
        <v>1978519</v>
      </c>
      <c r="W1001" s="58">
        <v>-4915536</v>
      </c>
      <c r="X1001" s="61">
        <v>45093</v>
      </c>
      <c r="Y1001" s="10" t="s">
        <v>60</v>
      </c>
    </row>
    <row r="1002" spans="1:25" ht="14.25" customHeight="1">
      <c r="A1002" s="9">
        <v>2022</v>
      </c>
      <c r="B1002" s="30" t="s">
        <v>5116</v>
      </c>
      <c r="C1002" s="9" t="s">
        <v>190</v>
      </c>
      <c r="D1002" s="9" t="s">
        <v>21</v>
      </c>
      <c r="E1002" s="11" t="s">
        <v>220</v>
      </c>
      <c r="F1002" s="60" t="s">
        <v>5529</v>
      </c>
      <c r="G1002" s="9" t="s">
        <v>20</v>
      </c>
      <c r="H1002" s="58">
        <v>1823848</v>
      </c>
      <c r="I1002" s="58"/>
      <c r="J1002" s="58">
        <v>4562180</v>
      </c>
      <c r="K1002" s="58">
        <v>2839124</v>
      </c>
      <c r="L1002" s="58">
        <v>5133964</v>
      </c>
      <c r="M1002" s="58">
        <v>4816350</v>
      </c>
      <c r="N1002" s="57"/>
      <c r="O1002" s="62">
        <v>2404681</v>
      </c>
      <c r="P1002" s="58">
        <v>496074</v>
      </c>
      <c r="Q1002" s="58">
        <v>-2017967</v>
      </c>
      <c r="R1002" s="58">
        <v>6997490</v>
      </c>
      <c r="S1002" s="58">
        <v>4979523</v>
      </c>
      <c r="T1002" s="58">
        <v>393952</v>
      </c>
      <c r="U1002" s="196"/>
      <c r="V1002" s="58"/>
      <c r="W1002" s="58">
        <v>-968570</v>
      </c>
      <c r="X1002" s="61">
        <v>44945</v>
      </c>
      <c r="Y1002" s="10" t="s">
        <v>60</v>
      </c>
    </row>
    <row r="1003" spans="1:25" ht="14.25" customHeight="1">
      <c r="A1003" s="9">
        <v>2022</v>
      </c>
      <c r="B1003" s="9" t="s">
        <v>1789</v>
      </c>
      <c r="C1003" s="9" t="s">
        <v>53</v>
      </c>
      <c r="D1003" s="9" t="s">
        <v>21</v>
      </c>
      <c r="E1003" s="11" t="s">
        <v>28</v>
      </c>
      <c r="F1003" s="60">
        <v>58520</v>
      </c>
      <c r="G1003" s="9" t="s">
        <v>20</v>
      </c>
      <c r="H1003" s="58">
        <v>49191218</v>
      </c>
      <c r="I1003" s="58">
        <v>-1020465</v>
      </c>
      <c r="J1003" s="58">
        <v>90656793</v>
      </c>
      <c r="K1003" s="58">
        <v>68233484</v>
      </c>
      <c r="L1003" s="58">
        <v>114385893</v>
      </c>
      <c r="M1003" s="58">
        <v>59939609</v>
      </c>
      <c r="N1003" s="57"/>
      <c r="O1003" s="62">
        <v>53764919</v>
      </c>
      <c r="P1003" s="58">
        <v>11342885</v>
      </c>
      <c r="Q1003" s="58">
        <v>-39764532</v>
      </c>
      <c r="R1003" s="58">
        <v>187041298.28644502</v>
      </c>
      <c r="S1003" s="58">
        <v>147276766.28644502</v>
      </c>
      <c r="T1003" s="58">
        <v>7550688</v>
      </c>
      <c r="U1003" s="196"/>
      <c r="V1003" s="58"/>
      <c r="W1003" s="58">
        <v>72365595</v>
      </c>
      <c r="X1003" s="61">
        <v>45079</v>
      </c>
      <c r="Y1003" s="10" t="s">
        <v>60</v>
      </c>
    </row>
    <row r="1004" spans="1:25" ht="14.25" customHeight="1">
      <c r="A1004" s="9">
        <v>2022</v>
      </c>
      <c r="B1004" s="10" t="s">
        <v>640</v>
      </c>
      <c r="C1004" s="9" t="s">
        <v>190</v>
      </c>
      <c r="D1004" s="9" t="s">
        <v>21</v>
      </c>
      <c r="E1004" s="11" t="s">
        <v>28</v>
      </c>
      <c r="F1004" s="60" t="s">
        <v>639</v>
      </c>
      <c r="G1004" s="9" t="s">
        <v>20</v>
      </c>
      <c r="H1004" s="58">
        <v>57708438</v>
      </c>
      <c r="I1004" s="58">
        <v>-3398477</v>
      </c>
      <c r="J1004" s="58">
        <v>454474499</v>
      </c>
      <c r="K1004" s="58">
        <v>1041180694</v>
      </c>
      <c r="L1004" s="58">
        <v>589030488</v>
      </c>
      <c r="M1004" s="58">
        <v>466718180</v>
      </c>
      <c r="N1004" s="56">
        <v>87928013</v>
      </c>
      <c r="O1004" s="62"/>
      <c r="P1004" s="58">
        <v>29001382</v>
      </c>
      <c r="Q1004" s="58">
        <v>-232319011</v>
      </c>
      <c r="R1004" s="58">
        <v>1568549286</v>
      </c>
      <c r="S1004" s="58">
        <v>1336230275</v>
      </c>
      <c r="T1004" s="58">
        <v>48829100</v>
      </c>
      <c r="U1004" s="196">
        <v>12492171</v>
      </c>
      <c r="V1004" s="58">
        <v>79740908</v>
      </c>
      <c r="W1004" s="58">
        <v>-521412444</v>
      </c>
      <c r="X1004" s="61">
        <v>45014</v>
      </c>
      <c r="Y1004" s="10" t="s">
        <v>60</v>
      </c>
    </row>
    <row r="1005" spans="1:25" ht="14.25" customHeight="1">
      <c r="A1005" s="9">
        <v>2022</v>
      </c>
      <c r="B1005" s="30" t="s">
        <v>5009</v>
      </c>
      <c r="C1005" s="9" t="s">
        <v>190</v>
      </c>
      <c r="D1005" s="9" t="s">
        <v>21</v>
      </c>
      <c r="E1005" s="11" t="s">
        <v>47</v>
      </c>
      <c r="F1005" s="60" t="s">
        <v>5530</v>
      </c>
      <c r="G1005" s="9" t="s">
        <v>20</v>
      </c>
      <c r="H1005" s="58">
        <v>1104072</v>
      </c>
      <c r="I1005" s="58"/>
      <c r="J1005" s="58">
        <v>3094789</v>
      </c>
      <c r="K1005" s="58">
        <v>2785662</v>
      </c>
      <c r="L1005" s="58">
        <v>3412691</v>
      </c>
      <c r="M1005" s="58">
        <v>3164690</v>
      </c>
      <c r="N1005" s="57"/>
      <c r="O1005" s="62">
        <v>1439717</v>
      </c>
      <c r="P1005" s="58">
        <v>464580</v>
      </c>
      <c r="Q1005" s="58">
        <v>-1340127</v>
      </c>
      <c r="R1005" s="58">
        <v>8654210</v>
      </c>
      <c r="S1005" s="58">
        <v>7314083</v>
      </c>
      <c r="T1005" s="58">
        <v>265115</v>
      </c>
      <c r="U1005" s="196"/>
      <c r="V1005" s="58">
        <v>77472</v>
      </c>
      <c r="W1005" s="58">
        <v>-724926</v>
      </c>
      <c r="X1005" s="61">
        <v>45016</v>
      </c>
      <c r="Y1005" s="10" t="s">
        <v>60</v>
      </c>
    </row>
    <row r="1006" spans="1:25" ht="14.25" customHeight="1">
      <c r="A1006" s="9">
        <v>2022</v>
      </c>
      <c r="B1006" s="10" t="s">
        <v>130</v>
      </c>
      <c r="C1006" s="9" t="s">
        <v>54</v>
      </c>
      <c r="D1006" s="9" t="s">
        <v>21</v>
      </c>
      <c r="E1006" s="11" t="s">
        <v>94</v>
      </c>
      <c r="F1006" s="60">
        <v>99052</v>
      </c>
      <c r="G1006" s="9" t="s">
        <v>20</v>
      </c>
      <c r="H1006" s="58"/>
      <c r="I1006" s="58"/>
      <c r="J1006" s="58">
        <v>993473</v>
      </c>
      <c r="K1006" s="58">
        <v>93964</v>
      </c>
      <c r="L1006" s="58">
        <v>9863481</v>
      </c>
      <c r="M1006" s="58">
        <v>1242614</v>
      </c>
      <c r="N1006" s="56">
        <v>-5385762</v>
      </c>
      <c r="O1006" s="62">
        <v>43477</v>
      </c>
      <c r="P1006" s="58">
        <v>261006</v>
      </c>
      <c r="Q1006" s="58"/>
      <c r="R1006" s="58"/>
      <c r="S1006" s="58"/>
      <c r="T1006" s="58"/>
      <c r="U1006" s="196"/>
      <c r="V1006" s="58"/>
      <c r="W1006" s="58">
        <v>3756688</v>
      </c>
      <c r="X1006" s="61">
        <v>45198</v>
      </c>
      <c r="Y1006" s="9"/>
    </row>
    <row r="1007" spans="1:25" ht="14.25" customHeight="1">
      <c r="A1007" s="9">
        <v>2022</v>
      </c>
      <c r="B1007" s="10" t="s">
        <v>638</v>
      </c>
      <c r="C1007" s="9" t="s">
        <v>190</v>
      </c>
      <c r="D1007" s="9" t="s">
        <v>21</v>
      </c>
      <c r="E1007" s="11" t="s">
        <v>107</v>
      </c>
      <c r="F1007" s="60" t="s">
        <v>637</v>
      </c>
      <c r="G1007" s="9" t="s">
        <v>20</v>
      </c>
      <c r="H1007" s="58">
        <v>4190321</v>
      </c>
      <c r="I1007" s="58">
        <v>-8602</v>
      </c>
      <c r="J1007" s="58">
        <v>5304922</v>
      </c>
      <c r="K1007" s="58">
        <v>11181</v>
      </c>
      <c r="L1007" s="58">
        <v>6301302</v>
      </c>
      <c r="M1007" s="58">
        <v>5525665</v>
      </c>
      <c r="N1007" s="62">
        <v>5414559</v>
      </c>
      <c r="O1007" s="62"/>
      <c r="P1007" s="58">
        <v>1164379</v>
      </c>
      <c r="Q1007" s="58">
        <v>-2118193</v>
      </c>
      <c r="R1007" s="58">
        <v>11171331.386874318</v>
      </c>
      <c r="S1007" s="58">
        <v>9053138.3868743181</v>
      </c>
      <c r="T1007" s="58">
        <v>371102</v>
      </c>
      <c r="U1007" s="196"/>
      <c r="V1007" s="58">
        <v>445381</v>
      </c>
      <c r="W1007" s="58">
        <v>392131</v>
      </c>
      <c r="X1007" s="61">
        <v>45006</v>
      </c>
      <c r="Y1007" s="10" t="s">
        <v>60</v>
      </c>
    </row>
    <row r="1008" spans="1:25" ht="14.25" customHeight="1">
      <c r="A1008" s="9">
        <v>2022</v>
      </c>
      <c r="B1008" s="10" t="s">
        <v>129</v>
      </c>
      <c r="C1008" s="9" t="s">
        <v>54</v>
      </c>
      <c r="D1008" s="9" t="s">
        <v>21</v>
      </c>
      <c r="E1008" s="11" t="s">
        <v>63</v>
      </c>
      <c r="F1008" s="60">
        <v>99053</v>
      </c>
      <c r="G1008" s="9" t="s">
        <v>20</v>
      </c>
      <c r="H1008" s="58">
        <v>3609741</v>
      </c>
      <c r="I1008" s="58"/>
      <c r="J1008" s="58">
        <v>1095607</v>
      </c>
      <c r="K1008" s="58"/>
      <c r="L1008" s="58">
        <v>2086466</v>
      </c>
      <c r="M1008" s="58">
        <v>1167659</v>
      </c>
      <c r="N1008" s="56">
        <v>3315276</v>
      </c>
      <c r="O1008" s="62"/>
      <c r="P1008" s="58">
        <v>38994</v>
      </c>
      <c r="Q1008" s="58"/>
      <c r="R1008" s="58"/>
      <c r="S1008" s="58"/>
      <c r="T1008" s="58"/>
      <c r="U1008" s="196"/>
      <c r="V1008" s="58"/>
      <c r="W1008" s="58">
        <v>3637266</v>
      </c>
      <c r="X1008" s="61">
        <v>45198</v>
      </c>
      <c r="Y1008" s="9"/>
    </row>
    <row r="1009" spans="1:25" ht="14.25" customHeight="1">
      <c r="A1009" s="9">
        <v>2022</v>
      </c>
      <c r="B1009" s="10" t="s">
        <v>636</v>
      </c>
      <c r="C1009" s="9" t="s">
        <v>190</v>
      </c>
      <c r="D1009" s="9" t="s">
        <v>21</v>
      </c>
      <c r="E1009" s="11" t="s">
        <v>28</v>
      </c>
      <c r="F1009" s="60" t="s">
        <v>635</v>
      </c>
      <c r="G1009" s="9" t="s">
        <v>20</v>
      </c>
      <c r="H1009" s="58">
        <v>12402337</v>
      </c>
      <c r="I1009" s="58">
        <v>-2172607</v>
      </c>
      <c r="J1009" s="58">
        <v>72342444</v>
      </c>
      <c r="K1009" s="58">
        <v>28974798</v>
      </c>
      <c r="L1009" s="58">
        <v>74546052</v>
      </c>
      <c r="M1009" s="58">
        <v>72950915</v>
      </c>
      <c r="O1009" s="62">
        <v>20356772</v>
      </c>
      <c r="P1009" s="58">
        <v>6795785</v>
      </c>
      <c r="Q1009" s="58">
        <v>-32937844</v>
      </c>
      <c r="R1009" s="58">
        <v>221053869.63562757</v>
      </c>
      <c r="S1009" s="58">
        <v>188116025.63562757</v>
      </c>
      <c r="T1009" s="58">
        <v>6696051</v>
      </c>
      <c r="U1009" s="196">
        <v>-2053.0873015873017</v>
      </c>
      <c r="V1009" s="58">
        <v>3614159.9126984128</v>
      </c>
      <c r="W1009" s="58">
        <v>-42713133</v>
      </c>
      <c r="X1009" s="61">
        <v>45028</v>
      </c>
      <c r="Y1009" s="9" t="s">
        <v>115</v>
      </c>
    </row>
    <row r="1010" spans="1:25" ht="14.25" customHeight="1">
      <c r="A1010" s="9">
        <v>2022</v>
      </c>
      <c r="B1010" s="9" t="s">
        <v>1788</v>
      </c>
      <c r="C1010" s="9" t="s">
        <v>53</v>
      </c>
      <c r="D1010" s="9" t="s">
        <v>21</v>
      </c>
      <c r="E1010" s="11" t="s">
        <v>52</v>
      </c>
      <c r="F1010" s="60">
        <v>59444</v>
      </c>
      <c r="G1010" s="9" t="s">
        <v>20</v>
      </c>
      <c r="H1010" s="58">
        <v>34466824</v>
      </c>
      <c r="I1010" s="58">
        <v>-16297886</v>
      </c>
      <c r="J1010" s="58">
        <v>75601695</v>
      </c>
      <c r="K1010" s="58">
        <v>13960838</v>
      </c>
      <c r="L1010" s="58">
        <v>150216000</v>
      </c>
      <c r="M1010" s="58">
        <v>90609107</v>
      </c>
      <c r="N1010" s="57"/>
      <c r="O1010" s="62">
        <v>33157473</v>
      </c>
      <c r="P1010" s="58">
        <v>13825071</v>
      </c>
      <c r="Q1010" s="58">
        <v>-1347105</v>
      </c>
      <c r="R1010" s="58">
        <v>11513717.94871795</v>
      </c>
      <c r="S1010" s="58">
        <v>10166612.94871795</v>
      </c>
      <c r="T1010" s="58">
        <v>927375</v>
      </c>
      <c r="U1010" s="196">
        <v>1438509</v>
      </c>
      <c r="V1010" s="58">
        <v>1663008</v>
      </c>
      <c r="W1010" s="58">
        <v>90405602</v>
      </c>
      <c r="X1010" s="61">
        <v>45016</v>
      </c>
      <c r="Y1010" s="10" t="s">
        <v>60</v>
      </c>
    </row>
    <row r="1011" spans="1:25" ht="14.25" customHeight="1">
      <c r="A1011" s="9">
        <v>2022</v>
      </c>
      <c r="B1011" s="9" t="s">
        <v>1787</v>
      </c>
      <c r="C1011" s="9" t="s">
        <v>53</v>
      </c>
      <c r="D1011" s="9" t="s">
        <v>21</v>
      </c>
      <c r="E1011" s="11" t="s">
        <v>118</v>
      </c>
      <c r="F1011" s="60">
        <v>59451</v>
      </c>
      <c r="G1011" s="9" t="s">
        <v>20</v>
      </c>
      <c r="H1011" s="58">
        <v>133645980</v>
      </c>
      <c r="I1011" s="58">
        <v>-8776007</v>
      </c>
      <c r="J1011" s="58">
        <v>89886035</v>
      </c>
      <c r="K1011" s="58">
        <v>8522716</v>
      </c>
      <c r="L1011" s="58">
        <v>274682576</v>
      </c>
      <c r="M1011" s="58">
        <v>111863031</v>
      </c>
      <c r="N1011" s="57"/>
      <c r="O1011" s="62">
        <v>136597352</v>
      </c>
      <c r="P1011" s="58">
        <v>9578679</v>
      </c>
      <c r="Q1011" s="58">
        <v>-37730206</v>
      </c>
      <c r="R1011" s="58">
        <v>452440273.99649286</v>
      </c>
      <c r="S1011" s="58">
        <v>414710067.99649286</v>
      </c>
      <c r="T1011" s="58">
        <v>16802932</v>
      </c>
      <c r="U1011" s="196">
        <v>34942129</v>
      </c>
      <c r="V1011" s="58">
        <v>25779571</v>
      </c>
      <c r="W1011" s="58">
        <v>132531713</v>
      </c>
      <c r="X1011" s="61">
        <v>45006</v>
      </c>
      <c r="Y1011" s="10" t="s">
        <v>60</v>
      </c>
    </row>
    <row r="1012" spans="1:25" ht="14.25" customHeight="1">
      <c r="A1012" s="9">
        <v>2022</v>
      </c>
      <c r="B1012" s="9" t="s">
        <v>1786</v>
      </c>
      <c r="C1012" s="9" t="s">
        <v>53</v>
      </c>
      <c r="D1012" s="9" t="s">
        <v>21</v>
      </c>
      <c r="E1012" s="11" t="s">
        <v>63</v>
      </c>
      <c r="F1012" s="60">
        <v>59500</v>
      </c>
      <c r="G1012" s="9" t="s">
        <v>20</v>
      </c>
      <c r="H1012" s="58">
        <v>65700458</v>
      </c>
      <c r="I1012" s="58">
        <v>-3613735</v>
      </c>
      <c r="J1012" s="58">
        <v>30842291</v>
      </c>
      <c r="K1012" s="58">
        <v>1606877</v>
      </c>
      <c r="L1012" s="58">
        <v>74089118</v>
      </c>
      <c r="M1012" s="58">
        <v>39122193</v>
      </c>
      <c r="N1012" s="57"/>
      <c r="O1012" s="62">
        <v>66753224</v>
      </c>
      <c r="P1012" s="58">
        <v>6593331</v>
      </c>
      <c r="Q1012" s="58">
        <v>9284871</v>
      </c>
      <c r="R1012" s="58">
        <v>-79357871.794871807</v>
      </c>
      <c r="S1012" s="58">
        <v>-70073000.794871807</v>
      </c>
      <c r="T1012" s="58">
        <v>601177</v>
      </c>
      <c r="U1012" s="196">
        <v>5192601</v>
      </c>
      <c r="V1012" s="58">
        <v>4544828</v>
      </c>
      <c r="W1012" s="58">
        <v>100222978</v>
      </c>
      <c r="X1012" s="61">
        <v>45008</v>
      </c>
      <c r="Y1012" s="10" t="s">
        <v>60</v>
      </c>
    </row>
    <row r="1013" spans="1:25" ht="14.25" customHeight="1">
      <c r="A1013" s="9">
        <v>2022</v>
      </c>
      <c r="B1013" s="9" t="s">
        <v>1785</v>
      </c>
      <c r="C1013" s="9" t="s">
        <v>53</v>
      </c>
      <c r="D1013" s="9" t="s">
        <v>21</v>
      </c>
      <c r="E1013" s="11" t="s">
        <v>34</v>
      </c>
      <c r="F1013" s="60">
        <v>59514</v>
      </c>
      <c r="G1013" s="9" t="s">
        <v>20</v>
      </c>
      <c r="H1013" s="58">
        <v>29901138</v>
      </c>
      <c r="I1013" s="58">
        <v>-4784515</v>
      </c>
      <c r="J1013" s="58">
        <v>25888803</v>
      </c>
      <c r="K1013" s="58">
        <v>7399164</v>
      </c>
      <c r="L1013" s="58">
        <v>45343669</v>
      </c>
      <c r="M1013" s="58">
        <v>35928153</v>
      </c>
      <c r="N1013" s="57"/>
      <c r="O1013" s="62">
        <v>30547036</v>
      </c>
      <c r="P1013" s="58">
        <v>3450286</v>
      </c>
      <c r="Q1013" s="58">
        <v>-7751010</v>
      </c>
      <c r="R1013" s="58">
        <v>51604593.874833554</v>
      </c>
      <c r="S1013" s="58">
        <v>43853583.874833554</v>
      </c>
      <c r="T1013" s="58">
        <v>1583725</v>
      </c>
      <c r="U1013" s="196"/>
      <c r="V1013" s="58"/>
      <c r="W1013" s="58">
        <v>52844945</v>
      </c>
      <c r="X1013" s="61">
        <v>45070</v>
      </c>
      <c r="Y1013" s="10" t="s">
        <v>60</v>
      </c>
    </row>
    <row r="1014" spans="1:25" ht="14.25" customHeight="1">
      <c r="A1014" s="51">
        <v>2022</v>
      </c>
      <c r="B1014" s="126" t="s">
        <v>5451</v>
      </c>
      <c r="C1014" s="51" t="s">
        <v>190</v>
      </c>
      <c r="D1014" s="51" t="s">
        <v>21</v>
      </c>
      <c r="E1014" s="51" t="s">
        <v>28</v>
      </c>
      <c r="F1014" s="127" t="s">
        <v>5452</v>
      </c>
      <c r="G1014" s="51" t="s">
        <v>20</v>
      </c>
      <c r="H1014" s="128">
        <v>7432851</v>
      </c>
      <c r="I1014" s="128"/>
      <c r="J1014" s="128">
        <v>13013351</v>
      </c>
      <c r="K1014" s="128">
        <v>32325694</v>
      </c>
      <c r="L1014" s="128">
        <v>17073300</v>
      </c>
      <c r="M1014" s="128">
        <v>13856348</v>
      </c>
      <c r="N1014" s="134">
        <v>7930030</v>
      </c>
      <c r="O1014" s="130">
        <v>11096</v>
      </c>
      <c r="P1014" s="128">
        <v>376314</v>
      </c>
      <c r="Q1014" s="128">
        <v>-6295629</v>
      </c>
      <c r="R1014" s="128">
        <v>43293524</v>
      </c>
      <c r="S1014" s="128">
        <v>36997895</v>
      </c>
      <c r="T1014" s="128">
        <v>1363600</v>
      </c>
      <c r="U1014" s="196">
        <v>167525</v>
      </c>
      <c r="V1014" s="128">
        <v>1433070</v>
      </c>
      <c r="W1014" s="128">
        <v>-2003258</v>
      </c>
      <c r="X1014" s="131">
        <v>44953</v>
      </c>
      <c r="Y1014" s="132" t="s">
        <v>60</v>
      </c>
    </row>
    <row r="1015" spans="1:25" ht="14.25" customHeight="1">
      <c r="A1015" s="9">
        <v>2022</v>
      </c>
      <c r="B1015" s="9" t="s">
        <v>1784</v>
      </c>
      <c r="C1015" s="9" t="s">
        <v>53</v>
      </c>
      <c r="D1015" s="9" t="s">
        <v>21</v>
      </c>
      <c r="E1015" s="11" t="s">
        <v>134</v>
      </c>
      <c r="F1015" s="60">
        <v>59587</v>
      </c>
      <c r="G1015" s="9" t="s">
        <v>20</v>
      </c>
      <c r="H1015" s="58">
        <v>27336806</v>
      </c>
      <c r="I1015" s="58">
        <v>-1024325</v>
      </c>
      <c r="J1015" s="58">
        <v>17845130</v>
      </c>
      <c r="K1015" s="58">
        <v>7408974</v>
      </c>
      <c r="L1015" s="58">
        <v>25604512</v>
      </c>
      <c r="M1015" s="58">
        <v>20349553</v>
      </c>
      <c r="N1015" s="57"/>
      <c r="O1015" s="62">
        <v>26249384</v>
      </c>
      <c r="P1015" s="58">
        <v>1037825</v>
      </c>
      <c r="Q1015" s="58">
        <v>-721653</v>
      </c>
      <c r="R1015" s="58">
        <v>6162707.0879590102</v>
      </c>
      <c r="S1015" s="58">
        <v>5441054.0879590102</v>
      </c>
      <c r="T1015" s="58">
        <v>358509</v>
      </c>
      <c r="U1015" s="196"/>
      <c r="V1015" s="58">
        <v>999672</v>
      </c>
      <c r="W1015" s="58">
        <v>25745815</v>
      </c>
      <c r="X1015" s="61">
        <v>44981</v>
      </c>
      <c r="Y1015" s="10" t="s">
        <v>60</v>
      </c>
    </row>
    <row r="1016" spans="1:25" ht="14.25" customHeight="1">
      <c r="A1016" s="9">
        <v>2022</v>
      </c>
      <c r="B1016" s="30" t="s">
        <v>5574</v>
      </c>
      <c r="C1016" s="9" t="s">
        <v>190</v>
      </c>
      <c r="D1016" s="9" t="s">
        <v>21</v>
      </c>
      <c r="E1016" s="11" t="s">
        <v>368</v>
      </c>
      <c r="F1016" s="60" t="s">
        <v>5575</v>
      </c>
      <c r="G1016" s="9" t="s">
        <v>20</v>
      </c>
      <c r="H1016" s="58">
        <v>782619</v>
      </c>
      <c r="I1016" s="58">
        <v>-10000</v>
      </c>
      <c r="J1016" s="58">
        <v>346581</v>
      </c>
      <c r="K1016" s="58"/>
      <c r="L1016" s="58">
        <v>360997</v>
      </c>
      <c r="M1016" s="58">
        <v>329325</v>
      </c>
      <c r="N1016" s="57">
        <v>875015</v>
      </c>
      <c r="O1016" s="62"/>
      <c r="P1016" s="58">
        <v>115261</v>
      </c>
      <c r="Q1016" s="58">
        <v>-74799</v>
      </c>
      <c r="R1016" s="58">
        <v>505061</v>
      </c>
      <c r="S1016" s="58">
        <v>430262</v>
      </c>
      <c r="T1016" s="58">
        <v>16923</v>
      </c>
      <c r="U1016" s="196"/>
      <c r="V1016" s="58"/>
      <c r="W1016" s="58">
        <v>695871</v>
      </c>
      <c r="X1016" s="61">
        <v>44872</v>
      </c>
      <c r="Y1016" s="10" t="s">
        <v>60</v>
      </c>
    </row>
    <row r="1017" spans="1:25" ht="14.25" customHeight="1">
      <c r="A1017" s="9">
        <v>2022</v>
      </c>
      <c r="B1017" s="10" t="s">
        <v>634</v>
      </c>
      <c r="C1017" s="9" t="s">
        <v>190</v>
      </c>
      <c r="D1017" s="9" t="s">
        <v>21</v>
      </c>
      <c r="E1017" s="11" t="s">
        <v>27</v>
      </c>
      <c r="F1017" s="60" t="s">
        <v>633</v>
      </c>
      <c r="G1017" s="9" t="s">
        <v>20</v>
      </c>
      <c r="H1017" s="58">
        <v>12218496</v>
      </c>
      <c r="I1017" s="58"/>
      <c r="J1017" s="58">
        <v>44205997</v>
      </c>
      <c r="K1017" s="58">
        <v>94330293</v>
      </c>
      <c r="L1017" s="58">
        <v>56215571</v>
      </c>
      <c r="M1017" s="58">
        <v>49507288</v>
      </c>
      <c r="N1017" s="57"/>
      <c r="O1017" s="62">
        <v>20944601</v>
      </c>
      <c r="P1017" s="58">
        <v>8846056</v>
      </c>
      <c r="Q1017" s="58">
        <v>-19919526</v>
      </c>
      <c r="R1017" s="58">
        <v>130512477.75928463</v>
      </c>
      <c r="S1017" s="58">
        <v>110592951.75928463</v>
      </c>
      <c r="T1017" s="58">
        <v>3738542</v>
      </c>
      <c r="U1017" s="196"/>
      <c r="V1017" s="58">
        <v>8606559</v>
      </c>
      <c r="W1017" s="58">
        <v>-32653392</v>
      </c>
      <c r="X1017" s="61">
        <v>45044</v>
      </c>
      <c r="Y1017" s="10" t="s">
        <v>60</v>
      </c>
    </row>
    <row r="1018" spans="1:25" ht="14.25" customHeight="1">
      <c r="A1018" s="9">
        <v>2022</v>
      </c>
      <c r="B1018" s="10" t="s">
        <v>5103</v>
      </c>
      <c r="C1018" s="10" t="s">
        <v>190</v>
      </c>
      <c r="D1018" s="9" t="s">
        <v>21</v>
      </c>
      <c r="E1018" s="11" t="s">
        <v>142</v>
      </c>
      <c r="F1018" s="60" t="s">
        <v>5705</v>
      </c>
      <c r="G1018" s="9" t="s">
        <v>20</v>
      </c>
      <c r="H1018" s="58">
        <v>740949</v>
      </c>
      <c r="I1018" s="58"/>
      <c r="J1018" s="58">
        <v>1273830</v>
      </c>
      <c r="K1018" s="58">
        <v>14037</v>
      </c>
      <c r="L1018" s="58">
        <v>1356807</v>
      </c>
      <c r="M1018" s="58">
        <v>1326692</v>
      </c>
      <c r="N1018" s="57">
        <v>915248</v>
      </c>
      <c r="O1018" s="62"/>
      <c r="P1018" s="58">
        <v>107392</v>
      </c>
      <c r="Q1018" s="58">
        <v>-482069</v>
      </c>
      <c r="R1018" s="58">
        <v>3255964.3532268908</v>
      </c>
      <c r="S1018" s="58">
        <v>2773895.3532268908</v>
      </c>
      <c r="T1018" s="58">
        <v>102859</v>
      </c>
      <c r="U1018" s="196"/>
      <c r="V1018" s="58"/>
      <c r="W1018" s="58">
        <v>77700</v>
      </c>
      <c r="X1018" s="61">
        <v>44972</v>
      </c>
      <c r="Y1018" s="10" t="s">
        <v>60</v>
      </c>
    </row>
    <row r="1019" spans="1:25" ht="14.25" customHeight="1">
      <c r="A1019" s="9">
        <v>2022</v>
      </c>
      <c r="B1019" s="30" t="s">
        <v>5752</v>
      </c>
      <c r="C1019" s="10" t="s">
        <v>54</v>
      </c>
      <c r="D1019" s="9" t="s">
        <v>21</v>
      </c>
      <c r="E1019" s="11" t="s">
        <v>109</v>
      </c>
      <c r="F1019" s="60" t="s">
        <v>5753</v>
      </c>
      <c r="G1019" s="9" t="s">
        <v>20</v>
      </c>
      <c r="H1019" s="58">
        <v>69510</v>
      </c>
      <c r="I1019" s="58"/>
      <c r="J1019" s="58">
        <v>2148693</v>
      </c>
      <c r="K1019" s="58">
        <v>1600000</v>
      </c>
      <c r="L1019" s="58">
        <v>1731222</v>
      </c>
      <c r="M1019" s="58">
        <v>1731222</v>
      </c>
      <c r="N1019" s="57">
        <v>69510</v>
      </c>
      <c r="O1019" s="62"/>
      <c r="P1019" s="58"/>
      <c r="Q1019" s="58"/>
      <c r="R1019" s="58"/>
      <c r="S1019" s="58"/>
      <c r="T1019" s="58"/>
      <c r="U1019" s="196"/>
      <c r="V1019" s="58"/>
      <c r="W1019" s="58">
        <v>-1730490</v>
      </c>
      <c r="X1019" s="61">
        <v>44852</v>
      </c>
      <c r="Y1019" s="9"/>
    </row>
    <row r="1020" spans="1:25" ht="14.25" customHeight="1">
      <c r="A1020" s="9">
        <v>2022</v>
      </c>
      <c r="B1020" s="9" t="s">
        <v>1783</v>
      </c>
      <c r="C1020" s="9" t="s">
        <v>53</v>
      </c>
      <c r="D1020" s="9" t="s">
        <v>21</v>
      </c>
      <c r="E1020" s="11" t="s">
        <v>123</v>
      </c>
      <c r="F1020" s="60">
        <v>59892</v>
      </c>
      <c r="G1020" s="9" t="s">
        <v>20</v>
      </c>
      <c r="H1020" s="58">
        <v>10617422</v>
      </c>
      <c r="I1020" s="58">
        <v>-37216</v>
      </c>
      <c r="J1020" s="58">
        <v>29262758</v>
      </c>
      <c r="K1020" s="58">
        <v>20277261</v>
      </c>
      <c r="L1020" s="58">
        <v>26033212</v>
      </c>
      <c r="M1020" s="58">
        <v>17189060</v>
      </c>
      <c r="N1020" s="56">
        <v>2105300</v>
      </c>
      <c r="O1020" s="62">
        <v>4907632</v>
      </c>
      <c r="P1020" s="58">
        <v>441012</v>
      </c>
      <c r="Q1020" s="58">
        <v>-12233430</v>
      </c>
      <c r="R1020" s="58">
        <v>71431953.412944138</v>
      </c>
      <c r="S1020" s="58">
        <v>59198523.412944131</v>
      </c>
      <c r="T1020" s="58">
        <v>2358258</v>
      </c>
      <c r="U1020" s="196"/>
      <c r="V1020" s="58">
        <v>3025197</v>
      </c>
      <c r="W1020" s="58">
        <v>6112812</v>
      </c>
      <c r="X1020" s="61">
        <v>45009</v>
      </c>
      <c r="Y1020" s="10" t="s">
        <v>60</v>
      </c>
    </row>
    <row r="1021" spans="1:25" ht="14.25" customHeight="1">
      <c r="A1021" s="9">
        <v>2022</v>
      </c>
      <c r="B1021" s="10" t="s">
        <v>632</v>
      </c>
      <c r="C1021" s="9" t="s">
        <v>190</v>
      </c>
      <c r="D1021" s="9" t="s">
        <v>21</v>
      </c>
      <c r="E1021" s="11" t="s">
        <v>96</v>
      </c>
      <c r="F1021" s="60" t="s">
        <v>631</v>
      </c>
      <c r="G1021" s="9" t="s">
        <v>20</v>
      </c>
      <c r="H1021" s="58">
        <v>7312761</v>
      </c>
      <c r="I1021" s="58">
        <v>-1100000</v>
      </c>
      <c r="J1021" s="58">
        <v>28254947</v>
      </c>
      <c r="K1021" s="58">
        <v>29155258</v>
      </c>
      <c r="L1021" s="58">
        <v>34933950</v>
      </c>
      <c r="M1021" s="58">
        <v>30691620</v>
      </c>
      <c r="N1021" s="57">
        <v>9932274</v>
      </c>
      <c r="O1021" s="62"/>
      <c r="P1021" s="58">
        <v>4111443</v>
      </c>
      <c r="Q1021" s="58">
        <v>-12911761</v>
      </c>
      <c r="R1021" s="58">
        <v>85094905.114635244</v>
      </c>
      <c r="S1021" s="58">
        <v>72183144.114635244</v>
      </c>
      <c r="T1021" s="58">
        <v>2714647</v>
      </c>
      <c r="U1021" s="196">
        <v>78064</v>
      </c>
      <c r="V1021" s="58">
        <v>4267503</v>
      </c>
      <c r="W1021" s="58">
        <v>-14466969</v>
      </c>
      <c r="X1021" s="61">
        <v>45015</v>
      </c>
      <c r="Y1021" s="10" t="s">
        <v>60</v>
      </c>
    </row>
    <row r="1022" spans="1:25" ht="14.25" customHeight="1">
      <c r="A1022" s="9">
        <v>2022</v>
      </c>
      <c r="B1022" s="10" t="s">
        <v>630</v>
      </c>
      <c r="C1022" s="9" t="s">
        <v>190</v>
      </c>
      <c r="D1022" s="9" t="s">
        <v>21</v>
      </c>
      <c r="E1022" s="11" t="s">
        <v>123</v>
      </c>
      <c r="F1022" s="60" t="s">
        <v>629</v>
      </c>
      <c r="G1022" s="9" t="s">
        <v>20</v>
      </c>
      <c r="H1022" s="58">
        <v>12520799</v>
      </c>
      <c r="I1022" s="58">
        <v>-200000</v>
      </c>
      <c r="J1022" s="58">
        <v>28388798</v>
      </c>
      <c r="K1022" s="58">
        <v>12016547</v>
      </c>
      <c r="L1022" s="58">
        <v>33097964</v>
      </c>
      <c r="M1022" s="58">
        <v>31286233</v>
      </c>
      <c r="N1022" s="57"/>
      <c r="O1022" s="62">
        <v>16543224</v>
      </c>
      <c r="P1022" s="58">
        <v>4883094</v>
      </c>
      <c r="Q1022" s="58">
        <v>-13833006</v>
      </c>
      <c r="R1022" s="58">
        <v>92244584.218901306</v>
      </c>
      <c r="S1022" s="58">
        <v>78411578.218901306</v>
      </c>
      <c r="T1022" s="58">
        <v>2724454</v>
      </c>
      <c r="U1022" s="196">
        <v>1756440</v>
      </c>
      <c r="V1022" s="58">
        <v>3541883</v>
      </c>
      <c r="W1022" s="58">
        <v>-6911332</v>
      </c>
      <c r="X1022" s="61">
        <v>45016</v>
      </c>
      <c r="Y1022" s="10" t="s">
        <v>60</v>
      </c>
    </row>
    <row r="1023" spans="1:25" ht="14.25" customHeight="1">
      <c r="A1023" s="9">
        <v>2022</v>
      </c>
      <c r="B1023" s="9" t="s">
        <v>1782</v>
      </c>
      <c r="C1023" s="9" t="s">
        <v>53</v>
      </c>
      <c r="D1023" s="9" t="s">
        <v>21</v>
      </c>
      <c r="E1023" s="11" t="s">
        <v>96</v>
      </c>
      <c r="F1023" s="60">
        <v>59920</v>
      </c>
      <c r="G1023" s="9" t="s">
        <v>20</v>
      </c>
      <c r="H1023" s="58">
        <v>25359596</v>
      </c>
      <c r="I1023" s="58">
        <v>-2079843</v>
      </c>
      <c r="J1023" s="58">
        <v>106777199</v>
      </c>
      <c r="K1023" s="58">
        <v>209334386</v>
      </c>
      <c r="L1023" s="58">
        <v>394882169</v>
      </c>
      <c r="M1023" s="58">
        <v>91020247</v>
      </c>
      <c r="N1023" s="57"/>
      <c r="O1023" s="62">
        <v>44023297</v>
      </c>
      <c r="P1023" s="58">
        <v>28308633</v>
      </c>
      <c r="Q1023" s="58">
        <v>-218903868</v>
      </c>
      <c r="R1023" s="58">
        <v>928455413</v>
      </c>
      <c r="S1023" s="58">
        <v>709551545</v>
      </c>
      <c r="T1023" s="58">
        <v>39313034</v>
      </c>
      <c r="U1023" s="196">
        <v>52569</v>
      </c>
      <c r="V1023" s="58">
        <v>54992737</v>
      </c>
      <c r="W1023" s="58">
        <v>-35910945</v>
      </c>
      <c r="X1023" s="61">
        <v>44970</v>
      </c>
      <c r="Y1023" s="9"/>
    </row>
    <row r="1024" spans="1:25" ht="14.25" customHeight="1">
      <c r="A1024" s="9">
        <v>2022</v>
      </c>
      <c r="B1024" s="10" t="s">
        <v>628</v>
      </c>
      <c r="C1024" s="9" t="s">
        <v>190</v>
      </c>
      <c r="D1024" s="9" t="s">
        <v>21</v>
      </c>
      <c r="E1024" s="11" t="s">
        <v>96</v>
      </c>
      <c r="F1024" s="60" t="s">
        <v>627</v>
      </c>
      <c r="G1024" s="9" t="s">
        <v>20</v>
      </c>
      <c r="H1024" s="58">
        <v>8049266</v>
      </c>
      <c r="I1024" s="58"/>
      <c r="J1024" s="58">
        <v>43817628</v>
      </c>
      <c r="K1024" s="58">
        <v>35654777</v>
      </c>
      <c r="L1024" s="58">
        <v>50107431</v>
      </c>
      <c r="M1024" s="58">
        <v>43739633</v>
      </c>
      <c r="N1024" s="57"/>
      <c r="O1024" s="62">
        <v>12737535</v>
      </c>
      <c r="P1024" s="58">
        <v>4859059</v>
      </c>
      <c r="Q1024" s="58">
        <v>-21808757</v>
      </c>
      <c r="R1024" s="58">
        <v>146328712.58223686</v>
      </c>
      <c r="S1024" s="58">
        <v>124519955.58223686</v>
      </c>
      <c r="T1024" s="58">
        <v>4225379</v>
      </c>
      <c r="U1024" s="196">
        <v>930567</v>
      </c>
      <c r="V1024" s="58">
        <v>2744195</v>
      </c>
      <c r="W1024" s="58">
        <v>-27671069</v>
      </c>
      <c r="X1024" s="61">
        <v>44991</v>
      </c>
      <c r="Y1024" s="10" t="s">
        <v>60</v>
      </c>
    </row>
    <row r="1025" spans="1:25" ht="14.25" customHeight="1">
      <c r="A1025" s="9">
        <v>2022</v>
      </c>
      <c r="B1025" s="9" t="s">
        <v>1781</v>
      </c>
      <c r="C1025" s="9" t="s">
        <v>53</v>
      </c>
      <c r="D1025" s="9" t="s">
        <v>21</v>
      </c>
      <c r="E1025" s="11" t="s">
        <v>118</v>
      </c>
      <c r="F1025" s="60">
        <v>59962</v>
      </c>
      <c r="G1025" s="9" t="s">
        <v>20</v>
      </c>
      <c r="H1025" s="58">
        <v>83912706</v>
      </c>
      <c r="I1025" s="58">
        <v>-23386161</v>
      </c>
      <c r="J1025" s="58">
        <v>95392592</v>
      </c>
      <c r="K1025" s="58">
        <v>46784931</v>
      </c>
      <c r="L1025" s="58">
        <v>258515777</v>
      </c>
      <c r="M1025" s="58">
        <v>107634830</v>
      </c>
      <c r="N1025" s="57"/>
      <c r="O1025" s="62">
        <v>83388169</v>
      </c>
      <c r="P1025" s="58">
        <v>7986692</v>
      </c>
      <c r="Q1025" s="58">
        <v>-86499183</v>
      </c>
      <c r="R1025" s="58">
        <v>487800774.30010384</v>
      </c>
      <c r="S1025" s="58">
        <v>401301591.30010384</v>
      </c>
      <c r="T1025" s="58">
        <v>16422120</v>
      </c>
      <c r="U1025" s="196"/>
      <c r="V1025" s="58">
        <v>201915922</v>
      </c>
      <c r="W1025" s="58">
        <v>-93751115</v>
      </c>
      <c r="X1025" s="61">
        <v>45109</v>
      </c>
      <c r="Y1025" s="10" t="s">
        <v>60</v>
      </c>
    </row>
    <row r="1026" spans="1:25" ht="14.25" customHeight="1">
      <c r="A1026" s="9">
        <v>2022</v>
      </c>
      <c r="B1026" s="10" t="s">
        <v>626</v>
      </c>
      <c r="C1026" s="9" t="s">
        <v>190</v>
      </c>
      <c r="D1026" s="9" t="s">
        <v>21</v>
      </c>
      <c r="E1026" s="11" t="s">
        <v>118</v>
      </c>
      <c r="F1026" s="60" t="s">
        <v>625</v>
      </c>
      <c r="G1026" s="9" t="s">
        <v>20</v>
      </c>
      <c r="H1026" s="58">
        <v>37068934</v>
      </c>
      <c r="I1026" s="58"/>
      <c r="J1026" s="58">
        <v>301064908</v>
      </c>
      <c r="K1026" s="58">
        <v>59119066</v>
      </c>
      <c r="L1026" s="58">
        <v>326416817</v>
      </c>
      <c r="M1026" s="58">
        <v>300540522</v>
      </c>
      <c r="O1026" s="62">
        <v>107107669</v>
      </c>
      <c r="P1026" s="58">
        <v>43818166</v>
      </c>
      <c r="Q1026" s="58">
        <v>-142997982</v>
      </c>
      <c r="R1026" s="58">
        <v>981733413.76518226</v>
      </c>
      <c r="S1026" s="58">
        <v>838735431.76518226</v>
      </c>
      <c r="T1026" s="58">
        <v>29923022</v>
      </c>
      <c r="U1026" s="196">
        <v>-9862.0396825396838</v>
      </c>
      <c r="V1026" s="58">
        <v>50858980.960317463</v>
      </c>
      <c r="W1026" s="58">
        <v>-215304265</v>
      </c>
      <c r="X1026" s="61">
        <v>45002</v>
      </c>
      <c r="Y1026" s="9" t="s">
        <v>115</v>
      </c>
    </row>
    <row r="1027" spans="1:25" ht="14.25" customHeight="1">
      <c r="A1027" s="9">
        <v>2022</v>
      </c>
      <c r="B1027" s="9" t="s">
        <v>1780</v>
      </c>
      <c r="C1027" s="9" t="s">
        <v>53</v>
      </c>
      <c r="D1027" s="9" t="s">
        <v>21</v>
      </c>
      <c r="E1027" s="11" t="s">
        <v>34</v>
      </c>
      <c r="F1027" s="60" t="s">
        <v>1779</v>
      </c>
      <c r="G1027" s="9" t="s">
        <v>20</v>
      </c>
      <c r="H1027" s="58">
        <v>29297572</v>
      </c>
      <c r="I1027" s="58">
        <v>-8919217</v>
      </c>
      <c r="J1027" s="58">
        <v>86901654</v>
      </c>
      <c r="K1027" s="58">
        <v>277247035</v>
      </c>
      <c r="L1027" s="58">
        <v>162907063</v>
      </c>
      <c r="M1027" s="58">
        <v>104469018</v>
      </c>
      <c r="N1027" s="57"/>
      <c r="O1027" s="62">
        <v>16171366</v>
      </c>
      <c r="P1027" s="58">
        <v>8770057</v>
      </c>
      <c r="Q1027" s="58">
        <v>-144333223</v>
      </c>
      <c r="R1027" s="58">
        <v>634008176</v>
      </c>
      <c r="S1027" s="58">
        <v>489674953</v>
      </c>
      <c r="T1027" s="58">
        <v>14297922</v>
      </c>
      <c r="U1027" s="196">
        <v>10418552</v>
      </c>
      <c r="V1027" s="58">
        <v>21727995</v>
      </c>
      <c r="W1027" s="58">
        <v>-142467608</v>
      </c>
      <c r="X1027" s="61">
        <v>45159</v>
      </c>
      <c r="Y1027" s="9"/>
    </row>
    <row r="1028" spans="1:25" ht="14.25" customHeight="1">
      <c r="A1028" s="9">
        <v>2022</v>
      </c>
      <c r="B1028" s="10" t="s">
        <v>624</v>
      </c>
      <c r="C1028" s="9" t="s">
        <v>190</v>
      </c>
      <c r="D1028" s="9" t="s">
        <v>21</v>
      </c>
      <c r="E1028" s="11" t="s">
        <v>34</v>
      </c>
      <c r="F1028" s="60" t="s">
        <v>623</v>
      </c>
      <c r="G1028" s="9" t="s">
        <v>20</v>
      </c>
      <c r="H1028" s="58">
        <v>22848349</v>
      </c>
      <c r="I1028" s="58"/>
      <c r="J1028" s="58">
        <v>120760199</v>
      </c>
      <c r="K1028" s="58">
        <v>221927487</v>
      </c>
      <c r="L1028" s="58">
        <v>155339382</v>
      </c>
      <c r="M1028" s="58">
        <v>128256111</v>
      </c>
      <c r="N1028" s="57"/>
      <c r="O1028" s="62">
        <v>32404336</v>
      </c>
      <c r="P1028" s="58">
        <v>13494669</v>
      </c>
      <c r="Q1028" s="58">
        <v>-69403877</v>
      </c>
      <c r="R1028" s="58">
        <v>477312525.65789479</v>
      </c>
      <c r="S1028" s="58">
        <v>407908648.65789479</v>
      </c>
      <c r="T1028" s="58">
        <v>13747483</v>
      </c>
      <c r="U1028" s="196"/>
      <c r="V1028" s="58"/>
      <c r="W1028" s="58">
        <v>-82395332</v>
      </c>
      <c r="X1028" s="61">
        <v>44944</v>
      </c>
      <c r="Y1028" s="10" t="s">
        <v>60</v>
      </c>
    </row>
    <row r="1029" spans="1:25" ht="14.25" customHeight="1">
      <c r="A1029" s="51">
        <v>2022</v>
      </c>
      <c r="B1029" s="51" t="s">
        <v>5873</v>
      </c>
      <c r="C1029" s="51" t="s">
        <v>53</v>
      </c>
      <c r="D1029" s="51" t="s">
        <v>21</v>
      </c>
      <c r="E1029" s="51" t="s">
        <v>27</v>
      </c>
      <c r="F1029" s="127" t="s">
        <v>1778</v>
      </c>
      <c r="G1029" s="51" t="s">
        <v>20</v>
      </c>
      <c r="H1029" s="128">
        <v>65181898</v>
      </c>
      <c r="I1029" s="128">
        <v>-25367208</v>
      </c>
      <c r="J1029" s="128">
        <v>142530586</v>
      </c>
      <c r="K1029" s="128">
        <v>154987096</v>
      </c>
      <c r="L1029" s="128">
        <v>310887528</v>
      </c>
      <c r="M1029" s="128">
        <v>177930128</v>
      </c>
      <c r="N1029" s="133"/>
      <c r="O1029" s="130">
        <v>105076099</v>
      </c>
      <c r="P1029" s="128">
        <v>36975685</v>
      </c>
      <c r="Q1029" s="128">
        <v>-183598160</v>
      </c>
      <c r="R1029" s="128">
        <v>831317314</v>
      </c>
      <c r="S1029" s="128">
        <v>647719154</v>
      </c>
      <c r="T1029" s="128">
        <v>32907729</v>
      </c>
      <c r="U1029" s="196">
        <v>60445380</v>
      </c>
      <c r="V1029" s="128">
        <v>88523951</v>
      </c>
      <c r="W1029" s="128">
        <v>-20369189</v>
      </c>
      <c r="X1029" s="131">
        <v>44990</v>
      </c>
      <c r="Y1029" s="51"/>
    </row>
    <row r="1030" spans="1:25" ht="14.25" customHeight="1">
      <c r="A1030" s="9">
        <v>2022</v>
      </c>
      <c r="B1030" s="10" t="s">
        <v>622</v>
      </c>
      <c r="C1030" s="9" t="s">
        <v>190</v>
      </c>
      <c r="D1030" s="9" t="s">
        <v>21</v>
      </c>
      <c r="E1030" s="11" t="s">
        <v>27</v>
      </c>
      <c r="F1030" s="60" t="s">
        <v>621</v>
      </c>
      <c r="G1030" s="9" t="s">
        <v>20</v>
      </c>
      <c r="H1030" s="58">
        <v>14972785</v>
      </c>
      <c r="I1030" s="58"/>
      <c r="J1030" s="58">
        <v>122097520</v>
      </c>
      <c r="K1030" s="58">
        <v>185229363</v>
      </c>
      <c r="L1030" s="58">
        <v>157014832</v>
      </c>
      <c r="M1030" s="58">
        <v>123029146</v>
      </c>
      <c r="N1030" s="58"/>
      <c r="O1030" s="62">
        <v>24144770</v>
      </c>
      <c r="P1030" s="58">
        <v>10957108</v>
      </c>
      <c r="Q1030" s="58">
        <v>-60181616</v>
      </c>
      <c r="R1030" s="58">
        <v>399022533.60323894</v>
      </c>
      <c r="S1030" s="58">
        <v>338840917.60323894</v>
      </c>
      <c r="T1030" s="58">
        <v>12554049</v>
      </c>
      <c r="U1030" s="196"/>
      <c r="V1030" s="58">
        <v>40111774</v>
      </c>
      <c r="W1030" s="58">
        <v>-104211980</v>
      </c>
      <c r="X1030" s="61">
        <v>45016</v>
      </c>
      <c r="Y1030" s="10" t="s">
        <v>60</v>
      </c>
    </row>
    <row r="1031" spans="1:25" ht="14.25" customHeight="1">
      <c r="A1031" s="9">
        <v>2022</v>
      </c>
      <c r="B1031" s="10" t="s">
        <v>128</v>
      </c>
      <c r="C1031" s="9" t="s">
        <v>54</v>
      </c>
      <c r="D1031" s="9" t="s">
        <v>21</v>
      </c>
      <c r="E1031" s="11" t="s">
        <v>127</v>
      </c>
      <c r="F1031" s="60">
        <v>99054</v>
      </c>
      <c r="G1031" s="9" t="s">
        <v>20</v>
      </c>
      <c r="H1031" s="58">
        <v>390777</v>
      </c>
      <c r="I1031" s="58"/>
      <c r="J1031" s="58">
        <v>95466</v>
      </c>
      <c r="K1031" s="58">
        <v>818368</v>
      </c>
      <c r="L1031" s="58">
        <v>846863</v>
      </c>
      <c r="M1031" s="58">
        <v>90525</v>
      </c>
      <c r="N1031" s="57">
        <v>399747</v>
      </c>
      <c r="O1031" s="62">
        <v>39856</v>
      </c>
      <c r="P1031" s="58">
        <v>691549</v>
      </c>
      <c r="Q1031" s="58"/>
      <c r="R1031" s="58"/>
      <c r="S1031" s="58"/>
      <c r="T1031" s="58"/>
      <c r="U1031" s="196"/>
      <c r="V1031" s="58"/>
      <c r="W1031" s="58">
        <v>363934</v>
      </c>
      <c r="X1031" s="61">
        <v>45015</v>
      </c>
      <c r="Y1031" s="9"/>
    </row>
    <row r="1032" spans="1:25" ht="14.25" customHeight="1">
      <c r="A1032" s="9">
        <v>2022</v>
      </c>
      <c r="B1032" s="30" t="s">
        <v>5464</v>
      </c>
      <c r="C1032" s="9" t="s">
        <v>190</v>
      </c>
      <c r="D1032" s="9" t="s">
        <v>21</v>
      </c>
      <c r="E1032" s="11" t="s">
        <v>71</v>
      </c>
      <c r="F1032" s="60" t="s">
        <v>5465</v>
      </c>
      <c r="G1032" s="9" t="s">
        <v>20</v>
      </c>
      <c r="H1032" s="58">
        <v>9358324</v>
      </c>
      <c r="I1032" s="58"/>
      <c r="J1032" s="58">
        <v>25502418</v>
      </c>
      <c r="K1032" s="58">
        <v>17098569</v>
      </c>
      <c r="L1032" s="58">
        <v>30383281</v>
      </c>
      <c r="M1032" s="58">
        <v>26324457</v>
      </c>
      <c r="O1032" s="62">
        <v>9138858</v>
      </c>
      <c r="P1032" s="58">
        <v>1117764</v>
      </c>
      <c r="Q1032" s="58">
        <v>-14031866</v>
      </c>
      <c r="R1032" s="58">
        <v>96136223</v>
      </c>
      <c r="S1032" s="58">
        <v>82104357</v>
      </c>
      <c r="T1032" s="58">
        <v>2530175</v>
      </c>
      <c r="U1032" s="196">
        <v>797982</v>
      </c>
      <c r="V1032" s="58">
        <v>3312010</v>
      </c>
      <c r="W1032" s="58">
        <v>-13313466</v>
      </c>
      <c r="X1032" s="61">
        <v>45081</v>
      </c>
      <c r="Y1032" s="10" t="s">
        <v>60</v>
      </c>
    </row>
    <row r="1033" spans="1:25" ht="14.25" customHeight="1">
      <c r="A1033" s="9">
        <v>2022</v>
      </c>
      <c r="B1033" s="9" t="s">
        <v>1777</v>
      </c>
      <c r="C1033" s="9" t="s">
        <v>53</v>
      </c>
      <c r="D1033" s="9" t="s">
        <v>21</v>
      </c>
      <c r="E1033" s="11" t="s">
        <v>107</v>
      </c>
      <c r="F1033" s="60" t="s">
        <v>1776</v>
      </c>
      <c r="G1033" s="9" t="s">
        <v>20</v>
      </c>
      <c r="H1033" s="58">
        <v>7247428</v>
      </c>
      <c r="I1033" s="58"/>
      <c r="J1033" s="58">
        <v>12948663</v>
      </c>
      <c r="K1033" s="58">
        <v>26690428</v>
      </c>
      <c r="L1033" s="58">
        <v>37383674</v>
      </c>
      <c r="M1033" s="58">
        <v>13766178</v>
      </c>
      <c r="O1033" s="62">
        <v>5395669</v>
      </c>
      <c r="P1033" s="58">
        <v>360715</v>
      </c>
      <c r="Q1033" s="58">
        <v>-9003056</v>
      </c>
      <c r="R1033" s="58">
        <v>59732473.454294167</v>
      </c>
      <c r="S1033" s="58">
        <v>50729417.454294167</v>
      </c>
      <c r="T1033" s="58">
        <v>1833199</v>
      </c>
      <c r="U1033" s="196">
        <v>461649</v>
      </c>
      <c r="V1033" s="58">
        <v>6819221</v>
      </c>
      <c r="W1033" s="58">
        <v>-3181456</v>
      </c>
      <c r="X1033" s="61">
        <v>44923</v>
      </c>
      <c r="Y1033" s="10" t="s">
        <v>60</v>
      </c>
    </row>
    <row r="1034" spans="1:25" ht="14.25" customHeight="1">
      <c r="A1034" s="9">
        <v>2022</v>
      </c>
      <c r="B1034" s="10" t="s">
        <v>5380</v>
      </c>
      <c r="C1034" s="10" t="s">
        <v>190</v>
      </c>
      <c r="D1034" s="9" t="s">
        <v>21</v>
      </c>
      <c r="E1034" s="11" t="s">
        <v>123</v>
      </c>
      <c r="F1034" s="60" t="s">
        <v>5706</v>
      </c>
      <c r="G1034" s="9" t="s">
        <v>20</v>
      </c>
      <c r="H1034" s="58">
        <v>1101408</v>
      </c>
      <c r="I1034" s="58"/>
      <c r="J1034" s="58">
        <v>2395066</v>
      </c>
      <c r="K1034" s="58">
        <v>3564</v>
      </c>
      <c r="L1034" s="58">
        <v>2481838</v>
      </c>
      <c r="M1034" s="58">
        <v>2398728</v>
      </c>
      <c r="O1034" s="62">
        <v>1599327</v>
      </c>
      <c r="P1034" s="58">
        <v>489798</v>
      </c>
      <c r="Q1034" s="58">
        <v>-1004063</v>
      </c>
      <c r="R1034" s="58">
        <v>6720089.391447369</v>
      </c>
      <c r="S1034" s="58">
        <v>5716026.391447369</v>
      </c>
      <c r="T1034" s="58">
        <v>211402</v>
      </c>
      <c r="U1034" s="196"/>
      <c r="V1034" s="58"/>
      <c r="W1034" s="58">
        <v>30012</v>
      </c>
      <c r="X1034" s="61">
        <v>44901</v>
      </c>
      <c r="Y1034" s="10" t="s">
        <v>60</v>
      </c>
    </row>
    <row r="1035" spans="1:25" ht="14.25" customHeight="1">
      <c r="A1035" s="9">
        <v>2022</v>
      </c>
      <c r="B1035" s="10" t="s">
        <v>620</v>
      </c>
      <c r="C1035" s="9" t="s">
        <v>190</v>
      </c>
      <c r="D1035" s="9" t="s">
        <v>21</v>
      </c>
      <c r="E1035" s="11" t="s">
        <v>253</v>
      </c>
      <c r="F1035" s="60" t="s">
        <v>619</v>
      </c>
      <c r="G1035" s="9" t="s">
        <v>20</v>
      </c>
      <c r="H1035" s="58">
        <v>17023317</v>
      </c>
      <c r="I1035" s="58">
        <v>-101119</v>
      </c>
      <c r="J1035" s="58">
        <v>46682801</v>
      </c>
      <c r="K1035" s="58">
        <v>31394513</v>
      </c>
      <c r="L1035" s="58">
        <v>53115778</v>
      </c>
      <c r="M1035" s="58">
        <v>49859761</v>
      </c>
      <c r="O1035" s="62">
        <v>24577278</v>
      </c>
      <c r="P1035" s="58">
        <v>5101871</v>
      </c>
      <c r="Q1035" s="58">
        <v>-18915579</v>
      </c>
      <c r="R1035" s="58">
        <v>125738413.36032391</v>
      </c>
      <c r="S1035" s="58">
        <v>106822834.36032391</v>
      </c>
      <c r="T1035" s="58">
        <v>3910643</v>
      </c>
      <c r="U1035" s="196">
        <v>-1127.0238095238094</v>
      </c>
      <c r="V1035" s="58">
        <v>10457410.976190476</v>
      </c>
      <c r="W1035" s="58">
        <v>-22376861</v>
      </c>
      <c r="X1035" s="61">
        <v>45082</v>
      </c>
      <c r="Y1035" s="9" t="s">
        <v>115</v>
      </c>
    </row>
    <row r="1036" spans="1:25" ht="25.5" customHeight="1">
      <c r="A1036" s="9">
        <v>2022</v>
      </c>
      <c r="B1036" s="10" t="s">
        <v>618</v>
      </c>
      <c r="C1036" s="9" t="s">
        <v>190</v>
      </c>
      <c r="D1036" s="9" t="s">
        <v>21</v>
      </c>
      <c r="E1036" s="11" t="s">
        <v>74</v>
      </c>
      <c r="F1036" s="60" t="s">
        <v>617</v>
      </c>
      <c r="G1036" s="9" t="s">
        <v>20</v>
      </c>
      <c r="H1036" s="58">
        <v>7113110</v>
      </c>
      <c r="I1036" s="58">
        <v>-4478</v>
      </c>
      <c r="J1036" s="58">
        <v>42437475</v>
      </c>
      <c r="K1036" s="58">
        <v>32838988</v>
      </c>
      <c r="L1036" s="58">
        <v>50062995</v>
      </c>
      <c r="M1036" s="58">
        <v>42682124</v>
      </c>
      <c r="O1036" s="62">
        <v>9008155</v>
      </c>
      <c r="P1036" s="58">
        <v>1601496</v>
      </c>
      <c r="Q1036" s="58">
        <v>-22058437</v>
      </c>
      <c r="R1036" s="58">
        <v>151191965.3918733</v>
      </c>
      <c r="S1036" s="58">
        <v>129133528.3918733</v>
      </c>
      <c r="T1036" s="58">
        <v>4526915</v>
      </c>
      <c r="U1036" s="196"/>
      <c r="V1036" s="58"/>
      <c r="W1036" s="58">
        <v>-23966757</v>
      </c>
      <c r="X1036" s="61">
        <v>44991</v>
      </c>
      <c r="Y1036" s="10" t="s">
        <v>60</v>
      </c>
    </row>
    <row r="1037" spans="1:25" ht="14.25" customHeight="1">
      <c r="A1037" s="9">
        <v>2022</v>
      </c>
      <c r="B1037" s="10" t="s">
        <v>126</v>
      </c>
      <c r="C1037" s="9" t="s">
        <v>54</v>
      </c>
      <c r="D1037" s="9" t="s">
        <v>21</v>
      </c>
      <c r="E1037" s="11" t="s">
        <v>125</v>
      </c>
      <c r="F1037" s="60">
        <v>99055</v>
      </c>
      <c r="G1037" s="9" t="s">
        <v>20</v>
      </c>
      <c r="H1037" s="58">
        <v>121359</v>
      </c>
      <c r="I1037" s="58"/>
      <c r="J1037" s="58">
        <v>3514036</v>
      </c>
      <c r="K1037" s="58">
        <v>41982</v>
      </c>
      <c r="L1037" s="58">
        <v>3821271</v>
      </c>
      <c r="M1037" s="58">
        <v>3746545</v>
      </c>
      <c r="N1037" s="56">
        <v>966783</v>
      </c>
      <c r="O1037" s="62"/>
      <c r="P1037" s="58">
        <v>1283497</v>
      </c>
      <c r="Q1037" s="58"/>
      <c r="R1037" s="58"/>
      <c r="S1037" s="58"/>
      <c r="T1037" s="58"/>
      <c r="U1037" s="196"/>
      <c r="V1037" s="58"/>
      <c r="W1037" s="58">
        <v>1123644</v>
      </c>
      <c r="X1037" s="61">
        <v>45076</v>
      </c>
      <c r="Y1037" s="9"/>
    </row>
    <row r="1038" spans="1:25" ht="14.25" customHeight="1">
      <c r="A1038" s="9">
        <v>2022</v>
      </c>
      <c r="B1038" s="10" t="s">
        <v>124</v>
      </c>
      <c r="C1038" s="9" t="s">
        <v>54</v>
      </c>
      <c r="D1038" s="9" t="s">
        <v>21</v>
      </c>
      <c r="E1038" s="11" t="s">
        <v>123</v>
      </c>
      <c r="F1038" s="60">
        <v>99056</v>
      </c>
      <c r="G1038" s="9" t="s">
        <v>20</v>
      </c>
      <c r="H1038" s="58">
        <v>369143</v>
      </c>
      <c r="I1038" s="58"/>
      <c r="J1038" s="58">
        <v>10064689</v>
      </c>
      <c r="K1038" s="58">
        <v>586842</v>
      </c>
      <c r="L1038" s="58">
        <v>9682529</v>
      </c>
      <c r="M1038" s="58">
        <v>9444301</v>
      </c>
      <c r="N1038" s="58">
        <v>1532807</v>
      </c>
      <c r="O1038" s="62"/>
      <c r="P1038" s="58">
        <v>2117767</v>
      </c>
      <c r="Q1038" s="58"/>
      <c r="R1038" s="58"/>
      <c r="S1038" s="58"/>
      <c r="T1038" s="58"/>
      <c r="U1038" s="196"/>
      <c r="V1038" s="58"/>
      <c r="W1038" s="58">
        <v>771735</v>
      </c>
      <c r="X1038" s="61">
        <v>45012</v>
      </c>
      <c r="Y1038" s="9"/>
    </row>
    <row r="1039" spans="1:25" ht="14.25" customHeight="1">
      <c r="A1039" s="9">
        <v>2022</v>
      </c>
      <c r="B1039" s="9" t="s">
        <v>1775</v>
      </c>
      <c r="C1039" s="9" t="s">
        <v>53</v>
      </c>
      <c r="D1039" s="9" t="s">
        <v>21</v>
      </c>
      <c r="E1039" s="11" t="s">
        <v>118</v>
      </c>
      <c r="F1039" s="60" t="s">
        <v>1774</v>
      </c>
      <c r="G1039" s="9" t="s">
        <v>20</v>
      </c>
      <c r="H1039" s="58">
        <v>31438712</v>
      </c>
      <c r="I1039" s="58">
        <v>-49173256</v>
      </c>
      <c r="J1039" s="58">
        <v>119986472</v>
      </c>
      <c r="K1039" s="58">
        <v>185196249</v>
      </c>
      <c r="L1039" s="58">
        <v>233732841</v>
      </c>
      <c r="M1039" s="58">
        <v>132867808</v>
      </c>
      <c r="N1039" s="57"/>
      <c r="O1039" s="62">
        <v>44753659</v>
      </c>
      <c r="P1039" s="58">
        <v>15488044</v>
      </c>
      <c r="Q1039" s="58">
        <v>-81439334</v>
      </c>
      <c r="R1039" s="58">
        <v>476699391</v>
      </c>
      <c r="S1039" s="58">
        <v>395260057</v>
      </c>
      <c r="T1039" s="58">
        <v>20918296</v>
      </c>
      <c r="U1039" s="196">
        <v>21309189</v>
      </c>
      <c r="V1039" s="58">
        <v>44571160</v>
      </c>
      <c r="W1039" s="58">
        <v>-187927439</v>
      </c>
      <c r="X1039" s="61">
        <v>45084</v>
      </c>
      <c r="Y1039" s="9"/>
    </row>
    <row r="1040" spans="1:25" ht="14.25" customHeight="1">
      <c r="A1040" s="9">
        <v>2022</v>
      </c>
      <c r="B1040" s="10" t="s">
        <v>616</v>
      </c>
      <c r="C1040" s="9" t="s">
        <v>190</v>
      </c>
      <c r="D1040" s="9" t="s">
        <v>21</v>
      </c>
      <c r="E1040" s="11" t="s">
        <v>118</v>
      </c>
      <c r="F1040" s="60" t="s">
        <v>615</v>
      </c>
      <c r="G1040" s="9" t="s">
        <v>20</v>
      </c>
      <c r="H1040" s="58">
        <v>81356946</v>
      </c>
      <c r="I1040" s="58">
        <v>-10022372</v>
      </c>
      <c r="J1040" s="58">
        <v>400135495</v>
      </c>
      <c r="K1040" s="58">
        <v>143726999</v>
      </c>
      <c r="L1040" s="58">
        <v>454365264</v>
      </c>
      <c r="M1040" s="58">
        <v>414571308</v>
      </c>
      <c r="O1040" s="62">
        <v>161202817</v>
      </c>
      <c r="P1040" s="58">
        <v>71134413</v>
      </c>
      <c r="Q1040" s="58">
        <v>-181915410</v>
      </c>
      <c r="R1040" s="58">
        <v>1179196825.0202429</v>
      </c>
      <c r="S1040" s="58">
        <v>997281415.02024293</v>
      </c>
      <c r="T1040" s="58">
        <v>36658034</v>
      </c>
      <c r="U1040" s="196">
        <v>16753626.92063492</v>
      </c>
      <c r="V1040" s="58">
        <v>44877273.920634918</v>
      </c>
      <c r="W1040" s="58">
        <v>-208980283</v>
      </c>
      <c r="X1040" s="61">
        <v>45035</v>
      </c>
      <c r="Y1040" s="9" t="s">
        <v>115</v>
      </c>
    </row>
    <row r="1041" spans="1:25" ht="14.25" customHeight="1">
      <c r="A1041" s="9">
        <v>2022</v>
      </c>
      <c r="B1041" s="10" t="s">
        <v>5381</v>
      </c>
      <c r="C1041" s="10" t="s">
        <v>190</v>
      </c>
      <c r="D1041" s="9" t="s">
        <v>21</v>
      </c>
      <c r="E1041" s="11" t="s">
        <v>123</v>
      </c>
      <c r="F1041" s="60" t="s">
        <v>5707</v>
      </c>
      <c r="G1041" s="9" t="s">
        <v>20</v>
      </c>
      <c r="H1041" s="58">
        <v>2074149</v>
      </c>
      <c r="I1041" s="58"/>
      <c r="J1041" s="58">
        <v>2998767</v>
      </c>
      <c r="K1041" s="58">
        <v>2999</v>
      </c>
      <c r="L1041" s="58">
        <v>3191601</v>
      </c>
      <c r="M1041" s="58">
        <v>3136169</v>
      </c>
      <c r="N1041" s="57"/>
      <c r="O1041" s="62">
        <v>2624137</v>
      </c>
      <c r="P1041" s="58">
        <v>589962</v>
      </c>
      <c r="Q1041" s="58">
        <v>-1518678</v>
      </c>
      <c r="R1041" s="58">
        <v>10136801.726973686</v>
      </c>
      <c r="S1041" s="58">
        <v>8618123.7269736864</v>
      </c>
      <c r="T1041" s="58">
        <v>300729</v>
      </c>
      <c r="U1041" s="196"/>
      <c r="V1041" s="58"/>
      <c r="W1041" s="58">
        <v>133942</v>
      </c>
      <c r="X1041" s="61">
        <v>44904</v>
      </c>
      <c r="Y1041" s="10" t="s">
        <v>60</v>
      </c>
    </row>
    <row r="1042" spans="1:25" ht="14.25" customHeight="1">
      <c r="A1042" s="9">
        <v>2022</v>
      </c>
      <c r="B1042" s="10" t="s">
        <v>614</v>
      </c>
      <c r="C1042" s="9" t="s">
        <v>190</v>
      </c>
      <c r="D1042" s="9" t="s">
        <v>21</v>
      </c>
      <c r="E1042" s="11" t="s">
        <v>149</v>
      </c>
      <c r="F1042" s="60" t="s">
        <v>613</v>
      </c>
      <c r="G1042" s="9" t="s">
        <v>20</v>
      </c>
      <c r="H1042" s="58">
        <v>9730352</v>
      </c>
      <c r="I1042" s="58">
        <v>-111075</v>
      </c>
      <c r="J1042" s="58">
        <v>11446258</v>
      </c>
      <c r="K1042" s="58"/>
      <c r="L1042" s="58">
        <v>14645731</v>
      </c>
      <c r="M1042" s="58">
        <v>12654377</v>
      </c>
      <c r="N1042" s="57">
        <v>11532724</v>
      </c>
      <c r="O1042" s="62"/>
      <c r="P1042" s="58">
        <v>1653881</v>
      </c>
      <c r="Q1042" s="58">
        <v>-5602643</v>
      </c>
      <c r="R1042" s="58">
        <v>36472670.95656132</v>
      </c>
      <c r="S1042" s="58">
        <v>30870027.95656132</v>
      </c>
      <c r="T1042" s="58">
        <v>1208362</v>
      </c>
      <c r="U1042" s="196"/>
      <c r="V1042" s="58">
        <v>922663</v>
      </c>
      <c r="W1042" s="58">
        <v>2360146</v>
      </c>
      <c r="X1042" s="61">
        <v>44953</v>
      </c>
      <c r="Y1042" s="10" t="s">
        <v>60</v>
      </c>
    </row>
    <row r="1043" spans="1:25" ht="14.25" customHeight="1">
      <c r="A1043" s="9">
        <v>2022</v>
      </c>
      <c r="B1043" s="10" t="s">
        <v>612</v>
      </c>
      <c r="C1043" s="9" t="s">
        <v>190</v>
      </c>
      <c r="D1043" s="9" t="s">
        <v>21</v>
      </c>
      <c r="E1043" s="11" t="s">
        <v>151</v>
      </c>
      <c r="F1043" s="60" t="s">
        <v>611</v>
      </c>
      <c r="G1043" s="9" t="s">
        <v>20</v>
      </c>
      <c r="H1043" s="58">
        <v>8844697</v>
      </c>
      <c r="I1043" s="58">
        <v>-200000</v>
      </c>
      <c r="J1043" s="58">
        <v>46151692</v>
      </c>
      <c r="K1043" s="58">
        <v>27185019</v>
      </c>
      <c r="L1043" s="58">
        <v>55621874</v>
      </c>
      <c r="M1043" s="58">
        <v>49489634</v>
      </c>
      <c r="N1043" s="57">
        <v>15776579</v>
      </c>
      <c r="O1043" s="62"/>
      <c r="P1043" s="58">
        <v>4812193</v>
      </c>
      <c r="Q1043" s="58">
        <v>-21086643</v>
      </c>
      <c r="R1043" s="58">
        <v>111649982.25366443</v>
      </c>
      <c r="S1043" s="58">
        <v>90563339.253664434</v>
      </c>
      <c r="T1043" s="58">
        <v>4271915</v>
      </c>
      <c r="U1043" s="196">
        <v>1392.5645161290322</v>
      </c>
      <c r="V1043" s="58">
        <v>5994288.564516129</v>
      </c>
      <c r="W1043" s="58">
        <v>-17714455</v>
      </c>
      <c r="X1043" s="61">
        <v>44981</v>
      </c>
      <c r="Y1043" s="9" t="s">
        <v>115</v>
      </c>
    </row>
    <row r="1044" spans="1:25" ht="14.25" customHeight="1">
      <c r="A1044" s="9">
        <v>2022</v>
      </c>
      <c r="B1044" s="9" t="s">
        <v>1773</v>
      </c>
      <c r="C1044" s="9" t="s">
        <v>53</v>
      </c>
      <c r="D1044" s="9" t="s">
        <v>21</v>
      </c>
      <c r="E1044" s="11" t="s">
        <v>36</v>
      </c>
      <c r="F1044" s="60" t="s">
        <v>1772</v>
      </c>
      <c r="G1044" s="9" t="s">
        <v>20</v>
      </c>
      <c r="H1044" s="58">
        <v>54716530</v>
      </c>
      <c r="I1044" s="58">
        <v>-14137938</v>
      </c>
      <c r="J1044" s="58">
        <v>167927396</v>
      </c>
      <c r="K1044" s="58">
        <v>424641131</v>
      </c>
      <c r="L1044" s="58">
        <v>326730175</v>
      </c>
      <c r="M1044" s="58">
        <v>193548335</v>
      </c>
      <c r="O1044" s="62">
        <v>58411015</v>
      </c>
      <c r="P1044" s="58">
        <v>17716847</v>
      </c>
      <c r="Q1044" s="58">
        <v>-212074699</v>
      </c>
      <c r="R1044" s="58">
        <v>1238346797</v>
      </c>
      <c r="S1044" s="58">
        <v>1026272098</v>
      </c>
      <c r="T1044" s="58">
        <v>36427637</v>
      </c>
      <c r="U1044" s="196">
        <v>38570592</v>
      </c>
      <c r="V1044" s="58">
        <v>123094121</v>
      </c>
      <c r="W1044" s="58">
        <v>-453640431</v>
      </c>
      <c r="X1044" s="61">
        <v>44972</v>
      </c>
      <c r="Y1044" s="9"/>
    </row>
    <row r="1045" spans="1:25" ht="14.4">
      <c r="A1045" s="9">
        <v>2022</v>
      </c>
      <c r="B1045" s="10" t="s">
        <v>5074</v>
      </c>
      <c r="C1045" s="10" t="s">
        <v>190</v>
      </c>
      <c r="D1045" s="9" t="s">
        <v>21</v>
      </c>
      <c r="E1045" s="11" t="s">
        <v>368</v>
      </c>
      <c r="F1045" s="60" t="s">
        <v>5708</v>
      </c>
      <c r="G1045" s="9" t="s">
        <v>20</v>
      </c>
      <c r="H1045" s="120">
        <f>1698329+124506</f>
        <v>1822835</v>
      </c>
      <c r="I1045" s="120"/>
      <c r="J1045" s="120">
        <v>2338456</v>
      </c>
      <c r="K1045" s="120"/>
      <c r="L1045" s="120">
        <f>1887+594155+1927174</f>
        <v>2523216</v>
      </c>
      <c r="M1045" s="120">
        <v>2321953</v>
      </c>
      <c r="N1045" s="58"/>
      <c r="O1045" s="4">
        <v>2512006</v>
      </c>
      <c r="P1045" s="120">
        <v>633776</v>
      </c>
      <c r="Q1045" s="120">
        <f>-581391-435816</f>
        <v>-1017207</v>
      </c>
      <c r="R1045" s="120">
        <v>6835820.8819702398</v>
      </c>
      <c r="S1045" s="120">
        <v>5818613.8819702398</v>
      </c>
      <c r="T1045" s="120">
        <f>106926+113589</f>
        <v>220515</v>
      </c>
      <c r="U1045" s="196"/>
      <c r="V1045" s="120"/>
      <c r="W1045" s="120">
        <v>1035121</v>
      </c>
      <c r="X1045" s="61">
        <v>44903</v>
      </c>
      <c r="Y1045" s="10" t="s">
        <v>60</v>
      </c>
    </row>
    <row r="1046" spans="1:25" ht="14.25" customHeight="1">
      <c r="A1046" s="9">
        <v>2022</v>
      </c>
      <c r="B1046" s="30" t="s">
        <v>2186</v>
      </c>
      <c r="C1046" s="9" t="s">
        <v>53</v>
      </c>
      <c r="D1046" s="9" t="s">
        <v>21</v>
      </c>
      <c r="E1046" s="11" t="s">
        <v>151</v>
      </c>
      <c r="F1046" s="60" t="s">
        <v>5459</v>
      </c>
      <c r="G1046" s="9" t="s">
        <v>20</v>
      </c>
      <c r="H1046" s="58">
        <v>16631944</v>
      </c>
      <c r="I1046" s="58">
        <v>-3687266</v>
      </c>
      <c r="J1046" s="58">
        <v>11752566</v>
      </c>
      <c r="K1046" s="58">
        <v>20889011</v>
      </c>
      <c r="L1046" s="58">
        <v>32404972</v>
      </c>
      <c r="M1046" s="58">
        <v>20602943</v>
      </c>
      <c r="N1046" s="57"/>
      <c r="O1046" s="62">
        <v>16056007</v>
      </c>
      <c r="P1046" s="58">
        <v>4446360</v>
      </c>
      <c r="Q1046" s="58">
        <v>9221658</v>
      </c>
      <c r="R1046" s="58">
        <v>74652482</v>
      </c>
      <c r="S1046" s="58">
        <v>83874140</v>
      </c>
      <c r="T1046" s="58">
        <v>432056</v>
      </c>
      <c r="U1046" s="196"/>
      <c r="V1046" s="58"/>
      <c r="W1046" s="58">
        <v>55996749</v>
      </c>
      <c r="X1046" s="61">
        <v>44956</v>
      </c>
      <c r="Y1046" s="10" t="s">
        <v>60</v>
      </c>
    </row>
    <row r="1047" spans="1:25" ht="14.25" customHeight="1">
      <c r="A1047" s="9">
        <v>2022</v>
      </c>
      <c r="B1047" s="10" t="s">
        <v>610</v>
      </c>
      <c r="C1047" s="9" t="s">
        <v>190</v>
      </c>
      <c r="D1047" s="9" t="s">
        <v>21</v>
      </c>
      <c r="E1047" s="11" t="s">
        <v>118</v>
      </c>
      <c r="F1047" s="60" t="s">
        <v>609</v>
      </c>
      <c r="G1047" s="9" t="s">
        <v>20</v>
      </c>
      <c r="H1047" s="58">
        <v>11968039</v>
      </c>
      <c r="I1047" s="58"/>
      <c r="J1047" s="58">
        <v>44184769</v>
      </c>
      <c r="K1047" s="58">
        <v>22540743</v>
      </c>
      <c r="L1047" s="58">
        <v>49441973</v>
      </c>
      <c r="M1047" s="58">
        <v>47167640</v>
      </c>
      <c r="O1047" s="62">
        <v>17160097</v>
      </c>
      <c r="P1047" s="58">
        <v>5634732</v>
      </c>
      <c r="Q1047" s="58">
        <v>-19114371</v>
      </c>
      <c r="R1047" s="58">
        <v>127525985.82995953</v>
      </c>
      <c r="S1047" s="58">
        <v>108411614.82995953</v>
      </c>
      <c r="T1047" s="58">
        <v>3974855</v>
      </c>
      <c r="U1047" s="196">
        <v>-1158.936507936508</v>
      </c>
      <c r="V1047" s="58">
        <v>9399727.0634920634</v>
      </c>
      <c r="W1047" s="58">
        <v>-27239546</v>
      </c>
      <c r="X1047" s="61">
        <v>45000</v>
      </c>
      <c r="Y1047" s="9" t="s">
        <v>115</v>
      </c>
    </row>
    <row r="1048" spans="1:25" ht="14.25" customHeight="1">
      <c r="A1048" s="9">
        <v>2022</v>
      </c>
      <c r="B1048" s="10" t="s">
        <v>608</v>
      </c>
      <c r="C1048" s="9" t="s">
        <v>190</v>
      </c>
      <c r="D1048" s="9" t="s">
        <v>21</v>
      </c>
      <c r="E1048" s="11" t="s">
        <v>84</v>
      </c>
      <c r="F1048" s="60" t="s">
        <v>607</v>
      </c>
      <c r="G1048" s="9" t="s">
        <v>20</v>
      </c>
      <c r="H1048" s="58">
        <v>10942082</v>
      </c>
      <c r="I1048" s="58">
        <v>-3894443</v>
      </c>
      <c r="J1048" s="58">
        <v>43820271</v>
      </c>
      <c r="K1048" s="58">
        <v>49968048</v>
      </c>
      <c r="L1048" s="58">
        <v>56066828</v>
      </c>
      <c r="M1048" s="58">
        <v>45301216</v>
      </c>
      <c r="O1048" s="62">
        <v>16032899</v>
      </c>
      <c r="P1048" s="58">
        <v>6933600</v>
      </c>
      <c r="Q1048" s="58">
        <v>-28715124</v>
      </c>
      <c r="R1048" s="58">
        <v>191907603.57396266</v>
      </c>
      <c r="S1048" s="58">
        <v>163192479.57396266</v>
      </c>
      <c r="T1048" s="58">
        <v>5336656</v>
      </c>
      <c r="U1048" s="196"/>
      <c r="V1048" s="58">
        <v>2803606</v>
      </c>
      <c r="W1048" s="58">
        <v>-23495507</v>
      </c>
      <c r="X1048" s="61">
        <v>45069</v>
      </c>
      <c r="Y1048" s="10" t="s">
        <v>60</v>
      </c>
    </row>
    <row r="1049" spans="1:25" ht="14.25" customHeight="1">
      <c r="A1049" s="9">
        <v>2022</v>
      </c>
      <c r="B1049" s="10" t="s">
        <v>606</v>
      </c>
      <c r="C1049" s="9" t="s">
        <v>190</v>
      </c>
      <c r="D1049" s="9" t="s">
        <v>21</v>
      </c>
      <c r="E1049" s="11" t="s">
        <v>151</v>
      </c>
      <c r="F1049" s="60" t="s">
        <v>605</v>
      </c>
      <c r="G1049" s="9" t="s">
        <v>20</v>
      </c>
      <c r="H1049" s="58">
        <v>6150646</v>
      </c>
      <c r="I1049" s="58">
        <v>-21120</v>
      </c>
      <c r="J1049" s="58">
        <v>13329588</v>
      </c>
      <c r="K1049" s="58">
        <v>11131975</v>
      </c>
      <c r="L1049" s="58">
        <v>19825890</v>
      </c>
      <c r="M1049" s="58">
        <v>14007186</v>
      </c>
      <c r="N1049" s="57">
        <v>7113198</v>
      </c>
      <c r="O1049" s="62"/>
      <c r="P1049" s="58">
        <v>7519785</v>
      </c>
      <c r="Q1049" s="58">
        <v>-6189186</v>
      </c>
      <c r="R1049" s="58">
        <v>43007291.539411709</v>
      </c>
      <c r="S1049" s="58">
        <v>36818105.539411709</v>
      </c>
      <c r="T1049" s="58">
        <v>1318123</v>
      </c>
      <c r="U1049" s="196"/>
      <c r="V1049" s="58">
        <v>2310946</v>
      </c>
      <c r="W1049" s="58">
        <v>-12242562</v>
      </c>
      <c r="X1049" s="61">
        <v>45279</v>
      </c>
      <c r="Y1049" s="10" t="s">
        <v>60</v>
      </c>
    </row>
    <row r="1050" spans="1:25" ht="14.25" customHeight="1">
      <c r="A1050" s="9">
        <v>2022</v>
      </c>
      <c r="B1050" s="30" t="s">
        <v>2187</v>
      </c>
      <c r="C1050" s="9" t="s">
        <v>53</v>
      </c>
      <c r="D1050" s="9" t="s">
        <v>21</v>
      </c>
      <c r="E1050" s="11" t="s">
        <v>127</v>
      </c>
      <c r="F1050" s="60">
        <v>60900</v>
      </c>
      <c r="G1050" s="9" t="s">
        <v>20</v>
      </c>
      <c r="H1050" s="58">
        <v>1855173</v>
      </c>
      <c r="I1050" s="58"/>
      <c r="J1050" s="58">
        <v>2686462</v>
      </c>
      <c r="K1050" s="58">
        <v>6011871</v>
      </c>
      <c r="L1050" s="58">
        <v>5781406</v>
      </c>
      <c r="M1050" s="58">
        <v>1958389</v>
      </c>
      <c r="O1050" s="62">
        <v>1907506</v>
      </c>
      <c r="P1050" s="58">
        <v>556747</v>
      </c>
      <c r="Q1050" s="58"/>
      <c r="R1050" s="58"/>
      <c r="S1050" s="58"/>
      <c r="T1050" s="58"/>
      <c r="U1050" s="196"/>
      <c r="V1050" s="58"/>
      <c r="W1050" s="58">
        <v>8520558</v>
      </c>
      <c r="X1050" s="61">
        <v>45033</v>
      </c>
      <c r="Y1050" s="9"/>
    </row>
    <row r="1051" spans="1:25" ht="14.25" customHeight="1">
      <c r="A1051" s="51">
        <v>2022</v>
      </c>
      <c r="B1051" s="132" t="s">
        <v>604</v>
      </c>
      <c r="C1051" s="51" t="s">
        <v>190</v>
      </c>
      <c r="D1051" s="51" t="s">
        <v>21</v>
      </c>
      <c r="E1051" s="51" t="s">
        <v>127</v>
      </c>
      <c r="F1051" s="127" t="s">
        <v>603</v>
      </c>
      <c r="G1051" s="51" t="s">
        <v>20</v>
      </c>
      <c r="H1051" s="128">
        <v>2470871</v>
      </c>
      <c r="I1051" s="128">
        <v>-2001</v>
      </c>
      <c r="J1051" s="128">
        <v>4346689</v>
      </c>
      <c r="K1051" s="128">
        <v>2095375</v>
      </c>
      <c r="L1051" s="128">
        <v>5147847</v>
      </c>
      <c r="M1051" s="128">
        <v>4887679</v>
      </c>
      <c r="N1051" s="134"/>
      <c r="O1051" s="130">
        <v>2976275</v>
      </c>
      <c r="P1051" s="128">
        <v>474474</v>
      </c>
      <c r="Q1051" s="128">
        <v>-1823078</v>
      </c>
      <c r="R1051" s="128">
        <v>12600189.9720494</v>
      </c>
      <c r="S1051" s="128">
        <v>10777111.9720494</v>
      </c>
      <c r="T1051" s="128">
        <v>359763</v>
      </c>
      <c r="U1051" s="196"/>
      <c r="V1051" s="128">
        <v>592123</v>
      </c>
      <c r="W1051" s="128">
        <v>-493404</v>
      </c>
      <c r="X1051" s="131">
        <v>45009</v>
      </c>
      <c r="Y1051" s="132" t="s">
        <v>60</v>
      </c>
    </row>
    <row r="1052" spans="1:25" ht="14.25" customHeight="1">
      <c r="A1052" s="9">
        <v>2022</v>
      </c>
      <c r="B1052" s="10" t="s">
        <v>602</v>
      </c>
      <c r="C1052" s="9" t="s">
        <v>190</v>
      </c>
      <c r="D1052" s="9" t="s">
        <v>21</v>
      </c>
      <c r="E1052" s="11" t="s">
        <v>65</v>
      </c>
      <c r="F1052" s="60" t="s">
        <v>601</v>
      </c>
      <c r="G1052" s="9" t="s">
        <v>20</v>
      </c>
      <c r="H1052" s="58">
        <v>4601223</v>
      </c>
      <c r="I1052" s="58"/>
      <c r="J1052" s="58">
        <v>76835191</v>
      </c>
      <c r="K1052" s="58">
        <v>107446830</v>
      </c>
      <c r="L1052" s="58">
        <v>102994121</v>
      </c>
      <c r="M1052" s="58">
        <v>77472439</v>
      </c>
      <c r="O1052" s="62">
        <v>14387416</v>
      </c>
      <c r="P1052" s="58">
        <v>10732989</v>
      </c>
      <c r="Q1052" s="58">
        <v>-34836712</v>
      </c>
      <c r="R1052" s="58">
        <v>234812868.01619434</v>
      </c>
      <c r="S1052" s="58">
        <v>199976156.01619434</v>
      </c>
      <c r="T1052" s="58">
        <v>7225470</v>
      </c>
      <c r="U1052" s="196">
        <v>-2215.1507936507937</v>
      </c>
      <c r="V1052" s="58">
        <v>33341546.849206351</v>
      </c>
      <c r="W1052" s="58">
        <v>-70661393</v>
      </c>
      <c r="X1052" s="61">
        <v>45005</v>
      </c>
      <c r="Y1052" s="9" t="s">
        <v>115</v>
      </c>
    </row>
    <row r="1053" spans="1:25" ht="14.25" customHeight="1">
      <c r="A1053" s="9">
        <v>2022</v>
      </c>
      <c r="B1053" s="9" t="s">
        <v>1771</v>
      </c>
      <c r="C1053" s="9" t="s">
        <v>53</v>
      </c>
      <c r="D1053" s="9" t="s">
        <v>21</v>
      </c>
      <c r="E1053" s="11" t="s">
        <v>90</v>
      </c>
      <c r="F1053" s="60" t="s">
        <v>1770</v>
      </c>
      <c r="G1053" s="9" t="s">
        <v>20</v>
      </c>
      <c r="H1053" s="58">
        <v>8394563</v>
      </c>
      <c r="I1053" s="58"/>
      <c r="J1053" s="58">
        <v>8197827</v>
      </c>
      <c r="K1053" s="58">
        <v>9164000</v>
      </c>
      <c r="L1053" s="58">
        <v>24263485</v>
      </c>
      <c r="M1053" s="58">
        <v>9462108</v>
      </c>
      <c r="N1053" s="57"/>
      <c r="O1053" s="62">
        <v>8917129</v>
      </c>
      <c r="P1053" s="58">
        <v>1153852</v>
      </c>
      <c r="Q1053" s="58">
        <v>-3897525</v>
      </c>
      <c r="R1053" s="58">
        <v>33312179.487179488</v>
      </c>
      <c r="S1053" s="58">
        <v>29414654.487179488</v>
      </c>
      <c r="T1053" s="58">
        <v>872753</v>
      </c>
      <c r="U1053" s="196"/>
      <c r="V1053" s="58">
        <v>1435330</v>
      </c>
      <c r="W1053" s="58">
        <v>21907602</v>
      </c>
      <c r="X1053" s="61">
        <v>44979</v>
      </c>
      <c r="Y1053" s="9" t="s">
        <v>60</v>
      </c>
    </row>
    <row r="1054" spans="1:25" ht="14.25" customHeight="1">
      <c r="A1054" s="9">
        <v>2022</v>
      </c>
      <c r="B1054" s="9" t="s">
        <v>1769</v>
      </c>
      <c r="C1054" s="9" t="s">
        <v>53</v>
      </c>
      <c r="D1054" s="9" t="s">
        <v>21</v>
      </c>
      <c r="E1054" s="11" t="s">
        <v>109</v>
      </c>
      <c r="F1054" s="60" t="s">
        <v>1768</v>
      </c>
      <c r="G1054" s="9" t="s">
        <v>20</v>
      </c>
      <c r="H1054" s="58">
        <v>9559833</v>
      </c>
      <c r="I1054" s="58">
        <v>-372623</v>
      </c>
      <c r="J1054" s="58">
        <v>10965399</v>
      </c>
      <c r="K1054" s="58">
        <v>5860000</v>
      </c>
      <c r="L1054" s="58">
        <v>30573721</v>
      </c>
      <c r="M1054" s="58">
        <v>15296532</v>
      </c>
      <c r="N1054" s="57"/>
      <c r="O1054" s="62">
        <v>21125155</v>
      </c>
      <c r="P1054" s="58">
        <v>1559921</v>
      </c>
      <c r="Q1054" s="58"/>
      <c r="R1054" s="58"/>
      <c r="S1054" s="58"/>
      <c r="T1054" s="58"/>
      <c r="U1054" s="196"/>
      <c r="V1054" s="58"/>
      <c r="W1054" s="58">
        <v>15279097</v>
      </c>
      <c r="X1054" s="61">
        <v>44946</v>
      </c>
      <c r="Y1054" s="9"/>
    </row>
    <row r="1055" spans="1:25" ht="14.25" customHeight="1">
      <c r="A1055" s="51">
        <v>2022</v>
      </c>
      <c r="B1055" s="132" t="s">
        <v>600</v>
      </c>
      <c r="C1055" s="51" t="s">
        <v>190</v>
      </c>
      <c r="D1055" s="51" t="s">
        <v>21</v>
      </c>
      <c r="E1055" s="51" t="s">
        <v>109</v>
      </c>
      <c r="F1055" s="127" t="s">
        <v>599</v>
      </c>
      <c r="G1055" s="51" t="s">
        <v>20</v>
      </c>
      <c r="H1055" s="128">
        <v>10979355</v>
      </c>
      <c r="I1055" s="128">
        <v>-2250000</v>
      </c>
      <c r="J1055" s="128">
        <v>38750401</v>
      </c>
      <c r="K1055" s="128">
        <v>33932684</v>
      </c>
      <c r="L1055" s="128">
        <v>47749396</v>
      </c>
      <c r="M1055" s="128">
        <v>42530743</v>
      </c>
      <c r="N1055" s="134">
        <v>22875543</v>
      </c>
      <c r="O1055" s="130"/>
      <c r="P1055" s="128">
        <v>7279248</v>
      </c>
      <c r="Q1055" s="128">
        <v>-19399036</v>
      </c>
      <c r="R1055" s="128">
        <v>134333003.3768335</v>
      </c>
      <c r="S1055" s="128">
        <v>114933967.37683348</v>
      </c>
      <c r="T1055" s="128">
        <v>3836120</v>
      </c>
      <c r="U1055" s="196"/>
      <c r="V1055" s="128">
        <v>2407946</v>
      </c>
      <c r="W1055" s="128">
        <v>-7407904</v>
      </c>
      <c r="X1055" s="131">
        <v>45007</v>
      </c>
      <c r="Y1055" s="132" t="s">
        <v>60</v>
      </c>
    </row>
    <row r="1056" spans="1:25" ht="14.25" customHeight="1">
      <c r="A1056" s="9">
        <v>2022</v>
      </c>
      <c r="B1056" s="10" t="s">
        <v>598</v>
      </c>
      <c r="C1056" s="9" t="s">
        <v>190</v>
      </c>
      <c r="D1056" s="9" t="s">
        <v>21</v>
      </c>
      <c r="E1056" s="11" t="s">
        <v>52</v>
      </c>
      <c r="F1056" s="60" t="s">
        <v>597</v>
      </c>
      <c r="G1056" s="9" t="s">
        <v>20</v>
      </c>
      <c r="H1056" s="58">
        <v>9607909</v>
      </c>
      <c r="I1056" s="58">
        <v>-211675</v>
      </c>
      <c r="J1056" s="58">
        <v>24424714</v>
      </c>
      <c r="K1056" s="58">
        <v>34231058</v>
      </c>
      <c r="L1056" s="58">
        <v>32929001</v>
      </c>
      <c r="M1056" s="58">
        <v>28211501</v>
      </c>
      <c r="N1056" s="57">
        <v>12081378</v>
      </c>
      <c r="O1056" s="62"/>
      <c r="P1056" s="58">
        <v>2572802</v>
      </c>
      <c r="Q1056" s="58">
        <v>-11755000</v>
      </c>
      <c r="R1056" s="58">
        <v>77296943.182999387</v>
      </c>
      <c r="S1056" s="58">
        <v>65541943.182999387</v>
      </c>
      <c r="T1056" s="58">
        <v>2554122</v>
      </c>
      <c r="U1056" s="196">
        <v>1185524</v>
      </c>
      <c r="V1056" s="58">
        <v>10034819</v>
      </c>
      <c r="W1056" s="58">
        <v>-23025112</v>
      </c>
      <c r="X1056" s="61">
        <v>45006</v>
      </c>
      <c r="Y1056" s="10" t="s">
        <v>60</v>
      </c>
    </row>
    <row r="1057" spans="1:25" ht="14.25" customHeight="1">
      <c r="A1057" s="9">
        <v>2022</v>
      </c>
      <c r="B1057" s="10" t="s">
        <v>596</v>
      </c>
      <c r="C1057" s="9" t="s">
        <v>190</v>
      </c>
      <c r="D1057" s="9" t="s">
        <v>21</v>
      </c>
      <c r="E1057" s="11" t="s">
        <v>78</v>
      </c>
      <c r="F1057" s="60" t="s">
        <v>595</v>
      </c>
      <c r="G1057" s="9" t="s">
        <v>20</v>
      </c>
      <c r="H1057" s="58">
        <v>9293880</v>
      </c>
      <c r="I1057" s="58">
        <v>-95595</v>
      </c>
      <c r="J1057" s="58">
        <v>41182887</v>
      </c>
      <c r="K1057" s="58">
        <v>29778684</v>
      </c>
      <c r="L1057" s="58">
        <v>50599563</v>
      </c>
      <c r="M1057" s="58">
        <v>40172492</v>
      </c>
      <c r="N1057" s="57">
        <v>15140024</v>
      </c>
      <c r="O1057" s="62">
        <v>27564</v>
      </c>
      <c r="P1057" s="58">
        <v>11135866</v>
      </c>
      <c r="Q1057" s="58">
        <v>-18930000</v>
      </c>
      <c r="R1057" s="58">
        <v>126186199.56062953</v>
      </c>
      <c r="S1057" s="58">
        <v>107256199.56062953</v>
      </c>
      <c r="T1057" s="58">
        <v>4353170</v>
      </c>
      <c r="U1057" s="196">
        <v>1168321</v>
      </c>
      <c r="V1057" s="58">
        <v>6761227</v>
      </c>
      <c r="W1057" s="58">
        <v>-36932051</v>
      </c>
      <c r="X1057" s="61">
        <v>44937</v>
      </c>
      <c r="Y1057" s="10" t="s">
        <v>60</v>
      </c>
    </row>
    <row r="1058" spans="1:25" ht="14.25" customHeight="1">
      <c r="A1058" s="9">
        <v>2022</v>
      </c>
      <c r="B1058" s="10" t="s">
        <v>594</v>
      </c>
      <c r="C1058" s="9" t="s">
        <v>190</v>
      </c>
      <c r="D1058" s="9" t="s">
        <v>21</v>
      </c>
      <c r="E1058" s="11" t="s">
        <v>107</v>
      </c>
      <c r="F1058" s="60" t="s">
        <v>593</v>
      </c>
      <c r="G1058" s="9" t="s">
        <v>20</v>
      </c>
      <c r="H1058" s="58">
        <v>10129799</v>
      </c>
      <c r="I1058" s="58"/>
      <c r="J1058" s="58">
        <v>25605701</v>
      </c>
      <c r="K1058" s="58">
        <v>98179</v>
      </c>
      <c r="L1058" s="58">
        <v>29554680</v>
      </c>
      <c r="M1058" s="58">
        <v>27807722</v>
      </c>
      <c r="N1058" s="57">
        <v>11799564</v>
      </c>
      <c r="O1058" s="62"/>
      <c r="P1058" s="58">
        <v>2518755</v>
      </c>
      <c r="Q1058" s="58">
        <v>-9952944</v>
      </c>
      <c r="R1058" s="58">
        <v>68078629</v>
      </c>
      <c r="S1058" s="58">
        <v>58125685</v>
      </c>
      <c r="T1058" s="58">
        <v>2112305</v>
      </c>
      <c r="U1058" s="196">
        <v>1806278</v>
      </c>
      <c r="V1058" s="58">
        <v>5100413</v>
      </c>
      <c r="W1058" s="58">
        <v>-6663237</v>
      </c>
      <c r="X1058" s="61">
        <v>44991</v>
      </c>
      <c r="Y1058" s="10" t="s">
        <v>60</v>
      </c>
    </row>
    <row r="1059" spans="1:25" ht="14.25" customHeight="1">
      <c r="A1059" s="9">
        <v>2022</v>
      </c>
      <c r="B1059" s="9" t="s">
        <v>1767</v>
      </c>
      <c r="C1059" s="9" t="s">
        <v>53</v>
      </c>
      <c r="D1059" s="9" t="s">
        <v>21</v>
      </c>
      <c r="E1059" s="11" t="s">
        <v>63</v>
      </c>
      <c r="F1059" s="60" t="s">
        <v>1766</v>
      </c>
      <c r="G1059" s="9" t="s">
        <v>20</v>
      </c>
      <c r="H1059" s="58">
        <v>194416000</v>
      </c>
      <c r="I1059" s="58">
        <v>-67682000</v>
      </c>
      <c r="J1059" s="58">
        <v>254416000</v>
      </c>
      <c r="K1059" s="58">
        <v>1967521000</v>
      </c>
      <c r="L1059" s="58">
        <v>1046226000</v>
      </c>
      <c r="M1059" s="58">
        <v>329317000</v>
      </c>
      <c r="N1059" s="57"/>
      <c r="O1059" s="62">
        <v>222910000</v>
      </c>
      <c r="P1059" s="58">
        <v>42541000</v>
      </c>
      <c r="Q1059" s="58">
        <v>140293000</v>
      </c>
      <c r="R1059" s="58">
        <v>2799892000</v>
      </c>
      <c r="S1059" s="58">
        <v>2940185000</v>
      </c>
      <c r="T1059" s="58">
        <v>52103000</v>
      </c>
      <c r="U1059" s="196"/>
      <c r="V1059" s="58">
        <v>48770000</v>
      </c>
      <c r="W1059" s="58">
        <v>264000</v>
      </c>
      <c r="X1059" s="61">
        <v>44956</v>
      </c>
      <c r="Y1059" s="9"/>
    </row>
    <row r="1060" spans="1:25" ht="14.25" customHeight="1">
      <c r="A1060" s="9">
        <v>2022</v>
      </c>
      <c r="B1060" s="10" t="s">
        <v>1660</v>
      </c>
      <c r="C1060" s="9" t="s">
        <v>55</v>
      </c>
      <c r="D1060" s="9" t="s">
        <v>21</v>
      </c>
      <c r="E1060" s="11" t="s">
        <v>63</v>
      </c>
      <c r="F1060" s="60" t="s">
        <v>57</v>
      </c>
      <c r="G1060" s="9" t="s">
        <v>20</v>
      </c>
      <c r="H1060" s="58">
        <v>492357000</v>
      </c>
      <c r="I1060" s="58">
        <v>-178583000</v>
      </c>
      <c r="J1060" s="58">
        <v>3565831000</v>
      </c>
      <c r="K1060" s="58">
        <v>3098915000</v>
      </c>
      <c r="L1060" s="58">
        <v>5768086000</v>
      </c>
      <c r="M1060" s="58">
        <v>3700974000</v>
      </c>
      <c r="N1060" s="57"/>
      <c r="O1060" s="62">
        <v>1134450000</v>
      </c>
      <c r="P1060" s="58">
        <v>828575000</v>
      </c>
      <c r="Q1060" s="58">
        <v>-1288258000</v>
      </c>
      <c r="R1060" s="58">
        <v>13581235817.859674</v>
      </c>
      <c r="S1060" s="58">
        <v>12292977817.859674</v>
      </c>
      <c r="T1060" s="58">
        <v>457491000</v>
      </c>
      <c r="U1060" s="196">
        <v>77606000</v>
      </c>
      <c r="V1060" s="58">
        <v>269894000</v>
      </c>
      <c r="W1060" s="58">
        <v>-2787229000</v>
      </c>
      <c r="X1060" s="61">
        <v>44937</v>
      </c>
      <c r="Y1060" s="10" t="s">
        <v>60</v>
      </c>
    </row>
    <row r="1061" spans="1:25" ht="14.25" customHeight="1">
      <c r="A1061" s="51">
        <v>2022</v>
      </c>
      <c r="B1061" s="132" t="s">
        <v>592</v>
      </c>
      <c r="C1061" s="51" t="s">
        <v>190</v>
      </c>
      <c r="D1061" s="51" t="s">
        <v>21</v>
      </c>
      <c r="E1061" s="51" t="s">
        <v>63</v>
      </c>
      <c r="F1061" s="127" t="s">
        <v>591</v>
      </c>
      <c r="G1061" s="51" t="s">
        <v>20</v>
      </c>
      <c r="H1061" s="128">
        <v>110841270</v>
      </c>
      <c r="I1061" s="128">
        <v>-3282363</v>
      </c>
      <c r="J1061" s="128">
        <v>213008771</v>
      </c>
      <c r="K1061" s="128">
        <v>3860987</v>
      </c>
      <c r="L1061" s="128">
        <v>436142317</v>
      </c>
      <c r="M1061" s="128">
        <v>229363613</v>
      </c>
      <c r="N1061" s="129"/>
      <c r="O1061" s="130">
        <v>156315903</v>
      </c>
      <c r="P1061" s="128">
        <v>54317698</v>
      </c>
      <c r="Q1061" s="128">
        <v>-144741635</v>
      </c>
      <c r="R1061" s="128">
        <v>871305342.56680179</v>
      </c>
      <c r="S1061" s="128">
        <v>726563707.56680179</v>
      </c>
      <c r="T1061" s="128">
        <v>26129090</v>
      </c>
      <c r="U1061" s="196">
        <v>127784750.16666667</v>
      </c>
      <c r="V1061" s="128">
        <v>121155081.16666667</v>
      </c>
      <c r="W1061" s="128">
        <v>-18926097</v>
      </c>
      <c r="X1061" s="131">
        <v>44970</v>
      </c>
      <c r="Y1061" s="51" t="s">
        <v>115</v>
      </c>
    </row>
    <row r="1062" spans="1:25" ht="14.25" customHeight="1">
      <c r="A1062" s="9">
        <v>2022</v>
      </c>
      <c r="B1062" s="10" t="s">
        <v>122</v>
      </c>
      <c r="C1062" s="9" t="s">
        <v>54</v>
      </c>
      <c r="D1062" s="9" t="s">
        <v>21</v>
      </c>
      <c r="E1062" s="11" t="s">
        <v>63</v>
      </c>
      <c r="F1062" s="60">
        <v>99057</v>
      </c>
      <c r="G1062" s="9" t="s">
        <v>20</v>
      </c>
      <c r="H1062" s="58">
        <v>3049765</v>
      </c>
      <c r="I1062" s="58"/>
      <c r="J1062" s="58">
        <v>15560443</v>
      </c>
      <c r="K1062" s="58">
        <v>1685237532</v>
      </c>
      <c r="L1062" s="58">
        <v>799957437</v>
      </c>
      <c r="M1062" s="58">
        <v>7991935</v>
      </c>
      <c r="N1062" s="57"/>
      <c r="O1062" s="62">
        <v>18763691</v>
      </c>
      <c r="P1062" s="58">
        <v>5940534</v>
      </c>
      <c r="Q1062" s="58">
        <v>6394605</v>
      </c>
      <c r="R1062" s="66">
        <v>-54237531.806615777</v>
      </c>
      <c r="S1062" s="66">
        <v>-47842926.806615777</v>
      </c>
      <c r="T1062" s="58"/>
      <c r="U1062" s="196">
        <v>11335200</v>
      </c>
      <c r="V1062" s="58">
        <v>8738200</v>
      </c>
      <c r="W1062" s="58">
        <v>-540884718</v>
      </c>
      <c r="X1062" s="61">
        <v>44869</v>
      </c>
      <c r="Y1062" s="9"/>
    </row>
    <row r="1063" spans="1:25" ht="14.25" customHeight="1">
      <c r="A1063" s="9">
        <v>2022</v>
      </c>
      <c r="B1063" s="10" t="s">
        <v>590</v>
      </c>
      <c r="C1063" s="9" t="s">
        <v>190</v>
      </c>
      <c r="D1063" s="9" t="s">
        <v>21</v>
      </c>
      <c r="E1063" s="11" t="s">
        <v>63</v>
      </c>
      <c r="F1063" s="60" t="s">
        <v>589</v>
      </c>
      <c r="G1063" s="9" t="s">
        <v>20</v>
      </c>
      <c r="H1063" s="58">
        <v>119297532</v>
      </c>
      <c r="I1063" s="58">
        <v>-1802350</v>
      </c>
      <c r="J1063" s="58">
        <v>557829171</v>
      </c>
      <c r="K1063" s="58">
        <v>371820248</v>
      </c>
      <c r="L1063" s="58">
        <v>655857282</v>
      </c>
      <c r="M1063" s="58">
        <v>623048484</v>
      </c>
      <c r="O1063" s="62">
        <v>202650754</v>
      </c>
      <c r="P1063" s="58">
        <v>37987829</v>
      </c>
      <c r="Q1063" s="58">
        <v>-307977292</v>
      </c>
      <c r="R1063" s="58">
        <v>1801390622.0512819</v>
      </c>
      <c r="S1063" s="58">
        <v>1493413330.0512819</v>
      </c>
      <c r="T1063" s="58">
        <v>56799405</v>
      </c>
      <c r="U1063" s="196">
        <v>28779261.293650795</v>
      </c>
      <c r="V1063" s="58">
        <v>69090210.293650791</v>
      </c>
      <c r="W1063" s="58">
        <v>-357933358</v>
      </c>
      <c r="X1063" s="61">
        <v>44958</v>
      </c>
      <c r="Y1063" s="9" t="s">
        <v>115</v>
      </c>
    </row>
    <row r="1064" spans="1:25" ht="14.25" customHeight="1">
      <c r="A1064" s="9">
        <v>2022</v>
      </c>
      <c r="B1064" s="30" t="s">
        <v>5754</v>
      </c>
      <c r="C1064" s="10" t="s">
        <v>54</v>
      </c>
      <c r="D1064" s="9" t="s">
        <v>21</v>
      </c>
      <c r="E1064" s="11" t="s">
        <v>63</v>
      </c>
      <c r="F1064" s="60" t="s">
        <v>5755</v>
      </c>
      <c r="G1064" s="9" t="s">
        <v>20</v>
      </c>
      <c r="H1064" s="58">
        <v>592373</v>
      </c>
      <c r="I1064" s="58">
        <v>-40300</v>
      </c>
      <c r="J1064" s="58">
        <v>1359091</v>
      </c>
      <c r="K1064" s="58">
        <v>37719609</v>
      </c>
      <c r="L1064" s="58">
        <v>-704504</v>
      </c>
      <c r="M1064" s="58">
        <v>1482193</v>
      </c>
      <c r="N1064" s="56"/>
      <c r="O1064" s="62">
        <v>580313</v>
      </c>
      <c r="P1064" s="58">
        <v>37771</v>
      </c>
      <c r="Q1064" s="58"/>
      <c r="R1064" s="58"/>
      <c r="S1064" s="58"/>
      <c r="T1064" s="58"/>
      <c r="U1064" s="196"/>
      <c r="V1064" s="58"/>
      <c r="W1064" s="58">
        <v>472237</v>
      </c>
      <c r="X1064" s="61">
        <v>45013</v>
      </c>
      <c r="Y1064" s="9"/>
    </row>
    <row r="1065" spans="1:25" ht="14.25" customHeight="1">
      <c r="A1065" s="9">
        <v>2022</v>
      </c>
      <c r="B1065" s="10" t="s">
        <v>5365</v>
      </c>
      <c r="C1065" s="10" t="s">
        <v>190</v>
      </c>
      <c r="D1065" s="9" t="s">
        <v>21</v>
      </c>
      <c r="E1065" s="11" t="s">
        <v>78</v>
      </c>
      <c r="F1065" s="60" t="s">
        <v>5709</v>
      </c>
      <c r="G1065" s="9" t="s">
        <v>20</v>
      </c>
      <c r="H1065" s="58">
        <v>1968223</v>
      </c>
      <c r="I1065" s="58">
        <v>-20000</v>
      </c>
      <c r="J1065" s="58">
        <v>2612030</v>
      </c>
      <c r="K1065" s="58"/>
      <c r="L1065" s="58">
        <v>4190215</v>
      </c>
      <c r="M1065" s="58">
        <v>2982040</v>
      </c>
      <c r="N1065" s="57"/>
      <c r="O1065" s="62">
        <v>2284885</v>
      </c>
      <c r="P1065" s="58">
        <v>383187</v>
      </c>
      <c r="Q1065" s="58">
        <v>-848101</v>
      </c>
      <c r="R1065" s="58">
        <v>5849906.9901315793</v>
      </c>
      <c r="S1065" s="58">
        <v>5001805.9901315793</v>
      </c>
      <c r="T1065" s="58">
        <v>231617</v>
      </c>
      <c r="U1065" s="196"/>
      <c r="V1065" s="58"/>
      <c r="W1065" s="58">
        <v>1031998</v>
      </c>
      <c r="X1065" s="61">
        <v>44985</v>
      </c>
      <c r="Y1065" s="10" t="s">
        <v>60</v>
      </c>
    </row>
    <row r="1066" spans="1:25" ht="14.25" customHeight="1">
      <c r="A1066" s="9">
        <v>2022</v>
      </c>
      <c r="B1066" s="10" t="s">
        <v>588</v>
      </c>
      <c r="C1066" s="9" t="s">
        <v>190</v>
      </c>
      <c r="D1066" s="9" t="s">
        <v>21</v>
      </c>
      <c r="E1066" s="11" t="s">
        <v>52</v>
      </c>
      <c r="F1066" s="60" t="s">
        <v>587</v>
      </c>
      <c r="G1066" s="9" t="s">
        <v>20</v>
      </c>
      <c r="H1066" s="58">
        <v>14944728</v>
      </c>
      <c r="I1066" s="58"/>
      <c r="J1066" s="58">
        <v>31689991</v>
      </c>
      <c r="K1066" s="58">
        <v>113023000</v>
      </c>
      <c r="L1066" s="58">
        <v>48897134</v>
      </c>
      <c r="M1066" s="58">
        <v>35455393</v>
      </c>
      <c r="N1066" s="56">
        <v>17377824</v>
      </c>
      <c r="O1066" s="62"/>
      <c r="P1066" s="58">
        <v>2856679</v>
      </c>
      <c r="Q1066" s="58">
        <v>-16245576</v>
      </c>
      <c r="R1066" s="58">
        <v>109458054.99484989</v>
      </c>
      <c r="S1066" s="58">
        <v>93212478.99484989</v>
      </c>
      <c r="T1066" s="58">
        <v>3374472</v>
      </c>
      <c r="U1066" s="196">
        <v>2900186</v>
      </c>
      <c r="V1066" s="58">
        <v>3640625</v>
      </c>
      <c r="W1066" s="58">
        <v>-17319309</v>
      </c>
      <c r="X1066" s="61">
        <v>45005</v>
      </c>
      <c r="Y1066" s="10" t="s">
        <v>60</v>
      </c>
    </row>
    <row r="1067" spans="1:25" ht="14.25" customHeight="1">
      <c r="A1067" s="9">
        <v>2022</v>
      </c>
      <c r="B1067" s="10" t="s">
        <v>5397</v>
      </c>
      <c r="C1067" s="10" t="s">
        <v>190</v>
      </c>
      <c r="D1067" s="9" t="s">
        <v>21</v>
      </c>
      <c r="E1067" s="11" t="s">
        <v>149</v>
      </c>
      <c r="F1067" s="60" t="s">
        <v>5710</v>
      </c>
      <c r="G1067" s="9" t="s">
        <v>20</v>
      </c>
      <c r="H1067" s="58">
        <v>2891974</v>
      </c>
      <c r="I1067" s="58"/>
      <c r="J1067" s="58">
        <v>3545481</v>
      </c>
      <c r="K1067" s="58"/>
      <c r="L1067" s="58">
        <v>4121280</v>
      </c>
      <c r="M1067" s="58">
        <v>4175822</v>
      </c>
      <c r="N1067" s="57"/>
      <c r="O1067" s="62">
        <v>4069037</v>
      </c>
      <c r="P1067" s="58">
        <v>1038732</v>
      </c>
      <c r="Q1067" s="58">
        <v>-1864951</v>
      </c>
      <c r="R1067" s="58">
        <v>12499789.967105266</v>
      </c>
      <c r="S1067" s="58">
        <v>10634838.967105266</v>
      </c>
      <c r="T1067" s="58">
        <v>350060</v>
      </c>
      <c r="U1067" s="196"/>
      <c r="V1067" s="58"/>
      <c r="W1067" s="58">
        <v>145897</v>
      </c>
      <c r="X1067" s="61">
        <v>44888</v>
      </c>
      <c r="Y1067" s="10" t="s">
        <v>60</v>
      </c>
    </row>
    <row r="1068" spans="1:25" ht="14.25" customHeight="1">
      <c r="A1068" s="9">
        <v>2022</v>
      </c>
      <c r="B1068" s="9" t="s">
        <v>1765</v>
      </c>
      <c r="C1068" s="9" t="s">
        <v>53</v>
      </c>
      <c r="D1068" s="9" t="s">
        <v>21</v>
      </c>
      <c r="E1068" s="11" t="s">
        <v>76</v>
      </c>
      <c r="F1068" s="60" t="s">
        <v>1764</v>
      </c>
      <c r="G1068" s="9" t="s">
        <v>20</v>
      </c>
      <c r="H1068" s="58">
        <v>47983568</v>
      </c>
      <c r="I1068" s="58">
        <v>-416194</v>
      </c>
      <c r="J1068" s="58">
        <v>54393112</v>
      </c>
      <c r="K1068" s="58">
        <v>14554350</v>
      </c>
      <c r="L1068" s="58">
        <v>108118131</v>
      </c>
      <c r="M1068" s="58">
        <v>60120129</v>
      </c>
      <c r="N1068" s="57"/>
      <c r="O1068" s="62">
        <v>47220738</v>
      </c>
      <c r="P1068" s="58">
        <v>7508117</v>
      </c>
      <c r="Q1068" s="58">
        <v>-28826839</v>
      </c>
      <c r="R1068" s="58">
        <v>229334674.81468832</v>
      </c>
      <c r="S1068" s="58">
        <v>200507835.81468832</v>
      </c>
      <c r="T1068" s="58">
        <v>7370894</v>
      </c>
      <c r="U1068" s="196">
        <v>40363916</v>
      </c>
      <c r="V1068" s="58">
        <v>40598265</v>
      </c>
      <c r="W1068" s="58">
        <v>52332480</v>
      </c>
      <c r="X1068" s="61">
        <v>45012</v>
      </c>
      <c r="Y1068" s="10" t="s">
        <v>60</v>
      </c>
    </row>
    <row r="1069" spans="1:25" ht="14.25" customHeight="1">
      <c r="A1069" s="9">
        <v>2022</v>
      </c>
      <c r="B1069" s="10" t="s">
        <v>586</v>
      </c>
      <c r="C1069" s="9" t="s">
        <v>190</v>
      </c>
      <c r="D1069" s="9" t="s">
        <v>21</v>
      </c>
      <c r="E1069" s="11" t="s">
        <v>76</v>
      </c>
      <c r="F1069" s="60" t="s">
        <v>585</v>
      </c>
      <c r="G1069" s="9" t="s">
        <v>20</v>
      </c>
      <c r="H1069" s="58">
        <v>31088026</v>
      </c>
      <c r="I1069" s="58"/>
      <c r="J1069" s="58">
        <v>147369442</v>
      </c>
      <c r="K1069" s="58">
        <v>146065809</v>
      </c>
      <c r="L1069" s="58">
        <v>189431121</v>
      </c>
      <c r="M1069" s="58">
        <v>156917085</v>
      </c>
      <c r="N1069" s="57">
        <v>44657678</v>
      </c>
      <c r="O1069" s="62"/>
      <c r="P1069" s="58">
        <v>16340053</v>
      </c>
      <c r="Q1069" s="58">
        <v>-68037000</v>
      </c>
      <c r="R1069" s="58">
        <v>471755296.04915822</v>
      </c>
      <c r="S1069" s="58">
        <v>403718296.04915822</v>
      </c>
      <c r="T1069" s="58">
        <v>15218652</v>
      </c>
      <c r="U1069" s="196">
        <v>6064497</v>
      </c>
      <c r="V1069" s="58">
        <v>7037687</v>
      </c>
      <c r="W1069" s="58">
        <v>-137218605</v>
      </c>
      <c r="X1069" s="61">
        <v>44936</v>
      </c>
      <c r="Y1069" s="10" t="s">
        <v>60</v>
      </c>
    </row>
    <row r="1070" spans="1:25" ht="14.25" customHeight="1">
      <c r="A1070" s="9">
        <v>2022</v>
      </c>
      <c r="B1070" s="9" t="s">
        <v>1763</v>
      </c>
      <c r="C1070" s="9" t="s">
        <v>53</v>
      </c>
      <c r="D1070" s="9" t="s">
        <v>21</v>
      </c>
      <c r="E1070" s="11" t="s">
        <v>84</v>
      </c>
      <c r="F1070" s="60" t="s">
        <v>1762</v>
      </c>
      <c r="G1070" s="9" t="s">
        <v>20</v>
      </c>
      <c r="H1070" s="58">
        <v>23785039</v>
      </c>
      <c r="I1070" s="58">
        <v>-7189663</v>
      </c>
      <c r="J1070" s="58">
        <v>69094854</v>
      </c>
      <c r="K1070" s="58">
        <v>8969817</v>
      </c>
      <c r="L1070" s="58">
        <v>118366795</v>
      </c>
      <c r="M1070" s="58">
        <v>53533091</v>
      </c>
      <c r="N1070" s="57"/>
      <c r="O1070" s="62">
        <v>26593497</v>
      </c>
      <c r="P1070" s="58">
        <v>8053102</v>
      </c>
      <c r="Q1070" s="58">
        <v>-22957000</v>
      </c>
      <c r="R1070" s="58">
        <v>230244360</v>
      </c>
      <c r="S1070" s="58">
        <v>207287508</v>
      </c>
      <c r="T1070" s="58">
        <v>6663000</v>
      </c>
      <c r="U1070" s="196">
        <v>18572000</v>
      </c>
      <c r="V1070" s="58">
        <v>20844000</v>
      </c>
      <c r="W1070" s="58">
        <v>91681056</v>
      </c>
      <c r="X1070" s="61">
        <v>45098</v>
      </c>
      <c r="Y1070" s="10"/>
    </row>
    <row r="1071" spans="1:25" ht="14.25" customHeight="1">
      <c r="A1071" s="9">
        <v>2022</v>
      </c>
      <c r="B1071" s="30" t="s">
        <v>2190</v>
      </c>
      <c r="C1071" s="9" t="s">
        <v>53</v>
      </c>
      <c r="D1071" s="9" t="s">
        <v>21</v>
      </c>
      <c r="E1071" s="11" t="s">
        <v>34</v>
      </c>
      <c r="F1071" s="60" t="s">
        <v>5566</v>
      </c>
      <c r="G1071" s="9" t="s">
        <v>20</v>
      </c>
      <c r="H1071" s="58">
        <v>4319421</v>
      </c>
      <c r="I1071" s="58"/>
      <c r="J1071" s="58">
        <v>9923637</v>
      </c>
      <c r="K1071" s="58">
        <v>380324</v>
      </c>
      <c r="L1071" s="58">
        <v>11655839</v>
      </c>
      <c r="M1071" s="58">
        <v>10002400</v>
      </c>
      <c r="O1071" s="62">
        <v>4382066</v>
      </c>
      <c r="P1071" s="58">
        <v>918791</v>
      </c>
      <c r="Q1071" s="58">
        <v>-1192694</v>
      </c>
      <c r="R1071" s="58">
        <v>29407847</v>
      </c>
      <c r="S1071" s="58">
        <v>28215153</v>
      </c>
      <c r="T1071" s="58">
        <v>518238</v>
      </c>
      <c r="U1071" s="196"/>
      <c r="V1071" s="58"/>
      <c r="W1071" s="58">
        <v>1974733</v>
      </c>
      <c r="X1071" s="61">
        <v>44917</v>
      </c>
      <c r="Y1071" s="9"/>
    </row>
    <row r="1072" spans="1:25" ht="14.25" customHeight="1">
      <c r="A1072" s="9">
        <v>2022</v>
      </c>
      <c r="B1072" s="10" t="s">
        <v>584</v>
      </c>
      <c r="C1072" s="9" t="s">
        <v>190</v>
      </c>
      <c r="D1072" s="9" t="s">
        <v>21</v>
      </c>
      <c r="E1072" s="11" t="s">
        <v>63</v>
      </c>
      <c r="F1072" s="60" t="s">
        <v>583</v>
      </c>
      <c r="G1072" s="9" t="s">
        <v>20</v>
      </c>
      <c r="H1072" s="58">
        <v>6243624</v>
      </c>
      <c r="I1072" s="58">
        <v>-7000000</v>
      </c>
      <c r="J1072" s="58">
        <v>56396850</v>
      </c>
      <c r="K1072" s="58">
        <v>8922830</v>
      </c>
      <c r="L1072" s="58">
        <v>78828338</v>
      </c>
      <c r="M1072" s="58">
        <v>58829668</v>
      </c>
      <c r="O1072" s="62">
        <v>10556894</v>
      </c>
      <c r="P1072" s="58">
        <v>2355810</v>
      </c>
      <c r="Q1072" s="58">
        <v>-26374394</v>
      </c>
      <c r="R1072" s="58">
        <v>181555344.12955466</v>
      </c>
      <c r="S1072" s="58">
        <v>155180950.12955466</v>
      </c>
      <c r="T1072" s="58">
        <v>5591952</v>
      </c>
      <c r="U1072" s="196">
        <v>-1839.8412698412699</v>
      </c>
      <c r="V1072" s="58">
        <v>1752600.1587301588</v>
      </c>
      <c r="W1072" s="58">
        <v>-14875898</v>
      </c>
      <c r="X1072" s="61">
        <v>45014</v>
      </c>
      <c r="Y1072" s="9" t="s">
        <v>115</v>
      </c>
    </row>
    <row r="1073" spans="1:25" ht="14.25" customHeight="1">
      <c r="A1073" s="9">
        <v>2022</v>
      </c>
      <c r="B1073" s="10" t="s">
        <v>582</v>
      </c>
      <c r="C1073" s="9" t="s">
        <v>190</v>
      </c>
      <c r="D1073" s="9" t="s">
        <v>21</v>
      </c>
      <c r="E1073" s="11" t="s">
        <v>151</v>
      </c>
      <c r="F1073" s="60" t="s">
        <v>581</v>
      </c>
      <c r="G1073" s="9" t="s">
        <v>20</v>
      </c>
      <c r="H1073" s="58">
        <v>2619217</v>
      </c>
      <c r="I1073" s="58"/>
      <c r="J1073" s="58">
        <v>71109656</v>
      </c>
      <c r="K1073" s="58">
        <v>68444239</v>
      </c>
      <c r="L1073" s="58">
        <v>81556201</v>
      </c>
      <c r="M1073" s="58">
        <v>71373440</v>
      </c>
      <c r="N1073" s="57">
        <v>8346014</v>
      </c>
      <c r="O1073" s="62">
        <v>9447</v>
      </c>
      <c r="P1073" s="58">
        <v>4644982</v>
      </c>
      <c r="Q1073" s="58">
        <v>-34234917</v>
      </c>
      <c r="R1073" s="58">
        <v>247663060.8004548</v>
      </c>
      <c r="S1073" s="58">
        <v>213428143.8004548</v>
      </c>
      <c r="T1073" s="58">
        <v>6811424</v>
      </c>
      <c r="U1073" s="196">
        <v>147786</v>
      </c>
      <c r="V1073" s="58">
        <v>22731370</v>
      </c>
      <c r="W1073" s="58">
        <v>-57044368</v>
      </c>
      <c r="X1073" s="61">
        <v>45202</v>
      </c>
      <c r="Y1073" s="10" t="s">
        <v>60</v>
      </c>
    </row>
    <row r="1074" spans="1:25" ht="14.25" customHeight="1">
      <c r="A1074" s="9">
        <v>2022</v>
      </c>
      <c r="B1074" s="10" t="s">
        <v>580</v>
      </c>
      <c r="C1074" s="9" t="s">
        <v>190</v>
      </c>
      <c r="D1074" s="9" t="s">
        <v>21</v>
      </c>
      <c r="E1074" s="11" t="s">
        <v>84</v>
      </c>
      <c r="F1074" s="60" t="s">
        <v>579</v>
      </c>
      <c r="G1074" s="9" t="s">
        <v>20</v>
      </c>
      <c r="H1074" s="58">
        <v>13270637</v>
      </c>
      <c r="I1074" s="58"/>
      <c r="J1074" s="58">
        <v>40508738</v>
      </c>
      <c r="K1074" s="58">
        <v>13045707</v>
      </c>
      <c r="L1074" s="58">
        <v>45996175</v>
      </c>
      <c r="M1074" s="58">
        <v>42056636</v>
      </c>
      <c r="O1074" s="62">
        <v>16471397</v>
      </c>
      <c r="P1074" s="58">
        <v>4375873</v>
      </c>
      <c r="Q1074" s="58">
        <v>-17782223</v>
      </c>
      <c r="R1074" s="58">
        <v>123882575.04199983</v>
      </c>
      <c r="S1074" s="58">
        <v>106100352.04199983</v>
      </c>
      <c r="T1074" s="58">
        <v>3994175</v>
      </c>
      <c r="U1074" s="196"/>
      <c r="V1074" s="58">
        <v>2859801</v>
      </c>
      <c r="W1074" s="58">
        <v>-12146688</v>
      </c>
      <c r="X1074" s="61">
        <v>45007</v>
      </c>
      <c r="Y1074" s="10" t="s">
        <v>60</v>
      </c>
    </row>
    <row r="1075" spans="1:25" ht="14.25" customHeight="1">
      <c r="A1075" s="9">
        <v>2022</v>
      </c>
      <c r="B1075" s="9" t="s">
        <v>1761</v>
      </c>
      <c r="C1075" s="9" t="s">
        <v>53</v>
      </c>
      <c r="D1075" s="9" t="s">
        <v>21</v>
      </c>
      <c r="E1075" s="11" t="s">
        <v>34</v>
      </c>
      <c r="F1075" s="60">
        <v>62896</v>
      </c>
      <c r="G1075" s="9" t="s">
        <v>20</v>
      </c>
      <c r="H1075" s="58">
        <v>28144695</v>
      </c>
      <c r="I1075" s="58"/>
      <c r="J1075" s="58">
        <v>24332753</v>
      </c>
      <c r="K1075" s="58">
        <v>732740</v>
      </c>
      <c r="L1075" s="58">
        <v>37883839</v>
      </c>
      <c r="M1075" s="58">
        <v>27123396</v>
      </c>
      <c r="N1075" s="57"/>
      <c r="O1075" s="62">
        <v>28785657</v>
      </c>
      <c r="P1075" s="58">
        <v>3396951</v>
      </c>
      <c r="Q1075" s="58">
        <v>-4151254</v>
      </c>
      <c r="R1075" s="58">
        <v>41299934.623931624</v>
      </c>
      <c r="S1075" s="58">
        <v>37148680.623931624</v>
      </c>
      <c r="T1075" s="58">
        <v>1060826</v>
      </c>
      <c r="U1075" s="196">
        <v>4604008</v>
      </c>
      <c r="V1075" s="58">
        <v>4551907</v>
      </c>
      <c r="W1075" s="58">
        <v>22020342</v>
      </c>
      <c r="X1075" s="61">
        <v>45013</v>
      </c>
      <c r="Y1075" s="10" t="s">
        <v>60</v>
      </c>
    </row>
    <row r="1076" spans="1:25" ht="14.25" customHeight="1">
      <c r="A1076" s="9">
        <v>2022</v>
      </c>
      <c r="B1076" s="10" t="s">
        <v>578</v>
      </c>
      <c r="C1076" s="9" t="s">
        <v>190</v>
      </c>
      <c r="D1076" s="9" t="s">
        <v>21</v>
      </c>
      <c r="E1076" s="11" t="s">
        <v>34</v>
      </c>
      <c r="F1076" s="60" t="s">
        <v>577</v>
      </c>
      <c r="G1076" s="9" t="s">
        <v>20</v>
      </c>
      <c r="H1076" s="58">
        <v>11743985</v>
      </c>
      <c r="I1076" s="58">
        <v>-949340</v>
      </c>
      <c r="J1076" s="58">
        <v>37484960</v>
      </c>
      <c r="K1076" s="58">
        <v>61837828</v>
      </c>
      <c r="L1076" s="58">
        <v>46262328</v>
      </c>
      <c r="M1076" s="58">
        <v>40331672</v>
      </c>
      <c r="N1076" s="57">
        <v>17667022</v>
      </c>
      <c r="O1076" s="62"/>
      <c r="P1076" s="58">
        <v>3788438</v>
      </c>
      <c r="Q1076" s="58">
        <v>-18309709</v>
      </c>
      <c r="R1076" s="58">
        <v>123989701.83287404</v>
      </c>
      <c r="S1076" s="58">
        <v>105679992.83287404</v>
      </c>
      <c r="T1076" s="58">
        <v>3737859</v>
      </c>
      <c r="U1076" s="196">
        <v>-1186.087066947101</v>
      </c>
      <c r="V1076" s="58">
        <v>5539709.9129330525</v>
      </c>
      <c r="W1076" s="58">
        <v>-15848458</v>
      </c>
      <c r="X1076" s="61">
        <v>45231</v>
      </c>
      <c r="Y1076" s="9" t="s">
        <v>115</v>
      </c>
    </row>
    <row r="1077" spans="1:25" ht="14.25" customHeight="1">
      <c r="A1077" s="9">
        <v>2022</v>
      </c>
      <c r="B1077" s="9" t="s">
        <v>1760</v>
      </c>
      <c r="C1077" s="9" t="s">
        <v>53</v>
      </c>
      <c r="D1077" s="9" t="s">
        <v>21</v>
      </c>
      <c r="E1077" s="11" t="s">
        <v>76</v>
      </c>
      <c r="F1077" s="60">
        <v>62938</v>
      </c>
      <c r="G1077" s="9" t="s">
        <v>20</v>
      </c>
      <c r="H1077" s="58">
        <v>122564233</v>
      </c>
      <c r="I1077" s="58">
        <v>-8714100</v>
      </c>
      <c r="J1077" s="58">
        <v>186401611</v>
      </c>
      <c r="K1077" s="58">
        <v>311787058</v>
      </c>
      <c r="L1077" s="58">
        <v>785951397</v>
      </c>
      <c r="M1077" s="58">
        <v>198225326</v>
      </c>
      <c r="N1077" s="57"/>
      <c r="O1077" s="62">
        <v>119838857</v>
      </c>
      <c r="P1077" s="58">
        <v>24758552</v>
      </c>
      <c r="Q1077" s="58">
        <v>-275842964</v>
      </c>
      <c r="R1077" s="58">
        <v>1182041631</v>
      </c>
      <c r="S1077" s="58">
        <v>906198667</v>
      </c>
      <c r="T1077" s="58">
        <v>45880738</v>
      </c>
      <c r="U1077" s="196">
        <v>129464259</v>
      </c>
      <c r="V1077" s="58">
        <v>213185928</v>
      </c>
      <c r="W1077" s="58">
        <v>217310253</v>
      </c>
      <c r="X1077" s="61">
        <v>44994</v>
      </c>
      <c r="Y1077" s="9"/>
    </row>
    <row r="1078" spans="1:25" ht="14.25" customHeight="1">
      <c r="A1078" s="9">
        <v>2022</v>
      </c>
      <c r="B1078" s="10" t="s">
        <v>576</v>
      </c>
      <c r="C1078" s="9" t="s">
        <v>190</v>
      </c>
      <c r="D1078" s="9" t="s">
        <v>21</v>
      </c>
      <c r="E1078" s="11" t="s">
        <v>76</v>
      </c>
      <c r="F1078" s="60" t="s">
        <v>575</v>
      </c>
      <c r="G1078" s="9" t="s">
        <v>20</v>
      </c>
      <c r="H1078" s="58">
        <v>40142397</v>
      </c>
      <c r="I1078" s="58"/>
      <c r="J1078" s="58">
        <v>135000882</v>
      </c>
      <c r="K1078" s="58">
        <v>23397884</v>
      </c>
      <c r="L1078" s="58">
        <v>187795099</v>
      </c>
      <c r="M1078" s="58">
        <v>138284334</v>
      </c>
      <c r="N1078" s="57">
        <v>58799104</v>
      </c>
      <c r="O1078" s="62"/>
      <c r="P1078" s="58">
        <v>19483490</v>
      </c>
      <c r="Q1078" s="58">
        <v>-64359000</v>
      </c>
      <c r="R1078" s="58">
        <v>445628859.74452084</v>
      </c>
      <c r="S1078" s="58">
        <v>381269859.74452084</v>
      </c>
      <c r="T1078" s="58">
        <v>15051365</v>
      </c>
      <c r="U1078" s="196"/>
      <c r="V1078" s="58">
        <v>16384119</v>
      </c>
      <c r="W1078" s="58">
        <v>-67560906</v>
      </c>
      <c r="X1078" s="61">
        <v>44946</v>
      </c>
      <c r="Y1078" s="10" t="s">
        <v>60</v>
      </c>
    </row>
    <row r="1079" spans="1:25" ht="14.25" customHeight="1">
      <c r="A1079" s="9">
        <v>2022</v>
      </c>
      <c r="B1079" s="10" t="s">
        <v>574</v>
      </c>
      <c r="C1079" s="9" t="s">
        <v>190</v>
      </c>
      <c r="D1079" s="9" t="s">
        <v>21</v>
      </c>
      <c r="E1079" s="11" t="s">
        <v>76</v>
      </c>
      <c r="F1079" s="60" t="s">
        <v>573</v>
      </c>
      <c r="G1079" s="9" t="s">
        <v>20</v>
      </c>
      <c r="H1079" s="58">
        <v>19030400</v>
      </c>
      <c r="I1079" s="58">
        <v>-4940358</v>
      </c>
      <c r="J1079" s="58">
        <v>144067445</v>
      </c>
      <c r="K1079" s="58">
        <v>260105261</v>
      </c>
      <c r="L1079" s="58">
        <v>215728082</v>
      </c>
      <c r="M1079" s="58">
        <v>139986722</v>
      </c>
      <c r="N1079" s="57">
        <v>24270038</v>
      </c>
      <c r="O1079" s="62"/>
      <c r="P1079" s="58">
        <v>11823658</v>
      </c>
      <c r="Q1079" s="58">
        <v>-67120000</v>
      </c>
      <c r="R1079" s="58">
        <v>460929728.2550863</v>
      </c>
      <c r="S1079" s="58">
        <v>393809728.2550863</v>
      </c>
      <c r="T1079" s="58">
        <v>15213772</v>
      </c>
      <c r="U1079" s="196"/>
      <c r="V1079" s="58"/>
      <c r="W1079" s="58">
        <v>-94952562</v>
      </c>
      <c r="X1079" s="61">
        <v>44949</v>
      </c>
      <c r="Y1079" s="10" t="s">
        <v>60</v>
      </c>
    </row>
    <row r="1080" spans="1:25" ht="14.25" customHeight="1">
      <c r="A1080" s="9">
        <v>2022</v>
      </c>
      <c r="B1080" s="10" t="s">
        <v>2191</v>
      </c>
      <c r="C1080" s="9" t="s">
        <v>5582</v>
      </c>
      <c r="D1080" s="9" t="s">
        <v>21</v>
      </c>
      <c r="E1080" s="11" t="s">
        <v>71</v>
      </c>
      <c r="F1080" s="60" t="s">
        <v>5596</v>
      </c>
      <c r="G1080" s="9" t="s">
        <v>20</v>
      </c>
      <c r="H1080" s="58">
        <v>13839598</v>
      </c>
      <c r="I1080" s="58"/>
      <c r="J1080" s="58">
        <v>8139677</v>
      </c>
      <c r="K1080" s="58">
        <v>347981</v>
      </c>
      <c r="L1080" s="58">
        <v>11376092</v>
      </c>
      <c r="M1080" s="58">
        <v>9369913</v>
      </c>
      <c r="N1080" s="57"/>
      <c r="O1080" s="62">
        <v>15647052</v>
      </c>
      <c r="P1080" s="58">
        <v>2121572</v>
      </c>
      <c r="Q1080" s="58">
        <v>-344253</v>
      </c>
      <c r="R1080" s="58">
        <v>1990602</v>
      </c>
      <c r="S1080" s="58">
        <v>1646349</v>
      </c>
      <c r="T1080" s="58">
        <v>766008</v>
      </c>
      <c r="U1080" s="196">
        <v>640604</v>
      </c>
      <c r="V1080" s="58">
        <v>408910</v>
      </c>
      <c r="W1080" s="58">
        <v>14305581</v>
      </c>
      <c r="X1080" s="61">
        <v>45098</v>
      </c>
      <c r="Y1080" s="10" t="s">
        <v>60</v>
      </c>
    </row>
    <row r="1081" spans="1:25" ht="14.25" customHeight="1">
      <c r="A1081" s="9">
        <v>2022</v>
      </c>
      <c r="B1081" s="10" t="s">
        <v>5112</v>
      </c>
      <c r="C1081" s="10" t="s">
        <v>190</v>
      </c>
      <c r="D1081" s="9" t="s">
        <v>21</v>
      </c>
      <c r="E1081" s="11" t="s">
        <v>71</v>
      </c>
      <c r="F1081" s="60" t="s">
        <v>5711</v>
      </c>
      <c r="G1081" s="9" t="s">
        <v>20</v>
      </c>
      <c r="H1081" s="58">
        <v>4112074</v>
      </c>
      <c r="I1081" s="58"/>
      <c r="J1081" s="58">
        <v>9748402</v>
      </c>
      <c r="K1081" s="58">
        <v>17535451</v>
      </c>
      <c r="L1081" s="58">
        <v>11895237</v>
      </c>
      <c r="M1081" s="58">
        <v>9844598</v>
      </c>
      <c r="O1081" s="62">
        <v>4562371</v>
      </c>
      <c r="P1081" s="58">
        <v>426846</v>
      </c>
      <c r="Q1081" s="58">
        <v>-4860494</v>
      </c>
      <c r="R1081" s="58">
        <v>33809784.369932331</v>
      </c>
      <c r="S1081" s="58">
        <v>28949290.369932331</v>
      </c>
      <c r="T1081" s="58">
        <v>819069</v>
      </c>
      <c r="U1081" s="196"/>
      <c r="V1081" s="58">
        <v>2576576</v>
      </c>
      <c r="W1081" s="58">
        <v>-3952885</v>
      </c>
      <c r="X1081" s="61">
        <v>44903</v>
      </c>
      <c r="Y1081" s="10" t="s">
        <v>60</v>
      </c>
    </row>
    <row r="1082" spans="1:25" ht="14.25" customHeight="1">
      <c r="A1082" s="9">
        <v>2022</v>
      </c>
      <c r="B1082" s="30" t="s">
        <v>5441</v>
      </c>
      <c r="C1082" s="9" t="s">
        <v>190</v>
      </c>
      <c r="D1082" s="9" t="s">
        <v>21</v>
      </c>
      <c r="E1082" s="11" t="s">
        <v>71</v>
      </c>
      <c r="F1082" s="60" t="s">
        <v>5442</v>
      </c>
      <c r="G1082" s="9" t="s">
        <v>20</v>
      </c>
      <c r="H1082" s="58">
        <v>6883843</v>
      </c>
      <c r="I1082" s="58">
        <v>-85000</v>
      </c>
      <c r="J1082" s="58">
        <v>25554620</v>
      </c>
      <c r="K1082" s="58">
        <v>47621059</v>
      </c>
      <c r="L1082" s="58">
        <v>31694246</v>
      </c>
      <c r="M1082" s="58">
        <v>27728543</v>
      </c>
      <c r="O1082" s="62">
        <v>8963290</v>
      </c>
      <c r="P1082" s="58">
        <v>2139952</v>
      </c>
      <c r="Q1082" s="58">
        <v>-13034473</v>
      </c>
      <c r="R1082" s="58">
        <v>91446926</v>
      </c>
      <c r="S1082" s="58">
        <v>78412453</v>
      </c>
      <c r="T1082" s="58">
        <v>2527293</v>
      </c>
      <c r="U1082" s="196"/>
      <c r="V1082" s="58">
        <v>1200216</v>
      </c>
      <c r="W1082" s="58">
        <v>-15464802</v>
      </c>
      <c r="X1082" s="61">
        <v>44975</v>
      </c>
      <c r="Y1082" s="10" t="s">
        <v>60</v>
      </c>
    </row>
    <row r="1083" spans="1:25" ht="14.25" customHeight="1">
      <c r="A1083" s="9">
        <v>2022</v>
      </c>
      <c r="B1083" s="30" t="s">
        <v>5042</v>
      </c>
      <c r="C1083" s="9" t="s">
        <v>190</v>
      </c>
      <c r="D1083" s="9" t="s">
        <v>21</v>
      </c>
      <c r="E1083" s="11" t="s">
        <v>327</v>
      </c>
      <c r="F1083" s="60" t="s">
        <v>571</v>
      </c>
      <c r="G1083" s="9" t="s">
        <v>20</v>
      </c>
      <c r="H1083" s="58">
        <v>1601165</v>
      </c>
      <c r="I1083" s="58">
        <v>-25000</v>
      </c>
      <c r="J1083" s="58">
        <v>1598047</v>
      </c>
      <c r="K1083" s="58">
        <v>676802</v>
      </c>
      <c r="L1083" s="58">
        <v>1850664</v>
      </c>
      <c r="M1083" s="58">
        <v>1736468</v>
      </c>
      <c r="O1083" s="62">
        <v>1699834</v>
      </c>
      <c r="P1083" s="58">
        <v>77992</v>
      </c>
      <c r="Q1083" s="58">
        <v>-588376</v>
      </c>
      <c r="R1083" s="58">
        <v>4105248</v>
      </c>
      <c r="S1083" s="58">
        <v>3516872</v>
      </c>
      <c r="T1083" s="58">
        <v>133413</v>
      </c>
      <c r="U1083" s="196"/>
      <c r="V1083" s="58"/>
      <c r="W1083" s="58">
        <v>669418</v>
      </c>
      <c r="X1083" s="61">
        <v>44991</v>
      </c>
      <c r="Y1083" s="10" t="s">
        <v>60</v>
      </c>
    </row>
    <row r="1084" spans="1:25" ht="14.25" customHeight="1">
      <c r="A1084" s="9">
        <v>2022</v>
      </c>
      <c r="B1084" s="10" t="s">
        <v>572</v>
      </c>
      <c r="C1084" s="9" t="s">
        <v>190</v>
      </c>
      <c r="D1084" s="9" t="s">
        <v>21</v>
      </c>
      <c r="E1084" s="11" t="s">
        <v>220</v>
      </c>
      <c r="F1084" s="60" t="s">
        <v>5578</v>
      </c>
      <c r="G1084" s="9" t="s">
        <v>20</v>
      </c>
      <c r="H1084" s="58">
        <v>2426912</v>
      </c>
      <c r="I1084" s="58">
        <v>-1133714</v>
      </c>
      <c r="J1084" s="58">
        <v>9529135</v>
      </c>
      <c r="K1084" s="58">
        <v>12016244</v>
      </c>
      <c r="L1084" s="58">
        <v>12793738</v>
      </c>
      <c r="M1084" s="58">
        <v>10014381</v>
      </c>
      <c r="O1084" s="62">
        <v>3589165</v>
      </c>
      <c r="P1084" s="58">
        <v>847009</v>
      </c>
      <c r="Q1084" s="58">
        <v>-4422757</v>
      </c>
      <c r="R1084" s="58">
        <v>27253951.233552635</v>
      </c>
      <c r="S1084" s="58">
        <v>22831194.233552635</v>
      </c>
      <c r="T1084" s="58">
        <v>892676</v>
      </c>
      <c r="U1084" s="196"/>
      <c r="V1084" s="58">
        <v>748699</v>
      </c>
      <c r="W1084" s="58">
        <v>-4397865</v>
      </c>
      <c r="X1084" s="61">
        <v>45016</v>
      </c>
      <c r="Y1084" s="10" t="s">
        <v>60</v>
      </c>
    </row>
    <row r="1085" spans="1:25" ht="14.25" customHeight="1">
      <c r="A1085" s="9">
        <v>2022</v>
      </c>
      <c r="B1085" s="10" t="s">
        <v>570</v>
      </c>
      <c r="C1085" s="9" t="s">
        <v>190</v>
      </c>
      <c r="D1085" s="9" t="s">
        <v>21</v>
      </c>
      <c r="E1085" s="11" t="s">
        <v>34</v>
      </c>
      <c r="F1085" s="60" t="s">
        <v>569</v>
      </c>
      <c r="G1085" s="9" t="s">
        <v>20</v>
      </c>
      <c r="H1085" s="58">
        <v>44455091</v>
      </c>
      <c r="I1085" s="58"/>
      <c r="J1085" s="58">
        <v>209758366</v>
      </c>
      <c r="K1085" s="58">
        <v>247759333</v>
      </c>
      <c r="L1085" s="58">
        <v>237884317</v>
      </c>
      <c r="M1085" s="58">
        <v>215231072</v>
      </c>
      <c r="O1085" s="62">
        <v>83311942</v>
      </c>
      <c r="P1085" s="58">
        <v>19044319</v>
      </c>
      <c r="Q1085" s="58">
        <v>-100295825</v>
      </c>
      <c r="R1085" s="58">
        <v>685149823.07692313</v>
      </c>
      <c r="S1085" s="58">
        <v>584853998.07692313</v>
      </c>
      <c r="T1085" s="58">
        <v>20817311</v>
      </c>
      <c r="U1085" s="196">
        <v>-6769.9126984126988</v>
      </c>
      <c r="V1085" s="58">
        <v>47965160.08730159</v>
      </c>
      <c r="W1085" s="58">
        <v>-149396709</v>
      </c>
      <c r="X1085" s="61">
        <v>44998</v>
      </c>
      <c r="Y1085" s="9" t="s">
        <v>115</v>
      </c>
    </row>
    <row r="1086" spans="1:25" ht="14.25" customHeight="1">
      <c r="A1086" s="9">
        <v>2022</v>
      </c>
      <c r="B1086" s="9" t="s">
        <v>1759</v>
      </c>
      <c r="C1086" s="9" t="s">
        <v>53</v>
      </c>
      <c r="D1086" s="9" t="s">
        <v>21</v>
      </c>
      <c r="E1086" s="11" t="s">
        <v>52</v>
      </c>
      <c r="F1086" s="60">
        <v>64000</v>
      </c>
      <c r="G1086" s="9" t="s">
        <v>20</v>
      </c>
      <c r="H1086" s="58">
        <v>325211000</v>
      </c>
      <c r="I1086" s="58">
        <v>-36010000</v>
      </c>
      <c r="J1086" s="58">
        <v>498315000</v>
      </c>
      <c r="K1086" s="58">
        <v>1586706000</v>
      </c>
      <c r="L1086" s="58">
        <v>1481024000</v>
      </c>
      <c r="M1086" s="58">
        <v>574158000</v>
      </c>
      <c r="N1086" s="57"/>
      <c r="O1086" s="62">
        <v>314185000</v>
      </c>
      <c r="P1086" s="58">
        <v>44542000</v>
      </c>
      <c r="Q1086" s="58">
        <v>-740591000</v>
      </c>
      <c r="R1086" s="58">
        <v>4065261000</v>
      </c>
      <c r="S1086" s="58">
        <v>3324670000</v>
      </c>
      <c r="T1086" s="58">
        <v>125634000</v>
      </c>
      <c r="U1086" s="196">
        <v>74807000</v>
      </c>
      <c r="V1086" s="58">
        <v>271612000</v>
      </c>
      <c r="W1086" s="58">
        <v>-138767000</v>
      </c>
      <c r="X1086" s="61">
        <v>45015</v>
      </c>
      <c r="Y1086" s="9"/>
    </row>
    <row r="1087" spans="1:25" ht="14.25" customHeight="1">
      <c r="A1087" s="51">
        <v>2022</v>
      </c>
      <c r="B1087" s="132" t="s">
        <v>121</v>
      </c>
      <c r="C1087" s="51" t="s">
        <v>54</v>
      </c>
      <c r="D1087" s="51" t="s">
        <v>21</v>
      </c>
      <c r="E1087" s="51" t="s">
        <v>52</v>
      </c>
      <c r="F1087" s="127">
        <v>99058</v>
      </c>
      <c r="G1087" s="51" t="s">
        <v>20</v>
      </c>
      <c r="H1087" s="128">
        <v>18287964</v>
      </c>
      <c r="I1087" s="128"/>
      <c r="J1087" s="128">
        <v>15696424</v>
      </c>
      <c r="K1087" s="128">
        <v>5402666</v>
      </c>
      <c r="L1087" s="128">
        <v>153790579</v>
      </c>
      <c r="M1087" s="128">
        <v>12385393</v>
      </c>
      <c r="N1087" s="133"/>
      <c r="O1087" s="130">
        <v>14461688</v>
      </c>
      <c r="P1087" s="128">
        <v>1629449</v>
      </c>
      <c r="Q1087" s="128">
        <v>-10774039</v>
      </c>
      <c r="R1087" s="128">
        <v>92007164.816396251</v>
      </c>
      <c r="S1087" s="128">
        <v>81233125.816396251</v>
      </c>
      <c r="T1087" s="128">
        <v>1797626</v>
      </c>
      <c r="U1087" s="196">
        <v>6840334</v>
      </c>
      <c r="V1087" s="128">
        <v>9939905</v>
      </c>
      <c r="W1087" s="128">
        <v>-133886</v>
      </c>
      <c r="X1087" s="131">
        <v>44944</v>
      </c>
      <c r="Y1087" s="132" t="s">
        <v>60</v>
      </c>
    </row>
    <row r="1088" spans="1:25" ht="14.25" customHeight="1">
      <c r="A1088" s="9">
        <v>2022</v>
      </c>
      <c r="B1088" s="10" t="s">
        <v>568</v>
      </c>
      <c r="C1088" s="9" t="s">
        <v>190</v>
      </c>
      <c r="D1088" s="9" t="s">
        <v>21</v>
      </c>
      <c r="E1088" s="11" t="s">
        <v>52</v>
      </c>
      <c r="F1088" s="60" t="s">
        <v>567</v>
      </c>
      <c r="G1088" s="9" t="s">
        <v>20</v>
      </c>
      <c r="H1088" s="58">
        <v>64688171</v>
      </c>
      <c r="I1088" s="58">
        <v>-2660202</v>
      </c>
      <c r="J1088" s="58">
        <v>639401977</v>
      </c>
      <c r="K1088" s="58">
        <v>564746286</v>
      </c>
      <c r="L1088" s="58">
        <v>745971026</v>
      </c>
      <c r="M1088" s="58">
        <v>622845963</v>
      </c>
      <c r="N1088" s="57">
        <v>205982555</v>
      </c>
      <c r="O1088" s="62"/>
      <c r="P1088" s="58">
        <v>165166751</v>
      </c>
      <c r="Q1088" s="58">
        <v>-247054000</v>
      </c>
      <c r="R1088" s="58">
        <v>1691364542.3032722</v>
      </c>
      <c r="S1088" s="58">
        <v>1444310542.3032722</v>
      </c>
      <c r="T1088" s="58">
        <v>56442777</v>
      </c>
      <c r="U1088" s="196">
        <v>133906497</v>
      </c>
      <c r="V1088" s="58">
        <v>442140012</v>
      </c>
      <c r="W1088" s="58">
        <v>-919473356</v>
      </c>
      <c r="X1088" s="61">
        <v>45001</v>
      </c>
      <c r="Y1088" s="10" t="s">
        <v>60</v>
      </c>
    </row>
    <row r="1089" spans="1:25" ht="14.25" customHeight="1">
      <c r="A1089" s="9">
        <v>2022</v>
      </c>
      <c r="B1089" s="10" t="s">
        <v>1659</v>
      </c>
      <c r="C1089" s="9" t="s">
        <v>55</v>
      </c>
      <c r="D1089" s="9" t="s">
        <v>21</v>
      </c>
      <c r="E1089" s="11" t="s">
        <v>52</v>
      </c>
      <c r="F1089" s="60" t="s">
        <v>57</v>
      </c>
      <c r="G1089" s="9" t="s">
        <v>20</v>
      </c>
      <c r="H1089" s="58">
        <v>335449000</v>
      </c>
      <c r="I1089" s="58">
        <v>-162527000</v>
      </c>
      <c r="J1089" s="58">
        <v>2721067000</v>
      </c>
      <c r="K1089" s="58">
        <v>3008138000</v>
      </c>
      <c r="L1089" s="58">
        <v>4094287000</v>
      </c>
      <c r="M1089" s="58">
        <v>3052434000</v>
      </c>
      <c r="N1089" s="57"/>
      <c r="O1089" s="62">
        <v>927249000</v>
      </c>
      <c r="P1089" s="58">
        <v>567436000</v>
      </c>
      <c r="Q1089" s="58">
        <v>-403532000</v>
      </c>
      <c r="R1089" s="58">
        <v>12454691358</v>
      </c>
      <c r="S1089" s="58">
        <v>12051159358</v>
      </c>
      <c r="T1089" s="58">
        <v>286792000</v>
      </c>
      <c r="U1089" s="196"/>
      <c r="V1089" s="58">
        <v>147206000</v>
      </c>
      <c r="W1089" s="58">
        <v>-1616628000</v>
      </c>
      <c r="X1089" s="61">
        <v>45266</v>
      </c>
      <c r="Y1089" s="10" t="s">
        <v>60</v>
      </c>
    </row>
    <row r="1090" spans="1:25" ht="14.25" customHeight="1">
      <c r="A1090" s="51">
        <v>2022</v>
      </c>
      <c r="B1090" s="132" t="s">
        <v>566</v>
      </c>
      <c r="C1090" s="51" t="s">
        <v>190</v>
      </c>
      <c r="D1090" s="51" t="s">
        <v>21</v>
      </c>
      <c r="E1090" s="51" t="s">
        <v>52</v>
      </c>
      <c r="F1090" s="127" t="s">
        <v>565</v>
      </c>
      <c r="G1090" s="51" t="s">
        <v>20</v>
      </c>
      <c r="H1090" s="128">
        <v>94893607</v>
      </c>
      <c r="I1090" s="128">
        <v>-456863</v>
      </c>
      <c r="J1090" s="128">
        <v>110423358</v>
      </c>
      <c r="K1090" s="128">
        <v>1390000</v>
      </c>
      <c r="L1090" s="128">
        <v>169868649</v>
      </c>
      <c r="M1090" s="128">
        <v>121873722</v>
      </c>
      <c r="N1090" s="133">
        <v>81279621</v>
      </c>
      <c r="O1090" s="130"/>
      <c r="P1090" s="133"/>
      <c r="Q1090" s="133"/>
      <c r="R1090" s="133"/>
      <c r="S1090" s="133"/>
      <c r="T1090" s="133"/>
      <c r="U1090" s="200"/>
      <c r="V1090" s="133"/>
      <c r="W1090" s="133"/>
      <c r="X1090" s="133"/>
      <c r="Y1090" s="133"/>
    </row>
    <row r="1091" spans="1:25" ht="14.25" customHeight="1">
      <c r="A1091" s="51">
        <v>2022</v>
      </c>
      <c r="B1091" s="132" t="s">
        <v>23</v>
      </c>
      <c r="C1091" s="51" t="s">
        <v>54</v>
      </c>
      <c r="D1091" s="51" t="s">
        <v>21</v>
      </c>
      <c r="E1091" s="51" t="s">
        <v>52</v>
      </c>
      <c r="F1091" s="127">
        <v>99059</v>
      </c>
      <c r="G1091" s="51" t="s">
        <v>20</v>
      </c>
      <c r="H1091" s="128">
        <v>4405238</v>
      </c>
      <c r="I1091" s="128"/>
      <c r="J1091" s="128">
        <v>18753337</v>
      </c>
      <c r="K1091" s="128">
        <v>2015566</v>
      </c>
      <c r="L1091" s="128">
        <v>26651853</v>
      </c>
      <c r="M1091" s="128">
        <v>21492683</v>
      </c>
      <c r="N1091" s="134">
        <v>18497481</v>
      </c>
      <c r="O1091" s="130"/>
      <c r="P1091" s="128">
        <v>865552</v>
      </c>
      <c r="Q1091" s="128">
        <v>-5123901</v>
      </c>
      <c r="R1091" s="128">
        <v>43756626.81468831</v>
      </c>
      <c r="S1091" s="128">
        <v>38632725.81468831</v>
      </c>
      <c r="T1091" s="128">
        <v>1828366</v>
      </c>
      <c r="U1091" s="196">
        <v>3129348</v>
      </c>
      <c r="V1091" s="128">
        <v>3805960</v>
      </c>
      <c r="W1091" s="128">
        <v>-1722254</v>
      </c>
      <c r="X1091" s="131">
        <v>44924</v>
      </c>
      <c r="Y1091" s="132" t="s">
        <v>60</v>
      </c>
    </row>
    <row r="1092" spans="1:25" ht="14.25" customHeight="1">
      <c r="A1092" s="9">
        <v>2022</v>
      </c>
      <c r="B1092" s="10" t="s">
        <v>120</v>
      </c>
      <c r="C1092" s="9" t="s">
        <v>54</v>
      </c>
      <c r="D1092" s="9" t="s">
        <v>21</v>
      </c>
      <c r="E1092" s="11" t="s">
        <v>52</v>
      </c>
      <c r="F1092" s="60">
        <v>99060</v>
      </c>
      <c r="G1092" s="9" t="s">
        <v>20</v>
      </c>
      <c r="H1092" s="58">
        <v>48521510</v>
      </c>
      <c r="I1092" s="58">
        <v>-5353836</v>
      </c>
      <c r="J1092" s="58">
        <v>251079433</v>
      </c>
      <c r="K1092" s="58">
        <v>81305866</v>
      </c>
      <c r="L1092" s="58">
        <v>258375039</v>
      </c>
      <c r="M1092" s="58">
        <v>249649234</v>
      </c>
      <c r="N1092" s="57"/>
      <c r="O1092" s="62">
        <v>49302739</v>
      </c>
      <c r="P1092" s="58">
        <v>11071364</v>
      </c>
      <c r="Q1092" s="58">
        <v>-363264160</v>
      </c>
      <c r="R1092" s="58">
        <v>1348049811</v>
      </c>
      <c r="S1092" s="58">
        <v>984785651</v>
      </c>
      <c r="T1092" s="58">
        <v>51424029</v>
      </c>
      <c r="U1092" s="196">
        <v>69642320</v>
      </c>
      <c r="V1092" s="58">
        <v>267191565</v>
      </c>
      <c r="W1092" s="58">
        <v>-640785780</v>
      </c>
      <c r="X1092" s="61">
        <v>44991</v>
      </c>
      <c r="Y1092" s="9"/>
    </row>
    <row r="1093" spans="1:25" ht="14.25" customHeight="1">
      <c r="A1093" s="9">
        <v>2022</v>
      </c>
      <c r="B1093" s="10" t="s">
        <v>564</v>
      </c>
      <c r="C1093" s="9" t="s">
        <v>190</v>
      </c>
      <c r="D1093" s="9" t="s">
        <v>21</v>
      </c>
      <c r="E1093" s="11" t="s">
        <v>134</v>
      </c>
      <c r="F1093" s="60" t="s">
        <v>563</v>
      </c>
      <c r="G1093" s="9" t="s">
        <v>20</v>
      </c>
      <c r="H1093" s="58">
        <v>69783414</v>
      </c>
      <c r="I1093" s="58"/>
      <c r="J1093" s="58">
        <v>331756362</v>
      </c>
      <c r="K1093" s="58">
        <v>97701608</v>
      </c>
      <c r="L1093" s="58">
        <v>375314106</v>
      </c>
      <c r="M1093" s="58">
        <v>348072760</v>
      </c>
      <c r="N1093" s="57"/>
      <c r="O1093" s="62">
        <v>100548414</v>
      </c>
      <c r="P1093" s="58">
        <v>26024582</v>
      </c>
      <c r="Q1093" s="58">
        <v>-162824910</v>
      </c>
      <c r="R1093" s="58">
        <v>1125458308.7993422</v>
      </c>
      <c r="S1093" s="58">
        <v>962633398.79934216</v>
      </c>
      <c r="T1093" s="58">
        <v>32098706</v>
      </c>
      <c r="U1093" s="196">
        <v>-11011.952380952382</v>
      </c>
      <c r="V1093" s="58">
        <v>94003753.047619045</v>
      </c>
      <c r="W1093" s="58">
        <v>-259581739</v>
      </c>
      <c r="X1093" s="61">
        <v>44987</v>
      </c>
      <c r="Y1093" s="10" t="s">
        <v>115</v>
      </c>
    </row>
    <row r="1094" spans="1:25" ht="14.25" customHeight="1">
      <c r="A1094" s="9">
        <v>2022</v>
      </c>
      <c r="B1094" s="10" t="s">
        <v>562</v>
      </c>
      <c r="C1094" s="9" t="s">
        <v>190</v>
      </c>
      <c r="D1094" s="9" t="s">
        <v>21</v>
      </c>
      <c r="E1094" s="11" t="s">
        <v>78</v>
      </c>
      <c r="F1094" s="60" t="s">
        <v>561</v>
      </c>
      <c r="G1094" s="9" t="s">
        <v>20</v>
      </c>
      <c r="H1094" s="58">
        <v>8461686</v>
      </c>
      <c r="I1094" s="58">
        <v>-235849</v>
      </c>
      <c r="J1094" s="58">
        <v>33524984</v>
      </c>
      <c r="K1094" s="58">
        <v>17655494</v>
      </c>
      <c r="L1094" s="58">
        <v>40314257</v>
      </c>
      <c r="M1094" s="58">
        <v>34664272</v>
      </c>
      <c r="O1094" s="62">
        <v>13372661</v>
      </c>
      <c r="P1094" s="58">
        <v>8871954</v>
      </c>
      <c r="Q1094" s="58">
        <v>-18643677</v>
      </c>
      <c r="R1094" s="58">
        <v>124539129.95951417</v>
      </c>
      <c r="S1094" s="58">
        <v>105895452.95951417</v>
      </c>
      <c r="T1094" s="58">
        <v>3753740</v>
      </c>
      <c r="U1094" s="196">
        <v>-1137</v>
      </c>
      <c r="V1094" s="58">
        <v>142125</v>
      </c>
      <c r="W1094" s="58">
        <v>-14582451</v>
      </c>
      <c r="X1094" s="61">
        <v>45263</v>
      </c>
      <c r="Y1094" s="9" t="s">
        <v>115</v>
      </c>
    </row>
    <row r="1095" spans="1:25" ht="14.25" customHeight="1">
      <c r="A1095" s="9">
        <v>2022</v>
      </c>
      <c r="B1095" s="30" t="s">
        <v>2192</v>
      </c>
      <c r="C1095" s="9" t="s">
        <v>53</v>
      </c>
      <c r="D1095" s="9" t="s">
        <v>21</v>
      </c>
      <c r="E1095" s="11" t="s">
        <v>182</v>
      </c>
      <c r="F1095" s="60">
        <v>64224</v>
      </c>
      <c r="G1095" s="9" t="s">
        <v>20</v>
      </c>
      <c r="H1095" s="58">
        <v>61199670</v>
      </c>
      <c r="I1095" s="58">
        <v>-34881666</v>
      </c>
      <c r="J1095" s="58">
        <v>123820443</v>
      </c>
      <c r="K1095" s="58">
        <v>178757030</v>
      </c>
      <c r="L1095" s="58">
        <v>228650718</v>
      </c>
      <c r="M1095" s="58">
        <v>164208401</v>
      </c>
      <c r="N1095" s="57"/>
      <c r="O1095" s="62">
        <v>61594027</v>
      </c>
      <c r="P1095" s="58">
        <v>22770777</v>
      </c>
      <c r="Q1095" s="58">
        <v>-138156312</v>
      </c>
      <c r="R1095" s="58">
        <v>772961085</v>
      </c>
      <c r="S1095" s="58">
        <v>634804773</v>
      </c>
      <c r="T1095" s="58">
        <v>26354573</v>
      </c>
      <c r="U1095" s="196">
        <v>4204222</v>
      </c>
      <c r="V1095" s="58">
        <v>21262486</v>
      </c>
      <c r="W1095" s="58">
        <v>-103025546</v>
      </c>
      <c r="X1095" s="61">
        <v>45181</v>
      </c>
      <c r="Y1095" s="10" t="s">
        <v>60</v>
      </c>
    </row>
    <row r="1096" spans="1:25" ht="14.25" customHeight="1">
      <c r="A1096" s="9">
        <v>2022</v>
      </c>
      <c r="B1096" s="10" t="s">
        <v>560</v>
      </c>
      <c r="C1096" s="9" t="s">
        <v>190</v>
      </c>
      <c r="D1096" s="9" t="s">
        <v>21</v>
      </c>
      <c r="E1096" s="11" t="s">
        <v>182</v>
      </c>
      <c r="F1096" s="60" t="s">
        <v>559</v>
      </c>
      <c r="G1096" s="9" t="s">
        <v>20</v>
      </c>
      <c r="H1096" s="58">
        <v>33670164</v>
      </c>
      <c r="I1096" s="58"/>
      <c r="J1096" s="58">
        <v>129138838</v>
      </c>
      <c r="K1096" s="58">
        <v>61295156</v>
      </c>
      <c r="L1096" s="58">
        <v>150393737</v>
      </c>
      <c r="M1096" s="58">
        <v>141515979</v>
      </c>
      <c r="O1096" s="62">
        <v>56065577</v>
      </c>
      <c r="P1096" s="58">
        <v>15194061</v>
      </c>
      <c r="Q1096" s="58">
        <v>-56412763</v>
      </c>
      <c r="R1096" s="58">
        <v>377893652.22672069</v>
      </c>
      <c r="S1096" s="58">
        <v>321480889.22672069</v>
      </c>
      <c r="T1096" s="58">
        <v>11007405</v>
      </c>
      <c r="U1096" s="196">
        <v>-3485.936507936508</v>
      </c>
      <c r="V1096" s="58">
        <v>28143014.063492063</v>
      </c>
      <c r="W1096" s="58">
        <v>-64154243</v>
      </c>
      <c r="X1096" s="61">
        <v>45270</v>
      </c>
      <c r="Y1096" s="9" t="s">
        <v>115</v>
      </c>
    </row>
    <row r="1097" spans="1:25" ht="14.25" customHeight="1">
      <c r="A1097" s="9">
        <v>2022</v>
      </c>
      <c r="B1097" s="10" t="s">
        <v>558</v>
      </c>
      <c r="C1097" s="9" t="s">
        <v>190</v>
      </c>
      <c r="D1097" s="9" t="s">
        <v>21</v>
      </c>
      <c r="E1097" s="11" t="s">
        <v>182</v>
      </c>
      <c r="F1097" s="60" t="s">
        <v>557</v>
      </c>
      <c r="G1097" s="9" t="s">
        <v>20</v>
      </c>
      <c r="H1097" s="58">
        <v>75208413</v>
      </c>
      <c r="I1097" s="58"/>
      <c r="J1097" s="58">
        <v>256668888</v>
      </c>
      <c r="K1097" s="58">
        <v>159387842</v>
      </c>
      <c r="L1097" s="58">
        <v>283786332</v>
      </c>
      <c r="M1097" s="58">
        <v>271256562</v>
      </c>
      <c r="O1097" s="62">
        <v>115589751</v>
      </c>
      <c r="P1097" s="58">
        <v>39887032</v>
      </c>
      <c r="Q1097" s="58">
        <v>-116143763</v>
      </c>
      <c r="R1097" s="58">
        <v>794843479.75708497</v>
      </c>
      <c r="S1097" s="58">
        <v>678699716.75708497</v>
      </c>
      <c r="T1097" s="58">
        <v>24507454</v>
      </c>
      <c r="U1097" s="196">
        <v>-7901.2777777777783</v>
      </c>
      <c r="V1097" s="58">
        <v>40364434.722222224</v>
      </c>
      <c r="W1097" s="58">
        <v>-131171034</v>
      </c>
      <c r="X1097" s="61">
        <v>45014</v>
      </c>
      <c r="Y1097" s="9" t="s">
        <v>115</v>
      </c>
    </row>
    <row r="1098" spans="1:25" ht="14.25" customHeight="1">
      <c r="A1098" s="9">
        <v>2022</v>
      </c>
      <c r="B1098" s="10" t="s">
        <v>2193</v>
      </c>
      <c r="C1098" s="9" t="s">
        <v>5582</v>
      </c>
      <c r="D1098" s="9" t="s">
        <v>21</v>
      </c>
      <c r="E1098" s="11" t="s">
        <v>71</v>
      </c>
      <c r="F1098" s="60" t="s">
        <v>5591</v>
      </c>
      <c r="G1098" s="9" t="s">
        <v>20</v>
      </c>
      <c r="H1098" s="58">
        <v>6913524</v>
      </c>
      <c r="I1098" s="58">
        <v>-1863517</v>
      </c>
      <c r="J1098" s="58">
        <v>16624316</v>
      </c>
      <c r="K1098" s="58">
        <v>11435546</v>
      </c>
      <c r="L1098" s="58">
        <v>28772998</v>
      </c>
      <c r="M1098" s="58">
        <v>19334673</v>
      </c>
      <c r="N1098" s="57"/>
      <c r="O1098" s="62">
        <v>7405388</v>
      </c>
      <c r="P1098" s="58">
        <v>2067487</v>
      </c>
      <c r="Q1098" s="58">
        <v>-5918152</v>
      </c>
      <c r="R1098" s="58">
        <v>49317933</v>
      </c>
      <c r="S1098" s="58">
        <v>43399781</v>
      </c>
      <c r="T1098" s="58">
        <v>955015</v>
      </c>
      <c r="U1098" s="196">
        <v>207871</v>
      </c>
      <c r="V1098" s="58">
        <v>1854934</v>
      </c>
      <c r="W1098" s="58">
        <v>5009505</v>
      </c>
      <c r="X1098" s="61">
        <v>45006</v>
      </c>
      <c r="Y1098" s="10" t="s">
        <v>60</v>
      </c>
    </row>
    <row r="1099" spans="1:25" ht="14.25" customHeight="1">
      <c r="A1099" s="51">
        <v>2022</v>
      </c>
      <c r="B1099" s="132" t="s">
        <v>5139</v>
      </c>
      <c r="C1099" s="132" t="s">
        <v>190</v>
      </c>
      <c r="D1099" s="51" t="s">
        <v>21</v>
      </c>
      <c r="E1099" s="51" t="s">
        <v>182</v>
      </c>
      <c r="F1099" s="127" t="s">
        <v>5712</v>
      </c>
      <c r="G1099" s="51" t="s">
        <v>20</v>
      </c>
      <c r="H1099" s="128">
        <v>1293216</v>
      </c>
      <c r="I1099" s="128">
        <v>-30000</v>
      </c>
      <c r="J1099" s="128">
        <v>2194167</v>
      </c>
      <c r="K1099" s="128">
        <v>2169177</v>
      </c>
      <c r="L1099" s="128">
        <v>2535037</v>
      </c>
      <c r="M1099" s="128">
        <v>2312242</v>
      </c>
      <c r="N1099" s="129"/>
      <c r="O1099" s="130">
        <v>1404675</v>
      </c>
      <c r="P1099" s="128">
        <v>126002</v>
      </c>
      <c r="Q1099" s="128">
        <v>-922165</v>
      </c>
      <c r="R1099" s="128">
        <v>6212258.5526315793</v>
      </c>
      <c r="S1099" s="128">
        <v>5290093.5526315793</v>
      </c>
      <c r="T1099" s="128">
        <v>169989</v>
      </c>
      <c r="U1099" s="196"/>
      <c r="V1099" s="128"/>
      <c r="W1099" s="128">
        <v>-101089</v>
      </c>
      <c r="X1099" s="131">
        <v>44907</v>
      </c>
      <c r="Y1099" s="132" t="s">
        <v>60</v>
      </c>
    </row>
    <row r="1100" spans="1:25" ht="14.25" customHeight="1">
      <c r="A1100" s="51">
        <v>2022</v>
      </c>
      <c r="B1100" s="132" t="s">
        <v>5140</v>
      </c>
      <c r="C1100" s="132" t="s">
        <v>190</v>
      </c>
      <c r="D1100" s="51" t="s">
        <v>21</v>
      </c>
      <c r="E1100" s="51" t="s">
        <v>182</v>
      </c>
      <c r="F1100" s="127" t="s">
        <v>5713</v>
      </c>
      <c r="G1100" s="51" t="s">
        <v>20</v>
      </c>
      <c r="H1100" s="128">
        <v>753680</v>
      </c>
      <c r="I1100" s="128">
        <v>-6628</v>
      </c>
      <c r="J1100" s="128">
        <v>2271607</v>
      </c>
      <c r="K1100" s="128">
        <v>3130724</v>
      </c>
      <c r="L1100" s="128">
        <v>3075554</v>
      </c>
      <c r="M1100" s="128">
        <v>2399065</v>
      </c>
      <c r="N1100" s="133"/>
      <c r="O1100" s="130">
        <v>896094</v>
      </c>
      <c r="P1100" s="128">
        <v>286974</v>
      </c>
      <c r="Q1100" s="128">
        <v>-855006</v>
      </c>
      <c r="R1100" s="128">
        <v>5562230.2631578948</v>
      </c>
      <c r="S1100" s="128">
        <v>4707224.2631578948</v>
      </c>
      <c r="T1100" s="128">
        <v>183395</v>
      </c>
      <c r="U1100" s="196"/>
      <c r="V1100" s="128"/>
      <c r="W1100" s="128">
        <v>-334068</v>
      </c>
      <c r="X1100" s="131">
        <v>44903</v>
      </c>
      <c r="Y1100" s="132" t="s">
        <v>60</v>
      </c>
    </row>
    <row r="1101" spans="1:25" ht="14.25" customHeight="1">
      <c r="A1101" s="9">
        <v>2022</v>
      </c>
      <c r="B1101" s="10" t="s">
        <v>44</v>
      </c>
      <c r="C1101" s="9" t="s">
        <v>55</v>
      </c>
      <c r="D1101" s="9" t="s">
        <v>21</v>
      </c>
      <c r="E1101" s="11" t="s">
        <v>49</v>
      </c>
      <c r="F1101" s="60" t="s">
        <v>57</v>
      </c>
      <c r="G1101" s="9" t="s">
        <v>20</v>
      </c>
      <c r="H1101" s="58">
        <v>34353287</v>
      </c>
      <c r="I1101" s="58">
        <v>-1419915</v>
      </c>
      <c r="J1101" s="58">
        <v>54283289</v>
      </c>
      <c r="K1101" s="58">
        <v>34145437</v>
      </c>
      <c r="L1101" s="58">
        <v>139316382</v>
      </c>
      <c r="M1101" s="58">
        <v>69162268</v>
      </c>
      <c r="N1101" s="58">
        <v>1393</v>
      </c>
      <c r="O1101" s="62">
        <v>48221455</v>
      </c>
      <c r="P1101" s="58">
        <v>5422279</v>
      </c>
      <c r="Q1101" s="58">
        <v>-39339254</v>
      </c>
      <c r="R1101" s="58">
        <v>265602975</v>
      </c>
      <c r="S1101" s="58">
        <v>226263721</v>
      </c>
      <c r="T1101" s="58">
        <v>9207868</v>
      </c>
      <c r="U1101" s="196">
        <v>32921684</v>
      </c>
      <c r="V1101" s="58">
        <v>25061858</v>
      </c>
      <c r="W1101" s="58">
        <v>3416325</v>
      </c>
      <c r="X1101" s="61">
        <v>44953</v>
      </c>
      <c r="Y1101" s="9" t="s">
        <v>60</v>
      </c>
    </row>
    <row r="1102" spans="1:25" ht="14.25" customHeight="1">
      <c r="A1102" s="9">
        <v>2022</v>
      </c>
      <c r="B1102" s="10" t="s">
        <v>556</v>
      </c>
      <c r="C1102" s="9" t="s">
        <v>190</v>
      </c>
      <c r="D1102" s="9" t="s">
        <v>21</v>
      </c>
      <c r="E1102" s="11" t="s">
        <v>49</v>
      </c>
      <c r="F1102" s="60" t="s">
        <v>555</v>
      </c>
      <c r="G1102" s="9" t="s">
        <v>20</v>
      </c>
      <c r="H1102" s="58">
        <v>10273888</v>
      </c>
      <c r="I1102" s="58"/>
      <c r="J1102" s="58">
        <v>15788209</v>
      </c>
      <c r="K1102" s="58">
        <v>9488</v>
      </c>
      <c r="L1102" s="58">
        <v>22921117</v>
      </c>
      <c r="M1102" s="58">
        <v>18401534</v>
      </c>
      <c r="N1102" s="58"/>
      <c r="O1102" s="62">
        <v>13013806</v>
      </c>
      <c r="P1102" s="58">
        <v>1955386</v>
      </c>
      <c r="Q1102" s="58">
        <v>-5891722</v>
      </c>
      <c r="R1102" s="58">
        <v>37498643.724696361</v>
      </c>
      <c r="S1102" s="58">
        <v>31606921.724696361</v>
      </c>
      <c r="T1102" s="58">
        <v>1153983</v>
      </c>
      <c r="U1102" s="196"/>
      <c r="V1102" s="58">
        <v>364888</v>
      </c>
      <c r="W1102" s="58">
        <v>7937407</v>
      </c>
      <c r="X1102" s="61">
        <v>45020</v>
      </c>
      <c r="Y1102" s="10" t="s">
        <v>60</v>
      </c>
    </row>
    <row r="1103" spans="1:25" ht="14.25" customHeight="1">
      <c r="A1103" s="9">
        <v>2022</v>
      </c>
      <c r="B1103" s="10" t="s">
        <v>554</v>
      </c>
      <c r="C1103" s="9" t="s">
        <v>190</v>
      </c>
      <c r="D1103" s="9" t="s">
        <v>21</v>
      </c>
      <c r="E1103" s="11" t="s">
        <v>49</v>
      </c>
      <c r="F1103" s="60" t="s">
        <v>553</v>
      </c>
      <c r="G1103" s="9" t="s">
        <v>20</v>
      </c>
      <c r="H1103" s="58">
        <v>7938144</v>
      </c>
      <c r="I1103" s="58">
        <v>-1856000</v>
      </c>
      <c r="J1103" s="58">
        <v>48763954</v>
      </c>
      <c r="K1103" s="58">
        <v>107626068</v>
      </c>
      <c r="L1103" s="58">
        <v>59113677</v>
      </c>
      <c r="M1103" s="58">
        <v>51574591</v>
      </c>
      <c r="O1103" s="62">
        <v>12478209</v>
      </c>
      <c r="P1103" s="58">
        <v>7018879</v>
      </c>
      <c r="Q1103" s="58">
        <v>-20265641</v>
      </c>
      <c r="R1103" s="58">
        <v>134544609.31174091</v>
      </c>
      <c r="S1103" s="58">
        <v>114278968.31174091</v>
      </c>
      <c r="T1103" s="58">
        <v>3803537</v>
      </c>
      <c r="U1103" s="196">
        <v>-1200.2222222222222</v>
      </c>
      <c r="V1103" s="58">
        <v>150027.77777777778</v>
      </c>
      <c r="W1103" s="58">
        <v>-13543411</v>
      </c>
      <c r="X1103" s="61">
        <v>45105</v>
      </c>
      <c r="Y1103" s="9" t="s">
        <v>115</v>
      </c>
    </row>
    <row r="1104" spans="1:25" ht="14.25" customHeight="1">
      <c r="A1104" s="9">
        <v>2022</v>
      </c>
      <c r="B1104" s="9" t="s">
        <v>1758</v>
      </c>
      <c r="C1104" s="9" t="s">
        <v>53</v>
      </c>
      <c r="D1104" s="9" t="s">
        <v>21</v>
      </c>
      <c r="E1104" s="11" t="s">
        <v>118</v>
      </c>
      <c r="F1104" s="60">
        <v>65000</v>
      </c>
      <c r="G1104" s="9" t="s">
        <v>20</v>
      </c>
      <c r="H1104" s="58">
        <v>114137200</v>
      </c>
      <c r="I1104" s="58">
        <v>-138000</v>
      </c>
      <c r="J1104" s="58">
        <v>163068911</v>
      </c>
      <c r="K1104" s="58">
        <v>185567666</v>
      </c>
      <c r="L1104" s="58">
        <v>355468331</v>
      </c>
      <c r="M1104" s="58">
        <v>206774736</v>
      </c>
      <c r="N1104" s="57"/>
      <c r="O1104" s="62">
        <v>113100813</v>
      </c>
      <c r="P1104" s="58">
        <v>24539317</v>
      </c>
      <c r="Q1104" s="58">
        <v>-326502961</v>
      </c>
      <c r="R1104" s="58">
        <v>1497691414</v>
      </c>
      <c r="S1104" s="58">
        <v>1171188453</v>
      </c>
      <c r="T1104" s="58">
        <v>46608713</v>
      </c>
      <c r="U1104" s="196">
        <v>39808772</v>
      </c>
      <c r="V1104" s="58">
        <v>37262554</v>
      </c>
      <c r="W1104" s="58">
        <v>-144342668</v>
      </c>
      <c r="X1104" s="61">
        <v>45168</v>
      </c>
      <c r="Y1104" s="10" t="s">
        <v>60</v>
      </c>
    </row>
    <row r="1105" spans="1:25" ht="14.25" customHeight="1">
      <c r="A1105" s="9">
        <v>2022</v>
      </c>
      <c r="B1105" s="10" t="s">
        <v>552</v>
      </c>
      <c r="C1105" s="9" t="s">
        <v>190</v>
      </c>
      <c r="D1105" s="9" t="s">
        <v>21</v>
      </c>
      <c r="E1105" s="11" t="s">
        <v>118</v>
      </c>
      <c r="F1105" s="60" t="s">
        <v>551</v>
      </c>
      <c r="G1105" s="9" t="s">
        <v>20</v>
      </c>
      <c r="H1105" s="58">
        <v>110132469</v>
      </c>
      <c r="I1105" s="58">
        <v>-265</v>
      </c>
      <c r="J1105" s="58">
        <v>820436947</v>
      </c>
      <c r="K1105" s="58">
        <v>421292616</v>
      </c>
      <c r="L1105" s="58">
        <v>988352495</v>
      </c>
      <c r="M1105" s="58">
        <v>894068057</v>
      </c>
      <c r="O1105" s="62">
        <v>301008079</v>
      </c>
      <c r="P1105" s="58">
        <v>173310968</v>
      </c>
      <c r="Q1105" s="58">
        <v>-395505353</v>
      </c>
      <c r="R1105" s="58">
        <v>2688787514.406208</v>
      </c>
      <c r="S1105" s="58">
        <v>2293282161.406208</v>
      </c>
      <c r="T1105" s="58">
        <v>79791564</v>
      </c>
      <c r="U1105" s="196">
        <v>76665.753968253965</v>
      </c>
      <c r="V1105" s="58">
        <v>140565310.75396824</v>
      </c>
      <c r="W1105" s="58">
        <v>-568943239</v>
      </c>
      <c r="X1105" s="61">
        <v>44928</v>
      </c>
      <c r="Y1105" s="9" t="s">
        <v>115</v>
      </c>
    </row>
    <row r="1106" spans="1:25" ht="27" customHeight="1">
      <c r="A1106" s="9">
        <v>2022</v>
      </c>
      <c r="B1106" s="10" t="s">
        <v>1658</v>
      </c>
      <c r="C1106" s="9" t="s">
        <v>55</v>
      </c>
      <c r="D1106" s="9" t="s">
        <v>21</v>
      </c>
      <c r="E1106" s="11" t="s">
        <v>118</v>
      </c>
      <c r="F1106" s="60" t="s">
        <v>57</v>
      </c>
      <c r="G1106" s="9" t="s">
        <v>20</v>
      </c>
      <c r="H1106" s="58">
        <v>1163415000</v>
      </c>
      <c r="I1106" s="58">
        <v>-360244000</v>
      </c>
      <c r="J1106" s="58">
        <v>3143001000</v>
      </c>
      <c r="K1106" s="58">
        <v>1149585000</v>
      </c>
      <c r="L1106" s="58">
        <v>5598444000</v>
      </c>
      <c r="M1106" s="58">
        <v>3645085000</v>
      </c>
      <c r="N1106" s="62">
        <v>397820000</v>
      </c>
      <c r="O1106" s="62">
        <v>1698033000</v>
      </c>
      <c r="P1106" s="58">
        <v>695775000</v>
      </c>
      <c r="Q1106" s="58">
        <v>-1065772000</v>
      </c>
      <c r="R1106" s="58">
        <v>12097298524.404093</v>
      </c>
      <c r="S1106" s="58">
        <v>11031526524.404093</v>
      </c>
      <c r="T1106" s="58">
        <v>453263000</v>
      </c>
      <c r="U1106" s="196"/>
      <c r="V1106" s="58"/>
      <c r="W1106" s="58">
        <v>694510000</v>
      </c>
      <c r="X1106" s="61">
        <v>44985</v>
      </c>
      <c r="Y1106" s="10" t="s">
        <v>60</v>
      </c>
    </row>
    <row r="1107" spans="1:25" ht="14.25" customHeight="1">
      <c r="A1107" s="9">
        <v>2022</v>
      </c>
      <c r="B1107" s="10" t="s">
        <v>550</v>
      </c>
      <c r="C1107" s="9" t="s">
        <v>190</v>
      </c>
      <c r="D1107" s="9" t="s">
        <v>21</v>
      </c>
      <c r="E1107" s="11" t="s">
        <v>118</v>
      </c>
      <c r="F1107" s="60" t="s">
        <v>549</v>
      </c>
      <c r="G1107" s="9" t="s">
        <v>20</v>
      </c>
      <c r="H1107" s="58">
        <v>62582920</v>
      </c>
      <c r="I1107" s="58">
        <v>-1512000</v>
      </c>
      <c r="J1107" s="58">
        <v>325801505</v>
      </c>
      <c r="K1107" s="58">
        <v>3994825</v>
      </c>
      <c r="L1107" s="58">
        <v>552539048</v>
      </c>
      <c r="M1107" s="58">
        <v>364416988</v>
      </c>
      <c r="O1107" s="62">
        <v>143571312</v>
      </c>
      <c r="P1107" s="58">
        <v>53476381</v>
      </c>
      <c r="Q1107" s="58">
        <v>-158236294</v>
      </c>
      <c r="R1107" s="58">
        <v>945314688.2591095</v>
      </c>
      <c r="S1107" s="58">
        <v>787078394.2591095</v>
      </c>
      <c r="T1107" s="58">
        <v>28802427</v>
      </c>
      <c r="U1107" s="196">
        <v>-4842</v>
      </c>
      <c r="V1107" s="58">
        <v>24411191</v>
      </c>
      <c r="W1107" s="58">
        <v>-143821197</v>
      </c>
      <c r="X1107" s="61">
        <v>44915</v>
      </c>
      <c r="Y1107" s="10" t="s">
        <v>60</v>
      </c>
    </row>
    <row r="1108" spans="1:25" ht="14.25" customHeight="1">
      <c r="A1108" s="9">
        <v>2022</v>
      </c>
      <c r="B1108" s="10" t="s">
        <v>119</v>
      </c>
      <c r="C1108" s="9" t="s">
        <v>54</v>
      </c>
      <c r="D1108" s="9" t="s">
        <v>21</v>
      </c>
      <c r="E1108" s="11" t="s">
        <v>118</v>
      </c>
      <c r="F1108" s="60">
        <v>99061</v>
      </c>
      <c r="G1108" s="9" t="s">
        <v>20</v>
      </c>
      <c r="H1108" s="58">
        <v>10013241</v>
      </c>
      <c r="I1108" s="58">
        <v>-550151</v>
      </c>
      <c r="J1108" s="58">
        <v>16462608</v>
      </c>
      <c r="K1108" s="58">
        <v>259910603</v>
      </c>
      <c r="L1108" s="58">
        <v>648554889</v>
      </c>
      <c r="M1108" s="58">
        <v>2968742</v>
      </c>
      <c r="O1108" s="62">
        <v>7731038</v>
      </c>
      <c r="P1108" s="58">
        <v>2025014</v>
      </c>
      <c r="Q1108" s="58">
        <v>-7870511</v>
      </c>
      <c r="R1108" s="58">
        <v>23483906.689352911</v>
      </c>
      <c r="S1108" s="58">
        <v>15613395.689352911</v>
      </c>
      <c r="T1108" s="58">
        <v>3428495</v>
      </c>
      <c r="U1108" s="196"/>
      <c r="V1108" s="58"/>
      <c r="W1108" s="58">
        <v>-288534673</v>
      </c>
      <c r="X1108" s="61">
        <v>44909</v>
      </c>
      <c r="Y1108" s="10" t="s">
        <v>60</v>
      </c>
    </row>
    <row r="1109" spans="1:25" ht="14.25" customHeight="1">
      <c r="A1109" s="9">
        <v>2022</v>
      </c>
      <c r="B1109" s="9" t="s">
        <v>1757</v>
      </c>
      <c r="C1109" s="9" t="s">
        <v>53</v>
      </c>
      <c r="D1109" s="9" t="s">
        <v>21</v>
      </c>
      <c r="E1109" s="11" t="s">
        <v>27</v>
      </c>
      <c r="F1109" s="60">
        <v>65028</v>
      </c>
      <c r="G1109" s="9" t="s">
        <v>20</v>
      </c>
      <c r="H1109" s="58">
        <v>31279374</v>
      </c>
      <c r="I1109" s="58">
        <v>-3827888</v>
      </c>
      <c r="J1109" s="58">
        <v>53412830</v>
      </c>
      <c r="K1109" s="58">
        <v>53970883</v>
      </c>
      <c r="L1109" s="58">
        <v>122327357</v>
      </c>
      <c r="M1109" s="58">
        <v>63361128</v>
      </c>
      <c r="N1109" s="57"/>
      <c r="O1109" s="62">
        <v>29586820</v>
      </c>
      <c r="P1109" s="58">
        <v>9694054</v>
      </c>
      <c r="Q1109" s="58">
        <v>-68211595</v>
      </c>
      <c r="R1109" s="58">
        <v>453770794.3330487</v>
      </c>
      <c r="S1109" s="58">
        <v>385559199.3330487</v>
      </c>
      <c r="T1109" s="58">
        <v>11520415</v>
      </c>
      <c r="U1109" s="196"/>
      <c r="V1109" s="58"/>
      <c r="W1109" s="58">
        <v>1070</v>
      </c>
      <c r="X1109" s="61">
        <v>45056</v>
      </c>
      <c r="Y1109" s="10" t="s">
        <v>60</v>
      </c>
    </row>
    <row r="1110" spans="1:25" ht="14.25" customHeight="1">
      <c r="A1110" s="9">
        <v>2022</v>
      </c>
      <c r="B1110" s="10" t="s">
        <v>548</v>
      </c>
      <c r="C1110" s="9" t="s">
        <v>190</v>
      </c>
      <c r="D1110" s="9" t="s">
        <v>21</v>
      </c>
      <c r="E1110" s="11" t="s">
        <v>27</v>
      </c>
      <c r="F1110" s="60" t="s">
        <v>547</v>
      </c>
      <c r="G1110" s="9" t="s">
        <v>20</v>
      </c>
      <c r="H1110" s="58">
        <v>10483920</v>
      </c>
      <c r="I1110" s="58">
        <v>-27958</v>
      </c>
      <c r="J1110" s="58">
        <v>30327107</v>
      </c>
      <c r="K1110" s="58">
        <v>72824866</v>
      </c>
      <c r="L1110" s="58">
        <v>47086730</v>
      </c>
      <c r="M1110" s="58">
        <v>36915920</v>
      </c>
      <c r="N1110" s="56">
        <v>15729256</v>
      </c>
      <c r="O1110" s="62"/>
      <c r="P1110" s="58">
        <v>2955289</v>
      </c>
      <c r="Q1110" s="58">
        <v>-14571879</v>
      </c>
      <c r="R1110" s="58">
        <v>97626084.721995667</v>
      </c>
      <c r="S1110" s="58">
        <v>83054205.721995667</v>
      </c>
      <c r="T1110" s="58">
        <v>2780003</v>
      </c>
      <c r="U1110" s="196">
        <v>4155173</v>
      </c>
      <c r="V1110" s="58">
        <v>8362736</v>
      </c>
      <c r="W1110" s="58">
        <v>-51805415</v>
      </c>
      <c r="X1110" s="61">
        <v>44910</v>
      </c>
      <c r="Y1110" s="10" t="s">
        <v>60</v>
      </c>
    </row>
    <row r="1111" spans="1:25" ht="14.25" customHeight="1">
      <c r="A1111" s="9">
        <v>2022</v>
      </c>
      <c r="B1111" s="30" t="s">
        <v>2194</v>
      </c>
      <c r="C1111" s="9" t="s">
        <v>53</v>
      </c>
      <c r="D1111" s="9" t="s">
        <v>21</v>
      </c>
      <c r="E1111" s="11" t="s">
        <v>65</v>
      </c>
      <c r="F1111" s="60" t="s">
        <v>5425</v>
      </c>
      <c r="G1111" s="9" t="s">
        <v>20</v>
      </c>
      <c r="H1111" s="58">
        <v>76341719</v>
      </c>
      <c r="I1111" s="58">
        <v>-6264110</v>
      </c>
      <c r="J1111" s="58">
        <v>119784870</v>
      </c>
      <c r="K1111" s="58">
        <v>141733003</v>
      </c>
      <c r="L1111" s="58">
        <v>230046631</v>
      </c>
      <c r="M1111" s="58">
        <v>136654486</v>
      </c>
      <c r="N1111" s="57"/>
      <c r="O1111" s="62">
        <v>75077783</v>
      </c>
      <c r="P1111" s="58">
        <v>10113257</v>
      </c>
      <c r="Q1111" s="58">
        <v>-163818692</v>
      </c>
      <c r="R1111" s="58">
        <v>759206371</v>
      </c>
      <c r="S1111" s="58">
        <v>595387679</v>
      </c>
      <c r="T1111" s="58">
        <v>25161488</v>
      </c>
      <c r="U1111" s="196"/>
      <c r="V1111" s="58"/>
      <c r="W1111" s="58">
        <v>14432065</v>
      </c>
      <c r="X1111" s="61">
        <v>45012</v>
      </c>
      <c r="Y1111" s="9"/>
    </row>
    <row r="1112" spans="1:25" ht="14.25" customHeight="1">
      <c r="A1112" s="9">
        <v>2022</v>
      </c>
      <c r="B1112" s="9" t="s">
        <v>1756</v>
      </c>
      <c r="C1112" s="9" t="s">
        <v>53</v>
      </c>
      <c r="D1112" s="9" t="s">
        <v>21</v>
      </c>
      <c r="E1112" s="11" t="s">
        <v>27</v>
      </c>
      <c r="F1112" s="60">
        <v>65070</v>
      </c>
      <c r="G1112" s="9" t="s">
        <v>20</v>
      </c>
      <c r="H1112" s="58">
        <v>42967158</v>
      </c>
      <c r="I1112" s="58">
        <v>-1300900</v>
      </c>
      <c r="J1112" s="58">
        <v>42572378</v>
      </c>
      <c r="K1112" s="58">
        <v>6603449</v>
      </c>
      <c r="L1112" s="58">
        <v>95721037</v>
      </c>
      <c r="M1112" s="58">
        <v>49621665</v>
      </c>
      <c r="N1112" s="57"/>
      <c r="O1112" s="62">
        <v>51195108</v>
      </c>
      <c r="P1112" s="58">
        <v>11993127</v>
      </c>
      <c r="Q1112" s="58">
        <v>-26705861</v>
      </c>
      <c r="R1112" s="58">
        <v>155687351.84213173</v>
      </c>
      <c r="S1112" s="58">
        <v>128981490.84213173</v>
      </c>
      <c r="T1112" s="58">
        <v>4474780</v>
      </c>
      <c r="U1112" s="196">
        <v>4041128</v>
      </c>
      <c r="V1112" s="58">
        <v>4755837</v>
      </c>
      <c r="W1112" s="58">
        <v>57901459</v>
      </c>
      <c r="X1112" s="61">
        <v>45056</v>
      </c>
      <c r="Y1112" s="10" t="s">
        <v>60</v>
      </c>
    </row>
    <row r="1113" spans="1:25" ht="14.25" customHeight="1">
      <c r="A1113" s="9">
        <v>2022</v>
      </c>
      <c r="B1113" s="10" t="s">
        <v>546</v>
      </c>
      <c r="C1113" s="9" t="s">
        <v>190</v>
      </c>
      <c r="D1113" s="9" t="s">
        <v>21</v>
      </c>
      <c r="E1113" s="11" t="s">
        <v>27</v>
      </c>
      <c r="F1113" s="60" t="s">
        <v>545</v>
      </c>
      <c r="G1113" s="9" t="s">
        <v>20</v>
      </c>
      <c r="H1113" s="58">
        <v>10005973</v>
      </c>
      <c r="I1113" s="58">
        <v>-984294</v>
      </c>
      <c r="J1113" s="58">
        <v>41595250</v>
      </c>
      <c r="K1113" s="58">
        <v>111277414</v>
      </c>
      <c r="L1113" s="58">
        <v>60268412</v>
      </c>
      <c r="M1113" s="58">
        <v>47657544</v>
      </c>
      <c r="N1113" s="57"/>
      <c r="O1113" s="62">
        <v>13555012</v>
      </c>
      <c r="P1113" s="58">
        <v>3212510</v>
      </c>
      <c r="Q1113" s="58">
        <v>-23179262</v>
      </c>
      <c r="R1113" s="58">
        <v>158765739.6966314</v>
      </c>
      <c r="S1113" s="58">
        <v>135586477.6966314</v>
      </c>
      <c r="T1113" s="58">
        <v>4863844</v>
      </c>
      <c r="U1113" s="196"/>
      <c r="V1113" s="58">
        <v>10261839</v>
      </c>
      <c r="W1113" s="58">
        <v>-46764182</v>
      </c>
      <c r="X1113" s="61">
        <v>45015</v>
      </c>
      <c r="Y1113" s="10" t="s">
        <v>60</v>
      </c>
    </row>
    <row r="1114" spans="1:25" ht="14.25" customHeight="1">
      <c r="A1114" s="9">
        <v>2022</v>
      </c>
      <c r="B1114" s="9" t="s">
        <v>1755</v>
      </c>
      <c r="C1114" s="9" t="s">
        <v>53</v>
      </c>
      <c r="D1114" s="9" t="s">
        <v>21</v>
      </c>
      <c r="E1114" s="11" t="s">
        <v>134</v>
      </c>
      <c r="F1114" s="60">
        <v>65084</v>
      </c>
      <c r="G1114" s="9" t="s">
        <v>20</v>
      </c>
      <c r="H1114" s="58">
        <v>30299913</v>
      </c>
      <c r="I1114" s="58">
        <v>-1864532</v>
      </c>
      <c r="J1114" s="58">
        <v>69968481</v>
      </c>
      <c r="K1114" s="58">
        <v>10947036</v>
      </c>
      <c r="L1114" s="58">
        <v>122745394</v>
      </c>
      <c r="M1114" s="58">
        <v>74295384</v>
      </c>
      <c r="N1114" s="57"/>
      <c r="O1114" s="62">
        <v>32866828</v>
      </c>
      <c r="P1114" s="58">
        <v>8203761</v>
      </c>
      <c r="Q1114" s="58">
        <v>-35301075</v>
      </c>
      <c r="R1114" s="58">
        <v>168680219.53528398</v>
      </c>
      <c r="S1114" s="58">
        <v>133379144.53528398</v>
      </c>
      <c r="T1114" s="58">
        <v>5595195</v>
      </c>
      <c r="U1114" s="196">
        <v>1443015</v>
      </c>
      <c r="V1114" s="58">
        <v>4321810</v>
      </c>
      <c r="W1114" s="58">
        <v>74612363</v>
      </c>
      <c r="X1114" s="61">
        <v>45015</v>
      </c>
      <c r="Y1114" s="10" t="s">
        <v>60</v>
      </c>
    </row>
    <row r="1115" spans="1:25" ht="14.25" customHeight="1">
      <c r="A1115" s="9">
        <v>2022</v>
      </c>
      <c r="B1115" s="9" t="s">
        <v>1754</v>
      </c>
      <c r="C1115" s="9" t="s">
        <v>53</v>
      </c>
      <c r="D1115" s="9" t="s">
        <v>21</v>
      </c>
      <c r="E1115" s="11" t="s">
        <v>28</v>
      </c>
      <c r="F1115" s="60">
        <v>66000</v>
      </c>
      <c r="G1115" s="9" t="s">
        <v>20</v>
      </c>
      <c r="H1115" s="58">
        <v>279799000</v>
      </c>
      <c r="I1115" s="58">
        <v>-68716000</v>
      </c>
      <c r="J1115" s="58">
        <v>1877289000</v>
      </c>
      <c r="K1115" s="58">
        <v>3705293000</v>
      </c>
      <c r="L1115" s="58">
        <v>4030974000</v>
      </c>
      <c r="M1115" s="58">
        <v>1957626000</v>
      </c>
      <c r="N1115" s="57"/>
      <c r="O1115" s="62">
        <v>629645000</v>
      </c>
      <c r="P1115" s="58">
        <v>338606000</v>
      </c>
      <c r="Q1115" s="58">
        <v>-2164172000</v>
      </c>
      <c r="R1115" s="58">
        <v>11609876000</v>
      </c>
      <c r="S1115" s="58">
        <v>9445704000</v>
      </c>
      <c r="T1115" s="58">
        <v>414900000</v>
      </c>
      <c r="U1115" s="196">
        <v>141525000</v>
      </c>
      <c r="V1115" s="58">
        <v>571244000</v>
      </c>
      <c r="W1115" s="58">
        <v>-1938009000</v>
      </c>
      <c r="X1115" s="61">
        <v>45015</v>
      </c>
      <c r="Y1115" s="9"/>
    </row>
    <row r="1116" spans="1:25" ht="14.25" customHeight="1">
      <c r="A1116" s="9">
        <v>2022</v>
      </c>
      <c r="B1116" s="10" t="s">
        <v>117</v>
      </c>
      <c r="C1116" s="9" t="s">
        <v>54</v>
      </c>
      <c r="D1116" s="9" t="s">
        <v>21</v>
      </c>
      <c r="E1116" s="11" t="s">
        <v>28</v>
      </c>
      <c r="F1116" s="60">
        <v>99062</v>
      </c>
      <c r="G1116" s="9" t="s">
        <v>20</v>
      </c>
      <c r="H1116" s="58">
        <v>11989494</v>
      </c>
      <c r="I1116" s="58">
        <v>-6202686</v>
      </c>
      <c r="J1116" s="58">
        <v>3388843</v>
      </c>
      <c r="K1116" s="58">
        <v>2463123042</v>
      </c>
      <c r="L1116" s="58">
        <v>623105171</v>
      </c>
      <c r="M1116" s="58">
        <v>9294265</v>
      </c>
      <c r="N1116" s="57"/>
      <c r="O1116" s="62">
        <v>15745451</v>
      </c>
      <c r="P1116" s="58">
        <v>5422570</v>
      </c>
      <c r="Q1116" s="58">
        <v>-38430519</v>
      </c>
      <c r="R1116" s="58">
        <v>206519065</v>
      </c>
      <c r="S1116" s="58">
        <v>168088546</v>
      </c>
      <c r="T1116" s="58">
        <v>8228817</v>
      </c>
      <c r="U1116" s="196">
        <v>7210571</v>
      </c>
      <c r="V1116" s="58">
        <v>10336723</v>
      </c>
      <c r="W1116" s="58">
        <v>-685662146</v>
      </c>
      <c r="X1116" s="61">
        <v>44959</v>
      </c>
      <c r="Y1116" s="9" t="s">
        <v>116</v>
      </c>
    </row>
    <row r="1117" spans="1:25" ht="14.25" customHeight="1">
      <c r="A1117" s="9">
        <v>2022</v>
      </c>
      <c r="B1117" s="10" t="s">
        <v>1657</v>
      </c>
      <c r="C1117" s="9" t="s">
        <v>55</v>
      </c>
      <c r="D1117" s="9" t="s">
        <v>21</v>
      </c>
      <c r="E1117" s="11" t="s">
        <v>28</v>
      </c>
      <c r="F1117" s="60" t="s">
        <v>57</v>
      </c>
      <c r="G1117" s="9" t="s">
        <v>20</v>
      </c>
      <c r="H1117" s="58">
        <v>1627129000</v>
      </c>
      <c r="I1117" s="58">
        <v>-282426000</v>
      </c>
      <c r="J1117" s="58">
        <v>5015381000</v>
      </c>
      <c r="K1117" s="58">
        <v>1619313000</v>
      </c>
      <c r="L1117" s="58">
        <v>6027232000</v>
      </c>
      <c r="M1117" s="58">
        <v>4985935000</v>
      </c>
      <c r="N1117" s="57">
        <v>225000</v>
      </c>
      <c r="O1117" s="62">
        <v>2880677000</v>
      </c>
      <c r="P1117" s="58">
        <v>1406473000</v>
      </c>
      <c r="Q1117" s="58">
        <v>-2246673000</v>
      </c>
      <c r="R1117" s="58">
        <v>17375661253</v>
      </c>
      <c r="S1117" s="58">
        <v>15128988253</v>
      </c>
      <c r="T1117" s="58">
        <v>589349000</v>
      </c>
      <c r="U1117" s="196"/>
      <c r="V1117" s="58">
        <v>71147000</v>
      </c>
      <c r="W1117" s="58">
        <v>-1099216000</v>
      </c>
      <c r="X1117" s="61">
        <v>44883</v>
      </c>
      <c r="Y1117" s="9" t="s">
        <v>60</v>
      </c>
    </row>
    <row r="1118" spans="1:25" ht="14.25" customHeight="1">
      <c r="A1118" s="9">
        <v>2022</v>
      </c>
      <c r="B1118" s="10" t="s">
        <v>24</v>
      </c>
      <c r="C1118" s="9" t="s">
        <v>54</v>
      </c>
      <c r="D1118" s="9" t="s">
        <v>21</v>
      </c>
      <c r="E1118" s="11" t="s">
        <v>28</v>
      </c>
      <c r="F1118" s="60">
        <v>99063</v>
      </c>
      <c r="G1118" s="9" t="s">
        <v>20</v>
      </c>
      <c r="H1118" s="58">
        <v>22112033</v>
      </c>
      <c r="I1118" s="58"/>
      <c r="J1118" s="58">
        <v>28732002</v>
      </c>
      <c r="K1118" s="58">
        <v>590501</v>
      </c>
      <c r="L1118" s="58">
        <v>40697815</v>
      </c>
      <c r="M1118" s="58">
        <v>26906362</v>
      </c>
      <c r="N1118" s="57"/>
      <c r="O1118" s="62">
        <v>20705177</v>
      </c>
      <c r="P1118" s="58">
        <v>2789219</v>
      </c>
      <c r="Q1118" s="58">
        <v>-17601152</v>
      </c>
      <c r="R1118" s="58">
        <v>136973945.52529189</v>
      </c>
      <c r="S1118" s="58">
        <v>119372793.52529189</v>
      </c>
      <c r="T1118" s="58">
        <v>4923125</v>
      </c>
      <c r="U1118" s="196">
        <v>153514.0286425903</v>
      </c>
      <c r="V1118" s="58">
        <v>779259.02864259039</v>
      </c>
      <c r="W1118" s="58">
        <v>1564157</v>
      </c>
      <c r="X1118" s="61">
        <v>45139</v>
      </c>
      <c r="Y1118" s="9" t="s">
        <v>115</v>
      </c>
    </row>
    <row r="1119" spans="1:25" ht="14.25" customHeight="1">
      <c r="A1119" s="9">
        <v>2022</v>
      </c>
      <c r="B1119" s="10" t="s">
        <v>544</v>
      </c>
      <c r="C1119" s="9" t="s">
        <v>190</v>
      </c>
      <c r="D1119" s="9" t="s">
        <v>21</v>
      </c>
      <c r="E1119" s="11" t="s">
        <v>28</v>
      </c>
      <c r="F1119" s="60" t="s">
        <v>543</v>
      </c>
      <c r="G1119" s="9" t="s">
        <v>20</v>
      </c>
      <c r="H1119" s="58">
        <v>142256277</v>
      </c>
      <c r="I1119" s="58">
        <v>-13346293</v>
      </c>
      <c r="J1119" s="58">
        <v>296562621</v>
      </c>
      <c r="K1119" s="58">
        <v>17486714</v>
      </c>
      <c r="L1119" s="58">
        <v>606093481</v>
      </c>
      <c r="M1119" s="58">
        <v>300259431</v>
      </c>
      <c r="N1119" s="57"/>
      <c r="O1119" s="62">
        <v>220894423</v>
      </c>
      <c r="P1119" s="58">
        <v>71884092</v>
      </c>
      <c r="Q1119" s="58">
        <v>-99996073</v>
      </c>
      <c r="R1119" s="58">
        <v>716316361.70000005</v>
      </c>
      <c r="S1119" s="58">
        <v>616320288.70000005</v>
      </c>
      <c r="T1119" s="58">
        <v>20579592</v>
      </c>
      <c r="U1119" s="196">
        <v>31810872</v>
      </c>
      <c r="V1119" s="58">
        <v>19400664</v>
      </c>
      <c r="W1119" s="58">
        <v>40040557</v>
      </c>
      <c r="X1119" s="61">
        <v>44943</v>
      </c>
      <c r="Y1119" s="10" t="s">
        <v>542</v>
      </c>
    </row>
    <row r="1120" spans="1:25" ht="14.25" customHeight="1">
      <c r="A1120" s="9">
        <v>2022</v>
      </c>
      <c r="B1120" s="10" t="s">
        <v>541</v>
      </c>
      <c r="C1120" s="9" t="s">
        <v>190</v>
      </c>
      <c r="D1120" s="9" t="s">
        <v>21</v>
      </c>
      <c r="E1120" s="11" t="s">
        <v>28</v>
      </c>
      <c r="F1120" s="60" t="s">
        <v>540</v>
      </c>
      <c r="G1120" s="9" t="s">
        <v>20</v>
      </c>
      <c r="H1120" s="58">
        <v>116733017</v>
      </c>
      <c r="I1120" s="58">
        <v>-9878238</v>
      </c>
      <c r="J1120" s="58">
        <v>1673877317</v>
      </c>
      <c r="K1120" s="58">
        <v>5262345390</v>
      </c>
      <c r="L1120" s="58">
        <v>2348998159</v>
      </c>
      <c r="M1120" s="58">
        <v>1725438404</v>
      </c>
      <c r="N1120" s="57">
        <v>224046237</v>
      </c>
      <c r="O1120" s="62"/>
      <c r="P1120" s="58">
        <v>181586576</v>
      </c>
      <c r="Q1120" s="58">
        <v>-803920000</v>
      </c>
      <c r="R1120" s="58">
        <v>5277970261.7425995</v>
      </c>
      <c r="S1120" s="58">
        <v>4474050261.7425995</v>
      </c>
      <c r="T1120" s="58">
        <v>167589598</v>
      </c>
      <c r="U1120" s="196"/>
      <c r="V1120" s="58">
        <v>136132998</v>
      </c>
      <c r="W1120" s="58">
        <v>-1750769338</v>
      </c>
      <c r="X1120" s="61">
        <v>44949</v>
      </c>
      <c r="Y1120" s="10" t="s">
        <v>60</v>
      </c>
    </row>
    <row r="1121" spans="1:25" ht="14.25" customHeight="1">
      <c r="A1121" s="9">
        <v>2022</v>
      </c>
      <c r="B1121" s="10" t="s">
        <v>114</v>
      </c>
      <c r="C1121" s="9" t="s">
        <v>54</v>
      </c>
      <c r="D1121" s="9" t="s">
        <v>21</v>
      </c>
      <c r="E1121" s="11" t="s">
        <v>28</v>
      </c>
      <c r="F1121" s="60">
        <v>99064</v>
      </c>
      <c r="G1121" s="9" t="s">
        <v>20</v>
      </c>
      <c r="H1121" s="58">
        <v>1490421</v>
      </c>
      <c r="I1121" s="58"/>
      <c r="J1121" s="58">
        <v>348558</v>
      </c>
      <c r="K1121" s="58">
        <v>1332015</v>
      </c>
      <c r="L1121" s="58">
        <v>29452105</v>
      </c>
      <c r="M1121" s="58">
        <v>531538</v>
      </c>
      <c r="N1121" s="58">
        <v>3441561</v>
      </c>
      <c r="O1121" s="62">
        <v>500</v>
      </c>
      <c r="P1121" s="58">
        <v>3469552</v>
      </c>
      <c r="Q1121" s="58"/>
      <c r="R1121" s="58"/>
      <c r="S1121" s="58"/>
      <c r="T1121" s="58"/>
      <c r="U1121" s="196"/>
      <c r="V1121" s="58"/>
      <c r="W1121" s="58">
        <v>1298842</v>
      </c>
      <c r="X1121" s="61">
        <v>45014</v>
      </c>
      <c r="Y1121" s="9"/>
    </row>
    <row r="1122" spans="1:25" ht="14.25" customHeight="1">
      <c r="A1122" s="9">
        <v>2022</v>
      </c>
      <c r="B1122" s="10" t="s">
        <v>539</v>
      </c>
      <c r="C1122" s="9" t="s">
        <v>190</v>
      </c>
      <c r="D1122" s="9" t="s">
        <v>21</v>
      </c>
      <c r="E1122" s="11" t="s">
        <v>28</v>
      </c>
      <c r="F1122" s="60" t="s">
        <v>538</v>
      </c>
      <c r="G1122" s="9" t="s">
        <v>20</v>
      </c>
      <c r="H1122" s="58">
        <v>29725345</v>
      </c>
      <c r="I1122" s="58">
        <v>-162736</v>
      </c>
      <c r="J1122" s="58">
        <v>171240840</v>
      </c>
      <c r="K1122" s="58">
        <v>537744980</v>
      </c>
      <c r="L1122" s="58">
        <v>214321743</v>
      </c>
      <c r="M1122" s="58">
        <v>173626841</v>
      </c>
      <c r="N1122" s="58">
        <v>31821456</v>
      </c>
      <c r="O1122" s="62"/>
      <c r="P1122" s="58">
        <v>4752897</v>
      </c>
      <c r="Q1122" s="58">
        <v>-86583977</v>
      </c>
      <c r="R1122" s="58">
        <v>530186092.63510102</v>
      </c>
      <c r="S1122" s="58">
        <v>443602115.63510102</v>
      </c>
      <c r="T1122" s="58">
        <v>18411266</v>
      </c>
      <c r="U1122" s="196">
        <v>513198</v>
      </c>
      <c r="V1122" s="58">
        <v>26896858</v>
      </c>
      <c r="W1122" s="58">
        <v>-207396835</v>
      </c>
      <c r="X1122" s="61">
        <v>45154</v>
      </c>
      <c r="Y1122" s="10" t="s">
        <v>60</v>
      </c>
    </row>
    <row r="1123" spans="1:25" ht="14.25" customHeight="1">
      <c r="A1123" s="9">
        <v>2022</v>
      </c>
      <c r="B1123" s="30" t="s">
        <v>2195</v>
      </c>
      <c r="C1123" s="9" t="s">
        <v>53</v>
      </c>
      <c r="D1123" s="9" t="s">
        <v>21</v>
      </c>
      <c r="E1123" s="11" t="s">
        <v>34</v>
      </c>
      <c r="F1123" s="60">
        <v>66070</v>
      </c>
      <c r="G1123" s="9" t="s">
        <v>20</v>
      </c>
      <c r="H1123" s="58">
        <v>28151599</v>
      </c>
      <c r="I1123" s="58">
        <v>-2109148</v>
      </c>
      <c r="J1123" s="58">
        <v>21965362</v>
      </c>
      <c r="K1123" s="58">
        <v>3160238</v>
      </c>
      <c r="L1123" s="58">
        <v>40483779</v>
      </c>
      <c r="M1123" s="58">
        <v>25010348</v>
      </c>
      <c r="N1123" s="58"/>
      <c r="O1123" s="62">
        <v>28768860</v>
      </c>
      <c r="P1123" s="58">
        <v>2955877</v>
      </c>
      <c r="Q1123" s="58">
        <v>-6807411</v>
      </c>
      <c r="R1123" s="58">
        <v>58183000</v>
      </c>
      <c r="S1123" s="58">
        <v>51375589</v>
      </c>
      <c r="T1123" s="58">
        <v>1544434</v>
      </c>
      <c r="U1123" s="196"/>
      <c r="V1123" s="58">
        <v>2978932</v>
      </c>
      <c r="W1123" s="58">
        <v>31097151</v>
      </c>
      <c r="X1123" s="61">
        <v>45015</v>
      </c>
      <c r="Y1123" s="10" t="s">
        <v>60</v>
      </c>
    </row>
    <row r="1124" spans="1:25" ht="14.25" customHeight="1">
      <c r="A1124" s="9">
        <v>2022</v>
      </c>
      <c r="B1124" s="9" t="s">
        <v>1753</v>
      </c>
      <c r="C1124" s="9" t="s">
        <v>53</v>
      </c>
      <c r="D1124" s="9" t="s">
        <v>21</v>
      </c>
      <c r="E1124" s="11" t="s">
        <v>34</v>
      </c>
      <c r="F1124" s="60">
        <v>66140</v>
      </c>
      <c r="G1124" s="9" t="s">
        <v>20</v>
      </c>
      <c r="H1124" s="58">
        <v>10223657</v>
      </c>
      <c r="I1124" s="58">
        <v>-2094799</v>
      </c>
      <c r="J1124" s="58">
        <v>18993672</v>
      </c>
      <c r="K1124" s="58">
        <v>40899618</v>
      </c>
      <c r="L1124" s="58">
        <v>49727489</v>
      </c>
      <c r="M1124" s="58">
        <v>23087003</v>
      </c>
      <c r="N1124" s="58"/>
      <c r="O1124" s="62">
        <v>12746850</v>
      </c>
      <c r="P1124" s="58">
        <v>5018035</v>
      </c>
      <c r="Q1124" s="58">
        <v>-32849738</v>
      </c>
      <c r="R1124" s="58">
        <v>280527224.60000002</v>
      </c>
      <c r="S1124" s="58">
        <v>247677486.59999999</v>
      </c>
      <c r="T1124" s="58">
        <v>40691069</v>
      </c>
      <c r="U1124" s="196"/>
      <c r="V1124" s="58">
        <v>47287334</v>
      </c>
      <c r="W1124" s="58">
        <v>-78308995</v>
      </c>
      <c r="X1124" s="61">
        <v>45015</v>
      </c>
      <c r="Y1124" s="9" t="s">
        <v>60</v>
      </c>
    </row>
    <row r="1125" spans="1:25" ht="14.25" customHeight="1">
      <c r="A1125" s="9">
        <v>2022</v>
      </c>
      <c r="B1125" s="10" t="s">
        <v>113</v>
      </c>
      <c r="C1125" s="9" t="s">
        <v>54</v>
      </c>
      <c r="D1125" s="9" t="s">
        <v>21</v>
      </c>
      <c r="E1125" s="11" t="s">
        <v>112</v>
      </c>
      <c r="F1125" s="60">
        <v>99065</v>
      </c>
      <c r="G1125" s="9" t="s">
        <v>20</v>
      </c>
      <c r="H1125" s="58">
        <v>24017256</v>
      </c>
      <c r="I1125" s="58">
        <v>-10122759</v>
      </c>
      <c r="J1125" s="58">
        <v>120440017</v>
      </c>
      <c r="K1125" s="58">
        <v>212256340</v>
      </c>
      <c r="L1125" s="58">
        <v>137134532</v>
      </c>
      <c r="M1125" s="58">
        <v>103942888</v>
      </c>
      <c r="N1125" s="58">
        <v>33700647</v>
      </c>
      <c r="O1125" s="62">
        <v>41490048</v>
      </c>
      <c r="P1125" s="58">
        <v>66188817</v>
      </c>
      <c r="Q1125" s="58">
        <v>-867648</v>
      </c>
      <c r="R1125" s="58">
        <v>7409461.9982920596</v>
      </c>
      <c r="S1125" s="58">
        <v>6541813.9982920596</v>
      </c>
      <c r="T1125" s="58">
        <v>628025</v>
      </c>
      <c r="U1125" s="196">
        <v>2492500</v>
      </c>
      <c r="V1125" s="58">
        <v>1955400</v>
      </c>
      <c r="W1125" s="58">
        <v>-201477738</v>
      </c>
      <c r="X1125" s="61">
        <v>45016</v>
      </c>
      <c r="Y1125" s="10" t="s">
        <v>60</v>
      </c>
    </row>
    <row r="1126" spans="1:25" ht="14.25" customHeight="1">
      <c r="A1126" s="9">
        <v>2022</v>
      </c>
      <c r="B1126" s="30" t="s">
        <v>5223</v>
      </c>
      <c r="C1126" s="9" t="s">
        <v>190</v>
      </c>
      <c r="D1126" s="9" t="s">
        <v>21</v>
      </c>
      <c r="E1126" s="11" t="s">
        <v>112</v>
      </c>
      <c r="F1126" s="60" t="s">
        <v>5417</v>
      </c>
      <c r="G1126" s="9" t="s">
        <v>20</v>
      </c>
      <c r="H1126" s="58">
        <v>175962485</v>
      </c>
      <c r="I1126" s="58">
        <v>-15768609</v>
      </c>
      <c r="J1126" s="58">
        <v>1126345155</v>
      </c>
      <c r="K1126" s="58">
        <v>1170851484</v>
      </c>
      <c r="L1126" s="58">
        <v>1528126847</v>
      </c>
      <c r="M1126" s="58">
        <v>1308882326</v>
      </c>
      <c r="N1126" s="58"/>
      <c r="O1126" s="62">
        <v>328417031</v>
      </c>
      <c r="P1126" s="58">
        <v>145335257</v>
      </c>
      <c r="Q1126" s="58">
        <v>-285174000</v>
      </c>
      <c r="R1126" s="58">
        <v>1499604609</v>
      </c>
      <c r="S1126" s="58">
        <v>1214430609</v>
      </c>
      <c r="T1126" s="58">
        <v>89928000</v>
      </c>
      <c r="U1126" s="196">
        <v>32045152</v>
      </c>
      <c r="V1126" s="58">
        <v>1070836867</v>
      </c>
      <c r="W1126" s="58">
        <v>-1275147689</v>
      </c>
      <c r="X1126" s="61">
        <v>45197</v>
      </c>
      <c r="Y1126" s="10" t="s">
        <v>60</v>
      </c>
    </row>
    <row r="1127" spans="1:25" ht="14.25" customHeight="1">
      <c r="A1127" s="9">
        <v>2022</v>
      </c>
      <c r="B1127" s="9" t="s">
        <v>1752</v>
      </c>
      <c r="C1127" s="9" t="s">
        <v>53</v>
      </c>
      <c r="D1127" s="9" t="s">
        <v>21</v>
      </c>
      <c r="E1127" s="11" t="s">
        <v>34</v>
      </c>
      <c r="F1127" s="60">
        <v>67042</v>
      </c>
      <c r="G1127" s="9" t="s">
        <v>20</v>
      </c>
      <c r="H1127" s="58">
        <v>10055851</v>
      </c>
      <c r="I1127" s="58">
        <v>-350000</v>
      </c>
      <c r="J1127" s="58">
        <v>46495481</v>
      </c>
      <c r="K1127" s="58">
        <v>12360417</v>
      </c>
      <c r="L1127" s="58">
        <v>74403086</v>
      </c>
      <c r="M1127" s="58">
        <v>47660632</v>
      </c>
      <c r="N1127" s="58"/>
      <c r="O1127" s="62">
        <v>11110777</v>
      </c>
      <c r="P1127" s="58">
        <v>4044361</v>
      </c>
      <c r="Q1127" s="58">
        <v>-51424618</v>
      </c>
      <c r="R1127" s="58">
        <v>244177582.17242074</v>
      </c>
      <c r="S1127" s="58">
        <v>192752964.17242074</v>
      </c>
      <c r="T1127" s="58">
        <v>9153688</v>
      </c>
      <c r="U1127" s="196">
        <v>7844748</v>
      </c>
      <c r="V1127" s="58">
        <v>56024945</v>
      </c>
      <c r="W1127" s="58">
        <v>-111964161</v>
      </c>
      <c r="X1127" s="61">
        <v>45015</v>
      </c>
      <c r="Y1127" s="10" t="s">
        <v>60</v>
      </c>
    </row>
    <row r="1128" spans="1:25" ht="14.25" customHeight="1">
      <c r="A1128" s="9">
        <v>2022</v>
      </c>
      <c r="B1128" s="10" t="s">
        <v>537</v>
      </c>
      <c r="C1128" s="9" t="s">
        <v>190</v>
      </c>
      <c r="D1128" s="9" t="s">
        <v>21</v>
      </c>
      <c r="E1128" s="11" t="s">
        <v>34</v>
      </c>
      <c r="F1128" s="60" t="s">
        <v>536</v>
      </c>
      <c r="G1128" s="9" t="s">
        <v>20</v>
      </c>
      <c r="H1128" s="58">
        <v>7425193</v>
      </c>
      <c r="I1128" s="58"/>
      <c r="J1128" s="58">
        <v>75904365</v>
      </c>
      <c r="K1128" s="58">
        <v>101580729</v>
      </c>
      <c r="L1128" s="58">
        <v>86409009</v>
      </c>
      <c r="M1128" s="58">
        <v>79360930</v>
      </c>
      <c r="N1128" s="58"/>
      <c r="O1128" s="62">
        <v>15263096</v>
      </c>
      <c r="P1128" s="58">
        <v>15263096</v>
      </c>
      <c r="Q1128" s="58">
        <v>-35380907</v>
      </c>
      <c r="R1128" s="58">
        <v>237432568.39271256</v>
      </c>
      <c r="S1128" s="58">
        <v>202051661.39271256</v>
      </c>
      <c r="T1128" s="58">
        <v>6970722</v>
      </c>
      <c r="U1128" s="196"/>
      <c r="V1128" s="58">
        <v>8982145</v>
      </c>
      <c r="W1128" s="58">
        <v>-68706992</v>
      </c>
      <c r="X1128" s="61">
        <v>44938</v>
      </c>
      <c r="Y1128" s="10" t="s">
        <v>60</v>
      </c>
    </row>
    <row r="1129" spans="1:25" ht="14.25" customHeight="1">
      <c r="A1129" s="9">
        <v>2022</v>
      </c>
      <c r="B1129" s="9" t="s">
        <v>1751</v>
      </c>
      <c r="C1129" s="9" t="s">
        <v>53</v>
      </c>
      <c r="D1129" s="9" t="s">
        <v>21</v>
      </c>
      <c r="E1129" s="11" t="s">
        <v>63</v>
      </c>
      <c r="F1129" s="60" t="s">
        <v>1750</v>
      </c>
      <c r="G1129" s="9" t="s">
        <v>20</v>
      </c>
      <c r="H1129" s="58">
        <v>12290884</v>
      </c>
      <c r="I1129" s="58">
        <v>-964343</v>
      </c>
      <c r="J1129" s="58">
        <v>27310095</v>
      </c>
      <c r="K1129" s="58">
        <v>7285709</v>
      </c>
      <c r="L1129" s="58">
        <v>72106138</v>
      </c>
      <c r="M1129" s="58">
        <v>32746780</v>
      </c>
      <c r="N1129" s="58">
        <v>59877</v>
      </c>
      <c r="O1129" s="62">
        <v>22484805</v>
      </c>
      <c r="P1129" s="58">
        <v>18328337</v>
      </c>
      <c r="Q1129" s="58">
        <v>-7717497</v>
      </c>
      <c r="R1129" s="58">
        <v>48443659.468134426</v>
      </c>
      <c r="S1129" s="58">
        <v>40726162.468134426</v>
      </c>
      <c r="T1129" s="58">
        <v>1736584</v>
      </c>
      <c r="U1129" s="196"/>
      <c r="V1129" s="58"/>
      <c r="W1129" s="58">
        <v>18586403</v>
      </c>
      <c r="X1129" s="61">
        <v>45008</v>
      </c>
      <c r="Y1129" s="10" t="s">
        <v>60</v>
      </c>
    </row>
    <row r="1130" spans="1:25" ht="14.25" customHeight="1">
      <c r="A1130" s="9">
        <v>2022</v>
      </c>
      <c r="B1130" s="10" t="s">
        <v>535</v>
      </c>
      <c r="C1130" s="9" t="s">
        <v>190</v>
      </c>
      <c r="D1130" s="9" t="s">
        <v>21</v>
      </c>
      <c r="E1130" s="11" t="s">
        <v>63</v>
      </c>
      <c r="F1130" s="60" t="s">
        <v>534</v>
      </c>
      <c r="G1130" s="9" t="s">
        <v>20</v>
      </c>
      <c r="H1130" s="58">
        <v>40866920</v>
      </c>
      <c r="I1130" s="58">
        <v>-467063</v>
      </c>
      <c r="J1130" s="58">
        <v>170540271</v>
      </c>
      <c r="K1130" s="58">
        <v>152051783</v>
      </c>
      <c r="L1130" s="58">
        <v>203351658</v>
      </c>
      <c r="M1130" s="58">
        <v>184602145</v>
      </c>
      <c r="N1130" s="58"/>
      <c r="O1130" s="62">
        <v>57402819</v>
      </c>
      <c r="P1130" s="58">
        <v>5905661</v>
      </c>
      <c r="Q1130" s="58">
        <v>-75061587</v>
      </c>
      <c r="R1130" s="58">
        <v>504987103.23886645</v>
      </c>
      <c r="S1130" s="58">
        <v>429925516.23886645</v>
      </c>
      <c r="T1130" s="58">
        <v>15905207</v>
      </c>
      <c r="U1130" s="196"/>
      <c r="V1130" s="58">
        <v>10168811</v>
      </c>
      <c r="W1130" s="58">
        <v>-69070482</v>
      </c>
      <c r="X1130" s="61">
        <v>44958</v>
      </c>
      <c r="Y1130" s="10" t="s">
        <v>60</v>
      </c>
    </row>
    <row r="1131" spans="1:25" ht="14.25" customHeight="1">
      <c r="A1131" s="9">
        <v>2022</v>
      </c>
      <c r="B1131" s="10" t="s">
        <v>111</v>
      </c>
      <c r="C1131" s="9" t="s">
        <v>54</v>
      </c>
      <c r="D1131" s="9" t="s">
        <v>21</v>
      </c>
      <c r="E1131" s="11" t="s">
        <v>109</v>
      </c>
      <c r="F1131" s="60">
        <v>99066</v>
      </c>
      <c r="G1131" s="9" t="s">
        <v>20</v>
      </c>
      <c r="H1131" s="58">
        <v>2025784</v>
      </c>
      <c r="I1131" s="58"/>
      <c r="J1131" s="58">
        <v>13795695</v>
      </c>
      <c r="K1131" s="58">
        <v>323107769</v>
      </c>
      <c r="L1131" s="58">
        <v>198548529</v>
      </c>
      <c r="M1131" s="58">
        <v>14551195</v>
      </c>
      <c r="N1131" s="58">
        <v>5379285</v>
      </c>
      <c r="O1131" s="62"/>
      <c r="P1131" s="58">
        <v>6803867</v>
      </c>
      <c r="Q1131" s="58"/>
      <c r="R1131" s="58"/>
      <c r="S1131" s="58"/>
      <c r="T1131" s="58"/>
      <c r="U1131" s="196"/>
      <c r="V1131" s="58"/>
      <c r="W1131" s="58">
        <v>-309181312</v>
      </c>
      <c r="X1131" s="61">
        <v>44946</v>
      </c>
      <c r="Y1131" s="9"/>
    </row>
    <row r="1132" spans="1:25" ht="14.25" customHeight="1">
      <c r="A1132" s="9">
        <v>2022</v>
      </c>
      <c r="B1132" s="10" t="s">
        <v>1656</v>
      </c>
      <c r="C1132" s="9" t="s">
        <v>55</v>
      </c>
      <c r="D1132" s="9" t="s">
        <v>21</v>
      </c>
      <c r="E1132" s="11" t="s">
        <v>109</v>
      </c>
      <c r="F1132" s="60" t="s">
        <v>57</v>
      </c>
      <c r="G1132" s="9" t="s">
        <v>20</v>
      </c>
      <c r="H1132" s="58">
        <v>366539969</v>
      </c>
      <c r="I1132" s="58">
        <v>-84536759</v>
      </c>
      <c r="J1132" s="58">
        <v>979801981</v>
      </c>
      <c r="K1132" s="58">
        <v>122985253</v>
      </c>
      <c r="L1132" s="58">
        <v>2072021532</v>
      </c>
      <c r="M1132" s="58">
        <v>1075043353</v>
      </c>
      <c r="N1132" s="58">
        <v>253650</v>
      </c>
      <c r="O1132" s="62">
        <v>655039655</v>
      </c>
      <c r="P1132" s="58">
        <v>62540456</v>
      </c>
      <c r="Q1132" s="58">
        <v>-1137961048</v>
      </c>
      <c r="R1132" s="58">
        <v>5108986413.8240452</v>
      </c>
      <c r="S1132" s="58">
        <v>3971025365.8240457</v>
      </c>
      <c r="T1132" s="58">
        <v>290934881</v>
      </c>
      <c r="U1132" s="196"/>
      <c r="V1132" s="58">
        <v>81333690</v>
      </c>
      <c r="W1132" s="58">
        <v>-437715608</v>
      </c>
      <c r="X1132" s="61">
        <v>45107</v>
      </c>
      <c r="Y1132" s="10" t="s">
        <v>1655</v>
      </c>
    </row>
    <row r="1133" spans="1:25" ht="14.25" customHeight="1">
      <c r="A1133" s="51">
        <v>2022</v>
      </c>
      <c r="B1133" s="132" t="s">
        <v>533</v>
      </c>
      <c r="C1133" s="51" t="s">
        <v>190</v>
      </c>
      <c r="D1133" s="51" t="s">
        <v>21</v>
      </c>
      <c r="E1133" s="51" t="s">
        <v>109</v>
      </c>
      <c r="F1133" s="127" t="s">
        <v>532</v>
      </c>
      <c r="G1133" s="51" t="s">
        <v>20</v>
      </c>
      <c r="H1133" s="128">
        <v>111836130</v>
      </c>
      <c r="I1133" s="128">
        <v>-881553</v>
      </c>
      <c r="J1133" s="128">
        <v>158613990</v>
      </c>
      <c r="K1133" s="128">
        <v>3198872</v>
      </c>
      <c r="L1133" s="128">
        <v>312426912</v>
      </c>
      <c r="M1133" s="128">
        <v>175413820</v>
      </c>
      <c r="N1133" s="128"/>
      <c r="O1133" s="130">
        <v>157507696</v>
      </c>
      <c r="P1133" s="128">
        <v>15845300</v>
      </c>
      <c r="Q1133" s="128">
        <v>-92514580</v>
      </c>
      <c r="R1133" s="128">
        <v>624427679.04605269</v>
      </c>
      <c r="S1133" s="128">
        <v>531913099.04605269</v>
      </c>
      <c r="T1133" s="128">
        <v>16608411</v>
      </c>
      <c r="U1133" s="196">
        <v>9641214</v>
      </c>
      <c r="V1133" s="128">
        <v>23895953</v>
      </c>
      <c r="W1133" s="128">
        <v>-7106332</v>
      </c>
      <c r="X1133" s="131">
        <v>44944</v>
      </c>
      <c r="Y1133" s="132" t="s">
        <v>60</v>
      </c>
    </row>
    <row r="1134" spans="1:25" ht="14.25" customHeight="1">
      <c r="A1134" s="9">
        <v>2022</v>
      </c>
      <c r="B1134" s="10" t="s">
        <v>110</v>
      </c>
      <c r="C1134" s="9" t="s">
        <v>54</v>
      </c>
      <c r="D1134" s="9" t="s">
        <v>21</v>
      </c>
      <c r="E1134" s="11" t="s">
        <v>109</v>
      </c>
      <c r="F1134" s="60">
        <v>99067</v>
      </c>
      <c r="G1134" s="9" t="s">
        <v>20</v>
      </c>
      <c r="H1134" s="58">
        <v>3524973</v>
      </c>
      <c r="I1134" s="58">
        <v>-10627</v>
      </c>
      <c r="J1134" s="58">
        <v>2791095</v>
      </c>
      <c r="K1134" s="58">
        <v>39219088</v>
      </c>
      <c r="L1134" s="58">
        <v>82174885</v>
      </c>
      <c r="M1134" s="58">
        <v>718670</v>
      </c>
      <c r="N1134" s="58"/>
      <c r="O1134" s="62">
        <v>3913791</v>
      </c>
      <c r="P1134" s="58">
        <v>587176</v>
      </c>
      <c r="Q1134" s="58"/>
      <c r="R1134" s="58"/>
      <c r="S1134" s="58"/>
      <c r="T1134" s="58"/>
      <c r="U1134" s="196"/>
      <c r="V1134" s="58"/>
      <c r="W1134" s="58">
        <v>31082292</v>
      </c>
      <c r="X1134" s="61">
        <v>44988</v>
      </c>
      <c r="Y1134" s="9"/>
    </row>
    <row r="1135" spans="1:25" ht="14.25" customHeight="1">
      <c r="A1135" s="9">
        <v>2022</v>
      </c>
      <c r="B1135" s="10" t="s">
        <v>108</v>
      </c>
      <c r="C1135" s="9" t="s">
        <v>54</v>
      </c>
      <c r="D1135" s="9" t="s">
        <v>21</v>
      </c>
      <c r="E1135" s="11" t="s">
        <v>107</v>
      </c>
      <c r="F1135" s="60">
        <v>99068</v>
      </c>
      <c r="G1135" s="9" t="s">
        <v>20</v>
      </c>
      <c r="H1135" s="58">
        <v>141746042</v>
      </c>
      <c r="I1135" s="58"/>
      <c r="J1135" s="58">
        <v>264129345</v>
      </c>
      <c r="K1135" s="58">
        <v>4091328</v>
      </c>
      <c r="L1135" s="58">
        <v>498641215</v>
      </c>
      <c r="M1135" s="58">
        <v>498641215</v>
      </c>
      <c r="N1135" s="57"/>
      <c r="O1135" s="62">
        <v>854348248</v>
      </c>
      <c r="P1135" s="58">
        <v>8931303</v>
      </c>
      <c r="Q1135" s="58">
        <v>-85354840</v>
      </c>
      <c r="R1135" s="58">
        <v>193548390.02267575</v>
      </c>
      <c r="S1135" s="58">
        <v>108193550.02267575</v>
      </c>
      <c r="T1135" s="58">
        <v>12135450</v>
      </c>
      <c r="U1135" s="196"/>
      <c r="V1135" s="58"/>
      <c r="W1135" s="58">
        <v>52104646</v>
      </c>
      <c r="X1135" s="61">
        <v>44931</v>
      </c>
      <c r="Y1135" s="10" t="s">
        <v>60</v>
      </c>
    </row>
    <row r="1136" spans="1:25" ht="14.4">
      <c r="A1136" s="9">
        <v>2022</v>
      </c>
      <c r="B1136" s="9" t="s">
        <v>1749</v>
      </c>
      <c r="C1136" s="9" t="s">
        <v>53</v>
      </c>
      <c r="D1136" s="9" t="s">
        <v>21</v>
      </c>
      <c r="E1136" s="11" t="s">
        <v>98</v>
      </c>
      <c r="F1136" s="60">
        <v>68000</v>
      </c>
      <c r="G1136" s="9" t="s">
        <v>20</v>
      </c>
      <c r="H1136" s="58">
        <v>572666000</v>
      </c>
      <c r="I1136" s="58">
        <v>-31449000</v>
      </c>
      <c r="J1136" s="58">
        <v>1219138000</v>
      </c>
      <c r="K1136" s="58">
        <v>2680808000</v>
      </c>
      <c r="L1136" s="58">
        <v>3086802000</v>
      </c>
      <c r="M1136" s="58">
        <v>1381984000</v>
      </c>
      <c r="N1136" s="57"/>
      <c r="O1136" s="62">
        <v>683511000</v>
      </c>
      <c r="P1136" s="58">
        <v>229054000</v>
      </c>
      <c r="Q1136" s="188">
        <v>-3203588000</v>
      </c>
      <c r="R1136" s="187">
        <v>10325711786.978868</v>
      </c>
      <c r="S1136" s="187">
        <v>7122123786.9788694</v>
      </c>
      <c r="T1136" s="58">
        <v>419969000</v>
      </c>
      <c r="U1136" s="196">
        <v>660925000</v>
      </c>
      <c r="V1136" s="58">
        <v>1437271000</v>
      </c>
      <c r="W1136" s="58">
        <v>-2278855000</v>
      </c>
      <c r="X1136" s="61">
        <v>45053</v>
      </c>
      <c r="Y1136" s="10" t="s">
        <v>60</v>
      </c>
    </row>
    <row r="1137" spans="1:25" ht="14.25" customHeight="1">
      <c r="A1137" s="9">
        <v>2022</v>
      </c>
      <c r="B1137" s="10" t="s">
        <v>531</v>
      </c>
      <c r="C1137" s="9" t="s">
        <v>190</v>
      </c>
      <c r="D1137" s="9" t="s">
        <v>21</v>
      </c>
      <c r="E1137" s="11" t="s">
        <v>98</v>
      </c>
      <c r="F1137" s="60" t="s">
        <v>530</v>
      </c>
      <c r="G1137" s="9" t="s">
        <v>20</v>
      </c>
      <c r="H1137" s="58">
        <v>116091415</v>
      </c>
      <c r="I1137" s="58">
        <v>-2431787</v>
      </c>
      <c r="J1137" s="58">
        <v>398394911</v>
      </c>
      <c r="K1137" s="58">
        <v>562124580</v>
      </c>
      <c r="L1137" s="58">
        <v>543364588</v>
      </c>
      <c r="M1137" s="58">
        <v>436738750</v>
      </c>
      <c r="O1137" s="62">
        <v>179053275</v>
      </c>
      <c r="P1137" s="58">
        <v>29612266</v>
      </c>
      <c r="Q1137" s="58">
        <v>-185320228</v>
      </c>
      <c r="R1137" s="58">
        <v>646394960.9523809</v>
      </c>
      <c r="S1137" s="58">
        <v>461074732.9523809</v>
      </c>
      <c r="T1137" s="58">
        <v>35949914</v>
      </c>
      <c r="U1137" s="196"/>
      <c r="V1137" s="58">
        <v>2866861</v>
      </c>
      <c r="W1137" s="58">
        <v>-178664366</v>
      </c>
      <c r="X1137" s="61">
        <v>45063</v>
      </c>
      <c r="Y1137" s="10" t="s">
        <v>60</v>
      </c>
    </row>
    <row r="1138" spans="1:25" ht="14.25" customHeight="1">
      <c r="A1138" s="9">
        <v>2022</v>
      </c>
      <c r="B1138" s="10" t="s">
        <v>2197</v>
      </c>
      <c r="C1138" s="9" t="s">
        <v>53</v>
      </c>
      <c r="D1138" s="9" t="s">
        <v>21</v>
      </c>
      <c r="E1138" s="11" t="s">
        <v>49</v>
      </c>
      <c r="F1138" s="60" t="s">
        <v>5598</v>
      </c>
      <c r="G1138" s="9" t="s">
        <v>20</v>
      </c>
      <c r="H1138" s="58">
        <v>3539194</v>
      </c>
      <c r="I1138" s="58"/>
      <c r="J1138" s="58">
        <v>2964010</v>
      </c>
      <c r="K1138" s="58">
        <v>9917835</v>
      </c>
      <c r="L1138" s="58">
        <v>5708593</v>
      </c>
      <c r="M1138" s="58">
        <v>2963773</v>
      </c>
      <c r="N1138" s="57"/>
      <c r="O1138" s="62">
        <v>3541328</v>
      </c>
      <c r="P1138" s="58">
        <v>528170</v>
      </c>
      <c r="Q1138" s="58"/>
      <c r="R1138" s="58"/>
      <c r="S1138" s="58"/>
      <c r="T1138" s="58"/>
      <c r="U1138" s="196"/>
      <c r="V1138" s="58"/>
      <c r="W1138" s="58">
        <v>5347751</v>
      </c>
      <c r="X1138" s="61">
        <v>44943</v>
      </c>
      <c r="Y1138" s="9"/>
    </row>
    <row r="1139" spans="1:25" ht="14.25" customHeight="1">
      <c r="A1139" s="9">
        <v>2022</v>
      </c>
      <c r="B1139" s="9" t="s">
        <v>1748</v>
      </c>
      <c r="C1139" s="9" t="s">
        <v>53</v>
      </c>
      <c r="D1139" s="9" t="s">
        <v>21</v>
      </c>
      <c r="E1139" s="11" t="s">
        <v>134</v>
      </c>
      <c r="F1139" s="60">
        <v>68028</v>
      </c>
      <c r="G1139" s="9" t="s">
        <v>20</v>
      </c>
      <c r="H1139" s="58">
        <v>35137218</v>
      </c>
      <c r="I1139" s="58">
        <v>-375251</v>
      </c>
      <c r="J1139" s="58">
        <v>32607139</v>
      </c>
      <c r="K1139" s="58">
        <v>25231577</v>
      </c>
      <c r="L1139" s="58">
        <v>71114240</v>
      </c>
      <c r="M1139" s="58">
        <v>40551274</v>
      </c>
      <c r="N1139" s="57"/>
      <c r="O1139" s="62">
        <v>39437063</v>
      </c>
      <c r="P1139" s="58">
        <v>8829023</v>
      </c>
      <c r="Q1139" s="58">
        <v>-11742303</v>
      </c>
      <c r="R1139" s="58">
        <v>83160786.118980169</v>
      </c>
      <c r="S1139" s="58">
        <v>71418483.118980169</v>
      </c>
      <c r="T1139" s="58">
        <v>2367000</v>
      </c>
      <c r="U1139" s="196"/>
      <c r="V1139" s="58">
        <v>3242672</v>
      </c>
      <c r="W1139" s="58">
        <v>33021863</v>
      </c>
      <c r="X1139" s="61">
        <v>45013</v>
      </c>
      <c r="Y1139" s="10" t="s">
        <v>60</v>
      </c>
    </row>
    <row r="1140" spans="1:25" ht="14.25" customHeight="1">
      <c r="A1140" s="9">
        <v>2022</v>
      </c>
      <c r="B1140" s="10" t="s">
        <v>529</v>
      </c>
      <c r="C1140" s="9" t="s">
        <v>190</v>
      </c>
      <c r="D1140" s="9" t="s">
        <v>21</v>
      </c>
      <c r="E1140" s="11" t="s">
        <v>52</v>
      </c>
      <c r="F1140" s="60" t="s">
        <v>528</v>
      </c>
      <c r="G1140" s="9" t="s">
        <v>20</v>
      </c>
      <c r="H1140" s="58">
        <v>115678801</v>
      </c>
      <c r="I1140" s="58">
        <v>-4052628</v>
      </c>
      <c r="J1140" s="58">
        <v>552303569</v>
      </c>
      <c r="K1140" s="58">
        <v>790889273</v>
      </c>
      <c r="L1140" s="58">
        <v>745134141</v>
      </c>
      <c r="M1140" s="58">
        <v>591796336</v>
      </c>
      <c r="N1140" s="57">
        <v>145055681</v>
      </c>
      <c r="O1140" s="62"/>
      <c r="P1140" s="58">
        <v>59006556</v>
      </c>
      <c r="Q1140" s="58">
        <v>-251831000</v>
      </c>
      <c r="R1140" s="58">
        <v>1693490706.6205902</v>
      </c>
      <c r="S1140" s="58">
        <v>1441659706.6205902</v>
      </c>
      <c r="T1140" s="58">
        <v>57238425</v>
      </c>
      <c r="U1140" s="196"/>
      <c r="V1140" s="58">
        <v>145937052</v>
      </c>
      <c r="W1140" s="58">
        <v>-519337114</v>
      </c>
      <c r="X1140" s="61">
        <v>44987</v>
      </c>
      <c r="Y1140" s="9" t="s">
        <v>115</v>
      </c>
    </row>
    <row r="1141" spans="1:25" ht="14.25" customHeight="1">
      <c r="A1141" s="51">
        <v>2022</v>
      </c>
      <c r="B1141" s="51" t="s">
        <v>1747</v>
      </c>
      <c r="C1141" s="51" t="s">
        <v>53</v>
      </c>
      <c r="D1141" s="51" t="s">
        <v>21</v>
      </c>
      <c r="E1141" s="51" t="s">
        <v>29</v>
      </c>
      <c r="F1141" s="127">
        <v>68084</v>
      </c>
      <c r="G1141" s="51" t="s">
        <v>20</v>
      </c>
      <c r="H1141" s="128">
        <v>88503522</v>
      </c>
      <c r="I1141" s="128">
        <v>-6606256</v>
      </c>
      <c r="J1141" s="128">
        <v>111636053</v>
      </c>
      <c r="K1141" s="128">
        <v>87860838</v>
      </c>
      <c r="L1141" s="128">
        <v>194120482</v>
      </c>
      <c r="M1141" s="128">
        <v>135928389</v>
      </c>
      <c r="N1141" s="133"/>
      <c r="O1141" s="130">
        <v>96500004</v>
      </c>
      <c r="P1141" s="128">
        <v>17843307</v>
      </c>
      <c r="Q1141" s="128">
        <v>-141216723</v>
      </c>
      <c r="R1141" s="128">
        <v>913694619.66695142</v>
      </c>
      <c r="S1141" s="128">
        <v>772477896.66695142</v>
      </c>
      <c r="T1141" s="128">
        <v>20085061</v>
      </c>
      <c r="U1141" s="196">
        <v>19154337</v>
      </c>
      <c r="V1141" s="128">
        <v>23678086</v>
      </c>
      <c r="W1141" s="128">
        <v>-19675657</v>
      </c>
      <c r="X1141" s="131">
        <v>45009</v>
      </c>
      <c r="Y1141" s="132" t="s">
        <v>60</v>
      </c>
    </row>
    <row r="1142" spans="1:25" ht="14.25" customHeight="1">
      <c r="A1142" s="9">
        <v>2022</v>
      </c>
      <c r="B1142" s="10" t="s">
        <v>527</v>
      </c>
      <c r="C1142" s="9" t="s">
        <v>190</v>
      </c>
      <c r="D1142" s="9" t="s">
        <v>21</v>
      </c>
      <c r="E1142" s="11" t="s">
        <v>29</v>
      </c>
      <c r="F1142" s="60" t="s">
        <v>526</v>
      </c>
      <c r="G1142" s="9" t="s">
        <v>20</v>
      </c>
      <c r="H1142" s="58">
        <v>22650578</v>
      </c>
      <c r="I1142" s="58"/>
      <c r="J1142" s="58">
        <v>126981084</v>
      </c>
      <c r="K1142" s="58">
        <v>310884511</v>
      </c>
      <c r="L1142" s="58">
        <v>165545647</v>
      </c>
      <c r="M1142" s="58">
        <v>136815355</v>
      </c>
      <c r="O1142" s="62">
        <v>37278686</v>
      </c>
      <c r="P1142" s="58">
        <v>8877037</v>
      </c>
      <c r="Q1142" s="58">
        <v>-66076743</v>
      </c>
      <c r="R1142" s="58">
        <v>456887882.18623483</v>
      </c>
      <c r="S1142" s="58">
        <v>390811139.18623483</v>
      </c>
      <c r="T1142" s="58">
        <v>13616044</v>
      </c>
      <c r="U1142" s="196"/>
      <c r="V1142" s="58">
        <v>8742683</v>
      </c>
      <c r="W1142" s="58">
        <v>-62593587</v>
      </c>
      <c r="X1142" s="61">
        <v>44935</v>
      </c>
      <c r="Y1142" s="9" t="s">
        <v>115</v>
      </c>
    </row>
    <row r="1143" spans="1:25" ht="14.25" customHeight="1">
      <c r="A1143" s="9">
        <v>2022</v>
      </c>
      <c r="B1143" s="30" t="s">
        <v>525</v>
      </c>
      <c r="C1143" s="9" t="s">
        <v>190</v>
      </c>
      <c r="D1143" s="9" t="s">
        <v>21</v>
      </c>
      <c r="E1143" s="11" t="s">
        <v>29</v>
      </c>
      <c r="F1143" s="60" t="s">
        <v>524</v>
      </c>
      <c r="G1143" s="9" t="s">
        <v>20</v>
      </c>
      <c r="H1143" s="58">
        <v>31844643</v>
      </c>
      <c r="I1143" s="58">
        <v>-1735860</v>
      </c>
      <c r="J1143" s="58">
        <v>129600613</v>
      </c>
      <c r="K1143" s="58">
        <v>194586195</v>
      </c>
      <c r="L1143" s="58">
        <v>165189415</v>
      </c>
      <c r="M1143" s="58">
        <v>142480210</v>
      </c>
      <c r="N1143" s="57">
        <v>55634692</v>
      </c>
      <c r="O1143" s="62"/>
      <c r="P1143" s="58">
        <v>19116343</v>
      </c>
      <c r="Q1143" s="58">
        <v>-67822860</v>
      </c>
      <c r="R1143" s="58">
        <v>438266613.08481681</v>
      </c>
      <c r="S1143" s="58">
        <v>370443753.08481681</v>
      </c>
      <c r="T1143" s="58">
        <v>12649030</v>
      </c>
      <c r="U1143" s="196"/>
      <c r="V1143" s="58">
        <v>13266297</v>
      </c>
      <c r="W1143" s="58">
        <v>-92530965</v>
      </c>
      <c r="X1143" s="61">
        <v>45006</v>
      </c>
      <c r="Y1143" s="9" t="s">
        <v>115</v>
      </c>
    </row>
    <row r="1144" spans="1:25" ht="14.25" customHeight="1">
      <c r="A1144" s="9">
        <v>2022</v>
      </c>
      <c r="B1144" s="10" t="s">
        <v>523</v>
      </c>
      <c r="C1144" s="9" t="s">
        <v>190</v>
      </c>
      <c r="D1144" s="9" t="s">
        <v>21</v>
      </c>
      <c r="E1144" s="11" t="s">
        <v>125</v>
      </c>
      <c r="F1144" s="60" t="s">
        <v>522</v>
      </c>
      <c r="G1144" s="9" t="s">
        <v>20</v>
      </c>
      <c r="H1144" s="58">
        <v>16263846</v>
      </c>
      <c r="I1144" s="58">
        <v>-61725</v>
      </c>
      <c r="J1144" s="58">
        <v>34130134</v>
      </c>
      <c r="K1144" s="58">
        <v>80901075</v>
      </c>
      <c r="L1144" s="58">
        <v>45977535</v>
      </c>
      <c r="M1144" s="58">
        <v>36401469</v>
      </c>
      <c r="N1144" s="57"/>
      <c r="O1144" s="62">
        <v>19189940</v>
      </c>
      <c r="P1144" s="58">
        <v>4580272</v>
      </c>
      <c r="Q1144" s="58">
        <v>-17205798</v>
      </c>
      <c r="R1144" s="58">
        <v>115808837.95266679</v>
      </c>
      <c r="S1144" s="58">
        <v>98603039.952666789</v>
      </c>
      <c r="T1144" s="58">
        <v>3432438</v>
      </c>
      <c r="U1144" s="196"/>
      <c r="V1144" s="58">
        <v>2556281</v>
      </c>
      <c r="W1144" s="58">
        <v>-28059662</v>
      </c>
      <c r="X1144" s="61">
        <v>45012</v>
      </c>
      <c r="Y1144" s="9" t="s">
        <v>115</v>
      </c>
    </row>
    <row r="1145" spans="1:25" ht="14.25" customHeight="1">
      <c r="A1145" s="9">
        <v>2022</v>
      </c>
      <c r="B1145" s="10" t="s">
        <v>5141</v>
      </c>
      <c r="C1145" s="10" t="s">
        <v>190</v>
      </c>
      <c r="D1145" s="9" t="s">
        <v>21</v>
      </c>
      <c r="E1145" s="11" t="s">
        <v>182</v>
      </c>
      <c r="F1145" s="60" t="s">
        <v>5714</v>
      </c>
      <c r="G1145" s="9" t="s">
        <v>20</v>
      </c>
      <c r="H1145" s="58">
        <v>1308780</v>
      </c>
      <c r="I1145" s="58"/>
      <c r="J1145" s="58">
        <v>1910885</v>
      </c>
      <c r="K1145" s="58">
        <v>6544</v>
      </c>
      <c r="L1145" s="58">
        <v>1844772</v>
      </c>
      <c r="M1145" s="58">
        <v>1843450</v>
      </c>
      <c r="N1145" s="57">
        <v>1280249</v>
      </c>
      <c r="O1145" s="62"/>
      <c r="P1145" s="58">
        <v>263838</v>
      </c>
      <c r="Q1145" s="58">
        <v>-550149</v>
      </c>
      <c r="R1145" s="58">
        <v>3480377.3269398506</v>
      </c>
      <c r="S1145" s="58">
        <v>2930228.3269398506</v>
      </c>
      <c r="T1145" s="58">
        <v>131639</v>
      </c>
      <c r="U1145" s="196"/>
      <c r="V1145" s="58"/>
      <c r="W1145" s="58">
        <v>718148</v>
      </c>
      <c r="X1145" s="61">
        <v>44901</v>
      </c>
      <c r="Y1145" s="10" t="s">
        <v>60</v>
      </c>
    </row>
    <row r="1146" spans="1:25" ht="14.25" customHeight="1">
      <c r="A1146" s="9">
        <v>2022</v>
      </c>
      <c r="B1146" s="10" t="s">
        <v>521</v>
      </c>
      <c r="C1146" s="9" t="s">
        <v>190</v>
      </c>
      <c r="D1146" s="9" t="s">
        <v>21</v>
      </c>
      <c r="E1146" s="11" t="s">
        <v>105</v>
      </c>
      <c r="F1146" s="60" t="s">
        <v>520</v>
      </c>
      <c r="G1146" s="9" t="s">
        <v>20</v>
      </c>
      <c r="H1146" s="58">
        <v>27536892</v>
      </c>
      <c r="I1146" s="58">
        <v>-434568</v>
      </c>
      <c r="J1146" s="58">
        <v>121085461</v>
      </c>
      <c r="K1146" s="58">
        <v>157193280</v>
      </c>
      <c r="L1146" s="58">
        <v>132507815</v>
      </c>
      <c r="M1146" s="58">
        <v>119347832</v>
      </c>
      <c r="O1146" s="62">
        <v>37517629</v>
      </c>
      <c r="P1146" s="58">
        <v>6520839</v>
      </c>
      <c r="Q1146" s="58">
        <v>-63148336</v>
      </c>
      <c r="R1146" s="58">
        <v>420991536.84210527</v>
      </c>
      <c r="S1146" s="58">
        <v>357843200.84210527</v>
      </c>
      <c r="T1146" s="58">
        <v>12329877</v>
      </c>
      <c r="U1146" s="196"/>
      <c r="V1146" s="58">
        <v>15842420</v>
      </c>
      <c r="W1146" s="58">
        <v>-73213280</v>
      </c>
      <c r="X1146" s="61">
        <v>44967</v>
      </c>
      <c r="Y1146" s="9" t="s">
        <v>115</v>
      </c>
    </row>
    <row r="1147" spans="1:25" ht="14.25" customHeight="1">
      <c r="A1147" s="9">
        <v>2022</v>
      </c>
      <c r="B1147" s="9" t="s">
        <v>1746</v>
      </c>
      <c r="C1147" s="9" t="s">
        <v>53</v>
      </c>
      <c r="D1147" s="9" t="s">
        <v>21</v>
      </c>
      <c r="E1147" s="11" t="s">
        <v>105</v>
      </c>
      <c r="F1147" s="60">
        <v>68154</v>
      </c>
      <c r="G1147" s="9" t="s">
        <v>20</v>
      </c>
      <c r="H1147" s="58">
        <v>40654709</v>
      </c>
      <c r="I1147" s="58">
        <v>-30416749</v>
      </c>
      <c r="J1147" s="58">
        <v>86545247</v>
      </c>
      <c r="K1147" s="58">
        <v>135721540</v>
      </c>
      <c r="L1147" s="58">
        <v>181269285</v>
      </c>
      <c r="M1147" s="58">
        <v>106399537</v>
      </c>
      <c r="N1147" s="57"/>
      <c r="O1147" s="62">
        <v>34540875</v>
      </c>
      <c r="P1147" s="58">
        <v>6603501</v>
      </c>
      <c r="Q1147" s="58">
        <v>-124564988</v>
      </c>
      <c r="R1147" s="58">
        <v>744005886.00683188</v>
      </c>
      <c r="S1147" s="58">
        <v>619440898.00683188</v>
      </c>
      <c r="T1147" s="58">
        <v>16251493</v>
      </c>
      <c r="U1147" s="196">
        <v>10422798</v>
      </c>
      <c r="V1147" s="58">
        <v>14235734</v>
      </c>
      <c r="W1147" s="58">
        <v>22512604</v>
      </c>
      <c r="X1147" s="61">
        <v>44917</v>
      </c>
      <c r="Y1147" s="10" t="s">
        <v>60</v>
      </c>
    </row>
    <row r="1148" spans="1:25" ht="14.25" customHeight="1">
      <c r="A1148" s="9">
        <v>2022</v>
      </c>
      <c r="B1148" s="10" t="s">
        <v>106</v>
      </c>
      <c r="C1148" s="9" t="s">
        <v>54</v>
      </c>
      <c r="D1148" s="9" t="s">
        <v>21</v>
      </c>
      <c r="E1148" s="11" t="s">
        <v>105</v>
      </c>
      <c r="F1148" s="60">
        <v>99069</v>
      </c>
      <c r="G1148" s="9" t="s">
        <v>20</v>
      </c>
      <c r="H1148" s="58">
        <v>2558129</v>
      </c>
      <c r="I1148" s="58"/>
      <c r="J1148" s="58">
        <v>3876093</v>
      </c>
      <c r="K1148" s="58">
        <v>236027</v>
      </c>
      <c r="L1148" s="58">
        <v>4352860</v>
      </c>
      <c r="M1148" s="58">
        <v>4057093</v>
      </c>
      <c r="N1148" s="57"/>
      <c r="O1148" s="62">
        <v>1947088</v>
      </c>
      <c r="P1148" s="58">
        <v>148129</v>
      </c>
      <c r="Q1148" s="58">
        <v>-567741</v>
      </c>
      <c r="R1148" s="58">
        <v>643041.1145090044</v>
      </c>
      <c r="S1148" s="58">
        <v>75300.114509004416</v>
      </c>
      <c r="T1148" s="58">
        <v>456104</v>
      </c>
      <c r="U1148" s="196">
        <v>292358</v>
      </c>
      <c r="V1148" s="58">
        <v>627876</v>
      </c>
      <c r="W1148" s="58">
        <v>2111080</v>
      </c>
      <c r="X1148" s="61">
        <v>44880</v>
      </c>
      <c r="Y1148" s="10" t="s">
        <v>60</v>
      </c>
    </row>
    <row r="1149" spans="1:25" ht="14.25" customHeight="1">
      <c r="A1149" s="51">
        <v>2022</v>
      </c>
      <c r="B1149" s="132" t="s">
        <v>1654</v>
      </c>
      <c r="C1149" s="51" t="s">
        <v>55</v>
      </c>
      <c r="D1149" s="51" t="s">
        <v>21</v>
      </c>
      <c r="E1149" s="51" t="s">
        <v>105</v>
      </c>
      <c r="F1149" s="127" t="s">
        <v>57</v>
      </c>
      <c r="G1149" s="51" t="s">
        <v>20</v>
      </c>
      <c r="H1149" s="128">
        <v>404149000</v>
      </c>
      <c r="I1149" s="128">
        <v>-33350000</v>
      </c>
      <c r="J1149" s="128">
        <v>567682000</v>
      </c>
      <c r="K1149" s="128">
        <v>563857000</v>
      </c>
      <c r="L1149" s="128">
        <v>732531000</v>
      </c>
      <c r="M1149" s="128">
        <v>606089000</v>
      </c>
      <c r="N1149" s="133">
        <v>512680000</v>
      </c>
      <c r="O1149" s="130"/>
      <c r="P1149" s="128">
        <v>115662000</v>
      </c>
      <c r="Q1149" s="128">
        <v>-602555000</v>
      </c>
      <c r="R1149" s="128">
        <v>2248339552</v>
      </c>
      <c r="S1149" s="128">
        <v>1645784552</v>
      </c>
      <c r="T1149" s="128">
        <v>57546000</v>
      </c>
      <c r="U1149" s="196">
        <v>28079000</v>
      </c>
      <c r="V1149" s="128">
        <v>57662000</v>
      </c>
      <c r="W1149" s="128">
        <v>-73960000</v>
      </c>
      <c r="X1149" s="131">
        <v>44941</v>
      </c>
      <c r="Y1149" s="51" t="s">
        <v>60</v>
      </c>
    </row>
    <row r="1150" spans="1:25" ht="14.25" customHeight="1">
      <c r="A1150" s="9">
        <v>2022</v>
      </c>
      <c r="B1150" s="10" t="s">
        <v>519</v>
      </c>
      <c r="C1150" s="9" t="s">
        <v>190</v>
      </c>
      <c r="D1150" s="9" t="s">
        <v>21</v>
      </c>
      <c r="E1150" s="11" t="s">
        <v>105</v>
      </c>
      <c r="F1150" s="60" t="s">
        <v>518</v>
      </c>
      <c r="G1150" s="9" t="s">
        <v>20</v>
      </c>
      <c r="H1150" s="58">
        <v>7163846</v>
      </c>
      <c r="I1150" s="58">
        <v>-130291</v>
      </c>
      <c r="J1150" s="58">
        <v>33359318</v>
      </c>
      <c r="K1150" s="58">
        <v>422335</v>
      </c>
      <c r="L1150" s="58">
        <v>58750989</v>
      </c>
      <c r="M1150" s="58">
        <v>34191725</v>
      </c>
      <c r="O1150" s="62">
        <v>14577386</v>
      </c>
      <c r="P1150" s="58">
        <v>10983865</v>
      </c>
      <c r="Q1150" s="58">
        <v>-11980991</v>
      </c>
      <c r="R1150" s="58">
        <v>72920086.234817818</v>
      </c>
      <c r="S1150" s="58">
        <v>60939095.234817818</v>
      </c>
      <c r="T1150" s="58">
        <v>2497816</v>
      </c>
      <c r="U1150" s="196"/>
      <c r="V1150" s="58">
        <v>7539770</v>
      </c>
      <c r="W1150" s="58">
        <v>-18852508</v>
      </c>
      <c r="X1150" s="61">
        <v>45041</v>
      </c>
      <c r="Y1150" s="9" t="s">
        <v>115</v>
      </c>
    </row>
    <row r="1151" spans="1:25" ht="14.25" customHeight="1">
      <c r="A1151" s="9">
        <v>2022</v>
      </c>
      <c r="B1151" s="9" t="s">
        <v>1745</v>
      </c>
      <c r="C1151" s="9" t="s">
        <v>53</v>
      </c>
      <c r="D1151" s="9" t="s">
        <v>21</v>
      </c>
      <c r="E1151" s="11" t="s">
        <v>28</v>
      </c>
      <c r="F1151" s="60">
        <v>68196</v>
      </c>
      <c r="G1151" s="9" t="s">
        <v>20</v>
      </c>
      <c r="H1151" s="58">
        <v>43222196</v>
      </c>
      <c r="I1151" s="58">
        <v>-2318974</v>
      </c>
      <c r="J1151" s="58">
        <v>93362286</v>
      </c>
      <c r="K1151" s="58">
        <v>6093320</v>
      </c>
      <c r="L1151" s="58">
        <v>153115725</v>
      </c>
      <c r="M1151" s="58">
        <v>94261853</v>
      </c>
      <c r="N1151" s="57"/>
      <c r="O1151" s="62">
        <v>137410565</v>
      </c>
      <c r="P1151" s="58">
        <v>30321557</v>
      </c>
      <c r="Q1151" s="58">
        <v>-43266363</v>
      </c>
      <c r="R1151" s="58">
        <v>250655292.41876429</v>
      </c>
      <c r="S1151" s="58">
        <v>207388929.41876429</v>
      </c>
      <c r="T1151" s="58">
        <v>8619031</v>
      </c>
      <c r="U1151" s="196"/>
      <c r="V1151" s="58">
        <v>10401649</v>
      </c>
      <c r="W1151" s="58">
        <v>138734381</v>
      </c>
      <c r="X1151" s="61">
        <v>45001</v>
      </c>
      <c r="Y1151" s="10" t="s">
        <v>60</v>
      </c>
    </row>
    <row r="1152" spans="1:25" ht="14.25" customHeight="1">
      <c r="A1152" s="9">
        <v>2022</v>
      </c>
      <c r="B1152" s="10" t="s">
        <v>517</v>
      </c>
      <c r="C1152" s="9" t="s">
        <v>190</v>
      </c>
      <c r="D1152" s="9" t="s">
        <v>21</v>
      </c>
      <c r="E1152" s="11" t="s">
        <v>28</v>
      </c>
      <c r="F1152" s="60" t="s">
        <v>516</v>
      </c>
      <c r="G1152" s="9" t="s">
        <v>20</v>
      </c>
      <c r="H1152" s="58">
        <v>28799096</v>
      </c>
      <c r="I1152" s="58"/>
      <c r="J1152" s="58">
        <v>263364906</v>
      </c>
      <c r="K1152" s="58">
        <v>506745429</v>
      </c>
      <c r="L1152" s="58">
        <v>322468805</v>
      </c>
      <c r="M1152" s="58">
        <v>269294905</v>
      </c>
      <c r="N1152" s="57"/>
      <c r="O1152" s="62">
        <v>45165634</v>
      </c>
      <c r="P1152" s="58">
        <v>14942790</v>
      </c>
      <c r="Q1152" s="58">
        <v>-132581704</v>
      </c>
      <c r="R1152" s="58">
        <v>922505276.64473689</v>
      </c>
      <c r="S1152" s="58">
        <v>789923572.64473689</v>
      </c>
      <c r="T1152" s="58">
        <v>26833116</v>
      </c>
      <c r="U1152" s="196"/>
      <c r="V1152" s="58">
        <v>92950366</v>
      </c>
      <c r="W1152" s="58">
        <v>-320146170</v>
      </c>
      <c r="X1152" s="61">
        <v>44943</v>
      </c>
      <c r="Y1152" s="9" t="s">
        <v>115</v>
      </c>
    </row>
    <row r="1153" spans="1:25" ht="14.25" customHeight="1">
      <c r="A1153" s="51">
        <v>2022</v>
      </c>
      <c r="B1153" s="51" t="s">
        <v>1744</v>
      </c>
      <c r="C1153" s="51" t="s">
        <v>53</v>
      </c>
      <c r="D1153" s="51" t="s">
        <v>21</v>
      </c>
      <c r="E1153" s="51" t="s">
        <v>34</v>
      </c>
      <c r="F1153" s="127">
        <v>68224</v>
      </c>
      <c r="G1153" s="51" t="s">
        <v>20</v>
      </c>
      <c r="H1153" s="128">
        <v>16553572</v>
      </c>
      <c r="I1153" s="128">
        <v>-2863729</v>
      </c>
      <c r="J1153" s="128">
        <v>26408894</v>
      </c>
      <c r="K1153" s="128">
        <v>2676819</v>
      </c>
      <c r="L1153" s="128">
        <v>32644994</v>
      </c>
      <c r="M1153" s="128">
        <v>30930837</v>
      </c>
      <c r="N1153" s="133"/>
      <c r="O1153" s="130">
        <v>19344053</v>
      </c>
      <c r="P1153" s="128">
        <v>3145366</v>
      </c>
      <c r="Q1153" s="128">
        <v>-22526953</v>
      </c>
      <c r="R1153" s="128">
        <v>192373637.91631088</v>
      </c>
      <c r="S1153" s="128">
        <v>169846684.91631088</v>
      </c>
      <c r="T1153" s="128">
        <v>3997233</v>
      </c>
      <c r="U1153" s="196">
        <v>515785</v>
      </c>
      <c r="V1153" s="128">
        <v>7499225</v>
      </c>
      <c r="W1153" s="128">
        <v>-5742876</v>
      </c>
      <c r="X1153" s="131">
        <v>45104</v>
      </c>
      <c r="Y1153" s="132" t="s">
        <v>60</v>
      </c>
    </row>
    <row r="1154" spans="1:25" ht="14.25" customHeight="1">
      <c r="A1154" s="9">
        <v>2022</v>
      </c>
      <c r="B1154" s="30" t="s">
        <v>515</v>
      </c>
      <c r="C1154" s="9" t="s">
        <v>190</v>
      </c>
      <c r="D1154" s="9" t="s">
        <v>21</v>
      </c>
      <c r="E1154" s="11" t="s">
        <v>34</v>
      </c>
      <c r="F1154" s="60" t="s">
        <v>514</v>
      </c>
      <c r="G1154" s="9" t="s">
        <v>20</v>
      </c>
      <c r="H1154" s="58">
        <v>15599022</v>
      </c>
      <c r="I1154" s="58"/>
      <c r="J1154" s="58">
        <v>42546233</v>
      </c>
      <c r="K1154" s="58">
        <v>22243249</v>
      </c>
      <c r="L1154" s="58">
        <v>56661744</v>
      </c>
      <c r="M1154" s="58">
        <v>48214885</v>
      </c>
      <c r="N1154" s="57">
        <v>26373984</v>
      </c>
      <c r="O1154" s="62"/>
      <c r="P1154" s="58">
        <v>1541675</v>
      </c>
      <c r="Q1154" s="58">
        <v>-22542533</v>
      </c>
      <c r="R1154" s="58">
        <v>146480772.03238869</v>
      </c>
      <c r="S1154" s="58">
        <v>123938239.03238869</v>
      </c>
      <c r="T1154" s="58">
        <v>4182662</v>
      </c>
      <c r="U1154" s="196"/>
      <c r="V1154" s="58"/>
      <c r="W1154" s="58">
        <v>-32387128</v>
      </c>
      <c r="X1154" s="61">
        <v>45104</v>
      </c>
      <c r="Y1154" s="10" t="s">
        <v>60</v>
      </c>
    </row>
    <row r="1155" spans="1:25" ht="14.25" customHeight="1">
      <c r="A1155" s="9">
        <v>2022</v>
      </c>
      <c r="B1155" s="9" t="s">
        <v>1743</v>
      </c>
      <c r="C1155" s="9" t="s">
        <v>53</v>
      </c>
      <c r="D1155" s="9" t="s">
        <v>21</v>
      </c>
      <c r="E1155" s="11" t="s">
        <v>27</v>
      </c>
      <c r="F1155" s="60">
        <v>68252</v>
      </c>
      <c r="G1155" s="9" t="s">
        <v>20</v>
      </c>
      <c r="H1155" s="58">
        <v>111094765</v>
      </c>
      <c r="I1155" s="58">
        <v>-4743762</v>
      </c>
      <c r="J1155" s="58">
        <v>135746284</v>
      </c>
      <c r="K1155" s="58">
        <v>742988134</v>
      </c>
      <c r="L1155" s="58">
        <v>284985608</v>
      </c>
      <c r="M1155" s="58">
        <v>159670905</v>
      </c>
      <c r="O1155" s="62">
        <v>115397361</v>
      </c>
      <c r="P1155" s="58">
        <v>15827760</v>
      </c>
      <c r="Q1155" s="58">
        <v>-177172112</v>
      </c>
      <c r="R1155" s="58">
        <v>746429259</v>
      </c>
      <c r="S1155" s="58">
        <v>569257147</v>
      </c>
      <c r="T1155" s="58">
        <v>24671724</v>
      </c>
      <c r="U1155" s="196">
        <v>9265618</v>
      </c>
      <c r="V1155" s="58">
        <v>16778626</v>
      </c>
      <c r="W1155" s="58">
        <v>116209476</v>
      </c>
      <c r="X1155" s="61">
        <v>45013</v>
      </c>
      <c r="Y1155" s="9"/>
    </row>
    <row r="1156" spans="1:25" ht="14.25" customHeight="1">
      <c r="A1156" s="9">
        <v>2022</v>
      </c>
      <c r="B1156" s="10" t="s">
        <v>1653</v>
      </c>
      <c r="C1156" s="9" t="s">
        <v>55</v>
      </c>
      <c r="D1156" s="9" t="s">
        <v>21</v>
      </c>
      <c r="E1156" s="11" t="s">
        <v>27</v>
      </c>
      <c r="F1156" s="60" t="s">
        <v>57</v>
      </c>
      <c r="G1156" s="9" t="s">
        <v>20</v>
      </c>
      <c r="H1156" s="58">
        <v>1568140000</v>
      </c>
      <c r="I1156" s="58">
        <v>-126018000</v>
      </c>
      <c r="J1156" s="58">
        <v>1449544000</v>
      </c>
      <c r="K1156" s="58">
        <v>808528000</v>
      </c>
      <c r="L1156" s="58">
        <v>2486652000</v>
      </c>
      <c r="M1156" s="58">
        <v>1857581000</v>
      </c>
      <c r="N1156" s="57"/>
      <c r="O1156" s="62">
        <v>2020594000</v>
      </c>
      <c r="P1156" s="58">
        <v>381299000</v>
      </c>
      <c r="Q1156" s="58">
        <v>-99609000</v>
      </c>
      <c r="R1156" s="58">
        <v>5627627118.6440525</v>
      </c>
      <c r="S1156" s="58">
        <v>5528018118.6440525</v>
      </c>
      <c r="T1156" s="58">
        <v>222176000</v>
      </c>
      <c r="U1156" s="196">
        <v>406227000</v>
      </c>
      <c r="V1156" s="58">
        <v>391974000</v>
      </c>
      <c r="W1156" s="58">
        <v>2072375000</v>
      </c>
      <c r="X1156" s="61">
        <v>45016</v>
      </c>
      <c r="Y1156" s="9" t="s">
        <v>60</v>
      </c>
    </row>
    <row r="1157" spans="1:25" ht="14.25" customHeight="1">
      <c r="A1157" s="9">
        <v>2022</v>
      </c>
      <c r="B1157" s="10" t="s">
        <v>104</v>
      </c>
      <c r="C1157" s="9" t="s">
        <v>54</v>
      </c>
      <c r="D1157" s="9" t="s">
        <v>21</v>
      </c>
      <c r="E1157" s="11" t="s">
        <v>27</v>
      </c>
      <c r="F1157" s="60">
        <v>99070</v>
      </c>
      <c r="G1157" s="9" t="s">
        <v>20</v>
      </c>
      <c r="H1157" s="58">
        <v>1127187</v>
      </c>
      <c r="I1157" s="58"/>
      <c r="J1157" s="58">
        <v>367860</v>
      </c>
      <c r="K1157" s="58"/>
      <c r="L1157" s="58">
        <v>15027769</v>
      </c>
      <c r="M1157" s="58">
        <v>257810</v>
      </c>
      <c r="N1157" s="57"/>
      <c r="O1157" s="62">
        <v>1110982</v>
      </c>
      <c r="P1157" s="58">
        <v>41493</v>
      </c>
      <c r="Q1157" s="58">
        <v>-357268</v>
      </c>
      <c r="R1157" s="58">
        <v>2369151.1936339517</v>
      </c>
      <c r="S1157" s="58">
        <v>2011883.1936339517</v>
      </c>
      <c r="T1157" s="58">
        <v>83910</v>
      </c>
      <c r="U1157" s="196">
        <v>340000</v>
      </c>
      <c r="V1157" s="58">
        <v>462685</v>
      </c>
      <c r="W1157" s="58">
        <v>521466</v>
      </c>
      <c r="X1157" s="61">
        <v>44979</v>
      </c>
      <c r="Y1157" s="10" t="s">
        <v>60</v>
      </c>
    </row>
    <row r="1158" spans="1:25" ht="14.25" customHeight="1">
      <c r="A1158" s="9">
        <v>2022</v>
      </c>
      <c r="B1158" s="10" t="s">
        <v>513</v>
      </c>
      <c r="C1158" s="9" t="s">
        <v>190</v>
      </c>
      <c r="D1158" s="9" t="s">
        <v>21</v>
      </c>
      <c r="E1158" s="11" t="s">
        <v>27</v>
      </c>
      <c r="F1158" s="60" t="s">
        <v>512</v>
      </c>
      <c r="G1158" s="9" t="s">
        <v>20</v>
      </c>
      <c r="H1158" s="58">
        <v>46501941</v>
      </c>
      <c r="I1158" s="58">
        <v>-3331287</v>
      </c>
      <c r="J1158" s="58">
        <v>200576329</v>
      </c>
      <c r="K1158" s="58">
        <v>795632636</v>
      </c>
      <c r="L1158" s="58">
        <v>283150685</v>
      </c>
      <c r="M1158" s="58">
        <v>210108849</v>
      </c>
      <c r="N1158" s="57">
        <v>52991025</v>
      </c>
      <c r="O1158" s="62"/>
      <c r="P1158" s="58">
        <v>9635726</v>
      </c>
      <c r="Q1158" s="58">
        <v>-104809679</v>
      </c>
      <c r="R1158" s="58">
        <v>706008149.07288063</v>
      </c>
      <c r="S1158" s="58">
        <v>601198470.07288063</v>
      </c>
      <c r="T1158" s="58">
        <v>20113805</v>
      </c>
      <c r="U1158" s="196"/>
      <c r="V1158" s="58">
        <v>2951408</v>
      </c>
      <c r="W1158" s="58">
        <v>-101992227</v>
      </c>
      <c r="X1158" s="61">
        <v>44909</v>
      </c>
      <c r="Y1158" s="9" t="s">
        <v>115</v>
      </c>
    </row>
    <row r="1159" spans="1:25" ht="14.25" customHeight="1">
      <c r="A1159" s="9">
        <v>2022</v>
      </c>
      <c r="B1159" s="10" t="s">
        <v>511</v>
      </c>
      <c r="C1159" s="9" t="s">
        <v>190</v>
      </c>
      <c r="D1159" s="9" t="s">
        <v>21</v>
      </c>
      <c r="E1159" s="11" t="s">
        <v>27</v>
      </c>
      <c r="F1159" s="60" t="s">
        <v>510</v>
      </c>
      <c r="G1159" s="9" t="s">
        <v>20</v>
      </c>
      <c r="H1159" s="58">
        <v>70586595</v>
      </c>
      <c r="I1159" s="58">
        <v>-35172</v>
      </c>
      <c r="J1159" s="58">
        <v>170793119</v>
      </c>
      <c r="K1159" s="58">
        <v>444311931</v>
      </c>
      <c r="L1159" s="58">
        <v>225414286</v>
      </c>
      <c r="M1159" s="58">
        <v>174894588</v>
      </c>
      <c r="N1159" s="57"/>
      <c r="O1159" s="62">
        <v>95513832</v>
      </c>
      <c r="P1159" s="58">
        <v>6998287</v>
      </c>
      <c r="Q1159" s="58">
        <v>-91335718</v>
      </c>
      <c r="R1159" s="58">
        <v>629577775.37380791</v>
      </c>
      <c r="S1159" s="58">
        <v>538242057.37380791</v>
      </c>
      <c r="T1159" s="58">
        <v>17383041</v>
      </c>
      <c r="U1159" s="196"/>
      <c r="V1159" s="58">
        <v>73085658</v>
      </c>
      <c r="W1159" s="58">
        <v>-188588944</v>
      </c>
      <c r="X1159" s="61">
        <v>45015</v>
      </c>
      <c r="Y1159" s="9" t="s">
        <v>115</v>
      </c>
    </row>
    <row r="1160" spans="1:25" ht="14.25" customHeight="1">
      <c r="A1160" s="51">
        <v>2022</v>
      </c>
      <c r="B1160" s="132" t="s">
        <v>509</v>
      </c>
      <c r="C1160" s="51" t="s">
        <v>190</v>
      </c>
      <c r="D1160" s="51" t="s">
        <v>21</v>
      </c>
      <c r="E1160" s="51" t="s">
        <v>105</v>
      </c>
      <c r="F1160" s="127" t="s">
        <v>508</v>
      </c>
      <c r="G1160" s="51" t="s">
        <v>20</v>
      </c>
      <c r="H1160" s="128">
        <v>3061456</v>
      </c>
      <c r="I1160" s="128">
        <v>-220615</v>
      </c>
      <c r="J1160" s="128">
        <v>9049027</v>
      </c>
      <c r="K1160" s="128">
        <v>10737927</v>
      </c>
      <c r="L1160" s="128">
        <v>10882167</v>
      </c>
      <c r="M1160" s="128">
        <v>9684665</v>
      </c>
      <c r="N1160" s="129"/>
      <c r="O1160" s="130">
        <v>4505863</v>
      </c>
      <c r="P1160" s="128">
        <v>1125921</v>
      </c>
      <c r="Q1160" s="128">
        <v>-4219216</v>
      </c>
      <c r="R1160" s="128">
        <v>28167948.98785425</v>
      </c>
      <c r="S1160" s="128">
        <v>23948732.98785425</v>
      </c>
      <c r="T1160" s="128">
        <v>1379596</v>
      </c>
      <c r="U1160" s="196"/>
      <c r="V1160" s="128">
        <v>32333</v>
      </c>
      <c r="W1160" s="128">
        <v>-1842777</v>
      </c>
      <c r="X1160" s="131">
        <v>45048</v>
      </c>
      <c r="Y1160" s="51" t="s">
        <v>115</v>
      </c>
    </row>
    <row r="1161" spans="1:25" ht="14.25" customHeight="1">
      <c r="A1161" s="9">
        <v>2022</v>
      </c>
      <c r="B1161" s="9" t="s">
        <v>1742</v>
      </c>
      <c r="C1161" s="9" t="s">
        <v>53</v>
      </c>
      <c r="D1161" s="9" t="s">
        <v>21</v>
      </c>
      <c r="E1161" s="11" t="s">
        <v>36</v>
      </c>
      <c r="F1161" s="60">
        <v>68294</v>
      </c>
      <c r="G1161" s="9" t="s">
        <v>20</v>
      </c>
      <c r="H1161" s="58">
        <v>64393821</v>
      </c>
      <c r="I1161" s="58">
        <v>-13186097</v>
      </c>
      <c r="J1161" s="58">
        <v>37541148</v>
      </c>
      <c r="K1161" s="58">
        <v>66620743</v>
      </c>
      <c r="L1161" s="58">
        <v>70606325</v>
      </c>
      <c r="M1161" s="58">
        <v>56158581</v>
      </c>
      <c r="N1161" s="57"/>
      <c r="O1161" s="62">
        <v>60889192</v>
      </c>
      <c r="P1161" s="58">
        <v>2835931</v>
      </c>
      <c r="Q1161" s="58">
        <v>-30335478</v>
      </c>
      <c r="R1161" s="58">
        <v>259056174</v>
      </c>
      <c r="S1161" s="58">
        <v>228720696</v>
      </c>
      <c r="T1161" s="58">
        <v>5884286</v>
      </c>
      <c r="U1161" s="196">
        <v>11559964</v>
      </c>
      <c r="V1161" s="58">
        <v>14785756</v>
      </c>
      <c r="W1161" s="58">
        <v>30488187</v>
      </c>
      <c r="X1161" s="61">
        <v>44944</v>
      </c>
      <c r="Y1161" s="10" t="s">
        <v>60</v>
      </c>
    </row>
    <row r="1162" spans="1:25" ht="14.25" customHeight="1">
      <c r="A1162" s="9">
        <v>2022</v>
      </c>
      <c r="B1162" s="10" t="s">
        <v>507</v>
      </c>
      <c r="C1162" s="9" t="s">
        <v>190</v>
      </c>
      <c r="D1162" s="9" t="s">
        <v>21</v>
      </c>
      <c r="E1162" s="11" t="s">
        <v>28</v>
      </c>
      <c r="F1162" s="60" t="s">
        <v>506</v>
      </c>
      <c r="G1162" s="9" t="s">
        <v>20</v>
      </c>
      <c r="H1162" s="58">
        <v>2152310</v>
      </c>
      <c r="I1162" s="58">
        <v>-100000</v>
      </c>
      <c r="J1162" s="58">
        <v>6783474</v>
      </c>
      <c r="K1162" s="58">
        <v>172500</v>
      </c>
      <c r="L1162" s="58">
        <v>7675612</v>
      </c>
      <c r="M1162" s="58">
        <v>7108694</v>
      </c>
      <c r="N1162" s="57"/>
      <c r="O1162" s="62">
        <v>2569008</v>
      </c>
      <c r="P1162" s="58">
        <v>570833</v>
      </c>
      <c r="Q1162" s="58">
        <v>-3471130</v>
      </c>
      <c r="R1162" s="58">
        <v>23605084.786184214</v>
      </c>
      <c r="S1162" s="58">
        <v>20133954.786184214</v>
      </c>
      <c r="T1162" s="58">
        <v>703294</v>
      </c>
      <c r="U1162" s="196"/>
      <c r="V1162" s="58"/>
      <c r="W1162" s="58">
        <v>-1611017</v>
      </c>
      <c r="X1162" s="61">
        <v>44952</v>
      </c>
      <c r="Y1162" s="10" t="s">
        <v>60</v>
      </c>
    </row>
    <row r="1163" spans="1:25" ht="14.25" customHeight="1">
      <c r="A1163" s="9">
        <v>2022</v>
      </c>
      <c r="B1163" s="10" t="s">
        <v>505</v>
      </c>
      <c r="C1163" s="9" t="s">
        <v>190</v>
      </c>
      <c r="D1163" s="9" t="s">
        <v>21</v>
      </c>
      <c r="E1163" s="11" t="s">
        <v>153</v>
      </c>
      <c r="F1163" s="60" t="s">
        <v>504</v>
      </c>
      <c r="G1163" s="9" t="s">
        <v>20</v>
      </c>
      <c r="H1163" s="58">
        <v>8486417</v>
      </c>
      <c r="I1163" s="58">
        <v>-100000</v>
      </c>
      <c r="J1163" s="58">
        <v>19007562</v>
      </c>
      <c r="K1163" s="58">
        <v>7961161</v>
      </c>
      <c r="L1163" s="58">
        <v>23641511</v>
      </c>
      <c r="M1163" s="58">
        <v>18934427</v>
      </c>
      <c r="N1163" s="56">
        <v>9718452</v>
      </c>
      <c r="O1163" s="62"/>
      <c r="P1163" s="58">
        <v>695020</v>
      </c>
      <c r="Q1163" s="58">
        <v>-7997528</v>
      </c>
      <c r="R1163" s="58">
        <v>52111930.029413246</v>
      </c>
      <c r="S1163" s="58">
        <v>44114402.029413246</v>
      </c>
      <c r="T1163" s="58">
        <v>1644782</v>
      </c>
      <c r="U1163" s="196"/>
      <c r="V1163" s="58">
        <v>1561642</v>
      </c>
      <c r="W1163" s="58">
        <v>-4280105</v>
      </c>
      <c r="X1163" s="61">
        <v>44945</v>
      </c>
      <c r="Y1163" s="9" t="s">
        <v>115</v>
      </c>
    </row>
    <row r="1164" spans="1:25" ht="14.25" customHeight="1">
      <c r="A1164" s="9">
        <v>2022</v>
      </c>
      <c r="B1164" s="9" t="s">
        <v>1741</v>
      </c>
      <c r="C1164" s="9" t="s">
        <v>53</v>
      </c>
      <c r="D1164" s="9" t="s">
        <v>21</v>
      </c>
      <c r="E1164" s="11" t="s">
        <v>71</v>
      </c>
      <c r="F1164" s="60">
        <v>68364</v>
      </c>
      <c r="G1164" s="9" t="s">
        <v>20</v>
      </c>
      <c r="H1164" s="58">
        <v>33685840</v>
      </c>
      <c r="I1164" s="58">
        <v>-2973885</v>
      </c>
      <c r="J1164" s="58">
        <v>91635505</v>
      </c>
      <c r="K1164" s="58">
        <v>73784470</v>
      </c>
      <c r="L1164" s="58">
        <v>152189140</v>
      </c>
      <c r="M1164" s="58">
        <v>109789588</v>
      </c>
      <c r="N1164" s="57"/>
      <c r="O1164" s="62">
        <v>30075147</v>
      </c>
      <c r="P1164" s="58">
        <v>6366475</v>
      </c>
      <c r="Q1164" s="58">
        <v>48176309</v>
      </c>
      <c r="R1164" s="58">
        <v>959104784</v>
      </c>
      <c r="S1164" s="58">
        <v>1007281093</v>
      </c>
      <c r="T1164" s="58">
        <v>21859307</v>
      </c>
      <c r="U1164" s="196">
        <v>29296000</v>
      </c>
      <c r="V1164" s="58">
        <v>48228000</v>
      </c>
      <c r="W1164" s="58">
        <v>-50072398</v>
      </c>
      <c r="X1164" s="61">
        <v>44915</v>
      </c>
      <c r="Y1164" s="9"/>
    </row>
    <row r="1165" spans="1:25" ht="14.25" customHeight="1">
      <c r="A1165" s="9">
        <v>2022</v>
      </c>
      <c r="B1165" s="10" t="s">
        <v>503</v>
      </c>
      <c r="C1165" s="9" t="s">
        <v>190</v>
      </c>
      <c r="D1165" s="9" t="s">
        <v>21</v>
      </c>
      <c r="E1165" s="11" t="s">
        <v>71</v>
      </c>
      <c r="F1165" s="60" t="s">
        <v>502</v>
      </c>
      <c r="G1165" s="9" t="s">
        <v>20</v>
      </c>
      <c r="H1165" s="58">
        <v>7891408</v>
      </c>
      <c r="I1165" s="58">
        <v>-185000</v>
      </c>
      <c r="J1165" s="58">
        <v>71520673</v>
      </c>
      <c r="K1165" s="58">
        <v>150058183</v>
      </c>
      <c r="L1165" s="58">
        <v>83167948</v>
      </c>
      <c r="M1165" s="58">
        <v>73089206</v>
      </c>
      <c r="O1165" s="62">
        <v>29897052</v>
      </c>
      <c r="P1165" s="58">
        <v>5855965</v>
      </c>
      <c r="Q1165" s="58">
        <v>-27085683</v>
      </c>
      <c r="R1165" s="58">
        <v>195613325.10121459</v>
      </c>
      <c r="S1165" s="58">
        <v>168527642.10121459</v>
      </c>
      <c r="T1165" s="58">
        <v>6396990</v>
      </c>
      <c r="U1165" s="196"/>
      <c r="V1165" s="58">
        <v>12924033</v>
      </c>
      <c r="W1165" s="58">
        <v>-48651612</v>
      </c>
      <c r="X1165" s="61">
        <v>45014</v>
      </c>
      <c r="Y1165" s="9" t="s">
        <v>115</v>
      </c>
    </row>
    <row r="1166" spans="1:25" ht="14.25" customHeight="1">
      <c r="A1166" s="9">
        <v>2022</v>
      </c>
      <c r="B1166" s="10" t="s">
        <v>501</v>
      </c>
      <c r="C1166" s="9" t="s">
        <v>190</v>
      </c>
      <c r="D1166" s="9" t="s">
        <v>21</v>
      </c>
      <c r="E1166" s="11" t="s">
        <v>71</v>
      </c>
      <c r="F1166" s="60" t="s">
        <v>500</v>
      </c>
      <c r="G1166" s="9" t="s">
        <v>20</v>
      </c>
      <c r="H1166" s="58">
        <v>9057121</v>
      </c>
      <c r="I1166" s="58"/>
      <c r="J1166" s="58">
        <v>44249798</v>
      </c>
      <c r="K1166" s="58">
        <v>187434222</v>
      </c>
      <c r="L1166" s="58">
        <v>56101035</v>
      </c>
      <c r="M1166" s="58">
        <v>44969491</v>
      </c>
      <c r="O1166" s="62">
        <v>11606745</v>
      </c>
      <c r="P1166" s="58">
        <v>1969246</v>
      </c>
      <c r="Q1166" s="58">
        <v>-23087558</v>
      </c>
      <c r="R1166" s="58">
        <v>154765761.94331986</v>
      </c>
      <c r="S1166" s="58">
        <v>131678203.94331984</v>
      </c>
      <c r="T1166" s="58">
        <v>4068468</v>
      </c>
      <c r="U1166" s="196"/>
      <c r="V1166" s="58">
        <v>9701599</v>
      </c>
      <c r="W1166" s="58">
        <v>-54957830</v>
      </c>
      <c r="X1166" s="61">
        <v>45014</v>
      </c>
      <c r="Y1166" s="9" t="s">
        <v>115</v>
      </c>
    </row>
    <row r="1167" spans="1:25" ht="14.25" customHeight="1">
      <c r="A1167" s="9">
        <v>2022</v>
      </c>
      <c r="B1167" s="9" t="s">
        <v>1740</v>
      </c>
      <c r="C1167" s="9" t="s">
        <v>53</v>
      </c>
      <c r="D1167" s="9" t="s">
        <v>21</v>
      </c>
      <c r="E1167" s="11" t="s">
        <v>36</v>
      </c>
      <c r="F1167" s="60">
        <v>68378</v>
      </c>
      <c r="G1167" s="9" t="s">
        <v>20</v>
      </c>
      <c r="H1167" s="58">
        <v>23701140</v>
      </c>
      <c r="I1167" s="58">
        <v>-11273949</v>
      </c>
      <c r="J1167" s="58">
        <v>52620341</v>
      </c>
      <c r="K1167" s="58">
        <v>62655565</v>
      </c>
      <c r="L1167" s="58">
        <v>101989680</v>
      </c>
      <c r="M1167" s="58">
        <v>64173033</v>
      </c>
      <c r="N1167" s="57"/>
      <c r="O1167" s="62">
        <v>16376178</v>
      </c>
      <c r="P1167" s="58">
        <v>6046323</v>
      </c>
      <c r="Q1167" s="58">
        <v>-16881808</v>
      </c>
      <c r="R1167" s="58">
        <v>213287079.02157706</v>
      </c>
      <c r="S1167" s="58">
        <v>196405271.02157706</v>
      </c>
      <c r="T1167" s="58">
        <v>31860579</v>
      </c>
      <c r="U1167" s="196">
        <v>39516232</v>
      </c>
      <c r="V1167" s="58">
        <v>34882923</v>
      </c>
      <c r="W1167" s="58">
        <v>8764495</v>
      </c>
      <c r="X1167" s="61">
        <v>45084</v>
      </c>
      <c r="Y1167" s="10" t="s">
        <v>60</v>
      </c>
    </row>
    <row r="1168" spans="1:25" ht="14.25" customHeight="1">
      <c r="A1168" s="9">
        <v>2022</v>
      </c>
      <c r="B1168" s="10" t="s">
        <v>103</v>
      </c>
      <c r="C1168" s="9" t="s">
        <v>54</v>
      </c>
      <c r="D1168" s="9" t="s">
        <v>21</v>
      </c>
      <c r="E1168" s="11" t="s">
        <v>36</v>
      </c>
      <c r="F1168" s="60">
        <v>99071</v>
      </c>
      <c r="G1168" s="9" t="s">
        <v>20</v>
      </c>
      <c r="H1168" s="58">
        <v>88918408</v>
      </c>
      <c r="I1168" s="58">
        <v>-6851853</v>
      </c>
      <c r="J1168" s="58">
        <v>85180181</v>
      </c>
      <c r="K1168" s="58">
        <v>69681251</v>
      </c>
      <c r="L1168" s="58">
        <v>95147243</v>
      </c>
      <c r="M1168" s="58">
        <v>93407802</v>
      </c>
      <c r="N1168" s="58">
        <v>1250</v>
      </c>
      <c r="O1168" s="62">
        <v>71098325</v>
      </c>
      <c r="P1168" s="58">
        <v>4288557</v>
      </c>
      <c r="Q1168" s="58">
        <v>11663302</v>
      </c>
      <c r="R1168" s="58">
        <v>552763127.96208799</v>
      </c>
      <c r="S1168" s="58">
        <v>564426429.96208799</v>
      </c>
      <c r="T1168" s="58">
        <v>18379905</v>
      </c>
      <c r="U1168" s="196">
        <v>48114664</v>
      </c>
      <c r="V1168" s="58">
        <v>77547362</v>
      </c>
      <c r="W1168" s="58">
        <v>38422642</v>
      </c>
      <c r="X1168" s="58">
        <v>45027</v>
      </c>
      <c r="Y1168" s="58" t="s">
        <v>60</v>
      </c>
    </row>
    <row r="1169" spans="1:25" ht="14.25" customHeight="1">
      <c r="A1169" s="9">
        <v>2022</v>
      </c>
      <c r="B1169" s="10" t="s">
        <v>499</v>
      </c>
      <c r="C1169" s="9" t="s">
        <v>190</v>
      </c>
      <c r="D1169" s="9" t="s">
        <v>21</v>
      </c>
      <c r="E1169" s="11" t="s">
        <v>36</v>
      </c>
      <c r="F1169" s="60" t="s">
        <v>498</v>
      </c>
      <c r="G1169" s="9" t="s">
        <v>20</v>
      </c>
      <c r="H1169" s="58">
        <v>35742505</v>
      </c>
      <c r="I1169" s="58">
        <v>-2427125</v>
      </c>
      <c r="J1169" s="58">
        <v>396896527</v>
      </c>
      <c r="K1169" s="58">
        <v>401865950</v>
      </c>
      <c r="L1169" s="58">
        <v>457188120</v>
      </c>
      <c r="M1169" s="58">
        <v>394313522</v>
      </c>
      <c r="N1169" s="58"/>
      <c r="O1169" s="62">
        <v>58045365</v>
      </c>
      <c r="P1169" s="58">
        <v>18350893</v>
      </c>
      <c r="Q1169" s="58">
        <v>-201864113</v>
      </c>
      <c r="R1169" s="58">
        <v>1384386342</v>
      </c>
      <c r="S1169" s="58">
        <v>1182522229</v>
      </c>
      <c r="T1169" s="58">
        <v>40016193</v>
      </c>
      <c r="U1169" s="196">
        <v>34460648</v>
      </c>
      <c r="V1169" s="58">
        <v>94735253</v>
      </c>
      <c r="W1169" s="58">
        <v>-279605858</v>
      </c>
      <c r="X1169" s="58">
        <v>44988</v>
      </c>
      <c r="Y1169" s="58" t="s">
        <v>115</v>
      </c>
    </row>
    <row r="1170" spans="1:25" ht="14.25" customHeight="1">
      <c r="A1170" s="9">
        <v>2022</v>
      </c>
      <c r="B1170" s="10" t="s">
        <v>497</v>
      </c>
      <c r="C1170" s="9" t="s">
        <v>190</v>
      </c>
      <c r="D1170" s="9" t="s">
        <v>21</v>
      </c>
      <c r="E1170" s="11" t="s">
        <v>28</v>
      </c>
      <c r="F1170" s="60" t="s">
        <v>496</v>
      </c>
      <c r="G1170" s="9" t="s">
        <v>20</v>
      </c>
      <c r="H1170" s="58">
        <v>5037240</v>
      </c>
      <c r="I1170" s="58"/>
      <c r="J1170" s="58">
        <v>68609062</v>
      </c>
      <c r="K1170" s="58">
        <v>240928382</v>
      </c>
      <c r="L1170" s="58">
        <v>96085007</v>
      </c>
      <c r="M1170" s="58">
        <v>72982728</v>
      </c>
      <c r="N1170" s="58">
        <v>16358087</v>
      </c>
      <c r="O1170" s="62"/>
      <c r="P1170" s="58">
        <v>3794979</v>
      </c>
      <c r="Q1170" s="58">
        <v>-33290775</v>
      </c>
      <c r="R1170" s="58">
        <v>220787985</v>
      </c>
      <c r="S1170" s="58">
        <v>187497210</v>
      </c>
      <c r="T1170" s="58">
        <v>6969510</v>
      </c>
      <c r="U1170" s="196"/>
      <c r="V1170" s="58">
        <v>18578137</v>
      </c>
      <c r="W1170" s="58">
        <v>-71786068</v>
      </c>
      <c r="X1170" s="58">
        <v>45003</v>
      </c>
      <c r="Y1170" s="58" t="s">
        <v>60</v>
      </c>
    </row>
    <row r="1171" spans="1:25" ht="14.25" customHeight="1">
      <c r="A1171" s="9">
        <v>2022</v>
      </c>
      <c r="B1171" s="10" t="s">
        <v>495</v>
      </c>
      <c r="C1171" s="9" t="s">
        <v>190</v>
      </c>
      <c r="D1171" s="9" t="s">
        <v>21</v>
      </c>
      <c r="E1171" s="11" t="s">
        <v>107</v>
      </c>
      <c r="F1171" s="60" t="s">
        <v>494</v>
      </c>
      <c r="G1171" s="9" t="s">
        <v>20</v>
      </c>
      <c r="H1171" s="58">
        <v>27224798</v>
      </c>
      <c r="I1171" s="58">
        <v>-4770932</v>
      </c>
      <c r="J1171" s="58">
        <v>172518488</v>
      </c>
      <c r="K1171" s="58">
        <v>401361792</v>
      </c>
      <c r="L1171" s="58">
        <v>238932402</v>
      </c>
      <c r="M1171" s="58">
        <v>174708075</v>
      </c>
      <c r="O1171" s="62">
        <v>45429041</v>
      </c>
      <c r="P1171" s="58">
        <v>21462208</v>
      </c>
      <c r="Q1171" s="58">
        <v>-82313651</v>
      </c>
      <c r="R1171" s="58">
        <v>560251911.29999995</v>
      </c>
      <c r="S1171" s="58">
        <v>477938260.30000001</v>
      </c>
      <c r="T1171" s="58">
        <v>17759595</v>
      </c>
      <c r="U1171" s="196">
        <v>-5467.6111110000002</v>
      </c>
      <c r="V1171" s="58">
        <v>18840541</v>
      </c>
      <c r="W1171" s="58">
        <v>-93768799</v>
      </c>
      <c r="X1171" s="61">
        <v>45002</v>
      </c>
      <c r="Y1171" s="9" t="s">
        <v>115</v>
      </c>
    </row>
    <row r="1172" spans="1:25" ht="14.25" customHeight="1">
      <c r="A1172" s="9">
        <v>2022</v>
      </c>
      <c r="B1172" s="9" t="s">
        <v>1739</v>
      </c>
      <c r="C1172" s="9" t="s">
        <v>53</v>
      </c>
      <c r="D1172" s="9" t="s">
        <v>21</v>
      </c>
      <c r="E1172" s="11" t="s">
        <v>134</v>
      </c>
      <c r="F1172" s="60">
        <v>69000</v>
      </c>
      <c r="G1172" s="9" t="s">
        <v>20</v>
      </c>
      <c r="H1172" s="58">
        <v>168936008</v>
      </c>
      <c r="I1172" s="58">
        <v>-27114184</v>
      </c>
      <c r="J1172" s="58">
        <v>326450901</v>
      </c>
      <c r="K1172" s="58">
        <v>570148736</v>
      </c>
      <c r="L1172" s="58">
        <v>657316282</v>
      </c>
      <c r="M1172" s="58">
        <v>389797982</v>
      </c>
      <c r="N1172" s="57"/>
      <c r="O1172" s="62">
        <v>152420945</v>
      </c>
      <c r="P1172" s="58">
        <v>21422512</v>
      </c>
      <c r="Q1172" s="58">
        <v>-498809640</v>
      </c>
      <c r="R1172" s="58">
        <v>2238004234</v>
      </c>
      <c r="S1172" s="58">
        <v>1739194594</v>
      </c>
      <c r="T1172" s="58">
        <v>70843428</v>
      </c>
      <c r="U1172" s="196">
        <v>191950</v>
      </c>
      <c r="V1172" s="58">
        <v>54557539</v>
      </c>
      <c r="W1172" s="58">
        <v>-415488956</v>
      </c>
      <c r="X1172" s="61">
        <v>44985</v>
      </c>
      <c r="Y1172" s="53" t="s">
        <v>1738</v>
      </c>
    </row>
    <row r="1173" spans="1:25" ht="14.25" customHeight="1">
      <c r="A1173" s="9">
        <v>2022</v>
      </c>
      <c r="B1173" s="10" t="s">
        <v>493</v>
      </c>
      <c r="C1173" s="9" t="s">
        <v>190</v>
      </c>
      <c r="D1173" s="9" t="s">
        <v>21</v>
      </c>
      <c r="E1173" s="11" t="s">
        <v>134</v>
      </c>
      <c r="F1173" s="60" t="s">
        <v>492</v>
      </c>
      <c r="G1173" s="9" t="s">
        <v>20</v>
      </c>
      <c r="H1173" s="58">
        <v>191800766</v>
      </c>
      <c r="I1173" s="58">
        <v>-7649387</v>
      </c>
      <c r="J1173" s="58">
        <v>752616289</v>
      </c>
      <c r="K1173" s="58">
        <v>517631139</v>
      </c>
      <c r="L1173" s="58">
        <v>935856514</v>
      </c>
      <c r="M1173" s="58">
        <v>846040236</v>
      </c>
      <c r="O1173" s="62">
        <v>269102629</v>
      </c>
      <c r="P1173" s="58">
        <v>74453626</v>
      </c>
      <c r="Q1173" s="58">
        <v>-394270218</v>
      </c>
      <c r="R1173" s="58">
        <v>2545185810</v>
      </c>
      <c r="S1173" s="58">
        <v>2150915592</v>
      </c>
      <c r="T1173" s="58">
        <v>84106695</v>
      </c>
      <c r="U1173" s="196">
        <v>53681982.568495192</v>
      </c>
      <c r="V1173" s="58">
        <v>266523653.56849518</v>
      </c>
      <c r="W1173" s="58">
        <v>-599273000</v>
      </c>
      <c r="X1173" s="61">
        <v>45009</v>
      </c>
      <c r="Y1173" s="9" t="s">
        <v>115</v>
      </c>
    </row>
    <row r="1174" spans="1:25" ht="14.25" customHeight="1">
      <c r="A1174" s="9">
        <v>2022</v>
      </c>
      <c r="B1174" s="9" t="s">
        <v>1737</v>
      </c>
      <c r="C1174" s="9" t="s">
        <v>53</v>
      </c>
      <c r="D1174" s="9" t="s">
        <v>21</v>
      </c>
      <c r="E1174" s="11" t="s">
        <v>100</v>
      </c>
      <c r="F1174" s="60">
        <v>69070</v>
      </c>
      <c r="G1174" s="9" t="s">
        <v>20</v>
      </c>
      <c r="H1174" s="58">
        <v>42004668</v>
      </c>
      <c r="I1174" s="58">
        <v>-35494681</v>
      </c>
      <c r="J1174" s="58">
        <v>146717065</v>
      </c>
      <c r="K1174" s="58">
        <v>188216688</v>
      </c>
      <c r="L1174" s="58">
        <v>447138535</v>
      </c>
      <c r="M1174" s="58">
        <v>192051612</v>
      </c>
      <c r="N1174" s="57"/>
      <c r="O1174" s="62">
        <v>37919053</v>
      </c>
      <c r="P1174" s="58">
        <v>16990331</v>
      </c>
      <c r="Q1174" s="58">
        <v>-238266134</v>
      </c>
      <c r="R1174" s="58">
        <v>1200373960.6491101</v>
      </c>
      <c r="S1174" s="58">
        <v>962107826.64911008</v>
      </c>
      <c r="T1174" s="58">
        <v>42586273</v>
      </c>
      <c r="U1174" s="196"/>
      <c r="V1174" s="58">
        <v>53924725</v>
      </c>
      <c r="W1174" s="58">
        <v>-73002305</v>
      </c>
      <c r="X1174" s="61">
        <v>45016</v>
      </c>
      <c r="Y1174" s="10" t="s">
        <v>60</v>
      </c>
    </row>
    <row r="1175" spans="1:25" ht="14.25" customHeight="1">
      <c r="A1175" s="9">
        <v>2022</v>
      </c>
      <c r="B1175" s="10" t="s">
        <v>1652</v>
      </c>
      <c r="C1175" s="9" t="s">
        <v>55</v>
      </c>
      <c r="D1175" s="9" t="s">
        <v>21</v>
      </c>
      <c r="E1175" s="11" t="s">
        <v>100</v>
      </c>
      <c r="F1175" s="60" t="s">
        <v>57</v>
      </c>
      <c r="G1175" s="9" t="s">
        <v>20</v>
      </c>
      <c r="H1175" s="58">
        <v>183232000</v>
      </c>
      <c r="I1175" s="58">
        <v>-76551000</v>
      </c>
      <c r="J1175" s="58">
        <v>422272000</v>
      </c>
      <c r="K1175" s="58">
        <v>274649000</v>
      </c>
      <c r="L1175" s="58">
        <v>1196201000</v>
      </c>
      <c r="M1175" s="58">
        <v>514343000</v>
      </c>
      <c r="N1175" s="57"/>
      <c r="O1175" s="62">
        <v>312095000</v>
      </c>
      <c r="P1175" s="58">
        <v>120734000</v>
      </c>
      <c r="Q1175" s="58">
        <v>-438825000</v>
      </c>
      <c r="R1175" s="58">
        <v>4139858490.5660386</v>
      </c>
      <c r="S1175" s="58">
        <v>3701033490.5660386</v>
      </c>
      <c r="T1175" s="58">
        <v>149818000</v>
      </c>
      <c r="U1175" s="196">
        <v>21397000</v>
      </c>
      <c r="V1175" s="58">
        <v>105846000</v>
      </c>
      <c r="W1175" s="58">
        <v>-342377000</v>
      </c>
      <c r="X1175" s="61">
        <v>45140</v>
      </c>
      <c r="Y1175" s="9" t="s">
        <v>60</v>
      </c>
    </row>
    <row r="1176" spans="1:25" ht="14.25" customHeight="1">
      <c r="A1176" s="9">
        <v>2022</v>
      </c>
      <c r="B1176" s="10" t="s">
        <v>102</v>
      </c>
      <c r="C1176" s="9" t="s">
        <v>54</v>
      </c>
      <c r="D1176" s="9" t="s">
        <v>21</v>
      </c>
      <c r="E1176" s="11" t="s">
        <v>100</v>
      </c>
      <c r="F1176" s="60">
        <v>99072</v>
      </c>
      <c r="G1176" s="9" t="s">
        <v>20</v>
      </c>
      <c r="H1176" s="58">
        <v>1929036</v>
      </c>
      <c r="I1176" s="58"/>
      <c r="J1176" s="58">
        <v>5206899</v>
      </c>
      <c r="K1176" s="58">
        <v>942409</v>
      </c>
      <c r="L1176" s="58">
        <v>34020511</v>
      </c>
      <c r="M1176" s="58">
        <v>4065478</v>
      </c>
      <c r="N1176" s="57"/>
      <c r="O1176" s="62">
        <v>1476360</v>
      </c>
      <c r="P1176" s="58">
        <v>687692</v>
      </c>
      <c r="Q1176" s="58">
        <v>-2531680</v>
      </c>
      <c r="R1176" s="58">
        <v>23928922.4952741</v>
      </c>
      <c r="S1176" s="58">
        <v>21397242.4952741</v>
      </c>
      <c r="T1176" s="58">
        <v>824450</v>
      </c>
      <c r="U1176" s="196">
        <v>214605</v>
      </c>
      <c r="V1176" s="58">
        <v>1677458</v>
      </c>
      <c r="W1176" s="58">
        <v>-2724127</v>
      </c>
      <c r="X1176" s="61">
        <v>44999</v>
      </c>
      <c r="Y1176" s="10" t="s">
        <v>60</v>
      </c>
    </row>
    <row r="1177" spans="1:25" ht="14.25" customHeight="1">
      <c r="A1177" s="9">
        <v>2022</v>
      </c>
      <c r="B1177" s="10" t="s">
        <v>491</v>
      </c>
      <c r="C1177" s="9" t="s">
        <v>190</v>
      </c>
      <c r="D1177" s="9" t="s">
        <v>21</v>
      </c>
      <c r="E1177" s="11" t="s">
        <v>100</v>
      </c>
      <c r="F1177" s="60" t="s">
        <v>490</v>
      </c>
      <c r="G1177" s="9" t="s">
        <v>20</v>
      </c>
      <c r="H1177" s="58">
        <v>20991002</v>
      </c>
      <c r="I1177" s="58">
        <v>-2394609</v>
      </c>
      <c r="J1177" s="58">
        <v>60827381</v>
      </c>
      <c r="K1177" s="58">
        <v>1127944</v>
      </c>
      <c r="L1177" s="58">
        <v>92827690</v>
      </c>
      <c r="M1177" s="58">
        <v>63600612</v>
      </c>
      <c r="O1177" s="62">
        <v>45141972</v>
      </c>
      <c r="P1177" s="58">
        <v>19266387</v>
      </c>
      <c r="Q1177" s="58">
        <v>-31699035</v>
      </c>
      <c r="R1177" s="58">
        <v>193035278.09999999</v>
      </c>
      <c r="S1177" s="58">
        <v>161336243.09999999</v>
      </c>
      <c r="T1177" s="58">
        <v>5965033</v>
      </c>
      <c r="U1177" s="196">
        <v>-1127.690476</v>
      </c>
      <c r="V1177" s="58">
        <v>969457</v>
      </c>
      <c r="W1177" s="58">
        <v>4466953</v>
      </c>
      <c r="X1177" s="61">
        <v>45008</v>
      </c>
      <c r="Y1177" s="9" t="s">
        <v>115</v>
      </c>
    </row>
    <row r="1178" spans="1:25" ht="14.25" customHeight="1">
      <c r="A1178" s="51">
        <v>2022</v>
      </c>
      <c r="B1178" s="132" t="s">
        <v>101</v>
      </c>
      <c r="C1178" s="51" t="s">
        <v>54</v>
      </c>
      <c r="D1178" s="51" t="s">
        <v>21</v>
      </c>
      <c r="E1178" s="51" t="s">
        <v>100</v>
      </c>
      <c r="F1178" s="127">
        <v>99073</v>
      </c>
      <c r="G1178" s="51" t="s">
        <v>20</v>
      </c>
      <c r="H1178" s="128">
        <v>83505</v>
      </c>
      <c r="I1178" s="128"/>
      <c r="J1178" s="128">
        <v>7067092</v>
      </c>
      <c r="K1178" s="128">
        <v>331031</v>
      </c>
      <c r="L1178" s="128">
        <v>67478927</v>
      </c>
      <c r="M1178" s="128">
        <v>7200595</v>
      </c>
      <c r="N1178" s="130"/>
      <c r="O1178" s="130">
        <v>4313208</v>
      </c>
      <c r="P1178" s="128">
        <v>1528245</v>
      </c>
      <c r="Q1178" s="128">
        <v>-559394</v>
      </c>
      <c r="R1178" s="128">
        <v>4476332.692307692</v>
      </c>
      <c r="S1178" s="128">
        <v>3916938.692307692</v>
      </c>
      <c r="T1178" s="128">
        <v>118464</v>
      </c>
      <c r="U1178" s="196"/>
      <c r="V1178" s="128"/>
      <c r="W1178" s="128">
        <v>-864405</v>
      </c>
      <c r="X1178" s="131">
        <v>44967</v>
      </c>
      <c r="Y1178" s="132" t="s">
        <v>60</v>
      </c>
    </row>
    <row r="1179" spans="1:25" ht="14.25" customHeight="1">
      <c r="A1179" s="9">
        <v>2022</v>
      </c>
      <c r="B1179" s="10" t="s">
        <v>489</v>
      </c>
      <c r="C1179" s="9" t="s">
        <v>190</v>
      </c>
      <c r="D1179" s="9" t="s">
        <v>21</v>
      </c>
      <c r="E1179" s="11" t="s">
        <v>100</v>
      </c>
      <c r="F1179" s="60" t="s">
        <v>488</v>
      </c>
      <c r="G1179" s="9" t="s">
        <v>20</v>
      </c>
      <c r="H1179" s="58">
        <v>39281246</v>
      </c>
      <c r="I1179" s="58">
        <v>-335078</v>
      </c>
      <c r="J1179" s="58">
        <v>205322185</v>
      </c>
      <c r="K1179" s="58">
        <v>315659665</v>
      </c>
      <c r="L1179" s="58">
        <v>244744371</v>
      </c>
      <c r="M1179" s="58">
        <v>209630040</v>
      </c>
      <c r="O1179" s="62">
        <v>58613664</v>
      </c>
      <c r="P1179" s="58">
        <v>25634742</v>
      </c>
      <c r="Q1179" s="58">
        <v>-112172557</v>
      </c>
      <c r="R1179" s="58">
        <v>749116215</v>
      </c>
      <c r="S1179" s="58">
        <v>636943658</v>
      </c>
      <c r="T1179" s="58">
        <v>22592372</v>
      </c>
      <c r="U1179" s="196">
        <v>5924610</v>
      </c>
      <c r="V1179" s="58">
        <v>7565775</v>
      </c>
      <c r="W1179" s="58">
        <v>-152805412</v>
      </c>
      <c r="X1179" s="61">
        <v>44998</v>
      </c>
      <c r="Y1179" s="9" t="s">
        <v>115</v>
      </c>
    </row>
    <row r="1180" spans="1:25" ht="14.25" customHeight="1">
      <c r="A1180" s="9">
        <v>2022</v>
      </c>
      <c r="B1180" s="9" t="s">
        <v>1736</v>
      </c>
      <c r="C1180" s="9" t="s">
        <v>53</v>
      </c>
      <c r="D1180" s="9" t="s">
        <v>21</v>
      </c>
      <c r="E1180" s="11" t="s">
        <v>98</v>
      </c>
      <c r="F1180" s="60">
        <v>69084</v>
      </c>
      <c r="G1180" s="9" t="s">
        <v>20</v>
      </c>
      <c r="H1180" s="58">
        <v>110579691</v>
      </c>
      <c r="I1180" s="58">
        <v>-54122963</v>
      </c>
      <c r="J1180" s="58">
        <v>210088169</v>
      </c>
      <c r="K1180" s="58">
        <v>915872318</v>
      </c>
      <c r="L1180" s="58">
        <v>1211776744</v>
      </c>
      <c r="M1180" s="58">
        <v>221149518</v>
      </c>
      <c r="N1180" s="57">
        <v>21367474</v>
      </c>
      <c r="O1180" s="62">
        <v>125712806</v>
      </c>
      <c r="P1180" s="58">
        <v>29705700</v>
      </c>
      <c r="Q1180" s="58">
        <v>-447804546</v>
      </c>
      <c r="R1180" s="58">
        <v>1698047806</v>
      </c>
      <c r="S1180" s="58">
        <v>1250243260</v>
      </c>
      <c r="T1180" s="58">
        <v>66211428</v>
      </c>
      <c r="U1180" s="196">
        <v>27223000</v>
      </c>
      <c r="V1180" s="58">
        <v>67638000</v>
      </c>
      <c r="W1180" s="58">
        <v>-170569957</v>
      </c>
      <c r="X1180" s="61">
        <v>45014</v>
      </c>
      <c r="Y1180" s="9"/>
    </row>
    <row r="1181" spans="1:25" ht="14.25" customHeight="1">
      <c r="A1181" s="9">
        <v>2022</v>
      </c>
      <c r="B1181" s="10" t="s">
        <v>1651</v>
      </c>
      <c r="C1181" s="9" t="s">
        <v>55</v>
      </c>
      <c r="D1181" s="9" t="s">
        <v>21</v>
      </c>
      <c r="E1181" s="11" t="s">
        <v>98</v>
      </c>
      <c r="F1181" s="60" t="s">
        <v>57</v>
      </c>
      <c r="G1181" s="9" t="s">
        <v>20</v>
      </c>
      <c r="H1181" s="58">
        <v>737522000</v>
      </c>
      <c r="I1181" s="58">
        <v>-799102000</v>
      </c>
      <c r="J1181" s="58">
        <v>3537996000</v>
      </c>
      <c r="K1181" s="58">
        <v>3884675000</v>
      </c>
      <c r="L1181" s="58">
        <v>8175440000</v>
      </c>
      <c r="M1181" s="58">
        <v>4081551000</v>
      </c>
      <c r="N1181" s="57"/>
      <c r="O1181" s="62">
        <v>2069865000</v>
      </c>
      <c r="P1181" s="58">
        <v>1434005000</v>
      </c>
      <c r="Q1181" s="58">
        <v>-2989893000</v>
      </c>
      <c r="R1181" s="58">
        <v>16772328590.947908</v>
      </c>
      <c r="S1181" s="58">
        <v>13782435590.947908</v>
      </c>
      <c r="T1181" s="58">
        <v>613682000</v>
      </c>
      <c r="U1181" s="196">
        <v>1649519000</v>
      </c>
      <c r="V1181" s="58">
        <v>2516845000</v>
      </c>
      <c r="W1181" s="58">
        <v>-3428262000</v>
      </c>
      <c r="X1181" s="61">
        <v>44929</v>
      </c>
      <c r="Y1181" s="9" t="s">
        <v>60</v>
      </c>
    </row>
    <row r="1182" spans="1:25" ht="14.25" customHeight="1">
      <c r="A1182" s="9">
        <v>2022</v>
      </c>
      <c r="B1182" s="10" t="s">
        <v>487</v>
      </c>
      <c r="C1182" s="9" t="s">
        <v>190</v>
      </c>
      <c r="D1182" s="9" t="s">
        <v>21</v>
      </c>
      <c r="E1182" s="11" t="s">
        <v>98</v>
      </c>
      <c r="F1182" s="60" t="s">
        <v>486</v>
      </c>
      <c r="G1182" s="9" t="s">
        <v>20</v>
      </c>
      <c r="H1182" s="58">
        <v>53162799</v>
      </c>
      <c r="I1182" s="58">
        <v>-983500</v>
      </c>
      <c r="J1182" s="58">
        <v>298149062</v>
      </c>
      <c r="K1182" s="58">
        <v>18083835</v>
      </c>
      <c r="L1182" s="58">
        <v>358873908</v>
      </c>
      <c r="M1182" s="58">
        <v>291719167</v>
      </c>
      <c r="O1182" s="62">
        <v>144726667</v>
      </c>
      <c r="P1182" s="58">
        <v>76413407</v>
      </c>
      <c r="Q1182" s="58">
        <v>-134881746</v>
      </c>
      <c r="R1182" s="58">
        <v>814945906.89999998</v>
      </c>
      <c r="S1182" s="58">
        <v>680064160.89999998</v>
      </c>
      <c r="T1182" s="58">
        <v>24365715</v>
      </c>
      <c r="U1182" s="196">
        <v>29879437</v>
      </c>
      <c r="V1182" s="58">
        <v>15882415</v>
      </c>
      <c r="W1182" s="58">
        <v>-113578157</v>
      </c>
      <c r="X1182" s="61">
        <v>44986</v>
      </c>
      <c r="Y1182" s="9" t="s">
        <v>115</v>
      </c>
    </row>
    <row r="1183" spans="1:25" ht="14.25" customHeight="1">
      <c r="A1183" s="9">
        <v>2022</v>
      </c>
      <c r="B1183" s="10" t="s">
        <v>5414</v>
      </c>
      <c r="C1183" s="10" t="s">
        <v>190</v>
      </c>
      <c r="D1183" s="9" t="s">
        <v>21</v>
      </c>
      <c r="E1183" s="11" t="s">
        <v>65</v>
      </c>
      <c r="F1183" s="60" t="s">
        <v>484</v>
      </c>
      <c r="G1183" s="9" t="s">
        <v>20</v>
      </c>
      <c r="H1183" s="58">
        <v>661579</v>
      </c>
      <c r="I1183" s="58"/>
      <c r="J1183" s="58">
        <v>805245</v>
      </c>
      <c r="K1183" s="58">
        <v>1554</v>
      </c>
      <c r="L1183" s="58">
        <v>789565</v>
      </c>
      <c r="M1183" s="58">
        <v>815150</v>
      </c>
      <c r="N1183" s="56">
        <v>819820</v>
      </c>
      <c r="O1183" s="62"/>
      <c r="P1183" s="58">
        <v>92470</v>
      </c>
      <c r="Q1183" s="58">
        <v>-329212</v>
      </c>
      <c r="R1183" s="58">
        <v>2285423.4817813765</v>
      </c>
      <c r="S1183" s="58">
        <v>1956211.4817813765</v>
      </c>
      <c r="T1183" s="58">
        <v>71580</v>
      </c>
      <c r="U1183" s="196"/>
      <c r="V1183" s="58"/>
      <c r="W1183" s="58">
        <v>764566</v>
      </c>
      <c r="X1183" s="61">
        <v>44953</v>
      </c>
      <c r="Y1183" s="10" t="s">
        <v>60</v>
      </c>
    </row>
    <row r="1184" spans="1:25" ht="14.25" customHeight="1">
      <c r="A1184" s="70">
        <v>2023</v>
      </c>
      <c r="B1184" s="70" t="s">
        <v>1973</v>
      </c>
      <c r="C1184" s="70" t="s">
        <v>53</v>
      </c>
      <c r="D1184" s="70" t="s">
        <v>21</v>
      </c>
      <c r="E1184" s="72" t="s">
        <v>109</v>
      </c>
      <c r="F1184" s="73">
        <v>13014</v>
      </c>
      <c r="G1184" s="70" t="s">
        <v>20</v>
      </c>
      <c r="H1184" s="108">
        <v>46018505</v>
      </c>
      <c r="I1184" s="108">
        <v>-14242826</v>
      </c>
      <c r="J1184" s="108">
        <v>67986311</v>
      </c>
      <c r="K1184" s="108">
        <v>28665186</v>
      </c>
      <c r="L1184" s="108">
        <v>148662608</v>
      </c>
      <c r="M1184" s="108">
        <v>85981552</v>
      </c>
      <c r="N1184" s="67">
        <v>42121034</v>
      </c>
      <c r="O1184" s="67">
        <v>6021848</v>
      </c>
      <c r="P1184" s="108">
        <v>15179766</v>
      </c>
      <c r="Q1184" s="108">
        <v>-160466926</v>
      </c>
      <c r="R1184" s="108">
        <v>488695352</v>
      </c>
      <c r="S1184" s="108">
        <v>328228426</v>
      </c>
      <c r="T1184" s="108">
        <v>15730858</v>
      </c>
      <c r="U1184" s="201"/>
      <c r="V1184" s="108"/>
      <c r="W1184" s="108">
        <v>-46860626</v>
      </c>
      <c r="X1184" s="33">
        <v>45348</v>
      </c>
      <c r="Y1184" s="30"/>
    </row>
    <row r="1185" spans="1:25" ht="14.25" customHeight="1">
      <c r="A1185" s="9">
        <v>2022</v>
      </c>
      <c r="B1185" s="10" t="s">
        <v>99</v>
      </c>
      <c r="C1185" s="9" t="s">
        <v>54</v>
      </c>
      <c r="D1185" s="9" t="s">
        <v>21</v>
      </c>
      <c r="E1185" s="11" t="s">
        <v>98</v>
      </c>
      <c r="F1185" s="60">
        <v>99074</v>
      </c>
      <c r="G1185" s="9" t="s">
        <v>20</v>
      </c>
      <c r="H1185" s="58">
        <v>12700000</v>
      </c>
      <c r="I1185" s="58">
        <v>-500000</v>
      </c>
      <c r="J1185" s="58">
        <v>16100000</v>
      </c>
      <c r="K1185" s="58">
        <v>777000000</v>
      </c>
      <c r="L1185" s="58">
        <v>507500000</v>
      </c>
      <c r="M1185" s="58">
        <v>11800000</v>
      </c>
      <c r="O1185" s="62">
        <v>15300000</v>
      </c>
      <c r="P1185" s="58">
        <v>5600000</v>
      </c>
      <c r="Q1185" s="58">
        <v>-156400000</v>
      </c>
      <c r="R1185" s="58">
        <v>956700000</v>
      </c>
      <c r="S1185" s="58">
        <v>800300000</v>
      </c>
      <c r="T1185" s="58">
        <v>29000000</v>
      </c>
      <c r="U1185" s="196">
        <v>150500000</v>
      </c>
      <c r="V1185" s="58">
        <v>178300000</v>
      </c>
      <c r="W1185" s="58">
        <v>380500000</v>
      </c>
      <c r="X1185" s="61">
        <v>44946</v>
      </c>
      <c r="Y1185" s="9"/>
    </row>
    <row r="1186" spans="1:25" ht="14.25" customHeight="1">
      <c r="A1186" s="9">
        <v>2022</v>
      </c>
      <c r="B1186" s="9" t="s">
        <v>1735</v>
      </c>
      <c r="C1186" s="9" t="s">
        <v>53</v>
      </c>
      <c r="D1186" s="9" t="s">
        <v>21</v>
      </c>
      <c r="E1186" s="11" t="s">
        <v>34</v>
      </c>
      <c r="F1186" s="60">
        <v>69088</v>
      </c>
      <c r="G1186" s="9" t="s">
        <v>20</v>
      </c>
      <c r="H1186" s="58">
        <v>209063368</v>
      </c>
      <c r="I1186" s="58">
        <v>-15298008</v>
      </c>
      <c r="J1186" s="58">
        <v>92369864</v>
      </c>
      <c r="K1186" s="58">
        <v>128431607</v>
      </c>
      <c r="L1186" s="58">
        <v>322328316</v>
      </c>
      <c r="M1186" s="58">
        <v>136794690</v>
      </c>
      <c r="O1186" s="62">
        <v>219798386</v>
      </c>
      <c r="P1186" s="58">
        <v>23369591</v>
      </c>
      <c r="Q1186" s="58">
        <v>432938</v>
      </c>
      <c r="R1186" s="58">
        <v>242217576</v>
      </c>
      <c r="S1186" s="58">
        <v>242650514</v>
      </c>
      <c r="T1186" s="58">
        <v>6510552</v>
      </c>
      <c r="U1186" s="196">
        <v>44062274</v>
      </c>
      <c r="V1186" s="58">
        <v>41990707</v>
      </c>
      <c r="W1186" s="58">
        <v>170418012</v>
      </c>
      <c r="X1186" s="61">
        <v>44945</v>
      </c>
      <c r="Y1186" s="9"/>
    </row>
    <row r="1187" spans="1:25" ht="14.25" customHeight="1">
      <c r="A1187" s="9">
        <v>2022</v>
      </c>
      <c r="B1187" s="9" t="s">
        <v>1734</v>
      </c>
      <c r="C1187" s="9" t="s">
        <v>53</v>
      </c>
      <c r="D1187" s="9" t="s">
        <v>21</v>
      </c>
      <c r="E1187" s="11" t="s">
        <v>125</v>
      </c>
      <c r="F1187" s="60">
        <v>69112</v>
      </c>
      <c r="G1187" s="9" t="s">
        <v>20</v>
      </c>
      <c r="H1187" s="58">
        <v>38041830</v>
      </c>
      <c r="I1187" s="58">
        <v>-2032057</v>
      </c>
      <c r="J1187" s="58">
        <v>109896699</v>
      </c>
      <c r="K1187" s="58">
        <v>190962363</v>
      </c>
      <c r="L1187" s="58">
        <v>259450450</v>
      </c>
      <c r="M1187" s="58">
        <v>116881677</v>
      </c>
      <c r="N1187" s="57"/>
      <c r="O1187" s="62">
        <v>41966434</v>
      </c>
      <c r="P1187" s="58">
        <v>9279164</v>
      </c>
      <c r="Q1187" s="58">
        <v>-103632483</v>
      </c>
      <c r="R1187" s="58">
        <v>651568850.57142854</v>
      </c>
      <c r="S1187" s="58">
        <v>547936367.57142854</v>
      </c>
      <c r="T1187" s="58">
        <v>23468499</v>
      </c>
      <c r="U1187" s="196">
        <v>4500095</v>
      </c>
      <c r="V1187" s="58">
        <v>49610425</v>
      </c>
      <c r="W1187" s="58">
        <v>-64065571</v>
      </c>
      <c r="X1187" s="61">
        <v>45203</v>
      </c>
      <c r="Y1187" s="10" t="s">
        <v>60</v>
      </c>
    </row>
    <row r="1188" spans="1:25" ht="14.25" customHeight="1">
      <c r="A1188" s="9">
        <v>2022</v>
      </c>
      <c r="B1188" s="10" t="s">
        <v>483</v>
      </c>
      <c r="C1188" s="9" t="s">
        <v>190</v>
      </c>
      <c r="D1188" s="9" t="s">
        <v>21</v>
      </c>
      <c r="E1188" s="11" t="s">
        <v>125</v>
      </c>
      <c r="F1188" s="60" t="s">
        <v>482</v>
      </c>
      <c r="G1188" s="9" t="s">
        <v>20</v>
      </c>
      <c r="H1188" s="58">
        <v>27021897</v>
      </c>
      <c r="I1188" s="58"/>
      <c r="J1188" s="58">
        <v>99400946</v>
      </c>
      <c r="K1188" s="58">
        <v>230461013</v>
      </c>
      <c r="L1188" s="58">
        <v>122778314</v>
      </c>
      <c r="M1188" s="58">
        <v>103316210</v>
      </c>
      <c r="N1188" s="62">
        <v>37709242</v>
      </c>
      <c r="O1188" s="62"/>
      <c r="P1188" s="58">
        <v>10795059</v>
      </c>
      <c r="Q1188" s="58">
        <v>-42810000</v>
      </c>
      <c r="R1188" s="58">
        <v>289615738</v>
      </c>
      <c r="S1188" s="58">
        <v>246805738</v>
      </c>
      <c r="T1188" s="58">
        <v>9741841</v>
      </c>
      <c r="U1188" s="196"/>
      <c r="V1188" s="58">
        <v>20439490</v>
      </c>
      <c r="W1188" s="58">
        <v>-60933137</v>
      </c>
      <c r="X1188" s="61">
        <v>45007</v>
      </c>
      <c r="Y1188" s="10" t="s">
        <v>60</v>
      </c>
    </row>
    <row r="1189" spans="1:25" ht="14.25" customHeight="1">
      <c r="A1189" s="9">
        <v>2022</v>
      </c>
      <c r="B1189" s="10" t="s">
        <v>1650</v>
      </c>
      <c r="C1189" s="9" t="s">
        <v>55</v>
      </c>
      <c r="D1189" s="9" t="s">
        <v>21</v>
      </c>
      <c r="E1189" s="11" t="s">
        <v>125</v>
      </c>
      <c r="F1189" s="60" t="s">
        <v>57</v>
      </c>
      <c r="G1189" s="9" t="s">
        <v>20</v>
      </c>
      <c r="H1189" s="58">
        <v>101125006</v>
      </c>
      <c r="I1189" s="58">
        <v>-21269432</v>
      </c>
      <c r="J1189" s="58">
        <v>733225985</v>
      </c>
      <c r="K1189" s="58">
        <v>289186321</v>
      </c>
      <c r="L1189" s="58">
        <v>754241460</v>
      </c>
      <c r="M1189" s="58">
        <v>648841720</v>
      </c>
      <c r="N1189" s="57"/>
      <c r="O1189" s="62">
        <v>205626336</v>
      </c>
      <c r="P1189" s="58">
        <v>135711986</v>
      </c>
      <c r="Q1189" s="58">
        <v>-403051601</v>
      </c>
      <c r="R1189" s="58">
        <v>1902656859</v>
      </c>
      <c r="S1189" s="58">
        <v>1499605258</v>
      </c>
      <c r="T1189" s="58">
        <v>63955128</v>
      </c>
      <c r="U1189" s="196"/>
      <c r="V1189" s="58">
        <v>198067557</v>
      </c>
      <c r="W1189" s="58">
        <v>-595033413</v>
      </c>
      <c r="X1189" s="61">
        <v>45109</v>
      </c>
      <c r="Y1189" s="9"/>
    </row>
    <row r="1190" spans="1:25" ht="14.25" customHeight="1">
      <c r="A1190" s="9">
        <v>2022</v>
      </c>
      <c r="B1190" s="10" t="s">
        <v>481</v>
      </c>
      <c r="C1190" s="9" t="s">
        <v>190</v>
      </c>
      <c r="D1190" s="9" t="s">
        <v>21</v>
      </c>
      <c r="E1190" s="11" t="s">
        <v>125</v>
      </c>
      <c r="F1190" s="60" t="s">
        <v>480</v>
      </c>
      <c r="G1190" s="9" t="s">
        <v>20</v>
      </c>
      <c r="H1190" s="58">
        <v>29338239</v>
      </c>
      <c r="I1190" s="58">
        <v>-15000</v>
      </c>
      <c r="J1190" s="58">
        <v>48934701</v>
      </c>
      <c r="K1190" s="58">
        <v>7531049</v>
      </c>
      <c r="L1190" s="58">
        <v>67696799</v>
      </c>
      <c r="M1190" s="58">
        <v>54094876</v>
      </c>
      <c r="O1190" s="62">
        <v>36200593</v>
      </c>
      <c r="P1190" s="58">
        <v>7028167</v>
      </c>
      <c r="Q1190" s="58">
        <v>-27008439</v>
      </c>
      <c r="R1190" s="58">
        <v>165678747</v>
      </c>
      <c r="S1190" s="58">
        <v>138670308</v>
      </c>
      <c r="T1190" s="58">
        <v>4823821</v>
      </c>
      <c r="U1190" s="196">
        <v>12542340.198412698</v>
      </c>
      <c r="V1190" s="58">
        <v>9958149.1984126978</v>
      </c>
      <c r="W1190" s="58">
        <v>863081</v>
      </c>
      <c r="X1190" s="61">
        <v>45014</v>
      </c>
      <c r="Y1190" s="9" t="s">
        <v>115</v>
      </c>
    </row>
    <row r="1191" spans="1:25" ht="14.25" customHeight="1">
      <c r="A1191" s="9">
        <v>2022</v>
      </c>
      <c r="B1191" s="30" t="s">
        <v>2200</v>
      </c>
      <c r="C1191" s="9" t="s">
        <v>53</v>
      </c>
      <c r="D1191" s="9" t="s">
        <v>21</v>
      </c>
      <c r="E1191" s="11" t="s">
        <v>34</v>
      </c>
      <c r="F1191" s="60">
        <v>69154</v>
      </c>
      <c r="G1191" s="9" t="s">
        <v>20</v>
      </c>
      <c r="H1191" s="58">
        <v>63695883</v>
      </c>
      <c r="I1191" s="58">
        <v>-11800000</v>
      </c>
      <c r="J1191" s="58">
        <v>69280625</v>
      </c>
      <c r="K1191" s="58">
        <v>11866901</v>
      </c>
      <c r="L1191" s="58">
        <v>108257228</v>
      </c>
      <c r="M1191" s="58">
        <v>85874960</v>
      </c>
      <c r="N1191" s="57">
        <v>13837743</v>
      </c>
      <c r="O1191" s="62">
        <v>47078028</v>
      </c>
      <c r="P1191" s="58">
        <v>9416916</v>
      </c>
      <c r="Q1191" s="58">
        <v>-102015526</v>
      </c>
      <c r="R1191" s="58">
        <v>369067109.80336297</v>
      </c>
      <c r="S1191" s="58">
        <v>267051583.80336294</v>
      </c>
      <c r="T1191" s="58">
        <v>12414636</v>
      </c>
      <c r="U1191" s="196">
        <v>29762288</v>
      </c>
      <c r="V1191" s="58">
        <v>58712426</v>
      </c>
      <c r="W1191" s="58">
        <v>-36881219</v>
      </c>
      <c r="X1191" s="61">
        <v>45007</v>
      </c>
      <c r="Y1191" s="10" t="s">
        <v>60</v>
      </c>
    </row>
    <row r="1192" spans="1:25" ht="14.25" customHeight="1">
      <c r="A1192" s="9">
        <v>2022</v>
      </c>
      <c r="B1192" s="10" t="s">
        <v>479</v>
      </c>
      <c r="C1192" s="9" t="s">
        <v>190</v>
      </c>
      <c r="D1192" s="9" t="s">
        <v>21</v>
      </c>
      <c r="E1192" s="11" t="s">
        <v>100</v>
      </c>
      <c r="F1192" s="60" t="s">
        <v>478</v>
      </c>
      <c r="G1192" s="9" t="s">
        <v>20</v>
      </c>
      <c r="H1192" s="58">
        <v>40025415</v>
      </c>
      <c r="I1192" s="58">
        <v>-5416258</v>
      </c>
      <c r="J1192" s="58">
        <v>139052370</v>
      </c>
      <c r="K1192" s="58">
        <v>183324302</v>
      </c>
      <c r="L1192" s="58">
        <v>185123707</v>
      </c>
      <c r="M1192" s="58">
        <v>149052437</v>
      </c>
      <c r="O1192" s="62">
        <v>52994937</v>
      </c>
      <c r="P1192" s="58">
        <v>16448399</v>
      </c>
      <c r="Q1192" s="58">
        <v>-63228203</v>
      </c>
      <c r="R1192" s="58">
        <v>426477849.80000001</v>
      </c>
      <c r="S1192" s="58">
        <v>363249646.80000001</v>
      </c>
      <c r="T1192" s="58">
        <v>13313323</v>
      </c>
      <c r="U1192" s="196">
        <v>4179731</v>
      </c>
      <c r="V1192" s="58">
        <v>22045723</v>
      </c>
      <c r="W1192" s="58">
        <v>-60997014</v>
      </c>
      <c r="X1192" s="61">
        <v>44982</v>
      </c>
      <c r="Y1192" s="10" t="s">
        <v>60</v>
      </c>
    </row>
    <row r="1193" spans="1:25" ht="14.25" customHeight="1">
      <c r="A1193" s="51">
        <v>2022</v>
      </c>
      <c r="B1193" s="132" t="s">
        <v>477</v>
      </c>
      <c r="C1193" s="51" t="s">
        <v>190</v>
      </c>
      <c r="D1193" s="51" t="s">
        <v>21</v>
      </c>
      <c r="E1193" s="51" t="s">
        <v>100</v>
      </c>
      <c r="F1193" s="127" t="s">
        <v>476</v>
      </c>
      <c r="G1193" s="51" t="s">
        <v>20</v>
      </c>
      <c r="H1193" s="128">
        <v>92658777</v>
      </c>
      <c r="I1193" s="128">
        <v>-3452190</v>
      </c>
      <c r="J1193" s="128">
        <v>233682681</v>
      </c>
      <c r="K1193" s="128">
        <v>70564921</v>
      </c>
      <c r="L1193" s="128">
        <v>283647047</v>
      </c>
      <c r="M1193" s="128">
        <v>271801466</v>
      </c>
      <c r="N1193" s="129"/>
      <c r="O1193" s="130">
        <v>152141638</v>
      </c>
      <c r="P1193" s="128">
        <v>34636351</v>
      </c>
      <c r="Q1193" s="128">
        <v>-105913531</v>
      </c>
      <c r="R1193" s="128">
        <v>733183329.10000002</v>
      </c>
      <c r="S1193" s="128">
        <v>627269798.10000002</v>
      </c>
      <c r="T1193" s="128">
        <v>21715984</v>
      </c>
      <c r="U1193" s="196">
        <v>-7564.8095240000002</v>
      </c>
      <c r="V1193" s="128">
        <v>25244359</v>
      </c>
      <c r="W1193" s="128">
        <v>-52645023</v>
      </c>
      <c r="X1193" s="131">
        <v>44991</v>
      </c>
      <c r="Y1193" s="51" t="s">
        <v>115</v>
      </c>
    </row>
    <row r="1194" spans="1:25" ht="14.25" customHeight="1">
      <c r="A1194" s="9">
        <v>2022</v>
      </c>
      <c r="B1194" s="9" t="s">
        <v>1733</v>
      </c>
      <c r="C1194" s="9" t="s">
        <v>53</v>
      </c>
      <c r="D1194" s="9" t="s">
        <v>21</v>
      </c>
      <c r="E1194" s="11" t="s">
        <v>34</v>
      </c>
      <c r="F1194" s="60">
        <v>70000</v>
      </c>
      <c r="G1194" s="9" t="s">
        <v>20</v>
      </c>
      <c r="H1194" s="58">
        <v>183037367</v>
      </c>
      <c r="I1194" s="58">
        <v>-32825789</v>
      </c>
      <c r="J1194" s="58">
        <v>380980661</v>
      </c>
      <c r="K1194" s="58">
        <v>444712426</v>
      </c>
      <c r="L1194" s="58">
        <v>693290186</v>
      </c>
      <c r="M1194" s="58">
        <v>405495490</v>
      </c>
      <c r="N1194" s="58">
        <v>18549905</v>
      </c>
      <c r="O1194" s="62">
        <v>183535915</v>
      </c>
      <c r="P1194" s="58">
        <v>47226216</v>
      </c>
      <c r="Q1194" s="58">
        <v>-230910341</v>
      </c>
      <c r="R1194" s="58">
        <v>2129277774</v>
      </c>
      <c r="S1194" s="58">
        <v>1898367433</v>
      </c>
      <c r="T1194" s="58">
        <v>71605808</v>
      </c>
      <c r="U1194" s="196">
        <v>4984052</v>
      </c>
      <c r="V1194" s="58">
        <v>36489596</v>
      </c>
      <c r="W1194" s="58">
        <v>89814639</v>
      </c>
      <c r="X1194" s="61">
        <v>45008</v>
      </c>
      <c r="Y1194" s="9"/>
    </row>
    <row r="1195" spans="1:25" ht="14.25" customHeight="1">
      <c r="A1195" s="9">
        <v>2022</v>
      </c>
      <c r="B1195" s="10" t="s">
        <v>475</v>
      </c>
      <c r="C1195" s="9" t="s">
        <v>190</v>
      </c>
      <c r="D1195" s="9" t="s">
        <v>21</v>
      </c>
      <c r="E1195" s="11" t="s">
        <v>34</v>
      </c>
      <c r="F1195" s="60" t="s">
        <v>474</v>
      </c>
      <c r="G1195" s="9" t="s">
        <v>20</v>
      </c>
      <c r="H1195" s="58">
        <v>46756585</v>
      </c>
      <c r="I1195" s="58">
        <v>-2200000</v>
      </c>
      <c r="J1195" s="58">
        <v>182972171</v>
      </c>
      <c r="K1195" s="58">
        <v>978104728</v>
      </c>
      <c r="L1195" s="58">
        <v>264288240</v>
      </c>
      <c r="M1195" s="58">
        <v>201237059</v>
      </c>
      <c r="O1195" s="62">
        <v>53067900</v>
      </c>
      <c r="P1195" s="58">
        <v>19683535</v>
      </c>
      <c r="Q1195" s="58">
        <v>-97888111</v>
      </c>
      <c r="R1195" s="58">
        <v>644730328.34008098</v>
      </c>
      <c r="S1195" s="58">
        <v>546842217.34008098</v>
      </c>
      <c r="T1195" s="58">
        <v>18567661</v>
      </c>
      <c r="U1195" s="196">
        <v>6695061.4523809524</v>
      </c>
      <c r="V1195" s="58">
        <v>57187205.452380955</v>
      </c>
      <c r="W1195" s="58">
        <v>-149535828</v>
      </c>
      <c r="X1195" s="61">
        <v>45006</v>
      </c>
      <c r="Y1195" s="10" t="s">
        <v>115</v>
      </c>
    </row>
    <row r="1196" spans="1:25" ht="14.25" customHeight="1">
      <c r="A1196" s="9">
        <v>2022</v>
      </c>
      <c r="B1196" s="10" t="s">
        <v>2202</v>
      </c>
      <c r="C1196" s="9" t="s">
        <v>53</v>
      </c>
      <c r="D1196" s="9" t="s">
        <v>21</v>
      </c>
      <c r="E1196" s="11" t="s">
        <v>65</v>
      </c>
      <c r="F1196" s="60" t="s">
        <v>5602</v>
      </c>
      <c r="G1196" s="9" t="s">
        <v>20</v>
      </c>
      <c r="H1196" s="58">
        <v>11217461</v>
      </c>
      <c r="I1196" s="58">
        <v>-48874</v>
      </c>
      <c r="J1196" s="58">
        <v>14843098</v>
      </c>
      <c r="K1196" s="58">
        <v>116562872</v>
      </c>
      <c r="L1196" s="58">
        <v>54166897</v>
      </c>
      <c r="M1196" s="58">
        <v>17930576</v>
      </c>
      <c r="N1196" s="57">
        <v>4</v>
      </c>
      <c r="O1196" s="62">
        <v>12604051</v>
      </c>
      <c r="P1196" s="58">
        <v>3553208</v>
      </c>
      <c r="Q1196" s="58">
        <v>-19288899</v>
      </c>
      <c r="R1196" s="58">
        <v>66035258.473125637</v>
      </c>
      <c r="S1196" s="58">
        <v>46746359.473125637</v>
      </c>
      <c r="T1196" s="58">
        <v>2955772</v>
      </c>
      <c r="U1196" s="196"/>
      <c r="V1196" s="58">
        <v>2760290</v>
      </c>
      <c r="W1196" s="58">
        <v>8447149</v>
      </c>
      <c r="X1196" s="61">
        <v>45314</v>
      </c>
      <c r="Y1196" s="10" t="s">
        <v>60</v>
      </c>
    </row>
    <row r="1197" spans="1:25" ht="14.25" customHeight="1">
      <c r="A1197" s="9">
        <v>2022</v>
      </c>
      <c r="B1197" s="10" t="s">
        <v>473</v>
      </c>
      <c r="C1197" s="9" t="s">
        <v>190</v>
      </c>
      <c r="D1197" s="9" t="s">
        <v>21</v>
      </c>
      <c r="E1197" s="11" t="s">
        <v>65</v>
      </c>
      <c r="F1197" s="60" t="s">
        <v>472</v>
      </c>
      <c r="G1197" s="9" t="s">
        <v>20</v>
      </c>
      <c r="H1197" s="58">
        <v>19208384</v>
      </c>
      <c r="I1197" s="58"/>
      <c r="J1197" s="58">
        <v>84074568</v>
      </c>
      <c r="K1197" s="58">
        <v>82132961</v>
      </c>
      <c r="L1197" s="58">
        <v>97772438</v>
      </c>
      <c r="M1197" s="58">
        <v>89597618</v>
      </c>
      <c r="O1197" s="62">
        <v>58613664</v>
      </c>
      <c r="P1197" s="58">
        <v>15468800</v>
      </c>
      <c r="Q1197" s="58">
        <v>-40794007</v>
      </c>
      <c r="R1197" s="58">
        <v>272322114.57489878</v>
      </c>
      <c r="S1197" s="58">
        <v>231528107.57489878</v>
      </c>
      <c r="T1197" s="58">
        <v>8320975</v>
      </c>
      <c r="U1197" s="196">
        <v>-2510.8393016565815</v>
      </c>
      <c r="V1197" s="58">
        <v>22768374.160698343</v>
      </c>
      <c r="W1197" s="58">
        <v>-58622214</v>
      </c>
      <c r="X1197" s="61">
        <v>45003</v>
      </c>
      <c r="Y1197" s="9" t="s">
        <v>115</v>
      </c>
    </row>
    <row r="1198" spans="1:25" ht="14.25" customHeight="1">
      <c r="A1198" s="51">
        <v>2022</v>
      </c>
      <c r="B1198" s="132" t="s">
        <v>471</v>
      </c>
      <c r="C1198" s="51" t="s">
        <v>190</v>
      </c>
      <c r="D1198" s="51" t="s">
        <v>21</v>
      </c>
      <c r="E1198" s="51" t="s">
        <v>182</v>
      </c>
      <c r="F1198" s="127" t="s">
        <v>470</v>
      </c>
      <c r="G1198" s="51" t="s">
        <v>20</v>
      </c>
      <c r="H1198" s="128">
        <v>22793912</v>
      </c>
      <c r="I1198" s="128">
        <v>-1650000</v>
      </c>
      <c r="J1198" s="128">
        <v>48431705</v>
      </c>
      <c r="K1198" s="128">
        <v>22051685</v>
      </c>
      <c r="L1198" s="128">
        <v>55177594</v>
      </c>
      <c r="M1198" s="128">
        <v>52463633</v>
      </c>
      <c r="N1198" s="133">
        <v>30913688</v>
      </c>
      <c r="O1198" s="130"/>
      <c r="P1198" s="128">
        <v>10270116</v>
      </c>
      <c r="Q1198" s="128">
        <v>-20586875</v>
      </c>
      <c r="R1198" s="128">
        <v>143885986</v>
      </c>
      <c r="S1198" s="128">
        <v>123299111</v>
      </c>
      <c r="T1198" s="128">
        <v>4349656</v>
      </c>
      <c r="U1198" s="196">
        <v>2118272</v>
      </c>
      <c r="V1198" s="128">
        <v>3787909</v>
      </c>
      <c r="W1198" s="128">
        <v>-313741</v>
      </c>
      <c r="X1198" s="131">
        <v>44985</v>
      </c>
      <c r="Y1198" s="132" t="s">
        <v>60</v>
      </c>
    </row>
    <row r="1199" spans="1:25" ht="15" customHeight="1">
      <c r="A1199" s="51">
        <v>2022</v>
      </c>
      <c r="B1199" s="126" t="s">
        <v>2203</v>
      </c>
      <c r="C1199" s="51" t="s">
        <v>53</v>
      </c>
      <c r="D1199" s="51" t="s">
        <v>21</v>
      </c>
      <c r="E1199" s="51" t="s">
        <v>84</v>
      </c>
      <c r="F1199" s="127" t="s">
        <v>5419</v>
      </c>
      <c r="G1199" s="51" t="s">
        <v>20</v>
      </c>
      <c r="H1199" s="128">
        <v>164903000</v>
      </c>
      <c r="I1199" s="128">
        <v>-13164000</v>
      </c>
      <c r="J1199" s="128">
        <v>196757000</v>
      </c>
      <c r="K1199" s="128">
        <v>312995000</v>
      </c>
      <c r="L1199" s="128">
        <v>422494000</v>
      </c>
      <c r="M1199" s="128">
        <v>200354000</v>
      </c>
      <c r="N1199" s="129"/>
      <c r="O1199" s="130">
        <v>147683000</v>
      </c>
      <c r="P1199" s="128">
        <v>5475000</v>
      </c>
      <c r="Q1199" s="128">
        <v>-248548000</v>
      </c>
      <c r="R1199" s="128">
        <v>1427106000</v>
      </c>
      <c r="S1199" s="128">
        <v>1178558000</v>
      </c>
      <c r="T1199" s="128">
        <v>43067000</v>
      </c>
      <c r="U1199" s="196">
        <v>37463000</v>
      </c>
      <c r="V1199" s="128">
        <v>94924000</v>
      </c>
      <c r="W1199" s="128">
        <v>-3806000</v>
      </c>
      <c r="X1199" s="131">
        <v>45058</v>
      </c>
      <c r="Y1199" s="51"/>
    </row>
    <row r="1200" spans="1:25" ht="14.25" customHeight="1">
      <c r="A1200" s="9">
        <v>2022</v>
      </c>
      <c r="B1200" s="10" t="s">
        <v>469</v>
      </c>
      <c r="C1200" s="9" t="s">
        <v>190</v>
      </c>
      <c r="D1200" s="9" t="s">
        <v>21</v>
      </c>
      <c r="E1200" s="11" t="s">
        <v>84</v>
      </c>
      <c r="F1200" s="60" t="s">
        <v>468</v>
      </c>
      <c r="G1200" s="9" t="s">
        <v>20</v>
      </c>
      <c r="H1200" s="58">
        <v>17670766</v>
      </c>
      <c r="I1200" s="58">
        <v>-664609</v>
      </c>
      <c r="J1200" s="58">
        <v>214530673</v>
      </c>
      <c r="K1200" s="58">
        <v>242682211</v>
      </c>
      <c r="L1200" s="58">
        <v>261087539</v>
      </c>
      <c r="M1200" s="58">
        <v>211382453</v>
      </c>
      <c r="N1200" s="57"/>
      <c r="O1200" s="62">
        <v>25729218</v>
      </c>
      <c r="P1200" s="58">
        <v>17646030</v>
      </c>
      <c r="Q1200" s="58">
        <v>-110194497</v>
      </c>
      <c r="R1200" s="58">
        <v>759416353.204705</v>
      </c>
      <c r="S1200" s="58">
        <v>649221856.204705</v>
      </c>
      <c r="T1200" s="58">
        <v>22523383</v>
      </c>
      <c r="U1200" s="196"/>
      <c r="V1200" s="58">
        <v>34683056</v>
      </c>
      <c r="W1200" s="58">
        <v>-171668857</v>
      </c>
      <c r="X1200" s="61">
        <v>44907</v>
      </c>
      <c r="Y1200" s="10" t="s">
        <v>60</v>
      </c>
    </row>
    <row r="1201" spans="1:25" ht="14.25" customHeight="1">
      <c r="A1201" s="9">
        <v>2022</v>
      </c>
      <c r="B1201" s="10" t="s">
        <v>5756</v>
      </c>
      <c r="C1201" s="10" t="s">
        <v>54</v>
      </c>
      <c r="D1201" s="9" t="s">
        <v>21</v>
      </c>
      <c r="E1201" s="11" t="s">
        <v>100</v>
      </c>
      <c r="F1201" s="60" t="s">
        <v>5757</v>
      </c>
      <c r="G1201" s="9" t="s">
        <v>20</v>
      </c>
      <c r="H1201" s="58">
        <v>2376336</v>
      </c>
      <c r="I1201" s="58"/>
      <c r="J1201" s="58">
        <v>1040466</v>
      </c>
      <c r="K1201" s="58"/>
      <c r="L1201" s="58">
        <v>962683</v>
      </c>
      <c r="M1201" s="58">
        <v>962683</v>
      </c>
      <c r="N1201" s="56">
        <v>232301</v>
      </c>
      <c r="O1201" s="62">
        <v>1931290</v>
      </c>
      <c r="P1201" s="58">
        <v>90961</v>
      </c>
      <c r="Q1201" s="58"/>
      <c r="R1201" s="58"/>
      <c r="S1201" s="58"/>
      <c r="T1201" s="58"/>
      <c r="U1201" s="196"/>
      <c r="V1201" s="58"/>
      <c r="W1201" s="58">
        <v>337964</v>
      </c>
      <c r="X1201" s="61">
        <v>44902</v>
      </c>
      <c r="Y1201" s="9"/>
    </row>
    <row r="1202" spans="1:25" ht="14.25" customHeight="1">
      <c r="A1202" s="9">
        <v>2022</v>
      </c>
      <c r="B1202" s="10" t="s">
        <v>467</v>
      </c>
      <c r="C1202" s="9" t="s">
        <v>190</v>
      </c>
      <c r="D1202" s="9" t="s">
        <v>21</v>
      </c>
      <c r="E1202" s="11" t="s">
        <v>100</v>
      </c>
      <c r="F1202" s="60" t="s">
        <v>466</v>
      </c>
      <c r="G1202" s="9" t="s">
        <v>20</v>
      </c>
      <c r="H1202" s="58">
        <v>5609613</v>
      </c>
      <c r="I1202" s="58">
        <v>-361338</v>
      </c>
      <c r="J1202" s="58">
        <v>15767912</v>
      </c>
      <c r="K1202" s="58">
        <v>12681707</v>
      </c>
      <c r="L1202" s="58">
        <v>26890011</v>
      </c>
      <c r="M1202" s="58">
        <v>15430478</v>
      </c>
      <c r="O1202" s="62">
        <v>6529347</v>
      </c>
      <c r="P1202" s="58">
        <v>789840</v>
      </c>
      <c r="Q1202" s="58">
        <v>-6415173</v>
      </c>
      <c r="R1202" s="58">
        <v>43296790.68825911</v>
      </c>
      <c r="S1202" s="58">
        <v>36881617.68825911</v>
      </c>
      <c r="T1202" s="58">
        <v>1377382</v>
      </c>
      <c r="U1202" s="196">
        <v>416.95161290322585</v>
      </c>
      <c r="V1202" s="58">
        <v>52118.951612903227</v>
      </c>
      <c r="W1202" s="58">
        <v>-3442420</v>
      </c>
      <c r="X1202" s="61">
        <v>44904</v>
      </c>
      <c r="Y1202" s="9" t="s">
        <v>115</v>
      </c>
    </row>
    <row r="1203" spans="1:25" ht="14.25" customHeight="1">
      <c r="A1203" s="9">
        <v>2022</v>
      </c>
      <c r="B1203" s="9" t="s">
        <v>1732</v>
      </c>
      <c r="C1203" s="9" t="s">
        <v>53</v>
      </c>
      <c r="D1203" s="9" t="s">
        <v>21</v>
      </c>
      <c r="E1203" s="11" t="s">
        <v>28</v>
      </c>
      <c r="F1203" s="60">
        <v>70224</v>
      </c>
      <c r="G1203" s="9" t="s">
        <v>20</v>
      </c>
      <c r="H1203" s="58">
        <v>18208548</v>
      </c>
      <c r="I1203" s="58">
        <v>-7475507</v>
      </c>
      <c r="J1203" s="58">
        <v>51613712</v>
      </c>
      <c r="K1203" s="58">
        <v>7855670</v>
      </c>
      <c r="L1203" s="58">
        <v>64635511</v>
      </c>
      <c r="M1203" s="58">
        <v>54400962</v>
      </c>
      <c r="N1203" s="57"/>
      <c r="O1203" s="62">
        <v>20690853</v>
      </c>
      <c r="P1203" s="58">
        <v>6905647</v>
      </c>
      <c r="Q1203" s="58">
        <v>-30221671</v>
      </c>
      <c r="R1203" s="58">
        <v>260136138.14003423</v>
      </c>
      <c r="S1203" s="58">
        <v>229914467.14003423</v>
      </c>
      <c r="T1203" s="58">
        <v>1999033</v>
      </c>
      <c r="U1203" s="196">
        <v>2119647</v>
      </c>
      <c r="V1203" s="58">
        <v>2441527</v>
      </c>
      <c r="W1203" s="58">
        <v>-35819194</v>
      </c>
      <c r="X1203" s="61">
        <v>45009</v>
      </c>
      <c r="Y1203" s="10" t="s">
        <v>60</v>
      </c>
    </row>
    <row r="1204" spans="1:25" ht="14.25" customHeight="1">
      <c r="A1204" s="9">
        <v>2022</v>
      </c>
      <c r="B1204" s="10" t="s">
        <v>465</v>
      </c>
      <c r="C1204" s="9" t="s">
        <v>190</v>
      </c>
      <c r="D1204" s="9" t="s">
        <v>21</v>
      </c>
      <c r="E1204" s="11" t="s">
        <v>28</v>
      </c>
      <c r="F1204" s="60" t="s">
        <v>464</v>
      </c>
      <c r="G1204" s="9" t="s">
        <v>20</v>
      </c>
      <c r="H1204" s="58">
        <v>25822700</v>
      </c>
      <c r="I1204" s="58">
        <v>-3784997</v>
      </c>
      <c r="J1204" s="58">
        <v>80297126</v>
      </c>
      <c r="K1204" s="58">
        <v>98723801</v>
      </c>
      <c r="L1204" s="58">
        <v>97667276</v>
      </c>
      <c r="M1204" s="58">
        <v>87089133</v>
      </c>
      <c r="O1204" s="62">
        <v>28375895</v>
      </c>
      <c r="P1204" s="58">
        <v>4102291</v>
      </c>
      <c r="Q1204" s="58">
        <v>-44204844</v>
      </c>
      <c r="R1204" s="58">
        <v>301484091.49797571</v>
      </c>
      <c r="S1204" s="58">
        <v>257279247.49797571</v>
      </c>
      <c r="T1204" s="58">
        <v>9209387</v>
      </c>
      <c r="U1204" s="196">
        <v>-2962.6269841269841</v>
      </c>
      <c r="V1204" s="58">
        <v>12392700.373015873</v>
      </c>
      <c r="W1204" s="58">
        <v>-48699203</v>
      </c>
      <c r="X1204" s="61">
        <v>44956</v>
      </c>
      <c r="Y1204" s="9" t="s">
        <v>115</v>
      </c>
    </row>
    <row r="1205" spans="1:25" ht="14.25" customHeight="1">
      <c r="A1205" s="9">
        <v>2022</v>
      </c>
      <c r="B1205" s="10" t="s">
        <v>2204</v>
      </c>
      <c r="C1205" s="9" t="s">
        <v>53</v>
      </c>
      <c r="D1205" s="9" t="s">
        <v>21</v>
      </c>
      <c r="E1205" s="11" t="s">
        <v>98</v>
      </c>
      <c r="F1205" s="60" t="s">
        <v>5496</v>
      </c>
      <c r="G1205" s="9" t="s">
        <v>20</v>
      </c>
      <c r="H1205" s="58">
        <v>15405969</v>
      </c>
      <c r="I1205" s="58">
        <v>-2960132</v>
      </c>
      <c r="J1205" s="58">
        <v>23725375</v>
      </c>
      <c r="K1205" s="58">
        <v>6929445</v>
      </c>
      <c r="L1205" s="58">
        <v>39533693</v>
      </c>
      <c r="M1205" s="58">
        <v>26874382</v>
      </c>
      <c r="N1205" s="57"/>
      <c r="O1205" s="62">
        <v>19909470</v>
      </c>
      <c r="P1205" s="58">
        <v>5447614</v>
      </c>
      <c r="Q1205" s="58">
        <v>-727447</v>
      </c>
      <c r="R1205" s="58">
        <v>58665080.64516145</v>
      </c>
      <c r="S1205" s="58">
        <v>57937633.64516145</v>
      </c>
      <c r="T1205" s="58">
        <v>1756965</v>
      </c>
      <c r="U1205" s="196"/>
      <c r="V1205" s="58"/>
      <c r="W1205" s="58">
        <v>26520921</v>
      </c>
      <c r="X1205" s="61">
        <v>44886</v>
      </c>
      <c r="Y1205" s="10" t="s">
        <v>60</v>
      </c>
    </row>
    <row r="1206" spans="1:25" ht="14.25" customHeight="1">
      <c r="A1206" s="9">
        <v>2022</v>
      </c>
      <c r="B1206" s="10" t="s">
        <v>463</v>
      </c>
      <c r="C1206" s="9" t="s">
        <v>190</v>
      </c>
      <c r="D1206" s="9" t="s">
        <v>21</v>
      </c>
      <c r="E1206" s="11" t="s">
        <v>98</v>
      </c>
      <c r="F1206" s="60" t="s">
        <v>462</v>
      </c>
      <c r="G1206" s="9" t="s">
        <v>20</v>
      </c>
      <c r="H1206" s="58">
        <v>13188949</v>
      </c>
      <c r="I1206" s="58">
        <v>-50000</v>
      </c>
      <c r="J1206" s="58">
        <v>35119712</v>
      </c>
      <c r="K1206" s="58">
        <v>45774835</v>
      </c>
      <c r="L1206" s="58">
        <v>46148131</v>
      </c>
      <c r="M1206" s="58">
        <v>35565628</v>
      </c>
      <c r="N1206" s="57"/>
      <c r="O1206" s="62">
        <v>13215361</v>
      </c>
      <c r="P1206" s="58">
        <v>483862</v>
      </c>
      <c r="Q1206" s="58">
        <v>-18264680</v>
      </c>
      <c r="R1206" s="58">
        <v>124607086.18421054</v>
      </c>
      <c r="S1206" s="58">
        <v>106342406.18421054</v>
      </c>
      <c r="T1206" s="58">
        <v>3582299</v>
      </c>
      <c r="U1206" s="196"/>
      <c r="V1206" s="58">
        <v>7596056</v>
      </c>
      <c r="W1206" s="58">
        <v>-55520459</v>
      </c>
      <c r="X1206" s="61">
        <v>44862</v>
      </c>
      <c r="Y1206" s="10" t="s">
        <v>60</v>
      </c>
    </row>
    <row r="1207" spans="1:25" ht="14.25" customHeight="1">
      <c r="A1207" s="9">
        <v>2022</v>
      </c>
      <c r="B1207" s="10" t="s">
        <v>5398</v>
      </c>
      <c r="C1207" s="10" t="s">
        <v>190</v>
      </c>
      <c r="D1207" s="9" t="s">
        <v>21</v>
      </c>
      <c r="E1207" s="11" t="s">
        <v>149</v>
      </c>
      <c r="F1207" s="60" t="s">
        <v>5715</v>
      </c>
      <c r="G1207" s="9" t="s">
        <v>20</v>
      </c>
      <c r="H1207" s="58">
        <v>957845</v>
      </c>
      <c r="I1207" s="58"/>
      <c r="J1207" s="58">
        <v>2868858</v>
      </c>
      <c r="K1207" s="58"/>
      <c r="L1207" s="58">
        <v>3051733</v>
      </c>
      <c r="M1207" s="58">
        <v>2932659</v>
      </c>
      <c r="N1207" s="57">
        <v>1070415</v>
      </c>
      <c r="O1207" s="62"/>
      <c r="P1207" s="58">
        <v>464009</v>
      </c>
      <c r="Q1207" s="58">
        <v>-483689</v>
      </c>
      <c r="R1207" s="58">
        <v>3319020.9565818668</v>
      </c>
      <c r="S1207" s="58">
        <v>2835331.9565818668</v>
      </c>
      <c r="T1207" s="58">
        <v>86486</v>
      </c>
      <c r="U1207" s="196"/>
      <c r="V1207" s="58"/>
      <c r="W1207" s="58">
        <v>260634</v>
      </c>
      <c r="X1207" s="61">
        <v>44909</v>
      </c>
      <c r="Y1207" s="10" t="s">
        <v>60</v>
      </c>
    </row>
    <row r="1208" spans="1:25" ht="14.25" customHeight="1">
      <c r="A1208" s="9">
        <v>2022</v>
      </c>
      <c r="B1208" s="10" t="s">
        <v>461</v>
      </c>
      <c r="C1208" s="9" t="s">
        <v>190</v>
      </c>
      <c r="D1208" s="9" t="s">
        <v>21</v>
      </c>
      <c r="E1208" s="11" t="s">
        <v>34</v>
      </c>
      <c r="F1208" s="60" t="s">
        <v>460</v>
      </c>
      <c r="G1208" s="9" t="s">
        <v>20</v>
      </c>
      <c r="H1208" s="58">
        <v>19841629</v>
      </c>
      <c r="I1208" s="58">
        <v>-50000</v>
      </c>
      <c r="J1208" s="58">
        <v>117015195</v>
      </c>
      <c r="K1208" s="58">
        <v>142654564</v>
      </c>
      <c r="L1208" s="58">
        <v>134705997</v>
      </c>
      <c r="M1208" s="58">
        <v>119275152</v>
      </c>
      <c r="O1208" s="62">
        <v>29568222</v>
      </c>
      <c r="P1208" s="58">
        <v>9794249</v>
      </c>
      <c r="Q1208" s="58">
        <v>-59032257</v>
      </c>
      <c r="R1208" s="58">
        <v>388065288</v>
      </c>
      <c r="S1208" s="58">
        <v>329033031</v>
      </c>
      <c r="T1208" s="58">
        <v>11700543</v>
      </c>
      <c r="U1208" s="196">
        <v>-3687.4603174603176</v>
      </c>
      <c r="V1208" s="58">
        <v>52292406.539682537</v>
      </c>
      <c r="W1208" s="58">
        <v>-142137228</v>
      </c>
      <c r="X1208" s="61">
        <v>44972</v>
      </c>
      <c r="Y1208" s="9" t="s">
        <v>115</v>
      </c>
    </row>
    <row r="1209" spans="1:25" ht="14.25" customHeight="1">
      <c r="A1209" s="9">
        <v>2022</v>
      </c>
      <c r="B1209" s="30" t="s">
        <v>2205</v>
      </c>
      <c r="C1209" s="9" t="s">
        <v>53</v>
      </c>
      <c r="D1209" s="9" t="s">
        <v>21</v>
      </c>
      <c r="E1209" s="11" t="s">
        <v>71</v>
      </c>
      <c r="F1209" s="60">
        <v>70364</v>
      </c>
      <c r="G1209" s="9" t="s">
        <v>20</v>
      </c>
      <c r="H1209" s="58">
        <v>10236201</v>
      </c>
      <c r="I1209" s="58">
        <v>-1300000</v>
      </c>
      <c r="J1209" s="58">
        <v>21166215</v>
      </c>
      <c r="K1209" s="58">
        <v>30718472</v>
      </c>
      <c r="L1209" s="58">
        <v>30391216</v>
      </c>
      <c r="M1209" s="58">
        <v>20541101</v>
      </c>
      <c r="N1209" s="57"/>
      <c r="O1209" s="62">
        <v>11321728</v>
      </c>
      <c r="P1209" s="58">
        <v>1316978</v>
      </c>
      <c r="Q1209" s="58">
        <v>-20584393</v>
      </c>
      <c r="R1209" s="58">
        <v>175784739.5388557</v>
      </c>
      <c r="S1209" s="58">
        <v>155200346.5388557</v>
      </c>
      <c r="T1209" s="58">
        <v>4370036</v>
      </c>
      <c r="U1209" s="196">
        <v>1775578</v>
      </c>
      <c r="V1209" s="58">
        <v>7032490</v>
      </c>
      <c r="W1209" s="58">
        <v>-16881752</v>
      </c>
      <c r="X1209" s="61">
        <v>45002</v>
      </c>
      <c r="Y1209" s="10" t="s">
        <v>60</v>
      </c>
    </row>
    <row r="1210" spans="1:25" ht="14.25" customHeight="1">
      <c r="A1210" s="9">
        <v>2022</v>
      </c>
      <c r="B1210" s="10" t="s">
        <v>459</v>
      </c>
      <c r="C1210" s="9" t="s">
        <v>190</v>
      </c>
      <c r="D1210" s="9" t="s">
        <v>21</v>
      </c>
      <c r="E1210" s="11" t="s">
        <v>71</v>
      </c>
      <c r="F1210" s="60" t="s">
        <v>458</v>
      </c>
      <c r="G1210" s="9" t="s">
        <v>20</v>
      </c>
      <c r="H1210" s="58">
        <v>767217</v>
      </c>
      <c r="I1210" s="58">
        <v>-284541</v>
      </c>
      <c r="J1210" s="58">
        <v>11982324</v>
      </c>
      <c r="K1210" s="58">
        <v>23615870</v>
      </c>
      <c r="L1210" s="58">
        <v>13608172</v>
      </c>
      <c r="M1210" s="58">
        <v>12443189</v>
      </c>
      <c r="N1210" s="57"/>
      <c r="O1210" s="62">
        <v>598192</v>
      </c>
      <c r="P1210" s="58">
        <v>866209</v>
      </c>
      <c r="Q1210" s="58">
        <v>-3788929</v>
      </c>
      <c r="R1210" s="58">
        <v>13223169.367396593</v>
      </c>
      <c r="S1210" s="58">
        <v>9434240.3673965931</v>
      </c>
      <c r="T1210" s="58">
        <v>1171874</v>
      </c>
      <c r="U1210" s="196"/>
      <c r="V1210" s="58">
        <v>583082</v>
      </c>
      <c r="W1210" s="58">
        <v>-3217752</v>
      </c>
      <c r="X1210" s="61">
        <v>44901</v>
      </c>
      <c r="Y1210" s="10" t="s">
        <v>60</v>
      </c>
    </row>
    <row r="1211" spans="1:25" ht="14.25" customHeight="1">
      <c r="A1211" s="9">
        <v>2022</v>
      </c>
      <c r="B1211" s="10" t="s">
        <v>457</v>
      </c>
      <c r="C1211" s="9" t="s">
        <v>190</v>
      </c>
      <c r="D1211" s="9" t="s">
        <v>21</v>
      </c>
      <c r="E1211" s="11" t="s">
        <v>134</v>
      </c>
      <c r="F1211" s="60" t="s">
        <v>456</v>
      </c>
      <c r="G1211" s="9" t="s">
        <v>20</v>
      </c>
      <c r="H1211" s="58">
        <v>9676747</v>
      </c>
      <c r="I1211" s="58"/>
      <c r="J1211" s="58">
        <v>30954520</v>
      </c>
      <c r="K1211" s="58">
        <v>38266271</v>
      </c>
      <c r="L1211" s="58">
        <v>36998489</v>
      </c>
      <c r="M1211" s="58">
        <v>32260925</v>
      </c>
      <c r="N1211" s="57">
        <v>12255455</v>
      </c>
      <c r="O1211" s="62"/>
      <c r="P1211" s="58">
        <v>2762511</v>
      </c>
      <c r="Q1211" s="58">
        <v>-13824999</v>
      </c>
      <c r="R1211" s="58">
        <v>98304402.032591641</v>
      </c>
      <c r="S1211" s="58">
        <v>84479403.032591641</v>
      </c>
      <c r="T1211" s="58">
        <v>2785925</v>
      </c>
      <c r="U1211" s="196"/>
      <c r="V1211" s="58">
        <v>3285093</v>
      </c>
      <c r="W1211" s="58">
        <v>-11904222</v>
      </c>
      <c r="X1211" s="61">
        <v>44897</v>
      </c>
      <c r="Y1211" s="10" t="s">
        <v>60</v>
      </c>
    </row>
    <row r="1212" spans="1:25" ht="14.25" customHeight="1">
      <c r="A1212" s="9">
        <v>2022</v>
      </c>
      <c r="B1212" s="10" t="s">
        <v>5031</v>
      </c>
      <c r="C1212" s="10" t="s">
        <v>190</v>
      </c>
      <c r="D1212" s="9" t="s">
        <v>21</v>
      </c>
      <c r="E1212" s="11" t="s">
        <v>127</v>
      </c>
      <c r="F1212" s="60" t="s">
        <v>5716</v>
      </c>
      <c r="G1212" s="9" t="s">
        <v>20</v>
      </c>
      <c r="H1212" s="58">
        <v>1347592</v>
      </c>
      <c r="I1212" s="58">
        <v>-5000</v>
      </c>
      <c r="J1212" s="58">
        <v>2421383</v>
      </c>
      <c r="K1212" s="58">
        <v>3017737</v>
      </c>
      <c r="L1212" s="58">
        <v>2967343</v>
      </c>
      <c r="M1212" s="58">
        <v>2706004</v>
      </c>
      <c r="N1212" s="56">
        <v>1813104</v>
      </c>
      <c r="O1212" s="62"/>
      <c r="P1212" s="58">
        <v>361902</v>
      </c>
      <c r="Q1212" s="58">
        <v>-1204903</v>
      </c>
      <c r="R1212" s="58">
        <v>7899349.6092955563</v>
      </c>
      <c r="S1212" s="58">
        <v>6694446.6092955563</v>
      </c>
      <c r="T1212" s="58">
        <v>224512</v>
      </c>
      <c r="U1212" s="196"/>
      <c r="V1212" s="58">
        <v>368720</v>
      </c>
      <c r="W1212" s="58">
        <v>-1096787</v>
      </c>
      <c r="X1212" s="61">
        <v>44998</v>
      </c>
      <c r="Y1212" s="10" t="s">
        <v>60</v>
      </c>
    </row>
    <row r="1213" spans="1:25" ht="14.25" customHeight="1">
      <c r="A1213" s="9">
        <v>2022</v>
      </c>
      <c r="B1213" s="9" t="s">
        <v>1731</v>
      </c>
      <c r="C1213" s="9" t="s">
        <v>53</v>
      </c>
      <c r="D1213" s="9" t="s">
        <v>21</v>
      </c>
      <c r="E1213" s="11" t="s">
        <v>125</v>
      </c>
      <c r="F1213" s="60">
        <v>70588</v>
      </c>
      <c r="G1213" s="9" t="s">
        <v>20</v>
      </c>
      <c r="H1213" s="58">
        <v>8215299</v>
      </c>
      <c r="I1213" s="58">
        <v>-1223672</v>
      </c>
      <c r="J1213" s="58">
        <v>13858629</v>
      </c>
      <c r="K1213" s="58">
        <v>8971615</v>
      </c>
      <c r="L1213" s="58">
        <v>24700675</v>
      </c>
      <c r="M1213" s="58">
        <v>16429679</v>
      </c>
      <c r="N1213" s="58">
        <v>25021</v>
      </c>
      <c r="O1213" s="62">
        <v>2752508</v>
      </c>
      <c r="P1213" s="58">
        <v>720152</v>
      </c>
      <c r="Q1213" s="58">
        <v>-12883534</v>
      </c>
      <c r="R1213" s="58">
        <v>110021639.6242528</v>
      </c>
      <c r="S1213" s="58">
        <v>97138105.624252796</v>
      </c>
      <c r="T1213" s="58">
        <v>2076160</v>
      </c>
      <c r="U1213" s="196"/>
      <c r="V1213" s="58">
        <v>16143282</v>
      </c>
      <c r="W1213" s="58">
        <v>-19202788</v>
      </c>
      <c r="X1213" s="61">
        <v>44989</v>
      </c>
      <c r="Y1213" s="10" t="s">
        <v>60</v>
      </c>
    </row>
    <row r="1214" spans="1:25" ht="14.25" customHeight="1">
      <c r="A1214" s="9">
        <v>2022</v>
      </c>
      <c r="B1214" s="10" t="s">
        <v>455</v>
      </c>
      <c r="C1214" s="9" t="s">
        <v>190</v>
      </c>
      <c r="D1214" s="9" t="s">
        <v>21</v>
      </c>
      <c r="E1214" s="11" t="s">
        <v>125</v>
      </c>
      <c r="F1214" s="60" t="s">
        <v>454</v>
      </c>
      <c r="G1214" s="9" t="s">
        <v>20</v>
      </c>
      <c r="H1214" s="58">
        <v>10969401</v>
      </c>
      <c r="I1214" s="58">
        <v>-433538</v>
      </c>
      <c r="J1214" s="58">
        <v>26598643</v>
      </c>
      <c r="K1214" s="58">
        <v>37170317</v>
      </c>
      <c r="L1214" s="58">
        <v>32771317</v>
      </c>
      <c r="M1214" s="58">
        <v>29113182</v>
      </c>
      <c r="N1214" s="57"/>
      <c r="O1214" s="62">
        <v>13820921</v>
      </c>
      <c r="P1214" s="58">
        <v>4753031</v>
      </c>
      <c r="Q1214" s="58">
        <v>-10117124</v>
      </c>
      <c r="R1214" s="58">
        <v>71730998.601973683</v>
      </c>
      <c r="S1214" s="58">
        <v>61613874.60197369</v>
      </c>
      <c r="T1214" s="58">
        <v>2102725</v>
      </c>
      <c r="U1214" s="196"/>
      <c r="V1214" s="58">
        <v>1617509</v>
      </c>
      <c r="W1214" s="58">
        <v>-6610606</v>
      </c>
      <c r="X1214" s="61">
        <v>44895</v>
      </c>
      <c r="Y1214" s="10" t="s">
        <v>60</v>
      </c>
    </row>
    <row r="1215" spans="1:25" ht="14.25" customHeight="1">
      <c r="A1215" s="9">
        <v>2022</v>
      </c>
      <c r="B1215" s="9" t="s">
        <v>1730</v>
      </c>
      <c r="C1215" s="9" t="s">
        <v>53</v>
      </c>
      <c r="D1215" s="9" t="s">
        <v>21</v>
      </c>
      <c r="E1215" s="11" t="s">
        <v>134</v>
      </c>
      <c r="F1215" s="60">
        <v>70686</v>
      </c>
      <c r="G1215" s="9" t="s">
        <v>20</v>
      </c>
      <c r="H1215" s="58">
        <v>32263129</v>
      </c>
      <c r="I1215" s="58">
        <v>-1643582</v>
      </c>
      <c r="J1215" s="58">
        <v>40460120</v>
      </c>
      <c r="K1215" s="58">
        <v>6176402</v>
      </c>
      <c r="L1215" s="58">
        <v>57614867</v>
      </c>
      <c r="M1215" s="58">
        <v>45582876</v>
      </c>
      <c r="N1215" s="57"/>
      <c r="O1215" s="62">
        <v>30125342</v>
      </c>
      <c r="P1215" s="58">
        <v>3716858</v>
      </c>
      <c r="Q1215" s="58">
        <v>-27879861</v>
      </c>
      <c r="R1215" s="58">
        <v>144155937.74182624</v>
      </c>
      <c r="S1215" s="58">
        <v>116276076.74182622</v>
      </c>
      <c r="T1215" s="58">
        <v>5218453</v>
      </c>
      <c r="U1215" s="196">
        <v>7958212</v>
      </c>
      <c r="V1215" s="58">
        <v>12510371</v>
      </c>
      <c r="W1215" s="58">
        <v>4375028</v>
      </c>
      <c r="X1215" s="61">
        <v>45167</v>
      </c>
      <c r="Y1215" s="10" t="s">
        <v>60</v>
      </c>
    </row>
    <row r="1216" spans="1:25" ht="14.25" customHeight="1">
      <c r="A1216" s="9">
        <v>2022</v>
      </c>
      <c r="B1216" s="30" t="s">
        <v>2206</v>
      </c>
      <c r="C1216" s="9" t="s">
        <v>53</v>
      </c>
      <c r="D1216" s="9" t="s">
        <v>21</v>
      </c>
      <c r="E1216" s="11" t="s">
        <v>182</v>
      </c>
      <c r="F1216" s="60">
        <v>70742</v>
      </c>
      <c r="G1216" s="9" t="s">
        <v>20</v>
      </c>
      <c r="H1216" s="58">
        <v>41652511</v>
      </c>
      <c r="I1216" s="58">
        <v>-5781100</v>
      </c>
      <c r="J1216" s="58">
        <v>36240504</v>
      </c>
      <c r="K1216" s="58">
        <v>22356403</v>
      </c>
      <c r="L1216" s="58">
        <v>62593933</v>
      </c>
      <c r="M1216" s="58">
        <v>46867732</v>
      </c>
      <c r="N1216" s="57"/>
      <c r="O1216" s="62">
        <v>36429860</v>
      </c>
      <c r="P1216" s="58">
        <v>2774444</v>
      </c>
      <c r="Q1216" s="58">
        <v>-50035965</v>
      </c>
      <c r="R1216" s="58">
        <v>197984050.39295328</v>
      </c>
      <c r="S1216" s="58">
        <v>147948085.39295328</v>
      </c>
      <c r="T1216" s="58">
        <v>5396630</v>
      </c>
      <c r="U1216" s="196"/>
      <c r="V1216" s="58">
        <v>9532109</v>
      </c>
      <c r="W1216" s="58">
        <v>-9713505</v>
      </c>
      <c r="X1216" s="61">
        <v>45015</v>
      </c>
      <c r="Y1216" s="10" t="s">
        <v>60</v>
      </c>
    </row>
    <row r="1217" spans="1:25" ht="14.25" customHeight="1">
      <c r="A1217" s="9">
        <v>2022</v>
      </c>
      <c r="B1217" s="30" t="s">
        <v>2207</v>
      </c>
      <c r="C1217" s="9" t="s">
        <v>53</v>
      </c>
      <c r="D1217" s="9" t="s">
        <v>21</v>
      </c>
      <c r="E1217" s="11" t="s">
        <v>84</v>
      </c>
      <c r="F1217" s="60">
        <v>70770</v>
      </c>
      <c r="G1217" s="9" t="s">
        <v>20</v>
      </c>
      <c r="H1217" s="58">
        <v>8148928</v>
      </c>
      <c r="I1217" s="58">
        <v>-395940</v>
      </c>
      <c r="J1217" s="58">
        <v>11085582</v>
      </c>
      <c r="K1217" s="58">
        <v>6897096</v>
      </c>
      <c r="L1217" s="58">
        <v>17886559</v>
      </c>
      <c r="M1217" s="58">
        <v>11271459</v>
      </c>
      <c r="N1217" s="57"/>
      <c r="O1217" s="62">
        <v>9944870</v>
      </c>
      <c r="P1217" s="58">
        <v>1160869</v>
      </c>
      <c r="Q1217" s="58">
        <v>-8665009</v>
      </c>
      <c r="R1217" s="58">
        <v>73996660.97352691</v>
      </c>
      <c r="S1217" s="58">
        <v>65331651.97352691</v>
      </c>
      <c r="T1217" s="58">
        <v>1827570</v>
      </c>
      <c r="U1217" s="196"/>
      <c r="V1217" s="58">
        <v>2186427</v>
      </c>
      <c r="W1217" s="58">
        <v>-3707379</v>
      </c>
      <c r="X1217" s="61">
        <v>45027</v>
      </c>
      <c r="Y1217" s="10" t="s">
        <v>60</v>
      </c>
    </row>
    <row r="1218" spans="1:25" ht="14.25" customHeight="1">
      <c r="A1218" s="9">
        <v>2022</v>
      </c>
      <c r="B1218" s="30" t="s">
        <v>5460</v>
      </c>
      <c r="C1218" s="9" t="s">
        <v>190</v>
      </c>
      <c r="D1218" s="9" t="s">
        <v>21</v>
      </c>
      <c r="E1218" s="11" t="s">
        <v>84</v>
      </c>
      <c r="F1218" s="60" t="s">
        <v>5461</v>
      </c>
      <c r="G1218" s="9" t="s">
        <v>20</v>
      </c>
      <c r="H1218" s="58">
        <v>4844193</v>
      </c>
      <c r="I1218" s="58">
        <v>-200000</v>
      </c>
      <c r="J1218" s="58">
        <v>8482018</v>
      </c>
      <c r="K1218" s="58">
        <v>19364908</v>
      </c>
      <c r="L1218" s="58">
        <v>10691534</v>
      </c>
      <c r="M1218" s="58">
        <v>8946955</v>
      </c>
      <c r="N1218" s="57"/>
      <c r="O1218" s="62">
        <v>6284296</v>
      </c>
      <c r="P1218" s="58">
        <v>1720695</v>
      </c>
      <c r="Q1218" s="58">
        <v>-3325225</v>
      </c>
      <c r="R1218" s="58">
        <v>22246397</v>
      </c>
      <c r="S1218" s="58">
        <v>18921172</v>
      </c>
      <c r="T1218" s="58">
        <v>717268</v>
      </c>
      <c r="U1218" s="196"/>
      <c r="V1218" s="58"/>
      <c r="W1218" s="58">
        <v>-4542575</v>
      </c>
      <c r="X1218" s="61">
        <v>44982</v>
      </c>
      <c r="Y1218" s="10" t="s">
        <v>60</v>
      </c>
    </row>
    <row r="1219" spans="1:25" ht="14.25" customHeight="1">
      <c r="A1219" s="51">
        <v>2022</v>
      </c>
      <c r="B1219" s="132" t="s">
        <v>453</v>
      </c>
      <c r="C1219" s="51" t="s">
        <v>190</v>
      </c>
      <c r="D1219" s="51" t="s">
        <v>21</v>
      </c>
      <c r="E1219" s="51" t="s">
        <v>153</v>
      </c>
      <c r="F1219" s="127" t="s">
        <v>452</v>
      </c>
      <c r="G1219" s="51" t="s">
        <v>20</v>
      </c>
      <c r="H1219" s="128">
        <v>2479316</v>
      </c>
      <c r="I1219" s="128"/>
      <c r="J1219" s="128">
        <v>7354537</v>
      </c>
      <c r="K1219" s="128">
        <v>6553560</v>
      </c>
      <c r="L1219" s="128">
        <v>8166808</v>
      </c>
      <c r="M1219" s="128">
        <v>7710119</v>
      </c>
      <c r="N1219" s="134">
        <v>2893679</v>
      </c>
      <c r="O1219" s="130"/>
      <c r="P1219" s="128">
        <v>321862</v>
      </c>
      <c r="Q1219" s="128">
        <v>-2760926</v>
      </c>
      <c r="R1219" s="128">
        <v>18272024.567603841</v>
      </c>
      <c r="S1219" s="128">
        <v>15511098.567603843</v>
      </c>
      <c r="T1219" s="128">
        <v>648818</v>
      </c>
      <c r="U1219" s="196"/>
      <c r="V1219" s="128">
        <v>17936</v>
      </c>
      <c r="W1219" s="128">
        <v>-1122920</v>
      </c>
      <c r="X1219" s="131">
        <v>44900</v>
      </c>
      <c r="Y1219" s="132" t="s">
        <v>60</v>
      </c>
    </row>
    <row r="1220" spans="1:25" ht="14.25" customHeight="1">
      <c r="A1220" s="9">
        <v>2022</v>
      </c>
      <c r="B1220" s="10" t="s">
        <v>5317</v>
      </c>
      <c r="C1220" s="10" t="s">
        <v>190</v>
      </c>
      <c r="D1220" s="9" t="s">
        <v>21</v>
      </c>
      <c r="E1220" s="11" t="s">
        <v>94</v>
      </c>
      <c r="F1220" s="60" t="s">
        <v>5717</v>
      </c>
      <c r="G1220" s="9" t="s">
        <v>20</v>
      </c>
      <c r="H1220" s="58">
        <v>227437</v>
      </c>
      <c r="I1220" s="58">
        <v>-10000</v>
      </c>
      <c r="J1220" s="58">
        <v>388442</v>
      </c>
      <c r="K1220" s="58"/>
      <c r="L1220" s="58">
        <v>464715</v>
      </c>
      <c r="M1220" s="58">
        <v>465058</v>
      </c>
      <c r="N1220" s="56">
        <v>257954</v>
      </c>
      <c r="O1220" s="62">
        <v>55239</v>
      </c>
      <c r="P1220" s="58">
        <v>35037</v>
      </c>
      <c r="Q1220" s="58">
        <v>-125607</v>
      </c>
      <c r="R1220" s="58">
        <v>779493.52226720657</v>
      </c>
      <c r="S1220" s="58">
        <v>653886.52226720657</v>
      </c>
      <c r="T1220" s="58">
        <v>22178</v>
      </c>
      <c r="U1220" s="196"/>
      <c r="V1220" s="58"/>
      <c r="W1220" s="58">
        <v>254076</v>
      </c>
      <c r="X1220" s="61">
        <v>45314</v>
      </c>
      <c r="Y1220" s="10" t="s">
        <v>60</v>
      </c>
    </row>
    <row r="1221" spans="1:25" ht="14.25" customHeight="1">
      <c r="A1221" s="9">
        <v>2022</v>
      </c>
      <c r="B1221" s="30" t="s">
        <v>2208</v>
      </c>
      <c r="C1221" s="9" t="s">
        <v>53</v>
      </c>
      <c r="D1221" s="9" t="s">
        <v>21</v>
      </c>
      <c r="E1221" s="11" t="s">
        <v>107</v>
      </c>
      <c r="F1221" s="60">
        <v>70882</v>
      </c>
      <c r="G1221" s="9" t="s">
        <v>20</v>
      </c>
      <c r="H1221" s="58">
        <v>20653586</v>
      </c>
      <c r="I1221" s="58">
        <v>-436768</v>
      </c>
      <c r="J1221" s="58">
        <v>16544118</v>
      </c>
      <c r="K1221" s="58">
        <v>7255404</v>
      </c>
      <c r="L1221" s="58">
        <v>40426277</v>
      </c>
      <c r="M1221" s="58">
        <v>23211390</v>
      </c>
      <c r="N1221" s="58">
        <v>563784</v>
      </c>
      <c r="O1221" s="62">
        <v>15566744</v>
      </c>
      <c r="P1221" s="58">
        <v>778380</v>
      </c>
      <c r="Q1221" s="58">
        <v>-10448324</v>
      </c>
      <c r="R1221" s="58">
        <v>62378053.731343292</v>
      </c>
      <c r="S1221" s="58">
        <v>51929729.731343292</v>
      </c>
      <c r="T1221" s="58">
        <v>2324210</v>
      </c>
      <c r="U1221" s="196"/>
      <c r="V1221" s="58">
        <v>6957432</v>
      </c>
      <c r="W1221" s="58">
        <v>-10941059</v>
      </c>
      <c r="X1221" s="61">
        <v>45260</v>
      </c>
      <c r="Y1221" s="10" t="s">
        <v>60</v>
      </c>
    </row>
    <row r="1222" spans="1:25" ht="14.25" customHeight="1">
      <c r="A1222" s="9">
        <v>2022</v>
      </c>
      <c r="B1222" s="10" t="s">
        <v>451</v>
      </c>
      <c r="C1222" s="9" t="s">
        <v>190</v>
      </c>
      <c r="D1222" s="9" t="s">
        <v>21</v>
      </c>
      <c r="E1222" s="11" t="s">
        <v>107</v>
      </c>
      <c r="F1222" s="60" t="s">
        <v>450</v>
      </c>
      <c r="G1222" s="9" t="s">
        <v>20</v>
      </c>
      <c r="H1222" s="58">
        <v>18853101</v>
      </c>
      <c r="I1222" s="58">
        <v>-1772337</v>
      </c>
      <c r="J1222" s="58">
        <v>102139486</v>
      </c>
      <c r="K1222" s="58">
        <v>58859285</v>
      </c>
      <c r="L1222" s="58">
        <v>125874594</v>
      </c>
      <c r="M1222" s="58">
        <v>116480090</v>
      </c>
      <c r="N1222" s="57">
        <v>27064705</v>
      </c>
      <c r="O1222" s="62"/>
      <c r="P1222" s="58">
        <v>10991712</v>
      </c>
      <c r="Q1222" s="58">
        <v>-43849221</v>
      </c>
      <c r="R1222" s="58">
        <v>331359495.59943354</v>
      </c>
      <c r="S1222" s="58">
        <v>287510274.59943354</v>
      </c>
      <c r="T1222" s="58">
        <v>9212508</v>
      </c>
      <c r="U1222" s="196"/>
      <c r="V1222" s="58">
        <v>20693755</v>
      </c>
      <c r="W1222" s="58">
        <v>-60108560</v>
      </c>
      <c r="X1222" s="61">
        <v>44907</v>
      </c>
      <c r="Y1222" s="10" t="s">
        <v>60</v>
      </c>
    </row>
    <row r="1223" spans="1:25" ht="14.25" customHeight="1">
      <c r="A1223" s="9">
        <v>2022</v>
      </c>
      <c r="B1223" s="10" t="s">
        <v>5061</v>
      </c>
      <c r="C1223" s="10" t="s">
        <v>190</v>
      </c>
      <c r="D1223" s="9" t="s">
        <v>21</v>
      </c>
      <c r="E1223" s="11" t="s">
        <v>151</v>
      </c>
      <c r="F1223" s="60" t="s">
        <v>5718</v>
      </c>
      <c r="G1223" s="9" t="s">
        <v>20</v>
      </c>
      <c r="H1223" s="58">
        <v>1884934</v>
      </c>
      <c r="I1223" s="58"/>
      <c r="J1223" s="58">
        <v>3512873</v>
      </c>
      <c r="K1223" s="58">
        <v>23692</v>
      </c>
      <c r="L1223" s="58">
        <v>3589441</v>
      </c>
      <c r="M1223" s="58">
        <v>3505581</v>
      </c>
      <c r="N1223" s="62">
        <v>2439216</v>
      </c>
      <c r="O1223" s="62"/>
      <c r="P1223" s="58">
        <v>419743</v>
      </c>
      <c r="Q1223" s="58">
        <v>-1243416</v>
      </c>
      <c r="R1223" s="58">
        <v>8178313.7085020216</v>
      </c>
      <c r="S1223" s="58">
        <v>6934897.7085020216</v>
      </c>
      <c r="T1223" s="58">
        <v>245476</v>
      </c>
      <c r="U1223" s="196"/>
      <c r="V1223" s="58"/>
      <c r="W1223" s="58">
        <v>221399</v>
      </c>
      <c r="X1223" s="61">
        <v>44957</v>
      </c>
      <c r="Y1223" s="10" t="s">
        <v>60</v>
      </c>
    </row>
    <row r="1224" spans="1:25" ht="14.25" customHeight="1">
      <c r="A1224" s="9">
        <v>2022</v>
      </c>
      <c r="B1224" s="10" t="s">
        <v>5399</v>
      </c>
      <c r="C1224" s="10" t="s">
        <v>190</v>
      </c>
      <c r="D1224" s="9" t="s">
        <v>21</v>
      </c>
      <c r="E1224" s="11" t="s">
        <v>149</v>
      </c>
      <c r="F1224" s="60" t="s">
        <v>448</v>
      </c>
      <c r="G1224" s="9" t="s">
        <v>20</v>
      </c>
      <c r="H1224" s="58">
        <v>1771445</v>
      </c>
      <c r="I1224" s="58">
        <v>-323656</v>
      </c>
      <c r="J1224" s="58">
        <v>1075815</v>
      </c>
      <c r="K1224" s="58">
        <v>181668</v>
      </c>
      <c r="L1224" s="58">
        <v>4768710</v>
      </c>
      <c r="M1224" s="58">
        <v>850617</v>
      </c>
      <c r="N1224" s="57"/>
      <c r="O1224" s="62">
        <v>2194165</v>
      </c>
      <c r="P1224" s="58">
        <v>241590</v>
      </c>
      <c r="Q1224" s="58">
        <v>-1936523</v>
      </c>
      <c r="R1224" s="58">
        <v>13059035.444078948</v>
      </c>
      <c r="S1224" s="58">
        <v>11122512.444078948</v>
      </c>
      <c r="T1224" s="58">
        <v>414272</v>
      </c>
      <c r="U1224" s="196"/>
      <c r="V1224" s="58"/>
      <c r="W1224" s="58">
        <v>-966858</v>
      </c>
      <c r="X1224" s="61">
        <v>44901</v>
      </c>
      <c r="Y1224" s="10" t="s">
        <v>60</v>
      </c>
    </row>
    <row r="1225" spans="1:25" ht="14.25" customHeight="1">
      <c r="A1225" s="9">
        <v>2022</v>
      </c>
      <c r="B1225" s="10" t="s">
        <v>1087</v>
      </c>
      <c r="C1225" s="9" t="s">
        <v>190</v>
      </c>
      <c r="D1225" s="9" t="s">
        <v>21</v>
      </c>
      <c r="E1225" s="11" t="s">
        <v>109</v>
      </c>
      <c r="F1225" s="60" t="s">
        <v>5577</v>
      </c>
      <c r="G1225" s="9" t="s">
        <v>20</v>
      </c>
      <c r="H1225" s="58">
        <v>8431972</v>
      </c>
      <c r="I1225" s="58">
        <v>-190000</v>
      </c>
      <c r="J1225" s="58">
        <v>25815178</v>
      </c>
      <c r="K1225" s="58">
        <v>48421272</v>
      </c>
      <c r="L1225" s="58">
        <v>36233280</v>
      </c>
      <c r="M1225" s="58">
        <v>25614855</v>
      </c>
      <c r="N1225" s="57"/>
      <c r="O1225" s="62">
        <v>12543745</v>
      </c>
      <c r="P1225" s="58">
        <v>4531312</v>
      </c>
      <c r="Q1225" s="58">
        <v>-12129370</v>
      </c>
      <c r="R1225" s="58">
        <v>84761319.159999996</v>
      </c>
      <c r="S1225" s="58">
        <v>72631949.159999996</v>
      </c>
      <c r="T1225" s="58">
        <v>2592283</v>
      </c>
      <c r="U1225" s="196">
        <v>75838</v>
      </c>
      <c r="V1225" s="58">
        <v>699361</v>
      </c>
      <c r="W1225" s="58">
        <v>-13494159</v>
      </c>
      <c r="X1225" s="61">
        <v>44949</v>
      </c>
      <c r="Y1225" s="10" t="s">
        <v>60</v>
      </c>
    </row>
    <row r="1226" spans="1:25" ht="14.25" customHeight="1">
      <c r="A1226" s="51">
        <v>2022</v>
      </c>
      <c r="B1226" s="132" t="s">
        <v>5075</v>
      </c>
      <c r="C1226" s="132" t="s">
        <v>190</v>
      </c>
      <c r="D1226" s="51" t="s">
        <v>21</v>
      </c>
      <c r="E1226" s="51" t="s">
        <v>368</v>
      </c>
      <c r="F1226" s="127" t="s">
        <v>5719</v>
      </c>
      <c r="G1226" s="51" t="s">
        <v>20</v>
      </c>
      <c r="H1226" s="128">
        <v>1065298</v>
      </c>
      <c r="I1226" s="128"/>
      <c r="J1226" s="128">
        <v>2856431</v>
      </c>
      <c r="K1226" s="128"/>
      <c r="L1226" s="128">
        <v>3280721</v>
      </c>
      <c r="M1226" s="128">
        <v>3034143</v>
      </c>
      <c r="N1226" s="133">
        <v>1285660</v>
      </c>
      <c r="O1226" s="130"/>
      <c r="P1226" s="128">
        <v>731621</v>
      </c>
      <c r="Q1226" s="128">
        <v>-1163618</v>
      </c>
      <c r="R1226" s="128">
        <v>7744590.7584050037</v>
      </c>
      <c r="S1226" s="128">
        <v>6580972.7584050037</v>
      </c>
      <c r="T1226" s="128">
        <v>230914</v>
      </c>
      <c r="U1226" s="196"/>
      <c r="V1226" s="128"/>
      <c r="W1226" s="128">
        <v>-413490</v>
      </c>
      <c r="X1226" s="131">
        <v>44901</v>
      </c>
      <c r="Y1226" s="132" t="s">
        <v>60</v>
      </c>
    </row>
    <row r="1227" spans="1:25" ht="14.25" customHeight="1">
      <c r="A1227" s="9">
        <v>2022</v>
      </c>
      <c r="B1227" s="9" t="s">
        <v>1729</v>
      </c>
      <c r="C1227" s="9" t="s">
        <v>53</v>
      </c>
      <c r="D1227" s="9" t="s">
        <v>21</v>
      </c>
      <c r="E1227" s="11" t="s">
        <v>151</v>
      </c>
      <c r="F1227" s="60">
        <v>71106</v>
      </c>
      <c r="G1227" s="9" t="s">
        <v>20</v>
      </c>
      <c r="H1227" s="58">
        <v>57992582</v>
      </c>
      <c r="I1227" s="58">
        <v>-1616600</v>
      </c>
      <c r="J1227" s="58">
        <v>35290236</v>
      </c>
      <c r="K1227" s="58">
        <v>212434</v>
      </c>
      <c r="L1227" s="58">
        <v>53073476</v>
      </c>
      <c r="M1227" s="58">
        <v>34988532</v>
      </c>
      <c r="N1227" s="57"/>
      <c r="O1227" s="62">
        <v>58483824</v>
      </c>
      <c r="P1227" s="58">
        <v>7883627</v>
      </c>
      <c r="Q1227" s="58">
        <v>9834032</v>
      </c>
      <c r="R1227" s="58">
        <v>-84051555.555555552</v>
      </c>
      <c r="S1227" s="58">
        <v>-74217523.555555552</v>
      </c>
      <c r="T1227" s="58">
        <v>940468</v>
      </c>
      <c r="U1227" s="196"/>
      <c r="V1227" s="58">
        <v>1229492</v>
      </c>
      <c r="W1227" s="58">
        <v>95621993</v>
      </c>
      <c r="X1227" s="61">
        <v>45143</v>
      </c>
      <c r="Y1227" s="10" t="s">
        <v>60</v>
      </c>
    </row>
    <row r="1228" spans="1:25" ht="14.25" customHeight="1">
      <c r="A1228" s="9">
        <v>2022</v>
      </c>
      <c r="B1228" s="30" t="s">
        <v>5611</v>
      </c>
      <c r="C1228" s="9" t="s">
        <v>54</v>
      </c>
      <c r="D1228" s="9" t="s">
        <v>21</v>
      </c>
      <c r="E1228" s="11" t="s">
        <v>151</v>
      </c>
      <c r="F1228" s="60">
        <v>99075</v>
      </c>
      <c r="G1228" s="9" t="s">
        <v>20</v>
      </c>
      <c r="H1228" s="58">
        <v>1019654</v>
      </c>
      <c r="I1228" s="58"/>
      <c r="J1228" s="58">
        <v>990393</v>
      </c>
      <c r="K1228" s="58">
        <v>29900</v>
      </c>
      <c r="L1228" s="58">
        <v>1082330</v>
      </c>
      <c r="M1228" s="58">
        <v>1082330</v>
      </c>
      <c r="N1228" s="57"/>
      <c r="O1228" s="62">
        <v>905776</v>
      </c>
      <c r="P1228" s="58">
        <v>89376</v>
      </c>
      <c r="Q1228" s="58">
        <v>-619606</v>
      </c>
      <c r="R1228" s="58">
        <v>2044229.627185747</v>
      </c>
      <c r="S1228" s="58">
        <v>1424623.627185747</v>
      </c>
      <c r="T1228" s="58">
        <v>78194</v>
      </c>
      <c r="U1228" s="196"/>
      <c r="V1228" s="58"/>
      <c r="W1228" s="58">
        <v>529740</v>
      </c>
      <c r="X1228" s="61">
        <v>44937</v>
      </c>
      <c r="Y1228" s="10" t="s">
        <v>60</v>
      </c>
    </row>
    <row r="1229" spans="1:25" ht="14.25" customHeight="1">
      <c r="A1229" s="9">
        <v>2022</v>
      </c>
      <c r="B1229" s="10" t="s">
        <v>447</v>
      </c>
      <c r="C1229" s="9" t="s">
        <v>190</v>
      </c>
      <c r="D1229" s="9" t="s">
        <v>21</v>
      </c>
      <c r="E1229" s="11" t="s">
        <v>182</v>
      </c>
      <c r="F1229" s="60" t="s">
        <v>446</v>
      </c>
      <c r="G1229" s="9" t="s">
        <v>20</v>
      </c>
      <c r="H1229" s="58">
        <v>1142581</v>
      </c>
      <c r="I1229" s="58"/>
      <c r="J1229" s="58">
        <v>5626246</v>
      </c>
      <c r="K1229" s="58">
        <v>5064323</v>
      </c>
      <c r="L1229" s="58">
        <v>6000960</v>
      </c>
      <c r="M1229" s="58">
        <v>5700603</v>
      </c>
      <c r="N1229" s="57">
        <v>4387651</v>
      </c>
      <c r="O1229" s="62"/>
      <c r="P1229" s="58">
        <v>4037685</v>
      </c>
      <c r="Q1229" s="58">
        <v>-2490973</v>
      </c>
      <c r="R1229" s="58">
        <v>16525227.674339967</v>
      </c>
      <c r="S1229" s="58">
        <v>14034254.674339967</v>
      </c>
      <c r="T1229" s="58">
        <v>509361</v>
      </c>
      <c r="U1229" s="196"/>
      <c r="V1229" s="58"/>
      <c r="W1229" s="58">
        <v>-2269276</v>
      </c>
      <c r="X1229" s="61">
        <v>44910</v>
      </c>
      <c r="Y1229" s="10" t="s">
        <v>60</v>
      </c>
    </row>
    <row r="1230" spans="1:25" ht="14.25" customHeight="1">
      <c r="A1230" s="9">
        <v>2022</v>
      </c>
      <c r="B1230" s="10" t="s">
        <v>1649</v>
      </c>
      <c r="C1230" s="9" t="s">
        <v>55</v>
      </c>
      <c r="D1230" s="9" t="s">
        <v>21</v>
      </c>
      <c r="E1230" s="11" t="s">
        <v>96</v>
      </c>
      <c r="F1230" s="60" t="s">
        <v>57</v>
      </c>
      <c r="G1230" s="9" t="s">
        <v>20</v>
      </c>
      <c r="H1230" s="58">
        <v>105027383</v>
      </c>
      <c r="I1230" s="58">
        <v>-32590731</v>
      </c>
      <c r="J1230" s="58">
        <v>147028064</v>
      </c>
      <c r="K1230" s="58">
        <v>87807709</v>
      </c>
      <c r="L1230" s="58">
        <v>419145275</v>
      </c>
      <c r="M1230" s="58">
        <v>150901514</v>
      </c>
      <c r="N1230" s="57"/>
      <c r="O1230" s="62">
        <v>184789382</v>
      </c>
      <c r="P1230" s="58">
        <v>62264440</v>
      </c>
      <c r="Q1230" s="58">
        <v>-166026983</v>
      </c>
      <c r="R1230" s="58">
        <v>981558574</v>
      </c>
      <c r="S1230" s="58">
        <v>815531592</v>
      </c>
      <c r="T1230" s="58">
        <v>35746093</v>
      </c>
      <c r="U1230" s="196">
        <v>98388692</v>
      </c>
      <c r="V1230" s="58">
        <v>204675744</v>
      </c>
      <c r="W1230" s="58">
        <v>-157800013</v>
      </c>
      <c r="X1230" s="61">
        <v>45079</v>
      </c>
      <c r="Y1230" s="9"/>
    </row>
    <row r="1231" spans="1:25" ht="14.25" customHeight="1">
      <c r="A1231" s="9">
        <v>2022</v>
      </c>
      <c r="B1231" s="10" t="s">
        <v>445</v>
      </c>
      <c r="C1231" s="9" t="s">
        <v>190</v>
      </c>
      <c r="D1231" s="9" t="s">
        <v>21</v>
      </c>
      <c r="E1231" s="11" t="s">
        <v>96</v>
      </c>
      <c r="F1231" s="60" t="s">
        <v>444</v>
      </c>
      <c r="G1231" s="9" t="s">
        <v>20</v>
      </c>
      <c r="H1231" s="58">
        <v>17651847</v>
      </c>
      <c r="I1231" s="58">
        <v>-3000000</v>
      </c>
      <c r="J1231" s="58">
        <v>29787076</v>
      </c>
      <c r="K1231" s="58">
        <v>852086</v>
      </c>
      <c r="L1231" s="58">
        <v>86280020</v>
      </c>
      <c r="M1231" s="58">
        <v>33105513</v>
      </c>
      <c r="O1231" s="62">
        <v>18220003</v>
      </c>
      <c r="P1231" s="58">
        <v>9133953</v>
      </c>
      <c r="Q1231" s="58">
        <v>-20507392</v>
      </c>
      <c r="R1231" s="58">
        <v>118991051.82186237</v>
      </c>
      <c r="S1231" s="58">
        <v>98483659.82186237</v>
      </c>
      <c r="T1231" s="58">
        <v>3915086</v>
      </c>
      <c r="U1231" s="196">
        <v>3138507.0396825396</v>
      </c>
      <c r="V1231" s="58">
        <v>3350789.0396825396</v>
      </c>
      <c r="W1231" s="58">
        <v>-7509311</v>
      </c>
      <c r="X1231" s="61">
        <v>44910</v>
      </c>
      <c r="Y1231" s="9" t="s">
        <v>115</v>
      </c>
    </row>
    <row r="1232" spans="1:25" ht="14.25" customHeight="1">
      <c r="A1232" s="9">
        <v>2022</v>
      </c>
      <c r="B1232" s="9" t="s">
        <v>1728</v>
      </c>
      <c r="C1232" s="9" t="s">
        <v>53</v>
      </c>
      <c r="D1232" s="9" t="s">
        <v>21</v>
      </c>
      <c r="E1232" s="11" t="s">
        <v>96</v>
      </c>
      <c r="F1232" s="60">
        <v>71225</v>
      </c>
      <c r="G1232" s="9" t="s">
        <v>20</v>
      </c>
      <c r="H1232" s="58">
        <v>5076122</v>
      </c>
      <c r="I1232" s="58"/>
      <c r="J1232" s="58">
        <v>10211114</v>
      </c>
      <c r="K1232" s="58">
        <v>29682342</v>
      </c>
      <c r="L1232" s="58">
        <v>47890392</v>
      </c>
      <c r="M1232" s="58">
        <v>9416946</v>
      </c>
      <c r="N1232" s="58">
        <v>1201885</v>
      </c>
      <c r="O1232" s="62">
        <v>5671860</v>
      </c>
      <c r="P1232" s="58">
        <v>2109644</v>
      </c>
      <c r="Q1232" s="58">
        <v>5643653</v>
      </c>
      <c r="R1232" s="58">
        <v>39800091.678420328</v>
      </c>
      <c r="S1232" s="58">
        <v>45443744.678420328</v>
      </c>
      <c r="T1232" s="58">
        <v>571058</v>
      </c>
      <c r="U1232" s="196">
        <v>9720985</v>
      </c>
      <c r="V1232" s="58">
        <v>8598257</v>
      </c>
      <c r="W1232" s="58">
        <v>50470913</v>
      </c>
      <c r="X1232" s="61">
        <v>45161</v>
      </c>
      <c r="Y1232" s="10" t="s">
        <v>60</v>
      </c>
    </row>
    <row r="1233" spans="1:25" ht="14.25" customHeight="1">
      <c r="A1233" s="9">
        <v>2022</v>
      </c>
      <c r="B1233" s="10" t="s">
        <v>97</v>
      </c>
      <c r="C1233" s="9" t="s">
        <v>54</v>
      </c>
      <c r="D1233" s="9" t="s">
        <v>21</v>
      </c>
      <c r="E1233" s="11" t="s">
        <v>96</v>
      </c>
      <c r="F1233" s="60">
        <v>99076</v>
      </c>
      <c r="G1233" s="9" t="s">
        <v>20</v>
      </c>
      <c r="H1233" s="58">
        <v>4382357</v>
      </c>
      <c r="I1233" s="58"/>
      <c r="J1233" s="58">
        <v>4007575</v>
      </c>
      <c r="K1233" s="58">
        <v>591310</v>
      </c>
      <c r="L1233" s="58">
        <v>18207937</v>
      </c>
      <c r="M1233" s="58">
        <v>4613316</v>
      </c>
      <c r="N1233" s="56"/>
      <c r="O1233" s="62">
        <v>4885212</v>
      </c>
      <c r="P1233" s="58">
        <v>3205122</v>
      </c>
      <c r="Q1233" s="58">
        <v>169765</v>
      </c>
      <c r="R1233" s="58">
        <v>-681787.14859437756</v>
      </c>
      <c r="S1233" s="58">
        <v>-512022.14859437756</v>
      </c>
      <c r="T1233" s="58">
        <v>104811</v>
      </c>
      <c r="U1233" s="196">
        <v>269186</v>
      </c>
      <c r="V1233" s="58">
        <v>555818</v>
      </c>
      <c r="W1233" s="58">
        <v>4692042</v>
      </c>
      <c r="X1233" s="61">
        <v>45000</v>
      </c>
      <c r="Y1233" s="10" t="s">
        <v>60</v>
      </c>
    </row>
    <row r="1234" spans="1:25" ht="14.25" customHeight="1">
      <c r="A1234" s="51">
        <v>2022</v>
      </c>
      <c r="B1234" s="132" t="s">
        <v>5298</v>
      </c>
      <c r="C1234" s="132" t="s">
        <v>190</v>
      </c>
      <c r="D1234" s="51" t="s">
        <v>21</v>
      </c>
      <c r="E1234" s="51" t="s">
        <v>96</v>
      </c>
      <c r="F1234" s="127" t="s">
        <v>5720</v>
      </c>
      <c r="G1234" s="51" t="s">
        <v>20</v>
      </c>
      <c r="H1234" s="128">
        <v>704845</v>
      </c>
      <c r="I1234" s="128">
        <v>-1166</v>
      </c>
      <c r="J1234" s="128">
        <v>1736749</v>
      </c>
      <c r="K1234" s="128">
        <v>320537</v>
      </c>
      <c r="L1234" s="128">
        <v>1937706</v>
      </c>
      <c r="M1234" s="128">
        <v>1868679</v>
      </c>
      <c r="N1234" s="133"/>
      <c r="O1234" s="130">
        <v>1058273</v>
      </c>
      <c r="P1234" s="128">
        <v>236344</v>
      </c>
      <c r="Q1234" s="128">
        <v>-707585</v>
      </c>
      <c r="R1234" s="128">
        <v>4620844.8190789483</v>
      </c>
      <c r="S1234" s="128">
        <v>3913259.8190789479</v>
      </c>
      <c r="T1234" s="128">
        <v>129992</v>
      </c>
      <c r="U1234" s="196">
        <v>76888</v>
      </c>
      <c r="V1234" s="128">
        <v>48959</v>
      </c>
      <c r="W1234" s="128">
        <v>-269428</v>
      </c>
      <c r="X1234" s="131">
        <v>44985</v>
      </c>
      <c r="Y1234" s="132" t="s">
        <v>60</v>
      </c>
    </row>
    <row r="1235" spans="1:25" ht="14.25" customHeight="1">
      <c r="A1235" s="9">
        <v>2022</v>
      </c>
      <c r="B1235" s="10" t="s">
        <v>443</v>
      </c>
      <c r="C1235" s="9" t="s">
        <v>190</v>
      </c>
      <c r="D1235" s="9" t="s">
        <v>21</v>
      </c>
      <c r="E1235" s="11" t="s">
        <v>96</v>
      </c>
      <c r="F1235" s="60" t="s">
        <v>442</v>
      </c>
      <c r="G1235" s="9" t="s">
        <v>20</v>
      </c>
      <c r="H1235" s="58">
        <v>12686681</v>
      </c>
      <c r="I1235" s="58">
        <v>-10906</v>
      </c>
      <c r="J1235" s="58">
        <v>60201639</v>
      </c>
      <c r="K1235" s="58">
        <v>73288705</v>
      </c>
      <c r="L1235" s="58">
        <v>81850292</v>
      </c>
      <c r="M1235" s="58">
        <v>63974529</v>
      </c>
      <c r="N1235" s="57"/>
      <c r="O1235" s="62">
        <v>22026572</v>
      </c>
      <c r="P1235" s="58">
        <v>8021657</v>
      </c>
      <c r="Q1235" s="58">
        <v>-36682302</v>
      </c>
      <c r="R1235" s="58">
        <v>250943937.25328949</v>
      </c>
      <c r="S1235" s="58">
        <v>214261635.25328949</v>
      </c>
      <c r="T1235" s="58">
        <v>6758004</v>
      </c>
      <c r="U1235" s="196">
        <v>1841029</v>
      </c>
      <c r="V1235" s="58">
        <v>10662860</v>
      </c>
      <c r="W1235" s="58">
        <v>-46578951</v>
      </c>
      <c r="X1235" s="61">
        <v>45097</v>
      </c>
      <c r="Y1235" s="10" t="s">
        <v>60</v>
      </c>
    </row>
    <row r="1236" spans="1:25" ht="14.25" customHeight="1">
      <c r="A1236" s="9">
        <v>2022</v>
      </c>
      <c r="B1236" s="10" t="s">
        <v>95</v>
      </c>
      <c r="C1236" s="9" t="s">
        <v>54</v>
      </c>
      <c r="D1236" s="9" t="s">
        <v>21</v>
      </c>
      <c r="E1236" s="11" t="s">
        <v>94</v>
      </c>
      <c r="F1236" s="60">
        <v>99077</v>
      </c>
      <c r="G1236" s="9" t="s">
        <v>20</v>
      </c>
      <c r="H1236" s="58">
        <v>382754</v>
      </c>
      <c r="I1236" s="58"/>
      <c r="J1236" s="58">
        <v>1684994</v>
      </c>
      <c r="K1236" s="58"/>
      <c r="L1236" s="58">
        <v>2006072</v>
      </c>
      <c r="M1236" s="58">
        <v>2015423</v>
      </c>
      <c r="N1236" s="57"/>
      <c r="O1236" s="62">
        <v>310232</v>
      </c>
      <c r="P1236" s="58">
        <v>481412</v>
      </c>
      <c r="Q1236" s="58"/>
      <c r="R1236" s="58"/>
      <c r="S1236" s="58"/>
      <c r="T1236" s="58"/>
      <c r="U1236" s="196"/>
      <c r="V1236" s="58"/>
      <c r="W1236" s="58">
        <v>375469</v>
      </c>
      <c r="X1236" s="61">
        <v>45000</v>
      </c>
      <c r="Y1236" s="9"/>
    </row>
    <row r="1237" spans="1:25" ht="14.25" customHeight="1">
      <c r="A1237" s="9">
        <v>2022</v>
      </c>
      <c r="B1237" s="10" t="s">
        <v>5367</v>
      </c>
      <c r="C1237" s="10" t="s">
        <v>190</v>
      </c>
      <c r="D1237" s="9" t="s">
        <v>21</v>
      </c>
      <c r="E1237" s="11" t="s">
        <v>78</v>
      </c>
      <c r="F1237" s="60" t="s">
        <v>5721</v>
      </c>
      <c r="G1237" s="9" t="s">
        <v>20</v>
      </c>
      <c r="H1237" s="58">
        <v>1854426</v>
      </c>
      <c r="I1237" s="58">
        <v>-1378403</v>
      </c>
      <c r="J1237" s="58">
        <v>2569166</v>
      </c>
      <c r="K1237" s="58"/>
      <c r="L1237" s="58">
        <v>2980650</v>
      </c>
      <c r="M1237" s="58">
        <v>3108815</v>
      </c>
      <c r="N1237" s="57"/>
      <c r="O1237" s="62">
        <v>1910871</v>
      </c>
      <c r="P1237" s="58">
        <v>510007</v>
      </c>
      <c r="Q1237" s="58">
        <v>-1066969</v>
      </c>
      <c r="R1237" s="58">
        <v>6900535.5263157897</v>
      </c>
      <c r="S1237" s="58">
        <v>5833566.5263157897</v>
      </c>
      <c r="T1237" s="58">
        <v>203237</v>
      </c>
      <c r="U1237" s="196"/>
      <c r="V1237" s="58"/>
      <c r="W1237" s="58">
        <v>461896</v>
      </c>
      <c r="X1237" s="61">
        <v>44908</v>
      </c>
      <c r="Y1237" s="10" t="s">
        <v>60</v>
      </c>
    </row>
    <row r="1238" spans="1:25" ht="14.25" customHeight="1">
      <c r="A1238" s="9">
        <v>2022</v>
      </c>
      <c r="B1238" s="10" t="s">
        <v>441</v>
      </c>
      <c r="C1238" s="9" t="s">
        <v>190</v>
      </c>
      <c r="D1238" s="9" t="s">
        <v>21</v>
      </c>
      <c r="E1238" s="11" t="s">
        <v>71</v>
      </c>
      <c r="F1238" s="60" t="s">
        <v>440</v>
      </c>
      <c r="G1238" s="9" t="s">
        <v>20</v>
      </c>
      <c r="H1238" s="58">
        <v>5407797</v>
      </c>
      <c r="I1238" s="58">
        <v>-185619</v>
      </c>
      <c r="J1238" s="58">
        <v>17392684</v>
      </c>
      <c r="K1238" s="58">
        <v>26722875</v>
      </c>
      <c r="L1238" s="58">
        <v>20308051</v>
      </c>
      <c r="M1238" s="58">
        <v>18730248</v>
      </c>
      <c r="N1238" s="57"/>
      <c r="O1238" s="62">
        <v>6666674</v>
      </c>
      <c r="P1238" s="58">
        <v>1212078</v>
      </c>
      <c r="Q1238" s="58">
        <v>-8274300</v>
      </c>
      <c r="R1238" s="58">
        <v>55147316.940789476</v>
      </c>
      <c r="S1238" s="58">
        <v>46873016.940789476</v>
      </c>
      <c r="T1238" s="58">
        <v>1597482</v>
      </c>
      <c r="U1238" s="196"/>
      <c r="V1238" s="58">
        <v>2536449</v>
      </c>
      <c r="W1238" s="58">
        <v>-7878100</v>
      </c>
      <c r="X1238" s="61">
        <v>44908</v>
      </c>
      <c r="Y1238" s="10" t="s">
        <v>60</v>
      </c>
    </row>
    <row r="1239" spans="1:25" ht="14.25" customHeight="1">
      <c r="A1239" s="9">
        <v>2022</v>
      </c>
      <c r="B1239" s="10" t="s">
        <v>45</v>
      </c>
      <c r="C1239" s="9" t="s">
        <v>55</v>
      </c>
      <c r="D1239" s="9" t="s">
        <v>21</v>
      </c>
      <c r="E1239" s="11" t="s">
        <v>50</v>
      </c>
      <c r="F1239" s="60" t="s">
        <v>57</v>
      </c>
      <c r="G1239" s="9" t="s">
        <v>20</v>
      </c>
      <c r="H1239" s="58">
        <v>1085665</v>
      </c>
      <c r="I1239" s="58">
        <v>-368109</v>
      </c>
      <c r="J1239" s="58">
        <v>20122588</v>
      </c>
      <c r="K1239" s="58">
        <v>22832621</v>
      </c>
      <c r="L1239" s="58">
        <v>28452698</v>
      </c>
      <c r="M1239" s="58">
        <v>8671536</v>
      </c>
      <c r="N1239" s="57"/>
      <c r="O1239" s="62">
        <v>252671</v>
      </c>
      <c r="P1239" s="58">
        <v>2914731</v>
      </c>
      <c r="Q1239" s="58">
        <v>-14941412</v>
      </c>
      <c r="R1239" s="58">
        <v>84227320.240126073</v>
      </c>
      <c r="S1239" s="58">
        <v>69285908.240126073</v>
      </c>
      <c r="T1239" s="58">
        <v>2720260</v>
      </c>
      <c r="U1239" s="196"/>
      <c r="V1239" s="58">
        <v>2003145</v>
      </c>
      <c r="W1239" s="58">
        <v>-27768671</v>
      </c>
      <c r="X1239" s="61">
        <v>44951</v>
      </c>
      <c r="Y1239" s="9" t="s">
        <v>60</v>
      </c>
    </row>
    <row r="1240" spans="1:25" ht="14.25" customHeight="1">
      <c r="A1240" s="9">
        <v>2022</v>
      </c>
      <c r="B1240" s="10" t="s">
        <v>5747</v>
      </c>
      <c r="C1240" s="10" t="s">
        <v>190</v>
      </c>
      <c r="D1240" s="9" t="s">
        <v>21</v>
      </c>
      <c r="E1240" s="11" t="s">
        <v>50</v>
      </c>
      <c r="F1240" s="60" t="s">
        <v>5748</v>
      </c>
      <c r="G1240" s="9" t="s">
        <v>20</v>
      </c>
      <c r="H1240" s="58">
        <v>4793167</v>
      </c>
      <c r="I1240" s="58">
        <v>-50239</v>
      </c>
      <c r="J1240" s="58">
        <v>2448780</v>
      </c>
      <c r="K1240" s="58"/>
      <c r="L1240" s="58">
        <v>4094935</v>
      </c>
      <c r="M1240" s="58">
        <v>3760915</v>
      </c>
      <c r="N1240" s="56">
        <v>4045207</v>
      </c>
      <c r="O1240" s="62"/>
      <c r="P1240" s="58">
        <v>231814</v>
      </c>
      <c r="Q1240" s="58">
        <v>-1024565</v>
      </c>
      <c r="R1240" s="58">
        <v>6774755.0607287455</v>
      </c>
      <c r="S1240" s="58">
        <v>5750190.0607287455</v>
      </c>
      <c r="T1240" s="58">
        <v>226693</v>
      </c>
      <c r="U1240" s="196"/>
      <c r="V1240" s="58">
        <v>62794</v>
      </c>
      <c r="W1240" s="58">
        <v>3400230</v>
      </c>
      <c r="X1240" s="61">
        <v>44985</v>
      </c>
      <c r="Y1240" s="10" t="s">
        <v>60</v>
      </c>
    </row>
    <row r="1241" spans="1:25" ht="14.25" customHeight="1">
      <c r="A1241" s="9">
        <v>2022</v>
      </c>
      <c r="B1241" s="30" t="s">
        <v>2209</v>
      </c>
      <c r="C1241" s="9" t="s">
        <v>53</v>
      </c>
      <c r="D1241" s="9" t="s">
        <v>21</v>
      </c>
      <c r="E1241" s="11" t="s">
        <v>34</v>
      </c>
      <c r="F1241" s="60">
        <v>71806</v>
      </c>
      <c r="G1241" s="9" t="s">
        <v>20</v>
      </c>
      <c r="H1241" s="58">
        <v>9603886</v>
      </c>
      <c r="I1241" s="58">
        <v>-180724</v>
      </c>
      <c r="J1241" s="58">
        <v>14847352</v>
      </c>
      <c r="K1241" s="58">
        <v>7813905</v>
      </c>
      <c r="L1241" s="58">
        <v>26644070</v>
      </c>
      <c r="M1241" s="58">
        <v>15343890</v>
      </c>
      <c r="N1241" s="57"/>
      <c r="O1241" s="62">
        <v>9351303</v>
      </c>
      <c r="P1241" s="58">
        <v>950204</v>
      </c>
      <c r="Q1241" s="58">
        <v>2304014</v>
      </c>
      <c r="R1241" s="58">
        <v>59229151.670951255</v>
      </c>
      <c r="S1241" s="58">
        <v>61533165.670951255</v>
      </c>
      <c r="T1241" s="58">
        <v>1202469</v>
      </c>
      <c r="U1241" s="196">
        <v>2395846</v>
      </c>
      <c r="V1241" s="58">
        <v>1953974</v>
      </c>
      <c r="W1241" s="58">
        <v>27569341</v>
      </c>
      <c r="X1241" s="61">
        <v>44915</v>
      </c>
      <c r="Y1241" s="10" t="s">
        <v>60</v>
      </c>
    </row>
    <row r="1242" spans="1:25" ht="14.25" customHeight="1">
      <c r="A1242" s="9">
        <v>2022</v>
      </c>
      <c r="B1242" s="10" t="s">
        <v>439</v>
      </c>
      <c r="C1242" s="9" t="s">
        <v>190</v>
      </c>
      <c r="D1242" s="9" t="s">
        <v>21</v>
      </c>
      <c r="E1242" s="11" t="s">
        <v>151</v>
      </c>
      <c r="F1242" s="60" t="s">
        <v>438</v>
      </c>
      <c r="G1242" s="9" t="s">
        <v>20</v>
      </c>
      <c r="H1242" s="58">
        <v>21883960</v>
      </c>
      <c r="I1242" s="58">
        <v>-1921458</v>
      </c>
      <c r="J1242" s="58">
        <v>72853775</v>
      </c>
      <c r="K1242" s="58">
        <v>30666844</v>
      </c>
      <c r="L1242" s="58">
        <v>79425343</v>
      </c>
      <c r="M1242" s="58">
        <v>74886290</v>
      </c>
      <c r="O1242" s="62">
        <v>29281178</v>
      </c>
      <c r="P1242" s="58">
        <v>7892306</v>
      </c>
      <c r="Q1242" s="58">
        <v>-32852453</v>
      </c>
      <c r="R1242" s="58">
        <v>220638237.65182185</v>
      </c>
      <c r="S1242" s="58">
        <v>187785784.65182185</v>
      </c>
      <c r="T1242" s="58">
        <v>6479276</v>
      </c>
      <c r="U1242" s="196">
        <v>-2054.5396825396829</v>
      </c>
      <c r="V1242" s="58">
        <v>14736539.460317461</v>
      </c>
      <c r="W1242" s="58">
        <v>-42340251</v>
      </c>
      <c r="X1242" s="61">
        <v>45026</v>
      </c>
      <c r="Y1242" s="9" t="s">
        <v>115</v>
      </c>
    </row>
    <row r="1243" spans="1:25" ht="14.25" customHeight="1">
      <c r="A1243" s="9">
        <v>2022</v>
      </c>
      <c r="B1243" s="10" t="s">
        <v>437</v>
      </c>
      <c r="C1243" s="9" t="s">
        <v>190</v>
      </c>
      <c r="D1243" s="9" t="s">
        <v>21</v>
      </c>
      <c r="E1243" s="11" t="s">
        <v>107</v>
      </c>
      <c r="F1243" s="60" t="s">
        <v>436</v>
      </c>
      <c r="G1243" s="9" t="s">
        <v>20</v>
      </c>
      <c r="H1243" s="58">
        <v>2248150</v>
      </c>
      <c r="I1243" s="58">
        <v>-50000</v>
      </c>
      <c r="J1243" s="58">
        <v>20200580</v>
      </c>
      <c r="K1243" s="58">
        <v>372239</v>
      </c>
      <c r="L1243" s="58">
        <v>21455884</v>
      </c>
      <c r="M1243" s="58">
        <v>20715081</v>
      </c>
      <c r="N1243" s="57">
        <v>3953595</v>
      </c>
      <c r="O1243" s="62"/>
      <c r="P1243" s="58">
        <v>2137757</v>
      </c>
      <c r="Q1243" s="58">
        <v>-11303620</v>
      </c>
      <c r="R1243" s="58">
        <v>75153355.198732331</v>
      </c>
      <c r="S1243" s="58">
        <v>63849735.198732331</v>
      </c>
      <c r="T1243" s="58">
        <v>2104833</v>
      </c>
      <c r="U1243" s="196"/>
      <c r="V1243" s="58">
        <v>3598257</v>
      </c>
      <c r="W1243" s="58">
        <v>-12913418</v>
      </c>
      <c r="X1243" s="61">
        <v>44909</v>
      </c>
      <c r="Y1243" s="10" t="s">
        <v>60</v>
      </c>
    </row>
    <row r="1244" spans="1:25" ht="14.25" customHeight="1">
      <c r="A1244" s="9">
        <v>2022</v>
      </c>
      <c r="B1244" s="10" t="s">
        <v>5758</v>
      </c>
      <c r="C1244" s="10" t="s">
        <v>54</v>
      </c>
      <c r="D1244" s="9" t="s">
        <v>21</v>
      </c>
      <c r="E1244" s="11" t="s">
        <v>76</v>
      </c>
      <c r="F1244" s="60" t="s">
        <v>5759</v>
      </c>
      <c r="G1244" s="9" t="s">
        <v>20</v>
      </c>
      <c r="H1244" s="58">
        <v>4643330</v>
      </c>
      <c r="I1244" s="58"/>
      <c r="J1244" s="58">
        <v>2987503</v>
      </c>
      <c r="K1244" s="58">
        <v>438623</v>
      </c>
      <c r="L1244" s="58">
        <v>3097544</v>
      </c>
      <c r="M1244" s="58">
        <v>2884760</v>
      </c>
      <c r="N1244" s="58">
        <v>4300298</v>
      </c>
      <c r="O1244" s="62"/>
      <c r="P1244" s="58">
        <v>261953</v>
      </c>
      <c r="Q1244" s="58">
        <v>-768207</v>
      </c>
      <c r="R1244" s="58">
        <v>8077156</v>
      </c>
      <c r="S1244" s="58">
        <v>7308949</v>
      </c>
      <c r="T1244" s="58">
        <v>100599</v>
      </c>
      <c r="U1244" s="196">
        <v>2547099</v>
      </c>
      <c r="V1244" s="58">
        <v>1189867</v>
      </c>
      <c r="W1244" s="58">
        <v>4274435</v>
      </c>
      <c r="X1244" s="61">
        <v>44953</v>
      </c>
      <c r="Y1244" s="9"/>
    </row>
    <row r="1245" spans="1:25" ht="14.25" customHeight="1">
      <c r="A1245" s="9">
        <v>2022</v>
      </c>
      <c r="B1245" s="9" t="s">
        <v>1727</v>
      </c>
      <c r="C1245" s="9" t="s">
        <v>53</v>
      </c>
      <c r="D1245" s="9" t="s">
        <v>21</v>
      </c>
      <c r="E1245" s="11" t="s">
        <v>34</v>
      </c>
      <c r="F1245" s="60">
        <v>71876</v>
      </c>
      <c r="G1245" s="9" t="s">
        <v>20</v>
      </c>
      <c r="H1245" s="58">
        <v>53451078</v>
      </c>
      <c r="I1245" s="58">
        <v>-344458</v>
      </c>
      <c r="J1245" s="58">
        <v>24899720</v>
      </c>
      <c r="K1245" s="58">
        <v>24835166</v>
      </c>
      <c r="L1245" s="58">
        <v>44136724</v>
      </c>
      <c r="M1245" s="58">
        <v>32542534</v>
      </c>
      <c r="N1245" s="57"/>
      <c r="O1245" s="62">
        <v>43362454</v>
      </c>
      <c r="P1245" s="58">
        <v>3639979</v>
      </c>
      <c r="Q1245" s="58">
        <v>-19463557</v>
      </c>
      <c r="R1245" s="58">
        <v>120145599.03444821</v>
      </c>
      <c r="S1245" s="58">
        <v>100682042.03444821</v>
      </c>
      <c r="T1245" s="58">
        <v>3414653</v>
      </c>
      <c r="U1245" s="196">
        <v>3276657</v>
      </c>
      <c r="V1245" s="58">
        <v>12933090</v>
      </c>
      <c r="W1245" s="58">
        <v>26614136</v>
      </c>
      <c r="X1245" s="61">
        <v>45098</v>
      </c>
      <c r="Y1245" s="10" t="s">
        <v>60</v>
      </c>
    </row>
    <row r="1246" spans="1:25" ht="14.25" customHeight="1">
      <c r="A1246" s="9">
        <v>2022</v>
      </c>
      <c r="B1246" s="10" t="s">
        <v>4994</v>
      </c>
      <c r="C1246" s="10" t="s">
        <v>190</v>
      </c>
      <c r="D1246" s="9" t="s">
        <v>21</v>
      </c>
      <c r="E1246" s="11" t="s">
        <v>74</v>
      </c>
      <c r="F1246" s="60" t="s">
        <v>5722</v>
      </c>
      <c r="G1246" s="9" t="s">
        <v>20</v>
      </c>
      <c r="H1246" s="58">
        <v>846869</v>
      </c>
      <c r="I1246" s="58">
        <v>-20644</v>
      </c>
      <c r="J1246" s="58">
        <v>491228</v>
      </c>
      <c r="K1246" s="58"/>
      <c r="L1246" s="58">
        <v>557919</v>
      </c>
      <c r="M1246" s="58">
        <v>555936</v>
      </c>
      <c r="N1246" s="58"/>
      <c r="O1246" s="62">
        <v>969722</v>
      </c>
      <c r="P1246" s="58">
        <v>53276</v>
      </c>
      <c r="Q1246" s="58">
        <v>-171271</v>
      </c>
      <c r="R1246" s="58">
        <v>1261247.5384531314</v>
      </c>
      <c r="S1246" s="58">
        <v>1089976.5384531314</v>
      </c>
      <c r="T1246" s="58">
        <v>37493</v>
      </c>
      <c r="U1246" s="196"/>
      <c r="V1246" s="58"/>
      <c r="W1246" s="58">
        <v>594119</v>
      </c>
      <c r="X1246" s="61">
        <v>44900</v>
      </c>
      <c r="Y1246" s="10" t="s">
        <v>60</v>
      </c>
    </row>
    <row r="1247" spans="1:25" ht="14.25" customHeight="1">
      <c r="A1247" s="9">
        <v>2022</v>
      </c>
      <c r="B1247" s="10" t="s">
        <v>435</v>
      </c>
      <c r="C1247" s="9" t="s">
        <v>190</v>
      </c>
      <c r="D1247" s="9" t="s">
        <v>21</v>
      </c>
      <c r="E1247" s="11" t="s">
        <v>118</v>
      </c>
      <c r="F1247" s="60" t="s">
        <v>434</v>
      </c>
      <c r="G1247" s="9" t="s">
        <v>20</v>
      </c>
      <c r="H1247" s="58">
        <v>13106890</v>
      </c>
      <c r="I1247" s="58">
        <v>-540837</v>
      </c>
      <c r="J1247" s="58">
        <v>38525891</v>
      </c>
      <c r="K1247" s="58">
        <v>2961638</v>
      </c>
      <c r="L1247" s="58">
        <v>43630325</v>
      </c>
      <c r="M1247" s="58">
        <v>42612620</v>
      </c>
      <c r="O1247" s="62">
        <v>18529041</v>
      </c>
      <c r="P1247" s="58">
        <v>6206294</v>
      </c>
      <c r="Q1247" s="58">
        <v>-17016724</v>
      </c>
      <c r="R1247" s="58">
        <v>113981761.13360325</v>
      </c>
      <c r="S1247" s="58">
        <v>96965037.133603245</v>
      </c>
      <c r="T1247" s="58">
        <v>3318141</v>
      </c>
      <c r="U1247" s="196"/>
      <c r="V1247" s="58">
        <v>9311817</v>
      </c>
      <c r="W1247" s="58">
        <v>-18885506</v>
      </c>
      <c r="X1247" s="61">
        <v>44908</v>
      </c>
      <c r="Y1247" s="10" t="s">
        <v>60</v>
      </c>
    </row>
    <row r="1248" spans="1:25" ht="14.25" customHeight="1">
      <c r="A1248" s="51">
        <v>2022</v>
      </c>
      <c r="B1248" s="51" t="s">
        <v>1726</v>
      </c>
      <c r="C1248" s="51" t="s">
        <v>53</v>
      </c>
      <c r="D1248" s="51" t="s">
        <v>21</v>
      </c>
      <c r="E1248" s="51" t="s">
        <v>65</v>
      </c>
      <c r="F1248" s="127">
        <v>72016</v>
      </c>
      <c r="G1248" s="51" t="s">
        <v>20</v>
      </c>
      <c r="H1248" s="128">
        <v>70780734</v>
      </c>
      <c r="I1248" s="128">
        <v>-16374403</v>
      </c>
      <c r="J1248" s="128">
        <v>70120202</v>
      </c>
      <c r="K1248" s="128">
        <v>81063090</v>
      </c>
      <c r="L1248" s="128">
        <v>185369112</v>
      </c>
      <c r="M1248" s="128">
        <v>88752789</v>
      </c>
      <c r="N1248" s="133"/>
      <c r="O1248" s="130">
        <v>64960148</v>
      </c>
      <c r="P1248" s="128">
        <v>5936647</v>
      </c>
      <c r="Q1248" s="128">
        <v>-98580790</v>
      </c>
      <c r="R1248" s="128">
        <v>533669336</v>
      </c>
      <c r="S1248" s="128">
        <v>435088546</v>
      </c>
      <c r="T1248" s="128">
        <v>17077905</v>
      </c>
      <c r="U1248" s="196">
        <v>3736541</v>
      </c>
      <c r="V1248" s="128">
        <v>66031343</v>
      </c>
      <c r="W1248" s="128">
        <v>-11221383</v>
      </c>
      <c r="X1248" s="131">
        <v>45042</v>
      </c>
      <c r="Y1248" s="51"/>
    </row>
    <row r="1249" spans="1:25" ht="14.25" customHeight="1">
      <c r="A1249" s="9">
        <v>2022</v>
      </c>
      <c r="B1249" s="10" t="s">
        <v>433</v>
      </c>
      <c r="C1249" s="9" t="s">
        <v>190</v>
      </c>
      <c r="D1249" s="9" t="s">
        <v>21</v>
      </c>
      <c r="E1249" s="11" t="s">
        <v>65</v>
      </c>
      <c r="F1249" s="60" t="s">
        <v>432</v>
      </c>
      <c r="G1249" s="9" t="s">
        <v>20</v>
      </c>
      <c r="H1249" s="58">
        <v>34263193</v>
      </c>
      <c r="I1249" s="58">
        <v>-1169367</v>
      </c>
      <c r="J1249" s="58">
        <v>212540392</v>
      </c>
      <c r="K1249" s="58">
        <v>311960569</v>
      </c>
      <c r="L1249" s="58">
        <v>256166495</v>
      </c>
      <c r="M1249" s="58">
        <v>219859130</v>
      </c>
      <c r="O1249" s="62">
        <v>50722295</v>
      </c>
      <c r="P1249" s="58">
        <v>25292854</v>
      </c>
      <c r="Q1249" s="58">
        <v>-108150644</v>
      </c>
      <c r="R1249" s="58">
        <v>737809239.67611337</v>
      </c>
      <c r="S1249" s="58">
        <v>629658595.67611337</v>
      </c>
      <c r="T1249" s="58">
        <v>20970354</v>
      </c>
      <c r="U1249" s="196">
        <v>-7257.1111111111113</v>
      </c>
      <c r="V1249" s="58">
        <v>20137670.888888888</v>
      </c>
      <c r="W1249" s="58">
        <v>-170665738</v>
      </c>
      <c r="X1249" s="61">
        <v>45000</v>
      </c>
      <c r="Y1249" s="9" t="s">
        <v>115</v>
      </c>
    </row>
    <row r="1250" spans="1:25" ht="14.25" customHeight="1">
      <c r="A1250" s="9">
        <v>2022</v>
      </c>
      <c r="B1250" s="10" t="s">
        <v>1648</v>
      </c>
      <c r="C1250" s="9" t="s">
        <v>55</v>
      </c>
      <c r="D1250" s="9" t="s">
        <v>21</v>
      </c>
      <c r="E1250" s="11" t="s">
        <v>94</v>
      </c>
      <c r="F1250" s="60" t="s">
        <v>57</v>
      </c>
      <c r="G1250" s="9" t="s">
        <v>20</v>
      </c>
      <c r="H1250" s="58">
        <v>11735933</v>
      </c>
      <c r="I1250" s="58"/>
      <c r="J1250" s="58">
        <v>41678867</v>
      </c>
      <c r="K1250" s="58">
        <v>40192396</v>
      </c>
      <c r="L1250" s="58">
        <v>117244731</v>
      </c>
      <c r="M1250" s="58">
        <v>44921359</v>
      </c>
      <c r="N1250" s="57">
        <v>2967586</v>
      </c>
      <c r="O1250" s="62">
        <v>19753421</v>
      </c>
      <c r="P1250" s="58">
        <v>6285894</v>
      </c>
      <c r="Q1250" s="58">
        <v>-77807378</v>
      </c>
      <c r="R1250" s="58">
        <v>459016452.96240604</v>
      </c>
      <c r="S1250" s="58">
        <v>381209074.96240604</v>
      </c>
      <c r="T1250" s="58">
        <v>11857633</v>
      </c>
      <c r="U1250" s="196">
        <v>1333777</v>
      </c>
      <c r="V1250" s="58">
        <v>64931328</v>
      </c>
      <c r="W1250" s="58">
        <v>-148710825</v>
      </c>
      <c r="X1250" s="61">
        <v>45161</v>
      </c>
      <c r="Y1250" s="10" t="s">
        <v>1647</v>
      </c>
    </row>
    <row r="1251" spans="1:25" ht="14.25" customHeight="1">
      <c r="A1251" s="9">
        <v>2022</v>
      </c>
      <c r="B1251" s="10" t="s">
        <v>93</v>
      </c>
      <c r="C1251" s="9" t="s">
        <v>54</v>
      </c>
      <c r="D1251" s="9" t="s">
        <v>21</v>
      </c>
      <c r="E1251" s="11" t="s">
        <v>92</v>
      </c>
      <c r="F1251" s="60">
        <v>99078</v>
      </c>
      <c r="G1251" s="9" t="s">
        <v>20</v>
      </c>
      <c r="H1251" s="58">
        <v>499848</v>
      </c>
      <c r="I1251" s="58"/>
      <c r="J1251" s="58">
        <v>531854</v>
      </c>
      <c r="K1251" s="58"/>
      <c r="L1251" s="58">
        <v>33286204</v>
      </c>
      <c r="M1251" s="58">
        <v>506024</v>
      </c>
      <c r="O1251" s="62">
        <v>508773</v>
      </c>
      <c r="P1251" s="58">
        <v>28955</v>
      </c>
      <c r="Q1251" s="58"/>
      <c r="R1251" s="58"/>
      <c r="S1251" s="58"/>
      <c r="T1251" s="58"/>
      <c r="U1251" s="196"/>
      <c r="V1251" s="58"/>
      <c r="W1251" s="58">
        <v>21238805</v>
      </c>
      <c r="X1251" s="61">
        <v>45121</v>
      </c>
      <c r="Y1251" s="9"/>
    </row>
    <row r="1252" spans="1:25" ht="14.25" customHeight="1">
      <c r="A1252" s="9">
        <v>2022</v>
      </c>
      <c r="B1252" s="10" t="s">
        <v>431</v>
      </c>
      <c r="C1252" s="9" t="s">
        <v>190</v>
      </c>
      <c r="D1252" s="9" t="s">
        <v>21</v>
      </c>
      <c r="E1252" s="11" t="s">
        <v>34</v>
      </c>
      <c r="F1252" s="60" t="s">
        <v>430</v>
      </c>
      <c r="G1252" s="9" t="s">
        <v>20</v>
      </c>
      <c r="H1252" s="58">
        <v>43756052</v>
      </c>
      <c r="I1252" s="58">
        <v>-2613704</v>
      </c>
      <c r="J1252" s="58">
        <v>99515280</v>
      </c>
      <c r="K1252" s="58">
        <v>61512027</v>
      </c>
      <c r="L1252" s="58">
        <v>114718266</v>
      </c>
      <c r="M1252" s="58">
        <v>106944995</v>
      </c>
      <c r="O1252" s="62">
        <v>62860009</v>
      </c>
      <c r="P1252" s="58">
        <v>23795671</v>
      </c>
      <c r="Q1252" s="58">
        <v>-49974488</v>
      </c>
      <c r="R1252" s="58">
        <v>333078204.85829961</v>
      </c>
      <c r="S1252" s="58">
        <v>283103716.85829961</v>
      </c>
      <c r="T1252" s="58">
        <v>9920677</v>
      </c>
      <c r="U1252" s="196">
        <v>-3015.468253968254</v>
      </c>
      <c r="V1252" s="58">
        <v>8828763.5317460317</v>
      </c>
      <c r="W1252" s="58">
        <v>-41729430</v>
      </c>
      <c r="X1252" s="61">
        <v>44988</v>
      </c>
      <c r="Y1252" s="9" t="s">
        <v>115</v>
      </c>
    </row>
    <row r="1253" spans="1:25" ht="14.25" customHeight="1">
      <c r="A1253" s="9">
        <v>2022</v>
      </c>
      <c r="B1253" s="9" t="s">
        <v>1725</v>
      </c>
      <c r="C1253" s="9" t="s">
        <v>53</v>
      </c>
      <c r="D1253" s="9" t="s">
        <v>21</v>
      </c>
      <c r="E1253" s="11" t="s">
        <v>28</v>
      </c>
      <c r="F1253" s="60">
        <v>72506</v>
      </c>
      <c r="G1253" s="9" t="s">
        <v>20</v>
      </c>
      <c r="H1253" s="58">
        <v>16826503</v>
      </c>
      <c r="I1253" s="58">
        <v>-1331740</v>
      </c>
      <c r="J1253" s="58">
        <v>21558090</v>
      </c>
      <c r="K1253" s="58">
        <v>22605309</v>
      </c>
      <c r="L1253" s="58">
        <v>38352411</v>
      </c>
      <c r="M1253" s="58">
        <v>23935023</v>
      </c>
      <c r="N1253" s="57"/>
      <c r="O1253" s="62">
        <v>24825094</v>
      </c>
      <c r="P1253" s="58">
        <v>7488748</v>
      </c>
      <c r="Q1253" s="58">
        <v>-10454487</v>
      </c>
      <c r="R1253" s="58">
        <v>89278283.518360391</v>
      </c>
      <c r="S1253" s="58">
        <v>78823796.518360391</v>
      </c>
      <c r="T1253" s="58">
        <v>1938134</v>
      </c>
      <c r="U1253" s="196">
        <v>1204021</v>
      </c>
      <c r="V1253" s="58">
        <v>3620210</v>
      </c>
      <c r="W1253" s="58">
        <v>38430553</v>
      </c>
      <c r="X1253" s="61">
        <v>44959</v>
      </c>
      <c r="Y1253" s="10" t="s">
        <v>60</v>
      </c>
    </row>
    <row r="1254" spans="1:25" ht="14.25" customHeight="1">
      <c r="A1254" s="9">
        <v>2022</v>
      </c>
      <c r="B1254" s="10" t="s">
        <v>429</v>
      </c>
      <c r="C1254" s="9" t="s">
        <v>190</v>
      </c>
      <c r="D1254" s="9" t="s">
        <v>21</v>
      </c>
      <c r="E1254" s="11" t="s">
        <v>28</v>
      </c>
      <c r="F1254" s="60" t="s">
        <v>428</v>
      </c>
      <c r="G1254" s="9" t="s">
        <v>20</v>
      </c>
      <c r="H1254" s="58">
        <v>19946800</v>
      </c>
      <c r="I1254" s="58"/>
      <c r="J1254" s="58">
        <v>57428013</v>
      </c>
      <c r="K1254" s="58">
        <v>130743201</v>
      </c>
      <c r="L1254" s="58">
        <v>71294492</v>
      </c>
      <c r="M1254" s="58">
        <v>59165542</v>
      </c>
      <c r="N1254" s="57"/>
      <c r="O1254" s="62">
        <v>24364983</v>
      </c>
      <c r="P1254" s="58">
        <v>1740677</v>
      </c>
      <c r="Q1254" s="58">
        <v>-32552119</v>
      </c>
      <c r="R1254" s="58">
        <v>222661091.28289476</v>
      </c>
      <c r="S1254" s="58">
        <v>190108972.28289476</v>
      </c>
      <c r="T1254" s="58">
        <v>5943401</v>
      </c>
      <c r="U1254" s="196"/>
      <c r="V1254" s="58">
        <v>12789947</v>
      </c>
      <c r="W1254" s="58">
        <v>-35073058</v>
      </c>
      <c r="X1254" s="61">
        <v>44970</v>
      </c>
      <c r="Y1254" s="10" t="s">
        <v>60</v>
      </c>
    </row>
    <row r="1255" spans="1:25" ht="14.25" customHeight="1">
      <c r="A1255" s="9">
        <v>2022</v>
      </c>
      <c r="B1255" s="10" t="s">
        <v>1646</v>
      </c>
      <c r="C1255" s="9" t="s">
        <v>55</v>
      </c>
      <c r="D1255" s="9" t="s">
        <v>21</v>
      </c>
      <c r="E1255" s="11" t="s">
        <v>90</v>
      </c>
      <c r="F1255" s="60" t="s">
        <v>57</v>
      </c>
      <c r="G1255" s="9" t="s">
        <v>20</v>
      </c>
      <c r="H1255" s="58">
        <v>169064639</v>
      </c>
      <c r="I1255" s="58">
        <v>-190898999</v>
      </c>
      <c r="J1255" s="58">
        <v>113089039</v>
      </c>
      <c r="K1255" s="58">
        <v>141954045</v>
      </c>
      <c r="L1255" s="58">
        <v>859098130</v>
      </c>
      <c r="M1255" s="58">
        <v>294117354</v>
      </c>
      <c r="N1255" s="57"/>
      <c r="O1255" s="62">
        <v>209890047</v>
      </c>
      <c r="P1255" s="58">
        <v>24255988</v>
      </c>
      <c r="Q1255" s="58">
        <v>-340382259</v>
      </c>
      <c r="R1255" s="58">
        <v>2266312366</v>
      </c>
      <c r="S1255" s="58">
        <v>1925930107</v>
      </c>
      <c r="T1255" s="58">
        <v>72466927</v>
      </c>
      <c r="U1255" s="196">
        <v>67125664</v>
      </c>
      <c r="V1255" s="58">
        <v>69957894</v>
      </c>
      <c r="W1255" s="58">
        <v>-282246048</v>
      </c>
      <c r="X1255" s="61">
        <v>44962</v>
      </c>
      <c r="Y1255" s="9" t="s">
        <v>1645</v>
      </c>
    </row>
    <row r="1256" spans="1:25" ht="14.25" customHeight="1">
      <c r="A1256" s="9">
        <v>2022</v>
      </c>
      <c r="B1256" s="10" t="s">
        <v>427</v>
      </c>
      <c r="C1256" s="9" t="s">
        <v>190</v>
      </c>
      <c r="D1256" s="9" t="s">
        <v>21</v>
      </c>
      <c r="E1256" s="11" t="s">
        <v>90</v>
      </c>
      <c r="F1256" s="60" t="s">
        <v>426</v>
      </c>
      <c r="G1256" s="9" t="s">
        <v>20</v>
      </c>
      <c r="H1256" s="58">
        <v>31723848</v>
      </c>
      <c r="I1256" s="58"/>
      <c r="J1256" s="58">
        <v>57433085</v>
      </c>
      <c r="K1256" s="58">
        <v>634465</v>
      </c>
      <c r="L1256" s="58">
        <v>93141285</v>
      </c>
      <c r="M1256" s="58">
        <v>61902864</v>
      </c>
      <c r="N1256" s="58"/>
      <c r="O1256" s="62">
        <v>41169605</v>
      </c>
      <c r="P1256" s="58">
        <v>9469169</v>
      </c>
      <c r="Q1256" s="58">
        <v>-31183709</v>
      </c>
      <c r="R1256" s="58">
        <v>184274200.40000001</v>
      </c>
      <c r="S1256" s="58">
        <v>153090491.40000001</v>
      </c>
      <c r="T1256" s="58">
        <v>5672005</v>
      </c>
      <c r="U1256" s="196"/>
      <c r="V1256" s="58">
        <v>12311046</v>
      </c>
      <c r="W1256" s="58">
        <v>-16970683</v>
      </c>
      <c r="X1256" s="61">
        <v>44943</v>
      </c>
      <c r="Y1256" s="10" t="s">
        <v>60</v>
      </c>
    </row>
    <row r="1257" spans="1:25" ht="14.25" customHeight="1">
      <c r="A1257" s="9">
        <v>2022</v>
      </c>
      <c r="B1257" s="10" t="s">
        <v>91</v>
      </c>
      <c r="C1257" s="9" t="s">
        <v>54</v>
      </c>
      <c r="D1257" s="9" t="s">
        <v>21</v>
      </c>
      <c r="E1257" s="11" t="s">
        <v>90</v>
      </c>
      <c r="F1257" s="60">
        <v>99079</v>
      </c>
      <c r="G1257" s="9" t="s">
        <v>20</v>
      </c>
      <c r="H1257" s="58">
        <v>5170187</v>
      </c>
      <c r="I1257" s="58"/>
      <c r="J1257" s="58">
        <v>19603869</v>
      </c>
      <c r="K1257" s="58">
        <v>8168780</v>
      </c>
      <c r="L1257" s="58">
        <v>28709800</v>
      </c>
      <c r="M1257" s="58">
        <v>14743921</v>
      </c>
      <c r="N1257" s="57">
        <v>1433814</v>
      </c>
      <c r="O1257" s="62">
        <v>5873787</v>
      </c>
      <c r="P1257" s="58">
        <v>4460701</v>
      </c>
      <c r="Q1257" s="58">
        <v>-811582</v>
      </c>
      <c r="R1257" s="58">
        <v>10868244.633967785</v>
      </c>
      <c r="S1257" s="58">
        <v>10056662.633967785</v>
      </c>
      <c r="T1257" s="58">
        <v>198487</v>
      </c>
      <c r="U1257" s="196"/>
      <c r="V1257" s="58"/>
      <c r="W1257" s="58">
        <v>3566234</v>
      </c>
      <c r="X1257" s="61">
        <v>44894</v>
      </c>
      <c r="Y1257" s="10" t="s">
        <v>60</v>
      </c>
    </row>
    <row r="1258" spans="1:25" ht="14.25" customHeight="1">
      <c r="A1258" s="9">
        <v>2022</v>
      </c>
      <c r="B1258" s="9" t="s">
        <v>1724</v>
      </c>
      <c r="C1258" s="9" t="s">
        <v>53</v>
      </c>
      <c r="D1258" s="9" t="s">
        <v>21</v>
      </c>
      <c r="E1258" s="11" t="s">
        <v>182</v>
      </c>
      <c r="F1258" s="60">
        <v>72520</v>
      </c>
      <c r="G1258" s="9" t="s">
        <v>20</v>
      </c>
      <c r="H1258" s="58">
        <v>7291383</v>
      </c>
      <c r="I1258" s="58"/>
      <c r="J1258" s="58">
        <v>10711307</v>
      </c>
      <c r="K1258" s="58">
        <v>28814526</v>
      </c>
      <c r="L1258" s="58">
        <v>35224626</v>
      </c>
      <c r="M1258" s="58">
        <v>11790953</v>
      </c>
      <c r="N1258" s="57"/>
      <c r="O1258" s="62">
        <v>8558918</v>
      </c>
      <c r="P1258" s="58">
        <v>1005710</v>
      </c>
      <c r="Q1258" s="58">
        <v>-2339774</v>
      </c>
      <c r="R1258" s="58">
        <v>29222610.152385913</v>
      </c>
      <c r="S1258" s="58">
        <v>26882836.152385913</v>
      </c>
      <c r="T1258" s="58">
        <v>901670</v>
      </c>
      <c r="U1258" s="196"/>
      <c r="V1258" s="58"/>
      <c r="W1258" s="58">
        <v>23793667</v>
      </c>
      <c r="X1258" s="61">
        <v>45264</v>
      </c>
      <c r="Y1258" s="10" t="s">
        <v>60</v>
      </c>
    </row>
    <row r="1259" spans="1:25" ht="14.25" customHeight="1">
      <c r="A1259" s="9">
        <v>2022</v>
      </c>
      <c r="B1259" s="10" t="s">
        <v>425</v>
      </c>
      <c r="C1259" s="9" t="s">
        <v>190</v>
      </c>
      <c r="D1259" s="9" t="s">
        <v>21</v>
      </c>
      <c r="E1259" s="11" t="s">
        <v>182</v>
      </c>
      <c r="F1259" s="60" t="s">
        <v>424</v>
      </c>
      <c r="G1259" s="9" t="s">
        <v>20</v>
      </c>
      <c r="H1259" s="58">
        <v>4993515</v>
      </c>
      <c r="I1259" s="58"/>
      <c r="J1259" s="58">
        <v>80019214</v>
      </c>
      <c r="K1259" s="58">
        <v>69849319</v>
      </c>
      <c r="L1259" s="58">
        <v>87657302</v>
      </c>
      <c r="M1259" s="58">
        <v>81819265</v>
      </c>
      <c r="N1259" s="57"/>
      <c r="O1259" s="62">
        <v>25074532</v>
      </c>
      <c r="P1259" s="58">
        <v>16544673</v>
      </c>
      <c r="Q1259" s="58">
        <v>-37797310</v>
      </c>
      <c r="R1259" s="58">
        <v>250299874</v>
      </c>
      <c r="S1259" s="58">
        <v>212502564</v>
      </c>
      <c r="T1259" s="58">
        <v>7588888</v>
      </c>
      <c r="U1259" s="196"/>
      <c r="V1259" s="58">
        <v>20652593</v>
      </c>
      <c r="W1259" s="58">
        <v>-66570837</v>
      </c>
      <c r="X1259" s="61">
        <v>45010</v>
      </c>
      <c r="Y1259" s="10" t="s">
        <v>60</v>
      </c>
    </row>
    <row r="1260" spans="1:25" ht="14.25" customHeight="1">
      <c r="A1260" s="9">
        <v>2022</v>
      </c>
      <c r="B1260" s="9" t="s">
        <v>1723</v>
      </c>
      <c r="C1260" s="9" t="s">
        <v>53</v>
      </c>
      <c r="D1260" s="9" t="s">
        <v>21</v>
      </c>
      <c r="E1260" s="11" t="s">
        <v>100</v>
      </c>
      <c r="F1260" s="60">
        <v>72576</v>
      </c>
      <c r="G1260" s="9" t="s">
        <v>20</v>
      </c>
      <c r="H1260" s="58">
        <v>14290009</v>
      </c>
      <c r="I1260" s="58">
        <v>-275881</v>
      </c>
      <c r="J1260" s="58">
        <v>9171052</v>
      </c>
      <c r="K1260" s="58">
        <v>175748</v>
      </c>
      <c r="L1260" s="58">
        <v>22220473</v>
      </c>
      <c r="M1260" s="58">
        <v>12134438</v>
      </c>
      <c r="N1260" s="57"/>
      <c r="O1260" s="62">
        <v>13542220</v>
      </c>
      <c r="P1260" s="58">
        <v>566924</v>
      </c>
      <c r="Q1260" s="58">
        <v>-2596064</v>
      </c>
      <c r="R1260" s="58">
        <v>22169632.792485058</v>
      </c>
      <c r="S1260" s="58">
        <v>19573568.792485058</v>
      </c>
      <c r="T1260" s="58">
        <v>471400</v>
      </c>
      <c r="U1260" s="196">
        <v>1045642</v>
      </c>
      <c r="V1260" s="58">
        <v>2441071</v>
      </c>
      <c r="W1260" s="58">
        <v>21470666</v>
      </c>
      <c r="X1260" s="61">
        <v>44971</v>
      </c>
      <c r="Y1260" s="10" t="s">
        <v>60</v>
      </c>
    </row>
    <row r="1261" spans="1:25" ht="14.25" customHeight="1">
      <c r="A1261" s="9">
        <v>2022</v>
      </c>
      <c r="B1261" s="10" t="s">
        <v>423</v>
      </c>
      <c r="C1261" s="9" t="s">
        <v>190</v>
      </c>
      <c r="D1261" s="9" t="s">
        <v>21</v>
      </c>
      <c r="E1261" s="11" t="s">
        <v>100</v>
      </c>
      <c r="F1261" s="60" t="s">
        <v>422</v>
      </c>
      <c r="G1261" s="9" t="s">
        <v>20</v>
      </c>
      <c r="H1261" s="58">
        <v>2548222</v>
      </c>
      <c r="I1261" s="58">
        <v>-100000</v>
      </c>
      <c r="J1261" s="58">
        <v>8197039</v>
      </c>
      <c r="K1261" s="58">
        <v>10971703</v>
      </c>
      <c r="L1261" s="58">
        <v>8952808</v>
      </c>
      <c r="M1261" s="58">
        <v>8195767</v>
      </c>
      <c r="N1261" s="57">
        <v>2521620</v>
      </c>
      <c r="O1261" s="62"/>
      <c r="P1261" s="58">
        <v>436966</v>
      </c>
      <c r="Q1261" s="58">
        <v>-3243915</v>
      </c>
      <c r="R1261" s="58">
        <v>21990593.329999998</v>
      </c>
      <c r="S1261" s="58">
        <v>18746678.329999998</v>
      </c>
      <c r="T1261" s="58">
        <v>749135</v>
      </c>
      <c r="U1261" s="196"/>
      <c r="V1261" s="58"/>
      <c r="W1261" s="58">
        <v>-2705871</v>
      </c>
      <c r="X1261" s="61">
        <v>44967</v>
      </c>
      <c r="Y1261" s="10" t="s">
        <v>60</v>
      </c>
    </row>
    <row r="1262" spans="1:25" ht="14.25" customHeight="1">
      <c r="A1262" s="9">
        <v>2022</v>
      </c>
      <c r="B1262" s="30" t="s">
        <v>5606</v>
      </c>
      <c r="C1262" s="9" t="s">
        <v>190</v>
      </c>
      <c r="D1262" s="9" t="s">
        <v>21</v>
      </c>
      <c r="E1262" s="11" t="s">
        <v>65</v>
      </c>
      <c r="F1262" s="60" t="s">
        <v>5607</v>
      </c>
      <c r="G1262" s="9" t="s">
        <v>20</v>
      </c>
      <c r="H1262" s="58">
        <v>752652</v>
      </c>
      <c r="I1262" s="58"/>
      <c r="J1262" s="58">
        <v>4231396</v>
      </c>
      <c r="K1262" s="58">
        <v>9573061</v>
      </c>
      <c r="L1262" s="58">
        <v>3070061</v>
      </c>
      <c r="M1262" s="58">
        <v>3995436</v>
      </c>
      <c r="N1262" s="62">
        <v>900093</v>
      </c>
      <c r="O1262" s="62"/>
      <c r="P1262" s="58">
        <v>395881</v>
      </c>
      <c r="Q1262" s="58">
        <v>-2032209</v>
      </c>
      <c r="R1262" s="58">
        <v>14012209</v>
      </c>
      <c r="S1262" s="58">
        <v>11980000</v>
      </c>
      <c r="T1262" s="58">
        <v>388181</v>
      </c>
      <c r="U1262" s="196"/>
      <c r="V1262" s="58"/>
      <c r="W1262" s="58">
        <v>-867196</v>
      </c>
      <c r="X1262" s="61">
        <v>44990</v>
      </c>
      <c r="Y1262" s="10" t="s">
        <v>60</v>
      </c>
    </row>
    <row r="1263" spans="1:25" ht="14.25" customHeight="1">
      <c r="A1263" s="51">
        <v>2022</v>
      </c>
      <c r="B1263" s="132" t="s">
        <v>1644</v>
      </c>
      <c r="C1263" s="51" t="s">
        <v>55</v>
      </c>
      <c r="D1263" s="51" t="s">
        <v>21</v>
      </c>
      <c r="E1263" s="51" t="s">
        <v>84</v>
      </c>
      <c r="F1263" s="127" t="s">
        <v>57</v>
      </c>
      <c r="G1263" s="51" t="s">
        <v>20</v>
      </c>
      <c r="H1263" s="128">
        <v>269907000</v>
      </c>
      <c r="I1263" s="128">
        <v>-198462000</v>
      </c>
      <c r="J1263" s="128">
        <v>544308000</v>
      </c>
      <c r="K1263" s="128">
        <v>472676000</v>
      </c>
      <c r="L1263" s="128">
        <v>1312540000</v>
      </c>
      <c r="M1263" s="128">
        <v>613624000</v>
      </c>
      <c r="N1263" s="133"/>
      <c r="O1263" s="130">
        <v>341101000</v>
      </c>
      <c r="P1263" s="128">
        <v>123727000</v>
      </c>
      <c r="Q1263" s="128">
        <v>62139000</v>
      </c>
      <c r="R1263" s="128">
        <v>3510677966.101685</v>
      </c>
      <c r="S1263" s="128">
        <v>3572816966.101685</v>
      </c>
      <c r="T1263" s="128">
        <v>62733000</v>
      </c>
      <c r="U1263" s="196">
        <v>100321000</v>
      </c>
      <c r="V1263" s="128">
        <v>251037000</v>
      </c>
      <c r="W1263" s="128">
        <v>-48031000</v>
      </c>
      <c r="X1263" s="131">
        <v>45016</v>
      </c>
      <c r="Y1263" s="51" t="s">
        <v>60</v>
      </c>
    </row>
    <row r="1264" spans="1:25" ht="14.25" customHeight="1">
      <c r="A1264" s="9">
        <v>2022</v>
      </c>
      <c r="B1264" s="10" t="s">
        <v>421</v>
      </c>
      <c r="C1264" s="9" t="s">
        <v>190</v>
      </c>
      <c r="D1264" s="9" t="s">
        <v>21</v>
      </c>
      <c r="E1264" s="11" t="s">
        <v>84</v>
      </c>
      <c r="F1264" s="60" t="s">
        <v>420</v>
      </c>
      <c r="G1264" s="9" t="s">
        <v>20</v>
      </c>
      <c r="H1264" s="58">
        <v>49636600</v>
      </c>
      <c r="I1264" s="58"/>
      <c r="J1264" s="58">
        <v>72680447</v>
      </c>
      <c r="K1264" s="58">
        <v>3594032</v>
      </c>
      <c r="L1264" s="58">
        <v>158590165</v>
      </c>
      <c r="M1264" s="58">
        <v>74220403</v>
      </c>
      <c r="O1264" s="62">
        <v>69303802</v>
      </c>
      <c r="P1264" s="58">
        <v>13238166</v>
      </c>
      <c r="Q1264" s="58">
        <v>-34040849</v>
      </c>
      <c r="R1264" s="58">
        <v>210289772.90000001</v>
      </c>
      <c r="S1264" s="58">
        <v>176248923.90000001</v>
      </c>
      <c r="T1264" s="58">
        <v>5836897</v>
      </c>
      <c r="U1264" s="196">
        <v>9957860</v>
      </c>
      <c r="V1264" s="58">
        <v>10522083</v>
      </c>
      <c r="W1264" s="58">
        <v>4907803</v>
      </c>
      <c r="X1264" s="61">
        <v>44950</v>
      </c>
      <c r="Y1264" s="9" t="s">
        <v>115</v>
      </c>
    </row>
    <row r="1265" spans="1:25" ht="14.25" customHeight="1">
      <c r="A1265" s="9">
        <v>2022</v>
      </c>
      <c r="B1265" s="10" t="s">
        <v>89</v>
      </c>
      <c r="C1265" s="9" t="s">
        <v>54</v>
      </c>
      <c r="D1265" s="9" t="s">
        <v>21</v>
      </c>
      <c r="E1265" s="11" t="s">
        <v>84</v>
      </c>
      <c r="F1265" s="60">
        <v>99080</v>
      </c>
      <c r="G1265" s="9" t="s">
        <v>20</v>
      </c>
      <c r="H1265" s="58">
        <v>7096430</v>
      </c>
      <c r="I1265" s="58"/>
      <c r="J1265" s="58">
        <v>3697625</v>
      </c>
      <c r="K1265" s="58">
        <v>13650545</v>
      </c>
      <c r="L1265" s="58">
        <v>40399697</v>
      </c>
      <c r="M1265" s="58">
        <v>8882178</v>
      </c>
      <c r="N1265" s="57"/>
      <c r="O1265" s="62">
        <v>9002937</v>
      </c>
      <c r="P1265" s="58">
        <v>2319545</v>
      </c>
      <c r="Q1265" s="58">
        <v>293819</v>
      </c>
      <c r="R1265" s="58">
        <v>10882185.18518522</v>
      </c>
      <c r="S1265" s="58">
        <v>11176004.18518522</v>
      </c>
      <c r="T1265" s="58">
        <v>255381</v>
      </c>
      <c r="U1265" s="196">
        <v>409489.45519249426</v>
      </c>
      <c r="V1265" s="58">
        <v>1072523.4551924942</v>
      </c>
      <c r="W1265" s="58">
        <v>42664306</v>
      </c>
      <c r="X1265" s="61">
        <v>44883</v>
      </c>
      <c r="Y1265" s="9" t="s">
        <v>87</v>
      </c>
    </row>
    <row r="1266" spans="1:25" ht="14.25" customHeight="1">
      <c r="A1266" s="9">
        <v>2022</v>
      </c>
      <c r="B1266" s="10" t="s">
        <v>88</v>
      </c>
      <c r="C1266" s="9" t="s">
        <v>54</v>
      </c>
      <c r="D1266" s="9" t="s">
        <v>21</v>
      </c>
      <c r="E1266" s="11" t="s">
        <v>84</v>
      </c>
      <c r="F1266" s="60">
        <v>99081</v>
      </c>
      <c r="G1266" s="9" t="s">
        <v>20</v>
      </c>
      <c r="H1266" s="58">
        <v>16533825</v>
      </c>
      <c r="I1266" s="58">
        <v>-3005000</v>
      </c>
      <c r="J1266" s="58">
        <v>28292179</v>
      </c>
      <c r="K1266" s="58">
        <v>122719585</v>
      </c>
      <c r="L1266" s="58">
        <v>113747220</v>
      </c>
      <c r="M1266" s="58">
        <v>30133497</v>
      </c>
      <c r="N1266" s="57"/>
      <c r="O1266" s="62">
        <v>18096501</v>
      </c>
      <c r="P1266" s="58">
        <v>3992476</v>
      </c>
      <c r="Q1266" s="58">
        <v>5210905</v>
      </c>
      <c r="R1266" s="58">
        <v>192996481.48148212</v>
      </c>
      <c r="S1266" s="58">
        <v>198207386.48148212</v>
      </c>
      <c r="T1266" s="58">
        <v>4576409</v>
      </c>
      <c r="U1266" s="196">
        <v>7525729.4595469264</v>
      </c>
      <c r="V1266" s="58">
        <v>19700862.459546927</v>
      </c>
      <c r="W1266" s="58">
        <v>75770948</v>
      </c>
      <c r="X1266" s="61">
        <v>44604</v>
      </c>
      <c r="Y1266" s="9" t="s">
        <v>87</v>
      </c>
    </row>
    <row r="1267" spans="1:25" ht="14.25" customHeight="1">
      <c r="A1267" s="9">
        <v>2022</v>
      </c>
      <c r="B1267" s="10" t="s">
        <v>86</v>
      </c>
      <c r="C1267" s="9" t="s">
        <v>54</v>
      </c>
      <c r="D1267" s="9" t="s">
        <v>21</v>
      </c>
      <c r="E1267" s="11" t="s">
        <v>84</v>
      </c>
      <c r="F1267" s="60">
        <v>99082</v>
      </c>
      <c r="G1267" s="9" t="s">
        <v>20</v>
      </c>
      <c r="H1267" s="58">
        <v>871555</v>
      </c>
      <c r="I1267" s="58"/>
      <c r="J1267" s="58">
        <v>3003474</v>
      </c>
      <c r="K1267" s="58">
        <v>58164</v>
      </c>
      <c r="L1267" s="58">
        <v>2887012</v>
      </c>
      <c r="M1267" s="58">
        <v>2915639</v>
      </c>
      <c r="N1267" s="57"/>
      <c r="O1267" s="62">
        <v>1463527</v>
      </c>
      <c r="P1267" s="58">
        <v>1579637</v>
      </c>
      <c r="Q1267" s="58">
        <v>-24500</v>
      </c>
      <c r="R1267" s="58">
        <v>884476.53429603053</v>
      </c>
      <c r="S1267" s="58">
        <v>859976.53429603053</v>
      </c>
      <c r="T1267" s="58">
        <v>15035</v>
      </c>
      <c r="U1267" s="196"/>
      <c r="V1267" s="58"/>
      <c r="W1267" s="58">
        <v>805611</v>
      </c>
      <c r="X1267" s="61">
        <v>44742</v>
      </c>
      <c r="Y1267" s="10" t="s">
        <v>60</v>
      </c>
    </row>
    <row r="1268" spans="1:25" ht="14.25" customHeight="1">
      <c r="A1268" s="9">
        <v>2022</v>
      </c>
      <c r="B1268" s="10" t="s">
        <v>85</v>
      </c>
      <c r="C1268" s="9" t="s">
        <v>54</v>
      </c>
      <c r="D1268" s="9" t="s">
        <v>21</v>
      </c>
      <c r="E1268" s="11" t="s">
        <v>84</v>
      </c>
      <c r="F1268" s="60">
        <v>99083</v>
      </c>
      <c r="G1268" s="9" t="s">
        <v>20</v>
      </c>
      <c r="H1268" s="58">
        <v>11111143</v>
      </c>
      <c r="I1268" s="58"/>
      <c r="J1268" s="58">
        <v>18440073</v>
      </c>
      <c r="K1268" s="58">
        <v>752734</v>
      </c>
      <c r="L1268" s="58">
        <v>18749664</v>
      </c>
      <c r="M1268" s="58">
        <v>18879366</v>
      </c>
      <c r="N1268" s="57"/>
      <c r="O1268" s="62">
        <v>8946856</v>
      </c>
      <c r="P1268" s="58">
        <v>63262</v>
      </c>
      <c r="Q1268" s="58">
        <v>2941830</v>
      </c>
      <c r="R1268" s="58">
        <v>40409692.336457655</v>
      </c>
      <c r="S1268" s="58">
        <v>43351522.336457655</v>
      </c>
      <c r="T1268" s="58">
        <v>2286372</v>
      </c>
      <c r="U1268" s="196"/>
      <c r="V1268" s="58">
        <v>5611602</v>
      </c>
      <c r="W1268" s="58">
        <v>4658645</v>
      </c>
      <c r="X1268" s="61">
        <v>45103</v>
      </c>
      <c r="Y1268" s="10" t="s">
        <v>60</v>
      </c>
    </row>
    <row r="1269" spans="1:25" ht="14.25" customHeight="1">
      <c r="A1269" s="9">
        <v>2022</v>
      </c>
      <c r="B1269" s="30" t="s">
        <v>5351</v>
      </c>
      <c r="C1269" s="9" t="s">
        <v>190</v>
      </c>
      <c r="D1269" s="9" t="s">
        <v>21</v>
      </c>
      <c r="E1269" s="11" t="s">
        <v>84</v>
      </c>
      <c r="F1269" s="60" t="s">
        <v>5423</v>
      </c>
      <c r="G1269" s="9" t="s">
        <v>20</v>
      </c>
      <c r="H1269" s="58">
        <v>8144953</v>
      </c>
      <c r="I1269" s="58">
        <v>-97633</v>
      </c>
      <c r="J1269" s="58">
        <v>70680818</v>
      </c>
      <c r="K1269" s="58">
        <v>162054260</v>
      </c>
      <c r="L1269" s="58">
        <v>85652169</v>
      </c>
      <c r="M1269" s="58">
        <v>71633985</v>
      </c>
      <c r="N1269" s="58"/>
      <c r="O1269" s="62">
        <v>13560914</v>
      </c>
      <c r="P1269" s="58">
        <v>5975757</v>
      </c>
      <c r="Q1269" s="58">
        <v>-32371746</v>
      </c>
      <c r="R1269" s="58">
        <v>215897227.96440494</v>
      </c>
      <c r="S1269" s="58">
        <v>183525481.96440494</v>
      </c>
      <c r="T1269" s="58">
        <v>6416617</v>
      </c>
      <c r="U1269" s="196"/>
      <c r="V1269" s="58">
        <v>10343424</v>
      </c>
      <c r="W1269" s="58">
        <v>-56201850</v>
      </c>
      <c r="X1269" s="61">
        <v>44990</v>
      </c>
      <c r="Y1269" s="10" t="s">
        <v>60</v>
      </c>
    </row>
    <row r="1270" spans="1:25" ht="14.25" customHeight="1">
      <c r="A1270" s="9">
        <v>2022</v>
      </c>
      <c r="B1270" s="30" t="s">
        <v>2210</v>
      </c>
      <c r="C1270" s="9" t="s">
        <v>53</v>
      </c>
      <c r="D1270" s="9" t="s">
        <v>21</v>
      </c>
      <c r="E1270" s="11" t="s">
        <v>317</v>
      </c>
      <c r="F1270" s="60" t="s">
        <v>5878</v>
      </c>
      <c r="G1270" s="9" t="s">
        <v>20</v>
      </c>
      <c r="H1270" s="58">
        <v>3462969</v>
      </c>
      <c r="I1270" s="58">
        <v>-66428</v>
      </c>
      <c r="J1270" s="58">
        <v>8951249</v>
      </c>
      <c r="K1270" s="58"/>
      <c r="L1270" s="58">
        <v>10648168</v>
      </c>
      <c r="M1270" s="58">
        <v>7163396</v>
      </c>
      <c r="O1270" s="62">
        <v>3124731</v>
      </c>
      <c r="P1270" s="58">
        <v>474386</v>
      </c>
      <c r="Q1270" s="58">
        <v>-7360102</v>
      </c>
      <c r="R1270" s="58">
        <v>40725197.237274848</v>
      </c>
      <c r="S1270" s="58">
        <v>33365095.237274848</v>
      </c>
      <c r="T1270" s="58">
        <v>3123598</v>
      </c>
      <c r="U1270" s="196"/>
      <c r="V1270" s="58">
        <v>415345</v>
      </c>
      <c r="W1270" s="58">
        <v>-8417724</v>
      </c>
      <c r="X1270" s="61">
        <v>44923</v>
      </c>
      <c r="Y1270" s="10" t="s">
        <v>60</v>
      </c>
    </row>
    <row r="1271" spans="1:25" ht="14.25" customHeight="1">
      <c r="A1271" s="9">
        <v>2022</v>
      </c>
      <c r="B1271" s="10" t="s">
        <v>419</v>
      </c>
      <c r="C1271" s="9" t="s">
        <v>190</v>
      </c>
      <c r="D1271" s="9" t="s">
        <v>21</v>
      </c>
      <c r="E1271" s="11" t="s">
        <v>317</v>
      </c>
      <c r="F1271" s="60" t="s">
        <v>418</v>
      </c>
      <c r="G1271" s="9" t="s">
        <v>20</v>
      </c>
      <c r="H1271" s="58">
        <v>1804491</v>
      </c>
      <c r="I1271" s="58">
        <v>-88038</v>
      </c>
      <c r="J1271" s="58">
        <v>10310722</v>
      </c>
      <c r="K1271" s="58">
        <v>10237206</v>
      </c>
      <c r="L1271" s="58">
        <v>10540323</v>
      </c>
      <c r="M1271" s="58">
        <v>9948983</v>
      </c>
      <c r="O1271" s="62">
        <v>2526429</v>
      </c>
      <c r="P1271" s="58">
        <v>726706</v>
      </c>
      <c r="Q1271" s="58">
        <v>-4392052</v>
      </c>
      <c r="R1271" s="58">
        <v>29535761.940000001</v>
      </c>
      <c r="S1271" s="58">
        <v>25143709.940000001</v>
      </c>
      <c r="T1271" s="58">
        <v>971380</v>
      </c>
      <c r="U1271" s="196">
        <v>-276.33333329999999</v>
      </c>
      <c r="V1271" s="58">
        <v>469483</v>
      </c>
      <c r="W1271" s="58">
        <v>-4205906</v>
      </c>
      <c r="X1271" s="61">
        <v>44994</v>
      </c>
      <c r="Y1271" s="9" t="s">
        <v>115</v>
      </c>
    </row>
    <row r="1272" spans="1:25" ht="14.25" customHeight="1">
      <c r="A1272" s="9">
        <v>2022</v>
      </c>
      <c r="B1272" s="10" t="s">
        <v>417</v>
      </c>
      <c r="C1272" s="9" t="s">
        <v>190</v>
      </c>
      <c r="D1272" s="9" t="s">
        <v>21</v>
      </c>
      <c r="E1272" s="11" t="s">
        <v>317</v>
      </c>
      <c r="F1272" s="60" t="s">
        <v>416</v>
      </c>
      <c r="G1272" s="9" t="s">
        <v>20</v>
      </c>
      <c r="H1272" s="58">
        <v>4890365</v>
      </c>
      <c r="I1272" s="58">
        <v>-95000</v>
      </c>
      <c r="J1272" s="58">
        <v>14954673</v>
      </c>
      <c r="K1272" s="58">
        <v>24430224</v>
      </c>
      <c r="L1272" s="58">
        <v>17504175</v>
      </c>
      <c r="M1272" s="58">
        <v>15812442</v>
      </c>
      <c r="O1272" s="62">
        <v>6211372</v>
      </c>
      <c r="P1272" s="58">
        <v>869359</v>
      </c>
      <c r="Q1272" s="58">
        <v>-7111417</v>
      </c>
      <c r="R1272" s="58">
        <v>46328844.939999998</v>
      </c>
      <c r="S1272" s="58">
        <v>39217427.939999998</v>
      </c>
      <c r="T1272" s="58">
        <v>1480120</v>
      </c>
      <c r="U1272" s="196">
        <v>-383</v>
      </c>
      <c r="V1272" s="58">
        <v>837689.88888888888</v>
      </c>
      <c r="W1272" s="58">
        <v>-5916405</v>
      </c>
      <c r="X1272" s="61">
        <v>45042</v>
      </c>
      <c r="Y1272" s="9" t="s">
        <v>115</v>
      </c>
    </row>
    <row r="1273" spans="1:25" ht="14.25" customHeight="1">
      <c r="A1273" s="9">
        <v>2022</v>
      </c>
      <c r="B1273" s="10" t="s">
        <v>415</v>
      </c>
      <c r="C1273" s="9" t="s">
        <v>190</v>
      </c>
      <c r="D1273" s="9" t="s">
        <v>21</v>
      </c>
      <c r="E1273" s="11" t="s">
        <v>125</v>
      </c>
      <c r="F1273" s="60" t="s">
        <v>414</v>
      </c>
      <c r="G1273" s="9" t="s">
        <v>20</v>
      </c>
      <c r="H1273" s="58">
        <v>4368956</v>
      </c>
      <c r="I1273" s="58"/>
      <c r="J1273" s="58">
        <v>20982543</v>
      </c>
      <c r="K1273" s="58">
        <v>50935411</v>
      </c>
      <c r="L1273" s="58">
        <v>28424293</v>
      </c>
      <c r="M1273" s="58">
        <v>23055600</v>
      </c>
      <c r="N1273" s="58"/>
      <c r="O1273" s="62">
        <v>5592375</v>
      </c>
      <c r="P1273" s="58">
        <v>1860369</v>
      </c>
      <c r="Q1273" s="58">
        <v>-10770232</v>
      </c>
      <c r="R1273" s="58">
        <v>74058056.390000001</v>
      </c>
      <c r="S1273" s="58">
        <v>63287824.390000001</v>
      </c>
      <c r="T1273" s="58">
        <v>2003667</v>
      </c>
      <c r="U1273" s="196"/>
      <c r="V1273" s="58">
        <v>62055</v>
      </c>
      <c r="W1273" s="58">
        <v>-12654179</v>
      </c>
      <c r="X1273" s="61">
        <v>44989</v>
      </c>
      <c r="Y1273" s="10" t="s">
        <v>60</v>
      </c>
    </row>
    <row r="1274" spans="1:25" ht="14.25" customHeight="1">
      <c r="A1274" s="9">
        <v>2022</v>
      </c>
      <c r="B1274" s="30" t="s">
        <v>5615</v>
      </c>
      <c r="C1274" s="9" t="s">
        <v>190</v>
      </c>
      <c r="D1274" s="9" t="s">
        <v>21</v>
      </c>
      <c r="E1274" s="11" t="s">
        <v>317</v>
      </c>
      <c r="F1274" s="60" t="s">
        <v>5616</v>
      </c>
      <c r="G1274" s="9" t="s">
        <v>20</v>
      </c>
      <c r="H1274" s="58">
        <v>1144247</v>
      </c>
      <c r="I1274" s="58">
        <v>-50000</v>
      </c>
      <c r="J1274" s="58">
        <v>6544639</v>
      </c>
      <c r="K1274" s="58">
        <v>568013</v>
      </c>
      <c r="L1274" s="58">
        <v>6751988</v>
      </c>
      <c r="M1274" s="58">
        <v>6518584</v>
      </c>
      <c r="O1274" s="62">
        <v>1783430</v>
      </c>
      <c r="P1274" s="58">
        <v>317133</v>
      </c>
      <c r="Q1274" s="58">
        <v>-3351172</v>
      </c>
      <c r="R1274" s="58">
        <v>22404846.963562757</v>
      </c>
      <c r="S1274" s="58">
        <v>19053674.963562757</v>
      </c>
      <c r="T1274" s="58">
        <v>649631</v>
      </c>
      <c r="U1274" s="196">
        <v>-205.19841269841271</v>
      </c>
      <c r="V1274" s="58">
        <v>355546.8015873016</v>
      </c>
      <c r="W1274" s="58">
        <v>-3745988</v>
      </c>
      <c r="X1274" s="61">
        <v>45015</v>
      </c>
      <c r="Y1274" s="10" t="s">
        <v>5444</v>
      </c>
    </row>
    <row r="1275" spans="1:25" ht="14.25" customHeight="1">
      <c r="A1275" s="9">
        <v>2022</v>
      </c>
      <c r="B1275" s="10" t="s">
        <v>413</v>
      </c>
      <c r="C1275" s="9" t="s">
        <v>190</v>
      </c>
      <c r="D1275" s="9" t="s">
        <v>21</v>
      </c>
      <c r="E1275" s="11" t="s">
        <v>127</v>
      </c>
      <c r="F1275" s="60" t="s">
        <v>412</v>
      </c>
      <c r="G1275" s="9" t="s">
        <v>20</v>
      </c>
      <c r="H1275" s="58">
        <v>3820436</v>
      </c>
      <c r="I1275" s="58">
        <v>-25000</v>
      </c>
      <c r="J1275" s="58">
        <v>6985654</v>
      </c>
      <c r="K1275" s="58">
        <v>7073972</v>
      </c>
      <c r="L1275" s="58">
        <v>9667895</v>
      </c>
      <c r="M1275" s="58">
        <v>7682562</v>
      </c>
      <c r="N1275" s="56">
        <v>3795541</v>
      </c>
      <c r="O1275" s="62"/>
      <c r="P1275" s="58">
        <v>960851</v>
      </c>
      <c r="Q1275" s="58">
        <v>-3127858</v>
      </c>
      <c r="R1275" s="58">
        <v>21083166.039999999</v>
      </c>
      <c r="S1275" s="58">
        <v>17955308.039999999</v>
      </c>
      <c r="T1275" s="58">
        <v>600682</v>
      </c>
      <c r="U1275" s="196"/>
      <c r="V1275" s="58">
        <v>974828</v>
      </c>
      <c r="W1275" s="58">
        <v>-3561813</v>
      </c>
      <c r="X1275" s="61">
        <v>45015</v>
      </c>
      <c r="Y1275" s="10" t="s">
        <v>60</v>
      </c>
    </row>
    <row r="1276" spans="1:25" ht="14.25" customHeight="1">
      <c r="A1276" s="9">
        <v>2022</v>
      </c>
      <c r="B1276" s="10" t="s">
        <v>411</v>
      </c>
      <c r="C1276" s="9" t="s">
        <v>190</v>
      </c>
      <c r="D1276" s="9" t="s">
        <v>21</v>
      </c>
      <c r="E1276" s="11" t="s">
        <v>28</v>
      </c>
      <c r="F1276" s="60" t="s">
        <v>410</v>
      </c>
      <c r="G1276" s="9" t="s">
        <v>20</v>
      </c>
      <c r="H1276" s="58">
        <v>42003138</v>
      </c>
      <c r="I1276" s="58"/>
      <c r="J1276" s="58">
        <v>88595850</v>
      </c>
      <c r="K1276" s="58">
        <v>45541655</v>
      </c>
      <c r="L1276" s="58">
        <v>126574130</v>
      </c>
      <c r="M1276" s="58">
        <v>100235701</v>
      </c>
      <c r="N1276" s="57"/>
      <c r="O1276" s="62">
        <v>45494077</v>
      </c>
      <c r="P1276" s="58">
        <v>8649759</v>
      </c>
      <c r="Q1276" s="58">
        <v>-48727141</v>
      </c>
      <c r="R1276" s="58">
        <v>338981763.69999999</v>
      </c>
      <c r="S1276" s="58">
        <v>290254622.69999999</v>
      </c>
      <c r="T1276" s="58">
        <v>9530989</v>
      </c>
      <c r="U1276" s="196"/>
      <c r="V1276" s="58">
        <v>19894379</v>
      </c>
      <c r="W1276" s="58">
        <v>-58573385</v>
      </c>
      <c r="X1276" s="61">
        <v>45008</v>
      </c>
      <c r="Y1276" s="10" t="s">
        <v>60</v>
      </c>
    </row>
    <row r="1277" spans="1:25" ht="14.25" customHeight="1">
      <c r="A1277" s="9">
        <v>2022</v>
      </c>
      <c r="B1277" s="10" t="s">
        <v>25</v>
      </c>
      <c r="C1277" s="9" t="s">
        <v>54</v>
      </c>
      <c r="D1277" s="9" t="s">
        <v>21</v>
      </c>
      <c r="E1277" s="11" t="s">
        <v>34</v>
      </c>
      <c r="F1277" s="60">
        <v>99084</v>
      </c>
      <c r="G1277" s="9" t="s">
        <v>20</v>
      </c>
      <c r="H1277" s="58">
        <v>93758649</v>
      </c>
      <c r="I1277" s="58">
        <v>-841353</v>
      </c>
      <c r="J1277" s="58">
        <v>181602825</v>
      </c>
      <c r="K1277" s="58">
        <v>22738028</v>
      </c>
      <c r="L1277" s="58">
        <v>513928151</v>
      </c>
      <c r="M1277" s="58">
        <v>176311800</v>
      </c>
      <c r="N1277" s="56">
        <v>103256181</v>
      </c>
      <c r="O1277" s="62">
        <v>9771500</v>
      </c>
      <c r="P1277" s="58">
        <v>34126074</v>
      </c>
      <c r="Q1277" s="58">
        <v>-138924385</v>
      </c>
      <c r="R1277" s="58">
        <v>1027547226</v>
      </c>
      <c r="S1277" s="58">
        <v>888622841</v>
      </c>
      <c r="T1277" s="58">
        <v>37811240</v>
      </c>
      <c r="U1277" s="196"/>
      <c r="V1277" s="58">
        <v>3001000</v>
      </c>
      <c r="W1277" s="58">
        <v>-122315341</v>
      </c>
      <c r="X1277" s="61">
        <v>44922</v>
      </c>
      <c r="Y1277" s="10" t="s">
        <v>60</v>
      </c>
    </row>
    <row r="1278" spans="1:25" ht="14.25" customHeight="1">
      <c r="A1278" s="9">
        <v>2022</v>
      </c>
      <c r="B1278" s="9" t="s">
        <v>1722</v>
      </c>
      <c r="C1278" s="9" t="s">
        <v>53</v>
      </c>
      <c r="D1278" s="9" t="s">
        <v>21</v>
      </c>
      <c r="E1278" s="11" t="s">
        <v>34</v>
      </c>
      <c r="F1278" s="60">
        <v>72996</v>
      </c>
      <c r="G1278" s="9" t="s">
        <v>20</v>
      </c>
      <c r="H1278" s="58">
        <v>9783275</v>
      </c>
      <c r="I1278" s="58"/>
      <c r="J1278" s="58">
        <v>17709220</v>
      </c>
      <c r="K1278" s="58">
        <v>1924882</v>
      </c>
      <c r="L1278" s="58">
        <v>34528474</v>
      </c>
      <c r="M1278" s="58">
        <v>20343058</v>
      </c>
      <c r="N1278" s="57"/>
      <c r="O1278" s="62">
        <v>25727946</v>
      </c>
      <c r="P1278" s="58">
        <v>21221424</v>
      </c>
      <c r="Q1278" s="58">
        <v>-5731666</v>
      </c>
      <c r="R1278" s="58">
        <v>32128172.645739909</v>
      </c>
      <c r="S1278" s="58">
        <v>26396506.645739909</v>
      </c>
      <c r="T1278" s="58">
        <v>875540</v>
      </c>
      <c r="U1278" s="196"/>
      <c r="V1278" s="58">
        <v>1191974</v>
      </c>
      <c r="W1278" s="58">
        <v>236441</v>
      </c>
      <c r="X1278" s="61">
        <v>44971</v>
      </c>
      <c r="Y1278" s="10" t="s">
        <v>60</v>
      </c>
    </row>
    <row r="1279" spans="1:25" ht="14.25" customHeight="1">
      <c r="A1279" s="9">
        <v>2022</v>
      </c>
      <c r="B1279" s="10" t="s">
        <v>409</v>
      </c>
      <c r="C1279" s="9" t="s">
        <v>190</v>
      </c>
      <c r="D1279" s="9" t="s">
        <v>21</v>
      </c>
      <c r="E1279" s="11" t="s">
        <v>151</v>
      </c>
      <c r="F1279" s="60" t="s">
        <v>408</v>
      </c>
      <c r="G1279" s="9" t="s">
        <v>20</v>
      </c>
      <c r="H1279" s="58">
        <v>857411</v>
      </c>
      <c r="I1279" s="58">
        <v>-60777</v>
      </c>
      <c r="J1279" s="58">
        <v>4515329</v>
      </c>
      <c r="K1279" s="58">
        <v>921210</v>
      </c>
      <c r="L1279" s="58">
        <v>5300237</v>
      </c>
      <c r="M1279" s="58">
        <v>4647732</v>
      </c>
      <c r="N1279" s="57">
        <v>1199717</v>
      </c>
      <c r="O1279" s="62"/>
      <c r="P1279" s="58">
        <v>485583</v>
      </c>
      <c r="Q1279" s="58">
        <v>-2219146</v>
      </c>
      <c r="R1279" s="58">
        <v>12967263</v>
      </c>
      <c r="S1279" s="58">
        <v>10748117</v>
      </c>
      <c r="T1279" s="58">
        <v>449614</v>
      </c>
      <c r="U1279" s="196"/>
      <c r="V1279" s="58">
        <v>494306</v>
      </c>
      <c r="W1279" s="58">
        <v>-2824122</v>
      </c>
      <c r="X1279" s="61">
        <v>44902</v>
      </c>
      <c r="Y1279" s="10" t="s">
        <v>60</v>
      </c>
    </row>
    <row r="1280" spans="1:25" ht="14.25" customHeight="1">
      <c r="A1280" s="9">
        <v>2022</v>
      </c>
      <c r="B1280" s="9" t="s">
        <v>1721</v>
      </c>
      <c r="C1280" s="9" t="s">
        <v>53</v>
      </c>
      <c r="D1280" s="9" t="s">
        <v>21</v>
      </c>
      <c r="E1280" s="11" t="s">
        <v>34</v>
      </c>
      <c r="F1280" s="60">
        <v>73080</v>
      </c>
      <c r="G1280" s="9" t="s">
        <v>20</v>
      </c>
      <c r="H1280" s="58">
        <v>36877576</v>
      </c>
      <c r="I1280" s="58">
        <v>-31880830</v>
      </c>
      <c r="J1280" s="58">
        <v>55596003</v>
      </c>
      <c r="K1280" s="58">
        <v>50160244</v>
      </c>
      <c r="L1280" s="58">
        <v>124096590</v>
      </c>
      <c r="M1280" s="58">
        <v>57728770</v>
      </c>
      <c r="N1280" s="57"/>
      <c r="O1280" s="62">
        <v>18380766</v>
      </c>
      <c r="P1280" s="58">
        <v>3307392</v>
      </c>
      <c r="Q1280" s="58">
        <v>-60883044</v>
      </c>
      <c r="R1280" s="58">
        <v>375164298.67362428</v>
      </c>
      <c r="S1280" s="58">
        <v>314281254.67362428</v>
      </c>
      <c r="T1280" s="58">
        <v>11524963</v>
      </c>
      <c r="U1280" s="196"/>
      <c r="V1280" s="58">
        <v>30204511</v>
      </c>
      <c r="W1280" s="58">
        <v>-43166506</v>
      </c>
      <c r="X1280" s="61">
        <v>45014</v>
      </c>
      <c r="Y1280" s="10" t="s">
        <v>60</v>
      </c>
    </row>
    <row r="1281" spans="1:25" ht="14.25" customHeight="1">
      <c r="A1281" s="9">
        <v>2022</v>
      </c>
      <c r="B1281" s="9" t="s">
        <v>1720</v>
      </c>
      <c r="C1281" s="9" t="s">
        <v>53</v>
      </c>
      <c r="D1281" s="9" t="s">
        <v>21</v>
      </c>
      <c r="E1281" s="11" t="s">
        <v>74</v>
      </c>
      <c r="F1281" s="60">
        <v>73108</v>
      </c>
      <c r="G1281" s="9" t="s">
        <v>20</v>
      </c>
      <c r="H1281" s="58">
        <v>28365327</v>
      </c>
      <c r="I1281" s="58">
        <v>-18475345</v>
      </c>
      <c r="J1281" s="58">
        <v>40665350</v>
      </c>
      <c r="K1281" s="58">
        <v>26885884</v>
      </c>
      <c r="L1281" s="58">
        <v>84791131</v>
      </c>
      <c r="M1281" s="58">
        <v>60175294</v>
      </c>
      <c r="O1281" s="62">
        <v>28661611</v>
      </c>
      <c r="P1281" s="58">
        <v>7885656</v>
      </c>
      <c r="Q1281" s="58">
        <v>-90884254</v>
      </c>
      <c r="R1281" s="58">
        <v>273807586.91465378</v>
      </c>
      <c r="S1281" s="58">
        <v>182923332.91465378</v>
      </c>
      <c r="T1281" s="58">
        <v>9084810</v>
      </c>
      <c r="U1281" s="196"/>
      <c r="V1281" s="58"/>
      <c r="W1281" s="58">
        <v>-15634128</v>
      </c>
      <c r="X1281" s="61">
        <v>45015</v>
      </c>
      <c r="Y1281" s="10" t="s">
        <v>60</v>
      </c>
    </row>
    <row r="1282" spans="1:25" ht="14.25" customHeight="1">
      <c r="A1282" s="9">
        <v>2022</v>
      </c>
      <c r="B1282" s="10" t="s">
        <v>407</v>
      </c>
      <c r="C1282" s="9" t="s">
        <v>190</v>
      </c>
      <c r="D1282" s="9" t="s">
        <v>21</v>
      </c>
      <c r="E1282" s="11" t="s">
        <v>182</v>
      </c>
      <c r="F1282" s="60" t="s">
        <v>406</v>
      </c>
      <c r="G1282" s="9" t="s">
        <v>20</v>
      </c>
      <c r="H1282" s="58">
        <v>15992460</v>
      </c>
      <c r="I1282" s="58">
        <v>-7500000</v>
      </c>
      <c r="J1282" s="58">
        <v>42821005</v>
      </c>
      <c r="K1282" s="58">
        <v>48671167</v>
      </c>
      <c r="L1282" s="58">
        <v>50064491</v>
      </c>
      <c r="M1282" s="58">
        <v>49404786</v>
      </c>
      <c r="N1282" s="57"/>
      <c r="O1282" s="62">
        <v>24397415</v>
      </c>
      <c r="P1282" s="58">
        <v>5785045</v>
      </c>
      <c r="Q1282" s="58">
        <v>-16154858</v>
      </c>
      <c r="R1282" s="58">
        <v>112082806.90789475</v>
      </c>
      <c r="S1282" s="58">
        <v>95927948.907894745</v>
      </c>
      <c r="T1282" s="58">
        <v>6623052</v>
      </c>
      <c r="U1282" s="196"/>
      <c r="V1282" s="58">
        <v>5184785</v>
      </c>
      <c r="W1282" s="58">
        <v>-16308641</v>
      </c>
      <c r="X1282" s="61">
        <v>44903</v>
      </c>
      <c r="Y1282" s="10" t="s">
        <v>60</v>
      </c>
    </row>
    <row r="1283" spans="1:25" ht="14.25" customHeight="1">
      <c r="A1283" s="9">
        <v>2022</v>
      </c>
      <c r="B1283" s="10" t="s">
        <v>1719</v>
      </c>
      <c r="C1283" s="9" t="s">
        <v>53</v>
      </c>
      <c r="D1283" s="9" t="s">
        <v>21</v>
      </c>
      <c r="E1283" s="11" t="s">
        <v>34</v>
      </c>
      <c r="F1283" s="60" t="s">
        <v>1718</v>
      </c>
      <c r="G1283" s="9" t="s">
        <v>20</v>
      </c>
      <c r="H1283" s="58">
        <v>23521363</v>
      </c>
      <c r="I1283" s="58">
        <v>-130700</v>
      </c>
      <c r="J1283" s="58">
        <v>34221531</v>
      </c>
      <c r="K1283" s="58">
        <v>54415898</v>
      </c>
      <c r="L1283" s="58">
        <v>67847903</v>
      </c>
      <c r="M1283" s="58">
        <v>34668783</v>
      </c>
      <c r="O1283" s="62">
        <v>26271456</v>
      </c>
      <c r="P1283" s="58">
        <v>6434170</v>
      </c>
      <c r="Q1283" s="58">
        <v>-27011583</v>
      </c>
      <c r="R1283" s="58">
        <v>152694081.40192205</v>
      </c>
      <c r="S1283" s="58">
        <v>125682498.40192205</v>
      </c>
      <c r="T1283" s="58">
        <v>9206330</v>
      </c>
      <c r="U1283" s="196"/>
      <c r="V1283" s="58">
        <v>17980977</v>
      </c>
      <c r="W1283" s="58">
        <v>5007368</v>
      </c>
      <c r="X1283" s="61">
        <v>44972</v>
      </c>
      <c r="Y1283" s="10" t="s">
        <v>60</v>
      </c>
    </row>
    <row r="1284" spans="1:25" ht="14.25" customHeight="1">
      <c r="A1284" s="9">
        <v>2022</v>
      </c>
      <c r="B1284" s="10" t="s">
        <v>405</v>
      </c>
      <c r="C1284" s="9" t="s">
        <v>190</v>
      </c>
      <c r="D1284" s="9" t="s">
        <v>21</v>
      </c>
      <c r="E1284" s="11" t="s">
        <v>34</v>
      </c>
      <c r="F1284" s="60" t="s">
        <v>404</v>
      </c>
      <c r="G1284" s="9" t="s">
        <v>20</v>
      </c>
      <c r="H1284" s="58">
        <v>5590500</v>
      </c>
      <c r="I1284" s="58"/>
      <c r="J1284" s="58">
        <v>62859291</v>
      </c>
      <c r="K1284" s="58">
        <v>105273245</v>
      </c>
      <c r="L1284" s="58">
        <v>73631412</v>
      </c>
      <c r="M1284" s="58">
        <v>64925426</v>
      </c>
      <c r="O1284" s="62">
        <v>15146819</v>
      </c>
      <c r="P1284" s="58">
        <v>7360971</v>
      </c>
      <c r="Q1284" s="58">
        <v>-28735666</v>
      </c>
      <c r="R1284" s="58">
        <v>201311333.22368422</v>
      </c>
      <c r="S1284" s="58">
        <v>172575667.22368422</v>
      </c>
      <c r="T1284" s="58">
        <v>5696981</v>
      </c>
      <c r="U1284" s="196"/>
      <c r="V1284" s="58">
        <v>23142911</v>
      </c>
      <c r="W1284" s="58">
        <v>-63188945</v>
      </c>
      <c r="X1284" s="61">
        <v>44909</v>
      </c>
      <c r="Y1284" s="10" t="s">
        <v>60</v>
      </c>
    </row>
    <row r="1285" spans="1:25" ht="14.25" customHeight="1">
      <c r="A1285" s="9">
        <v>2022</v>
      </c>
      <c r="B1285" s="9" t="s">
        <v>1717</v>
      </c>
      <c r="C1285" s="9" t="s">
        <v>53</v>
      </c>
      <c r="D1285" s="9" t="s">
        <v>21</v>
      </c>
      <c r="E1285" s="11" t="s">
        <v>27</v>
      </c>
      <c r="F1285" s="60">
        <v>73262</v>
      </c>
      <c r="G1285" s="9" t="s">
        <v>20</v>
      </c>
      <c r="H1285" s="58">
        <v>61879524</v>
      </c>
      <c r="I1285" s="58">
        <v>-21235610</v>
      </c>
      <c r="J1285" s="58">
        <v>122036979</v>
      </c>
      <c r="K1285" s="58">
        <v>297894672</v>
      </c>
      <c r="L1285" s="58">
        <v>235255305</v>
      </c>
      <c r="M1285" s="58">
        <v>140851797</v>
      </c>
      <c r="N1285" s="57"/>
      <c r="O1285" s="62">
        <v>50214412</v>
      </c>
      <c r="P1285" s="58">
        <v>8357963</v>
      </c>
      <c r="Q1285" s="58">
        <v>-144379502</v>
      </c>
      <c r="R1285" s="58">
        <v>640377145</v>
      </c>
      <c r="S1285" s="58">
        <v>495997643</v>
      </c>
      <c r="T1285" s="58">
        <v>22879559</v>
      </c>
      <c r="U1285" s="196">
        <v>33801461</v>
      </c>
      <c r="V1285" s="58">
        <v>91920619</v>
      </c>
      <c r="W1285" s="58">
        <v>-190674301</v>
      </c>
      <c r="X1285" s="61">
        <v>45016</v>
      </c>
      <c r="Y1285" s="9"/>
    </row>
    <row r="1286" spans="1:25" ht="14.25" customHeight="1">
      <c r="A1286" s="9">
        <v>2022</v>
      </c>
      <c r="B1286" s="10" t="s">
        <v>403</v>
      </c>
      <c r="C1286" s="9" t="s">
        <v>190</v>
      </c>
      <c r="D1286" s="9" t="s">
        <v>21</v>
      </c>
      <c r="E1286" s="11" t="s">
        <v>27</v>
      </c>
      <c r="F1286" s="60" t="s">
        <v>402</v>
      </c>
      <c r="G1286" s="9" t="s">
        <v>20</v>
      </c>
      <c r="H1286" s="58">
        <v>36568211</v>
      </c>
      <c r="I1286" s="58">
        <v>-1919321</v>
      </c>
      <c r="J1286" s="58">
        <v>133505421</v>
      </c>
      <c r="K1286" s="58">
        <v>172225326</v>
      </c>
      <c r="L1286" s="58">
        <v>150986484</v>
      </c>
      <c r="M1286" s="58">
        <v>128140545</v>
      </c>
      <c r="O1286" s="62">
        <v>57246310</v>
      </c>
      <c r="P1286" s="58">
        <v>7681889</v>
      </c>
      <c r="Q1286" s="58">
        <v>-69172124</v>
      </c>
      <c r="R1286" s="58">
        <v>465406774.08906883</v>
      </c>
      <c r="S1286" s="58">
        <v>396234650.08906883</v>
      </c>
      <c r="T1286" s="58">
        <v>14139017</v>
      </c>
      <c r="U1286" s="196">
        <v>-4362.2619047619046</v>
      </c>
      <c r="V1286" s="58">
        <v>24460430.738095239</v>
      </c>
      <c r="W1286" s="58">
        <v>-56297373</v>
      </c>
      <c r="X1286" s="61">
        <v>44935</v>
      </c>
      <c r="Y1286" s="10" t="s">
        <v>115</v>
      </c>
    </row>
    <row r="1287" spans="1:25" ht="14.25" customHeight="1">
      <c r="A1287" s="9">
        <v>2022</v>
      </c>
      <c r="B1287" s="10" t="s">
        <v>401</v>
      </c>
      <c r="C1287" s="9" t="s">
        <v>190</v>
      </c>
      <c r="D1287" s="9" t="s">
        <v>21</v>
      </c>
      <c r="E1287" s="11" t="s">
        <v>34</v>
      </c>
      <c r="F1287" s="60" t="s">
        <v>400</v>
      </c>
      <c r="G1287" s="9" t="s">
        <v>20</v>
      </c>
      <c r="H1287" s="58">
        <v>12258936</v>
      </c>
      <c r="I1287" s="58"/>
      <c r="J1287" s="58">
        <v>42557076</v>
      </c>
      <c r="K1287" s="58">
        <v>35993663</v>
      </c>
      <c r="L1287" s="58">
        <v>47677273</v>
      </c>
      <c r="M1287" s="58">
        <v>44096510</v>
      </c>
      <c r="O1287" s="62">
        <v>19876743</v>
      </c>
      <c r="P1287" s="58">
        <v>5852999</v>
      </c>
      <c r="Q1287" s="58">
        <v>-18645379</v>
      </c>
      <c r="R1287" s="58">
        <v>125720111.33603239</v>
      </c>
      <c r="S1287" s="58">
        <v>107074732.33603239</v>
      </c>
      <c r="T1287" s="58">
        <v>3932839</v>
      </c>
      <c r="U1287" s="196">
        <v>-1187.452380952381</v>
      </c>
      <c r="V1287" s="58">
        <v>9194379.5476190485</v>
      </c>
      <c r="W1287" s="58">
        <v>-27764101</v>
      </c>
      <c r="X1287" s="61">
        <v>44953</v>
      </c>
      <c r="Y1287" s="10" t="s">
        <v>115</v>
      </c>
    </row>
    <row r="1288" spans="1:25" ht="14.25" customHeight="1">
      <c r="A1288" s="9">
        <v>2022</v>
      </c>
      <c r="B1288" s="10" t="s">
        <v>83</v>
      </c>
      <c r="C1288" s="9" t="s">
        <v>54</v>
      </c>
      <c r="D1288" s="9" t="s">
        <v>21</v>
      </c>
      <c r="E1288" s="11" t="s">
        <v>34</v>
      </c>
      <c r="F1288" s="60">
        <v>99085</v>
      </c>
      <c r="G1288" s="9" t="s">
        <v>20</v>
      </c>
      <c r="H1288" s="58">
        <v>267651</v>
      </c>
      <c r="I1288" s="58">
        <v>-91388</v>
      </c>
      <c r="J1288" s="58">
        <v>179921</v>
      </c>
      <c r="K1288" s="58">
        <v>52461</v>
      </c>
      <c r="L1288" s="58">
        <v>5891169</v>
      </c>
      <c r="M1288" s="58">
        <v>114571</v>
      </c>
      <c r="N1288" s="57"/>
      <c r="O1288" s="62">
        <v>46645</v>
      </c>
      <c r="P1288" s="58">
        <v>20239</v>
      </c>
      <c r="Q1288" s="58">
        <v>-1543326</v>
      </c>
      <c r="R1288" s="58">
        <v>8617118.9279731978</v>
      </c>
      <c r="S1288" s="58">
        <v>7073792.9279731978</v>
      </c>
      <c r="T1288" s="58">
        <v>402000</v>
      </c>
      <c r="U1288" s="196"/>
      <c r="V1288" s="58"/>
      <c r="W1288" s="58">
        <v>-2333422</v>
      </c>
      <c r="X1288" s="61">
        <v>45042</v>
      </c>
      <c r="Y1288" s="10" t="s">
        <v>60</v>
      </c>
    </row>
    <row r="1289" spans="1:25" ht="14.25" customHeight="1">
      <c r="A1289" s="9">
        <v>2022</v>
      </c>
      <c r="B1289" s="10" t="s">
        <v>82</v>
      </c>
      <c r="C1289" s="9" t="s">
        <v>54</v>
      </c>
      <c r="D1289" s="9" t="s">
        <v>21</v>
      </c>
      <c r="E1289" s="11" t="s">
        <v>34</v>
      </c>
      <c r="F1289" s="60">
        <v>99086</v>
      </c>
      <c r="G1289" s="9" t="s">
        <v>20</v>
      </c>
      <c r="H1289" s="58">
        <v>3031104</v>
      </c>
      <c r="I1289" s="58">
        <v>-913052</v>
      </c>
      <c r="J1289" s="58">
        <v>4006082</v>
      </c>
      <c r="K1289" s="58">
        <v>28467579</v>
      </c>
      <c r="L1289" s="58">
        <v>70954704</v>
      </c>
      <c r="M1289" s="58">
        <v>2744539</v>
      </c>
      <c r="N1289" s="56">
        <v>13749135</v>
      </c>
      <c r="O1289" s="62"/>
      <c r="P1289" s="58">
        <v>10747335</v>
      </c>
      <c r="Q1289" s="58">
        <v>-32217251</v>
      </c>
      <c r="R1289" s="58">
        <v>144506538</v>
      </c>
      <c r="S1289" s="58">
        <v>112289287</v>
      </c>
      <c r="T1289" s="58">
        <v>5742394</v>
      </c>
      <c r="U1289" s="196">
        <v>8660936</v>
      </c>
      <c r="V1289" s="58">
        <v>9548426</v>
      </c>
      <c r="W1289" s="58">
        <v>-35529574</v>
      </c>
      <c r="X1289" s="61">
        <v>44965</v>
      </c>
      <c r="Y1289" s="9"/>
    </row>
    <row r="1290" spans="1:25" ht="14.25" customHeight="1">
      <c r="A1290" s="51">
        <v>2022</v>
      </c>
      <c r="B1290" s="132" t="s">
        <v>81</v>
      </c>
      <c r="C1290" s="51" t="s">
        <v>54</v>
      </c>
      <c r="D1290" s="51" t="s">
        <v>21</v>
      </c>
      <c r="E1290" s="51" t="s">
        <v>34</v>
      </c>
      <c r="F1290" s="127">
        <v>99087</v>
      </c>
      <c r="G1290" s="51" t="s">
        <v>20</v>
      </c>
      <c r="H1290" s="128">
        <v>2005442</v>
      </c>
      <c r="I1290" s="128"/>
      <c r="J1290" s="128">
        <v>6399499</v>
      </c>
      <c r="K1290" s="128">
        <v>25653</v>
      </c>
      <c r="L1290" s="128">
        <v>6243578</v>
      </c>
      <c r="M1290" s="128">
        <v>6243578</v>
      </c>
      <c r="N1290" s="130">
        <v>4581275</v>
      </c>
      <c r="O1290" s="130">
        <v>5837</v>
      </c>
      <c r="P1290" s="128">
        <v>3070067</v>
      </c>
      <c r="Q1290" s="128">
        <v>-1191104</v>
      </c>
      <c r="R1290" s="128">
        <v>10171682</v>
      </c>
      <c r="S1290" s="128">
        <v>8980578</v>
      </c>
      <c r="T1290" s="128">
        <v>186801</v>
      </c>
      <c r="U1290" s="196"/>
      <c r="V1290" s="128">
        <v>872322</v>
      </c>
      <c r="W1290" s="128">
        <v>-922486</v>
      </c>
      <c r="X1290" s="131">
        <v>45014</v>
      </c>
      <c r="Y1290" s="132" t="s">
        <v>60</v>
      </c>
    </row>
    <row r="1291" spans="1:25" ht="14.25" customHeight="1">
      <c r="A1291" s="9">
        <v>2022</v>
      </c>
      <c r="B1291" s="10" t="s">
        <v>399</v>
      </c>
      <c r="C1291" s="9" t="s">
        <v>190</v>
      </c>
      <c r="D1291" s="9" t="s">
        <v>21</v>
      </c>
      <c r="E1291" s="11" t="s">
        <v>127</v>
      </c>
      <c r="F1291" s="60" t="s">
        <v>398</v>
      </c>
      <c r="G1291" s="9" t="s">
        <v>20</v>
      </c>
      <c r="H1291" s="58">
        <v>3863346</v>
      </c>
      <c r="I1291" s="58">
        <v>-124000</v>
      </c>
      <c r="J1291" s="58">
        <v>11234586</v>
      </c>
      <c r="K1291" s="58">
        <v>28685533</v>
      </c>
      <c r="L1291" s="58">
        <v>14690240</v>
      </c>
      <c r="M1291" s="58">
        <v>12728631</v>
      </c>
      <c r="N1291" s="56">
        <v>5147134</v>
      </c>
      <c r="O1291" s="62"/>
      <c r="P1291" s="58">
        <v>1032390</v>
      </c>
      <c r="Q1291" s="58">
        <v>-5193984</v>
      </c>
      <c r="R1291" s="58">
        <v>33059784.669857927</v>
      </c>
      <c r="S1291" s="58">
        <v>27865800.669857927</v>
      </c>
      <c r="T1291" s="58">
        <v>937093</v>
      </c>
      <c r="U1291" s="196"/>
      <c r="V1291" s="58">
        <v>1417599</v>
      </c>
      <c r="W1291" s="58">
        <v>-5419645</v>
      </c>
      <c r="X1291" s="61">
        <v>45007</v>
      </c>
      <c r="Y1291" s="10" t="s">
        <v>5454</v>
      </c>
    </row>
    <row r="1292" spans="1:25" ht="14.25" customHeight="1">
      <c r="A1292" s="9">
        <v>2022</v>
      </c>
      <c r="B1292" s="10" t="s">
        <v>397</v>
      </c>
      <c r="C1292" s="9" t="s">
        <v>190</v>
      </c>
      <c r="D1292" s="9" t="s">
        <v>21</v>
      </c>
      <c r="E1292" s="11" t="s">
        <v>151</v>
      </c>
      <c r="F1292" s="60" t="s">
        <v>396</v>
      </c>
      <c r="G1292" s="9" t="s">
        <v>20</v>
      </c>
      <c r="H1292" s="58">
        <v>13978238</v>
      </c>
      <c r="I1292" s="58"/>
      <c r="J1292" s="58">
        <v>47071619</v>
      </c>
      <c r="K1292" s="58">
        <v>50807979</v>
      </c>
      <c r="L1292" s="58">
        <v>71659171</v>
      </c>
      <c r="M1292" s="58">
        <v>56849279</v>
      </c>
      <c r="N1292" s="57">
        <v>19143413</v>
      </c>
      <c r="O1292" s="62"/>
      <c r="P1292" s="58">
        <v>4309127</v>
      </c>
      <c r="Q1292" s="58">
        <v>-21872548</v>
      </c>
      <c r="R1292" s="58">
        <v>145108320.99598303</v>
      </c>
      <c r="S1292" s="58">
        <v>123235772.99598303</v>
      </c>
      <c r="T1292" s="58">
        <v>4554781</v>
      </c>
      <c r="U1292" s="196"/>
      <c r="V1292" s="58">
        <v>14917662</v>
      </c>
      <c r="W1292" s="58">
        <v>-35059588</v>
      </c>
      <c r="X1292" s="61">
        <v>44909</v>
      </c>
      <c r="Y1292" s="10" t="s">
        <v>60</v>
      </c>
    </row>
    <row r="1293" spans="1:25" ht="14.25" customHeight="1">
      <c r="A1293" s="9">
        <v>2022</v>
      </c>
      <c r="B1293" s="30" t="s">
        <v>5388</v>
      </c>
      <c r="C1293" s="9" t="s">
        <v>190</v>
      </c>
      <c r="D1293" s="9" t="s">
        <v>21</v>
      </c>
      <c r="E1293" s="11" t="s">
        <v>51</v>
      </c>
      <c r="F1293" s="60" t="s">
        <v>5539</v>
      </c>
      <c r="G1293" s="9" t="s">
        <v>20</v>
      </c>
      <c r="H1293" s="58">
        <v>2241284</v>
      </c>
      <c r="I1293" s="58">
        <v>-285000</v>
      </c>
      <c r="J1293" s="58">
        <v>2822342</v>
      </c>
      <c r="K1293" s="58">
        <v>2354160</v>
      </c>
      <c r="L1293" s="58">
        <v>3629736</v>
      </c>
      <c r="M1293" s="58">
        <v>3466123</v>
      </c>
      <c r="O1293" s="62">
        <v>2456103</v>
      </c>
      <c r="P1293" s="58">
        <v>333502</v>
      </c>
      <c r="Q1293" s="58">
        <v>-1277761</v>
      </c>
      <c r="R1293" s="58">
        <v>8156708.9068825915</v>
      </c>
      <c r="S1293" s="58">
        <v>6878947.9068825915</v>
      </c>
      <c r="T1293" s="58">
        <v>249225</v>
      </c>
      <c r="U1293" s="196">
        <v>-61.626984126984127</v>
      </c>
      <c r="V1293" s="58">
        <v>129381.37301587302</v>
      </c>
      <c r="W1293" s="58">
        <v>45852</v>
      </c>
      <c r="X1293" s="61">
        <v>45027</v>
      </c>
      <c r="Y1293" s="10" t="s">
        <v>5444</v>
      </c>
    </row>
    <row r="1294" spans="1:25" ht="14.25" customHeight="1">
      <c r="A1294" s="51">
        <v>2022</v>
      </c>
      <c r="B1294" s="132" t="s">
        <v>5188</v>
      </c>
      <c r="C1294" s="132" t="s">
        <v>190</v>
      </c>
      <c r="D1294" s="51" t="s">
        <v>21</v>
      </c>
      <c r="E1294" s="51" t="s">
        <v>49</v>
      </c>
      <c r="F1294" s="127" t="s">
        <v>5723</v>
      </c>
      <c r="G1294" s="51" t="s">
        <v>20</v>
      </c>
      <c r="H1294" s="128">
        <v>826362</v>
      </c>
      <c r="I1294" s="128"/>
      <c r="J1294" s="128">
        <v>2349003</v>
      </c>
      <c r="K1294" s="128">
        <v>6349</v>
      </c>
      <c r="L1294" s="128">
        <v>2952821</v>
      </c>
      <c r="M1294" s="128">
        <v>2615252</v>
      </c>
      <c r="N1294" s="129"/>
      <c r="O1294" s="130">
        <v>1110247</v>
      </c>
      <c r="P1294" s="128">
        <v>335136</v>
      </c>
      <c r="Q1294" s="128">
        <v>-955370</v>
      </c>
      <c r="R1294" s="128">
        <v>6646788.6639676113</v>
      </c>
      <c r="S1294" s="128">
        <v>5691418.6639676113</v>
      </c>
      <c r="T1294" s="128">
        <v>201099</v>
      </c>
      <c r="U1294" s="196">
        <v>-71</v>
      </c>
      <c r="V1294" s="128">
        <v>8707.4694970737037</v>
      </c>
      <c r="W1294" s="128">
        <v>-263219</v>
      </c>
      <c r="X1294" s="131">
        <v>44974</v>
      </c>
      <c r="Y1294" s="132" t="s">
        <v>5444</v>
      </c>
    </row>
    <row r="1295" spans="1:25" ht="14.25" customHeight="1">
      <c r="A1295" s="9">
        <v>2022</v>
      </c>
      <c r="B1295" s="30" t="s">
        <v>5572</v>
      </c>
      <c r="C1295" s="9" t="s">
        <v>190</v>
      </c>
      <c r="D1295" s="9" t="s">
        <v>21</v>
      </c>
      <c r="E1295" s="11" t="s">
        <v>28</v>
      </c>
      <c r="F1295" s="60" t="s">
        <v>5573</v>
      </c>
      <c r="G1295" s="9" t="s">
        <v>20</v>
      </c>
      <c r="H1295" s="58">
        <v>5492987</v>
      </c>
      <c r="I1295" s="58">
        <v>-2350000</v>
      </c>
      <c r="J1295" s="58">
        <v>4627160</v>
      </c>
      <c r="K1295" s="58"/>
      <c r="L1295" s="58">
        <v>5656375</v>
      </c>
      <c r="M1295" s="58">
        <v>5690814</v>
      </c>
      <c r="N1295" s="56">
        <v>7895363</v>
      </c>
      <c r="O1295" s="62"/>
      <c r="P1295" s="58">
        <v>1131898</v>
      </c>
      <c r="Q1295" s="58">
        <v>-426379</v>
      </c>
      <c r="R1295" s="58">
        <v>2788907</v>
      </c>
      <c r="S1295" s="58">
        <v>2362528</v>
      </c>
      <c r="T1295" s="58">
        <v>99585</v>
      </c>
      <c r="U1295" s="196"/>
      <c r="V1295" s="58">
        <v>26124</v>
      </c>
      <c r="W1295" s="58">
        <v>4863283</v>
      </c>
      <c r="X1295" s="61">
        <v>44902</v>
      </c>
      <c r="Y1295" s="10" t="s">
        <v>60</v>
      </c>
    </row>
    <row r="1296" spans="1:25" ht="14.25" customHeight="1">
      <c r="A1296" s="9">
        <v>2022</v>
      </c>
      <c r="B1296" s="30" t="s">
        <v>5493</v>
      </c>
      <c r="C1296" s="9" t="s">
        <v>190</v>
      </c>
      <c r="D1296" s="9" t="s">
        <v>21</v>
      </c>
      <c r="E1296" s="11" t="s">
        <v>182</v>
      </c>
      <c r="F1296" s="60" t="s">
        <v>5494</v>
      </c>
      <c r="G1296" s="9" t="s">
        <v>20</v>
      </c>
      <c r="H1296" s="58">
        <v>4482444</v>
      </c>
      <c r="I1296" s="58">
        <v>-81935</v>
      </c>
      <c r="J1296" s="58">
        <v>11768292</v>
      </c>
      <c r="K1296" s="58">
        <v>7739084</v>
      </c>
      <c r="L1296" s="58">
        <v>11531442</v>
      </c>
      <c r="M1296" s="58">
        <v>10998915</v>
      </c>
      <c r="O1296" s="62">
        <v>6181513</v>
      </c>
      <c r="P1296" s="58">
        <v>1479636</v>
      </c>
      <c r="Q1296" s="58">
        <v>-5125958</v>
      </c>
      <c r="R1296" s="58">
        <v>34480213</v>
      </c>
      <c r="S1296" s="58">
        <v>29354255</v>
      </c>
      <c r="T1296" s="58">
        <v>1003288</v>
      </c>
      <c r="U1296" s="196">
        <v>-323</v>
      </c>
      <c r="V1296" s="58">
        <v>1516577</v>
      </c>
      <c r="W1296" s="58">
        <v>-6438653</v>
      </c>
      <c r="X1296" s="61">
        <v>45015</v>
      </c>
      <c r="Y1296" s="10" t="s">
        <v>5444</v>
      </c>
    </row>
    <row r="1297" spans="1:25" ht="14.25" customHeight="1">
      <c r="A1297" s="9">
        <v>2022</v>
      </c>
      <c r="B1297" s="10" t="s">
        <v>395</v>
      </c>
      <c r="C1297" s="9" t="s">
        <v>190</v>
      </c>
      <c r="D1297" s="9" t="s">
        <v>21</v>
      </c>
      <c r="E1297" s="11" t="s">
        <v>149</v>
      </c>
      <c r="F1297" s="60" t="s">
        <v>394</v>
      </c>
      <c r="G1297" s="9" t="s">
        <v>20</v>
      </c>
      <c r="H1297" s="58">
        <v>1432874</v>
      </c>
      <c r="I1297" s="58">
        <v>-25000</v>
      </c>
      <c r="J1297" s="58">
        <v>4092865</v>
      </c>
      <c r="K1297" s="58">
        <v>2471815</v>
      </c>
      <c r="L1297" s="58">
        <v>4361477</v>
      </c>
      <c r="M1297" s="58">
        <v>4236534</v>
      </c>
      <c r="N1297" s="57"/>
      <c r="O1297" s="62">
        <v>1599767</v>
      </c>
      <c r="P1297" s="58">
        <v>420146</v>
      </c>
      <c r="Q1297" s="58">
        <v>-1985167</v>
      </c>
      <c r="R1297" s="58">
        <v>6928278.5401459849</v>
      </c>
      <c r="S1297" s="58">
        <v>4943111.5401459849</v>
      </c>
      <c r="T1297" s="58">
        <v>421348</v>
      </c>
      <c r="U1297" s="196"/>
      <c r="V1297" s="58">
        <v>1066018</v>
      </c>
      <c r="W1297" s="58">
        <v>-2516874</v>
      </c>
      <c r="X1297" s="61">
        <v>44894</v>
      </c>
      <c r="Y1297" s="10" t="s">
        <v>60</v>
      </c>
    </row>
    <row r="1298" spans="1:25" ht="14.25" customHeight="1">
      <c r="A1298" s="9">
        <v>2022</v>
      </c>
      <c r="B1298" s="9" t="s">
        <v>1716</v>
      </c>
      <c r="C1298" s="9" t="s">
        <v>53</v>
      </c>
      <c r="D1298" s="9" t="s">
        <v>21</v>
      </c>
      <c r="E1298" s="11" t="s">
        <v>48</v>
      </c>
      <c r="F1298" s="60">
        <v>64140</v>
      </c>
      <c r="G1298" s="9" t="s">
        <v>20</v>
      </c>
      <c r="H1298" s="58">
        <v>15251688</v>
      </c>
      <c r="I1298" s="58">
        <v>-641019</v>
      </c>
      <c r="J1298" s="58">
        <v>14430856</v>
      </c>
      <c r="K1298" s="58">
        <v>10505924</v>
      </c>
      <c r="L1298" s="58">
        <v>35747043</v>
      </c>
      <c r="M1298" s="58">
        <v>20561585</v>
      </c>
      <c r="N1298" s="57"/>
      <c r="O1298" s="62">
        <v>14251058</v>
      </c>
      <c r="P1298" s="58">
        <v>1464794</v>
      </c>
      <c r="Q1298" s="58">
        <v>-7417261</v>
      </c>
      <c r="R1298" s="58">
        <v>63341253</v>
      </c>
      <c r="S1298" s="58">
        <v>55923994</v>
      </c>
      <c r="T1298" s="58">
        <v>1500868</v>
      </c>
      <c r="U1298" s="196"/>
      <c r="V1298" s="58"/>
      <c r="W1298" s="58">
        <v>20593248</v>
      </c>
      <c r="X1298" s="61">
        <v>45090</v>
      </c>
      <c r="Y1298" s="10" t="s">
        <v>60</v>
      </c>
    </row>
    <row r="1299" spans="1:25" ht="14.25" customHeight="1">
      <c r="A1299" s="9">
        <v>2022</v>
      </c>
      <c r="B1299" s="10" t="s">
        <v>393</v>
      </c>
      <c r="C1299" s="9" t="s">
        <v>190</v>
      </c>
      <c r="D1299" s="9" t="s">
        <v>21</v>
      </c>
      <c r="E1299" s="11" t="s">
        <v>48</v>
      </c>
      <c r="F1299" s="60" t="s">
        <v>392</v>
      </c>
      <c r="G1299" s="9" t="s">
        <v>20</v>
      </c>
      <c r="H1299" s="58">
        <v>20660626</v>
      </c>
      <c r="I1299" s="58">
        <v>-450000</v>
      </c>
      <c r="J1299" s="58">
        <v>38893971</v>
      </c>
      <c r="K1299" s="58">
        <v>59133066</v>
      </c>
      <c r="L1299" s="58">
        <v>44430817</v>
      </c>
      <c r="M1299" s="58">
        <v>41341245</v>
      </c>
      <c r="O1299" s="62">
        <v>21864052</v>
      </c>
      <c r="P1299" s="58">
        <v>1964356</v>
      </c>
      <c r="Q1299" s="58">
        <v>-19603317</v>
      </c>
      <c r="R1299" s="58">
        <v>137529226.30000001</v>
      </c>
      <c r="S1299" s="58">
        <v>117925909.3</v>
      </c>
      <c r="T1299" s="58">
        <v>3891626</v>
      </c>
      <c r="U1299" s="196">
        <v>206976</v>
      </c>
      <c r="V1299" s="58">
        <v>5476078</v>
      </c>
      <c r="W1299" s="58">
        <v>-26303307</v>
      </c>
      <c r="X1299" s="61">
        <v>44946</v>
      </c>
      <c r="Y1299" s="10" t="s">
        <v>60</v>
      </c>
    </row>
    <row r="1300" spans="1:25" ht="14.25" customHeight="1">
      <c r="A1300" s="9">
        <v>2022</v>
      </c>
      <c r="B1300" s="10" t="s">
        <v>391</v>
      </c>
      <c r="C1300" s="9" t="s">
        <v>190</v>
      </c>
      <c r="D1300" s="9" t="s">
        <v>21</v>
      </c>
      <c r="E1300" s="11" t="s">
        <v>151</v>
      </c>
      <c r="F1300" s="60" t="s">
        <v>390</v>
      </c>
      <c r="G1300" s="9" t="s">
        <v>20</v>
      </c>
      <c r="H1300" s="58">
        <v>5876574</v>
      </c>
      <c r="I1300" s="58">
        <v>-6000000</v>
      </c>
      <c r="J1300" s="58">
        <v>53932720</v>
      </c>
      <c r="K1300" s="58">
        <v>47378491</v>
      </c>
      <c r="L1300" s="58">
        <v>68192322</v>
      </c>
      <c r="M1300" s="58">
        <v>55304479</v>
      </c>
      <c r="N1300" s="57">
        <v>9230847</v>
      </c>
      <c r="O1300" s="62"/>
      <c r="P1300" s="58">
        <v>7026692</v>
      </c>
      <c r="Q1300" s="58">
        <v>-19348063</v>
      </c>
      <c r="R1300" s="58">
        <v>132554197.59999999</v>
      </c>
      <c r="S1300" s="58">
        <v>113206134.59999999</v>
      </c>
      <c r="T1300" s="58">
        <v>4588526</v>
      </c>
      <c r="U1300" s="196">
        <v>10838866</v>
      </c>
      <c r="V1300" s="58">
        <v>9810784</v>
      </c>
      <c r="W1300" s="58">
        <v>-17003017</v>
      </c>
      <c r="X1300" s="61">
        <v>45171</v>
      </c>
      <c r="Y1300" s="10" t="s">
        <v>60</v>
      </c>
    </row>
    <row r="1301" spans="1:25" ht="14.25" customHeight="1">
      <c r="A1301" s="9">
        <v>2022</v>
      </c>
      <c r="B1301" s="10" t="s">
        <v>80</v>
      </c>
      <c r="C1301" s="9" t="s">
        <v>54</v>
      </c>
      <c r="D1301" s="9" t="s">
        <v>21</v>
      </c>
      <c r="E1301" s="11" t="s">
        <v>78</v>
      </c>
      <c r="F1301" s="60">
        <v>99088</v>
      </c>
      <c r="G1301" s="9" t="s">
        <v>20</v>
      </c>
      <c r="H1301" s="58">
        <v>5917600</v>
      </c>
      <c r="I1301" s="58"/>
      <c r="J1301" s="58">
        <v>24680287</v>
      </c>
      <c r="K1301" s="58">
        <v>12931780</v>
      </c>
      <c r="L1301" s="58">
        <v>14434121</v>
      </c>
      <c r="M1301" s="58">
        <v>14494660</v>
      </c>
      <c r="O1301" s="62">
        <v>6146676</v>
      </c>
      <c r="P1301" s="58">
        <v>680806</v>
      </c>
      <c r="Q1301" s="58">
        <v>-9389042</v>
      </c>
      <c r="R1301" s="58">
        <v>35416982.270841189</v>
      </c>
      <c r="S1301" s="58">
        <v>26027940.270841192</v>
      </c>
      <c r="T1301" s="58">
        <v>13244987</v>
      </c>
      <c r="U1301" s="196"/>
      <c r="V1301" s="58">
        <v>4453288</v>
      </c>
      <c r="W1301" s="58">
        <v>-16085375</v>
      </c>
      <c r="X1301" s="61">
        <v>44984</v>
      </c>
      <c r="Y1301" s="10" t="s">
        <v>60</v>
      </c>
    </row>
    <row r="1302" spans="1:25" ht="14.25" customHeight="1">
      <c r="A1302" s="9">
        <v>2022</v>
      </c>
      <c r="B1302" s="10" t="s">
        <v>79</v>
      </c>
      <c r="C1302" s="9" t="s">
        <v>54</v>
      </c>
      <c r="D1302" s="9" t="s">
        <v>21</v>
      </c>
      <c r="E1302" s="11" t="s">
        <v>78</v>
      </c>
      <c r="F1302" s="60">
        <v>99089</v>
      </c>
      <c r="G1302" s="9" t="s">
        <v>20</v>
      </c>
      <c r="H1302" s="58">
        <v>3298374</v>
      </c>
      <c r="I1302" s="58"/>
      <c r="J1302" s="58">
        <v>7136748</v>
      </c>
      <c r="K1302" s="58">
        <v>560013</v>
      </c>
      <c r="L1302" s="58">
        <v>29978439</v>
      </c>
      <c r="M1302" s="58">
        <v>6311455</v>
      </c>
      <c r="N1302" s="56">
        <v>2319928</v>
      </c>
      <c r="O1302" s="62"/>
      <c r="P1302" s="58">
        <v>1220753</v>
      </c>
      <c r="Q1302" s="58">
        <v>-1645696</v>
      </c>
      <c r="R1302" s="58">
        <v>12190340.74</v>
      </c>
      <c r="S1302" s="58">
        <v>10544644.74</v>
      </c>
      <c r="T1302" s="58">
        <v>426019</v>
      </c>
      <c r="U1302" s="196"/>
      <c r="V1302" s="58"/>
      <c r="W1302" s="58">
        <v>1279525</v>
      </c>
      <c r="X1302" s="61">
        <v>44981</v>
      </c>
      <c r="Y1302" s="10" t="s">
        <v>60</v>
      </c>
    </row>
    <row r="1303" spans="1:25" ht="14.25" customHeight="1">
      <c r="A1303" s="9">
        <v>2022</v>
      </c>
      <c r="B1303" s="10" t="s">
        <v>1643</v>
      </c>
      <c r="C1303" s="9" t="s">
        <v>55</v>
      </c>
      <c r="D1303" s="9" t="s">
        <v>21</v>
      </c>
      <c r="E1303" s="11" t="s">
        <v>78</v>
      </c>
      <c r="F1303" s="60" t="s">
        <v>57</v>
      </c>
      <c r="G1303" s="9" t="s">
        <v>20</v>
      </c>
      <c r="H1303" s="58">
        <v>216779038</v>
      </c>
      <c r="I1303" s="58">
        <v>-100890785</v>
      </c>
      <c r="J1303" s="58">
        <v>322863074</v>
      </c>
      <c r="K1303" s="58">
        <v>213941743</v>
      </c>
      <c r="L1303" s="58">
        <v>1101402871</v>
      </c>
      <c r="M1303" s="58">
        <v>411504403</v>
      </c>
      <c r="N1303" s="57"/>
      <c r="O1303" s="62">
        <v>212285875</v>
      </c>
      <c r="P1303" s="58">
        <v>23667733</v>
      </c>
      <c r="Q1303" s="58">
        <v>-381313835</v>
      </c>
      <c r="R1303" s="58">
        <v>2824546925.9259257</v>
      </c>
      <c r="S1303" s="58">
        <v>2443233090.9259257</v>
      </c>
      <c r="T1303" s="58">
        <v>89243889</v>
      </c>
      <c r="U1303" s="196"/>
      <c r="V1303" s="58">
        <v>28410433</v>
      </c>
      <c r="W1303" s="58">
        <v>-301151855</v>
      </c>
      <c r="X1303" s="61">
        <v>45207</v>
      </c>
      <c r="Y1303" s="9" t="s">
        <v>60</v>
      </c>
    </row>
    <row r="1304" spans="1:25" ht="14.25" customHeight="1">
      <c r="A1304" s="51">
        <v>2022</v>
      </c>
      <c r="B1304" s="132" t="s">
        <v>389</v>
      </c>
      <c r="C1304" s="51" t="s">
        <v>190</v>
      </c>
      <c r="D1304" s="51" t="s">
        <v>21</v>
      </c>
      <c r="E1304" s="51" t="s">
        <v>78</v>
      </c>
      <c r="F1304" s="127" t="s">
        <v>388</v>
      </c>
      <c r="G1304" s="51" t="s">
        <v>20</v>
      </c>
      <c r="H1304" s="128">
        <v>74361998</v>
      </c>
      <c r="I1304" s="128">
        <v>-1223848</v>
      </c>
      <c r="J1304" s="128">
        <v>124050709</v>
      </c>
      <c r="K1304" s="128">
        <v>2807840</v>
      </c>
      <c r="L1304" s="128">
        <v>333476777</v>
      </c>
      <c r="M1304" s="128">
        <v>138196128</v>
      </c>
      <c r="N1304" s="129"/>
      <c r="O1304" s="130">
        <v>105898525</v>
      </c>
      <c r="P1304" s="128">
        <v>17079726</v>
      </c>
      <c r="Q1304" s="128">
        <v>-77926179</v>
      </c>
      <c r="R1304" s="128">
        <v>475061612.60000002</v>
      </c>
      <c r="S1304" s="128">
        <v>397135433.60000002</v>
      </c>
      <c r="T1304" s="128">
        <v>14601639</v>
      </c>
      <c r="U1304" s="196">
        <v>19267230</v>
      </c>
      <c r="V1304" s="128">
        <v>16861175</v>
      </c>
      <c r="W1304" s="128">
        <v>-9807637</v>
      </c>
      <c r="X1304" s="131">
        <v>45114</v>
      </c>
      <c r="Y1304" s="51" t="s">
        <v>115</v>
      </c>
    </row>
    <row r="1305" spans="1:25" ht="14.25" customHeight="1">
      <c r="A1305" s="9">
        <v>2022</v>
      </c>
      <c r="B1305" s="10" t="s">
        <v>387</v>
      </c>
      <c r="C1305" s="9" t="s">
        <v>190</v>
      </c>
      <c r="D1305" s="9" t="s">
        <v>21</v>
      </c>
      <c r="E1305" s="11" t="s">
        <v>78</v>
      </c>
      <c r="F1305" s="60" t="s">
        <v>386</v>
      </c>
      <c r="G1305" s="9" t="s">
        <v>20</v>
      </c>
      <c r="H1305" s="58">
        <v>8219974</v>
      </c>
      <c r="I1305" s="58"/>
      <c r="J1305" s="58">
        <v>51241969</v>
      </c>
      <c r="K1305" s="58">
        <v>28656339</v>
      </c>
      <c r="L1305" s="58">
        <v>54217569</v>
      </c>
      <c r="M1305" s="58">
        <v>52137746</v>
      </c>
      <c r="O1305" s="62">
        <v>14984897</v>
      </c>
      <c r="P1305" s="58">
        <v>7140096</v>
      </c>
      <c r="Q1305" s="58">
        <v>-22388638</v>
      </c>
      <c r="R1305" s="58">
        <v>153820468.80000001</v>
      </c>
      <c r="S1305" s="58">
        <v>131431830.8</v>
      </c>
      <c r="T1305" s="58">
        <v>4580900</v>
      </c>
      <c r="U1305" s="196">
        <v>-1549</v>
      </c>
      <c r="V1305" s="58">
        <v>5133662</v>
      </c>
      <c r="W1305" s="58">
        <v>-19021465</v>
      </c>
      <c r="X1305" s="61">
        <v>45016</v>
      </c>
      <c r="Y1305" s="9" t="s">
        <v>115</v>
      </c>
    </row>
    <row r="1306" spans="1:25" ht="14.25" customHeight="1">
      <c r="A1306" s="9">
        <v>2022</v>
      </c>
      <c r="B1306" s="30" t="s">
        <v>2211</v>
      </c>
      <c r="C1306" s="9" t="s">
        <v>53</v>
      </c>
      <c r="D1306" s="9" t="s">
        <v>21</v>
      </c>
      <c r="E1306" s="11" t="s">
        <v>134</v>
      </c>
      <c r="F1306" s="60">
        <v>73962</v>
      </c>
      <c r="G1306" s="9" t="s">
        <v>20</v>
      </c>
      <c r="H1306" s="58">
        <v>25851923</v>
      </c>
      <c r="I1306" s="58">
        <v>-326357</v>
      </c>
      <c r="J1306" s="58">
        <v>25615247</v>
      </c>
      <c r="K1306" s="58">
        <v>156680</v>
      </c>
      <c r="L1306" s="58">
        <v>36883831</v>
      </c>
      <c r="M1306" s="58">
        <v>28608512</v>
      </c>
      <c r="O1306" s="62">
        <v>24644942</v>
      </c>
      <c r="P1306" s="58">
        <v>1729784</v>
      </c>
      <c r="Q1306" s="58">
        <v>-1931124</v>
      </c>
      <c r="R1306" s="58">
        <v>23981359.090501145</v>
      </c>
      <c r="S1306" s="58">
        <v>22050235.090501145</v>
      </c>
      <c r="T1306" s="58">
        <v>843885</v>
      </c>
      <c r="U1306" s="196">
        <v>1013692</v>
      </c>
      <c r="V1306" s="58">
        <v>979040</v>
      </c>
      <c r="W1306" s="58">
        <v>37052350</v>
      </c>
      <c r="X1306" s="61">
        <v>45013</v>
      </c>
      <c r="Y1306" s="10" t="s">
        <v>60</v>
      </c>
    </row>
    <row r="1307" spans="1:25" ht="14.25" customHeight="1">
      <c r="A1307" s="9">
        <v>2022</v>
      </c>
      <c r="B1307" s="30" t="s">
        <v>2212</v>
      </c>
      <c r="C1307" s="9" t="s">
        <v>53</v>
      </c>
      <c r="D1307" s="9" t="s">
        <v>21</v>
      </c>
      <c r="E1307" s="11" t="s">
        <v>109</v>
      </c>
      <c r="F1307" s="60">
        <v>75000</v>
      </c>
      <c r="G1307" s="9" t="s">
        <v>20</v>
      </c>
      <c r="H1307" s="58">
        <v>171246668</v>
      </c>
      <c r="I1307" s="58">
        <v>-12235569</v>
      </c>
      <c r="J1307" s="58">
        <v>244157150</v>
      </c>
      <c r="K1307" s="58">
        <v>498453421</v>
      </c>
      <c r="L1307" s="58">
        <v>674229264</v>
      </c>
      <c r="M1307" s="58">
        <v>303969694</v>
      </c>
      <c r="N1307" s="57"/>
      <c r="O1307" s="62">
        <v>160301427</v>
      </c>
      <c r="P1307" s="58">
        <v>18574058</v>
      </c>
      <c r="Q1307" s="58">
        <v>-321906746</v>
      </c>
      <c r="R1307" s="58">
        <v>2000571547</v>
      </c>
      <c r="S1307" s="58">
        <v>1678664801</v>
      </c>
      <c r="T1307" s="58">
        <v>60528529</v>
      </c>
      <c r="U1307" s="196"/>
      <c r="V1307" s="58"/>
      <c r="W1307" s="58">
        <v>29308308</v>
      </c>
      <c r="X1307" s="61">
        <v>45062</v>
      </c>
      <c r="Y1307" s="9"/>
    </row>
    <row r="1308" spans="1:25" ht="14.25" customHeight="1">
      <c r="A1308" s="9">
        <v>2022</v>
      </c>
      <c r="B1308" s="10" t="s">
        <v>385</v>
      </c>
      <c r="C1308" s="9" t="s">
        <v>190</v>
      </c>
      <c r="D1308" s="9" t="s">
        <v>21</v>
      </c>
      <c r="E1308" s="11" t="s">
        <v>109</v>
      </c>
      <c r="F1308" s="60" t="s">
        <v>384</v>
      </c>
      <c r="G1308" s="9" t="s">
        <v>20</v>
      </c>
      <c r="H1308" s="58">
        <v>160298488</v>
      </c>
      <c r="I1308" s="58"/>
      <c r="J1308" s="58">
        <v>548288781</v>
      </c>
      <c r="K1308" s="58">
        <v>579588280</v>
      </c>
      <c r="L1308" s="58">
        <v>710139032</v>
      </c>
      <c r="M1308" s="58">
        <v>606628147</v>
      </c>
      <c r="N1308" s="57">
        <v>315515556</v>
      </c>
      <c r="O1308" s="62"/>
      <c r="P1308" s="58">
        <v>157976712</v>
      </c>
      <c r="Q1308" s="58">
        <v>-269466000</v>
      </c>
      <c r="R1308" s="58">
        <v>1792969489</v>
      </c>
      <c r="S1308" s="58">
        <v>1523503489</v>
      </c>
      <c r="T1308" s="58">
        <v>55687139</v>
      </c>
      <c r="U1308" s="196"/>
      <c r="V1308" s="58">
        <v>128381815</v>
      </c>
      <c r="W1308" s="58">
        <v>-425751000</v>
      </c>
      <c r="X1308" s="61">
        <v>45016</v>
      </c>
      <c r="Y1308" s="10" t="s">
        <v>60</v>
      </c>
    </row>
    <row r="1309" spans="1:25" ht="14.25" customHeight="1">
      <c r="A1309" s="9">
        <v>2022</v>
      </c>
      <c r="B1309" s="30" t="s">
        <v>5400</v>
      </c>
      <c r="C1309" s="9" t="s">
        <v>190</v>
      </c>
      <c r="D1309" s="9" t="s">
        <v>21</v>
      </c>
      <c r="E1309" s="11" t="s">
        <v>149</v>
      </c>
      <c r="F1309" s="60" t="s">
        <v>5555</v>
      </c>
      <c r="G1309" s="9" t="s">
        <v>20</v>
      </c>
      <c r="H1309" s="58">
        <v>1324875</v>
      </c>
      <c r="I1309" s="58"/>
      <c r="J1309" s="58">
        <v>2313818</v>
      </c>
      <c r="K1309" s="58">
        <v>1210162</v>
      </c>
      <c r="L1309" s="58">
        <v>2673127</v>
      </c>
      <c r="M1309" s="58">
        <v>2661208</v>
      </c>
      <c r="N1309" s="62">
        <v>3518775</v>
      </c>
      <c r="O1309" s="62"/>
      <c r="P1309" s="58">
        <v>2313818</v>
      </c>
      <c r="Q1309" s="58">
        <v>-770502</v>
      </c>
      <c r="R1309" s="58">
        <v>4994486</v>
      </c>
      <c r="S1309" s="58">
        <v>4223984</v>
      </c>
      <c r="T1309" s="58">
        <v>149994</v>
      </c>
      <c r="U1309" s="196"/>
      <c r="V1309" s="58"/>
      <c r="W1309" s="58">
        <v>253193</v>
      </c>
      <c r="X1309" s="61">
        <v>44990</v>
      </c>
      <c r="Y1309" s="10" t="s">
        <v>60</v>
      </c>
    </row>
    <row r="1310" spans="1:25" ht="14.25" customHeight="1">
      <c r="A1310" s="9">
        <v>2022</v>
      </c>
      <c r="B1310" s="10" t="s">
        <v>383</v>
      </c>
      <c r="C1310" s="9" t="s">
        <v>190</v>
      </c>
      <c r="D1310" s="9" t="s">
        <v>21</v>
      </c>
      <c r="E1310" s="11" t="s">
        <v>149</v>
      </c>
      <c r="F1310" s="60" t="s">
        <v>382</v>
      </c>
      <c r="G1310" s="9" t="s">
        <v>20</v>
      </c>
      <c r="H1310" s="58">
        <v>9049211</v>
      </c>
      <c r="I1310" s="58">
        <v>-25193</v>
      </c>
      <c r="J1310" s="58">
        <v>11278354</v>
      </c>
      <c r="K1310" s="58">
        <v>13151</v>
      </c>
      <c r="L1310" s="58">
        <v>12387874</v>
      </c>
      <c r="M1310" s="58">
        <v>12226356</v>
      </c>
      <c r="N1310" s="57"/>
      <c r="O1310" s="62">
        <v>11283879</v>
      </c>
      <c r="P1310" s="58">
        <v>1832713</v>
      </c>
      <c r="Q1310" s="58">
        <v>-5821696</v>
      </c>
      <c r="R1310" s="58">
        <v>39049007.899999999</v>
      </c>
      <c r="S1310" s="58">
        <v>33227311.899999999</v>
      </c>
      <c r="T1310" s="58">
        <v>1183294</v>
      </c>
      <c r="U1310" s="196">
        <v>1426067</v>
      </c>
      <c r="V1310" s="58">
        <v>1266896</v>
      </c>
      <c r="W1310" s="58">
        <v>598780</v>
      </c>
      <c r="X1310" s="61">
        <v>44943</v>
      </c>
      <c r="Y1310" s="10" t="s">
        <v>60</v>
      </c>
    </row>
    <row r="1311" spans="1:25" ht="14.25" customHeight="1">
      <c r="A1311" s="9">
        <v>2022</v>
      </c>
      <c r="B1311" s="9" t="s">
        <v>5874</v>
      </c>
      <c r="C1311" s="9" t="s">
        <v>53</v>
      </c>
      <c r="D1311" s="9" t="s">
        <v>21</v>
      </c>
      <c r="E1311" s="11" t="s">
        <v>90</v>
      </c>
      <c r="F1311" s="60">
        <v>75630</v>
      </c>
      <c r="G1311" s="9" t="s">
        <v>20</v>
      </c>
      <c r="H1311" s="58">
        <v>10172588</v>
      </c>
      <c r="I1311" s="58">
        <v>-949231</v>
      </c>
      <c r="J1311" s="58">
        <v>18606329</v>
      </c>
      <c r="K1311" s="58">
        <v>8849944</v>
      </c>
      <c r="L1311" s="58">
        <v>34752147</v>
      </c>
      <c r="M1311" s="58">
        <v>18792003</v>
      </c>
      <c r="N1311" s="57"/>
      <c r="O1311" s="62">
        <v>7932305</v>
      </c>
      <c r="P1311" s="58">
        <v>1475860</v>
      </c>
      <c r="Q1311" s="58">
        <v>-12264734</v>
      </c>
      <c r="R1311" s="58">
        <v>80057010.443864226</v>
      </c>
      <c r="S1311" s="58">
        <v>67792276.443864226</v>
      </c>
      <c r="T1311" s="58">
        <v>3131338</v>
      </c>
      <c r="U1311" s="196"/>
      <c r="V1311" s="58">
        <v>3010150</v>
      </c>
      <c r="W1311" s="58">
        <v>-10215721</v>
      </c>
      <c r="X1311" s="61">
        <v>45047</v>
      </c>
      <c r="Y1311" s="10" t="s">
        <v>60</v>
      </c>
    </row>
    <row r="1312" spans="1:25" ht="14.25" customHeight="1">
      <c r="A1312" s="9">
        <v>2022</v>
      </c>
      <c r="B1312" s="10" t="s">
        <v>381</v>
      </c>
      <c r="C1312" s="9" t="s">
        <v>190</v>
      </c>
      <c r="D1312" s="9" t="s">
        <v>21</v>
      </c>
      <c r="E1312" s="11" t="s">
        <v>34</v>
      </c>
      <c r="F1312" s="60" t="s">
        <v>380</v>
      </c>
      <c r="G1312" s="9" t="s">
        <v>20</v>
      </c>
      <c r="H1312" s="58">
        <v>17142154</v>
      </c>
      <c r="I1312" s="58">
        <v>-10652</v>
      </c>
      <c r="J1312" s="58">
        <v>69256978</v>
      </c>
      <c r="K1312" s="58">
        <v>93043383</v>
      </c>
      <c r="L1312" s="58">
        <v>87365132</v>
      </c>
      <c r="M1312" s="58">
        <v>74008973</v>
      </c>
      <c r="O1312" s="62">
        <v>20618128</v>
      </c>
      <c r="P1312" s="58">
        <v>5073758</v>
      </c>
      <c r="Q1312" s="58">
        <v>-30111419</v>
      </c>
      <c r="R1312" s="58">
        <v>206861759.09999999</v>
      </c>
      <c r="S1312" s="58">
        <v>176750340.09999999</v>
      </c>
      <c r="T1312" s="58">
        <v>6152070</v>
      </c>
      <c r="U1312" s="196">
        <v>-2083</v>
      </c>
      <c r="V1312" s="58">
        <v>17399361</v>
      </c>
      <c r="W1312" s="58">
        <v>-50362910</v>
      </c>
      <c r="X1312" s="61">
        <v>44950</v>
      </c>
      <c r="Y1312" s="9" t="s">
        <v>115</v>
      </c>
    </row>
    <row r="1313" spans="1:25" ht="15" customHeight="1">
      <c r="A1313" s="9">
        <v>2022</v>
      </c>
      <c r="B1313" s="10" t="s">
        <v>379</v>
      </c>
      <c r="C1313" s="9" t="s">
        <v>190</v>
      </c>
      <c r="D1313" s="9" t="s">
        <v>21</v>
      </c>
      <c r="E1313" s="11" t="s">
        <v>317</v>
      </c>
      <c r="F1313" s="60" t="s">
        <v>378</v>
      </c>
      <c r="G1313" s="9" t="s">
        <v>20</v>
      </c>
      <c r="H1313" s="58">
        <v>1063053</v>
      </c>
      <c r="I1313" s="58"/>
      <c r="J1313" s="58">
        <v>5354283</v>
      </c>
      <c r="K1313" s="58">
        <v>87815</v>
      </c>
      <c r="L1313" s="58">
        <v>5431005</v>
      </c>
      <c r="M1313" s="58">
        <v>5132472</v>
      </c>
      <c r="N1313" s="58"/>
      <c r="O1313" s="62">
        <v>1749176</v>
      </c>
      <c r="P1313" s="58">
        <v>783120</v>
      </c>
      <c r="Q1313" s="58">
        <v>-2337148</v>
      </c>
      <c r="R1313" s="58">
        <v>15416430.77</v>
      </c>
      <c r="S1313" s="58">
        <v>13079282.77</v>
      </c>
      <c r="T1313" s="58">
        <v>541590</v>
      </c>
      <c r="U1313" s="196">
        <v>-134</v>
      </c>
      <c r="V1313" s="58">
        <v>921355</v>
      </c>
      <c r="W1313" s="58">
        <v>-3240573</v>
      </c>
      <c r="X1313" s="61">
        <v>44959</v>
      </c>
      <c r="Y1313" s="9" t="s">
        <v>115</v>
      </c>
    </row>
    <row r="1314" spans="1:25" ht="14.25" customHeight="1">
      <c r="A1314" s="9">
        <v>2022</v>
      </c>
      <c r="B1314" s="10" t="s">
        <v>377</v>
      </c>
      <c r="C1314" s="9" t="s">
        <v>190</v>
      </c>
      <c r="D1314" s="9" t="s">
        <v>21</v>
      </c>
      <c r="E1314" s="11" t="s">
        <v>317</v>
      </c>
      <c r="F1314" s="60" t="s">
        <v>376</v>
      </c>
      <c r="G1314" s="9" t="s">
        <v>20</v>
      </c>
      <c r="H1314" s="58">
        <v>5144194</v>
      </c>
      <c r="I1314" s="58">
        <v>-125806</v>
      </c>
      <c r="J1314" s="58">
        <v>7910517</v>
      </c>
      <c r="K1314" s="58">
        <v>17291598</v>
      </c>
      <c r="L1314" s="58">
        <v>12144730</v>
      </c>
      <c r="M1314" s="58">
        <v>7835222</v>
      </c>
      <c r="O1314" s="62">
        <v>6062186</v>
      </c>
      <c r="P1314" s="58">
        <v>1216495</v>
      </c>
      <c r="Q1314" s="58">
        <v>-4583314</v>
      </c>
      <c r="R1314" s="58">
        <v>30893341.670000002</v>
      </c>
      <c r="S1314" s="58">
        <v>26310027.670000002</v>
      </c>
      <c r="T1314" s="58">
        <v>992840</v>
      </c>
      <c r="U1314" s="196"/>
      <c r="V1314" s="58">
        <v>812183</v>
      </c>
      <c r="W1314" s="58">
        <v>481296</v>
      </c>
      <c r="X1314" s="61">
        <v>44956</v>
      </c>
      <c r="Y1314" s="10" t="s">
        <v>60</v>
      </c>
    </row>
    <row r="1315" spans="1:25" ht="14.25" customHeight="1">
      <c r="A1315" s="51">
        <v>2022</v>
      </c>
      <c r="B1315" s="132" t="s">
        <v>375</v>
      </c>
      <c r="C1315" s="51" t="s">
        <v>190</v>
      </c>
      <c r="D1315" s="51" t="s">
        <v>21</v>
      </c>
      <c r="E1315" s="51" t="s">
        <v>149</v>
      </c>
      <c r="F1315" s="127" t="s">
        <v>374</v>
      </c>
      <c r="G1315" s="51" t="s">
        <v>20</v>
      </c>
      <c r="H1315" s="128">
        <v>5794386</v>
      </c>
      <c r="I1315" s="128"/>
      <c r="J1315" s="128">
        <v>10014783</v>
      </c>
      <c r="K1315" s="128">
        <v>60955</v>
      </c>
      <c r="L1315" s="128">
        <v>10116973</v>
      </c>
      <c r="M1315" s="128">
        <v>10209230</v>
      </c>
      <c r="N1315" s="133"/>
      <c r="O1315" s="130">
        <v>7086028</v>
      </c>
      <c r="P1315" s="128">
        <v>1640950</v>
      </c>
      <c r="Q1315" s="128">
        <v>-4801418</v>
      </c>
      <c r="R1315" s="128">
        <v>33363487.170000002</v>
      </c>
      <c r="S1315" s="128">
        <v>28562069.170000002</v>
      </c>
      <c r="T1315" s="128">
        <v>912610</v>
      </c>
      <c r="U1315" s="196">
        <v>4999</v>
      </c>
      <c r="V1315" s="128">
        <v>306694</v>
      </c>
      <c r="W1315" s="128">
        <v>-462525</v>
      </c>
      <c r="X1315" s="131">
        <v>44945</v>
      </c>
      <c r="Y1315" s="132" t="s">
        <v>60</v>
      </c>
    </row>
    <row r="1316" spans="1:25" ht="14.25" customHeight="1">
      <c r="A1316" s="9">
        <v>2022</v>
      </c>
      <c r="B1316" s="10" t="s">
        <v>373</v>
      </c>
      <c r="C1316" s="9" t="s">
        <v>190</v>
      </c>
      <c r="D1316" s="9" t="s">
        <v>21</v>
      </c>
      <c r="E1316" s="11" t="s">
        <v>149</v>
      </c>
      <c r="F1316" s="60" t="s">
        <v>372</v>
      </c>
      <c r="G1316" s="9" t="s">
        <v>20</v>
      </c>
      <c r="H1316" s="58">
        <v>1484283</v>
      </c>
      <c r="I1316" s="58">
        <v>-40000</v>
      </c>
      <c r="J1316" s="58">
        <v>6035244</v>
      </c>
      <c r="K1316" s="58">
        <v>2395564</v>
      </c>
      <c r="L1316" s="58">
        <v>6514038</v>
      </c>
      <c r="M1316" s="58">
        <v>6300989</v>
      </c>
      <c r="N1316" s="57"/>
      <c r="O1316" s="62">
        <v>2562775</v>
      </c>
      <c r="P1316" s="58">
        <v>846837</v>
      </c>
      <c r="Q1316" s="58">
        <v>-3075042</v>
      </c>
      <c r="R1316" s="58">
        <v>19597653.949999999</v>
      </c>
      <c r="S1316" s="58">
        <v>16522611.949999999</v>
      </c>
      <c r="T1316" s="58">
        <v>641143</v>
      </c>
      <c r="U1316" s="196"/>
      <c r="V1316" s="58">
        <v>1173422</v>
      </c>
      <c r="W1316" s="58">
        <v>-3414755</v>
      </c>
      <c r="X1316" s="61">
        <v>45079</v>
      </c>
      <c r="Y1316" s="10" t="s">
        <v>60</v>
      </c>
    </row>
    <row r="1317" spans="1:25" ht="14.25" customHeight="1">
      <c r="A1317" s="9">
        <v>2022</v>
      </c>
      <c r="B1317" s="9" t="s">
        <v>1715</v>
      </c>
      <c r="C1317" s="9" t="s">
        <v>53</v>
      </c>
      <c r="D1317" s="9" t="s">
        <v>21</v>
      </c>
      <c r="E1317" s="11" t="s">
        <v>98</v>
      </c>
      <c r="F1317" s="60">
        <v>77000</v>
      </c>
      <c r="G1317" s="9" t="s">
        <v>20</v>
      </c>
      <c r="H1317" s="58">
        <v>161348780</v>
      </c>
      <c r="I1317" s="58">
        <v>-23021072</v>
      </c>
      <c r="J1317" s="58">
        <v>181973708</v>
      </c>
      <c r="K1317" s="58">
        <v>330385494</v>
      </c>
      <c r="L1317" s="58">
        <v>638831771</v>
      </c>
      <c r="M1317" s="58">
        <v>227106104</v>
      </c>
      <c r="O1317" s="62">
        <v>133124919</v>
      </c>
      <c r="P1317" s="58">
        <v>4853093</v>
      </c>
      <c r="Q1317" s="58">
        <v>-256819570</v>
      </c>
      <c r="R1317" s="58">
        <v>1330537853</v>
      </c>
      <c r="S1317" s="58">
        <v>1073718283</v>
      </c>
      <c r="T1317" s="58">
        <v>47133090</v>
      </c>
      <c r="U1317" s="196">
        <v>149870721</v>
      </c>
      <c r="V1317" s="58">
        <v>186357495</v>
      </c>
      <c r="W1317" s="58">
        <v>166398282</v>
      </c>
      <c r="X1317" s="61">
        <v>45015</v>
      </c>
      <c r="Y1317" s="9"/>
    </row>
    <row r="1318" spans="1:25" ht="14.25" customHeight="1">
      <c r="A1318" s="9">
        <v>2022</v>
      </c>
      <c r="B1318" s="10" t="s">
        <v>371</v>
      </c>
      <c r="C1318" s="9" t="s">
        <v>190</v>
      </c>
      <c r="D1318" s="9" t="s">
        <v>21</v>
      </c>
      <c r="E1318" s="11" t="s">
        <v>98</v>
      </c>
      <c r="F1318" s="60" t="s">
        <v>370</v>
      </c>
      <c r="G1318" s="9" t="s">
        <v>20</v>
      </c>
      <c r="H1318" s="58">
        <v>42664148</v>
      </c>
      <c r="I1318" s="58">
        <v>-578799</v>
      </c>
      <c r="J1318" s="58">
        <v>115597622</v>
      </c>
      <c r="K1318" s="58">
        <v>247834496</v>
      </c>
      <c r="L1318" s="58">
        <v>146381167</v>
      </c>
      <c r="M1318" s="58">
        <v>123624920</v>
      </c>
      <c r="O1318" s="62">
        <v>51034919</v>
      </c>
      <c r="P1318" s="58">
        <v>4135771</v>
      </c>
      <c r="Q1318" s="58">
        <v>-62792823</v>
      </c>
      <c r="R1318" s="58">
        <v>419812781.80000001</v>
      </c>
      <c r="S1318" s="58">
        <v>357019958.80000001</v>
      </c>
      <c r="T1318" s="58">
        <v>12522973</v>
      </c>
      <c r="U1318" s="196"/>
      <c r="V1318" s="58">
        <v>10522131</v>
      </c>
      <c r="W1318" s="69">
        <v>-48283635</v>
      </c>
      <c r="X1318" s="61">
        <v>44923</v>
      </c>
      <c r="Y1318" s="10" t="s">
        <v>60</v>
      </c>
    </row>
    <row r="1319" spans="1:25" ht="14.25" customHeight="1">
      <c r="A1319" s="9">
        <v>2022</v>
      </c>
      <c r="B1319" s="30" t="s">
        <v>4969</v>
      </c>
      <c r="C1319" s="9" t="s">
        <v>190</v>
      </c>
      <c r="D1319" s="9" t="s">
        <v>21</v>
      </c>
      <c r="E1319" s="11" t="s">
        <v>29</v>
      </c>
      <c r="F1319" s="60" t="s">
        <v>5560</v>
      </c>
      <c r="G1319" s="9" t="s">
        <v>20</v>
      </c>
      <c r="H1319" s="58">
        <v>1265598</v>
      </c>
      <c r="I1319" s="58">
        <v>-79096</v>
      </c>
      <c r="J1319" s="58">
        <v>4240123</v>
      </c>
      <c r="K1319" s="58">
        <v>730993</v>
      </c>
      <c r="L1319" s="58">
        <v>4518747</v>
      </c>
      <c r="M1319" s="58">
        <v>4245064</v>
      </c>
      <c r="O1319" s="62">
        <v>1783760</v>
      </c>
      <c r="P1319" s="58">
        <v>312833</v>
      </c>
      <c r="Q1319" s="58">
        <v>-2201725</v>
      </c>
      <c r="R1319" s="58">
        <v>14562330.76923077</v>
      </c>
      <c r="S1319" s="58">
        <v>12360605.76923077</v>
      </c>
      <c r="T1319" s="58">
        <v>470855</v>
      </c>
      <c r="U1319" s="196"/>
      <c r="V1319" s="58"/>
      <c r="W1319" s="58">
        <v>-2158971</v>
      </c>
      <c r="X1319" s="61">
        <v>44904</v>
      </c>
      <c r="Y1319" s="10" t="s">
        <v>60</v>
      </c>
    </row>
    <row r="1320" spans="1:25" ht="14.25" customHeight="1">
      <c r="A1320" s="9">
        <v>2022</v>
      </c>
      <c r="B1320" s="30" t="s">
        <v>2214</v>
      </c>
      <c r="C1320" s="9" t="s">
        <v>53</v>
      </c>
      <c r="D1320" s="9" t="s">
        <v>21</v>
      </c>
      <c r="E1320" s="11" t="s">
        <v>368</v>
      </c>
      <c r="F1320" s="60">
        <v>77364</v>
      </c>
      <c r="G1320" s="9" t="s">
        <v>20</v>
      </c>
      <c r="H1320" s="58">
        <v>2863362</v>
      </c>
      <c r="I1320" s="58">
        <v>-305080</v>
      </c>
      <c r="J1320" s="58">
        <v>6647210</v>
      </c>
      <c r="K1320" s="58">
        <v>38977708</v>
      </c>
      <c r="L1320" s="58">
        <v>21169393</v>
      </c>
      <c r="M1320" s="58">
        <v>7538515</v>
      </c>
      <c r="O1320" s="62">
        <v>4367869</v>
      </c>
      <c r="P1320" s="58">
        <v>2368082</v>
      </c>
      <c r="Q1320" s="58">
        <v>-8368941</v>
      </c>
      <c r="R1320" s="58">
        <v>52502766.624843165</v>
      </c>
      <c r="S1320" s="58">
        <v>44133825.624843165</v>
      </c>
      <c r="T1320" s="58">
        <v>1546929</v>
      </c>
      <c r="U1320" s="196"/>
      <c r="V1320" s="58"/>
      <c r="W1320" s="58">
        <v>4684521</v>
      </c>
      <c r="X1320" s="61">
        <v>45260</v>
      </c>
      <c r="Y1320" s="10" t="s">
        <v>60</v>
      </c>
    </row>
    <row r="1321" spans="1:25" ht="14.25" customHeight="1">
      <c r="A1321" s="9">
        <v>2022</v>
      </c>
      <c r="B1321" s="10" t="s">
        <v>369</v>
      </c>
      <c r="C1321" s="9" t="s">
        <v>190</v>
      </c>
      <c r="D1321" s="9" t="s">
        <v>21</v>
      </c>
      <c r="E1321" s="11" t="s">
        <v>368</v>
      </c>
      <c r="F1321" s="60" t="s">
        <v>367</v>
      </c>
      <c r="G1321" s="9" t="s">
        <v>20</v>
      </c>
      <c r="H1321" s="58">
        <v>14245553</v>
      </c>
      <c r="I1321" s="58">
        <v>-2700</v>
      </c>
      <c r="J1321" s="58">
        <v>12584673</v>
      </c>
      <c r="K1321" s="58">
        <v>8518510</v>
      </c>
      <c r="L1321" s="58">
        <v>15295329</v>
      </c>
      <c r="M1321" s="58">
        <v>14189148</v>
      </c>
      <c r="O1321" s="62">
        <v>15482983</v>
      </c>
      <c r="P1321" s="58">
        <v>2555578</v>
      </c>
      <c r="Q1321" s="58">
        <v>-5491507</v>
      </c>
      <c r="R1321" s="58">
        <v>36538343.450000003</v>
      </c>
      <c r="S1321" s="58">
        <v>31046836.449999999</v>
      </c>
      <c r="T1321" s="58">
        <v>1085244</v>
      </c>
      <c r="U1321" s="196"/>
      <c r="V1321" s="58">
        <v>2376896</v>
      </c>
      <c r="W1321" s="58">
        <v>3672312</v>
      </c>
      <c r="X1321" s="61">
        <v>44907</v>
      </c>
      <c r="Y1321" s="10" t="s">
        <v>60</v>
      </c>
    </row>
    <row r="1322" spans="1:25" ht="14.25" customHeight="1">
      <c r="A1322" s="9">
        <v>2022</v>
      </c>
      <c r="B1322" s="10" t="s">
        <v>1642</v>
      </c>
      <c r="C1322" s="9" t="s">
        <v>55</v>
      </c>
      <c r="D1322" s="9" t="s">
        <v>21</v>
      </c>
      <c r="E1322" s="11" t="s">
        <v>195</v>
      </c>
      <c r="F1322" s="60" t="s">
        <v>57</v>
      </c>
      <c r="G1322" s="9" t="s">
        <v>20</v>
      </c>
      <c r="H1322" s="58">
        <v>25318773</v>
      </c>
      <c r="I1322" s="58">
        <v>-35121996</v>
      </c>
      <c r="J1322" s="58">
        <v>28017833</v>
      </c>
      <c r="K1322" s="58">
        <v>23890833</v>
      </c>
      <c r="L1322" s="58">
        <v>224825646</v>
      </c>
      <c r="M1322" s="58">
        <v>65195486</v>
      </c>
      <c r="N1322" s="57">
        <v>5807318</v>
      </c>
      <c r="O1322" s="62">
        <v>16688473</v>
      </c>
      <c r="P1322" s="58">
        <v>2743460</v>
      </c>
      <c r="Q1322" s="58">
        <v>-98206873</v>
      </c>
      <c r="R1322" s="58">
        <v>596742257</v>
      </c>
      <c r="S1322" s="58">
        <v>498535384</v>
      </c>
      <c r="T1322" s="58">
        <v>21682572</v>
      </c>
      <c r="U1322" s="196">
        <v>208798</v>
      </c>
      <c r="V1322" s="58">
        <v>11683676</v>
      </c>
      <c r="W1322" s="58">
        <v>-114276892</v>
      </c>
      <c r="X1322" s="61">
        <v>45015</v>
      </c>
      <c r="Y1322" s="9"/>
    </row>
    <row r="1323" spans="1:25" ht="14.25" customHeight="1">
      <c r="A1323" s="9">
        <v>2022</v>
      </c>
      <c r="B1323" s="10" t="s">
        <v>366</v>
      </c>
      <c r="C1323" s="9" t="s">
        <v>190</v>
      </c>
      <c r="D1323" s="9" t="s">
        <v>21</v>
      </c>
      <c r="E1323" s="11" t="s">
        <v>195</v>
      </c>
      <c r="F1323" s="60" t="s">
        <v>365</v>
      </c>
      <c r="G1323" s="9" t="s">
        <v>20</v>
      </c>
      <c r="H1323" s="58">
        <v>12152200</v>
      </c>
      <c r="I1323" s="58">
        <v>-3815657</v>
      </c>
      <c r="J1323" s="58">
        <v>34815258</v>
      </c>
      <c r="K1323" s="58"/>
      <c r="L1323" s="58">
        <v>52015870</v>
      </c>
      <c r="M1323" s="58">
        <v>38475890</v>
      </c>
      <c r="N1323" s="57">
        <v>15194112</v>
      </c>
      <c r="O1323" s="62"/>
      <c r="P1323" s="58">
        <v>2908889</v>
      </c>
      <c r="Q1323" s="58">
        <v>-18732000</v>
      </c>
      <c r="R1323" s="58">
        <v>112973063.8</v>
      </c>
      <c r="S1323" s="58">
        <v>94241063.799999997</v>
      </c>
      <c r="T1323" s="58">
        <v>3879172</v>
      </c>
      <c r="U1323" s="196"/>
      <c r="V1323" s="58">
        <v>4821360</v>
      </c>
      <c r="W1323" s="58">
        <v>-17346456</v>
      </c>
      <c r="X1323" s="61">
        <v>45201</v>
      </c>
      <c r="Y1323" s="10" t="s">
        <v>60</v>
      </c>
    </row>
    <row r="1324" spans="1:25" ht="14.25" customHeight="1">
      <c r="A1324" s="9">
        <v>2022</v>
      </c>
      <c r="B1324" s="10" t="s">
        <v>364</v>
      </c>
      <c r="C1324" s="9" t="s">
        <v>190</v>
      </c>
      <c r="D1324" s="9" t="s">
        <v>21</v>
      </c>
      <c r="E1324" s="11" t="s">
        <v>195</v>
      </c>
      <c r="F1324" s="60" t="s">
        <v>363</v>
      </c>
      <c r="G1324" s="9" t="s">
        <v>20</v>
      </c>
      <c r="H1324" s="58">
        <v>1583286</v>
      </c>
      <c r="I1324" s="58">
        <v>-300304</v>
      </c>
      <c r="J1324" s="58">
        <v>11068626</v>
      </c>
      <c r="K1324" s="58">
        <v>25496236</v>
      </c>
      <c r="L1324" s="58">
        <v>12080523</v>
      </c>
      <c r="M1324" s="58">
        <v>10618819</v>
      </c>
      <c r="N1324" s="56">
        <v>2083550</v>
      </c>
      <c r="O1324" s="62"/>
      <c r="P1324" s="58">
        <v>1271822</v>
      </c>
      <c r="Q1324" s="58">
        <v>-4306000</v>
      </c>
      <c r="R1324" s="58">
        <v>28277929.949999999</v>
      </c>
      <c r="S1324" s="58">
        <v>23971929.949999999</v>
      </c>
      <c r="T1324" s="58">
        <v>938711</v>
      </c>
      <c r="U1324" s="196"/>
      <c r="V1324" s="58">
        <v>74340</v>
      </c>
      <c r="W1324" s="58">
        <v>-12391261</v>
      </c>
      <c r="X1324" s="61">
        <v>44587</v>
      </c>
      <c r="Y1324" s="10" t="s">
        <v>60</v>
      </c>
    </row>
    <row r="1325" spans="1:25" ht="14.25" customHeight="1">
      <c r="A1325" s="9">
        <v>2022</v>
      </c>
      <c r="B1325" s="10" t="s">
        <v>362</v>
      </c>
      <c r="C1325" s="9" t="s">
        <v>190</v>
      </c>
      <c r="D1325" s="9" t="s">
        <v>21</v>
      </c>
      <c r="E1325" s="11" t="s">
        <v>28</v>
      </c>
      <c r="F1325" s="60" t="s">
        <v>361</v>
      </c>
      <c r="G1325" s="9" t="s">
        <v>20</v>
      </c>
      <c r="H1325" s="58">
        <v>114870803</v>
      </c>
      <c r="I1325" s="58">
        <v>-21277</v>
      </c>
      <c r="J1325" s="58">
        <v>494150169</v>
      </c>
      <c r="K1325" s="58">
        <v>482614498</v>
      </c>
      <c r="L1325" s="58">
        <v>649785653</v>
      </c>
      <c r="M1325" s="58">
        <v>556627559</v>
      </c>
      <c r="N1325" s="62">
        <v>154180928</v>
      </c>
      <c r="O1325" s="62"/>
      <c r="P1325" s="58">
        <v>43644786</v>
      </c>
      <c r="Q1325" s="58">
        <v>-238794000</v>
      </c>
      <c r="R1325" s="58">
        <v>1607336812.7441258</v>
      </c>
      <c r="S1325" s="58">
        <v>1368542812.7441258</v>
      </c>
      <c r="T1325" s="58">
        <v>52240581</v>
      </c>
      <c r="U1325" s="196">
        <v>-17214.368118242237</v>
      </c>
      <c r="V1325" s="58">
        <v>145081886.63188174</v>
      </c>
      <c r="W1325" s="58">
        <v>-511252991</v>
      </c>
      <c r="X1325" s="61">
        <v>44910</v>
      </c>
      <c r="Y1325" s="9" t="s">
        <v>115</v>
      </c>
    </row>
    <row r="1326" spans="1:25" ht="14.25" customHeight="1">
      <c r="A1326" s="9">
        <v>2022</v>
      </c>
      <c r="B1326" s="10" t="s">
        <v>360</v>
      </c>
      <c r="C1326" s="9" t="s">
        <v>190</v>
      </c>
      <c r="D1326" s="9" t="s">
        <v>21</v>
      </c>
      <c r="E1326" s="11" t="s">
        <v>78</v>
      </c>
      <c r="F1326" s="60" t="s">
        <v>359</v>
      </c>
      <c r="G1326" s="9" t="s">
        <v>20</v>
      </c>
      <c r="H1326" s="58">
        <v>19126567</v>
      </c>
      <c r="I1326" s="58">
        <v>-325001</v>
      </c>
      <c r="J1326" s="58">
        <v>104555666</v>
      </c>
      <c r="K1326" s="58">
        <v>46557445</v>
      </c>
      <c r="L1326" s="58">
        <v>112261814</v>
      </c>
      <c r="M1326" s="58">
        <v>110681306</v>
      </c>
      <c r="N1326" s="57"/>
      <c r="O1326" s="62">
        <v>33422231</v>
      </c>
      <c r="P1326" s="58">
        <v>12107635</v>
      </c>
      <c r="Q1326" s="58">
        <v>-55892197</v>
      </c>
      <c r="R1326" s="58">
        <v>383233360.36184216</v>
      </c>
      <c r="S1326" s="58">
        <v>327341163.36184216</v>
      </c>
      <c r="T1326" s="58">
        <v>11262177</v>
      </c>
      <c r="U1326" s="196"/>
      <c r="V1326" s="58">
        <v>10524500</v>
      </c>
      <c r="W1326" s="58">
        <v>-66315113</v>
      </c>
      <c r="X1326" s="61">
        <v>45008</v>
      </c>
      <c r="Y1326" s="10" t="s">
        <v>60</v>
      </c>
    </row>
    <row r="1327" spans="1:25" ht="14.25" customHeight="1">
      <c r="A1327" s="9">
        <v>2022</v>
      </c>
      <c r="B1327" s="10" t="s">
        <v>358</v>
      </c>
      <c r="C1327" s="9" t="s">
        <v>190</v>
      </c>
      <c r="D1327" s="9" t="s">
        <v>21</v>
      </c>
      <c r="E1327" s="11" t="s">
        <v>151</v>
      </c>
      <c r="F1327" s="60" t="s">
        <v>357</v>
      </c>
      <c r="G1327" s="9" t="s">
        <v>20</v>
      </c>
      <c r="H1327" s="58">
        <v>25721466</v>
      </c>
      <c r="I1327" s="58">
        <v>-7500000</v>
      </c>
      <c r="J1327" s="58">
        <v>30777612</v>
      </c>
      <c r="K1327" s="58">
        <v>32088049</v>
      </c>
      <c r="L1327" s="58">
        <v>44268761</v>
      </c>
      <c r="M1327" s="58">
        <v>37724355</v>
      </c>
      <c r="N1327" s="57">
        <v>30269170</v>
      </c>
      <c r="O1327" s="62">
        <v>1659815</v>
      </c>
      <c r="P1327" s="58">
        <v>4329034</v>
      </c>
      <c r="Q1327" s="58">
        <v>-14531935</v>
      </c>
      <c r="R1327" s="58">
        <v>99900412.326090142</v>
      </c>
      <c r="S1327" s="58">
        <v>85368477.326090142</v>
      </c>
      <c r="T1327" s="58">
        <v>2859581</v>
      </c>
      <c r="U1327" s="196"/>
      <c r="V1327" s="58">
        <v>16014032</v>
      </c>
      <c r="W1327" s="58">
        <v>-8752823</v>
      </c>
      <c r="X1327" s="61">
        <v>45015</v>
      </c>
      <c r="Y1327" s="10" t="s">
        <v>60</v>
      </c>
    </row>
    <row r="1328" spans="1:25" ht="14.25" customHeight="1">
      <c r="A1328" s="9">
        <v>2022</v>
      </c>
      <c r="B1328" s="10" t="s">
        <v>356</v>
      </c>
      <c r="C1328" s="9" t="s">
        <v>190</v>
      </c>
      <c r="D1328" s="9" t="s">
        <v>21</v>
      </c>
      <c r="E1328" s="11" t="s">
        <v>151</v>
      </c>
      <c r="F1328" s="60" t="s">
        <v>355</v>
      </c>
      <c r="G1328" s="9" t="s">
        <v>20</v>
      </c>
      <c r="H1328" s="58">
        <v>13083563</v>
      </c>
      <c r="I1328" s="58">
        <v>-6744170</v>
      </c>
      <c r="J1328" s="58">
        <v>28228048</v>
      </c>
      <c r="K1328" s="58">
        <v>83437</v>
      </c>
      <c r="L1328" s="58">
        <v>34017654</v>
      </c>
      <c r="M1328" s="58">
        <v>33168167</v>
      </c>
      <c r="N1328" s="57">
        <v>11816654</v>
      </c>
      <c r="O1328" s="62">
        <v>3284944</v>
      </c>
      <c r="P1328" s="58">
        <v>2726621</v>
      </c>
      <c r="Q1328" s="58">
        <v>-11479360</v>
      </c>
      <c r="R1328" s="58">
        <v>77930126.097796336</v>
      </c>
      <c r="S1328" s="58">
        <v>66450766.097796336</v>
      </c>
      <c r="T1328" s="58">
        <v>2394969</v>
      </c>
      <c r="U1328" s="196">
        <v>1838068</v>
      </c>
      <c r="V1328" s="58">
        <v>4154405</v>
      </c>
      <c r="W1328" s="58">
        <v>7487505</v>
      </c>
      <c r="X1328" s="61">
        <v>44998</v>
      </c>
      <c r="Y1328" s="10" t="s">
        <v>60</v>
      </c>
    </row>
    <row r="1329" spans="1:25" ht="14.25" customHeight="1">
      <c r="A1329" s="9">
        <v>2022</v>
      </c>
      <c r="B1329" s="10" t="s">
        <v>77</v>
      </c>
      <c r="C1329" s="9" t="s">
        <v>54</v>
      </c>
      <c r="D1329" s="9" t="s">
        <v>21</v>
      </c>
      <c r="E1329" s="11" t="s">
        <v>76</v>
      </c>
      <c r="F1329" s="60">
        <v>99090</v>
      </c>
      <c r="G1329" s="9" t="s">
        <v>20</v>
      </c>
      <c r="H1329" s="58">
        <v>5799400</v>
      </c>
      <c r="I1329" s="58">
        <v>-142788</v>
      </c>
      <c r="J1329" s="58">
        <v>9252039</v>
      </c>
      <c r="K1329" s="58">
        <v>8159848</v>
      </c>
      <c r="L1329" s="58">
        <v>21480803</v>
      </c>
      <c r="M1329" s="58">
        <v>10351819</v>
      </c>
      <c r="N1329" s="57"/>
      <c r="O1329" s="62">
        <v>14860386</v>
      </c>
      <c r="P1329" s="58">
        <v>8828254</v>
      </c>
      <c r="Q1329" s="58"/>
      <c r="R1329" s="58"/>
      <c r="S1329" s="58"/>
      <c r="T1329" s="58"/>
      <c r="U1329" s="196"/>
      <c r="V1329" s="58"/>
      <c r="W1329" s="58">
        <v>5289510</v>
      </c>
      <c r="X1329" s="61">
        <v>45290</v>
      </c>
      <c r="Y1329" s="9"/>
    </row>
    <row r="1330" spans="1:25" ht="14.25" customHeight="1">
      <c r="A1330" s="9">
        <v>2022</v>
      </c>
      <c r="B1330" s="10" t="s">
        <v>75</v>
      </c>
      <c r="C1330" s="9" t="s">
        <v>54</v>
      </c>
      <c r="D1330" s="9" t="s">
        <v>21</v>
      </c>
      <c r="E1330" s="11" t="s">
        <v>74</v>
      </c>
      <c r="F1330" s="60">
        <v>99091</v>
      </c>
      <c r="G1330" s="9" t="s">
        <v>20</v>
      </c>
      <c r="H1330" s="58">
        <v>1832541</v>
      </c>
      <c r="I1330" s="58"/>
      <c r="J1330" s="58">
        <v>3775094</v>
      </c>
      <c r="K1330" s="58">
        <v>23884</v>
      </c>
      <c r="L1330" s="58">
        <v>3794928</v>
      </c>
      <c r="M1330" s="58">
        <v>3939186</v>
      </c>
      <c r="N1330" s="57"/>
      <c r="O1330" s="62">
        <v>1136263</v>
      </c>
      <c r="P1330" s="58">
        <v>582077</v>
      </c>
      <c r="Q1330" s="58">
        <v>-166519</v>
      </c>
      <c r="R1330" s="58">
        <v>2452415.3169999998</v>
      </c>
      <c r="S1330" s="58">
        <v>2285896.3169999998</v>
      </c>
      <c r="T1330" s="58">
        <v>135180</v>
      </c>
      <c r="U1330" s="196"/>
      <c r="V1330" s="58"/>
      <c r="W1330" s="58">
        <v>1757902</v>
      </c>
      <c r="X1330" s="61">
        <v>45016</v>
      </c>
      <c r="Y1330" s="10" t="s">
        <v>60</v>
      </c>
    </row>
    <row r="1331" spans="1:25" ht="14.25" customHeight="1">
      <c r="A1331" s="9">
        <v>2022</v>
      </c>
      <c r="B1331" s="10" t="s">
        <v>354</v>
      </c>
      <c r="C1331" s="9" t="s">
        <v>190</v>
      </c>
      <c r="D1331" s="9" t="s">
        <v>21</v>
      </c>
      <c r="E1331" s="11" t="s">
        <v>76</v>
      </c>
      <c r="F1331" s="60" t="s">
        <v>353</v>
      </c>
      <c r="G1331" s="9" t="s">
        <v>20</v>
      </c>
      <c r="H1331" s="58">
        <v>15003244</v>
      </c>
      <c r="I1331" s="58">
        <v>-297272</v>
      </c>
      <c r="J1331" s="58">
        <v>79659568</v>
      </c>
      <c r="K1331" s="58">
        <v>230553438</v>
      </c>
      <c r="L1331" s="58">
        <v>114128841</v>
      </c>
      <c r="M1331" s="58">
        <v>83272219</v>
      </c>
      <c r="N1331" s="57">
        <v>19458351</v>
      </c>
      <c r="O1331" s="62"/>
      <c r="P1331" s="58">
        <v>5585245</v>
      </c>
      <c r="Q1331" s="58">
        <v>-37680000</v>
      </c>
      <c r="R1331" s="58">
        <v>189716208.79177198</v>
      </c>
      <c r="S1331" s="58">
        <v>152036208.79177198</v>
      </c>
      <c r="T1331" s="58">
        <v>8307809</v>
      </c>
      <c r="U1331" s="196"/>
      <c r="V1331" s="58">
        <v>4634086</v>
      </c>
      <c r="W1331" s="58">
        <v>-49037481</v>
      </c>
      <c r="X1331" s="61">
        <v>45013</v>
      </c>
      <c r="Y1331" s="10" t="s">
        <v>60</v>
      </c>
    </row>
    <row r="1332" spans="1:25" ht="14.25" customHeight="1">
      <c r="A1332" s="9">
        <v>2022</v>
      </c>
      <c r="B1332" s="10" t="s">
        <v>352</v>
      </c>
      <c r="C1332" s="9" t="s">
        <v>190</v>
      </c>
      <c r="D1332" s="9" t="s">
        <v>21</v>
      </c>
      <c r="E1332" s="11" t="s">
        <v>71</v>
      </c>
      <c r="F1332" s="60" t="s">
        <v>351</v>
      </c>
      <c r="G1332" s="9" t="s">
        <v>20</v>
      </c>
      <c r="H1332" s="58">
        <v>23093438</v>
      </c>
      <c r="I1332" s="58">
        <v>-6650000</v>
      </c>
      <c r="J1332" s="58">
        <v>101581848</v>
      </c>
      <c r="K1332" s="58">
        <v>78828226</v>
      </c>
      <c r="L1332" s="58">
        <v>119656466</v>
      </c>
      <c r="M1332" s="58">
        <v>109518727</v>
      </c>
      <c r="N1332" s="57"/>
      <c r="O1332" s="62">
        <v>36170029</v>
      </c>
      <c r="P1332" s="58">
        <v>12274111</v>
      </c>
      <c r="Q1332" s="58">
        <v>-47402476</v>
      </c>
      <c r="R1332" s="58">
        <v>329277136.5131579</v>
      </c>
      <c r="S1332" s="58">
        <v>281874660.5131579</v>
      </c>
      <c r="T1332" s="58">
        <v>9998507</v>
      </c>
      <c r="U1332" s="196">
        <v>6370304</v>
      </c>
      <c r="V1332" s="58">
        <v>8400473</v>
      </c>
      <c r="W1332" s="58">
        <v>-42635066</v>
      </c>
      <c r="X1332" s="61">
        <v>44958</v>
      </c>
      <c r="Y1332" s="10" t="s">
        <v>60</v>
      </c>
    </row>
    <row r="1333" spans="1:25" ht="14.25" customHeight="1">
      <c r="A1333" s="9">
        <v>2022</v>
      </c>
      <c r="B1333" s="9" t="s">
        <v>1714</v>
      </c>
      <c r="C1333" s="9" t="s">
        <v>53</v>
      </c>
      <c r="D1333" s="9" t="s">
        <v>21</v>
      </c>
      <c r="E1333" s="11" t="s">
        <v>151</v>
      </c>
      <c r="F1333" s="60">
        <v>78092</v>
      </c>
      <c r="G1333" s="9" t="s">
        <v>20</v>
      </c>
      <c r="H1333" s="58">
        <v>12552606</v>
      </c>
      <c r="I1333" s="58">
        <v>-805236</v>
      </c>
      <c r="J1333" s="58">
        <v>9609873</v>
      </c>
      <c r="K1333" s="58">
        <v>2724357</v>
      </c>
      <c r="L1333" s="58">
        <v>23873473</v>
      </c>
      <c r="M1333" s="58">
        <v>11480653</v>
      </c>
      <c r="N1333" s="57"/>
      <c r="O1333" s="62">
        <v>11495254</v>
      </c>
      <c r="P1333" s="58">
        <v>566096</v>
      </c>
      <c r="Q1333" s="58">
        <v>-2813824</v>
      </c>
      <c r="R1333" s="58">
        <v>24383223.570190653</v>
      </c>
      <c r="S1333" s="58">
        <v>21569399.570190653</v>
      </c>
      <c r="T1333" s="58">
        <v>977228</v>
      </c>
      <c r="U1333" s="196"/>
      <c r="V1333" s="58"/>
      <c r="W1333" s="58">
        <v>11851695</v>
      </c>
      <c r="X1333" s="61">
        <v>45013</v>
      </c>
      <c r="Y1333" s="10" t="s">
        <v>60</v>
      </c>
    </row>
    <row r="1334" spans="1:25" ht="14.25" customHeight="1">
      <c r="A1334" s="9">
        <v>2022</v>
      </c>
      <c r="B1334" s="10" t="s">
        <v>1641</v>
      </c>
      <c r="C1334" s="9" t="s">
        <v>55</v>
      </c>
      <c r="D1334" s="9" t="s">
        <v>21</v>
      </c>
      <c r="E1334" s="11" t="s">
        <v>123</v>
      </c>
      <c r="F1334" s="60" t="s">
        <v>57</v>
      </c>
      <c r="G1334" s="9" t="s">
        <v>20</v>
      </c>
      <c r="H1334" s="58">
        <v>19818964</v>
      </c>
      <c r="I1334" s="58">
        <v>-16004387</v>
      </c>
      <c r="J1334" s="58">
        <v>19105358</v>
      </c>
      <c r="K1334" s="58">
        <v>10945748</v>
      </c>
      <c r="L1334" s="58">
        <v>172815906</v>
      </c>
      <c r="M1334" s="58">
        <v>39900165</v>
      </c>
      <c r="N1334" s="57"/>
      <c r="O1334" s="62">
        <v>13071371</v>
      </c>
      <c r="P1334" s="58">
        <v>13817067</v>
      </c>
      <c r="Q1334" s="58">
        <v>-68450006</v>
      </c>
      <c r="R1334" s="58">
        <v>367849991</v>
      </c>
      <c r="S1334" s="58">
        <v>299399985</v>
      </c>
      <c r="T1334" s="58">
        <v>12203924</v>
      </c>
      <c r="U1334" s="196"/>
      <c r="V1334" s="58">
        <v>1999598</v>
      </c>
      <c r="W1334" s="58">
        <v>-67865940</v>
      </c>
      <c r="X1334" s="61">
        <v>45009</v>
      </c>
      <c r="Y1334" s="9"/>
    </row>
    <row r="1335" spans="1:25" ht="14.25" customHeight="1">
      <c r="A1335" s="9">
        <v>2022</v>
      </c>
      <c r="B1335" s="10" t="s">
        <v>350</v>
      </c>
      <c r="C1335" s="9" t="s">
        <v>190</v>
      </c>
      <c r="D1335" s="9" t="s">
        <v>21</v>
      </c>
      <c r="E1335" s="11" t="s">
        <v>123</v>
      </c>
      <c r="F1335" s="60" t="s">
        <v>349</v>
      </c>
      <c r="G1335" s="9" t="s">
        <v>20</v>
      </c>
      <c r="H1335" s="58">
        <v>7653190</v>
      </c>
      <c r="I1335" s="58">
        <v>-20000</v>
      </c>
      <c r="J1335" s="58">
        <v>22204590</v>
      </c>
      <c r="K1335" s="58">
        <v>355217</v>
      </c>
      <c r="L1335" s="58">
        <v>37915771</v>
      </c>
      <c r="M1335" s="58">
        <v>25313106</v>
      </c>
      <c r="N1335" s="57"/>
      <c r="O1335" s="62">
        <v>10580420</v>
      </c>
      <c r="P1335" s="58">
        <v>2871014</v>
      </c>
      <c r="Q1335" s="58">
        <v>-14499178</v>
      </c>
      <c r="R1335" s="58">
        <v>86208090.789473698</v>
      </c>
      <c r="S1335" s="58">
        <v>71708912.789473698</v>
      </c>
      <c r="T1335" s="58">
        <v>2622006</v>
      </c>
      <c r="U1335" s="196"/>
      <c r="V1335" s="58"/>
      <c r="W1335" s="58">
        <v>-8785697</v>
      </c>
      <c r="X1335" s="61">
        <v>45016</v>
      </c>
      <c r="Y1335" s="10" t="s">
        <v>60</v>
      </c>
    </row>
    <row r="1336" spans="1:25" ht="14.25" customHeight="1">
      <c r="A1336" s="9">
        <v>2022</v>
      </c>
      <c r="B1336" s="9" t="s">
        <v>1713</v>
      </c>
      <c r="C1336" s="9" t="s">
        <v>53</v>
      </c>
      <c r="D1336" s="9" t="s">
        <v>21</v>
      </c>
      <c r="E1336" s="11" t="s">
        <v>63</v>
      </c>
      <c r="F1336" s="60">
        <v>78120</v>
      </c>
      <c r="G1336" s="9" t="s">
        <v>20</v>
      </c>
      <c r="H1336" s="58">
        <v>99232632</v>
      </c>
      <c r="I1336" s="58">
        <v>-26797648</v>
      </c>
      <c r="J1336" s="58">
        <v>78847725</v>
      </c>
      <c r="K1336" s="58">
        <v>17646479</v>
      </c>
      <c r="L1336" s="58">
        <v>185461077</v>
      </c>
      <c r="M1336" s="58">
        <v>130524655</v>
      </c>
      <c r="N1336" s="57"/>
      <c r="O1336" s="62">
        <v>115638122</v>
      </c>
      <c r="P1336" s="58">
        <v>18660487</v>
      </c>
      <c r="Q1336" s="58">
        <v>-28528517</v>
      </c>
      <c r="R1336" s="58">
        <v>143574641</v>
      </c>
      <c r="S1336" s="58">
        <v>115046124</v>
      </c>
      <c r="T1336" s="58">
        <v>5268509</v>
      </c>
      <c r="U1336" s="196">
        <v>16645996</v>
      </c>
      <c r="V1336" s="58">
        <v>20623566</v>
      </c>
      <c r="W1336" s="58">
        <v>113101411</v>
      </c>
      <c r="X1336" s="61">
        <v>45015</v>
      </c>
      <c r="Y1336" s="9"/>
    </row>
    <row r="1337" spans="1:25" ht="14.25" customHeight="1">
      <c r="A1337" s="9">
        <v>2022</v>
      </c>
      <c r="B1337" s="10" t="s">
        <v>348</v>
      </c>
      <c r="C1337" s="9" t="s">
        <v>190</v>
      </c>
      <c r="D1337" s="9" t="s">
        <v>21</v>
      </c>
      <c r="E1337" s="11" t="s">
        <v>63</v>
      </c>
      <c r="F1337" s="60" t="s">
        <v>347</v>
      </c>
      <c r="G1337" s="9" t="s">
        <v>20</v>
      </c>
      <c r="H1337" s="58">
        <v>90821887</v>
      </c>
      <c r="I1337" s="58">
        <v>-2579444</v>
      </c>
      <c r="J1337" s="58">
        <v>332480649</v>
      </c>
      <c r="K1337" s="58">
        <v>228031288</v>
      </c>
      <c r="L1337" s="58">
        <v>401844665</v>
      </c>
      <c r="M1337" s="58">
        <v>354901545</v>
      </c>
      <c r="O1337" s="62">
        <v>115937868</v>
      </c>
      <c r="P1337" s="58">
        <v>20061927</v>
      </c>
      <c r="Q1337" s="58">
        <v>-177814214</v>
      </c>
      <c r="R1337" s="58">
        <v>1227427560.3238869</v>
      </c>
      <c r="S1337" s="58">
        <v>1049613346.3238868</v>
      </c>
      <c r="T1337" s="58">
        <v>35268653</v>
      </c>
      <c r="U1337" s="196"/>
      <c r="V1337" s="58">
        <v>33350163</v>
      </c>
      <c r="W1337" s="58">
        <v>-146165769</v>
      </c>
      <c r="X1337" s="61">
        <v>45044</v>
      </c>
      <c r="Y1337" s="10" t="s">
        <v>60</v>
      </c>
    </row>
    <row r="1338" spans="1:25" ht="14.25" customHeight="1">
      <c r="A1338" s="9">
        <v>2022</v>
      </c>
      <c r="B1338" s="10" t="s">
        <v>2217</v>
      </c>
      <c r="C1338" s="9" t="s">
        <v>53</v>
      </c>
      <c r="D1338" s="9" t="s">
        <v>21</v>
      </c>
      <c r="E1338" s="11" t="s">
        <v>34</v>
      </c>
      <c r="F1338" s="60" t="s">
        <v>5565</v>
      </c>
      <c r="G1338" s="9" t="s">
        <v>20</v>
      </c>
      <c r="H1338" s="58">
        <v>23133974</v>
      </c>
      <c r="I1338" s="58">
        <v>-3323</v>
      </c>
      <c r="J1338" s="58">
        <v>14453573</v>
      </c>
      <c r="K1338" s="58">
        <v>417699</v>
      </c>
      <c r="L1338" s="58">
        <v>25520769</v>
      </c>
      <c r="M1338" s="58">
        <v>15508711</v>
      </c>
      <c r="N1338" s="57"/>
      <c r="O1338" s="62">
        <v>21042206</v>
      </c>
      <c r="P1338" s="58">
        <v>2262811</v>
      </c>
      <c r="Q1338" s="58">
        <v>-5923527</v>
      </c>
      <c r="R1338" s="58">
        <v>34240040.462427735</v>
      </c>
      <c r="S1338" s="58">
        <v>28316513.462427735</v>
      </c>
      <c r="T1338" s="58">
        <v>1059496</v>
      </c>
      <c r="U1338" s="196">
        <v>1960224</v>
      </c>
      <c r="V1338" s="58">
        <v>9733124</v>
      </c>
      <c r="W1338" s="58">
        <v>5329990</v>
      </c>
      <c r="X1338" s="61">
        <v>45050</v>
      </c>
      <c r="Y1338" s="10" t="s">
        <v>60</v>
      </c>
    </row>
    <row r="1339" spans="1:25" ht="14.25" customHeight="1">
      <c r="A1339" s="9">
        <v>2022</v>
      </c>
      <c r="B1339" s="10" t="s">
        <v>346</v>
      </c>
      <c r="C1339" s="9" t="s">
        <v>190</v>
      </c>
      <c r="D1339" s="9" t="s">
        <v>21</v>
      </c>
      <c r="E1339" s="11" t="s">
        <v>34</v>
      </c>
      <c r="F1339" s="60" t="s">
        <v>345</v>
      </c>
      <c r="G1339" s="9" t="s">
        <v>20</v>
      </c>
      <c r="H1339" s="58">
        <v>24599829</v>
      </c>
      <c r="I1339" s="58">
        <v>-2265759</v>
      </c>
      <c r="J1339" s="58">
        <v>69246416</v>
      </c>
      <c r="K1339" s="58">
        <v>106809344</v>
      </c>
      <c r="L1339" s="58">
        <v>89753729</v>
      </c>
      <c r="M1339" s="58">
        <v>76921384</v>
      </c>
      <c r="N1339" s="57"/>
      <c r="O1339" s="62">
        <v>33987204</v>
      </c>
      <c r="P1339" s="58">
        <v>9377812</v>
      </c>
      <c r="Q1339" s="58">
        <v>-38281606</v>
      </c>
      <c r="R1339" s="58">
        <v>252161753.76113361</v>
      </c>
      <c r="S1339" s="58">
        <v>213880147.76113361</v>
      </c>
      <c r="T1339" s="58">
        <v>7603813</v>
      </c>
      <c r="U1339" s="196"/>
      <c r="V1339" s="58">
        <v>31041475</v>
      </c>
      <c r="W1339" s="58">
        <v>-40761428</v>
      </c>
      <c r="X1339" s="61">
        <v>45099</v>
      </c>
      <c r="Y1339" s="10" t="s">
        <v>60</v>
      </c>
    </row>
    <row r="1340" spans="1:25" ht="14.25" customHeight="1">
      <c r="A1340" s="9">
        <v>2022</v>
      </c>
      <c r="B1340" s="30" t="s">
        <v>5232</v>
      </c>
      <c r="C1340" s="9" t="s">
        <v>190</v>
      </c>
      <c r="D1340" s="9" t="s">
        <v>21</v>
      </c>
      <c r="E1340" s="11" t="s">
        <v>105</v>
      </c>
      <c r="F1340" s="60" t="s">
        <v>5450</v>
      </c>
      <c r="G1340" s="9" t="s">
        <v>20</v>
      </c>
      <c r="H1340" s="58">
        <v>4937311</v>
      </c>
      <c r="I1340" s="58">
        <v>-445999</v>
      </c>
      <c r="J1340" s="58">
        <v>27820331</v>
      </c>
      <c r="K1340" s="58">
        <v>33176484</v>
      </c>
      <c r="L1340" s="58">
        <v>31350019</v>
      </c>
      <c r="M1340" s="58">
        <v>29942968</v>
      </c>
      <c r="N1340" s="57">
        <v>8401165</v>
      </c>
      <c r="O1340" s="62"/>
      <c r="P1340" s="58">
        <v>2399431</v>
      </c>
      <c r="Q1340" s="58">
        <v>-15266441</v>
      </c>
      <c r="R1340" s="58">
        <v>104007548</v>
      </c>
      <c r="S1340" s="58">
        <v>88741107</v>
      </c>
      <c r="T1340" s="58">
        <v>3023475</v>
      </c>
      <c r="U1340" s="196"/>
      <c r="V1340" s="58"/>
      <c r="W1340" s="58">
        <v>-15215709</v>
      </c>
      <c r="X1340" s="61">
        <v>44999</v>
      </c>
      <c r="Y1340" s="10" t="s">
        <v>60</v>
      </c>
    </row>
    <row r="1341" spans="1:25" ht="14.25" customHeight="1">
      <c r="A1341" s="9">
        <v>2022</v>
      </c>
      <c r="B1341" s="10" t="s">
        <v>344</v>
      </c>
      <c r="C1341" s="9" t="s">
        <v>190</v>
      </c>
      <c r="D1341" s="9" t="s">
        <v>21</v>
      </c>
      <c r="E1341" s="11" t="s">
        <v>149</v>
      </c>
      <c r="F1341" s="60" t="s">
        <v>343</v>
      </c>
      <c r="G1341" s="9" t="s">
        <v>20</v>
      </c>
      <c r="H1341" s="58">
        <v>6425264</v>
      </c>
      <c r="I1341" s="58"/>
      <c r="J1341" s="58">
        <v>12652928</v>
      </c>
      <c r="K1341" s="58">
        <v>3812558</v>
      </c>
      <c r="L1341" s="58">
        <v>15444130</v>
      </c>
      <c r="M1341" s="58">
        <v>14620714</v>
      </c>
      <c r="N1341" s="57">
        <v>9411174</v>
      </c>
      <c r="O1341" s="62"/>
      <c r="P1341" s="58">
        <v>2389180</v>
      </c>
      <c r="Q1341" s="58">
        <v>-6897851</v>
      </c>
      <c r="R1341" s="58">
        <v>44358750.424053289</v>
      </c>
      <c r="S1341" s="58">
        <v>37460899.424053289</v>
      </c>
      <c r="T1341" s="58">
        <v>1261821</v>
      </c>
      <c r="U1341" s="196">
        <v>3251404</v>
      </c>
      <c r="V1341" s="58">
        <v>5760625</v>
      </c>
      <c r="W1341" s="58">
        <v>-7160192</v>
      </c>
      <c r="X1341" s="61">
        <v>44929</v>
      </c>
      <c r="Y1341" s="10" t="s">
        <v>60</v>
      </c>
    </row>
    <row r="1342" spans="1:25" ht="14.25" customHeight="1">
      <c r="A1342" s="9">
        <v>2022</v>
      </c>
      <c r="B1342" s="10" t="s">
        <v>73</v>
      </c>
      <c r="C1342" s="9" t="s">
        <v>54</v>
      </c>
      <c r="D1342" s="9" t="s">
        <v>21</v>
      </c>
      <c r="E1342" s="11" t="s">
        <v>34</v>
      </c>
      <c r="F1342" s="60">
        <v>99092</v>
      </c>
      <c r="G1342" s="9" t="s">
        <v>20</v>
      </c>
      <c r="H1342" s="58">
        <v>2154290</v>
      </c>
      <c r="I1342" s="58"/>
      <c r="J1342" s="58">
        <v>31859142</v>
      </c>
      <c r="K1342" s="58">
        <v>337273</v>
      </c>
      <c r="L1342" s="58">
        <v>34843634</v>
      </c>
      <c r="M1342" s="58">
        <v>36519259</v>
      </c>
      <c r="O1342" s="62">
        <v>4723783</v>
      </c>
      <c r="P1342" s="58">
        <v>32398025</v>
      </c>
      <c r="Q1342" s="58"/>
      <c r="R1342" s="58"/>
      <c r="S1342" s="58"/>
      <c r="T1342" s="58"/>
      <c r="U1342" s="196"/>
      <c r="V1342" s="58"/>
      <c r="W1342" s="58">
        <v>2146246</v>
      </c>
      <c r="X1342" s="61">
        <v>45015</v>
      </c>
      <c r="Y1342" s="9"/>
    </row>
    <row r="1343" spans="1:25" ht="14.25" customHeight="1">
      <c r="A1343" s="51">
        <v>2022</v>
      </c>
      <c r="B1343" s="132" t="s">
        <v>342</v>
      </c>
      <c r="C1343" s="51" t="s">
        <v>190</v>
      </c>
      <c r="D1343" s="51" t="s">
        <v>21</v>
      </c>
      <c r="E1343" s="51" t="s">
        <v>178</v>
      </c>
      <c r="F1343" s="127" t="s">
        <v>341</v>
      </c>
      <c r="G1343" s="51" t="s">
        <v>20</v>
      </c>
      <c r="H1343" s="128">
        <v>7178212</v>
      </c>
      <c r="I1343" s="128"/>
      <c r="J1343" s="128">
        <v>23750396</v>
      </c>
      <c r="K1343" s="128">
        <v>5958744</v>
      </c>
      <c r="L1343" s="128">
        <v>33176759</v>
      </c>
      <c r="M1343" s="128">
        <v>27931653</v>
      </c>
      <c r="N1343" s="134">
        <v>12312621</v>
      </c>
      <c r="O1343" s="130"/>
      <c r="P1343" s="128">
        <v>2540655</v>
      </c>
      <c r="Q1343" s="128">
        <v>-12603304</v>
      </c>
      <c r="R1343" s="128">
        <v>84622967.940419152</v>
      </c>
      <c r="S1343" s="128">
        <v>72019663.940419152</v>
      </c>
      <c r="T1343" s="128">
        <v>2410187</v>
      </c>
      <c r="U1343" s="196"/>
      <c r="V1343" s="128">
        <v>2352260</v>
      </c>
      <c r="W1343" s="128">
        <v>-3014171</v>
      </c>
      <c r="X1343" s="131">
        <v>44908</v>
      </c>
      <c r="Y1343" s="132" t="s">
        <v>60</v>
      </c>
    </row>
    <row r="1344" spans="1:25" ht="14.25" customHeight="1">
      <c r="A1344" s="9">
        <v>2022</v>
      </c>
      <c r="B1344" s="9" t="s">
        <v>1712</v>
      </c>
      <c r="C1344" s="9" t="s">
        <v>53</v>
      </c>
      <c r="D1344" s="9" t="s">
        <v>21</v>
      </c>
      <c r="E1344" s="11" t="s">
        <v>65</v>
      </c>
      <c r="F1344" s="60">
        <v>78582</v>
      </c>
      <c r="G1344" s="9" t="s">
        <v>20</v>
      </c>
      <c r="H1344" s="58">
        <v>144858797</v>
      </c>
      <c r="I1344" s="58">
        <v>-3695491</v>
      </c>
      <c r="J1344" s="58">
        <v>87789727</v>
      </c>
      <c r="K1344" s="58">
        <v>14379047</v>
      </c>
      <c r="L1344" s="58">
        <v>200662679</v>
      </c>
      <c r="M1344" s="58">
        <v>93434915</v>
      </c>
      <c r="N1344" s="57"/>
      <c r="O1344" s="62">
        <v>163884711</v>
      </c>
      <c r="P1344" s="58">
        <v>12800493</v>
      </c>
      <c r="Q1344" s="58">
        <v>-32668750</v>
      </c>
      <c r="R1344" s="58">
        <v>335388706</v>
      </c>
      <c r="S1344" s="58">
        <v>302719956</v>
      </c>
      <c r="T1344" s="58">
        <v>9345041</v>
      </c>
      <c r="U1344" s="196">
        <v>25356790</v>
      </c>
      <c r="V1344" s="58">
        <v>27683664</v>
      </c>
      <c r="W1344" s="58">
        <v>233847185</v>
      </c>
      <c r="X1344" s="61">
        <v>45015</v>
      </c>
      <c r="Y1344" s="9"/>
    </row>
    <row r="1345" spans="1:25" ht="14.25" customHeight="1">
      <c r="A1345" s="51">
        <v>2022</v>
      </c>
      <c r="B1345" s="126" t="s">
        <v>5401</v>
      </c>
      <c r="C1345" s="51" t="s">
        <v>190</v>
      </c>
      <c r="D1345" s="51" t="s">
        <v>21</v>
      </c>
      <c r="E1345" s="51" t="s">
        <v>149</v>
      </c>
      <c r="F1345" s="127" t="s">
        <v>5521</v>
      </c>
      <c r="G1345" s="51" t="s">
        <v>20</v>
      </c>
      <c r="H1345" s="128">
        <v>905778</v>
      </c>
      <c r="I1345" s="128">
        <v>-8750</v>
      </c>
      <c r="J1345" s="128">
        <v>1742971</v>
      </c>
      <c r="K1345" s="128">
        <v>3569897</v>
      </c>
      <c r="L1345" s="128">
        <v>2082098</v>
      </c>
      <c r="M1345" s="128">
        <v>1770578</v>
      </c>
      <c r="N1345" s="130">
        <v>1075859</v>
      </c>
      <c r="O1345" s="130"/>
      <c r="P1345" s="128">
        <v>93903</v>
      </c>
      <c r="Q1345" s="128">
        <v>-722557</v>
      </c>
      <c r="R1345" s="128">
        <v>4754502</v>
      </c>
      <c r="S1345" s="128">
        <v>4031945</v>
      </c>
      <c r="T1345" s="128">
        <v>161405</v>
      </c>
      <c r="U1345" s="196"/>
      <c r="V1345" s="128"/>
      <c r="W1345" s="128">
        <v>-21821</v>
      </c>
      <c r="X1345" s="131">
        <v>44904</v>
      </c>
      <c r="Y1345" s="132" t="s">
        <v>60</v>
      </c>
    </row>
    <row r="1346" spans="1:25" ht="14.25" customHeight="1">
      <c r="A1346" s="51">
        <v>2022</v>
      </c>
      <c r="B1346" s="132" t="s">
        <v>340</v>
      </c>
      <c r="C1346" s="51" t="s">
        <v>190</v>
      </c>
      <c r="D1346" s="51" t="s">
        <v>21</v>
      </c>
      <c r="E1346" s="51" t="s">
        <v>149</v>
      </c>
      <c r="F1346" s="127" t="s">
        <v>339</v>
      </c>
      <c r="G1346" s="51" t="s">
        <v>20</v>
      </c>
      <c r="H1346" s="128">
        <v>4920895</v>
      </c>
      <c r="I1346" s="128"/>
      <c r="J1346" s="128">
        <v>7980434</v>
      </c>
      <c r="K1346" s="128">
        <v>5621930</v>
      </c>
      <c r="L1346" s="128">
        <v>9869458</v>
      </c>
      <c r="M1346" s="128">
        <v>9467412</v>
      </c>
      <c r="N1346" s="133">
        <v>6357124</v>
      </c>
      <c r="O1346" s="130"/>
      <c r="P1346" s="128">
        <v>1209692</v>
      </c>
      <c r="Q1346" s="128">
        <v>-3811641</v>
      </c>
      <c r="R1346" s="128">
        <v>25663493.2744767</v>
      </c>
      <c r="S1346" s="128">
        <v>21851852.2744767</v>
      </c>
      <c r="T1346" s="128">
        <v>761444</v>
      </c>
      <c r="U1346" s="196">
        <v>121060</v>
      </c>
      <c r="V1346" s="128">
        <v>678920</v>
      </c>
      <c r="W1346" s="128">
        <v>-1111368</v>
      </c>
      <c r="X1346" s="131">
        <v>44972</v>
      </c>
      <c r="Y1346" s="132" t="s">
        <v>60</v>
      </c>
    </row>
    <row r="1347" spans="1:25" ht="14.25" customHeight="1">
      <c r="A1347" s="9">
        <v>2022</v>
      </c>
      <c r="B1347" s="9" t="s">
        <v>1711</v>
      </c>
      <c r="C1347" s="9" t="s">
        <v>53</v>
      </c>
      <c r="D1347" s="9" t="s">
        <v>21</v>
      </c>
      <c r="E1347" s="11" t="s">
        <v>34</v>
      </c>
      <c r="F1347" s="60" t="s">
        <v>1710</v>
      </c>
      <c r="G1347" s="9" t="s">
        <v>20</v>
      </c>
      <c r="H1347" s="58">
        <v>50210284</v>
      </c>
      <c r="I1347" s="58">
        <v>-13953985</v>
      </c>
      <c r="J1347" s="58">
        <v>207264282</v>
      </c>
      <c r="K1347" s="58">
        <v>480457507</v>
      </c>
      <c r="L1347" s="58">
        <v>428919770</v>
      </c>
      <c r="M1347" s="58">
        <v>231932442</v>
      </c>
      <c r="N1347" s="58">
        <v>1587334</v>
      </c>
      <c r="O1347" s="62">
        <v>32149903</v>
      </c>
      <c r="P1347" s="58">
        <v>10544782</v>
      </c>
      <c r="Q1347" s="58">
        <v>65132651</v>
      </c>
      <c r="R1347" s="58">
        <v>1759858122</v>
      </c>
      <c r="S1347" s="58">
        <v>1824990773</v>
      </c>
      <c r="T1347" s="58">
        <v>31256774</v>
      </c>
      <c r="U1347" s="196">
        <v>38801953</v>
      </c>
      <c r="V1347" s="58">
        <v>77615790</v>
      </c>
      <c r="W1347" s="58">
        <v>-373681983</v>
      </c>
      <c r="X1347" s="61">
        <v>45009</v>
      </c>
      <c r="Y1347" s="9"/>
    </row>
    <row r="1348" spans="1:25" ht="14.25" customHeight="1">
      <c r="A1348" s="9">
        <v>2022</v>
      </c>
      <c r="B1348" s="10" t="s">
        <v>338</v>
      </c>
      <c r="C1348" s="9" t="s">
        <v>190</v>
      </c>
      <c r="D1348" s="9" t="s">
        <v>21</v>
      </c>
      <c r="E1348" s="11" t="s">
        <v>34</v>
      </c>
      <c r="F1348" s="60" t="s">
        <v>337</v>
      </c>
      <c r="G1348" s="9" t="s">
        <v>20</v>
      </c>
      <c r="H1348" s="58">
        <v>62437033</v>
      </c>
      <c r="I1348" s="58"/>
      <c r="J1348" s="58">
        <v>298972775</v>
      </c>
      <c r="K1348" s="58">
        <v>493349229</v>
      </c>
      <c r="L1348" s="58">
        <v>349378151</v>
      </c>
      <c r="M1348" s="58">
        <v>308634725</v>
      </c>
      <c r="O1348" s="62">
        <v>89001211</v>
      </c>
      <c r="P1348" s="58">
        <v>30658358</v>
      </c>
      <c r="Q1348" s="58">
        <v>-161035734</v>
      </c>
      <c r="R1348" s="58">
        <v>1085502646</v>
      </c>
      <c r="S1348" s="58">
        <v>924466912.20000005</v>
      </c>
      <c r="T1348" s="58">
        <v>31842317</v>
      </c>
      <c r="U1348" s="196">
        <v>-10242.27778</v>
      </c>
      <c r="V1348" s="58">
        <v>4484154</v>
      </c>
      <c r="W1348" s="58">
        <v>-221219073</v>
      </c>
      <c r="X1348" s="61">
        <v>44979</v>
      </c>
      <c r="Y1348" s="9" t="s">
        <v>115</v>
      </c>
    </row>
    <row r="1349" spans="1:25" ht="14.25" customHeight="1">
      <c r="A1349" s="9">
        <v>2022</v>
      </c>
      <c r="B1349" s="9" t="s">
        <v>1709</v>
      </c>
      <c r="C1349" s="9" t="s">
        <v>53</v>
      </c>
      <c r="D1349" s="9" t="s">
        <v>21</v>
      </c>
      <c r="E1349" s="11" t="s">
        <v>109</v>
      </c>
      <c r="F1349" s="60">
        <v>80238</v>
      </c>
      <c r="G1349" s="9" t="s">
        <v>20</v>
      </c>
      <c r="H1349" s="58">
        <v>33701718</v>
      </c>
      <c r="I1349" s="58">
        <v>-43730949</v>
      </c>
      <c r="J1349" s="58">
        <v>85323527</v>
      </c>
      <c r="K1349" s="58">
        <v>70686216</v>
      </c>
      <c r="L1349" s="58">
        <v>309328911</v>
      </c>
      <c r="M1349" s="58">
        <v>131830770</v>
      </c>
      <c r="N1349" s="57"/>
      <c r="O1349" s="62">
        <v>21334028</v>
      </c>
      <c r="P1349" s="58">
        <v>5598835</v>
      </c>
      <c r="Q1349" s="58">
        <v>-53984743</v>
      </c>
      <c r="R1349" s="58">
        <v>410861167</v>
      </c>
      <c r="S1349" s="58">
        <v>356876424</v>
      </c>
      <c r="T1349" s="58">
        <v>14336954</v>
      </c>
      <c r="U1349" s="196"/>
      <c r="V1349" s="58">
        <v>7055491</v>
      </c>
      <c r="W1349" s="58">
        <v>136610811</v>
      </c>
      <c r="X1349" s="61">
        <v>45000</v>
      </c>
      <c r="Y1349" s="9"/>
    </row>
    <row r="1350" spans="1:25" ht="14.25" customHeight="1">
      <c r="A1350" s="9">
        <v>2022</v>
      </c>
      <c r="B1350" s="10" t="s">
        <v>336</v>
      </c>
      <c r="C1350" s="9" t="s">
        <v>190</v>
      </c>
      <c r="D1350" s="9" t="s">
        <v>21</v>
      </c>
      <c r="E1350" s="11" t="s">
        <v>109</v>
      </c>
      <c r="F1350" s="60" t="s">
        <v>335</v>
      </c>
      <c r="G1350" s="9" t="s">
        <v>20</v>
      </c>
      <c r="H1350" s="58">
        <v>62728696</v>
      </c>
      <c r="I1350" s="58"/>
      <c r="J1350" s="58">
        <v>190254024</v>
      </c>
      <c r="K1350" s="58">
        <v>143441857</v>
      </c>
      <c r="L1350" s="58">
        <v>221174439</v>
      </c>
      <c r="M1350" s="58">
        <v>195655395</v>
      </c>
      <c r="O1350" s="62">
        <v>87374487</v>
      </c>
      <c r="P1350" s="58">
        <v>27033081</v>
      </c>
      <c r="Q1350" s="58">
        <v>-92076547</v>
      </c>
      <c r="R1350" s="58">
        <v>622522380.20000005</v>
      </c>
      <c r="S1350" s="58">
        <v>530445833.19999999</v>
      </c>
      <c r="T1350" s="58">
        <v>19123245</v>
      </c>
      <c r="U1350" s="196">
        <v>-5936.2301589999997</v>
      </c>
      <c r="V1350" s="58">
        <v>22665872</v>
      </c>
      <c r="W1350" s="58">
        <v>-98426827</v>
      </c>
      <c r="X1350" s="61">
        <v>44993</v>
      </c>
      <c r="Y1350" s="9" t="s">
        <v>115</v>
      </c>
    </row>
    <row r="1351" spans="1:25" ht="14.25" customHeight="1">
      <c r="A1351" s="51">
        <v>2022</v>
      </c>
      <c r="B1351" s="132" t="s">
        <v>72</v>
      </c>
      <c r="C1351" s="51" t="s">
        <v>54</v>
      </c>
      <c r="D1351" s="51" t="s">
        <v>21</v>
      </c>
      <c r="E1351" s="51" t="s">
        <v>71</v>
      </c>
      <c r="F1351" s="127">
        <v>99093</v>
      </c>
      <c r="G1351" s="51" t="s">
        <v>20</v>
      </c>
      <c r="H1351" s="128"/>
      <c r="I1351" s="128"/>
      <c r="J1351" s="128">
        <v>9095056</v>
      </c>
      <c r="K1351" s="128">
        <v>675415</v>
      </c>
      <c r="L1351" s="128">
        <v>44821657</v>
      </c>
      <c r="M1351" s="128">
        <v>8737694</v>
      </c>
      <c r="N1351" s="133"/>
      <c r="O1351" s="130">
        <v>4838288</v>
      </c>
      <c r="P1351" s="128">
        <v>7411978</v>
      </c>
      <c r="Q1351" s="128">
        <v>433976</v>
      </c>
      <c r="R1351" s="128">
        <v>-5370990.0990099022</v>
      </c>
      <c r="S1351" s="128">
        <v>-4937014.0990099022</v>
      </c>
      <c r="T1351" s="128">
        <v>192251</v>
      </c>
      <c r="U1351" s="196">
        <v>33336</v>
      </c>
      <c r="V1351" s="128">
        <v>659957</v>
      </c>
      <c r="W1351" s="128"/>
      <c r="X1351" s="131">
        <v>44945</v>
      </c>
      <c r="Y1351" s="132" t="s">
        <v>60</v>
      </c>
    </row>
    <row r="1352" spans="1:25" ht="14.25" customHeight="1">
      <c r="A1352" s="9">
        <v>2022</v>
      </c>
      <c r="B1352" s="10" t="s">
        <v>5402</v>
      </c>
      <c r="C1352" s="10" t="s">
        <v>190</v>
      </c>
      <c r="D1352" s="9" t="s">
        <v>21</v>
      </c>
      <c r="E1352" s="11" t="s">
        <v>253</v>
      </c>
      <c r="F1352" s="60" t="s">
        <v>5724</v>
      </c>
      <c r="G1352" s="9" t="s">
        <v>20</v>
      </c>
      <c r="H1352" s="58">
        <v>1918661</v>
      </c>
      <c r="I1352" s="58">
        <v>-858</v>
      </c>
      <c r="J1352" s="58">
        <v>3460714</v>
      </c>
      <c r="K1352" s="58">
        <v>1006394</v>
      </c>
      <c r="L1352" s="58">
        <v>4253667</v>
      </c>
      <c r="M1352" s="58">
        <v>3809215</v>
      </c>
      <c r="N1352" s="57">
        <v>2898691</v>
      </c>
      <c r="O1352" s="62"/>
      <c r="P1352" s="58">
        <v>509923</v>
      </c>
      <c r="Q1352" s="58">
        <v>-1477138</v>
      </c>
      <c r="R1352" s="58">
        <v>10258051.6463621</v>
      </c>
      <c r="S1352" s="58">
        <v>8780913.6463620998</v>
      </c>
      <c r="T1352" s="58">
        <v>296971</v>
      </c>
      <c r="U1352" s="196"/>
      <c r="V1352" s="58">
        <v>740725</v>
      </c>
      <c r="W1352" s="58">
        <v>-805792</v>
      </c>
      <c r="X1352" s="61">
        <v>44910</v>
      </c>
      <c r="Y1352" s="10" t="s">
        <v>60</v>
      </c>
    </row>
    <row r="1353" spans="1:25" ht="14.25" customHeight="1">
      <c r="A1353" s="9">
        <v>2022</v>
      </c>
      <c r="B1353" s="10" t="s">
        <v>334</v>
      </c>
      <c r="C1353" s="9" t="s">
        <v>190</v>
      </c>
      <c r="D1353" s="9" t="s">
        <v>21</v>
      </c>
      <c r="E1353" s="11" t="s">
        <v>90</v>
      </c>
      <c r="F1353" s="60" t="s">
        <v>333</v>
      </c>
      <c r="G1353" s="9" t="s">
        <v>20</v>
      </c>
      <c r="H1353" s="58">
        <v>15171624</v>
      </c>
      <c r="I1353" s="58">
        <v>-2137138</v>
      </c>
      <c r="J1353" s="58">
        <v>64834489</v>
      </c>
      <c r="K1353" s="58">
        <v>28144458</v>
      </c>
      <c r="L1353" s="58">
        <v>77791338</v>
      </c>
      <c r="M1353" s="58">
        <v>69113416</v>
      </c>
      <c r="O1353" s="62">
        <v>24917472</v>
      </c>
      <c r="P1353" s="58">
        <v>8390025</v>
      </c>
      <c r="Q1353" s="58">
        <v>-35936046</v>
      </c>
      <c r="R1353" s="58">
        <v>240489515</v>
      </c>
      <c r="S1353" s="58">
        <v>204553469</v>
      </c>
      <c r="T1353" s="58">
        <v>7116625</v>
      </c>
      <c r="U1353" s="196">
        <v>2274.4022580000001</v>
      </c>
      <c r="V1353" s="58">
        <v>2006475</v>
      </c>
      <c r="W1353" s="58">
        <v>-38473368</v>
      </c>
      <c r="X1353" s="61">
        <v>45014</v>
      </c>
      <c r="Y1353" s="9" t="s">
        <v>115</v>
      </c>
    </row>
    <row r="1354" spans="1:25" ht="14.25" customHeight="1">
      <c r="A1354" s="9">
        <v>2022</v>
      </c>
      <c r="B1354" s="10" t="s">
        <v>5189</v>
      </c>
      <c r="C1354" s="10" t="s">
        <v>190</v>
      </c>
      <c r="D1354" s="9" t="s">
        <v>21</v>
      </c>
      <c r="E1354" s="11" t="s">
        <v>49</v>
      </c>
      <c r="F1354" s="60" t="s">
        <v>5725</v>
      </c>
      <c r="G1354" s="9" t="s">
        <v>20</v>
      </c>
      <c r="H1354" s="58">
        <v>797899</v>
      </c>
      <c r="I1354" s="58">
        <v>-50000</v>
      </c>
      <c r="J1354" s="58">
        <v>1061395</v>
      </c>
      <c r="K1354" s="58">
        <v>10925</v>
      </c>
      <c r="L1354" s="58">
        <v>1258698</v>
      </c>
      <c r="M1354" s="58">
        <v>1242442</v>
      </c>
      <c r="O1354" s="62">
        <v>988067</v>
      </c>
      <c r="P1354" s="58">
        <v>178961</v>
      </c>
      <c r="Q1354" s="58">
        <v>-423604</v>
      </c>
      <c r="R1354" s="58">
        <v>2894887.4493927127</v>
      </c>
      <c r="S1354" s="58">
        <v>2471283.4493927127</v>
      </c>
      <c r="T1354" s="58">
        <v>72954</v>
      </c>
      <c r="U1354" s="196"/>
      <c r="V1354" s="58"/>
      <c r="W1354" s="58">
        <v>210610</v>
      </c>
      <c r="X1354" s="61">
        <v>45006</v>
      </c>
      <c r="Y1354" s="10" t="s">
        <v>60</v>
      </c>
    </row>
    <row r="1355" spans="1:25" ht="14.25" customHeight="1">
      <c r="A1355" s="51">
        <v>2022</v>
      </c>
      <c r="B1355" s="126" t="s">
        <v>5533</v>
      </c>
      <c r="C1355" s="51" t="s">
        <v>190</v>
      </c>
      <c r="D1355" s="51" t="s">
        <v>21</v>
      </c>
      <c r="E1355" s="51" t="s">
        <v>127</v>
      </c>
      <c r="F1355" s="127" t="s">
        <v>5534</v>
      </c>
      <c r="G1355" s="51" t="s">
        <v>20</v>
      </c>
      <c r="H1355" s="128">
        <v>1056997</v>
      </c>
      <c r="I1355" s="128">
        <v>-19150</v>
      </c>
      <c r="J1355" s="128">
        <v>2583942</v>
      </c>
      <c r="K1355" s="128">
        <v>2581093</v>
      </c>
      <c r="L1355" s="128">
        <v>3168937</v>
      </c>
      <c r="M1355" s="128">
        <v>2854292</v>
      </c>
      <c r="N1355" s="134">
        <v>1432941</v>
      </c>
      <c r="O1355" s="130"/>
      <c r="P1355" s="128">
        <v>252072</v>
      </c>
      <c r="Q1355" s="128">
        <v>-1204778</v>
      </c>
      <c r="R1355" s="128">
        <v>7975664</v>
      </c>
      <c r="S1355" s="128">
        <v>6770886</v>
      </c>
      <c r="T1355" s="128">
        <v>226877</v>
      </c>
      <c r="U1355" s="196"/>
      <c r="V1355" s="128">
        <v>305183</v>
      </c>
      <c r="W1355" s="128">
        <v>-232554</v>
      </c>
      <c r="X1355" s="131">
        <v>45007</v>
      </c>
      <c r="Y1355" s="132" t="s">
        <v>60</v>
      </c>
    </row>
    <row r="1356" spans="1:25" ht="14.25" customHeight="1">
      <c r="A1356" s="9">
        <v>2022</v>
      </c>
      <c r="B1356" s="10" t="s">
        <v>332</v>
      </c>
      <c r="C1356" s="9" t="s">
        <v>190</v>
      </c>
      <c r="D1356" s="9" t="s">
        <v>21</v>
      </c>
      <c r="E1356" s="11" t="s">
        <v>51</v>
      </c>
      <c r="F1356" s="60" t="s">
        <v>331</v>
      </c>
      <c r="G1356" s="9" t="s">
        <v>20</v>
      </c>
      <c r="H1356" s="58">
        <v>2262876</v>
      </c>
      <c r="I1356" s="58">
        <v>-50500</v>
      </c>
      <c r="J1356" s="58">
        <v>11492216</v>
      </c>
      <c r="K1356" s="58">
        <v>37375</v>
      </c>
      <c r="L1356" s="58">
        <v>14553074</v>
      </c>
      <c r="M1356" s="58">
        <v>11958651</v>
      </c>
      <c r="O1356" s="62">
        <v>3571341</v>
      </c>
      <c r="P1356" s="58">
        <v>2200959</v>
      </c>
      <c r="Q1356" s="58">
        <v>-4954669</v>
      </c>
      <c r="R1356" s="58">
        <v>31832414.98</v>
      </c>
      <c r="S1356" s="58">
        <v>26877745.98</v>
      </c>
      <c r="T1356" s="58">
        <v>975294</v>
      </c>
      <c r="U1356" s="196">
        <v>-247.7301587</v>
      </c>
      <c r="V1356" s="58">
        <v>743369</v>
      </c>
      <c r="W1356" s="58">
        <v>-6332371</v>
      </c>
      <c r="X1356" s="61">
        <v>45051</v>
      </c>
      <c r="Y1356" s="9" t="s">
        <v>115</v>
      </c>
    </row>
    <row r="1357" spans="1:25" ht="14.25" customHeight="1">
      <c r="A1357" s="9">
        <v>2022</v>
      </c>
      <c r="B1357" s="10" t="s">
        <v>5387</v>
      </c>
      <c r="C1357" s="10" t="s">
        <v>190</v>
      </c>
      <c r="D1357" s="9" t="s">
        <v>21</v>
      </c>
      <c r="E1357" s="11" t="s">
        <v>51</v>
      </c>
      <c r="F1357" s="60" t="s">
        <v>5726</v>
      </c>
      <c r="G1357" s="9" t="s">
        <v>20</v>
      </c>
      <c r="H1357" s="58">
        <v>512979</v>
      </c>
      <c r="I1357" s="58"/>
      <c r="J1357" s="58">
        <v>343494</v>
      </c>
      <c r="K1357" s="58"/>
      <c r="L1357" s="58">
        <v>426460</v>
      </c>
      <c r="M1357" s="58">
        <v>431187</v>
      </c>
      <c r="N1357" s="58"/>
      <c r="O1357" s="62">
        <v>628804</v>
      </c>
      <c r="P1357" s="58">
        <v>16431</v>
      </c>
      <c r="Q1357" s="58">
        <v>-173625</v>
      </c>
      <c r="R1357" s="58">
        <v>1024830.3643724697</v>
      </c>
      <c r="S1357" s="58">
        <v>851205.36437246972</v>
      </c>
      <c r="T1357" s="58">
        <v>26547</v>
      </c>
      <c r="U1357" s="196">
        <v>-5</v>
      </c>
      <c r="V1357" s="58">
        <v>597</v>
      </c>
      <c r="W1357" s="58">
        <v>326566</v>
      </c>
      <c r="X1357" s="61">
        <v>45009</v>
      </c>
      <c r="Y1357" s="10" t="s">
        <v>5444</v>
      </c>
    </row>
    <row r="1358" spans="1:25" ht="14.25" customHeight="1">
      <c r="A1358" s="9">
        <v>2022</v>
      </c>
      <c r="B1358" s="10" t="s">
        <v>46</v>
      </c>
      <c r="C1358" s="9" t="s">
        <v>55</v>
      </c>
      <c r="D1358" s="9" t="s">
        <v>21</v>
      </c>
      <c r="E1358" s="11">
        <v>105</v>
      </c>
      <c r="F1358" s="60" t="s">
        <v>57</v>
      </c>
      <c r="G1358" s="9" t="s">
        <v>20</v>
      </c>
      <c r="H1358" s="58">
        <v>472337</v>
      </c>
      <c r="I1358" s="58">
        <v>-1400045</v>
      </c>
      <c r="J1358" s="58">
        <v>24180428</v>
      </c>
      <c r="K1358" s="58">
        <v>11191862</v>
      </c>
      <c r="L1358" s="58">
        <v>71942216</v>
      </c>
      <c r="M1358" s="58">
        <v>21805239</v>
      </c>
      <c r="N1358" s="57"/>
      <c r="O1358" s="62">
        <v>3442968</v>
      </c>
      <c r="P1358" s="58">
        <v>8049668</v>
      </c>
      <c r="Q1358" s="58">
        <v>-47433028</v>
      </c>
      <c r="R1358" s="58">
        <v>126360497</v>
      </c>
      <c r="S1358" s="58">
        <v>78927469</v>
      </c>
      <c r="T1358" s="58">
        <v>7131060</v>
      </c>
      <c r="U1358" s="196">
        <v>10248942</v>
      </c>
      <c r="V1358" s="58">
        <v>49611852</v>
      </c>
      <c r="W1358" s="58">
        <v>-83512408</v>
      </c>
      <c r="X1358" s="58">
        <v>45203</v>
      </c>
      <c r="Y1358" s="58" t="s">
        <v>61</v>
      </c>
    </row>
    <row r="1359" spans="1:25" ht="14.25" customHeight="1">
      <c r="A1359" s="51">
        <v>2022</v>
      </c>
      <c r="B1359" s="132" t="s">
        <v>330</v>
      </c>
      <c r="C1359" s="51" t="s">
        <v>190</v>
      </c>
      <c r="D1359" s="51" t="s">
        <v>21</v>
      </c>
      <c r="E1359" s="51" t="s">
        <v>51</v>
      </c>
      <c r="F1359" s="127" t="s">
        <v>329</v>
      </c>
      <c r="G1359" s="51" t="s">
        <v>20</v>
      </c>
      <c r="H1359" s="128">
        <v>2929455</v>
      </c>
      <c r="I1359" s="128"/>
      <c r="J1359" s="128">
        <v>7075080</v>
      </c>
      <c r="K1359" s="128">
        <v>29862</v>
      </c>
      <c r="L1359" s="128">
        <v>11267816</v>
      </c>
      <c r="M1359" s="128">
        <v>7689980</v>
      </c>
      <c r="N1359" s="129"/>
      <c r="O1359" s="130">
        <v>4173780</v>
      </c>
      <c r="P1359" s="128">
        <v>1755494</v>
      </c>
      <c r="Q1359" s="128">
        <v>-3177668</v>
      </c>
      <c r="R1359" s="128">
        <v>18395799.190000001</v>
      </c>
      <c r="S1359" s="128">
        <v>15218131.189999999</v>
      </c>
      <c r="T1359" s="128">
        <v>622561</v>
      </c>
      <c r="U1359" s="196">
        <v>-71.936507939999998</v>
      </c>
      <c r="V1359" s="128">
        <v>173360</v>
      </c>
      <c r="W1359" s="128">
        <v>-1107768</v>
      </c>
      <c r="X1359" s="131">
        <v>45028</v>
      </c>
      <c r="Y1359" s="51" t="s">
        <v>115</v>
      </c>
    </row>
    <row r="1360" spans="1:25" ht="14.25" customHeight="1">
      <c r="A1360" s="9">
        <v>2022</v>
      </c>
      <c r="B1360" s="10" t="s">
        <v>70</v>
      </c>
      <c r="C1360" s="9" t="s">
        <v>54</v>
      </c>
      <c r="D1360" s="9" t="s">
        <v>21</v>
      </c>
      <c r="E1360" s="11" t="s">
        <v>51</v>
      </c>
      <c r="F1360" s="60">
        <v>99094</v>
      </c>
      <c r="G1360" s="9" t="s">
        <v>20</v>
      </c>
      <c r="H1360" s="58">
        <v>-37448</v>
      </c>
      <c r="I1360" s="58"/>
      <c r="J1360" s="58">
        <v>3529464</v>
      </c>
      <c r="K1360" s="58">
        <v>103703</v>
      </c>
      <c r="L1360" s="58">
        <v>3600452</v>
      </c>
      <c r="M1360" s="58">
        <v>3805469</v>
      </c>
      <c r="N1360" s="57">
        <v>45367</v>
      </c>
      <c r="O1360" s="62"/>
      <c r="P1360" s="58">
        <v>899808</v>
      </c>
      <c r="Q1360" s="58"/>
      <c r="R1360" s="58"/>
      <c r="S1360" s="58"/>
      <c r="T1360" s="58"/>
      <c r="U1360" s="196"/>
      <c r="V1360" s="58"/>
      <c r="W1360" s="58">
        <v>66545</v>
      </c>
      <c r="X1360" s="61">
        <v>45147</v>
      </c>
      <c r="Y1360" s="9"/>
    </row>
    <row r="1361" spans="1:25" ht="14.25" customHeight="1">
      <c r="A1361" s="9">
        <v>2022</v>
      </c>
      <c r="B1361" s="10" t="s">
        <v>328</v>
      </c>
      <c r="C1361" s="9" t="s">
        <v>190</v>
      </c>
      <c r="D1361" s="9" t="s">
        <v>21</v>
      </c>
      <c r="E1361" s="11" t="s">
        <v>327</v>
      </c>
      <c r="F1361" s="60" t="s">
        <v>326</v>
      </c>
      <c r="G1361" s="9" t="s">
        <v>20</v>
      </c>
      <c r="H1361" s="58">
        <v>13399139</v>
      </c>
      <c r="I1361" s="58">
        <v>-1629422</v>
      </c>
      <c r="J1361" s="58">
        <v>7984282</v>
      </c>
      <c r="K1361" s="58">
        <v>250828</v>
      </c>
      <c r="L1361" s="58">
        <v>9315371</v>
      </c>
      <c r="M1361" s="58">
        <v>9041872</v>
      </c>
      <c r="N1361" s="57">
        <v>13845031</v>
      </c>
      <c r="O1361" s="62"/>
      <c r="P1361" s="58">
        <v>1672758</v>
      </c>
      <c r="Q1361" s="58">
        <v>-3336017</v>
      </c>
      <c r="R1361" s="58">
        <v>21823797.407245953</v>
      </c>
      <c r="S1361" s="58">
        <v>18487780.407245953</v>
      </c>
      <c r="T1361" s="58">
        <v>634046</v>
      </c>
      <c r="U1361" s="196">
        <v>1479908</v>
      </c>
      <c r="V1361" s="58">
        <v>1612588</v>
      </c>
      <c r="W1361" s="58">
        <v>-4203898</v>
      </c>
      <c r="X1361" s="61">
        <v>44939</v>
      </c>
      <c r="Y1361" s="10" t="s">
        <v>60</v>
      </c>
    </row>
    <row r="1362" spans="1:25" ht="14.25" customHeight="1">
      <c r="A1362" s="9">
        <v>2022</v>
      </c>
      <c r="B1362" s="10" t="s">
        <v>2220</v>
      </c>
      <c r="C1362" s="9" t="s">
        <v>5582</v>
      </c>
      <c r="D1362" s="9" t="s">
        <v>21</v>
      </c>
      <c r="E1362" s="11" t="s">
        <v>68</v>
      </c>
      <c r="F1362" s="60" t="s">
        <v>5592</v>
      </c>
      <c r="G1362" s="9" t="s">
        <v>20</v>
      </c>
      <c r="H1362" s="58">
        <v>53073572</v>
      </c>
      <c r="I1362" s="58">
        <v>-5467520</v>
      </c>
      <c r="J1362" s="58">
        <v>23175899</v>
      </c>
      <c r="K1362" s="58">
        <v>13006346</v>
      </c>
      <c r="L1362" s="58">
        <v>66574583</v>
      </c>
      <c r="M1362" s="58">
        <v>38212446</v>
      </c>
      <c r="N1362" s="57"/>
      <c r="O1362" s="62">
        <v>51048417</v>
      </c>
      <c r="P1362" s="58">
        <v>1985762</v>
      </c>
      <c r="Q1362" s="58">
        <v>-7578234</v>
      </c>
      <c r="R1362" s="58">
        <v>64715918</v>
      </c>
      <c r="S1362" s="58">
        <v>57137684</v>
      </c>
      <c r="T1362" s="58">
        <v>2567091</v>
      </c>
      <c r="U1362" s="196">
        <v>1378494</v>
      </c>
      <c r="V1362" s="58">
        <v>2573371</v>
      </c>
      <c r="W1362" s="58">
        <v>71795704</v>
      </c>
      <c r="X1362" s="61">
        <v>45138</v>
      </c>
      <c r="Y1362" s="10" t="s">
        <v>60</v>
      </c>
    </row>
    <row r="1363" spans="1:25" ht="14.25" customHeight="1">
      <c r="A1363" s="9">
        <v>2022</v>
      </c>
      <c r="B1363" s="10" t="s">
        <v>69</v>
      </c>
      <c r="C1363" s="9" t="s">
        <v>54</v>
      </c>
      <c r="D1363" s="9" t="s">
        <v>21</v>
      </c>
      <c r="E1363" s="11" t="s">
        <v>68</v>
      </c>
      <c r="F1363" s="60">
        <v>99095</v>
      </c>
      <c r="G1363" s="9" t="s">
        <v>20</v>
      </c>
      <c r="H1363" s="58">
        <v>6124180</v>
      </c>
      <c r="I1363" s="58"/>
      <c r="J1363" s="58">
        <v>12029407</v>
      </c>
      <c r="K1363" s="58">
        <v>16847617</v>
      </c>
      <c r="L1363" s="58">
        <v>12396247</v>
      </c>
      <c r="M1363" s="58">
        <v>11581727</v>
      </c>
      <c r="N1363" s="62">
        <v>5765171</v>
      </c>
      <c r="O1363" s="62"/>
      <c r="P1363" s="58">
        <v>1449140</v>
      </c>
      <c r="Q1363" s="58"/>
      <c r="R1363" s="58"/>
      <c r="S1363" s="58"/>
      <c r="T1363" s="58"/>
      <c r="U1363" s="196"/>
      <c r="V1363" s="58"/>
      <c r="W1363" s="58">
        <v>5833412</v>
      </c>
      <c r="X1363" s="61">
        <v>45044</v>
      </c>
      <c r="Y1363" s="9"/>
    </row>
    <row r="1364" spans="1:25" ht="14.25" customHeight="1">
      <c r="A1364" s="9">
        <v>2022</v>
      </c>
      <c r="B1364" s="9" t="s">
        <v>1708</v>
      </c>
      <c r="C1364" s="9" t="s">
        <v>53</v>
      </c>
      <c r="D1364" s="9" t="s">
        <v>21</v>
      </c>
      <c r="E1364" s="11" t="s">
        <v>149</v>
      </c>
      <c r="F1364" s="60">
        <v>80644</v>
      </c>
      <c r="G1364" s="9" t="s">
        <v>20</v>
      </c>
      <c r="H1364" s="58">
        <v>44165268</v>
      </c>
      <c r="I1364" s="58">
        <v>-5196473</v>
      </c>
      <c r="J1364" s="58">
        <v>60099575</v>
      </c>
      <c r="K1364" s="58">
        <v>215252082</v>
      </c>
      <c r="L1364" s="58">
        <v>135642268</v>
      </c>
      <c r="M1364" s="58">
        <v>61684818</v>
      </c>
      <c r="N1364" s="57"/>
      <c r="O1364" s="62">
        <v>34512401</v>
      </c>
      <c r="P1364" s="58">
        <v>11778663</v>
      </c>
      <c r="Q1364" s="58">
        <v>-41371864</v>
      </c>
      <c r="R1364" s="58">
        <v>263421765</v>
      </c>
      <c r="S1364" s="58">
        <v>222049901</v>
      </c>
      <c r="T1364" s="58">
        <v>8544904</v>
      </c>
      <c r="U1364" s="196"/>
      <c r="V1364" s="58">
        <v>3152446</v>
      </c>
      <c r="W1364" s="58">
        <v>127327748</v>
      </c>
      <c r="X1364" s="61">
        <v>45069</v>
      </c>
      <c r="Y1364" s="10" t="s">
        <v>60</v>
      </c>
    </row>
    <row r="1365" spans="1:25" ht="14.25" customHeight="1">
      <c r="A1365" s="9">
        <v>2022</v>
      </c>
      <c r="B1365" s="10" t="s">
        <v>325</v>
      </c>
      <c r="C1365" s="9" t="s">
        <v>190</v>
      </c>
      <c r="D1365" s="9" t="s">
        <v>21</v>
      </c>
      <c r="E1365" s="11" t="s">
        <v>149</v>
      </c>
      <c r="F1365" s="60" t="s">
        <v>324</v>
      </c>
      <c r="G1365" s="9" t="s">
        <v>20</v>
      </c>
      <c r="H1365" s="58">
        <v>45449668</v>
      </c>
      <c r="I1365" s="58"/>
      <c r="J1365" s="58">
        <v>135450905</v>
      </c>
      <c r="K1365" s="58">
        <v>7745702</v>
      </c>
      <c r="L1365" s="58">
        <v>155648320</v>
      </c>
      <c r="M1365" s="58">
        <v>151712759</v>
      </c>
      <c r="N1365" s="57">
        <v>62221249</v>
      </c>
      <c r="O1365" s="62"/>
      <c r="P1365" s="58">
        <v>17128628</v>
      </c>
      <c r="Q1365" s="58">
        <v>-66576561</v>
      </c>
      <c r="R1365" s="58">
        <v>476061569.31342095</v>
      </c>
      <c r="S1365" s="58">
        <v>409485008.31342095</v>
      </c>
      <c r="T1365" s="58">
        <v>12781272</v>
      </c>
      <c r="U1365" s="196">
        <v>6980975</v>
      </c>
      <c r="V1365" s="58">
        <v>22835233</v>
      </c>
      <c r="W1365" s="58">
        <v>-36235627</v>
      </c>
      <c r="X1365" s="61">
        <v>44937</v>
      </c>
      <c r="Y1365" s="10" t="s">
        <v>60</v>
      </c>
    </row>
    <row r="1366" spans="1:25" ht="14.25" customHeight="1">
      <c r="A1366" s="9">
        <v>2022</v>
      </c>
      <c r="B1366" s="10" t="s">
        <v>1640</v>
      </c>
      <c r="C1366" s="9" t="s">
        <v>55</v>
      </c>
      <c r="D1366" s="9" t="s">
        <v>21</v>
      </c>
      <c r="E1366" s="11" t="s">
        <v>149</v>
      </c>
      <c r="F1366" s="60" t="s">
        <v>57</v>
      </c>
      <c r="G1366" s="9" t="s">
        <v>20</v>
      </c>
      <c r="H1366" s="58">
        <v>172778000</v>
      </c>
      <c r="I1366" s="58">
        <v>-49646000</v>
      </c>
      <c r="J1366" s="58">
        <v>846850000</v>
      </c>
      <c r="K1366" s="58">
        <v>423485000</v>
      </c>
      <c r="L1366" s="58">
        <v>1032599000</v>
      </c>
      <c r="M1366" s="58">
        <v>720871000</v>
      </c>
      <c r="N1366" s="57">
        <v>1102000</v>
      </c>
      <c r="O1366" s="62">
        <v>462280000</v>
      </c>
      <c r="P1366" s="58">
        <v>192291000</v>
      </c>
      <c r="Q1366" s="58">
        <v>-248056000</v>
      </c>
      <c r="R1366" s="58">
        <v>2050049587</v>
      </c>
      <c r="S1366" s="58">
        <v>1801993587</v>
      </c>
      <c r="T1366" s="58">
        <v>33586000</v>
      </c>
      <c r="U1366" s="196"/>
      <c r="V1366" s="58">
        <v>27037000</v>
      </c>
      <c r="W1366" s="58">
        <v>-270368000</v>
      </c>
      <c r="X1366" s="61">
        <v>44925</v>
      </c>
      <c r="Y1366" s="10" t="s">
        <v>60</v>
      </c>
    </row>
    <row r="1367" spans="1:25" ht="14.25" customHeight="1">
      <c r="A1367" s="9">
        <v>2022</v>
      </c>
      <c r="B1367" s="10" t="s">
        <v>5749</v>
      </c>
      <c r="C1367" s="10" t="s">
        <v>190</v>
      </c>
      <c r="D1367" s="9" t="s">
        <v>21</v>
      </c>
      <c r="E1367" s="11" t="s">
        <v>149</v>
      </c>
      <c r="F1367" s="60" t="s">
        <v>322</v>
      </c>
      <c r="G1367" s="9" t="s">
        <v>20</v>
      </c>
      <c r="H1367" s="58">
        <v>36060482</v>
      </c>
      <c r="I1367" s="58">
        <v>-458636</v>
      </c>
      <c r="J1367" s="58">
        <v>171591931</v>
      </c>
      <c r="K1367" s="58">
        <v>41964503</v>
      </c>
      <c r="L1367" s="58">
        <v>283751192</v>
      </c>
      <c r="M1367" s="58">
        <v>171371263</v>
      </c>
      <c r="N1367" s="57"/>
      <c r="O1367" s="62">
        <v>60333751</v>
      </c>
      <c r="P1367" s="58">
        <v>20816696</v>
      </c>
      <c r="Q1367" s="58">
        <v>-84219608</v>
      </c>
      <c r="R1367" s="58">
        <v>519140304.60526323</v>
      </c>
      <c r="S1367" s="58">
        <v>434920696.60526323</v>
      </c>
      <c r="T1367" s="58">
        <v>19962197</v>
      </c>
      <c r="U1367" s="196">
        <v>24137340</v>
      </c>
      <c r="V1367" s="58">
        <v>46726262</v>
      </c>
      <c r="W1367" s="58">
        <v>-71306485</v>
      </c>
      <c r="X1367" s="61">
        <v>44907</v>
      </c>
      <c r="Y1367" s="10" t="s">
        <v>60</v>
      </c>
    </row>
    <row r="1368" spans="1:25" ht="14.25" customHeight="1">
      <c r="A1368" s="70">
        <v>2023</v>
      </c>
      <c r="B1368" s="71" t="s">
        <v>1087</v>
      </c>
      <c r="C1368" s="70" t="s">
        <v>190</v>
      </c>
      <c r="D1368" s="70" t="s">
        <v>21</v>
      </c>
      <c r="E1368" s="11" t="s">
        <v>109</v>
      </c>
      <c r="F1368" s="60" t="s">
        <v>5577</v>
      </c>
      <c r="G1368" s="70" t="s">
        <v>20</v>
      </c>
      <c r="H1368" s="108">
        <v>9815042</v>
      </c>
      <c r="I1368" s="108"/>
      <c r="J1368" s="108">
        <v>30313822</v>
      </c>
      <c r="K1368" s="108">
        <v>49553979</v>
      </c>
      <c r="L1368" s="108">
        <v>42248259</v>
      </c>
      <c r="M1368" s="108">
        <v>36436099</v>
      </c>
      <c r="N1368" s="67"/>
      <c r="O1368" s="67">
        <v>18657704</v>
      </c>
      <c r="P1368" s="108">
        <v>2662753</v>
      </c>
      <c r="Q1368" s="108">
        <v>-20229327</v>
      </c>
      <c r="R1368" s="108">
        <v>93002277.687755406</v>
      </c>
      <c r="S1368" s="108">
        <v>72772950.687755406</v>
      </c>
      <c r="T1368" s="108">
        <v>3387443</v>
      </c>
      <c r="U1368" s="201">
        <v>94907</v>
      </c>
      <c r="V1368" s="108">
        <v>563965</v>
      </c>
      <c r="W1368" s="108">
        <v>-10479667</v>
      </c>
      <c r="X1368" s="40">
        <v>45294</v>
      </c>
      <c r="Y1368" s="10" t="s">
        <v>60</v>
      </c>
    </row>
    <row r="1369" spans="1:25" ht="14.25" customHeight="1">
      <c r="A1369" s="51">
        <v>2022</v>
      </c>
      <c r="B1369" s="132" t="s">
        <v>321</v>
      </c>
      <c r="C1369" s="51" t="s">
        <v>190</v>
      </c>
      <c r="D1369" s="51" t="s">
        <v>21</v>
      </c>
      <c r="E1369" s="51" t="s">
        <v>320</v>
      </c>
      <c r="F1369" s="127" t="s">
        <v>319</v>
      </c>
      <c r="G1369" s="51" t="s">
        <v>20</v>
      </c>
      <c r="H1369" s="128">
        <v>3374760</v>
      </c>
      <c r="I1369" s="128"/>
      <c r="J1369" s="128">
        <v>6868475</v>
      </c>
      <c r="K1369" s="128">
        <v>6116</v>
      </c>
      <c r="L1369" s="128">
        <v>7832673</v>
      </c>
      <c r="M1369" s="128">
        <v>7472332</v>
      </c>
      <c r="N1369" s="133">
        <v>2823125</v>
      </c>
      <c r="O1369" s="130">
        <v>1764964</v>
      </c>
      <c r="P1369" s="128">
        <v>931741</v>
      </c>
      <c r="Q1369" s="128">
        <v>-3160615</v>
      </c>
      <c r="R1369" s="128">
        <v>20340833.838345036</v>
      </c>
      <c r="S1369" s="128">
        <v>17180218.838345036</v>
      </c>
      <c r="T1369" s="128">
        <v>670093</v>
      </c>
      <c r="U1369" s="196"/>
      <c r="V1369" s="128"/>
      <c r="W1369" s="128">
        <v>-1216061</v>
      </c>
      <c r="X1369" s="131">
        <v>45016</v>
      </c>
      <c r="Y1369" s="132" t="s">
        <v>60</v>
      </c>
    </row>
    <row r="1370" spans="1:25" ht="14.25" customHeight="1">
      <c r="A1370" s="9">
        <v>2022</v>
      </c>
      <c r="B1370" s="10" t="s">
        <v>318</v>
      </c>
      <c r="C1370" s="9" t="s">
        <v>190</v>
      </c>
      <c r="D1370" s="9" t="s">
        <v>21</v>
      </c>
      <c r="E1370" s="11" t="s">
        <v>317</v>
      </c>
      <c r="F1370" s="60" t="s">
        <v>316</v>
      </c>
      <c r="G1370" s="9" t="s">
        <v>20</v>
      </c>
      <c r="H1370" s="58">
        <v>7686549</v>
      </c>
      <c r="I1370" s="58"/>
      <c r="J1370" s="58">
        <v>16761038</v>
      </c>
      <c r="K1370" s="58">
        <v>1018967</v>
      </c>
      <c r="L1370" s="58">
        <v>18018918</v>
      </c>
      <c r="M1370" s="58">
        <v>17780514</v>
      </c>
      <c r="N1370" s="62">
        <v>2000</v>
      </c>
      <c r="O1370" s="62">
        <v>10010048</v>
      </c>
      <c r="P1370" s="58">
        <v>1831259</v>
      </c>
      <c r="Q1370" s="58">
        <v>-9099224</v>
      </c>
      <c r="R1370" s="58">
        <v>54798737.848134518</v>
      </c>
      <c r="S1370" s="58">
        <v>45699513.848134518</v>
      </c>
      <c r="T1370" s="58">
        <v>1682845</v>
      </c>
      <c r="U1370" s="196">
        <v>1274462</v>
      </c>
      <c r="V1370" s="58">
        <v>2097063</v>
      </c>
      <c r="W1370" s="58">
        <v>-5028874</v>
      </c>
      <c r="X1370" s="61">
        <v>44950</v>
      </c>
      <c r="Y1370" s="10" t="s">
        <v>60</v>
      </c>
    </row>
    <row r="1371" spans="1:25" ht="14.25" customHeight="1">
      <c r="A1371" s="9">
        <v>2022</v>
      </c>
      <c r="B1371" s="10" t="s">
        <v>315</v>
      </c>
      <c r="C1371" s="9" t="s">
        <v>190</v>
      </c>
      <c r="D1371" s="9" t="s">
        <v>21</v>
      </c>
      <c r="E1371" s="11" t="s">
        <v>32</v>
      </c>
      <c r="F1371" s="60" t="s">
        <v>314</v>
      </c>
      <c r="G1371" s="9" t="s">
        <v>20</v>
      </c>
      <c r="H1371" s="58">
        <v>56386113</v>
      </c>
      <c r="I1371" s="58">
        <v>-1000000</v>
      </c>
      <c r="J1371" s="58">
        <v>198745779</v>
      </c>
      <c r="K1371" s="58">
        <v>104823359</v>
      </c>
      <c r="L1371" s="58">
        <v>221070829</v>
      </c>
      <c r="M1371" s="58">
        <v>203689611</v>
      </c>
      <c r="O1371" s="62">
        <v>91098803</v>
      </c>
      <c r="P1371" s="58">
        <v>36022751</v>
      </c>
      <c r="Q1371" s="58">
        <v>-103883055</v>
      </c>
      <c r="R1371" s="58">
        <v>700076121.8623482</v>
      </c>
      <c r="S1371" s="58">
        <v>596193066.8623482</v>
      </c>
      <c r="T1371" s="58">
        <v>21004274</v>
      </c>
      <c r="U1371" s="196">
        <v>-6599.730158730159</v>
      </c>
      <c r="V1371" s="58">
        <v>19075019.269841269</v>
      </c>
      <c r="W1371" s="58">
        <v>-89014581</v>
      </c>
      <c r="X1371" s="61">
        <v>45234</v>
      </c>
      <c r="Y1371" s="9" t="s">
        <v>115</v>
      </c>
    </row>
    <row r="1372" spans="1:25" ht="14.25" customHeight="1">
      <c r="A1372" s="9">
        <v>2022</v>
      </c>
      <c r="B1372" s="9" t="s">
        <v>1707</v>
      </c>
      <c r="C1372" s="9" t="s">
        <v>53</v>
      </c>
      <c r="D1372" s="9" t="s">
        <v>21</v>
      </c>
      <c r="E1372" s="11" t="s">
        <v>134</v>
      </c>
      <c r="F1372" s="60">
        <v>80854</v>
      </c>
      <c r="G1372" s="9" t="s">
        <v>20</v>
      </c>
      <c r="H1372" s="58">
        <v>136230562</v>
      </c>
      <c r="I1372" s="58">
        <v>-2358888</v>
      </c>
      <c r="J1372" s="58">
        <v>86705475</v>
      </c>
      <c r="K1372" s="58">
        <v>47727888</v>
      </c>
      <c r="L1372" s="58">
        <v>179432639</v>
      </c>
      <c r="M1372" s="58">
        <v>140701741</v>
      </c>
      <c r="N1372" s="57"/>
      <c r="O1372" s="62">
        <v>167898232</v>
      </c>
      <c r="P1372" s="58">
        <v>15393875</v>
      </c>
      <c r="Q1372" s="58">
        <v>-35827383</v>
      </c>
      <c r="R1372" s="58">
        <v>305194866</v>
      </c>
      <c r="S1372" s="58">
        <v>269367483</v>
      </c>
      <c r="T1372" s="58">
        <v>9120240</v>
      </c>
      <c r="U1372" s="196">
        <v>2736132</v>
      </c>
      <c r="V1372" s="58">
        <v>16067699</v>
      </c>
      <c r="W1372" s="58">
        <v>187660929</v>
      </c>
      <c r="X1372" s="61">
        <v>45006</v>
      </c>
      <c r="Y1372" s="10" t="s">
        <v>60</v>
      </c>
    </row>
    <row r="1373" spans="1:25" ht="14.25" customHeight="1">
      <c r="A1373" s="9">
        <v>2022</v>
      </c>
      <c r="B1373" s="10" t="s">
        <v>313</v>
      </c>
      <c r="C1373" s="9" t="s">
        <v>190</v>
      </c>
      <c r="D1373" s="9" t="s">
        <v>21</v>
      </c>
      <c r="E1373" s="11" t="s">
        <v>134</v>
      </c>
      <c r="F1373" s="60" t="s">
        <v>312</v>
      </c>
      <c r="G1373" s="9" t="s">
        <v>20</v>
      </c>
      <c r="H1373" s="58">
        <v>123288356</v>
      </c>
      <c r="I1373" s="58">
        <v>-5850088</v>
      </c>
      <c r="J1373" s="58">
        <v>293436218</v>
      </c>
      <c r="K1373" s="58">
        <v>165385561</v>
      </c>
      <c r="L1373" s="58">
        <v>345528896</v>
      </c>
      <c r="M1373" s="58">
        <v>322220378</v>
      </c>
      <c r="O1373" s="62">
        <v>159793408</v>
      </c>
      <c r="P1373" s="58">
        <v>23836752</v>
      </c>
      <c r="Q1373" s="58">
        <v>-151257052</v>
      </c>
      <c r="R1373" s="58">
        <v>1060625707.4433656</v>
      </c>
      <c r="S1373" s="58">
        <v>909368655.44336557</v>
      </c>
      <c r="T1373" s="58">
        <v>30579531</v>
      </c>
      <c r="U1373" s="196">
        <v>-9782.7460317460318</v>
      </c>
      <c r="V1373" s="58">
        <v>34022609.253968254</v>
      </c>
      <c r="W1373" s="58">
        <v>-113099457</v>
      </c>
      <c r="X1373" s="61">
        <v>45140</v>
      </c>
      <c r="Y1373" s="9" t="s">
        <v>115</v>
      </c>
    </row>
    <row r="1374" spans="1:25" ht="14.25" customHeight="1">
      <c r="A1374" s="9">
        <v>2022</v>
      </c>
      <c r="B1374" s="9" t="s">
        <v>1706</v>
      </c>
      <c r="C1374" s="9" t="s">
        <v>53</v>
      </c>
      <c r="D1374" s="9" t="s">
        <v>21</v>
      </c>
      <c r="E1374" s="11" t="s">
        <v>118</v>
      </c>
      <c r="F1374" s="60">
        <v>80994</v>
      </c>
      <c r="G1374" s="9" t="s">
        <v>20</v>
      </c>
      <c r="H1374" s="58">
        <v>10548006</v>
      </c>
      <c r="I1374" s="58">
        <v>-4712073</v>
      </c>
      <c r="J1374" s="58">
        <v>10359955</v>
      </c>
      <c r="K1374" s="58">
        <v>1421717</v>
      </c>
      <c r="L1374" s="58">
        <v>26087532</v>
      </c>
      <c r="M1374" s="58">
        <v>12525787</v>
      </c>
      <c r="O1374" s="62">
        <v>9469353</v>
      </c>
      <c r="P1374" s="58">
        <v>532716</v>
      </c>
      <c r="Q1374" s="58">
        <v>-183382</v>
      </c>
      <c r="R1374" s="58">
        <v>35265769.229999997</v>
      </c>
      <c r="S1374" s="58">
        <v>35082387.229999997</v>
      </c>
      <c r="T1374" s="58">
        <v>311225</v>
      </c>
      <c r="U1374" s="196">
        <v>2229137</v>
      </c>
      <c r="V1374" s="58">
        <v>2382508</v>
      </c>
      <c r="W1374" s="58">
        <v>17432708</v>
      </c>
      <c r="X1374" s="61">
        <v>44938</v>
      </c>
      <c r="Y1374" s="10" t="s">
        <v>60</v>
      </c>
    </row>
    <row r="1375" spans="1:25" ht="14.25" customHeight="1">
      <c r="A1375" s="9">
        <v>2022</v>
      </c>
      <c r="B1375" s="10" t="s">
        <v>5352</v>
      </c>
      <c r="C1375" s="9" t="s">
        <v>190</v>
      </c>
      <c r="D1375" s="9" t="s">
        <v>21</v>
      </c>
      <c r="E1375" s="11" t="s">
        <v>84</v>
      </c>
      <c r="F1375" s="60" t="s">
        <v>5601</v>
      </c>
      <c r="G1375" s="9" t="s">
        <v>20</v>
      </c>
      <c r="H1375" s="58">
        <v>4900856</v>
      </c>
      <c r="I1375" s="58">
        <v>-227387</v>
      </c>
      <c r="J1375" s="58">
        <v>11666344</v>
      </c>
      <c r="K1375" s="58">
        <v>4859386</v>
      </c>
      <c r="L1375" s="58">
        <v>13408936</v>
      </c>
      <c r="M1375" s="58">
        <v>11195407</v>
      </c>
      <c r="O1375" s="62">
        <v>6081384</v>
      </c>
      <c r="P1375" s="58">
        <v>1174605</v>
      </c>
      <c r="Q1375" s="58">
        <v>-8328189</v>
      </c>
      <c r="R1375" s="58">
        <v>50221570.578947373</v>
      </c>
      <c r="S1375" s="58">
        <v>41893381.578947373</v>
      </c>
      <c r="T1375" s="58">
        <v>1386632</v>
      </c>
      <c r="U1375" s="196">
        <v>-476.52380952380952</v>
      </c>
      <c r="V1375" s="58">
        <v>133393.47619047618</v>
      </c>
      <c r="W1375" s="58">
        <v>-6328693</v>
      </c>
      <c r="X1375" s="61">
        <v>44902</v>
      </c>
      <c r="Y1375" s="10" t="s">
        <v>5444</v>
      </c>
    </row>
    <row r="1376" spans="1:25" ht="14.25" customHeight="1">
      <c r="A1376" s="9">
        <v>2022</v>
      </c>
      <c r="B1376" s="10" t="s">
        <v>311</v>
      </c>
      <c r="C1376" s="9" t="s">
        <v>190</v>
      </c>
      <c r="D1376" s="9" t="s">
        <v>21</v>
      </c>
      <c r="E1376" s="11" t="s">
        <v>68</v>
      </c>
      <c r="F1376" s="60" t="s">
        <v>310</v>
      </c>
      <c r="G1376" s="9" t="s">
        <v>20</v>
      </c>
      <c r="H1376" s="58">
        <v>3268401</v>
      </c>
      <c r="I1376" s="58">
        <v>-88153</v>
      </c>
      <c r="J1376" s="58">
        <v>3316243</v>
      </c>
      <c r="K1376" s="58"/>
      <c r="L1376" s="58">
        <v>2770013</v>
      </c>
      <c r="M1376" s="58">
        <v>2630536</v>
      </c>
      <c r="N1376" s="56">
        <v>802809</v>
      </c>
      <c r="O1376" s="62">
        <v>2761992</v>
      </c>
      <c r="P1376" s="58">
        <v>702738</v>
      </c>
      <c r="Q1376" s="58">
        <v>-894817</v>
      </c>
      <c r="R1376" s="58">
        <v>5670078.1376518225</v>
      </c>
      <c r="S1376" s="58">
        <v>4775261.1376518225</v>
      </c>
      <c r="T1376" s="58">
        <v>303752</v>
      </c>
      <c r="U1376" s="196"/>
      <c r="V1376" s="58"/>
      <c r="W1376" s="58">
        <v>1747924</v>
      </c>
      <c r="X1376" s="61">
        <v>44960</v>
      </c>
      <c r="Y1376" s="10" t="s">
        <v>60</v>
      </c>
    </row>
    <row r="1377" spans="1:25" ht="14.25" customHeight="1">
      <c r="A1377" s="9">
        <v>2022</v>
      </c>
      <c r="B1377" s="10" t="s">
        <v>309</v>
      </c>
      <c r="C1377" s="9" t="s">
        <v>190</v>
      </c>
      <c r="D1377" s="9" t="s">
        <v>21</v>
      </c>
      <c r="E1377" s="11" t="s">
        <v>76</v>
      </c>
      <c r="F1377" s="60" t="s">
        <v>308</v>
      </c>
      <c r="G1377" s="9" t="s">
        <v>20</v>
      </c>
      <c r="H1377" s="58">
        <v>63377203</v>
      </c>
      <c r="I1377" s="58">
        <v>-51150894</v>
      </c>
      <c r="J1377" s="58">
        <v>418788076</v>
      </c>
      <c r="K1377" s="58">
        <v>345309986</v>
      </c>
      <c r="L1377" s="58">
        <v>624725543</v>
      </c>
      <c r="M1377" s="58">
        <v>509446855</v>
      </c>
      <c r="N1377" s="56">
        <v>159232895</v>
      </c>
      <c r="O1377" s="62"/>
      <c r="P1377" s="58">
        <v>121878807</v>
      </c>
      <c r="Q1377" s="58">
        <v>-191486974</v>
      </c>
      <c r="R1377" s="58">
        <v>1283736094.2645075</v>
      </c>
      <c r="S1377" s="58">
        <v>1092249120.2645075</v>
      </c>
      <c r="T1377" s="58">
        <v>38061361</v>
      </c>
      <c r="U1377" s="196"/>
      <c r="V1377" s="58">
        <v>49418312</v>
      </c>
      <c r="W1377" s="58">
        <v>-171444592</v>
      </c>
      <c r="X1377" s="61">
        <v>45017</v>
      </c>
      <c r="Y1377" s="10" t="s">
        <v>60</v>
      </c>
    </row>
    <row r="1378" spans="1:25" ht="14.25" customHeight="1">
      <c r="A1378" s="9">
        <v>2022</v>
      </c>
      <c r="B1378" s="10" t="s">
        <v>5353</v>
      </c>
      <c r="C1378" s="10" t="s">
        <v>190</v>
      </c>
      <c r="D1378" s="9" t="s">
        <v>21</v>
      </c>
      <c r="E1378" s="11" t="s">
        <v>84</v>
      </c>
      <c r="F1378" s="60" t="s">
        <v>5727</v>
      </c>
      <c r="G1378" s="9" t="s">
        <v>20</v>
      </c>
      <c r="H1378" s="58">
        <v>1653013</v>
      </c>
      <c r="I1378" s="58">
        <v>-2199</v>
      </c>
      <c r="J1378" s="58">
        <v>2156161</v>
      </c>
      <c r="K1378" s="58">
        <v>3923</v>
      </c>
      <c r="L1378" s="58">
        <v>2476561</v>
      </c>
      <c r="M1378" s="58">
        <v>2613468</v>
      </c>
      <c r="N1378" s="57"/>
      <c r="O1378" s="62">
        <v>1987256</v>
      </c>
      <c r="P1378" s="58">
        <v>248048</v>
      </c>
      <c r="Q1378" s="58">
        <v>-1070188</v>
      </c>
      <c r="R1378" s="58">
        <v>7171336.0197368432</v>
      </c>
      <c r="S1378" s="58">
        <v>6101148.0197368432</v>
      </c>
      <c r="T1378" s="58">
        <v>179686</v>
      </c>
      <c r="U1378" s="196"/>
      <c r="V1378" s="58"/>
      <c r="W1378" s="58">
        <v>281620</v>
      </c>
      <c r="X1378" s="61">
        <v>44907</v>
      </c>
      <c r="Y1378" s="10" t="s">
        <v>60</v>
      </c>
    </row>
    <row r="1379" spans="1:25" ht="14.25" customHeight="1">
      <c r="A1379" s="9">
        <v>2022</v>
      </c>
      <c r="B1379" s="9" t="s">
        <v>1705</v>
      </c>
      <c r="C1379" s="9" t="s">
        <v>53</v>
      </c>
      <c r="D1379" s="9" t="s">
        <v>21</v>
      </c>
      <c r="E1379" s="11" t="s">
        <v>220</v>
      </c>
      <c r="F1379" s="60">
        <v>81134</v>
      </c>
      <c r="G1379" s="9" t="s">
        <v>20</v>
      </c>
      <c r="H1379" s="58">
        <v>8934242</v>
      </c>
      <c r="I1379" s="58">
        <v>-4882167</v>
      </c>
      <c r="J1379" s="58">
        <v>23811720</v>
      </c>
      <c r="K1379" s="58">
        <v>174926055</v>
      </c>
      <c r="L1379" s="58">
        <v>70490077</v>
      </c>
      <c r="M1379" s="58">
        <v>28653497</v>
      </c>
      <c r="N1379" s="57"/>
      <c r="O1379" s="62">
        <v>5514583</v>
      </c>
      <c r="P1379" s="58">
        <v>1866094</v>
      </c>
      <c r="Q1379" s="58">
        <v>12697062</v>
      </c>
      <c r="R1379" s="58">
        <v>175387451</v>
      </c>
      <c r="S1379" s="58">
        <v>188084513</v>
      </c>
      <c r="T1379" s="58">
        <v>3912879</v>
      </c>
      <c r="U1379" s="196"/>
      <c r="V1379" s="58"/>
      <c r="W1379" s="58">
        <v>-32359357</v>
      </c>
      <c r="X1379" s="61">
        <v>44990</v>
      </c>
      <c r="Y1379" s="10" t="s">
        <v>60</v>
      </c>
    </row>
    <row r="1380" spans="1:25" ht="14.25" customHeight="1">
      <c r="A1380" s="9">
        <v>2022</v>
      </c>
      <c r="B1380" s="10" t="s">
        <v>307</v>
      </c>
      <c r="C1380" s="9" t="s">
        <v>190</v>
      </c>
      <c r="D1380" s="9" t="s">
        <v>21</v>
      </c>
      <c r="E1380" s="11" t="s">
        <v>220</v>
      </c>
      <c r="F1380" s="60" t="s">
        <v>306</v>
      </c>
      <c r="G1380" s="9" t="s">
        <v>20</v>
      </c>
      <c r="H1380" s="58">
        <v>14425750</v>
      </c>
      <c r="I1380" s="58">
        <v>-25000</v>
      </c>
      <c r="J1380" s="58">
        <v>95731865</v>
      </c>
      <c r="K1380" s="58">
        <v>97985604</v>
      </c>
      <c r="L1380" s="58">
        <v>114170407</v>
      </c>
      <c r="M1380" s="58">
        <v>100673854</v>
      </c>
      <c r="O1380" s="62">
        <v>31101824</v>
      </c>
      <c r="P1380" s="58">
        <v>13330878</v>
      </c>
      <c r="Q1380" s="58">
        <v>-49633874</v>
      </c>
      <c r="R1380" s="58">
        <v>416465613.98601401</v>
      </c>
      <c r="S1380" s="58">
        <v>366831739.98601401</v>
      </c>
      <c r="T1380" s="58">
        <v>9298547</v>
      </c>
      <c r="U1380" s="196">
        <v>-2598.0714285714289</v>
      </c>
      <c r="V1380" s="58">
        <v>9143023.9285714291</v>
      </c>
      <c r="W1380" s="58">
        <v>-98187136</v>
      </c>
      <c r="X1380" s="61">
        <v>44987</v>
      </c>
      <c r="Y1380" s="9" t="s">
        <v>115</v>
      </c>
    </row>
    <row r="1381" spans="1:25" ht="14.25" customHeight="1">
      <c r="A1381" s="9">
        <v>2022</v>
      </c>
      <c r="B1381" s="10" t="s">
        <v>305</v>
      </c>
      <c r="C1381" s="9" t="s">
        <v>190</v>
      </c>
      <c r="D1381" s="9" t="s">
        <v>21</v>
      </c>
      <c r="E1381" s="11" t="s">
        <v>68</v>
      </c>
      <c r="F1381" s="60" t="s">
        <v>304</v>
      </c>
      <c r="G1381" s="9" t="s">
        <v>20</v>
      </c>
      <c r="H1381" s="58">
        <v>3088512</v>
      </c>
      <c r="I1381" s="58"/>
      <c r="J1381" s="58">
        <v>8529133</v>
      </c>
      <c r="K1381" s="58">
        <v>20551</v>
      </c>
      <c r="L1381" s="58">
        <v>9173604</v>
      </c>
      <c r="M1381" s="58">
        <v>8815303</v>
      </c>
      <c r="N1381" s="56">
        <v>3937392</v>
      </c>
      <c r="O1381" s="62"/>
      <c r="P1381" s="58">
        <v>1135692</v>
      </c>
      <c r="Q1381" s="58">
        <v>-4791268</v>
      </c>
      <c r="R1381" s="58">
        <v>32024564.372469634</v>
      </c>
      <c r="S1381" s="58">
        <v>27233296.372469634</v>
      </c>
      <c r="T1381" s="58">
        <v>983033</v>
      </c>
      <c r="U1381" s="196"/>
      <c r="V1381" s="58"/>
      <c r="W1381" s="58">
        <v>-3453966</v>
      </c>
      <c r="X1381" s="61">
        <v>44987</v>
      </c>
      <c r="Y1381" s="10" t="s">
        <v>60</v>
      </c>
    </row>
    <row r="1382" spans="1:25" ht="14.25" customHeight="1">
      <c r="A1382" s="9">
        <v>2022</v>
      </c>
      <c r="B1382" s="10" t="s">
        <v>303</v>
      </c>
      <c r="C1382" s="9" t="s">
        <v>190</v>
      </c>
      <c r="D1382" s="9" t="s">
        <v>21</v>
      </c>
      <c r="E1382" s="11" t="s">
        <v>98</v>
      </c>
      <c r="F1382" s="60" t="s">
        <v>302</v>
      </c>
      <c r="G1382" s="9" t="s">
        <v>20</v>
      </c>
      <c r="H1382" s="58">
        <v>3442606</v>
      </c>
      <c r="I1382" s="58">
        <v>-81553</v>
      </c>
      <c r="J1382" s="58">
        <v>73807911</v>
      </c>
      <c r="K1382" s="58">
        <v>169068377</v>
      </c>
      <c r="L1382" s="58">
        <v>95952118</v>
      </c>
      <c r="M1382" s="58">
        <v>69955325</v>
      </c>
      <c r="N1382" s="57"/>
      <c r="O1382" s="62">
        <v>7041575</v>
      </c>
      <c r="P1382" s="58">
        <v>3951404</v>
      </c>
      <c r="Q1382" s="58">
        <v>-40940621</v>
      </c>
      <c r="R1382" s="58">
        <v>284369772.47562277</v>
      </c>
      <c r="S1382" s="58">
        <v>243429151.4756228</v>
      </c>
      <c r="T1382" s="58">
        <v>7864958</v>
      </c>
      <c r="U1382" s="196"/>
      <c r="V1382" s="58">
        <v>13486864</v>
      </c>
      <c r="W1382" s="58">
        <v>-99875341</v>
      </c>
      <c r="X1382" s="61">
        <v>45015</v>
      </c>
      <c r="Y1382" s="10" t="s">
        <v>60</v>
      </c>
    </row>
    <row r="1383" spans="1:25" ht="14.25" customHeight="1">
      <c r="A1383" s="9">
        <v>2022</v>
      </c>
      <c r="B1383" s="9" t="s">
        <v>1704</v>
      </c>
      <c r="C1383" s="9" t="s">
        <v>53</v>
      </c>
      <c r="D1383" s="9" t="s">
        <v>21</v>
      </c>
      <c r="E1383" s="11" t="s">
        <v>118</v>
      </c>
      <c r="F1383" s="60">
        <v>81344</v>
      </c>
      <c r="G1383" s="9" t="s">
        <v>20</v>
      </c>
      <c r="H1383" s="58">
        <v>553626</v>
      </c>
      <c r="I1383" s="58">
        <v>-2158150</v>
      </c>
      <c r="J1383" s="58">
        <v>41922864</v>
      </c>
      <c r="K1383" s="58">
        <v>48792771</v>
      </c>
      <c r="L1383" s="58">
        <v>126585032</v>
      </c>
      <c r="M1383" s="58">
        <v>47188921</v>
      </c>
      <c r="N1383" s="57">
        <v>2616973</v>
      </c>
      <c r="O1383" s="62">
        <v>20079109</v>
      </c>
      <c r="P1383" s="58">
        <v>24642856</v>
      </c>
      <c r="Q1383" s="58">
        <v>-85182918</v>
      </c>
      <c r="R1383" s="58">
        <v>371638937</v>
      </c>
      <c r="S1383" s="58">
        <v>286456019</v>
      </c>
      <c r="T1383" s="58">
        <v>11710324</v>
      </c>
      <c r="U1383" s="196">
        <v>1614610</v>
      </c>
      <c r="V1383" s="58">
        <v>15265518</v>
      </c>
      <c r="W1383" s="58">
        <v>11175739</v>
      </c>
      <c r="X1383" s="61">
        <v>45015</v>
      </c>
      <c r="Y1383" s="10" t="s">
        <v>60</v>
      </c>
    </row>
    <row r="1384" spans="1:25" ht="14.25" customHeight="1">
      <c r="A1384" s="9">
        <v>2022</v>
      </c>
      <c r="B1384" s="10" t="s">
        <v>301</v>
      </c>
      <c r="C1384" s="9" t="s">
        <v>190</v>
      </c>
      <c r="D1384" s="9" t="s">
        <v>21</v>
      </c>
      <c r="E1384" s="11" t="s">
        <v>118</v>
      </c>
      <c r="F1384" s="60" t="s">
        <v>300</v>
      </c>
      <c r="G1384" s="9" t="s">
        <v>20</v>
      </c>
      <c r="H1384" s="58">
        <v>16365741</v>
      </c>
      <c r="I1384" s="58">
        <v>-170</v>
      </c>
      <c r="J1384" s="58">
        <v>146231959</v>
      </c>
      <c r="K1384" s="58">
        <v>135382898</v>
      </c>
      <c r="L1384" s="58">
        <v>161517870</v>
      </c>
      <c r="M1384" s="58">
        <v>149643187</v>
      </c>
      <c r="O1384" s="62">
        <v>29395467</v>
      </c>
      <c r="P1384" s="58">
        <v>15674989</v>
      </c>
      <c r="Q1384" s="58">
        <v>-66135879</v>
      </c>
      <c r="R1384" s="58">
        <v>453482056.27530366</v>
      </c>
      <c r="S1384" s="58">
        <v>387346177.27530366</v>
      </c>
      <c r="T1384" s="58">
        <v>13606723</v>
      </c>
      <c r="U1384" s="196">
        <v>-4536.8253968253966</v>
      </c>
      <c r="V1384" s="58">
        <v>35272118.174603172</v>
      </c>
      <c r="W1384" s="58">
        <v>-153603097</v>
      </c>
      <c r="X1384" s="61">
        <v>45040</v>
      </c>
      <c r="Y1384" s="9" t="s">
        <v>115</v>
      </c>
    </row>
    <row r="1385" spans="1:25" ht="14.25" customHeight="1">
      <c r="A1385" s="9">
        <v>2022</v>
      </c>
      <c r="B1385" s="10" t="s">
        <v>299</v>
      </c>
      <c r="C1385" s="9" t="s">
        <v>190</v>
      </c>
      <c r="D1385" s="9" t="s">
        <v>21</v>
      </c>
      <c r="E1385" s="11" t="s">
        <v>147</v>
      </c>
      <c r="F1385" s="60" t="s">
        <v>298</v>
      </c>
      <c r="G1385" s="9" t="s">
        <v>20</v>
      </c>
      <c r="H1385" s="58">
        <v>2457460</v>
      </c>
      <c r="I1385" s="58"/>
      <c r="J1385" s="58">
        <v>14335036</v>
      </c>
      <c r="K1385" s="58">
        <v>27518582</v>
      </c>
      <c r="L1385" s="58">
        <v>16485213</v>
      </c>
      <c r="M1385" s="58">
        <v>14365189</v>
      </c>
      <c r="N1385" s="57"/>
      <c r="O1385" s="62">
        <v>4626962</v>
      </c>
      <c r="P1385" s="58">
        <v>1772144</v>
      </c>
      <c r="Q1385" s="58">
        <v>-6127170</v>
      </c>
      <c r="R1385" s="58">
        <v>40533247.697368428</v>
      </c>
      <c r="S1385" s="58">
        <v>34406077.697368428</v>
      </c>
      <c r="T1385" s="58">
        <v>1458833</v>
      </c>
      <c r="U1385" s="196"/>
      <c r="V1385" s="58">
        <v>708937</v>
      </c>
      <c r="W1385" s="58">
        <v>-10797514</v>
      </c>
      <c r="X1385" s="61">
        <v>44978</v>
      </c>
      <c r="Y1385" s="10" t="s">
        <v>60</v>
      </c>
    </row>
    <row r="1386" spans="1:25" ht="14.25" customHeight="1">
      <c r="A1386" s="9">
        <v>2022</v>
      </c>
      <c r="B1386" s="9" t="s">
        <v>1703</v>
      </c>
      <c r="C1386" s="9" t="s">
        <v>53</v>
      </c>
      <c r="D1386" s="9" t="s">
        <v>21</v>
      </c>
      <c r="E1386" s="11" t="s">
        <v>90</v>
      </c>
      <c r="F1386" s="60">
        <v>81554</v>
      </c>
      <c r="G1386" s="9" t="s">
        <v>20</v>
      </c>
      <c r="H1386" s="58">
        <v>78682222</v>
      </c>
      <c r="I1386" s="58">
        <v>-9655499</v>
      </c>
      <c r="J1386" s="58">
        <v>109452480</v>
      </c>
      <c r="K1386" s="58">
        <v>107715840</v>
      </c>
      <c r="L1386" s="58">
        <v>242878491</v>
      </c>
      <c r="M1386" s="58">
        <v>121413130</v>
      </c>
      <c r="N1386" s="57"/>
      <c r="O1386" s="62">
        <v>75528281</v>
      </c>
      <c r="P1386" s="58">
        <v>11899409</v>
      </c>
      <c r="Q1386" s="58">
        <v>-183006512</v>
      </c>
      <c r="R1386" s="58">
        <v>722616129</v>
      </c>
      <c r="S1386" s="58">
        <v>539609617</v>
      </c>
      <c r="T1386" s="58">
        <v>30058646</v>
      </c>
      <c r="U1386" s="196">
        <v>61530987</v>
      </c>
      <c r="V1386" s="58">
        <v>110018589</v>
      </c>
      <c r="W1386" s="58">
        <v>8585279</v>
      </c>
      <c r="X1386" s="61">
        <v>45016</v>
      </c>
      <c r="Y1386" s="9"/>
    </row>
    <row r="1387" spans="1:25" ht="14.25" customHeight="1">
      <c r="A1387" s="9">
        <v>2022</v>
      </c>
      <c r="B1387" s="10" t="s">
        <v>297</v>
      </c>
      <c r="C1387" s="9" t="s">
        <v>190</v>
      </c>
      <c r="D1387" s="9" t="s">
        <v>21</v>
      </c>
      <c r="E1387" s="11" t="s">
        <v>90</v>
      </c>
      <c r="F1387" s="60" t="s">
        <v>296</v>
      </c>
      <c r="G1387" s="9" t="s">
        <v>20</v>
      </c>
      <c r="H1387" s="58">
        <v>26552639</v>
      </c>
      <c r="I1387" s="58">
        <v>-1575000</v>
      </c>
      <c r="J1387" s="58">
        <v>143288298</v>
      </c>
      <c r="K1387" s="58">
        <v>260016558</v>
      </c>
      <c r="L1387" s="58">
        <v>199263657</v>
      </c>
      <c r="M1387" s="58">
        <v>148445096</v>
      </c>
      <c r="N1387" s="56">
        <v>39631676</v>
      </c>
      <c r="O1387" s="62"/>
      <c r="P1387" s="58">
        <v>14842813</v>
      </c>
      <c r="Q1387" s="58">
        <v>-78749500</v>
      </c>
      <c r="R1387" s="58">
        <v>536591906.08466852</v>
      </c>
      <c r="S1387" s="58">
        <v>457842406.08466852</v>
      </c>
      <c r="T1387" s="58">
        <v>15302367</v>
      </c>
      <c r="U1387" s="196">
        <v>14642230</v>
      </c>
      <c r="V1387" s="58">
        <v>31693022</v>
      </c>
      <c r="W1387" s="58">
        <v>-73804718</v>
      </c>
      <c r="X1387" s="61">
        <v>44985</v>
      </c>
      <c r="Y1387" s="10" t="s">
        <v>60</v>
      </c>
    </row>
    <row r="1388" spans="1:25" ht="14.25" customHeight="1">
      <c r="A1388" s="9">
        <v>2022</v>
      </c>
      <c r="B1388" s="10" t="s">
        <v>295</v>
      </c>
      <c r="C1388" s="9" t="s">
        <v>190</v>
      </c>
      <c r="D1388" s="9" t="s">
        <v>21</v>
      </c>
      <c r="E1388" s="11" t="s">
        <v>63</v>
      </c>
      <c r="F1388" s="60" t="s">
        <v>294</v>
      </c>
      <c r="G1388" s="9" t="s">
        <v>20</v>
      </c>
      <c r="H1388" s="58">
        <v>118393942</v>
      </c>
      <c r="I1388" s="58">
        <v>-3509286</v>
      </c>
      <c r="J1388" s="58">
        <v>310186564</v>
      </c>
      <c r="K1388" s="58">
        <v>335597566</v>
      </c>
      <c r="L1388" s="58">
        <v>682771979</v>
      </c>
      <c r="M1388" s="58">
        <v>337884157</v>
      </c>
      <c r="O1388" s="62">
        <v>133530314</v>
      </c>
      <c r="P1388" s="58">
        <v>16153759</v>
      </c>
      <c r="Q1388" s="58">
        <v>-151900279</v>
      </c>
      <c r="R1388" s="58">
        <v>1018673536</v>
      </c>
      <c r="S1388" s="58">
        <v>866773257.39999998</v>
      </c>
      <c r="T1388" s="58">
        <v>31209460</v>
      </c>
      <c r="U1388" s="196">
        <v>12403566</v>
      </c>
      <c r="V1388" s="58">
        <v>23848320</v>
      </c>
      <c r="W1388" s="58">
        <v>-88462637</v>
      </c>
      <c r="X1388" s="61">
        <v>44945</v>
      </c>
      <c r="Y1388" s="9" t="s">
        <v>115</v>
      </c>
    </row>
    <row r="1389" spans="1:25" ht="14.25" customHeight="1">
      <c r="A1389" s="9">
        <v>2022</v>
      </c>
      <c r="B1389" s="10" t="s">
        <v>293</v>
      </c>
      <c r="C1389" s="9" t="s">
        <v>190</v>
      </c>
      <c r="D1389" s="9" t="s">
        <v>21</v>
      </c>
      <c r="E1389" s="11" t="s">
        <v>34</v>
      </c>
      <c r="F1389" s="60" t="s">
        <v>292</v>
      </c>
      <c r="G1389" s="9" t="s">
        <v>20</v>
      </c>
      <c r="H1389" s="58">
        <v>8070809</v>
      </c>
      <c r="I1389" s="58"/>
      <c r="J1389" s="58">
        <v>15520779</v>
      </c>
      <c r="K1389" s="58">
        <v>158527</v>
      </c>
      <c r="L1389" s="58">
        <v>17425262</v>
      </c>
      <c r="M1389" s="58">
        <v>17719071</v>
      </c>
      <c r="N1389" s="56">
        <v>8831855</v>
      </c>
      <c r="O1389" s="62"/>
      <c r="P1389" s="58">
        <v>1278601</v>
      </c>
      <c r="Q1389" s="58">
        <v>-7319690</v>
      </c>
      <c r="R1389" s="58">
        <v>50732104.450000003</v>
      </c>
      <c r="S1389" s="58">
        <v>43412414.450000003</v>
      </c>
      <c r="T1389" s="58">
        <v>1491631</v>
      </c>
      <c r="U1389" s="196">
        <v>-525</v>
      </c>
      <c r="V1389" s="58">
        <v>3088894</v>
      </c>
      <c r="W1389" s="58">
        <v>-5529088</v>
      </c>
      <c r="X1389" s="61">
        <v>44914</v>
      </c>
      <c r="Y1389" s="9" t="s">
        <v>115</v>
      </c>
    </row>
    <row r="1390" spans="1:25" ht="14.25" customHeight="1">
      <c r="A1390" s="9">
        <v>2022</v>
      </c>
      <c r="B1390" s="10" t="s">
        <v>291</v>
      </c>
      <c r="C1390" s="9" t="s">
        <v>190</v>
      </c>
      <c r="D1390" s="9" t="s">
        <v>21</v>
      </c>
      <c r="E1390" s="11" t="s">
        <v>290</v>
      </c>
      <c r="F1390" s="60" t="s">
        <v>289</v>
      </c>
      <c r="G1390" s="9" t="s">
        <v>20</v>
      </c>
      <c r="H1390" s="58">
        <v>3984382</v>
      </c>
      <c r="I1390" s="58">
        <v>-113251</v>
      </c>
      <c r="J1390" s="58">
        <v>9574029</v>
      </c>
      <c r="K1390" s="58">
        <v>14364070</v>
      </c>
      <c r="L1390" s="58">
        <v>12134830</v>
      </c>
      <c r="M1390" s="58">
        <v>9905813</v>
      </c>
      <c r="O1390" s="62">
        <v>4562359</v>
      </c>
      <c r="P1390" s="58">
        <v>347035</v>
      </c>
      <c r="Q1390" s="58">
        <v>-4601810</v>
      </c>
      <c r="R1390" s="58">
        <v>29763559.510000002</v>
      </c>
      <c r="S1390" s="58">
        <v>25161749.510000002</v>
      </c>
      <c r="T1390" s="58">
        <v>940983</v>
      </c>
      <c r="U1390" s="196"/>
      <c r="V1390" s="58">
        <v>526241</v>
      </c>
      <c r="W1390" s="58">
        <v>-2949098</v>
      </c>
      <c r="X1390" s="61">
        <v>45224</v>
      </c>
      <c r="Y1390" s="10" t="s">
        <v>60</v>
      </c>
    </row>
    <row r="1391" spans="1:25" ht="14.25" customHeight="1">
      <c r="A1391" s="51">
        <v>2022</v>
      </c>
      <c r="B1391" s="132" t="s">
        <v>5221</v>
      </c>
      <c r="C1391" s="132" t="s">
        <v>190</v>
      </c>
      <c r="D1391" s="51" t="s">
        <v>21</v>
      </c>
      <c r="E1391" s="51" t="s">
        <v>28</v>
      </c>
      <c r="F1391" s="127" t="s">
        <v>5728</v>
      </c>
      <c r="G1391" s="51" t="s">
        <v>20</v>
      </c>
      <c r="H1391" s="128">
        <v>1501242</v>
      </c>
      <c r="I1391" s="128"/>
      <c r="J1391" s="128">
        <v>3656222</v>
      </c>
      <c r="K1391" s="128"/>
      <c r="L1391" s="128">
        <v>4106904</v>
      </c>
      <c r="M1391" s="128">
        <v>3857676</v>
      </c>
      <c r="N1391" s="134">
        <v>1576795</v>
      </c>
      <c r="O1391" s="130"/>
      <c r="P1391" s="128">
        <v>153091</v>
      </c>
      <c r="Q1391" s="128">
        <v>-1624937</v>
      </c>
      <c r="R1391" s="128">
        <v>10902632.194683347</v>
      </c>
      <c r="S1391" s="128">
        <v>9277695.1946833469</v>
      </c>
      <c r="T1391" s="128">
        <v>325776</v>
      </c>
      <c r="U1391" s="196"/>
      <c r="V1391" s="128"/>
      <c r="W1391" s="128">
        <v>-583447</v>
      </c>
      <c r="X1391" s="131">
        <v>45000</v>
      </c>
      <c r="Y1391" s="132" t="s">
        <v>60</v>
      </c>
    </row>
    <row r="1392" spans="1:25" ht="14.25" customHeight="1">
      <c r="A1392" s="9">
        <v>2022</v>
      </c>
      <c r="B1392" s="9" t="s">
        <v>1702</v>
      </c>
      <c r="C1392" s="9" t="s">
        <v>53</v>
      </c>
      <c r="D1392" s="9" t="s">
        <v>21</v>
      </c>
      <c r="E1392" s="11" t="s">
        <v>90</v>
      </c>
      <c r="F1392" s="60">
        <v>81666</v>
      </c>
      <c r="G1392" s="9" t="s">
        <v>20</v>
      </c>
      <c r="H1392" s="58">
        <v>28193345</v>
      </c>
      <c r="I1392" s="58">
        <v>-17349829</v>
      </c>
      <c r="J1392" s="58">
        <v>106855419</v>
      </c>
      <c r="K1392" s="58">
        <v>130553230</v>
      </c>
      <c r="L1392" s="58">
        <v>237276147</v>
      </c>
      <c r="M1392" s="58">
        <v>126505144</v>
      </c>
      <c r="N1392" s="57"/>
      <c r="O1392" s="62">
        <v>58571817</v>
      </c>
      <c r="P1392" s="58">
        <v>30090317</v>
      </c>
      <c r="Q1392" s="58">
        <v>-231464698</v>
      </c>
      <c r="R1392" s="58">
        <v>834936905</v>
      </c>
      <c r="S1392" s="58">
        <v>603472207</v>
      </c>
      <c r="T1392" s="58">
        <v>31052891</v>
      </c>
      <c r="U1392" s="196">
        <v>28964000</v>
      </c>
      <c r="V1392" s="58">
        <v>39300000</v>
      </c>
      <c r="W1392" s="58">
        <v>-166048464</v>
      </c>
      <c r="X1392" s="61">
        <v>45016</v>
      </c>
      <c r="Y1392" s="9"/>
    </row>
    <row r="1393" spans="1:25" ht="14.25" customHeight="1">
      <c r="A1393" s="9">
        <v>2022</v>
      </c>
      <c r="B1393" s="10" t="s">
        <v>288</v>
      </c>
      <c r="C1393" s="9" t="s">
        <v>190</v>
      </c>
      <c r="D1393" s="9" t="s">
        <v>21</v>
      </c>
      <c r="E1393" s="11" t="s">
        <v>90</v>
      </c>
      <c r="F1393" s="60" t="s">
        <v>287</v>
      </c>
      <c r="G1393" s="9" t="s">
        <v>20</v>
      </c>
      <c r="H1393" s="58">
        <v>59629131</v>
      </c>
      <c r="I1393" s="58">
        <v>-3577690</v>
      </c>
      <c r="J1393" s="58">
        <v>167106429</v>
      </c>
      <c r="K1393" s="58">
        <v>121891535</v>
      </c>
      <c r="L1393" s="58">
        <v>210832762</v>
      </c>
      <c r="M1393" s="58">
        <v>185353816</v>
      </c>
      <c r="O1393" s="62">
        <v>75009845</v>
      </c>
      <c r="P1393" s="58">
        <v>21697249</v>
      </c>
      <c r="Q1393" s="58">
        <v>-79126935</v>
      </c>
      <c r="R1393" s="58">
        <v>515873775.30000001</v>
      </c>
      <c r="S1393" s="58">
        <v>436746840.30000001</v>
      </c>
      <c r="T1393" s="58">
        <v>15319619</v>
      </c>
      <c r="U1393" s="196">
        <v>-4279</v>
      </c>
      <c r="V1393" s="58">
        <v>84558907</v>
      </c>
      <c r="W1393" s="58">
        <v>-190903607</v>
      </c>
      <c r="X1393" s="61">
        <v>44987</v>
      </c>
      <c r="Y1393" s="9" t="s">
        <v>115</v>
      </c>
    </row>
    <row r="1394" spans="1:25" ht="14.25" customHeight="1">
      <c r="A1394" s="9">
        <v>2022</v>
      </c>
      <c r="B1394" s="10" t="s">
        <v>286</v>
      </c>
      <c r="C1394" s="9" t="s">
        <v>190</v>
      </c>
      <c r="D1394" s="9" t="s">
        <v>21</v>
      </c>
      <c r="E1394" s="11" t="s">
        <v>28</v>
      </c>
      <c r="F1394" s="60" t="s">
        <v>285</v>
      </c>
      <c r="G1394" s="9" t="s">
        <v>20</v>
      </c>
      <c r="H1394" s="58">
        <v>17410829</v>
      </c>
      <c r="I1394" s="58">
        <v>-100000</v>
      </c>
      <c r="J1394" s="58">
        <v>51755583</v>
      </c>
      <c r="K1394" s="58">
        <v>7171639</v>
      </c>
      <c r="L1394" s="58">
        <v>58330072</v>
      </c>
      <c r="M1394" s="58">
        <v>56057245</v>
      </c>
      <c r="N1394" s="57"/>
      <c r="O1394" s="62">
        <v>21248921</v>
      </c>
      <c r="P1394" s="58">
        <v>2162126</v>
      </c>
      <c r="Q1394" s="58">
        <v>-27064125</v>
      </c>
      <c r="R1394" s="58">
        <v>187829819.80000001</v>
      </c>
      <c r="S1394" s="58">
        <v>160765694.80000001</v>
      </c>
      <c r="T1394" s="58">
        <v>5249927</v>
      </c>
      <c r="U1394" s="196"/>
      <c r="V1394" s="58">
        <v>8968577</v>
      </c>
      <c r="W1394" s="58">
        <v>-34230002</v>
      </c>
      <c r="X1394" s="61">
        <v>44956</v>
      </c>
      <c r="Y1394" s="10" t="s">
        <v>60</v>
      </c>
    </row>
    <row r="1395" spans="1:25" ht="14.25" customHeight="1">
      <c r="A1395" s="51">
        <v>2022</v>
      </c>
      <c r="B1395" s="132" t="s">
        <v>5370</v>
      </c>
      <c r="C1395" s="132" t="s">
        <v>190</v>
      </c>
      <c r="D1395" s="51" t="s">
        <v>21</v>
      </c>
      <c r="E1395" s="51" t="s">
        <v>109</v>
      </c>
      <c r="F1395" s="127" t="s">
        <v>5729</v>
      </c>
      <c r="G1395" s="51" t="s">
        <v>20</v>
      </c>
      <c r="H1395" s="128">
        <v>974462</v>
      </c>
      <c r="I1395" s="128"/>
      <c r="J1395" s="128">
        <v>2297486</v>
      </c>
      <c r="K1395" s="128">
        <v>2007517</v>
      </c>
      <c r="L1395" s="128">
        <v>2264392</v>
      </c>
      <c r="M1395" s="128">
        <v>2310378</v>
      </c>
      <c r="N1395" s="129"/>
      <c r="O1395" s="130">
        <v>1263173</v>
      </c>
      <c r="P1395" s="128">
        <v>520704</v>
      </c>
      <c r="Q1395" s="128">
        <v>-860560</v>
      </c>
      <c r="R1395" s="128">
        <v>6123264.8026315793</v>
      </c>
      <c r="S1395" s="128">
        <v>5262704.8026315793</v>
      </c>
      <c r="T1395" s="128">
        <v>183508</v>
      </c>
      <c r="U1395" s="196"/>
      <c r="V1395" s="128">
        <v>105799</v>
      </c>
      <c r="W1395" s="128">
        <v>-430214</v>
      </c>
      <c r="X1395" s="131">
        <v>45029</v>
      </c>
      <c r="Y1395" s="132" t="s">
        <v>60</v>
      </c>
    </row>
    <row r="1396" spans="1:25" ht="14.25" customHeight="1">
      <c r="A1396" s="9">
        <v>2022</v>
      </c>
      <c r="B1396" s="10" t="s">
        <v>1639</v>
      </c>
      <c r="C1396" s="9" t="s">
        <v>55</v>
      </c>
      <c r="D1396" s="9" t="s">
        <v>21</v>
      </c>
      <c r="E1396" s="11" t="s">
        <v>65</v>
      </c>
      <c r="F1396" s="60" t="s">
        <v>57</v>
      </c>
      <c r="G1396" s="9" t="s">
        <v>20</v>
      </c>
      <c r="H1396" s="58">
        <v>250211000</v>
      </c>
      <c r="I1396" s="58">
        <v>-59287000</v>
      </c>
      <c r="J1396" s="58">
        <v>1178699000</v>
      </c>
      <c r="K1396" s="58">
        <v>771813000</v>
      </c>
      <c r="L1396" s="58">
        <v>2521533000</v>
      </c>
      <c r="M1396" s="58">
        <v>1336115000</v>
      </c>
      <c r="N1396" s="57"/>
      <c r="O1396" s="62">
        <v>850560000</v>
      </c>
      <c r="P1396" s="58">
        <v>477624000</v>
      </c>
      <c r="Q1396" s="58">
        <v>469423000</v>
      </c>
      <c r="R1396" s="58">
        <v>7018100332.8591719</v>
      </c>
      <c r="S1396" s="58">
        <v>7487523332.8591719</v>
      </c>
      <c r="T1396" s="58">
        <v>172582000</v>
      </c>
      <c r="U1396" s="196">
        <v>63703000</v>
      </c>
      <c r="V1396" s="58">
        <v>221487000</v>
      </c>
      <c r="W1396" s="58">
        <v>285144000</v>
      </c>
      <c r="X1396" s="61">
        <v>45008</v>
      </c>
      <c r="Y1396" s="10" t="s">
        <v>60</v>
      </c>
    </row>
    <row r="1397" spans="1:25" ht="14.25" customHeight="1">
      <c r="A1397" s="9">
        <v>2022</v>
      </c>
      <c r="B1397" s="10" t="s">
        <v>67</v>
      </c>
      <c r="C1397" s="9" t="s">
        <v>54</v>
      </c>
      <c r="D1397" s="9" t="s">
        <v>21</v>
      </c>
      <c r="E1397" s="11" t="s">
        <v>65</v>
      </c>
      <c r="F1397" s="60">
        <v>99096</v>
      </c>
      <c r="G1397" s="9" t="s">
        <v>20</v>
      </c>
      <c r="H1397" s="58">
        <v>8763000</v>
      </c>
      <c r="I1397" s="58"/>
      <c r="J1397" s="58">
        <v>11591000</v>
      </c>
      <c r="K1397" s="58">
        <v>220000</v>
      </c>
      <c r="L1397" s="58">
        <v>12003000</v>
      </c>
      <c r="M1397" s="58">
        <v>12101000</v>
      </c>
      <c r="N1397" s="57"/>
      <c r="O1397" s="62">
        <v>18464000</v>
      </c>
      <c r="P1397" s="58">
        <v>11306000</v>
      </c>
      <c r="Q1397" s="58">
        <v>1000000</v>
      </c>
      <c r="R1397" s="58">
        <v>14224751.066856325</v>
      </c>
      <c r="S1397" s="58">
        <v>15224751.066856325</v>
      </c>
      <c r="T1397" s="58">
        <v>790000</v>
      </c>
      <c r="U1397" s="196"/>
      <c r="V1397" s="58"/>
      <c r="W1397" s="58">
        <v>7425000</v>
      </c>
      <c r="X1397" s="61">
        <v>45013</v>
      </c>
      <c r="Y1397" s="10" t="s">
        <v>60</v>
      </c>
    </row>
    <row r="1398" spans="1:25" ht="14.25" customHeight="1">
      <c r="A1398" s="9">
        <v>2022</v>
      </c>
      <c r="B1398" s="10" t="s">
        <v>284</v>
      </c>
      <c r="C1398" s="9" t="s">
        <v>190</v>
      </c>
      <c r="D1398" s="9" t="s">
        <v>21</v>
      </c>
      <c r="E1398" s="11" t="s">
        <v>65</v>
      </c>
      <c r="F1398" s="60" t="s">
        <v>283</v>
      </c>
      <c r="G1398" s="9" t="s">
        <v>20</v>
      </c>
      <c r="H1398" s="58">
        <v>35729145</v>
      </c>
      <c r="I1398" s="58">
        <v>-1237396</v>
      </c>
      <c r="J1398" s="58">
        <v>109243541</v>
      </c>
      <c r="K1398" s="58">
        <v>1532701</v>
      </c>
      <c r="L1398" s="58">
        <v>251796659</v>
      </c>
      <c r="M1398" s="58">
        <v>124339222</v>
      </c>
      <c r="N1398" s="58"/>
      <c r="O1398" s="62">
        <v>47251632</v>
      </c>
      <c r="P1398" s="58">
        <v>15868432</v>
      </c>
      <c r="Q1398" s="58">
        <v>-48152374</v>
      </c>
      <c r="R1398" s="58">
        <v>291406413</v>
      </c>
      <c r="S1398" s="58">
        <v>243254039</v>
      </c>
      <c r="T1398" s="58">
        <v>9172899</v>
      </c>
      <c r="U1398" s="196">
        <v>-1635</v>
      </c>
      <c r="V1398" s="58">
        <v>2074567</v>
      </c>
      <c r="W1398" s="58">
        <v>-37187312</v>
      </c>
      <c r="X1398" s="61">
        <v>45006</v>
      </c>
      <c r="Y1398" s="9" t="s">
        <v>115</v>
      </c>
    </row>
    <row r="1399" spans="1:25" ht="14.25" customHeight="1">
      <c r="A1399" s="9">
        <v>2022</v>
      </c>
      <c r="B1399" s="10" t="s">
        <v>5760</v>
      </c>
      <c r="C1399" s="10" t="s">
        <v>54</v>
      </c>
      <c r="D1399" s="9" t="s">
        <v>21</v>
      </c>
      <c r="E1399" s="11" t="s">
        <v>65</v>
      </c>
      <c r="F1399" s="60" t="s">
        <v>5761</v>
      </c>
      <c r="G1399" s="9" t="s">
        <v>20</v>
      </c>
      <c r="H1399" s="58">
        <v>1900816</v>
      </c>
      <c r="I1399" s="58"/>
      <c r="J1399" s="58">
        <v>1871149</v>
      </c>
      <c r="K1399" s="58">
        <v>7171</v>
      </c>
      <c r="L1399" s="58">
        <v>2338351</v>
      </c>
      <c r="M1399" s="58">
        <v>2338217</v>
      </c>
      <c r="N1399" s="56"/>
      <c r="O1399" s="62">
        <v>1229313</v>
      </c>
      <c r="P1399" s="58">
        <v>82883</v>
      </c>
      <c r="Q1399" s="58">
        <v>-517977</v>
      </c>
      <c r="R1399" s="58">
        <v>4316475</v>
      </c>
      <c r="S1399" s="58">
        <v>3798498</v>
      </c>
      <c r="T1399" s="58">
        <v>204173</v>
      </c>
      <c r="U1399" s="196"/>
      <c r="V1399" s="58"/>
      <c r="W1399" s="58">
        <v>1305726</v>
      </c>
      <c r="X1399" s="61">
        <v>44914</v>
      </c>
      <c r="Y1399" s="10" t="s">
        <v>60</v>
      </c>
    </row>
    <row r="1400" spans="1:25" ht="14.25" customHeight="1">
      <c r="A1400" s="9">
        <v>2022</v>
      </c>
      <c r="B1400" s="10" t="s">
        <v>66</v>
      </c>
      <c r="C1400" s="9" t="s">
        <v>54</v>
      </c>
      <c r="D1400" s="9" t="s">
        <v>21</v>
      </c>
      <c r="E1400" s="11" t="s">
        <v>65</v>
      </c>
      <c r="F1400" s="60">
        <v>99097</v>
      </c>
      <c r="G1400" s="9" t="s">
        <v>20</v>
      </c>
      <c r="H1400" s="58">
        <v>327793</v>
      </c>
      <c r="I1400" s="58"/>
      <c r="J1400" s="58">
        <v>19855218</v>
      </c>
      <c r="K1400" s="58">
        <v>554807</v>
      </c>
      <c r="L1400" s="58">
        <v>76889181</v>
      </c>
      <c r="M1400" s="58">
        <v>11626886</v>
      </c>
      <c r="O1400" s="62">
        <v>5296121</v>
      </c>
      <c r="P1400" s="58">
        <v>5669214</v>
      </c>
      <c r="Q1400" s="58">
        <v>224441</v>
      </c>
      <c r="R1400" s="58">
        <v>-1916660.9735269004</v>
      </c>
      <c r="S1400" s="58">
        <v>-1692219.9735269004</v>
      </c>
      <c r="T1400" s="58">
        <v>293658</v>
      </c>
      <c r="U1400" s="199">
        <v>1891866</v>
      </c>
      <c r="V1400" s="66">
        <v>1770542</v>
      </c>
      <c r="W1400" s="58">
        <v>1156795</v>
      </c>
      <c r="X1400" s="61">
        <v>44879</v>
      </c>
      <c r="Y1400" s="10" t="s">
        <v>60</v>
      </c>
    </row>
    <row r="1401" spans="1:25" ht="14.25" customHeight="1">
      <c r="A1401" s="9">
        <v>2022</v>
      </c>
      <c r="B1401" s="10" t="s">
        <v>282</v>
      </c>
      <c r="C1401" s="9" t="s">
        <v>190</v>
      </c>
      <c r="D1401" s="9" t="s">
        <v>21</v>
      </c>
      <c r="E1401" s="11" t="s">
        <v>65</v>
      </c>
      <c r="F1401" s="60" t="s">
        <v>281</v>
      </c>
      <c r="G1401" s="9" t="s">
        <v>20</v>
      </c>
      <c r="H1401" s="58">
        <v>19560011</v>
      </c>
      <c r="I1401" s="58"/>
      <c r="J1401" s="58">
        <v>220452975</v>
      </c>
      <c r="K1401" s="58">
        <v>35984023</v>
      </c>
      <c r="L1401" s="58">
        <v>243773492</v>
      </c>
      <c r="M1401" s="58">
        <v>220009495</v>
      </c>
      <c r="N1401" s="56">
        <v>36760314</v>
      </c>
      <c r="O1401" s="62"/>
      <c r="P1401" s="58">
        <v>26507958</v>
      </c>
      <c r="Q1401" s="58">
        <v>-106450477</v>
      </c>
      <c r="R1401" s="58">
        <v>709832728</v>
      </c>
      <c r="S1401" s="58">
        <v>603382250</v>
      </c>
      <c r="T1401" s="58">
        <v>20800215</v>
      </c>
      <c r="U1401" s="196">
        <v>-7705</v>
      </c>
      <c r="V1401" s="58">
        <v>8665890</v>
      </c>
      <c r="W1401" s="58">
        <v>-136839445</v>
      </c>
      <c r="X1401" s="61">
        <v>45104</v>
      </c>
      <c r="Y1401" s="9" t="s">
        <v>115</v>
      </c>
    </row>
    <row r="1402" spans="1:25" ht="14.25" customHeight="1">
      <c r="A1402" s="9">
        <v>2022</v>
      </c>
      <c r="B1402" s="9" t="s">
        <v>1701</v>
      </c>
      <c r="C1402" s="9" t="s">
        <v>53</v>
      </c>
      <c r="D1402" s="9" t="s">
        <v>21</v>
      </c>
      <c r="E1402" s="11" t="s">
        <v>34</v>
      </c>
      <c r="F1402" s="60">
        <v>82422</v>
      </c>
      <c r="G1402" s="9" t="s">
        <v>20</v>
      </c>
      <c r="H1402" s="58">
        <v>23256090</v>
      </c>
      <c r="I1402" s="58"/>
      <c r="J1402" s="58">
        <v>63484076</v>
      </c>
      <c r="K1402" s="58">
        <v>419688762</v>
      </c>
      <c r="L1402" s="58">
        <v>315752406</v>
      </c>
      <c r="M1402" s="58">
        <v>74363912</v>
      </c>
      <c r="N1402" s="62"/>
      <c r="O1402" s="62">
        <v>24241347</v>
      </c>
      <c r="P1402" s="58">
        <v>4697729</v>
      </c>
      <c r="Q1402" s="58">
        <v>-88030656</v>
      </c>
      <c r="R1402" s="58">
        <v>489174341.10000002</v>
      </c>
      <c r="S1402" s="58">
        <v>401143685.10000002</v>
      </c>
      <c r="T1402" s="58">
        <v>14216559</v>
      </c>
      <c r="U1402" s="196">
        <v>11016208</v>
      </c>
      <c r="V1402" s="58">
        <v>27389842</v>
      </c>
      <c r="W1402" s="58">
        <v>-112060031</v>
      </c>
      <c r="X1402" s="61">
        <v>45270</v>
      </c>
      <c r="Y1402" s="10" t="s">
        <v>60</v>
      </c>
    </row>
    <row r="1403" spans="1:25" ht="14.25" customHeight="1">
      <c r="A1403" s="9">
        <v>2022</v>
      </c>
      <c r="B1403" s="10" t="s">
        <v>280</v>
      </c>
      <c r="C1403" s="9" t="s">
        <v>190</v>
      </c>
      <c r="D1403" s="9" t="s">
        <v>21</v>
      </c>
      <c r="E1403" s="11" t="s">
        <v>118</v>
      </c>
      <c r="F1403" s="60" t="s">
        <v>279</v>
      </c>
      <c r="G1403" s="9" t="s">
        <v>20</v>
      </c>
      <c r="H1403" s="58">
        <v>54484277</v>
      </c>
      <c r="I1403" s="58">
        <v>-3000000</v>
      </c>
      <c r="J1403" s="58">
        <v>173189392</v>
      </c>
      <c r="K1403" s="58">
        <v>69124180</v>
      </c>
      <c r="L1403" s="58">
        <v>215726410</v>
      </c>
      <c r="M1403" s="58">
        <v>190466002</v>
      </c>
      <c r="O1403" s="62">
        <v>103063791</v>
      </c>
      <c r="P1403" s="58">
        <v>35044101</v>
      </c>
      <c r="Q1403" s="58">
        <v>-75396667</v>
      </c>
      <c r="R1403" s="58">
        <v>510987323.5</v>
      </c>
      <c r="S1403" s="58">
        <v>435590656.5</v>
      </c>
      <c r="T1403" s="58">
        <v>15543385</v>
      </c>
      <c r="U1403" s="196">
        <v>-4914</v>
      </c>
      <c r="V1403" s="58">
        <v>61852993</v>
      </c>
      <c r="W1403" s="58">
        <v>-123078488</v>
      </c>
      <c r="X1403" s="61">
        <v>45012</v>
      </c>
      <c r="Y1403" s="9" t="s">
        <v>115</v>
      </c>
    </row>
    <row r="1404" spans="1:25" ht="14.25" customHeight="1">
      <c r="A1404" s="9">
        <v>2022</v>
      </c>
      <c r="B1404" s="10" t="s">
        <v>278</v>
      </c>
      <c r="C1404" s="9" t="s">
        <v>190</v>
      </c>
      <c r="D1404" s="9" t="s">
        <v>21</v>
      </c>
      <c r="E1404" s="11" t="s">
        <v>118</v>
      </c>
      <c r="F1404" s="60" t="s">
        <v>277</v>
      </c>
      <c r="G1404" s="9" t="s">
        <v>20</v>
      </c>
      <c r="H1404" s="58">
        <v>36423996</v>
      </c>
      <c r="I1404" s="58">
        <v>-3000000</v>
      </c>
      <c r="J1404" s="58">
        <v>188507046</v>
      </c>
      <c r="K1404" s="58">
        <v>160878987</v>
      </c>
      <c r="L1404" s="58">
        <v>187985030</v>
      </c>
      <c r="M1404" s="58">
        <v>174555245</v>
      </c>
      <c r="O1404" s="62">
        <v>93987964</v>
      </c>
      <c r="P1404" s="58">
        <v>57891952</v>
      </c>
      <c r="Q1404" s="58">
        <v>-71876682</v>
      </c>
      <c r="R1404" s="58">
        <v>475138967.60000002</v>
      </c>
      <c r="S1404" s="58">
        <v>403262285.60000002</v>
      </c>
      <c r="T1404" s="58">
        <v>15060738</v>
      </c>
      <c r="U1404" s="196">
        <v>4913838</v>
      </c>
      <c r="V1404" s="58">
        <v>25659500</v>
      </c>
      <c r="W1404" s="58">
        <v>-110701120</v>
      </c>
      <c r="X1404" s="61">
        <v>45145</v>
      </c>
      <c r="Y1404" s="9" t="s">
        <v>115</v>
      </c>
    </row>
    <row r="1405" spans="1:25" ht="14.25" customHeight="1">
      <c r="A1405" s="9">
        <v>2022</v>
      </c>
      <c r="B1405" s="9" t="s">
        <v>1700</v>
      </c>
      <c r="C1405" s="9" t="s">
        <v>53</v>
      </c>
      <c r="D1405" s="9" t="s">
        <v>21</v>
      </c>
      <c r="E1405" s="11" t="s">
        <v>118</v>
      </c>
      <c r="F1405" s="60">
        <v>82590</v>
      </c>
      <c r="G1405" s="9" t="s">
        <v>20</v>
      </c>
      <c r="H1405" s="58">
        <v>75466266</v>
      </c>
      <c r="I1405" s="58">
        <v>-2286995</v>
      </c>
      <c r="J1405" s="58">
        <v>78890656</v>
      </c>
      <c r="K1405" s="58">
        <v>338702930</v>
      </c>
      <c r="L1405" s="58">
        <v>330200102</v>
      </c>
      <c r="M1405" s="58">
        <v>114486125</v>
      </c>
      <c r="N1405" s="57"/>
      <c r="O1405" s="62">
        <v>60790440</v>
      </c>
      <c r="P1405" s="58">
        <v>4747471</v>
      </c>
      <c r="Q1405" s="58">
        <v>-43633367</v>
      </c>
      <c r="R1405" s="58">
        <v>234591622</v>
      </c>
      <c r="S1405" s="58">
        <v>190958255</v>
      </c>
      <c r="T1405" s="58">
        <v>8658735</v>
      </c>
      <c r="U1405" s="196"/>
      <c r="V1405" s="58">
        <v>43024034</v>
      </c>
      <c r="W1405" s="58">
        <v>96362328</v>
      </c>
      <c r="X1405" s="61">
        <v>45077</v>
      </c>
      <c r="Y1405" s="10" t="s">
        <v>60</v>
      </c>
    </row>
    <row r="1406" spans="1:25" ht="14.25" customHeight="1">
      <c r="A1406" s="9">
        <v>2022</v>
      </c>
      <c r="B1406" s="30" t="s">
        <v>2224</v>
      </c>
      <c r="C1406" s="9" t="s">
        <v>53</v>
      </c>
      <c r="D1406" s="9" t="s">
        <v>21</v>
      </c>
      <c r="E1406" s="11" t="s">
        <v>134</v>
      </c>
      <c r="F1406" s="60">
        <v>82744</v>
      </c>
      <c r="G1406" s="9" t="s">
        <v>20</v>
      </c>
      <c r="H1406" s="58">
        <v>3191893</v>
      </c>
      <c r="I1406" s="58">
        <v>-121534</v>
      </c>
      <c r="J1406" s="58">
        <v>4150830</v>
      </c>
      <c r="K1406" s="58">
        <v>28603</v>
      </c>
      <c r="L1406" s="58">
        <v>6129196</v>
      </c>
      <c r="M1406" s="58">
        <v>4835550</v>
      </c>
      <c r="N1406" s="57"/>
      <c r="O1406" s="62">
        <v>4002690</v>
      </c>
      <c r="P1406" s="58">
        <v>517146</v>
      </c>
      <c r="Q1406" s="58">
        <v>-796825</v>
      </c>
      <c r="R1406" s="58">
        <v>8378811.777076765</v>
      </c>
      <c r="S1406" s="58">
        <v>7581986.777076765</v>
      </c>
      <c r="T1406" s="58">
        <v>85094</v>
      </c>
      <c r="U1406" s="196"/>
      <c r="V1406" s="58">
        <v>162666</v>
      </c>
      <c r="W1406" s="58">
        <v>1913620</v>
      </c>
      <c r="X1406" s="61">
        <v>44985</v>
      </c>
      <c r="Y1406" s="10" t="s">
        <v>60</v>
      </c>
    </row>
    <row r="1407" spans="1:25" ht="14.25" customHeight="1">
      <c r="A1407" s="9">
        <v>2022</v>
      </c>
      <c r="B1407" s="10" t="s">
        <v>276</v>
      </c>
      <c r="C1407" s="9" t="s">
        <v>190</v>
      </c>
      <c r="D1407" s="9" t="s">
        <v>21</v>
      </c>
      <c r="E1407" s="11" t="s">
        <v>151</v>
      </c>
      <c r="F1407" s="60" t="s">
        <v>275</v>
      </c>
      <c r="G1407" s="9" t="s">
        <v>20</v>
      </c>
      <c r="H1407" s="58">
        <v>11602742</v>
      </c>
      <c r="I1407" s="58"/>
      <c r="J1407" s="58">
        <v>12038854</v>
      </c>
      <c r="K1407" s="58">
        <v>5335883</v>
      </c>
      <c r="L1407" s="58">
        <v>14942039</v>
      </c>
      <c r="M1407" s="58">
        <v>13480505</v>
      </c>
      <c r="N1407" s="57">
        <v>12785303</v>
      </c>
      <c r="O1407" s="62"/>
      <c r="P1407" s="58">
        <v>1536979</v>
      </c>
      <c r="Q1407" s="58">
        <v>-4205219</v>
      </c>
      <c r="R1407" s="58">
        <v>28667165.350000001</v>
      </c>
      <c r="S1407" s="58">
        <v>24461946.350000001</v>
      </c>
      <c r="T1407" s="58">
        <v>937001</v>
      </c>
      <c r="U1407" s="196"/>
      <c r="V1407" s="58">
        <v>2141018</v>
      </c>
      <c r="W1407" s="58">
        <v>2591109</v>
      </c>
      <c r="X1407" s="61">
        <v>44907</v>
      </c>
      <c r="Y1407" s="10" t="s">
        <v>60</v>
      </c>
    </row>
    <row r="1408" spans="1:25" ht="14.25" customHeight="1">
      <c r="A1408" s="9">
        <v>2022</v>
      </c>
      <c r="B1408" s="9" t="s">
        <v>1699</v>
      </c>
      <c r="C1408" s="9" t="s">
        <v>53</v>
      </c>
      <c r="D1408" s="9" t="s">
        <v>21</v>
      </c>
      <c r="E1408" s="11" t="s">
        <v>149</v>
      </c>
      <c r="F1408" s="60">
        <v>82954</v>
      </c>
      <c r="G1408" s="9" t="s">
        <v>20</v>
      </c>
      <c r="H1408" s="58">
        <v>52228451</v>
      </c>
      <c r="I1408" s="58">
        <v>-23929268</v>
      </c>
      <c r="J1408" s="58">
        <v>71993903</v>
      </c>
      <c r="K1408" s="58">
        <v>112451010</v>
      </c>
      <c r="L1408" s="58">
        <v>256543523</v>
      </c>
      <c r="M1408" s="58">
        <v>96871031</v>
      </c>
      <c r="N1408" s="57"/>
      <c r="O1408" s="62">
        <v>30304591</v>
      </c>
      <c r="P1408" s="58">
        <v>3468655</v>
      </c>
      <c r="Q1408" s="58">
        <v>-81603693</v>
      </c>
      <c r="R1408" s="58">
        <v>533624313</v>
      </c>
      <c r="S1408" s="58">
        <v>452020620</v>
      </c>
      <c r="T1408" s="58">
        <v>18704561</v>
      </c>
      <c r="U1408" s="196"/>
      <c r="V1408" s="58"/>
      <c r="W1408" s="58">
        <v>223325124</v>
      </c>
      <c r="X1408" s="61">
        <v>45015</v>
      </c>
      <c r="Y1408" s="9"/>
    </row>
    <row r="1409" spans="1:25" ht="14.25" customHeight="1">
      <c r="A1409" s="9">
        <v>2022</v>
      </c>
      <c r="B1409" s="10" t="s">
        <v>274</v>
      </c>
      <c r="C1409" s="9" t="s">
        <v>190</v>
      </c>
      <c r="D1409" s="9" t="s">
        <v>21</v>
      </c>
      <c r="E1409" s="11" t="s">
        <v>149</v>
      </c>
      <c r="F1409" s="60" t="s">
        <v>273</v>
      </c>
      <c r="G1409" s="9" t="s">
        <v>20</v>
      </c>
      <c r="H1409" s="58">
        <v>88543306</v>
      </c>
      <c r="I1409" s="58">
        <v>-24498509</v>
      </c>
      <c r="J1409" s="58">
        <v>406912268</v>
      </c>
      <c r="K1409" s="58">
        <v>119465880</v>
      </c>
      <c r="L1409" s="58">
        <v>496369331</v>
      </c>
      <c r="M1409" s="58">
        <v>435386681</v>
      </c>
      <c r="N1409" s="57">
        <v>188385109</v>
      </c>
      <c r="O1409" s="62"/>
      <c r="P1409" s="58">
        <v>99632523</v>
      </c>
      <c r="Q1409" s="58">
        <v>-175401000</v>
      </c>
      <c r="R1409" s="58">
        <v>1181374436</v>
      </c>
      <c r="S1409" s="58">
        <v>1005973436</v>
      </c>
      <c r="T1409" s="58">
        <v>41646726</v>
      </c>
      <c r="U1409" s="196">
        <v>3577235</v>
      </c>
      <c r="V1409" s="58">
        <v>97405363</v>
      </c>
      <c r="W1409" s="58">
        <v>-205011617</v>
      </c>
      <c r="X1409" s="61">
        <v>45015</v>
      </c>
      <c r="Y1409" s="10" t="s">
        <v>60</v>
      </c>
    </row>
    <row r="1410" spans="1:25" ht="14.25" customHeight="1">
      <c r="A1410" s="9">
        <v>2022</v>
      </c>
      <c r="B1410" s="9" t="s">
        <v>1698</v>
      </c>
      <c r="C1410" s="9" t="s">
        <v>53</v>
      </c>
      <c r="D1410" s="9" t="s">
        <v>21</v>
      </c>
      <c r="E1410" s="11" t="s">
        <v>28</v>
      </c>
      <c r="F1410" s="60">
        <v>82996</v>
      </c>
      <c r="G1410" s="9" t="s">
        <v>20</v>
      </c>
      <c r="H1410" s="58">
        <v>96408362</v>
      </c>
      <c r="I1410" s="58">
        <v>-18652721</v>
      </c>
      <c r="J1410" s="58">
        <v>81911269</v>
      </c>
      <c r="K1410" s="58">
        <v>118817934</v>
      </c>
      <c r="L1410" s="58">
        <v>149060490</v>
      </c>
      <c r="M1410" s="58">
        <v>102345592</v>
      </c>
      <c r="N1410" s="57"/>
      <c r="O1410" s="62">
        <v>126121775</v>
      </c>
      <c r="P1410" s="58">
        <v>16559625</v>
      </c>
      <c r="Q1410" s="58">
        <v>-39725674</v>
      </c>
      <c r="R1410" s="58">
        <v>286830406</v>
      </c>
      <c r="S1410" s="58">
        <v>247104732</v>
      </c>
      <c r="T1410" s="58">
        <v>12614825</v>
      </c>
      <c r="U1410" s="196"/>
      <c r="V1410" s="58"/>
      <c r="W1410" s="58">
        <v>167979310</v>
      </c>
      <c r="X1410" s="61">
        <v>45013</v>
      </c>
      <c r="Y1410" s="53" t="s">
        <v>1697</v>
      </c>
    </row>
    <row r="1411" spans="1:25" ht="14.25" customHeight="1">
      <c r="A1411" s="9">
        <v>2022</v>
      </c>
      <c r="B1411" s="10" t="s">
        <v>272</v>
      </c>
      <c r="C1411" s="9" t="s">
        <v>190</v>
      </c>
      <c r="D1411" s="9" t="s">
        <v>21</v>
      </c>
      <c r="E1411" s="11" t="s">
        <v>28</v>
      </c>
      <c r="F1411" s="60" t="s">
        <v>271</v>
      </c>
      <c r="G1411" s="9" t="s">
        <v>20</v>
      </c>
      <c r="H1411" s="58">
        <v>33372320</v>
      </c>
      <c r="I1411" s="58"/>
      <c r="J1411" s="58">
        <v>287458425</v>
      </c>
      <c r="K1411" s="58">
        <v>305045768</v>
      </c>
      <c r="L1411" s="58">
        <v>353483989</v>
      </c>
      <c r="M1411" s="58">
        <v>316718271</v>
      </c>
      <c r="O1411" s="62">
        <v>64227357</v>
      </c>
      <c r="P1411" s="58">
        <v>22025679</v>
      </c>
      <c r="Q1411" s="58">
        <v>-156174678</v>
      </c>
      <c r="R1411" s="58">
        <v>1037008245.2307692</v>
      </c>
      <c r="S1411" s="58">
        <v>880833567.23076916</v>
      </c>
      <c r="T1411" s="58">
        <v>30573888</v>
      </c>
      <c r="U1411" s="196">
        <v>-9893</v>
      </c>
      <c r="V1411" s="58">
        <v>33899346</v>
      </c>
      <c r="W1411" s="58">
        <v>-234115219</v>
      </c>
      <c r="X1411" s="61">
        <v>45040</v>
      </c>
      <c r="Y1411" s="9" t="s">
        <v>115</v>
      </c>
    </row>
    <row r="1412" spans="1:25" ht="14.25" customHeight="1">
      <c r="A1412" s="9">
        <v>2022</v>
      </c>
      <c r="B1412" s="9" t="s">
        <v>1696</v>
      </c>
      <c r="C1412" s="9" t="s">
        <v>53</v>
      </c>
      <c r="D1412" s="9" t="s">
        <v>21</v>
      </c>
      <c r="E1412" s="11" t="s">
        <v>34</v>
      </c>
      <c r="F1412" s="60">
        <v>83332</v>
      </c>
      <c r="G1412" s="9" t="s">
        <v>20</v>
      </c>
      <c r="H1412" s="58">
        <v>28111868</v>
      </c>
      <c r="I1412" s="58">
        <v>-133902</v>
      </c>
      <c r="J1412" s="58">
        <v>14062420</v>
      </c>
      <c r="K1412" s="58">
        <v>185222</v>
      </c>
      <c r="L1412" s="58">
        <v>22334125</v>
      </c>
      <c r="M1412" s="58">
        <v>14279559</v>
      </c>
      <c r="N1412" s="57"/>
      <c r="O1412" s="62">
        <v>32426549</v>
      </c>
      <c r="P1412" s="58">
        <v>3914872</v>
      </c>
      <c r="Q1412" s="58">
        <v>-4386079</v>
      </c>
      <c r="R1412" s="58">
        <v>46120704.520000003</v>
      </c>
      <c r="S1412" s="58">
        <v>41734625.520000003</v>
      </c>
      <c r="T1412" s="58">
        <v>1045185</v>
      </c>
      <c r="U1412" s="196"/>
      <c r="V1412" s="58">
        <v>1825212</v>
      </c>
      <c r="W1412" s="58">
        <v>21172241</v>
      </c>
      <c r="X1412" s="61">
        <v>44908</v>
      </c>
      <c r="Y1412" s="9" t="s">
        <v>60</v>
      </c>
    </row>
    <row r="1413" spans="1:25" ht="14.25" customHeight="1">
      <c r="A1413" s="9">
        <v>2022</v>
      </c>
      <c r="B1413" s="9" t="s">
        <v>1695</v>
      </c>
      <c r="C1413" s="9" t="s">
        <v>53</v>
      </c>
      <c r="D1413" s="9" t="s">
        <v>21</v>
      </c>
      <c r="E1413" s="11" t="s">
        <v>36</v>
      </c>
      <c r="F1413" s="60">
        <v>83346</v>
      </c>
      <c r="G1413" s="9" t="s">
        <v>20</v>
      </c>
      <c r="H1413" s="58">
        <v>59187429</v>
      </c>
      <c r="I1413" s="58">
        <v>-2285339</v>
      </c>
      <c r="J1413" s="58">
        <v>83467354</v>
      </c>
      <c r="K1413" s="58">
        <v>11032239</v>
      </c>
      <c r="L1413" s="58">
        <v>118275335</v>
      </c>
      <c r="M1413" s="58">
        <v>87054459</v>
      </c>
      <c r="N1413" s="57"/>
      <c r="O1413" s="62">
        <v>88664811</v>
      </c>
      <c r="P1413" s="58">
        <v>14444212</v>
      </c>
      <c r="Q1413" s="58">
        <v>-83081243</v>
      </c>
      <c r="R1413" s="58">
        <v>449574530</v>
      </c>
      <c r="S1413" s="58">
        <v>366493287</v>
      </c>
      <c r="T1413" s="58">
        <v>14219760</v>
      </c>
      <c r="U1413" s="196"/>
      <c r="V1413" s="58"/>
      <c r="W1413" s="58">
        <v>20568492</v>
      </c>
      <c r="X1413" s="61">
        <v>45016</v>
      </c>
      <c r="Y1413" s="9" t="s">
        <v>60</v>
      </c>
    </row>
    <row r="1414" spans="1:25" ht="14.25" customHeight="1">
      <c r="A1414" s="9">
        <v>2022</v>
      </c>
      <c r="B1414" s="10" t="s">
        <v>270</v>
      </c>
      <c r="C1414" s="9" t="s">
        <v>190</v>
      </c>
      <c r="D1414" s="9" t="s">
        <v>21</v>
      </c>
      <c r="E1414" s="11" t="s">
        <v>36</v>
      </c>
      <c r="F1414" s="60" t="s">
        <v>269</v>
      </c>
      <c r="G1414" s="9" t="s">
        <v>20</v>
      </c>
      <c r="H1414" s="58">
        <v>7409848</v>
      </c>
      <c r="I1414" s="58"/>
      <c r="J1414" s="58">
        <v>42943122</v>
      </c>
      <c r="K1414" s="58">
        <v>66053913</v>
      </c>
      <c r="L1414" s="58">
        <v>47980580</v>
      </c>
      <c r="M1414" s="58">
        <v>43670757</v>
      </c>
      <c r="O1414" s="62">
        <v>8089866</v>
      </c>
      <c r="P1414" s="58">
        <v>1151642</v>
      </c>
      <c r="Q1414" s="58">
        <v>-21539841</v>
      </c>
      <c r="R1414" s="58">
        <v>149858454.09999999</v>
      </c>
      <c r="S1414" s="58">
        <v>128318613.09999999</v>
      </c>
      <c r="T1414" s="58">
        <v>4528317</v>
      </c>
      <c r="U1414" s="196">
        <v>-1496.6746031746031</v>
      </c>
      <c r="V1414" s="58">
        <v>3943336.3253968256</v>
      </c>
      <c r="W1414" s="58">
        <v>-29223137</v>
      </c>
      <c r="X1414" s="61">
        <v>44985</v>
      </c>
      <c r="Y1414" s="9" t="s">
        <v>115</v>
      </c>
    </row>
    <row r="1415" spans="1:25" ht="14.25" customHeight="1">
      <c r="A1415" s="9">
        <v>2022</v>
      </c>
      <c r="B1415" s="10" t="s">
        <v>268</v>
      </c>
      <c r="C1415" s="9" t="s">
        <v>190</v>
      </c>
      <c r="D1415" s="9" t="s">
        <v>21</v>
      </c>
      <c r="E1415" s="11" t="s">
        <v>34</v>
      </c>
      <c r="F1415" s="60" t="s">
        <v>267</v>
      </c>
      <c r="G1415" s="9" t="s">
        <v>20</v>
      </c>
      <c r="H1415" s="58">
        <v>44179178</v>
      </c>
      <c r="I1415" s="58"/>
      <c r="J1415" s="58">
        <v>170802103</v>
      </c>
      <c r="K1415" s="58">
        <v>278864281</v>
      </c>
      <c r="L1415" s="58">
        <v>194056346</v>
      </c>
      <c r="M1415" s="58">
        <v>177824513</v>
      </c>
      <c r="O1415" s="62">
        <v>59042548</v>
      </c>
      <c r="P1415" s="58">
        <v>9567917</v>
      </c>
      <c r="Q1415" s="58">
        <v>-84544223</v>
      </c>
      <c r="R1415" s="58">
        <v>580332847.36842108</v>
      </c>
      <c r="S1415" s="58">
        <v>495788624.36842108</v>
      </c>
      <c r="T1415" s="58">
        <v>17217452</v>
      </c>
      <c r="U1415" s="196"/>
      <c r="V1415" s="58">
        <v>22958381</v>
      </c>
      <c r="W1415" s="58">
        <v>-123267798</v>
      </c>
      <c r="X1415" s="61">
        <v>45034</v>
      </c>
      <c r="Y1415" s="10" t="s">
        <v>60</v>
      </c>
    </row>
    <row r="1416" spans="1:25" ht="14.25" customHeight="1">
      <c r="A1416" s="51">
        <v>2022</v>
      </c>
      <c r="B1416" s="132" t="s">
        <v>266</v>
      </c>
      <c r="C1416" s="51" t="s">
        <v>190</v>
      </c>
      <c r="D1416" s="51" t="s">
        <v>21</v>
      </c>
      <c r="E1416" s="51" t="s">
        <v>28</v>
      </c>
      <c r="F1416" s="127" t="s">
        <v>265</v>
      </c>
      <c r="G1416" s="51" t="s">
        <v>20</v>
      </c>
      <c r="H1416" s="128">
        <v>2445199</v>
      </c>
      <c r="I1416" s="128">
        <v>-139272</v>
      </c>
      <c r="J1416" s="128">
        <v>5861646</v>
      </c>
      <c r="K1416" s="128">
        <v>145601</v>
      </c>
      <c r="L1416" s="128">
        <v>5737950</v>
      </c>
      <c r="M1416" s="128">
        <v>5535212</v>
      </c>
      <c r="N1416" s="134">
        <v>2907914</v>
      </c>
      <c r="O1416" s="130"/>
      <c r="P1416" s="128">
        <v>1154188</v>
      </c>
      <c r="Q1416" s="128">
        <v>-2018253</v>
      </c>
      <c r="R1416" s="128">
        <v>12995020.409320371</v>
      </c>
      <c r="S1416" s="128">
        <v>10976767.409320371</v>
      </c>
      <c r="T1416" s="128">
        <v>437646</v>
      </c>
      <c r="U1416" s="196"/>
      <c r="V1416" s="128">
        <v>290503</v>
      </c>
      <c r="W1416" s="128">
        <v>-293581</v>
      </c>
      <c r="X1416" s="131">
        <v>44964</v>
      </c>
      <c r="Y1416" s="132" t="s">
        <v>60</v>
      </c>
    </row>
    <row r="1417" spans="1:25" ht="14.25" customHeight="1">
      <c r="A1417" s="9">
        <v>2022</v>
      </c>
      <c r="B1417" s="9" t="s">
        <v>1694</v>
      </c>
      <c r="C1417" s="9" t="s">
        <v>53</v>
      </c>
      <c r="D1417" s="9" t="s">
        <v>21</v>
      </c>
      <c r="E1417" s="11" t="s">
        <v>63</v>
      </c>
      <c r="F1417" s="60">
        <v>83542</v>
      </c>
      <c r="G1417" s="9" t="s">
        <v>20</v>
      </c>
      <c r="H1417" s="58">
        <v>20926478</v>
      </c>
      <c r="I1417" s="58">
        <v>-135045</v>
      </c>
      <c r="J1417" s="58">
        <v>10441646</v>
      </c>
      <c r="K1417" s="58">
        <v>149689</v>
      </c>
      <c r="L1417" s="58">
        <v>25921885</v>
      </c>
      <c r="M1417" s="58">
        <v>11482889</v>
      </c>
      <c r="N1417" s="57"/>
      <c r="O1417" s="62">
        <v>21938192</v>
      </c>
      <c r="P1417" s="58">
        <v>2459977</v>
      </c>
      <c r="Q1417" s="58">
        <v>-3303673</v>
      </c>
      <c r="R1417" s="58">
        <v>28212408</v>
      </c>
      <c r="S1417" s="58">
        <v>24908735</v>
      </c>
      <c r="T1417" s="58">
        <v>1574569</v>
      </c>
      <c r="U1417" s="196"/>
      <c r="V1417" s="58"/>
      <c r="W1417" s="58">
        <v>39275113</v>
      </c>
      <c r="X1417" s="61">
        <v>45016</v>
      </c>
      <c r="Y1417" s="9" t="s">
        <v>60</v>
      </c>
    </row>
    <row r="1418" spans="1:25" ht="14.25" customHeight="1">
      <c r="A1418" s="9">
        <v>2022</v>
      </c>
      <c r="B1418" s="10" t="s">
        <v>264</v>
      </c>
      <c r="C1418" s="9" t="s">
        <v>190</v>
      </c>
      <c r="D1418" s="9" t="s">
        <v>21</v>
      </c>
      <c r="E1418" s="11" t="s">
        <v>151</v>
      </c>
      <c r="F1418" s="60" t="s">
        <v>263</v>
      </c>
      <c r="G1418" s="9" t="s">
        <v>20</v>
      </c>
      <c r="H1418" s="58">
        <v>30695111</v>
      </c>
      <c r="I1418" s="58">
        <v>-1148852</v>
      </c>
      <c r="J1418" s="58">
        <v>58724751</v>
      </c>
      <c r="K1418" s="58">
        <v>50268409</v>
      </c>
      <c r="L1418" s="58">
        <v>80277709</v>
      </c>
      <c r="M1418" s="58">
        <v>65540267</v>
      </c>
      <c r="N1418" s="62">
        <v>35771801</v>
      </c>
      <c r="O1418" s="62"/>
      <c r="P1418" s="58">
        <v>5202768</v>
      </c>
      <c r="Q1418" s="58">
        <v>-26680927</v>
      </c>
      <c r="R1418" s="58">
        <v>179145999.08581617</v>
      </c>
      <c r="S1418" s="58">
        <v>152465072.08581617</v>
      </c>
      <c r="T1418" s="58">
        <v>5725963</v>
      </c>
      <c r="U1418" s="196"/>
      <c r="V1418" s="58">
        <v>10767088</v>
      </c>
      <c r="W1418" s="58">
        <v>-13958520</v>
      </c>
      <c r="X1418" s="61">
        <v>45007</v>
      </c>
      <c r="Y1418" s="10" t="s">
        <v>60</v>
      </c>
    </row>
    <row r="1419" spans="1:25" ht="14.25" customHeight="1">
      <c r="A1419" s="9">
        <v>2022</v>
      </c>
      <c r="B1419" s="10" t="s">
        <v>262</v>
      </c>
      <c r="C1419" s="9" t="s">
        <v>190</v>
      </c>
      <c r="D1419" s="9" t="s">
        <v>21</v>
      </c>
      <c r="E1419" s="11" t="s">
        <v>151</v>
      </c>
      <c r="F1419" s="60" t="s">
        <v>261</v>
      </c>
      <c r="G1419" s="9" t="s">
        <v>20</v>
      </c>
      <c r="H1419" s="58">
        <v>11870676</v>
      </c>
      <c r="I1419" s="58">
        <v>-4047759</v>
      </c>
      <c r="J1419" s="58">
        <v>29492510</v>
      </c>
      <c r="K1419" s="58">
        <v>28172474</v>
      </c>
      <c r="L1419" s="58">
        <v>36708504</v>
      </c>
      <c r="M1419" s="58">
        <v>32994371</v>
      </c>
      <c r="O1419" s="62">
        <v>18569909</v>
      </c>
      <c r="P1419" s="58">
        <v>7071982</v>
      </c>
      <c r="Q1419" s="58">
        <v>-12275630</v>
      </c>
      <c r="R1419" s="58">
        <v>83172982.186234817</v>
      </c>
      <c r="S1419" s="58">
        <v>70897352.186234817</v>
      </c>
      <c r="T1419" s="58">
        <v>2622230</v>
      </c>
      <c r="U1419" s="196"/>
      <c r="V1419" s="58">
        <v>8195623</v>
      </c>
      <c r="W1419" s="58">
        <v>-7512904</v>
      </c>
      <c r="X1419" s="61">
        <v>45002</v>
      </c>
      <c r="Y1419" s="10" t="s">
        <v>60</v>
      </c>
    </row>
    <row r="1420" spans="1:25" ht="14.25" customHeight="1">
      <c r="A1420" s="9">
        <v>2022</v>
      </c>
      <c r="B1420" s="10" t="s">
        <v>260</v>
      </c>
      <c r="C1420" s="9" t="s">
        <v>190</v>
      </c>
      <c r="D1420" s="9" t="s">
        <v>21</v>
      </c>
      <c r="E1420" s="11" t="s">
        <v>107</v>
      </c>
      <c r="F1420" s="60" t="s">
        <v>259</v>
      </c>
      <c r="G1420" s="9" t="s">
        <v>20</v>
      </c>
      <c r="H1420" s="58">
        <v>3581930</v>
      </c>
      <c r="I1420" s="58">
        <v>-2069000</v>
      </c>
      <c r="J1420" s="58">
        <v>6390187</v>
      </c>
      <c r="K1420" s="58">
        <v>255158</v>
      </c>
      <c r="L1420" s="58">
        <v>8256143</v>
      </c>
      <c r="M1420" s="58">
        <v>7613506</v>
      </c>
      <c r="N1420" s="57">
        <v>5053464</v>
      </c>
      <c r="O1420" s="62"/>
      <c r="P1420" s="58">
        <v>958205</v>
      </c>
      <c r="Q1420" s="58">
        <v>-2736789</v>
      </c>
      <c r="R1420" s="58">
        <v>18899404.037208389</v>
      </c>
      <c r="S1420" s="58">
        <v>16162615.037208389</v>
      </c>
      <c r="T1420" s="58">
        <v>546601</v>
      </c>
      <c r="U1420" s="196"/>
      <c r="V1420" s="58">
        <v>1190515</v>
      </c>
      <c r="W1420" s="58">
        <v>297858</v>
      </c>
      <c r="X1420" s="61">
        <v>44910</v>
      </c>
      <c r="Y1420" s="10" t="s">
        <v>60</v>
      </c>
    </row>
    <row r="1421" spans="1:25" ht="14.25" customHeight="1">
      <c r="A1421" s="9">
        <v>2022</v>
      </c>
      <c r="B1421" s="30" t="s">
        <v>5005</v>
      </c>
      <c r="C1421" s="9" t="s">
        <v>190</v>
      </c>
      <c r="D1421" s="9" t="s">
        <v>21</v>
      </c>
      <c r="E1421" s="11" t="s">
        <v>107</v>
      </c>
      <c r="F1421" s="60" t="s">
        <v>5443</v>
      </c>
      <c r="G1421" s="9" t="s">
        <v>20</v>
      </c>
      <c r="H1421" s="58">
        <v>6621830</v>
      </c>
      <c r="I1421" s="58">
        <v>-2100453</v>
      </c>
      <c r="J1421" s="58">
        <v>44108508</v>
      </c>
      <c r="K1421" s="58">
        <v>46121754</v>
      </c>
      <c r="L1421" s="58">
        <v>53887545</v>
      </c>
      <c r="M1421" s="58">
        <v>49182935</v>
      </c>
      <c r="O1421" s="62">
        <v>14829996</v>
      </c>
      <c r="P1421" s="58">
        <v>8465961</v>
      </c>
      <c r="Q1421" s="58">
        <v>-17532519</v>
      </c>
      <c r="R1421" s="58">
        <v>119003053.84615386</v>
      </c>
      <c r="S1421" s="58">
        <v>101470534.84615386</v>
      </c>
      <c r="T1421" s="58">
        <v>3733688</v>
      </c>
      <c r="U1421" s="196">
        <v>-1150.436507936508</v>
      </c>
      <c r="V1421" s="58">
        <v>11089077.563492063</v>
      </c>
      <c r="W1421" s="58">
        <v>-24658496</v>
      </c>
      <c r="X1421" s="61">
        <v>44994</v>
      </c>
      <c r="Y1421" s="10" t="s">
        <v>5444</v>
      </c>
    </row>
    <row r="1422" spans="1:25" ht="14.25" customHeight="1">
      <c r="A1422" s="9">
        <v>2022</v>
      </c>
      <c r="B1422" s="10" t="s">
        <v>258</v>
      </c>
      <c r="C1422" s="9" t="s">
        <v>190</v>
      </c>
      <c r="D1422" s="9" t="s">
        <v>21</v>
      </c>
      <c r="E1422" s="11" t="s">
        <v>164</v>
      </c>
      <c r="F1422" s="60" t="s">
        <v>257</v>
      </c>
      <c r="G1422" s="9" t="s">
        <v>20</v>
      </c>
      <c r="H1422" s="58">
        <v>31195515</v>
      </c>
      <c r="I1422" s="58">
        <v>-13650000</v>
      </c>
      <c r="J1422" s="58">
        <v>102692482</v>
      </c>
      <c r="K1422" s="58">
        <v>218161308</v>
      </c>
      <c r="L1422" s="58">
        <v>134045142</v>
      </c>
      <c r="M1422" s="58">
        <v>107714689</v>
      </c>
      <c r="N1422" s="56">
        <v>44416918</v>
      </c>
      <c r="O1422" s="62"/>
      <c r="P1422" s="58">
        <v>11410953</v>
      </c>
      <c r="Q1422" s="58">
        <v>-51750830</v>
      </c>
      <c r="R1422" s="58">
        <v>352469713.00407523</v>
      </c>
      <c r="S1422" s="58">
        <v>300718883.00407523</v>
      </c>
      <c r="T1422" s="58">
        <v>10051245</v>
      </c>
      <c r="U1422" s="196"/>
      <c r="V1422" s="58">
        <v>21323844</v>
      </c>
      <c r="W1422" s="58">
        <v>-160476211</v>
      </c>
      <c r="X1422" s="61">
        <v>44883</v>
      </c>
      <c r="Y1422" s="10" t="s">
        <v>60</v>
      </c>
    </row>
    <row r="1423" spans="1:25" ht="14.25" customHeight="1">
      <c r="A1423" s="9">
        <v>2022</v>
      </c>
      <c r="B1423" s="30" t="s">
        <v>5483</v>
      </c>
      <c r="C1423" s="9" t="s">
        <v>190</v>
      </c>
      <c r="D1423" s="9" t="s">
        <v>21</v>
      </c>
      <c r="E1423" s="11" t="s">
        <v>182</v>
      </c>
      <c r="F1423" s="60" t="s">
        <v>5484</v>
      </c>
      <c r="G1423" s="9" t="s">
        <v>20</v>
      </c>
      <c r="H1423" s="58">
        <v>3186680</v>
      </c>
      <c r="I1423" s="58"/>
      <c r="J1423" s="58">
        <v>9446740</v>
      </c>
      <c r="K1423" s="58">
        <v>9755268</v>
      </c>
      <c r="L1423" s="58">
        <v>10941145</v>
      </c>
      <c r="M1423" s="58">
        <v>9721883</v>
      </c>
      <c r="O1423" s="62">
        <v>14829996</v>
      </c>
      <c r="P1423" s="58">
        <v>1098995</v>
      </c>
      <c r="Q1423" s="58">
        <v>-4672572</v>
      </c>
      <c r="R1423" s="58">
        <v>31956587</v>
      </c>
      <c r="S1423" s="58">
        <v>27284015</v>
      </c>
      <c r="T1423" s="58">
        <v>976781</v>
      </c>
      <c r="U1423" s="196"/>
      <c r="V1423" s="58">
        <v>993414</v>
      </c>
      <c r="W1423" s="58">
        <v>-4975411</v>
      </c>
      <c r="X1423" s="61">
        <v>44958</v>
      </c>
      <c r="Y1423" s="10" t="s">
        <v>60</v>
      </c>
    </row>
    <row r="1424" spans="1:25" ht="14.25" customHeight="1">
      <c r="A1424" s="9">
        <v>2022</v>
      </c>
      <c r="B1424" s="30" t="s">
        <v>2225</v>
      </c>
      <c r="C1424" s="9" t="s">
        <v>53</v>
      </c>
      <c r="D1424" s="9" t="s">
        <v>21</v>
      </c>
      <c r="E1424" s="11" t="s">
        <v>78</v>
      </c>
      <c r="F1424" s="60" t="s">
        <v>5508</v>
      </c>
      <c r="G1424" s="9" t="s">
        <v>20</v>
      </c>
      <c r="H1424" s="58">
        <v>3588338</v>
      </c>
      <c r="I1424" s="58">
        <v>-112375</v>
      </c>
      <c r="J1424" s="58">
        <v>3338732</v>
      </c>
      <c r="K1424" s="58">
        <v>5315211</v>
      </c>
      <c r="L1424" s="58">
        <v>10092227</v>
      </c>
      <c r="M1424" s="58">
        <v>3644653</v>
      </c>
      <c r="N1424" s="57"/>
      <c r="O1424" s="62">
        <v>4418234</v>
      </c>
      <c r="P1424" s="58">
        <v>1299584</v>
      </c>
      <c r="Q1424" s="58">
        <v>-677465</v>
      </c>
      <c r="R1424" s="58">
        <v>2720742.9718875503</v>
      </c>
      <c r="S1424" s="58">
        <v>2043277.9718875503</v>
      </c>
      <c r="T1424" s="58">
        <v>250572</v>
      </c>
      <c r="U1424" s="196"/>
      <c r="V1424" s="58"/>
      <c r="W1424" s="58">
        <v>4598636</v>
      </c>
      <c r="X1424" s="61">
        <v>44896</v>
      </c>
      <c r="Y1424" s="10" t="s">
        <v>60</v>
      </c>
    </row>
    <row r="1425" spans="1:25" ht="14.25" customHeight="1">
      <c r="A1425" s="9">
        <v>2022</v>
      </c>
      <c r="B1425" s="10" t="s">
        <v>256</v>
      </c>
      <c r="C1425" s="9" t="s">
        <v>190</v>
      </c>
      <c r="D1425" s="9" t="s">
        <v>21</v>
      </c>
      <c r="E1425" s="11" t="s">
        <v>78</v>
      </c>
      <c r="F1425" s="60" t="s">
        <v>255</v>
      </c>
      <c r="G1425" s="9" t="s">
        <v>20</v>
      </c>
      <c r="H1425" s="58">
        <v>7746078</v>
      </c>
      <c r="I1425" s="58">
        <v>-1154545</v>
      </c>
      <c r="J1425" s="58">
        <v>32029412</v>
      </c>
      <c r="K1425" s="58">
        <v>11717776</v>
      </c>
      <c r="L1425" s="58">
        <v>37288980</v>
      </c>
      <c r="M1425" s="58">
        <v>35330472</v>
      </c>
      <c r="N1425" s="57"/>
      <c r="O1425" s="62">
        <v>13237176</v>
      </c>
      <c r="P1425" s="58">
        <v>5928937</v>
      </c>
      <c r="Q1425" s="58">
        <v>-14821021</v>
      </c>
      <c r="R1425" s="58">
        <v>115789226.5625</v>
      </c>
      <c r="S1425" s="58">
        <v>100968205.5625</v>
      </c>
      <c r="T1425" s="58">
        <v>3036263</v>
      </c>
      <c r="U1425" s="196"/>
      <c r="V1425" s="58"/>
      <c r="W1425" s="58">
        <v>-11117838</v>
      </c>
      <c r="X1425" s="61">
        <v>45013</v>
      </c>
      <c r="Y1425" s="10" t="s">
        <v>60</v>
      </c>
    </row>
    <row r="1426" spans="1:25" ht="14.25" customHeight="1">
      <c r="A1426" s="9">
        <v>2022</v>
      </c>
      <c r="B1426" s="9" t="s">
        <v>1693</v>
      </c>
      <c r="C1426" s="9" t="s">
        <v>53</v>
      </c>
      <c r="D1426" s="9" t="s">
        <v>21</v>
      </c>
      <c r="E1426" s="11" t="s">
        <v>125</v>
      </c>
      <c r="F1426" s="60">
        <v>83668</v>
      </c>
      <c r="G1426" s="9" t="s">
        <v>20</v>
      </c>
      <c r="H1426" s="58">
        <v>18228109</v>
      </c>
      <c r="I1426" s="58">
        <v>-83777</v>
      </c>
      <c r="J1426" s="58">
        <v>52952822</v>
      </c>
      <c r="K1426" s="58">
        <v>14674984</v>
      </c>
      <c r="L1426" s="58">
        <v>128311624</v>
      </c>
      <c r="M1426" s="58">
        <v>49210465</v>
      </c>
      <c r="N1426" s="57"/>
      <c r="O1426" s="62">
        <v>21927988</v>
      </c>
      <c r="P1426" s="58">
        <v>8053285</v>
      </c>
      <c r="Q1426" s="58">
        <v>-55724985</v>
      </c>
      <c r="R1426" s="58">
        <v>343533305</v>
      </c>
      <c r="S1426" s="58">
        <v>287808320</v>
      </c>
      <c r="T1426" s="58">
        <v>11115230</v>
      </c>
      <c r="U1426" s="196"/>
      <c r="V1426" s="58">
        <v>5036600</v>
      </c>
      <c r="W1426" s="58">
        <v>30793138</v>
      </c>
      <c r="X1426" s="61">
        <v>45016</v>
      </c>
      <c r="Y1426" s="9"/>
    </row>
    <row r="1427" spans="1:25" ht="14.25" customHeight="1">
      <c r="A1427" s="9">
        <v>2022</v>
      </c>
      <c r="B1427" s="10" t="s">
        <v>5354</v>
      </c>
      <c r="C1427" s="10" t="s">
        <v>190</v>
      </c>
      <c r="D1427" s="9" t="s">
        <v>21</v>
      </c>
      <c r="E1427" s="11" t="s">
        <v>84</v>
      </c>
      <c r="F1427" s="60" t="s">
        <v>5730</v>
      </c>
      <c r="G1427" s="9" t="s">
        <v>20</v>
      </c>
      <c r="H1427" s="58">
        <v>2029662</v>
      </c>
      <c r="I1427" s="58"/>
      <c r="J1427" s="58">
        <v>9602305</v>
      </c>
      <c r="K1427" s="58">
        <v>6067960</v>
      </c>
      <c r="L1427" s="58">
        <v>11944324</v>
      </c>
      <c r="M1427" s="58">
        <v>9663161</v>
      </c>
      <c r="O1427" s="62">
        <v>3117930</v>
      </c>
      <c r="P1427" s="58">
        <v>840265</v>
      </c>
      <c r="Q1427" s="58">
        <v>-4807219</v>
      </c>
      <c r="R1427" s="58">
        <v>33418262.498166546</v>
      </c>
      <c r="S1427" s="58">
        <v>28611043.498166546</v>
      </c>
      <c r="T1427" s="58">
        <v>1000106</v>
      </c>
      <c r="U1427" s="196"/>
      <c r="V1427" s="58"/>
      <c r="W1427" s="58">
        <v>-5613346</v>
      </c>
      <c r="X1427" s="61">
        <v>44910</v>
      </c>
      <c r="Y1427" s="10" t="s">
        <v>60</v>
      </c>
    </row>
    <row r="1428" spans="1:25" ht="14.25" customHeight="1">
      <c r="A1428" s="9">
        <v>2022</v>
      </c>
      <c r="B1428" s="10" t="s">
        <v>254</v>
      </c>
      <c r="C1428" s="9" t="s">
        <v>190</v>
      </c>
      <c r="D1428" s="9" t="s">
        <v>21</v>
      </c>
      <c r="E1428" s="11" t="s">
        <v>253</v>
      </c>
      <c r="F1428" s="60" t="s">
        <v>252</v>
      </c>
      <c r="G1428" s="9" t="s">
        <v>20</v>
      </c>
      <c r="H1428" s="58">
        <v>2405459</v>
      </c>
      <c r="I1428" s="58">
        <v>-75000</v>
      </c>
      <c r="J1428" s="58">
        <v>3536119</v>
      </c>
      <c r="K1428" s="58">
        <v>1950706</v>
      </c>
      <c r="L1428" s="58">
        <v>3911349</v>
      </c>
      <c r="M1428" s="58">
        <v>3826351</v>
      </c>
      <c r="N1428" s="57"/>
      <c r="O1428" s="62">
        <v>3076202</v>
      </c>
      <c r="P1428" s="58">
        <v>488937</v>
      </c>
      <c r="Q1428" s="58">
        <v>-1317906</v>
      </c>
      <c r="R1428" s="58">
        <v>8598063.157894738</v>
      </c>
      <c r="S1428" s="58">
        <v>7280157.157894738</v>
      </c>
      <c r="T1428" s="58">
        <v>275396</v>
      </c>
      <c r="U1428" s="196"/>
      <c r="V1428" s="58"/>
      <c r="W1428" s="58">
        <v>520628</v>
      </c>
      <c r="X1428" s="61">
        <v>44991</v>
      </c>
      <c r="Y1428" s="10" t="s">
        <v>60</v>
      </c>
    </row>
    <row r="1429" spans="1:25" ht="14.25" customHeight="1">
      <c r="A1429" s="9">
        <v>2022</v>
      </c>
      <c r="B1429" s="10" t="s">
        <v>251</v>
      </c>
      <c r="C1429" s="9" t="s">
        <v>190</v>
      </c>
      <c r="D1429" s="9" t="s">
        <v>21</v>
      </c>
      <c r="E1429" s="11" t="s">
        <v>32</v>
      </c>
      <c r="F1429" s="60" t="s">
        <v>250</v>
      </c>
      <c r="G1429" s="9" t="s">
        <v>20</v>
      </c>
      <c r="H1429" s="58">
        <v>6998334</v>
      </c>
      <c r="I1429" s="58">
        <v>-423814</v>
      </c>
      <c r="J1429" s="58">
        <v>42277503</v>
      </c>
      <c r="K1429" s="58">
        <v>27017383</v>
      </c>
      <c r="L1429" s="58">
        <v>48103589</v>
      </c>
      <c r="M1429" s="58">
        <v>44209742</v>
      </c>
      <c r="O1429" s="62">
        <v>12801297</v>
      </c>
      <c r="P1429" s="58">
        <v>4800285</v>
      </c>
      <c r="Q1429" s="58">
        <v>-21234281</v>
      </c>
      <c r="R1429" s="58">
        <v>145411566.39676112</v>
      </c>
      <c r="S1429" s="58">
        <v>124177285.39676113</v>
      </c>
      <c r="T1429" s="58">
        <v>4395826</v>
      </c>
      <c r="U1429" s="196"/>
      <c r="V1429" s="58">
        <v>1308862</v>
      </c>
      <c r="W1429" s="58">
        <v>-22271920</v>
      </c>
      <c r="X1429" s="61">
        <v>45016</v>
      </c>
      <c r="Y1429" s="10" t="s">
        <v>60</v>
      </c>
    </row>
    <row r="1430" spans="1:25" ht="14.25" customHeight="1">
      <c r="A1430" s="9">
        <v>2022</v>
      </c>
      <c r="B1430" s="30" t="s">
        <v>2226</v>
      </c>
      <c r="C1430" s="9" t="s">
        <v>53</v>
      </c>
      <c r="D1430" s="9" t="s">
        <v>21</v>
      </c>
      <c r="E1430" s="11" t="s">
        <v>94</v>
      </c>
      <c r="F1430" s="60" t="s">
        <v>5532</v>
      </c>
      <c r="G1430" s="9" t="s">
        <v>20</v>
      </c>
      <c r="H1430" s="58">
        <v>1360774</v>
      </c>
      <c r="I1430" s="58"/>
      <c r="J1430" s="58">
        <v>10501491</v>
      </c>
      <c r="K1430" s="58">
        <v>2645015</v>
      </c>
      <c r="L1430" s="58">
        <v>13904692</v>
      </c>
      <c r="M1430" s="58">
        <v>10846211</v>
      </c>
      <c r="N1430" s="57"/>
      <c r="O1430" s="62">
        <v>138374</v>
      </c>
      <c r="P1430" s="58">
        <v>1834264</v>
      </c>
      <c r="Q1430" s="58">
        <v>-1555220</v>
      </c>
      <c r="R1430" s="58">
        <v>14360295.475530939</v>
      </c>
      <c r="S1430" s="58">
        <v>12805075.475530939</v>
      </c>
      <c r="T1430" s="58">
        <v>362578</v>
      </c>
      <c r="U1430" s="196"/>
      <c r="V1430" s="58">
        <v>1100815</v>
      </c>
      <c r="W1430" s="58">
        <v>734921</v>
      </c>
      <c r="X1430" s="61">
        <v>45258</v>
      </c>
      <c r="Y1430" s="10" t="s">
        <v>60</v>
      </c>
    </row>
    <row r="1431" spans="1:25" ht="14.25" customHeight="1">
      <c r="A1431" s="9">
        <v>2022</v>
      </c>
      <c r="B1431" s="10" t="s">
        <v>249</v>
      </c>
      <c r="C1431" s="9" t="s">
        <v>190</v>
      </c>
      <c r="D1431" s="9" t="s">
        <v>21</v>
      </c>
      <c r="E1431" s="11" t="s">
        <v>36</v>
      </c>
      <c r="F1431" s="60" t="s">
        <v>248</v>
      </c>
      <c r="G1431" s="9" t="s">
        <v>20</v>
      </c>
      <c r="H1431" s="58">
        <v>65081533</v>
      </c>
      <c r="I1431" s="58"/>
      <c r="J1431" s="58">
        <v>439549347</v>
      </c>
      <c r="K1431" s="58">
        <v>1409065761</v>
      </c>
      <c r="L1431" s="58">
        <v>572277502</v>
      </c>
      <c r="M1431" s="58">
        <v>439144123</v>
      </c>
      <c r="N1431" s="57"/>
      <c r="O1431" s="62">
        <v>97280463</v>
      </c>
      <c r="P1431" s="58">
        <v>36769191</v>
      </c>
      <c r="Q1431" s="58">
        <v>-199746555</v>
      </c>
      <c r="R1431" s="58">
        <v>1341094488.8157897</v>
      </c>
      <c r="S1431" s="58">
        <v>1141347933.8157897</v>
      </c>
      <c r="T1431" s="58">
        <v>40914093</v>
      </c>
      <c r="U1431" s="196">
        <v>31953225</v>
      </c>
      <c r="V1431" s="58">
        <v>363197101</v>
      </c>
      <c r="W1431" s="58">
        <v>-647288110</v>
      </c>
      <c r="X1431" s="61">
        <v>45076</v>
      </c>
      <c r="Y1431" s="10" t="s">
        <v>60</v>
      </c>
    </row>
    <row r="1432" spans="1:25" ht="14.25" customHeight="1">
      <c r="A1432" s="9">
        <v>2022</v>
      </c>
      <c r="B1432" s="9" t="s">
        <v>1692</v>
      </c>
      <c r="C1432" s="9" t="s">
        <v>53</v>
      </c>
      <c r="D1432" s="9" t="s">
        <v>21</v>
      </c>
      <c r="E1432" s="11" t="s">
        <v>34</v>
      </c>
      <c r="F1432" s="60">
        <v>84200</v>
      </c>
      <c r="G1432" s="9" t="s">
        <v>20</v>
      </c>
      <c r="H1432" s="58">
        <v>20770457</v>
      </c>
      <c r="I1432" s="58">
        <v>-20433506</v>
      </c>
      <c r="J1432" s="58">
        <v>61920082</v>
      </c>
      <c r="K1432" s="58">
        <v>255439321</v>
      </c>
      <c r="L1432" s="58">
        <v>128324620</v>
      </c>
      <c r="M1432" s="58">
        <v>81018575</v>
      </c>
      <c r="N1432" s="58">
        <v>1519400</v>
      </c>
      <c r="O1432" s="62">
        <v>14248967</v>
      </c>
      <c r="P1432" s="58">
        <v>5406311</v>
      </c>
      <c r="Q1432" s="58">
        <v>59925495</v>
      </c>
      <c r="R1432" s="58">
        <v>591261477</v>
      </c>
      <c r="S1432" s="58">
        <v>651186972</v>
      </c>
      <c r="T1432" s="58">
        <v>6793156</v>
      </c>
      <c r="U1432" s="196"/>
      <c r="V1432" s="58">
        <v>65096109</v>
      </c>
      <c r="W1432" s="58">
        <v>-240049335</v>
      </c>
      <c r="X1432" s="61">
        <v>45013</v>
      </c>
      <c r="Y1432" s="9"/>
    </row>
    <row r="1433" spans="1:25" ht="14.25" customHeight="1">
      <c r="A1433" s="9">
        <v>2022</v>
      </c>
      <c r="B1433" s="10" t="s">
        <v>247</v>
      </c>
      <c r="C1433" s="9" t="s">
        <v>190</v>
      </c>
      <c r="D1433" s="9" t="s">
        <v>21</v>
      </c>
      <c r="E1433" s="11" t="s">
        <v>34</v>
      </c>
      <c r="F1433" s="60" t="s">
        <v>246</v>
      </c>
      <c r="G1433" s="9" t="s">
        <v>20</v>
      </c>
      <c r="H1433" s="58">
        <v>24876874</v>
      </c>
      <c r="I1433" s="58">
        <v>-1100000</v>
      </c>
      <c r="J1433" s="58">
        <v>136390769</v>
      </c>
      <c r="K1433" s="58">
        <v>125931727</v>
      </c>
      <c r="L1433" s="58">
        <v>150714104</v>
      </c>
      <c r="M1433" s="58">
        <v>138888743</v>
      </c>
      <c r="N1433" s="57">
        <v>36000116</v>
      </c>
      <c r="O1433" s="62"/>
      <c r="P1433" s="58">
        <v>16569609</v>
      </c>
      <c r="Q1433" s="58">
        <v>-68718139</v>
      </c>
      <c r="R1433" s="58">
        <v>459424310.89473689</v>
      </c>
      <c r="S1433" s="58">
        <v>390706171.89473689</v>
      </c>
      <c r="T1433" s="58">
        <v>13176497</v>
      </c>
      <c r="U1433" s="196"/>
      <c r="V1433" s="58">
        <v>3555752</v>
      </c>
      <c r="W1433" s="58">
        <v>-67504319</v>
      </c>
      <c r="X1433" s="61">
        <v>44929</v>
      </c>
      <c r="Y1433" s="9" t="s">
        <v>115</v>
      </c>
    </row>
    <row r="1434" spans="1:25" ht="14.25" customHeight="1">
      <c r="A1434" s="9">
        <v>2022</v>
      </c>
      <c r="B1434" s="9" t="s">
        <v>1691</v>
      </c>
      <c r="C1434" s="9" t="s">
        <v>53</v>
      </c>
      <c r="D1434" s="9" t="s">
        <v>21</v>
      </c>
      <c r="E1434" s="11" t="s">
        <v>34</v>
      </c>
      <c r="F1434" s="60">
        <v>84410</v>
      </c>
      <c r="G1434" s="9" t="s">
        <v>20</v>
      </c>
      <c r="H1434" s="58">
        <v>152581929</v>
      </c>
      <c r="I1434" s="58">
        <v>-10936370</v>
      </c>
      <c r="J1434" s="58">
        <v>102426178</v>
      </c>
      <c r="K1434" s="58">
        <v>197480845</v>
      </c>
      <c r="L1434" s="58">
        <v>168522077</v>
      </c>
      <c r="M1434" s="58">
        <v>145073370</v>
      </c>
      <c r="O1434" s="62">
        <v>151881584</v>
      </c>
      <c r="P1434" s="58">
        <v>25622619</v>
      </c>
      <c r="Q1434" s="58">
        <v>-20990241</v>
      </c>
      <c r="R1434" s="58">
        <v>206232017</v>
      </c>
      <c r="S1434" s="58">
        <v>185241776</v>
      </c>
      <c r="T1434" s="58">
        <v>7147778</v>
      </c>
      <c r="U1434" s="196">
        <v>6139094</v>
      </c>
      <c r="V1434" s="58">
        <v>7633734</v>
      </c>
      <c r="W1434" s="58">
        <v>109369073</v>
      </c>
      <c r="X1434" s="61">
        <v>45013</v>
      </c>
      <c r="Y1434" s="9"/>
    </row>
    <row r="1435" spans="1:25" ht="14.25" customHeight="1">
      <c r="A1435" s="9">
        <v>2022</v>
      </c>
      <c r="B1435" s="10" t="s">
        <v>245</v>
      </c>
      <c r="C1435" s="9" t="s">
        <v>190</v>
      </c>
      <c r="D1435" s="9" t="s">
        <v>21</v>
      </c>
      <c r="E1435" s="11" t="s">
        <v>107</v>
      </c>
      <c r="F1435" s="60" t="s">
        <v>244</v>
      </c>
      <c r="G1435" s="9" t="s">
        <v>20</v>
      </c>
      <c r="H1435" s="58">
        <v>4440781</v>
      </c>
      <c r="I1435" s="58"/>
      <c r="J1435" s="58">
        <v>5085913</v>
      </c>
      <c r="K1435" s="58">
        <v>281980</v>
      </c>
      <c r="L1435" s="58">
        <v>10209209</v>
      </c>
      <c r="M1435" s="58">
        <v>5447072</v>
      </c>
      <c r="N1435" s="57">
        <v>6492760</v>
      </c>
      <c r="O1435" s="62"/>
      <c r="P1435" s="58">
        <v>1667373</v>
      </c>
      <c r="Q1435" s="58">
        <v>-4016598</v>
      </c>
      <c r="R1435" s="58">
        <v>27943712.778814085</v>
      </c>
      <c r="S1435" s="58">
        <v>23927114.778814085</v>
      </c>
      <c r="T1435" s="58">
        <v>675584</v>
      </c>
      <c r="U1435" s="196"/>
      <c r="V1435" s="58">
        <v>1636837</v>
      </c>
      <c r="W1435" s="58">
        <v>1358907</v>
      </c>
      <c r="X1435" s="61">
        <v>45272</v>
      </c>
      <c r="Y1435" s="9" t="s">
        <v>115</v>
      </c>
    </row>
    <row r="1436" spans="1:25" ht="14.25" customHeight="1">
      <c r="A1436" s="9">
        <v>2022</v>
      </c>
      <c r="B1436" s="30" t="s">
        <v>2227</v>
      </c>
      <c r="C1436" s="9" t="s">
        <v>53</v>
      </c>
      <c r="D1436" s="9" t="s">
        <v>21</v>
      </c>
      <c r="E1436" s="11" t="s">
        <v>164</v>
      </c>
      <c r="F1436" s="60" t="s">
        <v>5429</v>
      </c>
      <c r="G1436" s="9" t="s">
        <v>20</v>
      </c>
      <c r="H1436" s="58">
        <v>57506517</v>
      </c>
      <c r="I1436" s="58">
        <v>-15036839</v>
      </c>
      <c r="J1436" s="58">
        <v>75194254</v>
      </c>
      <c r="K1436" s="58">
        <v>81766727</v>
      </c>
      <c r="L1436" s="58">
        <v>182222918</v>
      </c>
      <c r="M1436" s="58">
        <v>94012048</v>
      </c>
      <c r="O1436" s="62">
        <v>56208195</v>
      </c>
      <c r="P1436" s="58">
        <v>11471667</v>
      </c>
      <c r="Q1436" s="58">
        <v>-56821710</v>
      </c>
      <c r="R1436" s="58">
        <v>340119303.19277108</v>
      </c>
      <c r="S1436" s="58">
        <v>283297593.19277108</v>
      </c>
      <c r="T1436" s="58">
        <v>10564786</v>
      </c>
      <c r="U1436" s="196">
        <v>31506795</v>
      </c>
      <c r="V1436" s="58">
        <v>30117296</v>
      </c>
      <c r="W1436" s="58">
        <v>146519778</v>
      </c>
      <c r="X1436" s="61">
        <v>45016</v>
      </c>
      <c r="Y1436" s="10" t="s">
        <v>60</v>
      </c>
    </row>
    <row r="1437" spans="1:25" ht="14.25" customHeight="1">
      <c r="A1437" s="51">
        <v>2022</v>
      </c>
      <c r="B1437" s="132" t="s">
        <v>5762</v>
      </c>
      <c r="C1437" s="132" t="s">
        <v>54</v>
      </c>
      <c r="D1437" s="51" t="s">
        <v>21</v>
      </c>
      <c r="E1437" s="51" t="s">
        <v>151</v>
      </c>
      <c r="F1437" s="127" t="s">
        <v>5763</v>
      </c>
      <c r="G1437" s="51" t="s">
        <v>20</v>
      </c>
      <c r="H1437" s="128">
        <v>1396047</v>
      </c>
      <c r="I1437" s="128"/>
      <c r="J1437" s="128">
        <v>2848241</v>
      </c>
      <c r="K1437" s="128">
        <v>130887</v>
      </c>
      <c r="L1437" s="128">
        <v>2532505</v>
      </c>
      <c r="M1437" s="128">
        <v>2546812</v>
      </c>
      <c r="N1437" s="134">
        <v>1598393</v>
      </c>
      <c r="O1437" s="130"/>
      <c r="P1437" s="128">
        <v>212394</v>
      </c>
      <c r="Q1437" s="128">
        <v>-1134489</v>
      </c>
      <c r="R1437" s="128">
        <v>3742952.820851204</v>
      </c>
      <c r="S1437" s="128">
        <v>2608463.820851204</v>
      </c>
      <c r="T1437" s="128">
        <v>161120</v>
      </c>
      <c r="U1437" s="196">
        <v>294204</v>
      </c>
      <c r="V1437" s="128">
        <v>134418</v>
      </c>
      <c r="W1437" s="128">
        <v>-76636</v>
      </c>
      <c r="X1437" s="131">
        <v>44935</v>
      </c>
      <c r="Y1437" s="132" t="s">
        <v>60</v>
      </c>
    </row>
    <row r="1438" spans="1:25" ht="14.25" customHeight="1">
      <c r="A1438" s="9">
        <v>2022</v>
      </c>
      <c r="B1438" s="10" t="s">
        <v>5355</v>
      </c>
      <c r="C1438" s="10" t="s">
        <v>190</v>
      </c>
      <c r="D1438" s="9" t="s">
        <v>21</v>
      </c>
      <c r="E1438" s="11" t="s">
        <v>84</v>
      </c>
      <c r="F1438" s="60" t="s">
        <v>5731</v>
      </c>
      <c r="G1438" s="9" t="s">
        <v>20</v>
      </c>
      <c r="H1438" s="58">
        <v>544970</v>
      </c>
      <c r="I1438" s="58">
        <v>-12791</v>
      </c>
      <c r="J1438" s="58">
        <v>2172324</v>
      </c>
      <c r="K1438" s="58">
        <v>4814908</v>
      </c>
      <c r="L1438" s="58">
        <v>2284077</v>
      </c>
      <c r="M1438" s="58">
        <v>2188167</v>
      </c>
      <c r="O1438" s="62">
        <v>717686</v>
      </c>
      <c r="P1438" s="58">
        <v>172357</v>
      </c>
      <c r="Q1438" s="58">
        <v>-1086966</v>
      </c>
      <c r="R1438" s="58">
        <v>7391947.950994622</v>
      </c>
      <c r="S1438" s="58">
        <v>6304981.950994622</v>
      </c>
      <c r="T1438" s="58">
        <v>212121</v>
      </c>
      <c r="U1438" s="196"/>
      <c r="V1438" s="58"/>
      <c r="W1438" s="58">
        <v>-952730</v>
      </c>
      <c r="X1438" s="61">
        <v>44909</v>
      </c>
      <c r="Y1438" s="10" t="s">
        <v>60</v>
      </c>
    </row>
    <row r="1439" spans="1:25" ht="14.25" customHeight="1">
      <c r="A1439" s="9">
        <v>2022</v>
      </c>
      <c r="B1439" s="10" t="s">
        <v>243</v>
      </c>
      <c r="C1439" s="9" t="s">
        <v>190</v>
      </c>
      <c r="D1439" s="9" t="s">
        <v>21</v>
      </c>
      <c r="E1439" s="11" t="s">
        <v>84</v>
      </c>
      <c r="F1439" s="60" t="s">
        <v>242</v>
      </c>
      <c r="G1439" s="9" t="s">
        <v>20</v>
      </c>
      <c r="H1439" s="58">
        <v>3917173</v>
      </c>
      <c r="I1439" s="58">
        <v>-140000</v>
      </c>
      <c r="J1439" s="58">
        <v>29261662</v>
      </c>
      <c r="K1439" s="58">
        <v>66124981</v>
      </c>
      <c r="L1439" s="58">
        <v>34864426</v>
      </c>
      <c r="M1439" s="58">
        <v>30480760</v>
      </c>
      <c r="N1439" s="57"/>
      <c r="O1439" s="62">
        <v>6645895</v>
      </c>
      <c r="P1439" s="58">
        <v>2310178</v>
      </c>
      <c r="Q1439" s="58">
        <v>-12451909</v>
      </c>
      <c r="R1439" s="58">
        <v>86454584.457236856</v>
      </c>
      <c r="S1439" s="58">
        <v>74002675.457236856</v>
      </c>
      <c r="T1439" s="58">
        <v>2371731</v>
      </c>
      <c r="U1439" s="196"/>
      <c r="V1439" s="58">
        <v>4399081</v>
      </c>
      <c r="W1439" s="58">
        <v>-22169612</v>
      </c>
      <c r="X1439" s="61">
        <v>44946</v>
      </c>
      <c r="Y1439" s="9" t="s">
        <v>115</v>
      </c>
    </row>
    <row r="1440" spans="1:25" ht="14.25" customHeight="1">
      <c r="A1440" s="9">
        <v>2022</v>
      </c>
      <c r="B1440" s="10" t="s">
        <v>241</v>
      </c>
      <c r="C1440" s="9" t="s">
        <v>190</v>
      </c>
      <c r="D1440" s="9" t="s">
        <v>21</v>
      </c>
      <c r="E1440" s="11" t="s">
        <v>76</v>
      </c>
      <c r="F1440" s="60" t="s">
        <v>240</v>
      </c>
      <c r="G1440" s="9" t="s">
        <v>20</v>
      </c>
      <c r="H1440" s="58">
        <v>16180752</v>
      </c>
      <c r="I1440" s="58">
        <v>-25392</v>
      </c>
      <c r="J1440" s="58">
        <v>93125307</v>
      </c>
      <c r="K1440" s="58">
        <v>319008109</v>
      </c>
      <c r="L1440" s="58">
        <v>133265460</v>
      </c>
      <c r="M1440" s="58">
        <v>94449911</v>
      </c>
      <c r="N1440" s="57">
        <v>21386858</v>
      </c>
      <c r="O1440" s="62"/>
      <c r="P1440" s="58">
        <v>7623101</v>
      </c>
      <c r="Q1440" s="58">
        <v>-38773000</v>
      </c>
      <c r="R1440" s="58">
        <v>265948358.56474507</v>
      </c>
      <c r="S1440" s="58">
        <v>227175358.56474507</v>
      </c>
      <c r="T1440" s="58">
        <v>8844561</v>
      </c>
      <c r="U1440" s="196"/>
      <c r="V1440" s="58">
        <v>2349978</v>
      </c>
      <c r="W1440" s="58">
        <v>-43934448</v>
      </c>
      <c r="X1440" s="61">
        <v>45274</v>
      </c>
      <c r="Y1440" s="9" t="s">
        <v>115</v>
      </c>
    </row>
    <row r="1441" spans="1:25" ht="14.25" customHeight="1">
      <c r="A1441" s="9">
        <v>2022</v>
      </c>
      <c r="B1441" s="10" t="s">
        <v>64</v>
      </c>
      <c r="C1441" s="9" t="s">
        <v>54</v>
      </c>
      <c r="D1441" s="9" t="s">
        <v>21</v>
      </c>
      <c r="E1441" s="11" t="s">
        <v>63</v>
      </c>
      <c r="F1441" s="60">
        <v>99098</v>
      </c>
      <c r="G1441" s="9" t="s">
        <v>20</v>
      </c>
      <c r="H1441" s="58">
        <v>24540867</v>
      </c>
      <c r="I1441" s="58"/>
      <c r="J1441" s="58">
        <v>5894332</v>
      </c>
      <c r="K1441" s="58">
        <v>1076961</v>
      </c>
      <c r="L1441" s="58">
        <v>36556102</v>
      </c>
      <c r="M1441" s="58">
        <v>4855279</v>
      </c>
      <c r="N1441" s="57"/>
      <c r="O1441" s="62">
        <v>25194262</v>
      </c>
      <c r="P1441" s="58">
        <v>1216541</v>
      </c>
      <c r="Q1441" s="58"/>
      <c r="R1441" s="58"/>
      <c r="S1441" s="58"/>
      <c r="T1441" s="58"/>
      <c r="U1441" s="196"/>
      <c r="V1441" s="58"/>
      <c r="W1441" s="58">
        <v>25493102</v>
      </c>
      <c r="X1441" s="61">
        <v>44867</v>
      </c>
      <c r="Y1441" s="9"/>
    </row>
    <row r="1442" spans="1:25" ht="14.25" customHeight="1">
      <c r="A1442" s="9">
        <v>2022</v>
      </c>
      <c r="B1442" s="30" t="s">
        <v>2228</v>
      </c>
      <c r="C1442" s="9" t="s">
        <v>53</v>
      </c>
      <c r="D1442" s="9" t="s">
        <v>21</v>
      </c>
      <c r="E1442" s="11" t="s">
        <v>34</v>
      </c>
      <c r="F1442" s="60" t="s">
        <v>5472</v>
      </c>
      <c r="G1442" s="9" t="s">
        <v>20</v>
      </c>
      <c r="H1442" s="58">
        <v>28458667</v>
      </c>
      <c r="I1442" s="58">
        <v>-350006</v>
      </c>
      <c r="J1442" s="58">
        <v>12924061</v>
      </c>
      <c r="K1442" s="58">
        <v>13653333</v>
      </c>
      <c r="L1442" s="58">
        <v>19561929</v>
      </c>
      <c r="M1442" s="58">
        <v>15746105</v>
      </c>
      <c r="N1442" s="57"/>
      <c r="O1442" s="62">
        <v>26801239</v>
      </c>
      <c r="P1442" s="58">
        <v>2420220</v>
      </c>
      <c r="Q1442" s="58">
        <v>206984</v>
      </c>
      <c r="R1442" s="58">
        <v>-1767583.2621690866</v>
      </c>
      <c r="S1442" s="58">
        <v>-1560599.2621690866</v>
      </c>
      <c r="T1442" s="58">
        <v>303838</v>
      </c>
      <c r="U1442" s="196">
        <v>1645577</v>
      </c>
      <c r="V1442" s="58">
        <v>1443970</v>
      </c>
      <c r="W1442" s="58">
        <v>21305518</v>
      </c>
      <c r="X1442" s="61">
        <v>44936</v>
      </c>
      <c r="Y1442" s="10" t="s">
        <v>60</v>
      </c>
    </row>
    <row r="1443" spans="1:25" ht="14.4">
      <c r="A1443" s="9">
        <v>2022</v>
      </c>
      <c r="B1443" s="9" t="s">
        <v>1690</v>
      </c>
      <c r="C1443" s="9" t="s">
        <v>53</v>
      </c>
      <c r="D1443" s="9" t="s">
        <v>21</v>
      </c>
      <c r="E1443" s="11" t="s">
        <v>134</v>
      </c>
      <c r="F1443" s="60">
        <v>84550</v>
      </c>
      <c r="G1443" s="9" t="s">
        <v>20</v>
      </c>
      <c r="H1443" s="58">
        <v>38075749</v>
      </c>
      <c r="I1443" s="58">
        <v>-25000</v>
      </c>
      <c r="J1443" s="58">
        <v>66542246</v>
      </c>
      <c r="K1443" s="58">
        <v>14290026</v>
      </c>
      <c r="L1443" s="58">
        <v>102554455</v>
      </c>
      <c r="M1443" s="58">
        <v>69859521</v>
      </c>
      <c r="N1443" s="57"/>
      <c r="O1443" s="62">
        <v>45038608</v>
      </c>
      <c r="P1443" s="58">
        <v>14835457</v>
      </c>
      <c r="Q1443" s="58">
        <v>-87623373</v>
      </c>
      <c r="R1443" s="66">
        <v>423661476.58373213</v>
      </c>
      <c r="S1443" s="66">
        <v>336038103.58373213</v>
      </c>
      <c r="T1443" s="58">
        <v>12735990</v>
      </c>
      <c r="U1443" s="196">
        <v>4721970</v>
      </c>
      <c r="V1443" s="58">
        <v>49578042</v>
      </c>
      <c r="W1443" s="58">
        <v>-81123196</v>
      </c>
      <c r="X1443" s="61">
        <v>45015</v>
      </c>
      <c r="Y1443" s="9" t="s">
        <v>60</v>
      </c>
    </row>
    <row r="1444" spans="1:25" ht="14.25" customHeight="1">
      <c r="A1444" s="9">
        <v>2022</v>
      </c>
      <c r="B1444" s="10" t="s">
        <v>239</v>
      </c>
      <c r="C1444" s="9" t="s">
        <v>190</v>
      </c>
      <c r="D1444" s="9" t="s">
        <v>21</v>
      </c>
      <c r="E1444" s="11" t="s">
        <v>134</v>
      </c>
      <c r="F1444" s="60" t="s">
        <v>238</v>
      </c>
      <c r="G1444" s="9" t="s">
        <v>20</v>
      </c>
      <c r="H1444" s="58">
        <v>37554231</v>
      </c>
      <c r="I1444" s="58"/>
      <c r="J1444" s="58">
        <v>130387511</v>
      </c>
      <c r="K1444" s="58">
        <v>231296869</v>
      </c>
      <c r="L1444" s="58">
        <v>158435160</v>
      </c>
      <c r="M1444" s="58">
        <v>138925380</v>
      </c>
      <c r="O1444" s="62">
        <v>57636136</v>
      </c>
      <c r="P1444" s="58">
        <v>11803897</v>
      </c>
      <c r="Q1444" s="58">
        <v>-73334671</v>
      </c>
      <c r="R1444" s="58">
        <v>499423737.24696356</v>
      </c>
      <c r="S1444" s="58">
        <v>426089066.24696356</v>
      </c>
      <c r="T1444" s="58">
        <v>14382008</v>
      </c>
      <c r="U1444" s="196"/>
      <c r="V1444" s="58">
        <v>30610661</v>
      </c>
      <c r="W1444" s="58">
        <v>-129519435</v>
      </c>
      <c r="X1444" s="61">
        <v>45005</v>
      </c>
      <c r="Y1444" s="9" t="s">
        <v>115</v>
      </c>
    </row>
    <row r="1445" spans="1:25" ht="14.25" customHeight="1">
      <c r="A1445" s="9">
        <v>2022</v>
      </c>
      <c r="B1445" s="10" t="s">
        <v>237</v>
      </c>
      <c r="C1445" s="9" t="s">
        <v>190</v>
      </c>
      <c r="D1445" s="9" t="s">
        <v>21</v>
      </c>
      <c r="E1445" s="11" t="s">
        <v>153</v>
      </c>
      <c r="F1445" s="60" t="s">
        <v>236</v>
      </c>
      <c r="G1445" s="9" t="s">
        <v>20</v>
      </c>
      <c r="H1445" s="58">
        <v>2501812</v>
      </c>
      <c r="I1445" s="58"/>
      <c r="J1445" s="58">
        <v>7073954</v>
      </c>
      <c r="K1445" s="58"/>
      <c r="L1445" s="58">
        <v>7821470</v>
      </c>
      <c r="M1445" s="58">
        <v>7508289</v>
      </c>
      <c r="N1445" s="56">
        <v>2981948</v>
      </c>
      <c r="O1445" s="62"/>
      <c r="P1445" s="58">
        <v>350104</v>
      </c>
      <c r="Q1445" s="58">
        <v>-3129164</v>
      </c>
      <c r="R1445" s="58">
        <v>20530237.175407577</v>
      </c>
      <c r="S1445" s="58">
        <v>17401073.175407577</v>
      </c>
      <c r="T1445" s="58">
        <v>738571</v>
      </c>
      <c r="U1445" s="196"/>
      <c r="V1445" s="58"/>
      <c r="W1445" s="58">
        <v>-1584853</v>
      </c>
      <c r="X1445" s="61">
        <v>45016</v>
      </c>
      <c r="Y1445" s="10" t="s">
        <v>60</v>
      </c>
    </row>
    <row r="1446" spans="1:25" ht="14.25" customHeight="1">
      <c r="A1446" s="9">
        <v>2022</v>
      </c>
      <c r="B1446" s="10" t="s">
        <v>235</v>
      </c>
      <c r="C1446" s="9" t="s">
        <v>190</v>
      </c>
      <c r="D1446" s="9" t="s">
        <v>21</v>
      </c>
      <c r="E1446" s="11" t="s">
        <v>107</v>
      </c>
      <c r="F1446" s="60" t="s">
        <v>234</v>
      </c>
      <c r="G1446" s="9" t="s">
        <v>20</v>
      </c>
      <c r="H1446" s="58">
        <v>2860222</v>
      </c>
      <c r="I1446" s="58">
        <v>-163361</v>
      </c>
      <c r="J1446" s="58">
        <v>4263510</v>
      </c>
      <c r="K1446" s="58">
        <v>3505221</v>
      </c>
      <c r="L1446" s="58">
        <v>5996818</v>
      </c>
      <c r="M1446" s="58">
        <v>5107592</v>
      </c>
      <c r="N1446" s="57">
        <v>2718847</v>
      </c>
      <c r="O1446" s="62"/>
      <c r="P1446" s="58">
        <v>645146</v>
      </c>
      <c r="Q1446" s="58">
        <v>-1637118</v>
      </c>
      <c r="R1446" s="58">
        <v>9864239.7807851806</v>
      </c>
      <c r="S1446" s="58">
        <v>8227121.7807851797</v>
      </c>
      <c r="T1446" s="58">
        <v>304423</v>
      </c>
      <c r="U1446" s="196"/>
      <c r="V1446" s="58">
        <v>372189</v>
      </c>
      <c r="W1446" s="58">
        <v>310769</v>
      </c>
      <c r="X1446" s="61">
        <v>45008</v>
      </c>
      <c r="Y1446" s="9" t="s">
        <v>115</v>
      </c>
    </row>
    <row r="1447" spans="1:25" ht="14.25" customHeight="1">
      <c r="A1447" s="9">
        <v>2022</v>
      </c>
      <c r="B1447" s="30" t="s">
        <v>5435</v>
      </c>
      <c r="C1447" s="9" t="s">
        <v>190</v>
      </c>
      <c r="D1447" s="9" t="s">
        <v>21</v>
      </c>
      <c r="E1447" s="11" t="s">
        <v>84</v>
      </c>
      <c r="F1447" s="60" t="s">
        <v>5436</v>
      </c>
      <c r="G1447" s="9" t="s">
        <v>20</v>
      </c>
      <c r="H1447" s="58">
        <v>23452350</v>
      </c>
      <c r="I1447" s="58">
        <v>-8700000</v>
      </c>
      <c r="J1447" s="58">
        <v>107996261</v>
      </c>
      <c r="K1447" s="58">
        <v>63466507</v>
      </c>
      <c r="L1447" s="58">
        <v>130715037</v>
      </c>
      <c r="M1447" s="58">
        <v>115623931</v>
      </c>
      <c r="N1447" s="57">
        <v>37292583</v>
      </c>
      <c r="O1447" s="62"/>
      <c r="P1447" s="58">
        <v>5955356</v>
      </c>
      <c r="Q1447" s="58">
        <v>-47018855</v>
      </c>
      <c r="R1447" s="58">
        <v>335117490</v>
      </c>
      <c r="S1447" s="58">
        <v>288098635</v>
      </c>
      <c r="T1447" s="58">
        <v>9643156</v>
      </c>
      <c r="U1447" s="196">
        <v>3021342</v>
      </c>
      <c r="V1447" s="58">
        <v>13204011</v>
      </c>
      <c r="W1447" s="58">
        <v>-55431545</v>
      </c>
      <c r="X1447" s="61">
        <v>45167</v>
      </c>
      <c r="Y1447" s="10" t="s">
        <v>60</v>
      </c>
    </row>
    <row r="1448" spans="1:25" ht="14.25" customHeight="1">
      <c r="A1448" s="9">
        <v>2022</v>
      </c>
      <c r="B1448" s="30" t="s">
        <v>5077</v>
      </c>
      <c r="C1448" s="9" t="s">
        <v>190</v>
      </c>
      <c r="D1448" s="9" t="s">
        <v>21</v>
      </c>
      <c r="E1448" s="11" t="s">
        <v>368</v>
      </c>
      <c r="F1448" s="60" t="s">
        <v>5561</v>
      </c>
      <c r="G1448" s="9" t="s">
        <v>20</v>
      </c>
      <c r="H1448" s="58">
        <v>1130674</v>
      </c>
      <c r="I1448" s="58">
        <v>-40000</v>
      </c>
      <c r="J1448" s="58">
        <v>3212317</v>
      </c>
      <c r="K1448" s="58">
        <v>640315</v>
      </c>
      <c r="L1448" s="58">
        <v>3788138</v>
      </c>
      <c r="M1448" s="58">
        <v>3510245</v>
      </c>
      <c r="N1448" s="57">
        <v>1534933</v>
      </c>
      <c r="O1448" s="62"/>
      <c r="P1448" s="58">
        <v>297618</v>
      </c>
      <c r="Q1448" s="58">
        <v>-1138732</v>
      </c>
      <c r="R1448" s="58">
        <v>7626578.8144886233</v>
      </c>
      <c r="S1448" s="58">
        <v>6487846.8144886233</v>
      </c>
      <c r="T1448" s="58">
        <v>252057</v>
      </c>
      <c r="U1448" s="196"/>
      <c r="V1448" s="58">
        <v>320749</v>
      </c>
      <c r="W1448" s="58">
        <v>-1045617</v>
      </c>
      <c r="X1448" s="61">
        <v>44908</v>
      </c>
      <c r="Y1448" s="10" t="s">
        <v>60</v>
      </c>
    </row>
    <row r="1449" spans="1:25" ht="14.25" customHeight="1">
      <c r="A1449" s="9">
        <v>2022</v>
      </c>
      <c r="B1449" s="10" t="s">
        <v>2230</v>
      </c>
      <c r="C1449" s="9" t="s">
        <v>53</v>
      </c>
      <c r="D1449" s="9" t="s">
        <v>21</v>
      </c>
      <c r="E1449" s="11" t="s">
        <v>175</v>
      </c>
      <c r="F1449" s="60" t="s">
        <v>5504</v>
      </c>
      <c r="G1449" s="9" t="s">
        <v>20</v>
      </c>
      <c r="H1449" s="58">
        <v>1729295</v>
      </c>
      <c r="I1449" s="58"/>
      <c r="J1449" s="58">
        <v>2351480</v>
      </c>
      <c r="K1449" s="58">
        <v>5540712</v>
      </c>
      <c r="L1449" s="58">
        <v>11579543</v>
      </c>
      <c r="M1449" s="58">
        <v>2654712</v>
      </c>
      <c r="O1449" s="62">
        <v>924047</v>
      </c>
      <c r="P1449" s="58">
        <v>387503</v>
      </c>
      <c r="Q1449" s="58"/>
      <c r="R1449" s="58"/>
      <c r="S1449" s="58"/>
      <c r="T1449" s="58"/>
      <c r="U1449" s="196"/>
      <c r="V1449" s="58"/>
      <c r="W1449" s="58">
        <v>3254987</v>
      </c>
      <c r="X1449" s="61">
        <v>44943</v>
      </c>
      <c r="Y1449" s="9"/>
    </row>
    <row r="1450" spans="1:25" ht="14.25" customHeight="1">
      <c r="A1450" s="51">
        <v>2022</v>
      </c>
      <c r="B1450" s="132" t="s">
        <v>233</v>
      </c>
      <c r="C1450" s="51" t="s">
        <v>190</v>
      </c>
      <c r="D1450" s="51" t="s">
        <v>21</v>
      </c>
      <c r="E1450" s="51" t="s">
        <v>175</v>
      </c>
      <c r="F1450" s="127" t="s">
        <v>232</v>
      </c>
      <c r="G1450" s="51" t="s">
        <v>20</v>
      </c>
      <c r="H1450" s="128">
        <v>10502192</v>
      </c>
      <c r="I1450" s="128">
        <v>-25000</v>
      </c>
      <c r="J1450" s="128">
        <v>20855535</v>
      </c>
      <c r="K1450" s="128">
        <v>266000</v>
      </c>
      <c r="L1450" s="128">
        <v>24760000</v>
      </c>
      <c r="M1450" s="128">
        <v>22665471</v>
      </c>
      <c r="N1450" s="134">
        <v>12516967</v>
      </c>
      <c r="O1450" s="130"/>
      <c r="P1450" s="128">
        <v>2524851</v>
      </c>
      <c r="Q1450" s="128">
        <v>-10743000</v>
      </c>
      <c r="R1450" s="128">
        <v>71488663.967611343</v>
      </c>
      <c r="S1450" s="128">
        <v>60745663.967611343</v>
      </c>
      <c r="T1450" s="128">
        <v>2449000</v>
      </c>
      <c r="U1450" s="196"/>
      <c r="V1450" s="128">
        <v>665000</v>
      </c>
      <c r="W1450" s="128">
        <v>-822000</v>
      </c>
      <c r="X1450" s="131">
        <v>44925</v>
      </c>
      <c r="Y1450" s="51" t="s">
        <v>115</v>
      </c>
    </row>
    <row r="1451" spans="1:25" ht="14.25" customHeight="1">
      <c r="A1451" s="9">
        <v>2022</v>
      </c>
      <c r="B1451" s="10" t="s">
        <v>231</v>
      </c>
      <c r="C1451" s="9" t="s">
        <v>190</v>
      </c>
      <c r="D1451" s="9" t="s">
        <v>21</v>
      </c>
      <c r="E1451" s="11" t="s">
        <v>175</v>
      </c>
      <c r="F1451" s="60" t="s">
        <v>230</v>
      </c>
      <c r="G1451" s="9" t="s">
        <v>20</v>
      </c>
      <c r="H1451" s="58">
        <v>3897344</v>
      </c>
      <c r="I1451" s="58">
        <v>-575316</v>
      </c>
      <c r="J1451" s="58">
        <v>15255346</v>
      </c>
      <c r="K1451" s="58">
        <v>16025000</v>
      </c>
      <c r="L1451" s="58">
        <v>23832000</v>
      </c>
      <c r="M1451" s="58">
        <v>17658325</v>
      </c>
      <c r="N1451" s="56">
        <v>4843456</v>
      </c>
      <c r="O1451" s="62"/>
      <c r="P1451" s="58">
        <v>2725614</v>
      </c>
      <c r="Q1451" s="58">
        <v>-5664000</v>
      </c>
      <c r="R1451" s="58">
        <v>37792712.550607294</v>
      </c>
      <c r="S1451" s="58">
        <v>32128712.55060729</v>
      </c>
      <c r="T1451" s="58">
        <v>1470000</v>
      </c>
      <c r="U1451" s="196"/>
      <c r="V1451" s="58">
        <v>1096000</v>
      </c>
      <c r="W1451" s="58">
        <v>1832000</v>
      </c>
      <c r="X1451" s="61">
        <v>44971</v>
      </c>
      <c r="Y1451" s="9" t="s">
        <v>115</v>
      </c>
    </row>
    <row r="1452" spans="1:25" ht="14.25" customHeight="1">
      <c r="A1452" s="9">
        <v>2022</v>
      </c>
      <c r="B1452" s="9" t="s">
        <v>1689</v>
      </c>
      <c r="C1452" s="9" t="s">
        <v>53</v>
      </c>
      <c r="D1452" s="9" t="s">
        <v>21</v>
      </c>
      <c r="E1452" s="11" t="s">
        <v>34</v>
      </c>
      <c r="F1452" s="60">
        <v>85292</v>
      </c>
      <c r="G1452" s="9" t="s">
        <v>20</v>
      </c>
      <c r="H1452" s="58">
        <v>86463598</v>
      </c>
      <c r="I1452" s="58">
        <v>-11067094</v>
      </c>
      <c r="J1452" s="58">
        <v>192173758</v>
      </c>
      <c r="K1452" s="58">
        <v>161189118</v>
      </c>
      <c r="L1452" s="58">
        <v>135541303</v>
      </c>
      <c r="M1452" s="58">
        <v>88635440</v>
      </c>
      <c r="N1452" s="57"/>
      <c r="O1452" s="62">
        <v>96795696</v>
      </c>
      <c r="P1452" s="58">
        <v>23577051</v>
      </c>
      <c r="Q1452" s="58">
        <v>-92130983</v>
      </c>
      <c r="R1452" s="58">
        <v>449913534</v>
      </c>
      <c r="S1452" s="58">
        <v>357782551</v>
      </c>
      <c r="T1452" s="58">
        <v>14487468</v>
      </c>
      <c r="U1452" s="196"/>
      <c r="V1452" s="58">
        <v>10255372</v>
      </c>
      <c r="W1452" s="58">
        <v>9689414</v>
      </c>
      <c r="X1452" s="61">
        <v>45282</v>
      </c>
      <c r="Y1452" s="9"/>
    </row>
    <row r="1453" spans="1:25" ht="14.25" customHeight="1">
      <c r="A1453" s="9">
        <v>2022</v>
      </c>
      <c r="B1453" s="10" t="s">
        <v>229</v>
      </c>
      <c r="C1453" s="9" t="s">
        <v>190</v>
      </c>
      <c r="D1453" s="9" t="s">
        <v>21</v>
      </c>
      <c r="E1453" s="11" t="s">
        <v>34</v>
      </c>
      <c r="F1453" s="60" t="s">
        <v>228</v>
      </c>
      <c r="G1453" s="9" t="s">
        <v>20</v>
      </c>
      <c r="H1453" s="58">
        <v>15408508</v>
      </c>
      <c r="I1453" s="58"/>
      <c r="J1453" s="58">
        <v>85748228</v>
      </c>
      <c r="K1453" s="58">
        <v>81033423</v>
      </c>
      <c r="L1453" s="58">
        <v>98387388</v>
      </c>
      <c r="M1453" s="58">
        <v>91327169</v>
      </c>
      <c r="O1453" s="62">
        <v>29434447</v>
      </c>
      <c r="P1453" s="58">
        <v>9835306</v>
      </c>
      <c r="Q1453" s="58">
        <v>-40720553</v>
      </c>
      <c r="R1453" s="58">
        <v>275905678.1376518</v>
      </c>
      <c r="S1453" s="58">
        <v>235185125.13765183</v>
      </c>
      <c r="T1453" s="58">
        <v>8467027</v>
      </c>
      <c r="U1453" s="196"/>
      <c r="V1453" s="58">
        <v>31724115</v>
      </c>
      <c r="W1453" s="58">
        <v>-73303683</v>
      </c>
      <c r="X1453" s="61">
        <v>45091</v>
      </c>
      <c r="Y1453" s="9" t="s">
        <v>115</v>
      </c>
    </row>
    <row r="1454" spans="1:25" ht="14.25" customHeight="1">
      <c r="A1454" s="9">
        <v>2022</v>
      </c>
      <c r="B1454" s="10" t="s">
        <v>227</v>
      </c>
      <c r="C1454" s="9" t="s">
        <v>190</v>
      </c>
      <c r="D1454" s="9" t="s">
        <v>21</v>
      </c>
      <c r="E1454" s="11" t="s">
        <v>34</v>
      </c>
      <c r="F1454" s="60" t="s">
        <v>226</v>
      </c>
      <c r="G1454" s="9" t="s">
        <v>20</v>
      </c>
      <c r="H1454" s="58">
        <v>30288000</v>
      </c>
      <c r="I1454" s="58">
        <v>-2000000</v>
      </c>
      <c r="J1454" s="58">
        <v>192336622</v>
      </c>
      <c r="K1454" s="58">
        <v>145866717</v>
      </c>
      <c r="L1454" s="58">
        <v>256772112</v>
      </c>
      <c r="M1454" s="58">
        <v>201296119</v>
      </c>
      <c r="N1454" s="57">
        <v>47950395</v>
      </c>
      <c r="O1454" s="62"/>
      <c r="P1454" s="58">
        <v>17310170</v>
      </c>
      <c r="Q1454" s="58">
        <v>-97851158</v>
      </c>
      <c r="R1454" s="58">
        <v>652082823.48178136</v>
      </c>
      <c r="S1454" s="58">
        <v>554231665.48178136</v>
      </c>
      <c r="T1454" s="58">
        <v>20398984</v>
      </c>
      <c r="U1454" s="196"/>
      <c r="V1454" s="58">
        <v>67243811</v>
      </c>
      <c r="W1454" s="58">
        <v>-182201613</v>
      </c>
      <c r="X1454" s="61">
        <v>44972</v>
      </c>
      <c r="Y1454" s="9" t="s">
        <v>115</v>
      </c>
    </row>
    <row r="1455" spans="1:25" ht="14.25" customHeight="1">
      <c r="A1455" s="9">
        <v>2022</v>
      </c>
      <c r="B1455" s="10" t="s">
        <v>2231</v>
      </c>
      <c r="C1455" s="9" t="s">
        <v>53</v>
      </c>
      <c r="D1455" s="9" t="s">
        <v>21</v>
      </c>
      <c r="E1455" s="11" t="s">
        <v>63</v>
      </c>
      <c r="F1455" s="60" t="s">
        <v>5544</v>
      </c>
      <c r="G1455" s="9" t="s">
        <v>20</v>
      </c>
      <c r="H1455" s="58">
        <v>3828664</v>
      </c>
      <c r="I1455" s="58">
        <v>-219882</v>
      </c>
      <c r="J1455" s="58">
        <v>16144725</v>
      </c>
      <c r="K1455" s="58">
        <v>2095592</v>
      </c>
      <c r="L1455" s="58">
        <v>32717533</v>
      </c>
      <c r="M1455" s="58">
        <v>15874470</v>
      </c>
      <c r="N1455" s="57"/>
      <c r="O1455" s="62">
        <v>7910242</v>
      </c>
      <c r="P1455" s="58">
        <v>7772638</v>
      </c>
      <c r="Q1455" s="58">
        <v>112638</v>
      </c>
      <c r="R1455" s="58">
        <v>3070555</v>
      </c>
      <c r="S1455" s="58">
        <v>3183193</v>
      </c>
      <c r="T1455" s="58">
        <v>293781</v>
      </c>
      <c r="U1455" s="196"/>
      <c r="V1455" s="58">
        <v>569759</v>
      </c>
      <c r="W1455" s="58">
        <v>9591470</v>
      </c>
      <c r="X1455" s="61">
        <v>45202</v>
      </c>
      <c r="Y1455" s="9"/>
    </row>
    <row r="1456" spans="1:25" ht="14.25" customHeight="1">
      <c r="A1456" s="51">
        <v>2022</v>
      </c>
      <c r="B1456" s="132" t="s">
        <v>225</v>
      </c>
      <c r="C1456" s="51" t="s">
        <v>190</v>
      </c>
      <c r="D1456" s="51" t="s">
        <v>21</v>
      </c>
      <c r="E1456" s="51" t="s">
        <v>34</v>
      </c>
      <c r="F1456" s="127" t="s">
        <v>224</v>
      </c>
      <c r="G1456" s="51" t="s">
        <v>20</v>
      </c>
      <c r="H1456" s="128">
        <v>71343882</v>
      </c>
      <c r="I1456" s="128">
        <v>-118242</v>
      </c>
      <c r="J1456" s="128">
        <v>293407742</v>
      </c>
      <c r="K1456" s="128">
        <v>468581615</v>
      </c>
      <c r="L1456" s="128">
        <v>396718335</v>
      </c>
      <c r="M1456" s="128">
        <v>303625029</v>
      </c>
      <c r="N1456" s="129"/>
      <c r="O1456" s="130">
        <v>108600161</v>
      </c>
      <c r="P1456" s="128">
        <v>32797891</v>
      </c>
      <c r="Q1456" s="128">
        <v>-135425525</v>
      </c>
      <c r="R1456" s="128">
        <v>919912833.60323882</v>
      </c>
      <c r="S1456" s="128">
        <v>784487308.60323882</v>
      </c>
      <c r="T1456" s="128">
        <v>28962599</v>
      </c>
      <c r="U1456" s="196"/>
      <c r="V1456" s="128">
        <v>79486514</v>
      </c>
      <c r="W1456" s="128">
        <v>-14326748</v>
      </c>
      <c r="X1456" s="131">
        <v>45090</v>
      </c>
      <c r="Y1456" s="51" t="s">
        <v>115</v>
      </c>
    </row>
    <row r="1457" spans="1:25" ht="14.25" customHeight="1">
      <c r="A1457" s="9">
        <v>2022</v>
      </c>
      <c r="B1457" s="10" t="s">
        <v>223</v>
      </c>
      <c r="C1457" s="9" t="s">
        <v>190</v>
      </c>
      <c r="D1457" s="9" t="s">
        <v>21</v>
      </c>
      <c r="E1457" s="11" t="s">
        <v>92</v>
      </c>
      <c r="F1457" s="60" t="s">
        <v>222</v>
      </c>
      <c r="G1457" s="9" t="s">
        <v>20</v>
      </c>
      <c r="H1457" s="58">
        <v>8971660</v>
      </c>
      <c r="I1457" s="58">
        <v>-200935</v>
      </c>
      <c r="J1457" s="58">
        <v>18326358</v>
      </c>
      <c r="K1457" s="58">
        <v>17367823</v>
      </c>
      <c r="L1457" s="58">
        <v>22810590</v>
      </c>
      <c r="M1457" s="58">
        <v>21153927</v>
      </c>
      <c r="N1457" s="56">
        <v>12464884</v>
      </c>
      <c r="O1457" s="62"/>
      <c r="P1457" s="58">
        <v>2013150</v>
      </c>
      <c r="Q1457" s="58">
        <v>-7858636</v>
      </c>
      <c r="R1457" s="58">
        <v>53370945.213454574</v>
      </c>
      <c r="S1457" s="58">
        <v>45512309.213454574</v>
      </c>
      <c r="T1457" s="58">
        <v>1521584</v>
      </c>
      <c r="U1457" s="196"/>
      <c r="V1457" s="58">
        <v>1125165</v>
      </c>
      <c r="W1457" s="58">
        <v>286796</v>
      </c>
      <c r="X1457" s="61">
        <v>44904</v>
      </c>
      <c r="Y1457" s="9" t="s">
        <v>115</v>
      </c>
    </row>
    <row r="1458" spans="1:25" ht="14.25" customHeight="1">
      <c r="A1458" s="9">
        <v>2022</v>
      </c>
      <c r="B1458" s="10" t="s">
        <v>221</v>
      </c>
      <c r="C1458" s="9" t="s">
        <v>190</v>
      </c>
      <c r="D1458" s="9" t="s">
        <v>21</v>
      </c>
      <c r="E1458" s="11" t="s">
        <v>220</v>
      </c>
      <c r="F1458" s="60" t="s">
        <v>219</v>
      </c>
      <c r="G1458" s="9" t="s">
        <v>20</v>
      </c>
      <c r="H1458" s="58">
        <v>5808365</v>
      </c>
      <c r="I1458" s="58"/>
      <c r="J1458" s="58">
        <v>23492517</v>
      </c>
      <c r="K1458" s="58">
        <v>18101564</v>
      </c>
      <c r="L1458" s="58">
        <v>26299307</v>
      </c>
      <c r="M1458" s="58">
        <v>24657872</v>
      </c>
      <c r="N1458" s="57"/>
      <c r="O1458" s="62">
        <v>7245031</v>
      </c>
      <c r="P1458" s="58">
        <v>2069865</v>
      </c>
      <c r="Q1458" s="58">
        <v>-10934754</v>
      </c>
      <c r="R1458" s="58">
        <v>71341100.493421063</v>
      </c>
      <c r="S1458" s="58">
        <v>60406346.493421063</v>
      </c>
      <c r="T1458" s="58">
        <v>2145163</v>
      </c>
      <c r="U1458" s="196"/>
      <c r="V1458" s="58">
        <v>1089007</v>
      </c>
      <c r="W1458" s="58">
        <v>-15444399</v>
      </c>
      <c r="X1458" s="61">
        <v>45013</v>
      </c>
      <c r="Y1458" s="9" t="s">
        <v>115</v>
      </c>
    </row>
    <row r="1459" spans="1:25" ht="14.25" customHeight="1">
      <c r="A1459" s="9">
        <v>2022</v>
      </c>
      <c r="B1459" s="10" t="s">
        <v>5190</v>
      </c>
      <c r="C1459" s="10" t="s">
        <v>190</v>
      </c>
      <c r="D1459" s="9" t="s">
        <v>21</v>
      </c>
      <c r="E1459" s="11" t="s">
        <v>49</v>
      </c>
      <c r="F1459" s="60" t="s">
        <v>5732</v>
      </c>
      <c r="G1459" s="9" t="s">
        <v>20</v>
      </c>
      <c r="H1459" s="58">
        <v>492658</v>
      </c>
      <c r="I1459" s="58"/>
      <c r="J1459" s="58">
        <v>447970</v>
      </c>
      <c r="K1459" s="58"/>
      <c r="L1459" s="58">
        <v>536770</v>
      </c>
      <c r="M1459" s="58">
        <v>530638</v>
      </c>
      <c r="O1459" s="62">
        <v>535426</v>
      </c>
      <c r="P1459" s="58">
        <v>7805</v>
      </c>
      <c r="Q1459" s="58">
        <v>-193190</v>
      </c>
      <c r="R1459" s="58">
        <v>1324691.4979757085</v>
      </c>
      <c r="S1459" s="58">
        <v>1131501.4979757085</v>
      </c>
      <c r="T1459" s="58">
        <v>33328</v>
      </c>
      <c r="U1459" s="196"/>
      <c r="V1459" s="58"/>
      <c r="W1459" s="58">
        <v>407531</v>
      </c>
      <c r="X1459" s="61">
        <v>44986</v>
      </c>
      <c r="Y1459" s="10" t="s">
        <v>60</v>
      </c>
    </row>
    <row r="1460" spans="1:25" ht="14.25" customHeight="1">
      <c r="A1460" s="9">
        <v>2022</v>
      </c>
      <c r="B1460" s="9" t="s">
        <v>1688</v>
      </c>
      <c r="C1460" s="9" t="s">
        <v>53</v>
      </c>
      <c r="D1460" s="9" t="s">
        <v>21</v>
      </c>
      <c r="E1460" s="11" t="s">
        <v>47</v>
      </c>
      <c r="F1460" s="60">
        <v>85684</v>
      </c>
      <c r="G1460" s="9" t="s">
        <v>20</v>
      </c>
      <c r="H1460" s="58">
        <v>2342246</v>
      </c>
      <c r="I1460" s="58">
        <v>-1382</v>
      </c>
      <c r="J1460" s="58">
        <v>5048769</v>
      </c>
      <c r="K1460" s="58">
        <v>17641806</v>
      </c>
      <c r="L1460" s="58">
        <v>10475667</v>
      </c>
      <c r="M1460" s="58">
        <v>5178725</v>
      </c>
      <c r="N1460" s="57"/>
      <c r="O1460" s="62">
        <v>2320006</v>
      </c>
      <c r="P1460" s="58">
        <v>490871</v>
      </c>
      <c r="Q1460" s="58">
        <v>4387531</v>
      </c>
      <c r="R1460" s="58">
        <v>-270809310</v>
      </c>
      <c r="S1460" s="58">
        <v>-266421779</v>
      </c>
      <c r="T1460" s="58">
        <v>82027</v>
      </c>
      <c r="U1460" s="196"/>
      <c r="V1460" s="58">
        <v>108114</v>
      </c>
      <c r="W1460" s="58">
        <v>6274897</v>
      </c>
      <c r="X1460" s="61">
        <v>44935</v>
      </c>
      <c r="Y1460" s="10" t="s">
        <v>60</v>
      </c>
    </row>
    <row r="1461" spans="1:25" ht="14.25" customHeight="1">
      <c r="A1461" s="9">
        <v>2022</v>
      </c>
      <c r="B1461" s="10" t="s">
        <v>5356</v>
      </c>
      <c r="C1461" s="10" t="s">
        <v>190</v>
      </c>
      <c r="D1461" s="9" t="s">
        <v>21</v>
      </c>
      <c r="E1461" s="11" t="s">
        <v>84</v>
      </c>
      <c r="F1461" s="60" t="s">
        <v>5733</v>
      </c>
      <c r="G1461" s="9" t="s">
        <v>20</v>
      </c>
      <c r="H1461" s="58">
        <v>1264036</v>
      </c>
      <c r="I1461" s="58">
        <v>-5000</v>
      </c>
      <c r="J1461" s="58">
        <v>2812252</v>
      </c>
      <c r="K1461" s="58">
        <v>4209808</v>
      </c>
      <c r="L1461" s="58">
        <v>3016582</v>
      </c>
      <c r="M1461" s="58">
        <v>2917152</v>
      </c>
      <c r="O1461" s="62">
        <v>1807567</v>
      </c>
      <c r="P1461" s="58">
        <v>356811</v>
      </c>
      <c r="Q1461" s="58">
        <v>-1356733</v>
      </c>
      <c r="R1461" s="58">
        <v>9312428.453947369</v>
      </c>
      <c r="S1461" s="58">
        <v>7955695.453947369</v>
      </c>
      <c r="T1461" s="58">
        <v>279322</v>
      </c>
      <c r="U1461" s="196"/>
      <c r="V1461" s="58"/>
      <c r="W1461" s="58">
        <v>-919654</v>
      </c>
      <c r="X1461" s="61">
        <v>44882</v>
      </c>
      <c r="Y1461" s="10" t="s">
        <v>60</v>
      </c>
    </row>
    <row r="1462" spans="1:25" ht="14.25" customHeight="1">
      <c r="A1462" s="9">
        <v>2022</v>
      </c>
      <c r="B1462" s="10" t="s">
        <v>218</v>
      </c>
      <c r="C1462" s="9" t="s">
        <v>190</v>
      </c>
      <c r="D1462" s="9" t="s">
        <v>21</v>
      </c>
      <c r="E1462" s="11" t="s">
        <v>34</v>
      </c>
      <c r="F1462" s="60" t="s">
        <v>217</v>
      </c>
      <c r="G1462" s="9" t="s">
        <v>20</v>
      </c>
      <c r="H1462" s="58">
        <v>3535858</v>
      </c>
      <c r="I1462" s="58">
        <v>-120000</v>
      </c>
      <c r="J1462" s="58">
        <v>22526222</v>
      </c>
      <c r="K1462" s="58">
        <v>6664137</v>
      </c>
      <c r="L1462" s="58">
        <v>22896690</v>
      </c>
      <c r="M1462" s="58">
        <v>22272725</v>
      </c>
      <c r="O1462" s="62">
        <v>8632019</v>
      </c>
      <c r="P1462" s="58">
        <v>2899325</v>
      </c>
      <c r="Q1462" s="58">
        <v>-8895679</v>
      </c>
      <c r="R1462" s="58">
        <v>59199931.497975707</v>
      </c>
      <c r="S1462" s="58">
        <v>50304252.497975707</v>
      </c>
      <c r="T1462" s="58">
        <v>1858087</v>
      </c>
      <c r="U1462" s="196">
        <v>282112</v>
      </c>
      <c r="V1462" s="58">
        <v>4606879</v>
      </c>
      <c r="W1462" s="58">
        <v>-11373070</v>
      </c>
      <c r="X1462" s="61">
        <v>45037</v>
      </c>
      <c r="Y1462" s="9" t="s">
        <v>115</v>
      </c>
    </row>
    <row r="1463" spans="1:25" ht="14.25" customHeight="1">
      <c r="A1463" s="9">
        <v>2022</v>
      </c>
      <c r="B1463" s="10" t="s">
        <v>216</v>
      </c>
      <c r="C1463" s="9" t="s">
        <v>190</v>
      </c>
      <c r="D1463" s="9" t="s">
        <v>21</v>
      </c>
      <c r="E1463" s="11" t="s">
        <v>84</v>
      </c>
      <c r="F1463" s="60" t="s">
        <v>215</v>
      </c>
      <c r="G1463" s="9" t="s">
        <v>20</v>
      </c>
      <c r="H1463" s="58">
        <v>12254667</v>
      </c>
      <c r="I1463" s="58">
        <v>-336067</v>
      </c>
      <c r="J1463" s="58">
        <v>54480943</v>
      </c>
      <c r="K1463" s="58">
        <v>103191080</v>
      </c>
      <c r="L1463" s="58">
        <v>78621952</v>
      </c>
      <c r="M1463" s="58">
        <v>53780423</v>
      </c>
      <c r="N1463" s="57"/>
      <c r="O1463" s="62">
        <v>18284419</v>
      </c>
      <c r="P1463" s="58">
        <v>8671002</v>
      </c>
      <c r="Q1463" s="58">
        <v>-31923566</v>
      </c>
      <c r="R1463" s="58">
        <v>213513907</v>
      </c>
      <c r="S1463" s="58">
        <v>181590341</v>
      </c>
      <c r="T1463" s="58">
        <v>6288581</v>
      </c>
      <c r="U1463" s="196"/>
      <c r="V1463" s="58">
        <v>10530561</v>
      </c>
      <c r="W1463" s="58">
        <v>-48885221</v>
      </c>
      <c r="X1463" s="61">
        <v>44984</v>
      </c>
      <c r="Y1463" s="10" t="s">
        <v>60</v>
      </c>
    </row>
    <row r="1464" spans="1:25" ht="14.25" customHeight="1">
      <c r="A1464" s="9">
        <v>2022</v>
      </c>
      <c r="B1464" s="10" t="s">
        <v>5377</v>
      </c>
      <c r="C1464" s="10" t="s">
        <v>190</v>
      </c>
      <c r="D1464" s="9" t="s">
        <v>21</v>
      </c>
      <c r="E1464" s="11" t="s">
        <v>195</v>
      </c>
      <c r="F1464" s="60" t="s">
        <v>5734</v>
      </c>
      <c r="G1464" s="9" t="s">
        <v>20</v>
      </c>
      <c r="H1464" s="58">
        <v>3440968</v>
      </c>
      <c r="I1464" s="58"/>
      <c r="J1464" s="58">
        <v>2460696</v>
      </c>
      <c r="K1464" s="58">
        <v>80182</v>
      </c>
      <c r="L1464" s="58">
        <v>2942236</v>
      </c>
      <c r="M1464" s="58">
        <v>2888914</v>
      </c>
      <c r="N1464" s="57">
        <v>3518340</v>
      </c>
      <c r="O1464" s="62"/>
      <c r="P1464" s="58">
        <v>461839</v>
      </c>
      <c r="Q1464" s="58">
        <v>-1085447</v>
      </c>
      <c r="R1464" s="58">
        <v>4646468.6090225568</v>
      </c>
      <c r="S1464" s="58">
        <v>3561021.6090225568</v>
      </c>
      <c r="T1464" s="58">
        <v>190620</v>
      </c>
      <c r="U1464" s="196"/>
      <c r="V1464" s="58"/>
      <c r="W1464" s="58">
        <v>1944082</v>
      </c>
      <c r="X1464" s="61">
        <v>44944</v>
      </c>
      <c r="Y1464" s="10" t="s">
        <v>60</v>
      </c>
    </row>
    <row r="1465" spans="1:25" ht="14.25" customHeight="1">
      <c r="A1465" s="9">
        <v>2022</v>
      </c>
      <c r="B1465" s="9" t="s">
        <v>1687</v>
      </c>
      <c r="C1465" s="9" t="s">
        <v>53</v>
      </c>
      <c r="D1465" s="9" t="s">
        <v>21</v>
      </c>
      <c r="E1465" s="11" t="s">
        <v>164</v>
      </c>
      <c r="F1465" s="60">
        <v>86034</v>
      </c>
      <c r="G1465" s="9" t="s">
        <v>20</v>
      </c>
      <c r="H1465" s="58">
        <v>1640543</v>
      </c>
      <c r="I1465" s="58">
        <v>-68154</v>
      </c>
      <c r="J1465" s="58">
        <v>6091819</v>
      </c>
      <c r="K1465" s="58">
        <v>6089128</v>
      </c>
      <c r="L1465" s="58">
        <v>14980295</v>
      </c>
      <c r="M1465" s="58">
        <v>6305828</v>
      </c>
      <c r="N1465" s="57"/>
      <c r="O1465" s="62">
        <v>873730</v>
      </c>
      <c r="P1465" s="58">
        <v>983496</v>
      </c>
      <c r="Q1465" s="58">
        <v>-2914597</v>
      </c>
      <c r="R1465" s="58">
        <v>24911085.470085472</v>
      </c>
      <c r="S1465" s="58">
        <v>21996488.470085472</v>
      </c>
      <c r="T1465" s="58">
        <v>1124769</v>
      </c>
      <c r="U1465" s="196">
        <v>197422</v>
      </c>
      <c r="V1465" s="58">
        <v>1450084</v>
      </c>
      <c r="W1465" s="58">
        <v>6816275</v>
      </c>
      <c r="X1465" s="61">
        <v>45126</v>
      </c>
      <c r="Y1465" s="9" t="s">
        <v>60</v>
      </c>
    </row>
    <row r="1466" spans="1:25" ht="14.25" customHeight="1">
      <c r="A1466" s="9">
        <v>2022</v>
      </c>
      <c r="B1466" s="10" t="s">
        <v>214</v>
      </c>
      <c r="C1466" s="9" t="s">
        <v>190</v>
      </c>
      <c r="D1466" s="9" t="s">
        <v>21</v>
      </c>
      <c r="E1466" s="11" t="s">
        <v>90</v>
      </c>
      <c r="F1466" s="60" t="s">
        <v>213</v>
      </c>
      <c r="G1466" s="9" t="s">
        <v>20</v>
      </c>
      <c r="H1466" s="58">
        <v>3042024</v>
      </c>
      <c r="I1466" s="58"/>
      <c r="J1466" s="58">
        <v>22042386</v>
      </c>
      <c r="K1466" s="58">
        <v>56213426</v>
      </c>
      <c r="L1466" s="58">
        <v>33505347</v>
      </c>
      <c r="M1466" s="58">
        <v>22577670</v>
      </c>
      <c r="N1466" s="56">
        <v>5982379</v>
      </c>
      <c r="O1466" s="62"/>
      <c r="P1466" s="58">
        <v>3198262</v>
      </c>
      <c r="Q1466" s="58">
        <v>-11443949</v>
      </c>
      <c r="R1466" s="58">
        <v>77603452.390000001</v>
      </c>
      <c r="S1466" s="58">
        <v>66159503.390000001</v>
      </c>
      <c r="T1466" s="58">
        <v>2212157</v>
      </c>
      <c r="U1466" s="196"/>
      <c r="V1466" s="58">
        <v>909889</v>
      </c>
      <c r="W1466" s="58">
        <v>-25949798</v>
      </c>
      <c r="X1466" s="61">
        <v>44960</v>
      </c>
      <c r="Y1466" s="10" t="s">
        <v>60</v>
      </c>
    </row>
    <row r="1467" spans="1:25" ht="14.25" customHeight="1">
      <c r="A1467" s="9">
        <v>2022</v>
      </c>
      <c r="B1467" s="10" t="s">
        <v>212</v>
      </c>
      <c r="C1467" s="9" t="s">
        <v>190</v>
      </c>
      <c r="D1467" s="9" t="s">
        <v>21</v>
      </c>
      <c r="E1467" s="11" t="s">
        <v>32</v>
      </c>
      <c r="F1467" s="60" t="s">
        <v>211</v>
      </c>
      <c r="G1467" s="9" t="s">
        <v>20</v>
      </c>
      <c r="H1467" s="58">
        <v>17645018</v>
      </c>
      <c r="I1467" s="58">
        <v>-2148539</v>
      </c>
      <c r="J1467" s="58">
        <v>27278448</v>
      </c>
      <c r="K1467" s="58">
        <v>43185</v>
      </c>
      <c r="L1467" s="58">
        <v>33269471</v>
      </c>
      <c r="M1467" s="58">
        <v>32835613</v>
      </c>
      <c r="N1467" s="57">
        <v>10000</v>
      </c>
      <c r="O1467" s="62">
        <v>22145963</v>
      </c>
      <c r="P1467" s="58">
        <v>2920074</v>
      </c>
      <c r="Q1467" s="58">
        <v>-15045354</v>
      </c>
      <c r="R1467" s="58">
        <v>102389165.8</v>
      </c>
      <c r="S1467" s="58">
        <v>87343811.790000007</v>
      </c>
      <c r="T1467" s="58">
        <v>3039492</v>
      </c>
      <c r="U1467" s="196">
        <v>143828</v>
      </c>
      <c r="V1467" s="58">
        <v>3066808</v>
      </c>
      <c r="W1467" s="58">
        <v>1438237</v>
      </c>
      <c r="X1467" s="61">
        <v>44940</v>
      </c>
      <c r="Y1467" s="10" t="s">
        <v>60</v>
      </c>
    </row>
    <row r="1468" spans="1:25" ht="14.25" customHeight="1">
      <c r="A1468" s="9">
        <v>2022</v>
      </c>
      <c r="B1468" s="10" t="s">
        <v>210</v>
      </c>
      <c r="C1468" s="9" t="s">
        <v>190</v>
      </c>
      <c r="D1468" s="9" t="s">
        <v>21</v>
      </c>
      <c r="E1468" s="11" t="s">
        <v>34</v>
      </c>
      <c r="F1468" s="60" t="s">
        <v>209</v>
      </c>
      <c r="G1468" s="9" t="s">
        <v>20</v>
      </c>
      <c r="H1468" s="58">
        <v>6433301</v>
      </c>
      <c r="I1468" s="58"/>
      <c r="J1468" s="58">
        <v>35708561</v>
      </c>
      <c r="K1468" s="58">
        <v>169855495</v>
      </c>
      <c r="L1468" s="58">
        <v>45102478</v>
      </c>
      <c r="M1468" s="58">
        <v>36387157</v>
      </c>
      <c r="N1468" s="57"/>
      <c r="O1468" s="58">
        <v>9868526</v>
      </c>
      <c r="P1468" s="58">
        <v>4586962</v>
      </c>
      <c r="Q1468" s="58">
        <v>-16811118</v>
      </c>
      <c r="R1468" s="58">
        <v>118453264.5</v>
      </c>
      <c r="S1468" s="58">
        <v>101642146.5</v>
      </c>
      <c r="T1468" s="58">
        <v>3370607</v>
      </c>
      <c r="U1468" s="196"/>
      <c r="V1468" s="58">
        <v>9132273</v>
      </c>
      <c r="W1468" s="58">
        <v>-91462114</v>
      </c>
      <c r="X1468" s="61">
        <v>45034</v>
      </c>
      <c r="Y1468" s="10" t="s">
        <v>60</v>
      </c>
    </row>
    <row r="1469" spans="1:25" ht="14.25" customHeight="1">
      <c r="A1469" s="9">
        <v>2022</v>
      </c>
      <c r="B1469" s="9" t="s">
        <v>1686</v>
      </c>
      <c r="C1469" s="9" t="s">
        <v>53</v>
      </c>
      <c r="D1469" s="9" t="s">
        <v>21</v>
      </c>
      <c r="E1469" s="11" t="s">
        <v>149</v>
      </c>
      <c r="F1469" s="60">
        <v>86300</v>
      </c>
      <c r="G1469" s="9" t="s">
        <v>20</v>
      </c>
      <c r="H1469" s="58">
        <v>4437430</v>
      </c>
      <c r="I1469" s="58"/>
      <c r="J1469" s="58">
        <v>5977409</v>
      </c>
      <c r="K1469" s="58">
        <v>16987748</v>
      </c>
      <c r="L1469" s="58">
        <v>14603878</v>
      </c>
      <c r="M1469" s="58">
        <v>7254820</v>
      </c>
      <c r="N1469" s="57"/>
      <c r="O1469" s="62">
        <v>4825969</v>
      </c>
      <c r="P1469" s="58">
        <v>1503899</v>
      </c>
      <c r="Q1469" s="58">
        <v>-1672863</v>
      </c>
      <c r="R1469" s="58">
        <v>12280385.729969148</v>
      </c>
      <c r="S1469" s="58">
        <v>10607522.729969148</v>
      </c>
      <c r="T1469" s="58">
        <v>470894</v>
      </c>
      <c r="U1469" s="196"/>
      <c r="V1469" s="58"/>
      <c r="W1469" s="58">
        <v>13240021</v>
      </c>
      <c r="X1469" s="61">
        <v>44886</v>
      </c>
      <c r="Y1469" s="10" t="s">
        <v>60</v>
      </c>
    </row>
    <row r="1470" spans="1:25" ht="14.25" customHeight="1">
      <c r="A1470" s="9">
        <v>2022</v>
      </c>
      <c r="B1470" s="10" t="s">
        <v>208</v>
      </c>
      <c r="C1470" s="9" t="s">
        <v>190</v>
      </c>
      <c r="D1470" s="9" t="s">
        <v>21</v>
      </c>
      <c r="E1470" s="11" t="s">
        <v>149</v>
      </c>
      <c r="F1470" s="60" t="s">
        <v>207</v>
      </c>
      <c r="G1470" s="9" t="s">
        <v>20</v>
      </c>
      <c r="H1470" s="58">
        <v>12134938</v>
      </c>
      <c r="I1470" s="58">
        <v>-257909</v>
      </c>
      <c r="J1470" s="58">
        <v>35191396</v>
      </c>
      <c r="K1470" s="58">
        <v>7667595</v>
      </c>
      <c r="L1470" s="58">
        <v>40456381</v>
      </c>
      <c r="M1470" s="58">
        <v>37764707</v>
      </c>
      <c r="N1470" s="57"/>
      <c r="O1470" s="57">
        <v>18052367</v>
      </c>
      <c r="P1470" s="58">
        <v>5335899</v>
      </c>
      <c r="Q1470" s="58">
        <v>-16142482</v>
      </c>
      <c r="R1470" s="58">
        <v>106944594</v>
      </c>
      <c r="S1470" s="58">
        <v>90802112</v>
      </c>
      <c r="T1470" s="58">
        <v>3374704</v>
      </c>
      <c r="U1470" s="196"/>
      <c r="V1470" s="58">
        <v>7460454</v>
      </c>
      <c r="W1470" s="58">
        <v>-17754751</v>
      </c>
      <c r="X1470" s="61">
        <v>44978</v>
      </c>
      <c r="Y1470" s="10" t="s">
        <v>60</v>
      </c>
    </row>
    <row r="1471" spans="1:25" ht="14.25" customHeight="1">
      <c r="A1471" s="9">
        <v>2022</v>
      </c>
      <c r="B1471" s="10" t="s">
        <v>206</v>
      </c>
      <c r="C1471" s="9" t="s">
        <v>190</v>
      </c>
      <c r="D1471" s="9" t="s">
        <v>21</v>
      </c>
      <c r="E1471" s="11" t="s">
        <v>195</v>
      </c>
      <c r="F1471" s="60" t="s">
        <v>205</v>
      </c>
      <c r="G1471" s="9" t="s">
        <v>20</v>
      </c>
      <c r="H1471" s="58">
        <v>34607751</v>
      </c>
      <c r="I1471" s="58"/>
      <c r="J1471" s="58">
        <v>127936593</v>
      </c>
      <c r="K1471" s="58">
        <v>14799981</v>
      </c>
      <c r="L1471" s="58">
        <v>157522495</v>
      </c>
      <c r="M1471" s="58">
        <v>136595573</v>
      </c>
      <c r="N1471" s="57">
        <v>50429461</v>
      </c>
      <c r="O1471" s="62"/>
      <c r="P1471" s="58">
        <v>60967131</v>
      </c>
      <c r="Q1471" s="58">
        <v>-60376000</v>
      </c>
      <c r="R1471" s="58">
        <v>403498815.08783907</v>
      </c>
      <c r="S1471" s="58">
        <v>343122815.08783907</v>
      </c>
      <c r="T1471" s="58">
        <v>13239295</v>
      </c>
      <c r="U1471" s="196"/>
      <c r="V1471" s="58">
        <v>16681894</v>
      </c>
      <c r="W1471" s="58">
        <v>-76296035</v>
      </c>
      <c r="X1471" s="61">
        <v>44909</v>
      </c>
      <c r="Y1471" s="10" t="s">
        <v>60</v>
      </c>
    </row>
    <row r="1472" spans="1:25" ht="14.25" customHeight="1">
      <c r="A1472" s="9">
        <v>2022</v>
      </c>
      <c r="B1472" s="10" t="s">
        <v>2236</v>
      </c>
      <c r="C1472" s="9" t="s">
        <v>5582</v>
      </c>
      <c r="D1472" s="9" t="s">
        <v>21</v>
      </c>
      <c r="E1472" s="11" t="s">
        <v>27</v>
      </c>
      <c r="F1472" s="60" t="s">
        <v>5593</v>
      </c>
      <c r="G1472" s="9" t="s">
        <v>20</v>
      </c>
      <c r="H1472" s="58">
        <v>7474061</v>
      </c>
      <c r="I1472" s="58">
        <v>-2415414</v>
      </c>
      <c r="J1472" s="58">
        <v>9136043</v>
      </c>
      <c r="K1472" s="58">
        <v>460369</v>
      </c>
      <c r="L1472" s="58" t="s">
        <v>5866</v>
      </c>
      <c r="M1472" s="58">
        <v>10806528</v>
      </c>
      <c r="N1472" s="57"/>
      <c r="O1472" s="62">
        <v>9342438</v>
      </c>
      <c r="P1472" s="58">
        <v>1020325</v>
      </c>
      <c r="Q1472" s="58">
        <v>-2395677</v>
      </c>
      <c r="R1472" s="58">
        <v>8698900</v>
      </c>
      <c r="S1472" s="58">
        <v>6303223</v>
      </c>
      <c r="T1472" s="58">
        <v>590923</v>
      </c>
      <c r="U1472" s="196">
        <v>1252067</v>
      </c>
      <c r="V1472" s="58">
        <v>1875713</v>
      </c>
      <c r="W1472" s="58">
        <v>3376517</v>
      </c>
      <c r="X1472" s="61">
        <v>45009</v>
      </c>
      <c r="Y1472" s="10" t="s">
        <v>60</v>
      </c>
    </row>
    <row r="1473" spans="1:25" ht="14.25" customHeight="1">
      <c r="A1473" s="9">
        <v>2022</v>
      </c>
      <c r="B1473" s="30" t="s">
        <v>5250</v>
      </c>
      <c r="C1473" s="9" t="s">
        <v>190</v>
      </c>
      <c r="D1473" s="9" t="s">
        <v>21</v>
      </c>
      <c r="E1473" s="11" t="s">
        <v>27</v>
      </c>
      <c r="F1473" s="60" t="s">
        <v>5456</v>
      </c>
      <c r="G1473" s="9" t="s">
        <v>20</v>
      </c>
      <c r="H1473" s="58">
        <v>1931702</v>
      </c>
      <c r="I1473" s="58">
        <v>-280000</v>
      </c>
      <c r="J1473" s="58">
        <v>13112561</v>
      </c>
      <c r="K1473" s="58">
        <v>24824165</v>
      </c>
      <c r="L1473" s="58">
        <v>16111404</v>
      </c>
      <c r="M1473" s="58">
        <v>13356754</v>
      </c>
      <c r="O1473" s="57">
        <v>2865755</v>
      </c>
      <c r="P1473" s="58">
        <v>891818</v>
      </c>
      <c r="Q1473" s="58">
        <v>-7192516</v>
      </c>
      <c r="R1473" s="58">
        <v>50302805</v>
      </c>
      <c r="S1473" s="58">
        <v>43110289</v>
      </c>
      <c r="T1473" s="58">
        <v>1426468</v>
      </c>
      <c r="U1473" s="196"/>
      <c r="V1473" s="58">
        <v>5483628</v>
      </c>
      <c r="W1473" s="58">
        <v>-13013480</v>
      </c>
      <c r="X1473" s="61">
        <v>44986</v>
      </c>
      <c r="Y1473" s="10" t="s">
        <v>60</v>
      </c>
    </row>
    <row r="1474" spans="1:25" ht="14.25" customHeight="1">
      <c r="A1474" s="9">
        <v>2022</v>
      </c>
      <c r="B1474" s="10" t="s">
        <v>204</v>
      </c>
      <c r="C1474" s="9" t="s">
        <v>190</v>
      </c>
      <c r="D1474" s="9" t="s">
        <v>21</v>
      </c>
      <c r="E1474" s="11" t="s">
        <v>149</v>
      </c>
      <c r="F1474" s="60" t="s">
        <v>203</v>
      </c>
      <c r="G1474" s="9" t="s">
        <v>20</v>
      </c>
      <c r="H1474" s="58">
        <v>3044003</v>
      </c>
      <c r="I1474" s="58"/>
      <c r="J1474" s="58">
        <v>8666498</v>
      </c>
      <c r="K1474" s="58">
        <v>117460</v>
      </c>
      <c r="L1474" s="58">
        <v>9936437</v>
      </c>
      <c r="M1474" s="58">
        <v>9475834</v>
      </c>
      <c r="O1474" s="58">
        <v>4271781</v>
      </c>
      <c r="P1474" s="58">
        <v>857864</v>
      </c>
      <c r="Q1474" s="58">
        <v>-2808423</v>
      </c>
      <c r="R1474" s="58">
        <v>18504674.089068826</v>
      </c>
      <c r="S1474" s="58">
        <v>15696251.089068826</v>
      </c>
      <c r="T1474" s="58">
        <v>586013</v>
      </c>
      <c r="U1474" s="196">
        <v>-160.27777777777777</v>
      </c>
      <c r="V1474" s="58">
        <v>1791848.7222222222</v>
      </c>
      <c r="W1474" s="58">
        <v>-3029566</v>
      </c>
      <c r="X1474" s="61">
        <v>44974</v>
      </c>
      <c r="Y1474" s="10" t="s">
        <v>115</v>
      </c>
    </row>
    <row r="1475" spans="1:25" ht="14.25" customHeight="1">
      <c r="A1475" s="9">
        <v>2022</v>
      </c>
      <c r="B1475" s="10" t="s">
        <v>202</v>
      </c>
      <c r="C1475" s="9" t="s">
        <v>190</v>
      </c>
      <c r="D1475" s="9" t="s">
        <v>21</v>
      </c>
      <c r="E1475" s="11" t="s">
        <v>84</v>
      </c>
      <c r="F1475" s="60" t="s">
        <v>201</v>
      </c>
      <c r="G1475" s="9" t="s">
        <v>20</v>
      </c>
      <c r="H1475" s="58">
        <v>3910996</v>
      </c>
      <c r="I1475" s="58">
        <v>-80388</v>
      </c>
      <c r="J1475" s="58">
        <v>21323553</v>
      </c>
      <c r="K1475" s="58">
        <v>17586669</v>
      </c>
      <c r="L1475" s="58">
        <v>24184269</v>
      </c>
      <c r="M1475" s="58">
        <v>21975466</v>
      </c>
      <c r="O1475" s="58">
        <v>6221385</v>
      </c>
      <c r="P1475" s="58">
        <v>2777147</v>
      </c>
      <c r="Q1475" s="58">
        <v>-9029100</v>
      </c>
      <c r="R1475" s="58">
        <v>47108817.416385844</v>
      </c>
      <c r="S1475" s="58">
        <v>38079717.416385844</v>
      </c>
      <c r="T1475" s="58">
        <v>1849813</v>
      </c>
      <c r="U1475" s="196"/>
      <c r="V1475" s="58"/>
      <c r="W1475" s="58">
        <v>-4839132</v>
      </c>
      <c r="X1475" s="61">
        <v>45021</v>
      </c>
      <c r="Y1475" s="10" t="s">
        <v>60</v>
      </c>
    </row>
    <row r="1476" spans="1:25" ht="14.25" customHeight="1">
      <c r="A1476" s="9">
        <v>2022</v>
      </c>
      <c r="B1476" s="10" t="s">
        <v>1638</v>
      </c>
      <c r="C1476" s="9" t="s">
        <v>55</v>
      </c>
      <c r="D1476" s="9" t="s">
        <v>21</v>
      </c>
      <c r="E1476" s="11" t="s">
        <v>164</v>
      </c>
      <c r="F1476" s="60" t="s">
        <v>57</v>
      </c>
      <c r="G1476" s="9" t="s">
        <v>20</v>
      </c>
      <c r="H1476" s="58">
        <v>81349822</v>
      </c>
      <c r="I1476" s="58">
        <v>-44954573</v>
      </c>
      <c r="J1476" s="58">
        <v>223725368</v>
      </c>
      <c r="K1476" s="58">
        <v>113807670</v>
      </c>
      <c r="L1476" s="58">
        <v>468697784</v>
      </c>
      <c r="M1476" s="58">
        <v>275858851</v>
      </c>
      <c r="N1476" s="57">
        <v>10648248</v>
      </c>
      <c r="O1476" s="58">
        <v>82146498</v>
      </c>
      <c r="P1476" s="58">
        <v>22311338</v>
      </c>
      <c r="Q1476" s="58">
        <v>-218370989</v>
      </c>
      <c r="R1476" s="58">
        <v>1044815068</v>
      </c>
      <c r="S1476" s="58">
        <v>826444079</v>
      </c>
      <c r="T1476" s="58">
        <v>42703561</v>
      </c>
      <c r="U1476" s="196">
        <v>30941702</v>
      </c>
      <c r="V1476" s="58">
        <v>89490422</v>
      </c>
      <c r="W1476" s="58">
        <v>-207959692</v>
      </c>
      <c r="X1476" s="61">
        <v>45026</v>
      </c>
      <c r="Y1476" s="9"/>
    </row>
    <row r="1477" spans="1:25" ht="14.25" customHeight="1">
      <c r="A1477" s="51">
        <v>2022</v>
      </c>
      <c r="B1477" s="132" t="s">
        <v>200</v>
      </c>
      <c r="C1477" s="51" t="s">
        <v>190</v>
      </c>
      <c r="D1477" s="51" t="s">
        <v>21</v>
      </c>
      <c r="E1477" s="51" t="s">
        <v>164</v>
      </c>
      <c r="F1477" s="127" t="s">
        <v>199</v>
      </c>
      <c r="G1477" s="51" t="s">
        <v>20</v>
      </c>
      <c r="H1477" s="128">
        <v>12197134</v>
      </c>
      <c r="I1477" s="128">
        <v>-87141</v>
      </c>
      <c r="J1477" s="128">
        <v>26828187</v>
      </c>
      <c r="K1477" s="128">
        <v>4894128</v>
      </c>
      <c r="L1477" s="128">
        <v>58991961</v>
      </c>
      <c r="M1477" s="128">
        <v>28954338</v>
      </c>
      <c r="N1477" s="133">
        <v>15048953</v>
      </c>
      <c r="O1477" s="130"/>
      <c r="P1477" s="128">
        <v>15048953</v>
      </c>
      <c r="Q1477" s="128">
        <v>-16484058</v>
      </c>
      <c r="R1477" s="128">
        <v>101248960.141532</v>
      </c>
      <c r="S1477" s="128">
        <v>84764902.141532004</v>
      </c>
      <c r="T1477" s="128">
        <v>2860339</v>
      </c>
      <c r="U1477" s="196"/>
      <c r="V1477" s="128">
        <v>1387697</v>
      </c>
      <c r="W1477" s="128">
        <v>-4504257</v>
      </c>
      <c r="X1477" s="131">
        <v>44901</v>
      </c>
      <c r="Y1477" s="132" t="s">
        <v>60</v>
      </c>
    </row>
    <row r="1478" spans="1:25" ht="14.25" customHeight="1">
      <c r="A1478" s="9">
        <v>2022</v>
      </c>
      <c r="B1478" s="30" t="s">
        <v>2237</v>
      </c>
      <c r="C1478" s="9" t="s">
        <v>53</v>
      </c>
      <c r="D1478" s="9" t="s">
        <v>21</v>
      </c>
      <c r="E1478" s="11" t="s">
        <v>134</v>
      </c>
      <c r="F1478" s="60">
        <v>86832</v>
      </c>
      <c r="G1478" s="9" t="s">
        <v>20</v>
      </c>
      <c r="H1478" s="58">
        <v>42572536</v>
      </c>
      <c r="I1478" s="58">
        <v>-2380850</v>
      </c>
      <c r="J1478" s="58">
        <v>44621704</v>
      </c>
      <c r="K1478" s="58">
        <v>15758483</v>
      </c>
      <c r="L1478" s="58">
        <v>87102146</v>
      </c>
      <c r="M1478" s="58">
        <v>41630089</v>
      </c>
      <c r="N1478" s="57"/>
      <c r="O1478" s="58">
        <v>42189080</v>
      </c>
      <c r="P1478" s="58">
        <v>2846488</v>
      </c>
      <c r="Q1478" s="58">
        <v>-13482230</v>
      </c>
      <c r="R1478" s="58">
        <v>84615296</v>
      </c>
      <c r="S1478" s="58">
        <v>71133066</v>
      </c>
      <c r="T1478" s="58">
        <v>2412234</v>
      </c>
      <c r="U1478" s="196">
        <v>1633785</v>
      </c>
      <c r="V1478" s="58">
        <v>17030082</v>
      </c>
      <c r="W1478" s="58">
        <v>1882032</v>
      </c>
      <c r="X1478" s="61">
        <v>44909</v>
      </c>
      <c r="Y1478" s="9"/>
    </row>
    <row r="1479" spans="1:25" ht="14.25" customHeight="1">
      <c r="A1479" s="9">
        <v>2022</v>
      </c>
      <c r="B1479" s="10" t="s">
        <v>198</v>
      </c>
      <c r="C1479" s="9" t="s">
        <v>190</v>
      </c>
      <c r="D1479" s="9" t="s">
        <v>21</v>
      </c>
      <c r="E1479" s="11" t="s">
        <v>142</v>
      </c>
      <c r="F1479" s="60" t="s">
        <v>197</v>
      </c>
      <c r="G1479" s="9" t="s">
        <v>20</v>
      </c>
      <c r="H1479" s="58">
        <v>3674380</v>
      </c>
      <c r="I1479" s="58">
        <v>-585000</v>
      </c>
      <c r="J1479" s="58">
        <v>21790776</v>
      </c>
      <c r="K1479" s="58">
        <v>4405403</v>
      </c>
      <c r="L1479" s="58">
        <v>25820499</v>
      </c>
      <c r="M1479" s="58">
        <v>23691039</v>
      </c>
      <c r="N1479" s="57">
        <v>6662026</v>
      </c>
      <c r="O1479" s="62"/>
      <c r="P1479" s="58">
        <v>3082322</v>
      </c>
      <c r="Q1479" s="58">
        <v>-10662092</v>
      </c>
      <c r="R1479" s="58">
        <v>62286440.148010813</v>
      </c>
      <c r="S1479" s="58">
        <v>51624348.148010813</v>
      </c>
      <c r="T1479" s="58">
        <v>1934684</v>
      </c>
      <c r="U1479" s="196"/>
      <c r="V1479" s="58">
        <v>915207</v>
      </c>
      <c r="W1479" s="58">
        <v>-14367442</v>
      </c>
      <c r="X1479" s="61">
        <v>44910</v>
      </c>
      <c r="Y1479" s="10" t="s">
        <v>60</v>
      </c>
    </row>
    <row r="1480" spans="1:25" ht="14.25" customHeight="1">
      <c r="A1480" s="9">
        <v>2022</v>
      </c>
      <c r="B1480" s="10" t="s">
        <v>2238</v>
      </c>
      <c r="C1480" s="9" t="s">
        <v>5582</v>
      </c>
      <c r="D1480" s="9" t="s">
        <v>21</v>
      </c>
      <c r="E1480" s="11" t="s">
        <v>48</v>
      </c>
      <c r="F1480" s="60" t="s">
        <v>5594</v>
      </c>
      <c r="G1480" s="9" t="s">
        <v>20</v>
      </c>
      <c r="H1480" s="58">
        <v>15075584</v>
      </c>
      <c r="I1480" s="58">
        <v>-1700296</v>
      </c>
      <c r="J1480" s="58">
        <v>8814083</v>
      </c>
      <c r="K1480" s="58">
        <v>9657915</v>
      </c>
      <c r="L1480" s="58">
        <v>21829667</v>
      </c>
      <c r="M1480" s="58">
        <v>15133317</v>
      </c>
      <c r="N1480" s="58">
        <v>2543080</v>
      </c>
      <c r="O1480" s="58">
        <v>12967915</v>
      </c>
      <c r="P1480" s="58">
        <v>708949</v>
      </c>
      <c r="Q1480" s="58">
        <v>-2263347</v>
      </c>
      <c r="R1480" s="58">
        <v>19328326</v>
      </c>
      <c r="S1480" s="58">
        <v>17064979</v>
      </c>
      <c r="T1480" s="58">
        <v>673383</v>
      </c>
      <c r="U1480" s="196">
        <v>5184645</v>
      </c>
      <c r="V1480" s="58">
        <v>5406941</v>
      </c>
      <c r="W1480" s="58">
        <v>20914923</v>
      </c>
      <c r="X1480" s="61">
        <v>44884</v>
      </c>
      <c r="Y1480" s="10" t="s">
        <v>60</v>
      </c>
    </row>
    <row r="1481" spans="1:25" ht="14.4">
      <c r="A1481" s="9">
        <v>2022</v>
      </c>
      <c r="B1481" s="9" t="s">
        <v>1685</v>
      </c>
      <c r="C1481" s="9" t="s">
        <v>53</v>
      </c>
      <c r="D1481" s="9" t="s">
        <v>21</v>
      </c>
      <c r="E1481" s="11" t="s">
        <v>94</v>
      </c>
      <c r="F1481" s="60">
        <v>86944</v>
      </c>
      <c r="G1481" s="9" t="s">
        <v>20</v>
      </c>
      <c r="H1481" s="58">
        <v>9796512</v>
      </c>
      <c r="I1481" s="58">
        <v>-2430306</v>
      </c>
      <c r="J1481" s="58">
        <v>6983824</v>
      </c>
      <c r="K1481" s="58">
        <v>18650293</v>
      </c>
      <c r="L1481" s="58">
        <v>17921172</v>
      </c>
      <c r="M1481" s="58">
        <v>9294928</v>
      </c>
      <c r="N1481" s="57"/>
      <c r="O1481" s="62">
        <v>10746011</v>
      </c>
      <c r="P1481" s="58">
        <v>1234528</v>
      </c>
      <c r="Q1481" s="58">
        <v>-6214052</v>
      </c>
      <c r="R1481" s="66">
        <v>37896256.949115135</v>
      </c>
      <c r="S1481" s="66">
        <v>31682204.949115139</v>
      </c>
      <c r="T1481" s="58">
        <v>1710199</v>
      </c>
      <c r="U1481" s="196">
        <v>1444348</v>
      </c>
      <c r="V1481" s="58">
        <v>1111622</v>
      </c>
      <c r="W1481" s="58">
        <v>11567815</v>
      </c>
      <c r="X1481" s="61">
        <v>45012</v>
      </c>
      <c r="Y1481" s="9" t="s">
        <v>60</v>
      </c>
    </row>
    <row r="1482" spans="1:25" ht="14.25" customHeight="1">
      <c r="A1482" s="9">
        <v>2022</v>
      </c>
      <c r="B1482" s="9" t="s">
        <v>1684</v>
      </c>
      <c r="C1482" s="9" t="s">
        <v>53</v>
      </c>
      <c r="D1482" s="9" t="s">
        <v>21</v>
      </c>
      <c r="E1482" s="11" t="s">
        <v>195</v>
      </c>
      <c r="F1482" s="60" t="s">
        <v>1683</v>
      </c>
      <c r="G1482" s="9" t="s">
        <v>20</v>
      </c>
      <c r="H1482" s="58">
        <v>9257303</v>
      </c>
      <c r="I1482" s="58">
        <v>-4100355</v>
      </c>
      <c r="J1482" s="58">
        <v>49292188</v>
      </c>
      <c r="K1482" s="58">
        <v>90010117</v>
      </c>
      <c r="L1482" s="58">
        <v>97544362</v>
      </c>
      <c r="M1482" s="58">
        <v>51669137</v>
      </c>
      <c r="O1482" s="59">
        <v>3293955</v>
      </c>
      <c r="P1482" s="58">
        <v>2531940</v>
      </c>
      <c r="Q1482" s="58">
        <v>-47722600</v>
      </c>
      <c r="R1482" s="58">
        <v>376316387.53117001</v>
      </c>
      <c r="S1482" s="58">
        <v>328593787.53117001</v>
      </c>
      <c r="T1482" s="58">
        <v>9850691</v>
      </c>
      <c r="U1482" s="196">
        <v>1795054</v>
      </c>
      <c r="V1482" s="58">
        <v>1892835</v>
      </c>
      <c r="W1482" s="58">
        <v>34152825</v>
      </c>
      <c r="X1482" s="61">
        <v>45015</v>
      </c>
      <c r="Y1482" s="9" t="s">
        <v>60</v>
      </c>
    </row>
    <row r="1483" spans="1:25" ht="14.25" customHeight="1">
      <c r="A1483" s="9">
        <v>2022</v>
      </c>
      <c r="B1483" s="10" t="s">
        <v>196</v>
      </c>
      <c r="C1483" s="9" t="s">
        <v>190</v>
      </c>
      <c r="D1483" s="9" t="s">
        <v>21</v>
      </c>
      <c r="E1483" s="11" t="s">
        <v>195</v>
      </c>
      <c r="F1483" s="60" t="s">
        <v>194</v>
      </c>
      <c r="G1483" s="9" t="s">
        <v>20</v>
      </c>
      <c r="H1483" s="58">
        <v>42500342</v>
      </c>
      <c r="I1483" s="58">
        <v>-1516</v>
      </c>
      <c r="J1483" s="58">
        <v>176951076</v>
      </c>
      <c r="K1483" s="58">
        <v>50658320</v>
      </c>
      <c r="L1483" s="58">
        <v>211281582</v>
      </c>
      <c r="M1483" s="58">
        <v>188487410</v>
      </c>
      <c r="N1483" s="57">
        <v>72859191</v>
      </c>
      <c r="O1483" s="62"/>
      <c r="P1483" s="58">
        <v>27087557</v>
      </c>
      <c r="Q1483" s="58">
        <v>-73716000</v>
      </c>
      <c r="R1483" s="58">
        <v>498662159.29171538</v>
      </c>
      <c r="S1483" s="58">
        <v>424946159.29171538</v>
      </c>
      <c r="T1483" s="58">
        <v>18017127</v>
      </c>
      <c r="U1483" s="196"/>
      <c r="V1483" s="58">
        <v>30438970</v>
      </c>
      <c r="W1483" s="58">
        <v>-117919035</v>
      </c>
      <c r="X1483" s="61">
        <v>44980</v>
      </c>
      <c r="Y1483" s="10" t="s">
        <v>60</v>
      </c>
    </row>
    <row r="1484" spans="1:25" ht="14.25" customHeight="1">
      <c r="A1484" s="9">
        <v>2022</v>
      </c>
      <c r="B1484" s="10" t="s">
        <v>1637</v>
      </c>
      <c r="C1484" s="9" t="s">
        <v>55</v>
      </c>
      <c r="D1484" s="9" t="s">
        <v>21</v>
      </c>
      <c r="E1484" s="11" t="s">
        <v>175</v>
      </c>
      <c r="F1484" s="60" t="s">
        <v>57</v>
      </c>
      <c r="G1484" s="9" t="s">
        <v>20</v>
      </c>
      <c r="H1484" s="58">
        <v>74221512</v>
      </c>
      <c r="I1484" s="58">
        <v>-37416426</v>
      </c>
      <c r="J1484" s="58">
        <v>43542050</v>
      </c>
      <c r="K1484" s="58">
        <v>170202847</v>
      </c>
      <c r="L1484" s="58">
        <v>239124860</v>
      </c>
      <c r="M1484" s="58">
        <v>80721118</v>
      </c>
      <c r="N1484" s="57"/>
      <c r="O1484" s="57">
        <v>70734655</v>
      </c>
      <c r="P1484" s="58">
        <v>4065337</v>
      </c>
      <c r="Q1484" s="58">
        <v>-118428497</v>
      </c>
      <c r="R1484" s="58">
        <v>527461362</v>
      </c>
      <c r="S1484" s="58">
        <v>409032865</v>
      </c>
      <c r="T1484" s="58">
        <v>17709342</v>
      </c>
      <c r="U1484" s="196"/>
      <c r="V1484" s="58">
        <v>23318243</v>
      </c>
      <c r="W1484" s="58">
        <v>-151392711</v>
      </c>
      <c r="X1484" s="61">
        <v>45082</v>
      </c>
      <c r="Y1484" s="9"/>
    </row>
    <row r="1485" spans="1:25" ht="14.25" customHeight="1">
      <c r="A1485" s="9">
        <v>2022</v>
      </c>
      <c r="B1485" s="10" t="s">
        <v>193</v>
      </c>
      <c r="C1485" s="9" t="s">
        <v>190</v>
      </c>
      <c r="D1485" s="9" t="s">
        <v>21</v>
      </c>
      <c r="E1485" s="11" t="s">
        <v>175</v>
      </c>
      <c r="F1485" s="60" t="s">
        <v>192</v>
      </c>
      <c r="G1485" s="9" t="s">
        <v>20</v>
      </c>
      <c r="H1485" s="58">
        <v>4337583</v>
      </c>
      <c r="I1485" s="58">
        <v>-393900</v>
      </c>
      <c r="J1485" s="58">
        <v>22636134</v>
      </c>
      <c r="K1485" s="58">
        <v>350000</v>
      </c>
      <c r="L1485" s="58">
        <v>44442000</v>
      </c>
      <c r="M1485" s="58">
        <v>24000218</v>
      </c>
      <c r="O1485" s="58">
        <v>4776733</v>
      </c>
      <c r="P1485" s="58">
        <v>3028227</v>
      </c>
      <c r="Q1485" s="58">
        <v>-12990000</v>
      </c>
      <c r="R1485" s="58">
        <v>78609716.599190295</v>
      </c>
      <c r="S1485" s="58">
        <v>65619716.599190295</v>
      </c>
      <c r="T1485" s="58">
        <v>2373000</v>
      </c>
      <c r="U1485" s="196"/>
      <c r="V1485" s="58">
        <v>2827000</v>
      </c>
      <c r="W1485" s="58">
        <v>-7289000</v>
      </c>
      <c r="X1485" s="61">
        <v>44971</v>
      </c>
      <c r="Y1485" s="10" t="s">
        <v>60</v>
      </c>
    </row>
    <row r="1486" spans="1:25" ht="14.25" customHeight="1">
      <c r="A1486" s="9">
        <v>2022</v>
      </c>
      <c r="B1486" s="9" t="s">
        <v>1682</v>
      </c>
      <c r="C1486" s="9" t="s">
        <v>53</v>
      </c>
      <c r="D1486" s="9" t="s">
        <v>21</v>
      </c>
      <c r="E1486" s="11" t="s">
        <v>118</v>
      </c>
      <c r="F1486" s="60">
        <v>87042</v>
      </c>
      <c r="G1486" s="9" t="s">
        <v>20</v>
      </c>
      <c r="H1486" s="58">
        <v>28019737</v>
      </c>
      <c r="I1486" s="58">
        <v>-7021839</v>
      </c>
      <c r="J1486" s="58">
        <v>29252438</v>
      </c>
      <c r="K1486" s="58">
        <v>443510</v>
      </c>
      <c r="L1486" s="58">
        <v>50077800</v>
      </c>
      <c r="M1486" s="58">
        <v>31658208</v>
      </c>
      <c r="O1486" s="57">
        <v>28961976</v>
      </c>
      <c r="P1486" s="58">
        <v>3014227</v>
      </c>
      <c r="Q1486" s="58">
        <v>-2128323</v>
      </c>
      <c r="R1486" s="58">
        <v>28683598.382749308</v>
      </c>
      <c r="S1486" s="58">
        <v>26555275.382749308</v>
      </c>
      <c r="T1486" s="58">
        <v>856580</v>
      </c>
      <c r="U1486" s="196"/>
      <c r="V1486" s="58">
        <v>2676323</v>
      </c>
      <c r="W1486" s="58">
        <v>24234997</v>
      </c>
      <c r="X1486" s="61">
        <v>45016</v>
      </c>
      <c r="Y1486" s="10"/>
    </row>
    <row r="1487" spans="1:25" ht="14.25" customHeight="1">
      <c r="A1487" s="9">
        <v>2022</v>
      </c>
      <c r="B1487" s="10" t="s">
        <v>191</v>
      </c>
      <c r="C1487" s="9" t="s">
        <v>190</v>
      </c>
      <c r="D1487" s="9" t="s">
        <v>21</v>
      </c>
      <c r="E1487" s="11" t="s">
        <v>63</v>
      </c>
      <c r="F1487" s="60" t="s">
        <v>189</v>
      </c>
      <c r="G1487" s="9" t="s">
        <v>20</v>
      </c>
      <c r="H1487" s="58">
        <v>11502865</v>
      </c>
      <c r="I1487" s="58"/>
      <c r="J1487" s="58">
        <v>113234152</v>
      </c>
      <c r="K1487" s="58">
        <v>6147720</v>
      </c>
      <c r="L1487" s="58">
        <v>129229646</v>
      </c>
      <c r="M1487" s="58">
        <v>112624868</v>
      </c>
      <c r="O1487" s="58">
        <v>34265596</v>
      </c>
      <c r="P1487" s="58">
        <v>23962129</v>
      </c>
      <c r="Q1487" s="58">
        <v>-58617782</v>
      </c>
      <c r="R1487" s="58">
        <v>403652617.00404859</v>
      </c>
      <c r="S1487" s="58">
        <v>345034835.00404859</v>
      </c>
      <c r="T1487" s="58">
        <v>12023443</v>
      </c>
      <c r="U1487" s="196">
        <v>-4095.1666666666665</v>
      </c>
      <c r="V1487" s="58">
        <v>18529828.833333332</v>
      </c>
      <c r="W1487" s="58">
        <v>-86570076</v>
      </c>
      <c r="X1487" s="61">
        <v>45015</v>
      </c>
      <c r="Y1487" s="9" t="s">
        <v>115</v>
      </c>
    </row>
    <row r="1488" spans="1:25" ht="14.25" customHeight="1">
      <c r="A1488" s="9">
        <v>2022</v>
      </c>
      <c r="B1488" s="10" t="s">
        <v>2239</v>
      </c>
      <c r="C1488" s="9" t="s">
        <v>5582</v>
      </c>
      <c r="D1488" s="9" t="s">
        <v>21</v>
      </c>
      <c r="E1488" s="11" t="s">
        <v>118</v>
      </c>
      <c r="F1488" s="60" t="s">
        <v>5597</v>
      </c>
      <c r="G1488" s="9" t="s">
        <v>20</v>
      </c>
      <c r="H1488" s="58">
        <v>15470989</v>
      </c>
      <c r="I1488" s="58">
        <v>-2377414</v>
      </c>
      <c r="J1488" s="58">
        <v>13947690</v>
      </c>
      <c r="K1488" s="58">
        <v>2524977</v>
      </c>
      <c r="L1488" s="58">
        <v>30058551</v>
      </c>
      <c r="M1488" s="58">
        <v>17394378</v>
      </c>
      <c r="N1488" s="57"/>
      <c r="O1488" s="62">
        <v>17108380</v>
      </c>
      <c r="P1488" s="58">
        <v>1164213</v>
      </c>
      <c r="Q1488" s="58">
        <v>-1935042</v>
      </c>
      <c r="R1488" s="58">
        <v>23201942</v>
      </c>
      <c r="S1488" s="58">
        <v>21266900</v>
      </c>
      <c r="T1488" s="58">
        <v>684049</v>
      </c>
      <c r="U1488" s="196">
        <v>855350</v>
      </c>
      <c r="V1488" s="58">
        <v>903753</v>
      </c>
      <c r="W1488" s="58">
        <v>17461400</v>
      </c>
      <c r="X1488" s="61">
        <v>45014</v>
      </c>
      <c r="Y1488" s="10" t="s">
        <v>60</v>
      </c>
    </row>
    <row r="1489" spans="1:25" ht="14.4">
      <c r="A1489" s="70">
        <v>2023</v>
      </c>
      <c r="B1489" s="71" t="s">
        <v>1636</v>
      </c>
      <c r="C1489" s="70" t="s">
        <v>190</v>
      </c>
      <c r="D1489" s="70" t="s">
        <v>21</v>
      </c>
      <c r="E1489" s="72" t="s">
        <v>34</v>
      </c>
      <c r="F1489" s="73" t="s">
        <v>1635</v>
      </c>
      <c r="G1489" s="70" t="s">
        <v>20</v>
      </c>
      <c r="H1489" s="108">
        <v>26696484</v>
      </c>
      <c r="I1489" s="108">
        <v>-21430032</v>
      </c>
      <c r="J1489" s="108">
        <v>305547557</v>
      </c>
      <c r="K1489" s="108">
        <v>163149597</v>
      </c>
      <c r="L1489" s="108">
        <v>388239491</v>
      </c>
      <c r="M1489" s="108">
        <v>355909458</v>
      </c>
      <c r="N1489" s="108"/>
      <c r="O1489" s="67">
        <v>128190397</v>
      </c>
      <c r="P1489" s="108">
        <v>45114341</v>
      </c>
      <c r="Q1489" s="108">
        <v>-210699026</v>
      </c>
      <c r="R1489" s="108">
        <v>956722043.26241148</v>
      </c>
      <c r="S1489" s="108">
        <v>746023017.26241148</v>
      </c>
      <c r="T1489" s="108">
        <v>34422720</v>
      </c>
      <c r="U1489" s="201">
        <v>-8487.7325143649687</v>
      </c>
      <c r="V1489" s="108">
        <v>55643814.267485633</v>
      </c>
      <c r="W1489" s="108">
        <v>-223423723</v>
      </c>
      <c r="X1489" s="32">
        <v>45273</v>
      </c>
      <c r="Y1489" s="10" t="s">
        <v>60</v>
      </c>
    </row>
    <row r="1490" spans="1:25" ht="14.4">
      <c r="A1490" s="70">
        <v>2023</v>
      </c>
      <c r="B1490" s="71" t="s">
        <v>1634</v>
      </c>
      <c r="C1490" s="70" t="s">
        <v>190</v>
      </c>
      <c r="D1490" s="70" t="s">
        <v>21</v>
      </c>
      <c r="E1490" s="72" t="s">
        <v>36</v>
      </c>
      <c r="F1490" s="73" t="s">
        <v>1633</v>
      </c>
      <c r="G1490" s="70" t="s">
        <v>20</v>
      </c>
      <c r="H1490" s="108">
        <v>15636615</v>
      </c>
      <c r="I1490" s="108">
        <v>-214880</v>
      </c>
      <c r="J1490" s="108">
        <v>99343348</v>
      </c>
      <c r="K1490" s="108">
        <v>193132244</v>
      </c>
      <c r="L1490" s="108">
        <v>122734666</v>
      </c>
      <c r="M1490" s="108">
        <v>101653861</v>
      </c>
      <c r="N1490" s="67"/>
      <c r="O1490" s="67">
        <v>15628949</v>
      </c>
      <c r="P1490" s="108">
        <v>2203472</v>
      </c>
      <c r="Q1490" s="108">
        <v>-71568804</v>
      </c>
      <c r="R1490" s="108">
        <v>331900131.1821897</v>
      </c>
      <c r="S1490" s="108">
        <v>260331327.1821897</v>
      </c>
      <c r="T1490" s="108">
        <v>10360737</v>
      </c>
      <c r="U1490" s="201">
        <v>5855499</v>
      </c>
      <c r="V1490" s="108">
        <v>14402614</v>
      </c>
      <c r="W1490" s="108">
        <v>-118771042</v>
      </c>
      <c r="X1490" s="33">
        <v>45322</v>
      </c>
      <c r="Y1490" s="30"/>
    </row>
    <row r="1491" spans="1:25" ht="14.4">
      <c r="A1491" s="95">
        <v>2023</v>
      </c>
      <c r="B1491" s="86" t="s">
        <v>1630</v>
      </c>
      <c r="C1491" s="95" t="s">
        <v>190</v>
      </c>
      <c r="D1491" s="95" t="s">
        <v>21</v>
      </c>
      <c r="E1491" s="96" t="s">
        <v>118</v>
      </c>
      <c r="F1491" s="99" t="s">
        <v>1629</v>
      </c>
      <c r="G1491" s="95" t="s">
        <v>20</v>
      </c>
      <c r="H1491" s="109">
        <v>17207754</v>
      </c>
      <c r="I1491" s="109"/>
      <c r="J1491" s="110">
        <v>136476431</v>
      </c>
      <c r="K1491" s="110">
        <v>8742140</v>
      </c>
      <c r="L1491" s="109">
        <v>174493460</v>
      </c>
      <c r="M1491" s="110">
        <v>163716415</v>
      </c>
      <c r="N1491" s="108"/>
      <c r="O1491" s="67">
        <v>65588623</v>
      </c>
      <c r="P1491" s="110">
        <v>22951792</v>
      </c>
      <c r="Q1491" s="109">
        <v>-88466330</v>
      </c>
      <c r="R1491" s="109">
        <v>399850513.50877202</v>
      </c>
      <c r="S1491" s="109">
        <v>311384183.50877202</v>
      </c>
      <c r="T1491" s="109">
        <v>13734540</v>
      </c>
      <c r="U1491" s="198"/>
      <c r="V1491" s="109">
        <v>21587033</v>
      </c>
      <c r="W1491" s="110">
        <v>-73143556</v>
      </c>
      <c r="X1491" s="13">
        <v>45306</v>
      </c>
      <c r="Y1491" s="10"/>
    </row>
    <row r="1492" spans="1:25" ht="14.4">
      <c r="A1492" s="70">
        <v>2023</v>
      </c>
      <c r="B1492" s="70" t="s">
        <v>2045</v>
      </c>
      <c r="C1492" s="70" t="s">
        <v>53</v>
      </c>
      <c r="D1492" s="70" t="s">
        <v>21</v>
      </c>
      <c r="E1492" s="72" t="s">
        <v>34</v>
      </c>
      <c r="F1492" s="73" t="s">
        <v>2044</v>
      </c>
      <c r="G1492" s="70" t="s">
        <v>20</v>
      </c>
      <c r="H1492" s="108">
        <v>14292546</v>
      </c>
      <c r="I1492" s="108">
        <v>-1363005</v>
      </c>
      <c r="J1492" s="108">
        <v>18305486</v>
      </c>
      <c r="K1492" s="108">
        <v>11635242</v>
      </c>
      <c r="L1492" s="108">
        <v>32641140</v>
      </c>
      <c r="M1492" s="108">
        <v>19406419</v>
      </c>
      <c r="N1492" s="107"/>
      <c r="O1492" s="67">
        <v>12004415</v>
      </c>
      <c r="P1492" s="108">
        <v>2486455</v>
      </c>
      <c r="Q1492" s="108">
        <v>-6636241</v>
      </c>
      <c r="R1492" s="108">
        <v>28481721</v>
      </c>
      <c r="S1492" s="108">
        <v>21845480</v>
      </c>
      <c r="T1492" s="108">
        <v>856676</v>
      </c>
      <c r="U1492" s="201">
        <v>2565572</v>
      </c>
      <c r="V1492" s="108">
        <v>2987206</v>
      </c>
      <c r="W1492" s="108">
        <v>43761650</v>
      </c>
      <c r="X1492" s="13">
        <v>45282</v>
      </c>
      <c r="Y1492" s="30"/>
    </row>
    <row r="1493" spans="1:25" ht="14.4">
      <c r="A1493" s="70">
        <v>2023</v>
      </c>
      <c r="B1493" s="71" t="s">
        <v>37</v>
      </c>
      <c r="C1493" s="70" t="s">
        <v>53</v>
      </c>
      <c r="D1493" s="70" t="s">
        <v>21</v>
      </c>
      <c r="E1493" s="72" t="s">
        <v>29</v>
      </c>
      <c r="F1493" s="73" t="s">
        <v>30</v>
      </c>
      <c r="G1493" s="70" t="s">
        <v>20</v>
      </c>
      <c r="H1493" s="108">
        <v>108437635</v>
      </c>
      <c r="I1493" s="108">
        <v>-10875038</v>
      </c>
      <c r="J1493" s="108">
        <v>109129905</v>
      </c>
      <c r="K1493" s="108">
        <v>70927526</v>
      </c>
      <c r="L1493" s="108">
        <v>304137812</v>
      </c>
      <c r="M1493" s="108">
        <v>125985711</v>
      </c>
      <c r="N1493" s="107"/>
      <c r="O1493" s="67">
        <v>108149310</v>
      </c>
      <c r="P1493" s="108">
        <v>9443962</v>
      </c>
      <c r="Q1493" s="108">
        <v>-308313397</v>
      </c>
      <c r="R1493" s="108">
        <v>885960279</v>
      </c>
      <c r="S1493" s="108">
        <v>577646882</v>
      </c>
      <c r="T1493" s="108">
        <v>28788633</v>
      </c>
      <c r="U1493" s="201">
        <v>21227842</v>
      </c>
      <c r="V1493" s="108">
        <v>86701695</v>
      </c>
      <c r="W1493" s="108">
        <v>-157346612</v>
      </c>
      <c r="X1493" s="13">
        <v>45280</v>
      </c>
      <c r="Y1493" s="30"/>
    </row>
    <row r="1494" spans="1:25" ht="14.4">
      <c r="A1494" s="70">
        <v>2023</v>
      </c>
      <c r="B1494" s="71" t="s">
        <v>1681</v>
      </c>
      <c r="C1494" s="70" t="s">
        <v>55</v>
      </c>
      <c r="D1494" s="70" t="s">
        <v>21</v>
      </c>
      <c r="E1494" s="72" t="s">
        <v>29</v>
      </c>
      <c r="F1494" s="73" t="s">
        <v>57</v>
      </c>
      <c r="G1494" s="70" t="s">
        <v>20</v>
      </c>
      <c r="H1494" s="108">
        <v>1640784000</v>
      </c>
      <c r="I1494" s="108">
        <v>-121220000</v>
      </c>
      <c r="J1494" s="108">
        <v>2931105000</v>
      </c>
      <c r="K1494" s="108">
        <v>1923085000</v>
      </c>
      <c r="L1494" s="108">
        <v>4093715000</v>
      </c>
      <c r="M1494" s="108">
        <v>3420252000</v>
      </c>
      <c r="N1494" s="108"/>
      <c r="O1494" s="108">
        <v>2557797000</v>
      </c>
      <c r="P1494" s="108">
        <v>754759000</v>
      </c>
      <c r="Q1494" s="108">
        <v>-1724097000</v>
      </c>
      <c r="R1494" s="108">
        <v>8658464254</v>
      </c>
      <c r="S1494" s="108">
        <v>6934367254</v>
      </c>
      <c r="T1494" s="108">
        <v>216580000</v>
      </c>
      <c r="U1494" s="201">
        <v>841924019</v>
      </c>
      <c r="V1494" s="108">
        <v>1056551019</v>
      </c>
      <c r="W1494" s="108">
        <v>958331000</v>
      </c>
      <c r="X1494" s="13">
        <v>45308</v>
      </c>
      <c r="Y1494" s="10" t="s">
        <v>60</v>
      </c>
    </row>
    <row r="1495" spans="1:25" ht="14.4">
      <c r="A1495" s="70">
        <v>2023</v>
      </c>
      <c r="B1495" s="70" t="s">
        <v>5610</v>
      </c>
      <c r="C1495" s="70" t="s">
        <v>54</v>
      </c>
      <c r="D1495" s="70" t="s">
        <v>21</v>
      </c>
      <c r="E1495" s="72" t="s">
        <v>29</v>
      </c>
      <c r="F1495" s="73">
        <v>99001</v>
      </c>
      <c r="G1495" s="70" t="s">
        <v>20</v>
      </c>
      <c r="H1495" s="108">
        <v>138704</v>
      </c>
      <c r="I1495" s="108">
        <v>-25412</v>
      </c>
      <c r="J1495" s="108">
        <v>439006</v>
      </c>
      <c r="K1495" s="108">
        <v>510554475</v>
      </c>
      <c r="L1495" s="108">
        <v>256950469</v>
      </c>
      <c r="M1495" s="108">
        <v>325348</v>
      </c>
      <c r="N1495" s="67">
        <v>169343</v>
      </c>
      <c r="O1495" s="107"/>
      <c r="P1495" s="108">
        <v>30639</v>
      </c>
      <c r="Q1495" s="108"/>
      <c r="R1495" s="108"/>
      <c r="S1495" s="108"/>
      <c r="T1495" s="108"/>
      <c r="U1495" s="201"/>
      <c r="V1495" s="108"/>
      <c r="W1495" s="108">
        <v>139372</v>
      </c>
      <c r="X1495" s="13">
        <v>45288</v>
      </c>
      <c r="Y1495" s="10" t="s">
        <v>60</v>
      </c>
    </row>
    <row r="1496" spans="1:25" ht="14.4">
      <c r="A1496" s="70">
        <v>2023</v>
      </c>
      <c r="B1496" s="71" t="s">
        <v>1628</v>
      </c>
      <c r="C1496" s="70" t="s">
        <v>190</v>
      </c>
      <c r="D1496" s="70" t="s">
        <v>21</v>
      </c>
      <c r="E1496" s="72" t="s">
        <v>29</v>
      </c>
      <c r="F1496" s="73" t="s">
        <v>1627</v>
      </c>
      <c r="G1496" s="70" t="s">
        <v>20</v>
      </c>
      <c r="H1496" s="108">
        <v>61136315</v>
      </c>
      <c r="I1496" s="108"/>
      <c r="J1496" s="108">
        <v>50309799</v>
      </c>
      <c r="K1496" s="108">
        <v>1747016</v>
      </c>
      <c r="L1496" s="108">
        <v>69169120</v>
      </c>
      <c r="M1496" s="108">
        <v>63548617</v>
      </c>
      <c r="N1496" s="108"/>
      <c r="O1496" s="67">
        <v>70245733</v>
      </c>
      <c r="P1496" s="108">
        <v>8390692</v>
      </c>
      <c r="Q1496" s="108">
        <v>-45558005</v>
      </c>
      <c r="R1496" s="108">
        <v>169318745.78947368</v>
      </c>
      <c r="S1496" s="108">
        <v>123760740.78947368</v>
      </c>
      <c r="T1496" s="108">
        <v>5383132</v>
      </c>
      <c r="U1496" s="201">
        <v>-599.4059837527243</v>
      </c>
      <c r="V1496" s="108">
        <v>8535526.5940162465</v>
      </c>
      <c r="W1496" s="108">
        <v>15184762</v>
      </c>
      <c r="X1496" s="34">
        <v>45271</v>
      </c>
      <c r="Y1496" s="10" t="s">
        <v>60</v>
      </c>
    </row>
    <row r="1497" spans="1:25" ht="14.4">
      <c r="A1497" s="70">
        <v>2023</v>
      </c>
      <c r="B1497" s="71" t="s">
        <v>187</v>
      </c>
      <c r="C1497" s="70" t="s">
        <v>54</v>
      </c>
      <c r="D1497" s="70" t="s">
        <v>21</v>
      </c>
      <c r="E1497" s="72" t="s">
        <v>29</v>
      </c>
      <c r="F1497" s="73">
        <v>99002</v>
      </c>
      <c r="G1497" s="70" t="s">
        <v>20</v>
      </c>
      <c r="H1497" s="108">
        <v>121284048</v>
      </c>
      <c r="I1497" s="108"/>
      <c r="J1497" s="108">
        <v>9506571</v>
      </c>
      <c r="K1497" s="108">
        <v>147709749</v>
      </c>
      <c r="L1497" s="108">
        <v>481175282</v>
      </c>
      <c r="M1497" s="108">
        <v>23505904</v>
      </c>
      <c r="N1497" s="108"/>
      <c r="O1497" s="108">
        <v>116692743</v>
      </c>
      <c r="P1497" s="108">
        <v>791634</v>
      </c>
      <c r="Q1497" s="108">
        <v>-6116864</v>
      </c>
      <c r="R1497" s="108">
        <v>28046144</v>
      </c>
      <c r="S1497" s="108">
        <v>21929280</v>
      </c>
      <c r="T1497" s="108">
        <v>1489052</v>
      </c>
      <c r="U1497" s="201">
        <v>4091306</v>
      </c>
      <c r="V1497" s="108">
        <v>4505418</v>
      </c>
      <c r="W1497" s="108">
        <v>125943651</v>
      </c>
      <c r="X1497" s="13">
        <v>45299</v>
      </c>
      <c r="Y1497" s="10" t="s">
        <v>60</v>
      </c>
    </row>
    <row r="1498" spans="1:25" ht="14.4">
      <c r="A1498" s="70">
        <v>2023</v>
      </c>
      <c r="B1498" s="71" t="s">
        <v>1626</v>
      </c>
      <c r="C1498" s="70" t="s">
        <v>190</v>
      </c>
      <c r="D1498" s="70" t="s">
        <v>21</v>
      </c>
      <c r="E1498" s="72" t="s">
        <v>29</v>
      </c>
      <c r="F1498" s="73" t="s">
        <v>1625</v>
      </c>
      <c r="G1498" s="70" t="s">
        <v>20</v>
      </c>
      <c r="H1498" s="108">
        <v>46538710</v>
      </c>
      <c r="I1498" s="108">
        <v>-381803</v>
      </c>
      <c r="J1498" s="108">
        <v>146701949</v>
      </c>
      <c r="K1498" s="108">
        <v>290447870</v>
      </c>
      <c r="L1498" s="108">
        <v>200831936</v>
      </c>
      <c r="M1498" s="108">
        <v>168110466</v>
      </c>
      <c r="N1498" s="108">
        <v>73207604</v>
      </c>
      <c r="O1498" s="108"/>
      <c r="P1498" s="108">
        <v>13505029</v>
      </c>
      <c r="Q1498" s="108">
        <v>-114048229</v>
      </c>
      <c r="R1498" s="108">
        <v>414452252</v>
      </c>
      <c r="S1498" s="108">
        <v>300404023</v>
      </c>
      <c r="T1498" s="108">
        <v>16756164</v>
      </c>
      <c r="U1498" s="201"/>
      <c r="V1498" s="108">
        <v>20687537</v>
      </c>
      <c r="W1498" s="108">
        <v>-81735574</v>
      </c>
      <c r="X1498" s="32">
        <v>45367</v>
      </c>
      <c r="Y1498" s="10" t="s">
        <v>60</v>
      </c>
    </row>
    <row r="1499" spans="1:25" ht="14.4">
      <c r="A1499" s="70">
        <v>2023</v>
      </c>
      <c r="B1499" s="70" t="s">
        <v>38</v>
      </c>
      <c r="C1499" s="70" t="s">
        <v>53</v>
      </c>
      <c r="D1499" s="70" t="s">
        <v>21</v>
      </c>
      <c r="E1499" s="72" t="s">
        <v>29</v>
      </c>
      <c r="F1499" s="73" t="s">
        <v>31</v>
      </c>
      <c r="G1499" s="70" t="s">
        <v>20</v>
      </c>
      <c r="H1499" s="108">
        <v>9957312</v>
      </c>
      <c r="I1499" s="108">
        <v>-1758657</v>
      </c>
      <c r="J1499" s="108">
        <v>27796116</v>
      </c>
      <c r="K1499" s="108">
        <v>18605812</v>
      </c>
      <c r="L1499" s="108">
        <v>47944731</v>
      </c>
      <c r="M1499" s="108">
        <v>25890552</v>
      </c>
      <c r="N1499" s="67"/>
      <c r="O1499" s="67">
        <v>11820069</v>
      </c>
      <c r="P1499" s="108">
        <v>5298345</v>
      </c>
      <c r="Q1499" s="108">
        <v>-45891193</v>
      </c>
      <c r="R1499" s="108">
        <v>152881472.14814815</v>
      </c>
      <c r="S1499" s="108">
        <v>106990279.14814815</v>
      </c>
      <c r="T1499" s="108">
        <v>5386725</v>
      </c>
      <c r="U1499" s="201"/>
      <c r="V1499" s="108">
        <v>4826419</v>
      </c>
      <c r="W1499" s="168">
        <v>-25219546</v>
      </c>
      <c r="X1499" s="13">
        <v>45275</v>
      </c>
      <c r="Y1499" s="30" t="s">
        <v>5775</v>
      </c>
    </row>
    <row r="1500" spans="1:25" ht="14.4">
      <c r="A1500" s="70">
        <v>2023</v>
      </c>
      <c r="B1500" s="71" t="s">
        <v>1624</v>
      </c>
      <c r="C1500" s="70" t="s">
        <v>190</v>
      </c>
      <c r="D1500" s="70" t="s">
        <v>21</v>
      </c>
      <c r="E1500" s="72" t="s">
        <v>29</v>
      </c>
      <c r="F1500" s="73" t="s">
        <v>1623</v>
      </c>
      <c r="G1500" s="70" t="s">
        <v>20</v>
      </c>
      <c r="H1500" s="108">
        <v>4604528</v>
      </c>
      <c r="I1500" s="108"/>
      <c r="J1500" s="108">
        <v>61580362</v>
      </c>
      <c r="K1500" s="108">
        <v>100795634</v>
      </c>
      <c r="L1500" s="108">
        <v>101018210</v>
      </c>
      <c r="M1500" s="108">
        <v>62765097</v>
      </c>
      <c r="N1500" s="107"/>
      <c r="O1500" s="108">
        <v>12099817</v>
      </c>
      <c r="P1500" s="108">
        <v>4035139</v>
      </c>
      <c r="Q1500" s="108">
        <v>-43418701</v>
      </c>
      <c r="R1500" s="108">
        <v>193534922.43201354</v>
      </c>
      <c r="S1500" s="108">
        <v>150116221.43201354</v>
      </c>
      <c r="T1500" s="108">
        <v>6958768</v>
      </c>
      <c r="U1500" s="201"/>
      <c r="V1500" s="108">
        <v>24651460</v>
      </c>
      <c r="W1500" s="108">
        <v>-53466097</v>
      </c>
      <c r="X1500" s="32">
        <v>45280</v>
      </c>
      <c r="Y1500" s="10" t="s">
        <v>60</v>
      </c>
    </row>
    <row r="1501" spans="1:25" ht="14.4">
      <c r="A1501" s="70">
        <v>2023</v>
      </c>
      <c r="B1501" s="70" t="s">
        <v>5501</v>
      </c>
      <c r="C1501" s="70" t="s">
        <v>190</v>
      </c>
      <c r="D1501" s="70" t="s">
        <v>21</v>
      </c>
      <c r="E1501" s="72" t="s">
        <v>84</v>
      </c>
      <c r="F1501" s="73" t="s">
        <v>5502</v>
      </c>
      <c r="G1501" s="70" t="s">
        <v>20</v>
      </c>
      <c r="H1501" s="108">
        <v>1068605</v>
      </c>
      <c r="I1501" s="108">
        <v>-196634</v>
      </c>
      <c r="J1501" s="108">
        <v>2781682</v>
      </c>
      <c r="K1501" s="108">
        <v>5853605</v>
      </c>
      <c r="L1501" s="108">
        <v>3213851</v>
      </c>
      <c r="M1501" s="108">
        <v>2862742</v>
      </c>
      <c r="N1501" s="108"/>
      <c r="O1501" s="108">
        <v>1415645</v>
      </c>
      <c r="P1501" s="108">
        <v>94123</v>
      </c>
      <c r="Q1501" s="108">
        <v>-1975312</v>
      </c>
      <c r="R1501" s="108">
        <v>8905256</v>
      </c>
      <c r="S1501" s="108">
        <v>6929944</v>
      </c>
      <c r="T1501" s="108">
        <v>313013</v>
      </c>
      <c r="U1501" s="201"/>
      <c r="V1501" s="108">
        <v>98463</v>
      </c>
      <c r="W1501" s="108">
        <v>-605023</v>
      </c>
      <c r="X1501" s="35">
        <v>45252</v>
      </c>
      <c r="Y1501" s="10" t="s">
        <v>60</v>
      </c>
    </row>
    <row r="1502" spans="1:25" ht="14.4">
      <c r="A1502" s="70">
        <v>2023</v>
      </c>
      <c r="B1502" s="70" t="s">
        <v>2043</v>
      </c>
      <c r="C1502" s="70" t="s">
        <v>53</v>
      </c>
      <c r="D1502" s="70" t="s">
        <v>21</v>
      </c>
      <c r="E1502" s="72" t="s">
        <v>34</v>
      </c>
      <c r="F1502" s="73" t="s">
        <v>2042</v>
      </c>
      <c r="G1502" s="70" t="s">
        <v>20</v>
      </c>
      <c r="H1502" s="108">
        <v>43615349</v>
      </c>
      <c r="I1502" s="108">
        <v>-4907443</v>
      </c>
      <c r="J1502" s="108">
        <v>76354407</v>
      </c>
      <c r="K1502" s="108">
        <v>27740314</v>
      </c>
      <c r="L1502" s="108">
        <v>147549270</v>
      </c>
      <c r="M1502" s="108">
        <v>90034016</v>
      </c>
      <c r="N1502" s="107"/>
      <c r="O1502" s="67">
        <v>40973733</v>
      </c>
      <c r="P1502" s="108">
        <v>6606124</v>
      </c>
      <c r="Q1502" s="108">
        <v>-169858888</v>
      </c>
      <c r="R1502" s="108">
        <v>555329676</v>
      </c>
      <c r="S1502" s="108">
        <v>385470788</v>
      </c>
      <c r="T1502" s="108">
        <v>18308644</v>
      </c>
      <c r="U1502" s="201">
        <v>2206738</v>
      </c>
      <c r="V1502" s="108">
        <v>25481330</v>
      </c>
      <c r="W1502" s="108">
        <v>-87303997</v>
      </c>
      <c r="X1502" s="13">
        <v>45289</v>
      </c>
      <c r="Y1502" s="10" t="s">
        <v>60</v>
      </c>
    </row>
    <row r="1503" spans="1:25" ht="14.4">
      <c r="A1503" s="70">
        <v>2023</v>
      </c>
      <c r="B1503" s="71" t="s">
        <v>1622</v>
      </c>
      <c r="C1503" s="70" t="s">
        <v>190</v>
      </c>
      <c r="D1503" s="70" t="s">
        <v>21</v>
      </c>
      <c r="E1503" s="72" t="s">
        <v>34</v>
      </c>
      <c r="F1503" s="73" t="s">
        <v>1621</v>
      </c>
      <c r="G1503" s="70" t="s">
        <v>20</v>
      </c>
      <c r="H1503" s="108">
        <v>31663947</v>
      </c>
      <c r="I1503" s="108">
        <v>-5519781</v>
      </c>
      <c r="J1503" s="108">
        <v>282648912</v>
      </c>
      <c r="K1503" s="108">
        <v>238254444</v>
      </c>
      <c r="L1503" s="108">
        <v>426589350</v>
      </c>
      <c r="M1503" s="108">
        <v>311456615</v>
      </c>
      <c r="N1503" s="67"/>
      <c r="O1503" s="67">
        <v>95404323</v>
      </c>
      <c r="P1503" s="108">
        <v>34500374</v>
      </c>
      <c r="Q1503" s="108">
        <v>-182885222</v>
      </c>
      <c r="R1503" s="108">
        <v>827510030.57629991</v>
      </c>
      <c r="S1503" s="108">
        <v>644624808.57629991</v>
      </c>
      <c r="T1503" s="108">
        <v>30806765</v>
      </c>
      <c r="U1503" s="201">
        <v>40994583</v>
      </c>
      <c r="V1503" s="108">
        <v>211411471</v>
      </c>
      <c r="W1503" s="108">
        <v>-304134466</v>
      </c>
      <c r="X1503" s="13">
        <v>45259</v>
      </c>
      <c r="Y1503" s="10"/>
    </row>
    <row r="1504" spans="1:25" ht="14.4">
      <c r="A1504" s="70">
        <v>2023</v>
      </c>
      <c r="B1504" s="71" t="s">
        <v>1620</v>
      </c>
      <c r="C1504" s="70" t="s">
        <v>190</v>
      </c>
      <c r="D1504" s="70" t="s">
        <v>21</v>
      </c>
      <c r="E1504" s="72" t="s">
        <v>182</v>
      </c>
      <c r="F1504" s="73" t="s">
        <v>1619</v>
      </c>
      <c r="G1504" s="70" t="s">
        <v>20</v>
      </c>
      <c r="H1504" s="108">
        <v>49537454</v>
      </c>
      <c r="I1504" s="108">
        <v>-6509688</v>
      </c>
      <c r="J1504" s="108">
        <v>134905872</v>
      </c>
      <c r="K1504" s="108">
        <v>125538401</v>
      </c>
      <c r="L1504" s="108">
        <v>209319248</v>
      </c>
      <c r="M1504" s="108">
        <v>191190465</v>
      </c>
      <c r="N1504" s="67"/>
      <c r="O1504" s="67">
        <v>116782255</v>
      </c>
      <c r="P1504" s="108">
        <v>21532701</v>
      </c>
      <c r="Q1504" s="108">
        <v>-87260209</v>
      </c>
      <c r="R1504" s="108">
        <v>391368860.57489085</v>
      </c>
      <c r="S1504" s="108">
        <v>304108651.57489085</v>
      </c>
      <c r="T1504" s="108">
        <v>12605659</v>
      </c>
      <c r="U1504" s="201">
        <v>6988820</v>
      </c>
      <c r="V1504" s="108">
        <v>28735871</v>
      </c>
      <c r="W1504" s="108">
        <v>-23970740</v>
      </c>
      <c r="X1504" s="32">
        <v>45271</v>
      </c>
      <c r="Y1504" s="10"/>
    </row>
    <row r="1505" spans="1:25" ht="14.4">
      <c r="A1505" s="70">
        <v>2023</v>
      </c>
      <c r="B1505" s="70" t="s">
        <v>2072</v>
      </c>
      <c r="C1505" s="70" t="s">
        <v>53</v>
      </c>
      <c r="D1505" s="70" t="s">
        <v>21</v>
      </c>
      <c r="E1505" s="72" t="s">
        <v>134</v>
      </c>
      <c r="F1505" s="74" t="s">
        <v>5473</v>
      </c>
      <c r="G1505" s="70" t="s">
        <v>20</v>
      </c>
      <c r="H1505" s="108">
        <v>34371053</v>
      </c>
      <c r="I1505" s="108">
        <v>-1321573</v>
      </c>
      <c r="J1505" s="108">
        <v>21899532</v>
      </c>
      <c r="K1505" s="108">
        <v>12580213</v>
      </c>
      <c r="L1505" s="108">
        <v>34827138</v>
      </c>
      <c r="M1505" s="108">
        <v>23263940</v>
      </c>
      <c r="N1505" s="107"/>
      <c r="O1505" s="67">
        <v>33566436</v>
      </c>
      <c r="P1505" s="108">
        <v>2495730</v>
      </c>
      <c r="Q1505" s="108">
        <v>-1427310</v>
      </c>
      <c r="R1505" s="108">
        <v>9395055</v>
      </c>
      <c r="S1505" s="108">
        <v>7967746</v>
      </c>
      <c r="T1505" s="108">
        <v>370493</v>
      </c>
      <c r="U1505" s="201"/>
      <c r="V1505" s="108">
        <v>479275</v>
      </c>
      <c r="W1505" s="108">
        <v>33277156</v>
      </c>
      <c r="X1505" s="13">
        <v>45302</v>
      </c>
      <c r="Y1505" s="30"/>
    </row>
    <row r="1506" spans="1:25" ht="14.4">
      <c r="A1506" s="70">
        <v>2023</v>
      </c>
      <c r="B1506" s="71" t="s">
        <v>1618</v>
      </c>
      <c r="C1506" s="70" t="s">
        <v>190</v>
      </c>
      <c r="D1506" s="70" t="s">
        <v>21</v>
      </c>
      <c r="E1506" s="72" t="s">
        <v>149</v>
      </c>
      <c r="F1506" s="73" t="s">
        <v>1617</v>
      </c>
      <c r="G1506" s="70" t="s">
        <v>20</v>
      </c>
      <c r="H1506" s="108">
        <v>2463413</v>
      </c>
      <c r="I1506" s="108">
        <v>-302614</v>
      </c>
      <c r="J1506" s="108">
        <v>6995328</v>
      </c>
      <c r="K1506" s="108">
        <v>3837701</v>
      </c>
      <c r="L1506" s="108">
        <v>9406042</v>
      </c>
      <c r="M1506" s="108">
        <v>8350758</v>
      </c>
      <c r="N1506" s="108">
        <v>4774062</v>
      </c>
      <c r="O1506" s="108"/>
      <c r="P1506" s="108">
        <v>921538</v>
      </c>
      <c r="Q1506" s="108">
        <v>-4251996</v>
      </c>
      <c r="R1506" s="108">
        <v>18372485.365304518</v>
      </c>
      <c r="S1506" s="108">
        <v>14120489.365304518</v>
      </c>
      <c r="T1506" s="108">
        <v>644284</v>
      </c>
      <c r="U1506" s="201"/>
      <c r="V1506" s="108"/>
      <c r="W1506" s="108">
        <v>-453679</v>
      </c>
      <c r="X1506" s="33">
        <v>45294</v>
      </c>
      <c r="Y1506" s="10" t="s">
        <v>60</v>
      </c>
    </row>
    <row r="1507" spans="1:25" ht="14.4">
      <c r="A1507" s="95">
        <v>2023</v>
      </c>
      <c r="B1507" s="104" t="s">
        <v>5735</v>
      </c>
      <c r="C1507" s="95" t="s">
        <v>190</v>
      </c>
      <c r="D1507" s="95" t="s">
        <v>21</v>
      </c>
      <c r="E1507" s="96" t="s">
        <v>1615</v>
      </c>
      <c r="F1507" s="96" t="s">
        <v>5736</v>
      </c>
      <c r="G1507" s="95" t="s">
        <v>20</v>
      </c>
      <c r="H1507" s="110">
        <v>1094638</v>
      </c>
      <c r="I1507" s="110">
        <v>-174872</v>
      </c>
      <c r="J1507" s="110">
        <v>1699784</v>
      </c>
      <c r="K1507" s="110"/>
      <c r="L1507" s="110">
        <v>3029686</v>
      </c>
      <c r="M1507" s="110">
        <v>2478409</v>
      </c>
      <c r="N1507" s="107"/>
      <c r="O1507" s="67">
        <v>1845719</v>
      </c>
      <c r="P1507" s="110">
        <v>434816</v>
      </c>
      <c r="Q1507" s="110">
        <v>-1114822</v>
      </c>
      <c r="R1507" s="110">
        <v>3691463.5761589399</v>
      </c>
      <c r="S1507" s="110">
        <v>2576641.5761589399</v>
      </c>
      <c r="T1507" s="110">
        <v>250362</v>
      </c>
      <c r="U1507" s="198"/>
      <c r="V1507" s="109"/>
      <c r="W1507" s="110">
        <v>355169</v>
      </c>
      <c r="X1507" s="32">
        <v>45282</v>
      </c>
      <c r="Y1507" s="10" t="s">
        <v>60</v>
      </c>
    </row>
    <row r="1508" spans="1:25" ht="14.4">
      <c r="A1508" s="70">
        <v>2023</v>
      </c>
      <c r="B1508" s="71" t="s">
        <v>1616</v>
      </c>
      <c r="C1508" s="70" t="s">
        <v>190</v>
      </c>
      <c r="D1508" s="70" t="s">
        <v>21</v>
      </c>
      <c r="E1508" s="72" t="s">
        <v>1615</v>
      </c>
      <c r="F1508" s="73" t="s">
        <v>1614</v>
      </c>
      <c r="G1508" s="70" t="s">
        <v>20</v>
      </c>
      <c r="H1508" s="108">
        <v>3837050</v>
      </c>
      <c r="I1508" s="108">
        <v>-36029</v>
      </c>
      <c r="J1508" s="108">
        <v>3521300</v>
      </c>
      <c r="K1508" s="108">
        <v>4632980</v>
      </c>
      <c r="L1508" s="108">
        <v>4431503</v>
      </c>
      <c r="M1508" s="108">
        <v>4210739</v>
      </c>
      <c r="N1508" s="107"/>
      <c r="O1508" s="108">
        <v>4120440</v>
      </c>
      <c r="P1508" s="108">
        <v>209317</v>
      </c>
      <c r="Q1508" s="108">
        <v>-3152566</v>
      </c>
      <c r="R1508" s="108">
        <v>12867026.137804706</v>
      </c>
      <c r="S1508" s="108">
        <v>9714460.1378047056</v>
      </c>
      <c r="T1508" s="108">
        <v>367912</v>
      </c>
      <c r="U1508" s="201"/>
      <c r="V1508" s="108"/>
      <c r="W1508" s="108">
        <v>1468914</v>
      </c>
      <c r="X1508" s="13">
        <v>45267</v>
      </c>
      <c r="Y1508" s="10" t="s">
        <v>60</v>
      </c>
    </row>
    <row r="1509" spans="1:25" ht="14.4">
      <c r="A1509" s="70">
        <v>2023</v>
      </c>
      <c r="B1509" s="71" t="s">
        <v>1613</v>
      </c>
      <c r="C1509" s="70" t="s">
        <v>190</v>
      </c>
      <c r="D1509" s="70" t="s">
        <v>21</v>
      </c>
      <c r="E1509" s="72" t="s">
        <v>28</v>
      </c>
      <c r="F1509" s="73" t="s">
        <v>1612</v>
      </c>
      <c r="G1509" s="70" t="s">
        <v>20</v>
      </c>
      <c r="H1509" s="108">
        <v>2180481</v>
      </c>
      <c r="I1509" s="108">
        <v>-1220326</v>
      </c>
      <c r="J1509" s="108">
        <v>21935362</v>
      </c>
      <c r="K1509" s="108">
        <v>4299252</v>
      </c>
      <c r="L1509" s="108">
        <v>30363658</v>
      </c>
      <c r="M1509" s="108">
        <v>25311690</v>
      </c>
      <c r="N1509" s="67">
        <v>7877965</v>
      </c>
      <c r="O1509" s="108"/>
      <c r="P1509" s="108">
        <v>3330907</v>
      </c>
      <c r="Q1509" s="108">
        <v>-13117606</v>
      </c>
      <c r="R1509" s="108">
        <v>58838672.393898472</v>
      </c>
      <c r="S1509" s="108">
        <v>45721066.393898472</v>
      </c>
      <c r="T1509" s="108">
        <v>2197885</v>
      </c>
      <c r="U1509" s="201"/>
      <c r="V1509" s="108">
        <v>3033517</v>
      </c>
      <c r="W1509" s="108">
        <v>-9705703</v>
      </c>
      <c r="X1509" s="13">
        <v>45278</v>
      </c>
      <c r="Y1509" s="30"/>
    </row>
    <row r="1510" spans="1:25" ht="14.4">
      <c r="A1510" s="82">
        <v>2023</v>
      </c>
      <c r="B1510" s="70" t="s">
        <v>186</v>
      </c>
      <c r="C1510" s="70" t="s">
        <v>54</v>
      </c>
      <c r="D1510" s="70" t="s">
        <v>21</v>
      </c>
      <c r="E1510" s="78" t="s">
        <v>149</v>
      </c>
      <c r="F1510" s="72">
        <v>99003</v>
      </c>
      <c r="G1510" s="70" t="s">
        <v>20</v>
      </c>
      <c r="H1510" s="108">
        <v>1337029</v>
      </c>
      <c r="I1510" s="108"/>
      <c r="J1510" s="67">
        <v>577008</v>
      </c>
      <c r="K1510" s="108"/>
      <c r="L1510" s="111">
        <v>749204</v>
      </c>
      <c r="M1510" s="67">
        <v>749204</v>
      </c>
      <c r="N1510" s="67">
        <v>447636</v>
      </c>
      <c r="O1510" s="67">
        <v>878446</v>
      </c>
      <c r="P1510" s="67">
        <v>4727</v>
      </c>
      <c r="Q1510" s="108"/>
      <c r="R1510" s="108"/>
      <c r="S1510" s="108"/>
      <c r="T1510" s="108"/>
      <c r="U1510" s="201"/>
      <c r="V1510" s="108"/>
      <c r="W1510" s="67">
        <v>1347631</v>
      </c>
      <c r="X1510" s="13">
        <v>45307</v>
      </c>
      <c r="Y1510" s="10" t="s">
        <v>5444</v>
      </c>
    </row>
    <row r="1511" spans="1:25" ht="14.4">
      <c r="A1511" s="70">
        <v>2023</v>
      </c>
      <c r="B1511" s="71" t="s">
        <v>1611</v>
      </c>
      <c r="C1511" s="70" t="s">
        <v>190</v>
      </c>
      <c r="D1511" s="70" t="s">
        <v>21</v>
      </c>
      <c r="E1511" s="72" t="s">
        <v>118</v>
      </c>
      <c r="F1511" s="73" t="s">
        <v>1610</v>
      </c>
      <c r="G1511" s="70" t="s">
        <v>20</v>
      </c>
      <c r="H1511" s="108">
        <v>21181218</v>
      </c>
      <c r="I1511" s="108"/>
      <c r="J1511" s="108">
        <v>79223533</v>
      </c>
      <c r="K1511" s="108">
        <v>57291494</v>
      </c>
      <c r="L1511" s="108">
        <v>120877949</v>
      </c>
      <c r="M1511" s="108">
        <v>87402180</v>
      </c>
      <c r="N1511" s="108">
        <v>32551425</v>
      </c>
      <c r="O1511" s="108"/>
      <c r="P1511" s="108">
        <v>4861847</v>
      </c>
      <c r="Q1511" s="108">
        <v>-58453881</v>
      </c>
      <c r="R1511" s="108">
        <v>271769456.88393569</v>
      </c>
      <c r="S1511" s="108">
        <v>213315575.88393566</v>
      </c>
      <c r="T1511" s="108">
        <v>8758287</v>
      </c>
      <c r="U1511" s="201">
        <v>1145606</v>
      </c>
      <c r="V1511" s="108">
        <v>15199622</v>
      </c>
      <c r="W1511" s="108">
        <v>-48271468</v>
      </c>
      <c r="X1511" s="13">
        <v>45295</v>
      </c>
      <c r="Y1511" s="30"/>
    </row>
    <row r="1512" spans="1:25" ht="14.4">
      <c r="A1512" s="95">
        <v>2023</v>
      </c>
      <c r="B1512" s="86" t="s">
        <v>1609</v>
      </c>
      <c r="C1512" s="95" t="s">
        <v>190</v>
      </c>
      <c r="D1512" s="95" t="s">
        <v>21</v>
      </c>
      <c r="E1512" s="96" t="s">
        <v>149</v>
      </c>
      <c r="F1512" s="99" t="s">
        <v>1608</v>
      </c>
      <c r="G1512" s="95" t="s">
        <v>20</v>
      </c>
      <c r="H1512" s="109">
        <v>3525466</v>
      </c>
      <c r="I1512" s="110">
        <v>-7500</v>
      </c>
      <c r="J1512" s="110">
        <v>8312988</v>
      </c>
      <c r="K1512" s="110">
        <v>32368</v>
      </c>
      <c r="L1512" s="109">
        <v>12711795</v>
      </c>
      <c r="M1512" s="110">
        <v>11528371</v>
      </c>
      <c r="N1512" s="108">
        <v>7960266</v>
      </c>
      <c r="O1512" s="108"/>
      <c r="P1512" s="110">
        <v>1298598</v>
      </c>
      <c r="Q1512" s="109">
        <v>-6428352</v>
      </c>
      <c r="R1512" s="109">
        <v>28080091.579421371</v>
      </c>
      <c r="S1512" s="109">
        <v>21651739.579421371</v>
      </c>
      <c r="T1512" s="109">
        <v>922962</v>
      </c>
      <c r="U1512" s="198"/>
      <c r="V1512" s="110">
        <v>1197131</v>
      </c>
      <c r="W1512" s="110">
        <v>-3218535</v>
      </c>
      <c r="X1512" s="13">
        <v>45288</v>
      </c>
      <c r="Y1512" s="10" t="s">
        <v>5444</v>
      </c>
    </row>
    <row r="1513" spans="1:25" ht="14.4">
      <c r="A1513" s="70">
        <v>2023</v>
      </c>
      <c r="B1513" s="71" t="s">
        <v>1607</v>
      </c>
      <c r="C1513" s="70" t="s">
        <v>190</v>
      </c>
      <c r="D1513" s="70" t="s">
        <v>21</v>
      </c>
      <c r="E1513" s="72" t="s">
        <v>98</v>
      </c>
      <c r="F1513" s="73" t="s">
        <v>1606</v>
      </c>
      <c r="G1513" s="70" t="s">
        <v>20</v>
      </c>
      <c r="H1513" s="108">
        <v>38514279</v>
      </c>
      <c r="I1513" s="108">
        <v>-250000</v>
      </c>
      <c r="J1513" s="108">
        <v>155254053</v>
      </c>
      <c r="K1513" s="108">
        <v>147388130</v>
      </c>
      <c r="L1513" s="108">
        <v>206953776</v>
      </c>
      <c r="M1513" s="108">
        <v>186037435</v>
      </c>
      <c r="N1513" s="108">
        <v>75568685</v>
      </c>
      <c r="O1513" s="108"/>
      <c r="P1513" s="108">
        <v>14712046</v>
      </c>
      <c r="Q1513" s="108">
        <v>-111358000</v>
      </c>
      <c r="R1513" s="108">
        <v>495314195.65462124</v>
      </c>
      <c r="S1513" s="108">
        <v>383956195.65462124</v>
      </c>
      <c r="T1513" s="108">
        <v>16856797</v>
      </c>
      <c r="U1513" s="201"/>
      <c r="V1513" s="108"/>
      <c r="W1513" s="108">
        <v>-65327708</v>
      </c>
      <c r="X1513" s="32">
        <v>45288</v>
      </c>
      <c r="Y1513" s="30"/>
    </row>
    <row r="1514" spans="1:25" ht="14.4">
      <c r="A1514" s="70">
        <v>2023</v>
      </c>
      <c r="B1514" s="71" t="s">
        <v>1605</v>
      </c>
      <c r="C1514" s="70" t="s">
        <v>190</v>
      </c>
      <c r="D1514" s="70" t="s">
        <v>21</v>
      </c>
      <c r="E1514" s="72" t="s">
        <v>63</v>
      </c>
      <c r="F1514" s="73" t="s">
        <v>1604</v>
      </c>
      <c r="G1514" s="70" t="s">
        <v>20</v>
      </c>
      <c r="H1514" s="108">
        <v>49829668</v>
      </c>
      <c r="I1514" s="108">
        <v>-2000000</v>
      </c>
      <c r="J1514" s="108">
        <v>321721743</v>
      </c>
      <c r="K1514" s="108">
        <v>367853247</v>
      </c>
      <c r="L1514" s="108">
        <v>407342025</v>
      </c>
      <c r="M1514" s="108">
        <v>377304464</v>
      </c>
      <c r="N1514" s="67"/>
      <c r="O1514" s="67">
        <v>121799113</v>
      </c>
      <c r="P1514" s="108">
        <v>26019914</v>
      </c>
      <c r="Q1514" s="108">
        <v>-210989407</v>
      </c>
      <c r="R1514" s="108">
        <v>970342729</v>
      </c>
      <c r="S1514" s="108">
        <v>759353322</v>
      </c>
      <c r="T1514" s="108">
        <v>33971945</v>
      </c>
      <c r="U1514" s="201">
        <v>-9168</v>
      </c>
      <c r="V1514" s="108">
        <v>45936850</v>
      </c>
      <c r="W1514" s="108">
        <v>-260015854</v>
      </c>
      <c r="X1514" s="32">
        <v>45289</v>
      </c>
      <c r="Y1514" s="30"/>
    </row>
    <row r="1515" spans="1:25" ht="14.4">
      <c r="A1515" s="70">
        <v>2023</v>
      </c>
      <c r="B1515" s="71" t="s">
        <v>1680</v>
      </c>
      <c r="C1515" s="70" t="s">
        <v>55</v>
      </c>
      <c r="D1515" s="70" t="s">
        <v>21</v>
      </c>
      <c r="E1515" s="72" t="s">
        <v>184</v>
      </c>
      <c r="F1515" s="73" t="s">
        <v>57</v>
      </c>
      <c r="G1515" s="70" t="s">
        <v>20</v>
      </c>
      <c r="H1515" s="108">
        <v>16341778</v>
      </c>
      <c r="I1515" s="108">
        <v>-6488046</v>
      </c>
      <c r="J1515" s="108">
        <v>52035331</v>
      </c>
      <c r="K1515" s="108">
        <v>21617540</v>
      </c>
      <c r="L1515" s="108">
        <v>120464080</v>
      </c>
      <c r="M1515" s="108">
        <v>53724771</v>
      </c>
      <c r="N1515" s="107"/>
      <c r="O1515" s="108">
        <v>39651147</v>
      </c>
      <c r="P1515" s="108">
        <v>4414709</v>
      </c>
      <c r="Q1515" s="108">
        <v>-88819270</v>
      </c>
      <c r="R1515" s="108">
        <v>288076334</v>
      </c>
      <c r="S1515" s="108">
        <v>199257064</v>
      </c>
      <c r="T1515" s="108">
        <v>10759194</v>
      </c>
      <c r="U1515" s="201">
        <v>684944</v>
      </c>
      <c r="V1515" s="108">
        <v>5347431</v>
      </c>
      <c r="W1515" s="108">
        <v>-45902664</v>
      </c>
      <c r="X1515" s="32">
        <v>45288</v>
      </c>
      <c r="Y1515" s="10" t="s">
        <v>60</v>
      </c>
    </row>
    <row r="1516" spans="1:25" ht="14.4">
      <c r="A1516" s="70">
        <v>2023</v>
      </c>
      <c r="B1516" s="71" t="s">
        <v>185</v>
      </c>
      <c r="C1516" s="70" t="s">
        <v>54</v>
      </c>
      <c r="D1516" s="70" t="s">
        <v>21</v>
      </c>
      <c r="E1516" s="72" t="s">
        <v>184</v>
      </c>
      <c r="F1516" s="73">
        <v>99004</v>
      </c>
      <c r="G1516" s="70" t="s">
        <v>20</v>
      </c>
      <c r="H1516" s="108">
        <v>559183</v>
      </c>
      <c r="I1516" s="108"/>
      <c r="J1516" s="108">
        <v>1098006</v>
      </c>
      <c r="K1516" s="108">
        <v>949055</v>
      </c>
      <c r="L1516" s="108">
        <v>14197744</v>
      </c>
      <c r="M1516" s="108">
        <v>1110550</v>
      </c>
      <c r="N1516" s="108">
        <v>2340038</v>
      </c>
      <c r="O1516" s="108"/>
      <c r="P1516" s="108">
        <v>4927</v>
      </c>
      <c r="Q1516" s="108"/>
      <c r="R1516" s="108"/>
      <c r="S1516" s="108"/>
      <c r="T1516" s="108"/>
      <c r="U1516" s="201"/>
      <c r="V1516" s="108"/>
      <c r="W1516" s="108"/>
      <c r="X1516" s="34">
        <v>45281</v>
      </c>
      <c r="Y1516" s="10" t="s">
        <v>60</v>
      </c>
    </row>
    <row r="1517" spans="1:25" ht="14.4">
      <c r="A1517" s="137">
        <v>2023</v>
      </c>
      <c r="B1517" s="137" t="s">
        <v>2074</v>
      </c>
      <c r="C1517" s="137" t="s">
        <v>53</v>
      </c>
      <c r="D1517" s="137" t="s">
        <v>21</v>
      </c>
      <c r="E1517" s="137" t="s">
        <v>48</v>
      </c>
      <c r="F1517" s="87" t="s">
        <v>5482</v>
      </c>
      <c r="G1517" s="137" t="s">
        <v>20</v>
      </c>
      <c r="H1517" s="138">
        <v>13639270</v>
      </c>
      <c r="I1517" s="138">
        <v>-815985</v>
      </c>
      <c r="J1517" s="138">
        <v>25350156</v>
      </c>
      <c r="K1517" s="138">
        <v>11609838</v>
      </c>
      <c r="L1517" s="138">
        <v>56944678</v>
      </c>
      <c r="M1517" s="138">
        <v>25698352</v>
      </c>
      <c r="N1517" s="139"/>
      <c r="O1517" s="138">
        <v>12354007</v>
      </c>
      <c r="P1517" s="138">
        <v>1775821</v>
      </c>
      <c r="Q1517" s="138">
        <v>-19505531</v>
      </c>
      <c r="R1517" s="138">
        <v>78153807</v>
      </c>
      <c r="S1517" s="138">
        <v>58648276</v>
      </c>
      <c r="T1517" s="138">
        <v>2477834</v>
      </c>
      <c r="U1517" s="201">
        <v>10454132</v>
      </c>
      <c r="V1517" s="138">
        <v>21084304</v>
      </c>
      <c r="W1517" s="108">
        <v>4743410</v>
      </c>
      <c r="X1517" s="51">
        <v>45328</v>
      </c>
      <c r="Y1517" s="132" t="s">
        <v>5444</v>
      </c>
    </row>
    <row r="1518" spans="1:25" ht="14.4">
      <c r="A1518" s="137">
        <v>2023</v>
      </c>
      <c r="B1518" s="137" t="s">
        <v>2041</v>
      </c>
      <c r="C1518" s="137" t="s">
        <v>53</v>
      </c>
      <c r="D1518" s="137" t="s">
        <v>21</v>
      </c>
      <c r="E1518" s="137" t="s">
        <v>134</v>
      </c>
      <c r="F1518" s="87" t="s">
        <v>2040</v>
      </c>
      <c r="G1518" s="137" t="s">
        <v>20</v>
      </c>
      <c r="H1518" s="138">
        <v>176688000</v>
      </c>
      <c r="I1518" s="138">
        <v>-116245000</v>
      </c>
      <c r="J1518" s="138">
        <v>455250000</v>
      </c>
      <c r="K1518" s="138">
        <v>1989806000</v>
      </c>
      <c r="L1518" s="138">
        <v>1593865000</v>
      </c>
      <c r="M1518" s="138">
        <v>544136000</v>
      </c>
      <c r="N1518" s="138">
        <v>118301000</v>
      </c>
      <c r="O1518" s="138">
        <v>100391000</v>
      </c>
      <c r="P1518" s="138">
        <v>88081000</v>
      </c>
      <c r="Q1518" s="138">
        <v>-915828000</v>
      </c>
      <c r="R1518" s="138">
        <v>3131533000</v>
      </c>
      <c r="S1518" s="138">
        <v>2215705000</v>
      </c>
      <c r="T1518" s="138">
        <v>107170000</v>
      </c>
      <c r="U1518" s="201">
        <v>107923000</v>
      </c>
      <c r="V1518" s="138">
        <v>230645000</v>
      </c>
      <c r="W1518" s="108">
        <v>-462719000</v>
      </c>
      <c r="X1518" s="140">
        <v>45288</v>
      </c>
      <c r="Y1518" s="126"/>
    </row>
    <row r="1519" spans="1:25" ht="14.4">
      <c r="A1519" s="70">
        <v>2023</v>
      </c>
      <c r="B1519" s="71" t="s">
        <v>1602</v>
      </c>
      <c r="C1519" s="70" t="s">
        <v>190</v>
      </c>
      <c r="D1519" s="70" t="s">
        <v>21</v>
      </c>
      <c r="E1519" s="72" t="s">
        <v>134</v>
      </c>
      <c r="F1519" s="73" t="s">
        <v>1601</v>
      </c>
      <c r="G1519" s="70" t="s">
        <v>20</v>
      </c>
      <c r="H1519" s="108">
        <v>44055217</v>
      </c>
      <c r="I1519" s="108">
        <v>-3009000</v>
      </c>
      <c r="J1519" s="108">
        <v>317339003</v>
      </c>
      <c r="K1519" s="108">
        <v>306409281</v>
      </c>
      <c r="L1519" s="108">
        <v>403918784</v>
      </c>
      <c r="M1519" s="108">
        <v>363693135</v>
      </c>
      <c r="N1519" s="107"/>
      <c r="O1519" s="108">
        <v>96640908</v>
      </c>
      <c r="P1519" s="108">
        <v>32699906</v>
      </c>
      <c r="Q1519" s="108">
        <v>-226427434</v>
      </c>
      <c r="R1519" s="108">
        <v>1019962593.1379458</v>
      </c>
      <c r="S1519" s="108">
        <v>793535159.13794577</v>
      </c>
      <c r="T1519" s="108">
        <v>35114726</v>
      </c>
      <c r="U1519" s="201">
        <v>-5941</v>
      </c>
      <c r="V1519" s="108">
        <v>69479496.058450565</v>
      </c>
      <c r="W1519" s="108">
        <v>-226110951</v>
      </c>
      <c r="X1519" s="32">
        <v>45257</v>
      </c>
      <c r="Y1519" s="10"/>
    </row>
    <row r="1520" spans="1:25" ht="14.4">
      <c r="A1520" s="70">
        <v>2023</v>
      </c>
      <c r="B1520" s="71" t="s">
        <v>1600</v>
      </c>
      <c r="C1520" s="70" t="s">
        <v>190</v>
      </c>
      <c r="D1520" s="70" t="s">
        <v>21</v>
      </c>
      <c r="E1520" s="72" t="s">
        <v>134</v>
      </c>
      <c r="F1520" s="73" t="s">
        <v>1599</v>
      </c>
      <c r="G1520" s="70" t="s">
        <v>20</v>
      </c>
      <c r="H1520" s="108">
        <v>170968797</v>
      </c>
      <c r="I1520" s="108"/>
      <c r="J1520" s="108">
        <v>510883247</v>
      </c>
      <c r="K1520" s="108">
        <v>299192691</v>
      </c>
      <c r="L1520" s="108">
        <v>705974370</v>
      </c>
      <c r="M1520" s="108">
        <v>625453095</v>
      </c>
      <c r="N1520" s="108"/>
      <c r="O1520" s="67">
        <v>282366811</v>
      </c>
      <c r="P1520" s="108">
        <v>38173189</v>
      </c>
      <c r="Q1520" s="108">
        <v>-358349956</v>
      </c>
      <c r="R1520" s="108">
        <v>1589689674</v>
      </c>
      <c r="S1520" s="108">
        <v>1231339718</v>
      </c>
      <c r="T1520" s="108">
        <v>56940120</v>
      </c>
      <c r="U1520" s="201">
        <v>-13568</v>
      </c>
      <c r="V1520" s="108">
        <v>84723377</v>
      </c>
      <c r="W1520" s="108">
        <v>-209304624</v>
      </c>
      <c r="X1520" s="32">
        <v>45281</v>
      </c>
      <c r="Y1520" s="10" t="s">
        <v>60</v>
      </c>
    </row>
    <row r="1521" spans="1:27" ht="14.4">
      <c r="A1521" s="70">
        <v>2023</v>
      </c>
      <c r="B1521" s="71" t="s">
        <v>1597</v>
      </c>
      <c r="C1521" s="70" t="s">
        <v>190</v>
      </c>
      <c r="D1521" s="70" t="s">
        <v>21</v>
      </c>
      <c r="E1521" s="72" t="s">
        <v>96</v>
      </c>
      <c r="F1521" s="73" t="s">
        <v>1596</v>
      </c>
      <c r="G1521" s="70" t="s">
        <v>20</v>
      </c>
      <c r="H1521" s="108">
        <v>10891965</v>
      </c>
      <c r="I1521" s="108"/>
      <c r="J1521" s="108">
        <v>24222732</v>
      </c>
      <c r="K1521" s="108">
        <v>10550779</v>
      </c>
      <c r="L1521" s="108">
        <v>33667576</v>
      </c>
      <c r="M1521" s="108">
        <v>27958810</v>
      </c>
      <c r="N1521" s="107"/>
      <c r="O1521" s="108">
        <v>16058906</v>
      </c>
      <c r="P1521" s="108">
        <v>3211559</v>
      </c>
      <c r="Q1521" s="108">
        <v>-16926884</v>
      </c>
      <c r="R1521" s="108">
        <v>76867317.986473173</v>
      </c>
      <c r="S1521" s="108">
        <v>59940433.986473173</v>
      </c>
      <c r="T1521" s="108">
        <v>2457722</v>
      </c>
      <c r="U1521" s="201"/>
      <c r="V1521" s="108">
        <v>2126275</v>
      </c>
      <c r="W1521" s="108">
        <v>-4790140</v>
      </c>
      <c r="X1521" s="13">
        <v>45328</v>
      </c>
      <c r="Y1521" s="10" t="s">
        <v>5444</v>
      </c>
    </row>
    <row r="1522" spans="1:27" ht="14.4">
      <c r="A1522" s="137">
        <v>2023</v>
      </c>
      <c r="B1522" s="141" t="s">
        <v>1595</v>
      </c>
      <c r="C1522" s="137" t="s">
        <v>190</v>
      </c>
      <c r="D1522" s="137" t="s">
        <v>21</v>
      </c>
      <c r="E1522" s="137" t="s">
        <v>220</v>
      </c>
      <c r="F1522" s="87" t="s">
        <v>1594</v>
      </c>
      <c r="G1522" s="137" t="s">
        <v>20</v>
      </c>
      <c r="H1522" s="138">
        <v>2127987</v>
      </c>
      <c r="I1522" s="138">
        <v>-130433</v>
      </c>
      <c r="J1522" s="138">
        <v>9673953</v>
      </c>
      <c r="K1522" s="138">
        <v>13707893</v>
      </c>
      <c r="L1522" s="138">
        <v>12457017</v>
      </c>
      <c r="M1522" s="138">
        <v>10899642</v>
      </c>
      <c r="N1522" s="142"/>
      <c r="O1522" s="142">
        <v>4554782</v>
      </c>
      <c r="P1522" s="138">
        <v>1199526</v>
      </c>
      <c r="Q1522" s="138">
        <v>-6762501</v>
      </c>
      <c r="R1522" s="138">
        <v>28052189.473684214</v>
      </c>
      <c r="S1522" s="138">
        <v>21289688.473684214</v>
      </c>
      <c r="T1522" s="138">
        <v>913811</v>
      </c>
      <c r="U1522" s="201"/>
      <c r="V1522" s="138"/>
      <c r="W1522" s="108">
        <v>-4246130</v>
      </c>
      <c r="X1522" s="51">
        <v>45314</v>
      </c>
      <c r="Y1522" s="132"/>
    </row>
    <row r="1523" spans="1:27" ht="14.4">
      <c r="A1523" s="70">
        <v>2023</v>
      </c>
      <c r="B1523" s="71" t="s">
        <v>1593</v>
      </c>
      <c r="C1523" s="70" t="s">
        <v>190</v>
      </c>
      <c r="D1523" s="70" t="s">
        <v>21</v>
      </c>
      <c r="E1523" s="72" t="s">
        <v>96</v>
      </c>
      <c r="F1523" s="73" t="s">
        <v>1592</v>
      </c>
      <c r="G1523" s="70" t="s">
        <v>20</v>
      </c>
      <c r="H1523" s="108">
        <v>7177278</v>
      </c>
      <c r="I1523" s="108">
        <v>-50000</v>
      </c>
      <c r="J1523" s="108">
        <v>10740465</v>
      </c>
      <c r="K1523" s="108">
        <v>1013078</v>
      </c>
      <c r="L1523" s="108">
        <v>16350780</v>
      </c>
      <c r="M1523" s="108">
        <v>14087227</v>
      </c>
      <c r="N1523" s="107"/>
      <c r="O1523" s="108">
        <v>10941843</v>
      </c>
      <c r="P1523" s="108">
        <v>1928657</v>
      </c>
      <c r="Q1523" s="108">
        <v>-8422322</v>
      </c>
      <c r="R1523" s="108">
        <v>37201144.5598334</v>
      </c>
      <c r="S1523" s="108">
        <v>28778822.5598334</v>
      </c>
      <c r="T1523" s="108">
        <v>1282742</v>
      </c>
      <c r="U1523" s="201"/>
      <c r="V1523" s="108">
        <v>798760</v>
      </c>
      <c r="W1523" s="108">
        <v>1066236</v>
      </c>
      <c r="X1523" s="32">
        <v>45342</v>
      </c>
      <c r="Y1523" s="10" t="s">
        <v>60</v>
      </c>
    </row>
    <row r="1524" spans="1:27" ht="14.4">
      <c r="A1524" s="137">
        <v>2023</v>
      </c>
      <c r="B1524" s="141" t="s">
        <v>1591</v>
      </c>
      <c r="C1524" s="137" t="s">
        <v>190</v>
      </c>
      <c r="D1524" s="137" t="s">
        <v>21</v>
      </c>
      <c r="E1524" s="137" t="s">
        <v>34</v>
      </c>
      <c r="F1524" s="87" t="s">
        <v>1590</v>
      </c>
      <c r="G1524" s="137" t="s">
        <v>20</v>
      </c>
      <c r="H1524" s="138">
        <v>106756280</v>
      </c>
      <c r="I1524" s="138"/>
      <c r="J1524" s="138">
        <v>353643075</v>
      </c>
      <c r="K1524" s="138">
        <v>39912304</v>
      </c>
      <c r="L1524" s="138">
        <v>469411313</v>
      </c>
      <c r="M1524" s="138">
        <v>430672633</v>
      </c>
      <c r="N1524" s="138"/>
      <c r="O1524" s="138">
        <v>192710182</v>
      </c>
      <c r="P1524" s="138">
        <v>33031828</v>
      </c>
      <c r="Q1524" s="138">
        <v>-247326114</v>
      </c>
      <c r="R1524" s="138">
        <v>1076577205</v>
      </c>
      <c r="S1524" s="138">
        <v>829251091</v>
      </c>
      <c r="T1524" s="138">
        <v>37159576</v>
      </c>
      <c r="U1524" s="201">
        <v>-8657</v>
      </c>
      <c r="V1524" s="138">
        <v>83219556</v>
      </c>
      <c r="W1524" s="108">
        <v>-181086795</v>
      </c>
      <c r="X1524" s="140">
        <v>45280</v>
      </c>
      <c r="Y1524" s="126"/>
    </row>
    <row r="1525" spans="1:27" ht="14.4">
      <c r="A1525" s="70">
        <v>2023</v>
      </c>
      <c r="B1525" s="70" t="s">
        <v>2037</v>
      </c>
      <c r="C1525" s="70" t="s">
        <v>53</v>
      </c>
      <c r="D1525" s="70" t="s">
        <v>21</v>
      </c>
      <c r="E1525" s="72" t="s">
        <v>36</v>
      </c>
      <c r="F1525" s="73" t="s">
        <v>2036</v>
      </c>
      <c r="G1525" s="70" t="s">
        <v>20</v>
      </c>
      <c r="H1525" s="108">
        <v>76062031</v>
      </c>
      <c r="I1525" s="108">
        <v>-10045858</v>
      </c>
      <c r="J1525" s="108">
        <v>79190166</v>
      </c>
      <c r="K1525" s="108">
        <v>57759600</v>
      </c>
      <c r="L1525" s="108">
        <v>184474905</v>
      </c>
      <c r="M1525" s="108">
        <v>89112343</v>
      </c>
      <c r="N1525" s="67"/>
      <c r="O1525" s="67">
        <v>82871795</v>
      </c>
      <c r="P1525" s="108">
        <v>17639261</v>
      </c>
      <c r="Q1525" s="108">
        <v>-136203605</v>
      </c>
      <c r="R1525" s="108">
        <v>518385926.74442542</v>
      </c>
      <c r="S1525" s="108">
        <v>382182321.74442542</v>
      </c>
      <c r="T1525" s="108">
        <v>16129861</v>
      </c>
      <c r="U1525" s="201">
        <v>18798695</v>
      </c>
      <c r="V1525" s="108">
        <v>43215259</v>
      </c>
      <c r="W1525" s="108">
        <v>-6876408</v>
      </c>
      <c r="X1525" s="32">
        <v>45281</v>
      </c>
      <c r="Y1525" s="10" t="s">
        <v>60</v>
      </c>
    </row>
    <row r="1526" spans="1:27" ht="14.4">
      <c r="A1526" s="70">
        <v>2023</v>
      </c>
      <c r="B1526" s="71" t="s">
        <v>1589</v>
      </c>
      <c r="C1526" s="70" t="s">
        <v>190</v>
      </c>
      <c r="D1526" s="70" t="s">
        <v>21</v>
      </c>
      <c r="E1526" s="72" t="s">
        <v>36</v>
      </c>
      <c r="F1526" s="73" t="s">
        <v>1588</v>
      </c>
      <c r="G1526" s="70" t="s">
        <v>20</v>
      </c>
      <c r="H1526" s="108">
        <v>42391717</v>
      </c>
      <c r="I1526" s="108">
        <v>-5950000</v>
      </c>
      <c r="J1526" s="108">
        <v>261375087</v>
      </c>
      <c r="K1526" s="108">
        <v>119589393</v>
      </c>
      <c r="L1526" s="108">
        <v>324048302</v>
      </c>
      <c r="M1526" s="108">
        <v>299144700</v>
      </c>
      <c r="N1526" s="108">
        <v>70008209</v>
      </c>
      <c r="O1526" s="108">
        <v>827828</v>
      </c>
      <c r="P1526" s="108">
        <v>54001002</v>
      </c>
      <c r="Q1526" s="108">
        <v>-160103000</v>
      </c>
      <c r="R1526" s="108">
        <v>710658181.35764956</v>
      </c>
      <c r="S1526" s="108">
        <v>550555181.35764956</v>
      </c>
      <c r="T1526" s="108">
        <v>27806651</v>
      </c>
      <c r="U1526" s="201">
        <v>8072468</v>
      </c>
      <c r="V1526" s="108">
        <v>60485770</v>
      </c>
      <c r="W1526" s="108">
        <v>-145267449</v>
      </c>
      <c r="X1526" s="13">
        <v>45268</v>
      </c>
      <c r="Y1526" s="10" t="s">
        <v>60</v>
      </c>
    </row>
    <row r="1527" spans="1:27" ht="14.4">
      <c r="A1527" s="137">
        <v>2023</v>
      </c>
      <c r="B1527" s="141" t="s">
        <v>1587</v>
      </c>
      <c r="C1527" s="137" t="s">
        <v>190</v>
      </c>
      <c r="D1527" s="137" t="s">
        <v>21</v>
      </c>
      <c r="E1527" s="137" t="s">
        <v>118</v>
      </c>
      <c r="F1527" s="87" t="s">
        <v>1586</v>
      </c>
      <c r="G1527" s="137" t="s">
        <v>20</v>
      </c>
      <c r="H1527" s="138">
        <v>18970639</v>
      </c>
      <c r="I1527" s="138">
        <v>-2507946</v>
      </c>
      <c r="J1527" s="138">
        <v>247184224</v>
      </c>
      <c r="K1527" s="138">
        <v>36553246</v>
      </c>
      <c r="L1527" s="138">
        <v>275583564</v>
      </c>
      <c r="M1527" s="138">
        <v>263987268</v>
      </c>
      <c r="N1527" s="142"/>
      <c r="O1527" s="142">
        <v>63289165</v>
      </c>
      <c r="P1527" s="138">
        <v>29346438</v>
      </c>
      <c r="Q1527" s="138">
        <v>-142081961</v>
      </c>
      <c r="R1527" s="138">
        <v>624405791.4035089</v>
      </c>
      <c r="S1527" s="138">
        <v>482323830.40350884</v>
      </c>
      <c r="T1527" s="138">
        <v>23985739</v>
      </c>
      <c r="U1527" s="201">
        <v>-5177.356845650881</v>
      </c>
      <c r="V1527" s="138">
        <v>11994900.643154349</v>
      </c>
      <c r="W1527" s="108">
        <v>-103613313</v>
      </c>
      <c r="X1527" s="140">
        <v>45331</v>
      </c>
      <c r="Y1527" s="132" t="s">
        <v>60</v>
      </c>
    </row>
    <row r="1528" spans="1:27" ht="14.4">
      <c r="A1528" s="70">
        <v>2023</v>
      </c>
      <c r="B1528" s="70" t="s">
        <v>2035</v>
      </c>
      <c r="C1528" s="70" t="s">
        <v>53</v>
      </c>
      <c r="D1528" s="70" t="s">
        <v>21</v>
      </c>
      <c r="E1528" s="72" t="s">
        <v>34</v>
      </c>
      <c r="F1528" s="73" t="s">
        <v>2034</v>
      </c>
      <c r="G1528" s="70" t="s">
        <v>20</v>
      </c>
      <c r="H1528" s="108">
        <v>60316650</v>
      </c>
      <c r="I1528" s="108">
        <v>-3217771</v>
      </c>
      <c r="J1528" s="108">
        <v>74497797</v>
      </c>
      <c r="K1528" s="108">
        <v>94276584</v>
      </c>
      <c r="L1528" s="108">
        <v>130402061</v>
      </c>
      <c r="M1528" s="108">
        <v>88507146</v>
      </c>
      <c r="N1528" s="67"/>
      <c r="O1528" s="67">
        <v>58402289</v>
      </c>
      <c r="P1528" s="108">
        <v>8420099</v>
      </c>
      <c r="Q1528" s="108">
        <v>-77242610</v>
      </c>
      <c r="R1528" s="108">
        <v>484189426</v>
      </c>
      <c r="S1528" s="108">
        <v>406946816</v>
      </c>
      <c r="T1528" s="108">
        <v>10564037</v>
      </c>
      <c r="U1528" s="201">
        <v>7963544</v>
      </c>
      <c r="V1528" s="108">
        <v>20747022</v>
      </c>
      <c r="W1528" s="108">
        <v>-63384857</v>
      </c>
      <c r="X1528" s="32">
        <v>45288</v>
      </c>
      <c r="Y1528" s="30"/>
    </row>
    <row r="1529" spans="1:27" ht="14.4">
      <c r="A1529" s="70">
        <v>2023</v>
      </c>
      <c r="B1529" s="71" t="s">
        <v>1585</v>
      </c>
      <c r="C1529" s="70" t="s">
        <v>190</v>
      </c>
      <c r="D1529" s="70" t="s">
        <v>21</v>
      </c>
      <c r="E1529" s="72" t="s">
        <v>34</v>
      </c>
      <c r="F1529" s="73" t="s">
        <v>1584</v>
      </c>
      <c r="G1529" s="70" t="s">
        <v>20</v>
      </c>
      <c r="H1529" s="108">
        <v>29403733</v>
      </c>
      <c r="I1529" s="108">
        <v>-3348929</v>
      </c>
      <c r="J1529" s="108">
        <v>143988676</v>
      </c>
      <c r="K1529" s="108">
        <v>253522725</v>
      </c>
      <c r="L1529" s="108">
        <v>158740040</v>
      </c>
      <c r="M1529" s="108">
        <v>149687720</v>
      </c>
      <c r="N1529" s="67"/>
      <c r="O1529" s="67">
        <v>76499438</v>
      </c>
      <c r="P1529" s="108">
        <v>16779924</v>
      </c>
      <c r="Q1529" s="108">
        <v>-106688731</v>
      </c>
      <c r="R1529" s="108">
        <v>490869257.54385972</v>
      </c>
      <c r="S1529" s="108">
        <v>384180526.54385972</v>
      </c>
      <c r="T1529" s="108">
        <v>17130697</v>
      </c>
      <c r="U1529" s="201">
        <v>-4643.1753516940753</v>
      </c>
      <c r="V1529" s="108">
        <v>21986692.824648306</v>
      </c>
      <c r="W1529" s="108">
        <v>-72441473</v>
      </c>
      <c r="X1529" s="32">
        <v>45250</v>
      </c>
      <c r="Y1529" s="9" t="s">
        <v>60</v>
      </c>
    </row>
    <row r="1530" spans="1:27" ht="14.25" customHeight="1">
      <c r="A1530" s="191">
        <v>2023</v>
      </c>
      <c r="B1530" s="191" t="s">
        <v>2033</v>
      </c>
      <c r="C1530" s="191" t="s">
        <v>53</v>
      </c>
      <c r="D1530" s="191" t="s">
        <v>21</v>
      </c>
      <c r="E1530" s="192" t="s">
        <v>127</v>
      </c>
      <c r="F1530" s="193" t="s">
        <v>2032</v>
      </c>
      <c r="G1530" s="191" t="s">
        <v>20</v>
      </c>
      <c r="H1530" s="109">
        <v>16752280</v>
      </c>
      <c r="I1530" s="109">
        <v>-966381</v>
      </c>
      <c r="J1530" s="109">
        <v>16956284</v>
      </c>
      <c r="K1530" s="109">
        <f>357692+2490142</f>
        <v>2847834</v>
      </c>
      <c r="L1530" s="109">
        <f>19703270+18336062+5617541+15031851</f>
        <v>58688724</v>
      </c>
      <c r="M1530" s="109">
        <v>19818676</v>
      </c>
      <c r="N1530" s="68"/>
      <c r="O1530" s="108">
        <v>15516482</v>
      </c>
      <c r="P1530" s="109">
        <v>4539459</v>
      </c>
      <c r="Q1530" s="108">
        <f>-18296843-10076244+182398</f>
        <v>-28190689</v>
      </c>
      <c r="R1530" s="194">
        <f>99267288-182398</f>
        <v>99084890</v>
      </c>
      <c r="S1530" s="194">
        <v>70894201</v>
      </c>
      <c r="T1530" s="194">
        <f>501705+311281</f>
        <v>812986</v>
      </c>
      <c r="U1530" s="191">
        <v>594470</v>
      </c>
      <c r="V1530" s="194">
        <v>6539194</v>
      </c>
      <c r="W1530" s="169">
        <v>30584614</v>
      </c>
      <c r="X1530" s="29">
        <v>45429</v>
      </c>
      <c r="Y1530" s="10" t="s">
        <v>5789</v>
      </c>
      <c r="Z1530" s="29"/>
      <c r="AA1530" s="10"/>
    </row>
    <row r="1531" spans="1:27" ht="14.4">
      <c r="A1531" s="70">
        <v>2023</v>
      </c>
      <c r="B1531" s="71" t="s">
        <v>1583</v>
      </c>
      <c r="C1531" s="70" t="s">
        <v>190</v>
      </c>
      <c r="D1531" s="70" t="s">
        <v>21</v>
      </c>
      <c r="E1531" s="72" t="s">
        <v>127</v>
      </c>
      <c r="F1531" s="73" t="s">
        <v>1582</v>
      </c>
      <c r="G1531" s="70" t="s">
        <v>20</v>
      </c>
      <c r="H1531" s="108">
        <v>4202211</v>
      </c>
      <c r="I1531" s="108">
        <v>-4500</v>
      </c>
      <c r="J1531" s="108">
        <v>11062193</v>
      </c>
      <c r="K1531" s="108">
        <v>10609263</v>
      </c>
      <c r="L1531" s="108">
        <v>25446476</v>
      </c>
      <c r="M1531" s="108">
        <v>12591294</v>
      </c>
      <c r="N1531" s="67">
        <v>6376075</v>
      </c>
      <c r="O1531" s="108"/>
      <c r="P1531" s="108">
        <v>1099581</v>
      </c>
      <c r="Q1531" s="108">
        <v>-13024373</v>
      </c>
      <c r="R1531" s="108">
        <v>56373421.394799061</v>
      </c>
      <c r="S1531" s="108">
        <v>43349048.394799061</v>
      </c>
      <c r="T1531" s="108">
        <v>1708368</v>
      </c>
      <c r="U1531" s="201"/>
      <c r="V1531" s="108">
        <v>3903837</v>
      </c>
      <c r="W1531" s="108">
        <v>-10816635</v>
      </c>
      <c r="X1531" s="13">
        <v>45282</v>
      </c>
      <c r="Y1531" s="10" t="s">
        <v>60</v>
      </c>
    </row>
    <row r="1532" spans="1:27" ht="14.4">
      <c r="A1532" s="70">
        <v>2023</v>
      </c>
      <c r="B1532" s="71" t="s">
        <v>1581</v>
      </c>
      <c r="C1532" s="70" t="s">
        <v>190</v>
      </c>
      <c r="D1532" s="70" t="s">
        <v>21</v>
      </c>
      <c r="E1532" s="72" t="s">
        <v>253</v>
      </c>
      <c r="F1532" s="73" t="s">
        <v>1580</v>
      </c>
      <c r="G1532" s="70" t="s">
        <v>20</v>
      </c>
      <c r="H1532" s="108">
        <v>20919228</v>
      </c>
      <c r="I1532" s="108">
        <v>-200061</v>
      </c>
      <c r="J1532" s="108">
        <v>16588021</v>
      </c>
      <c r="K1532" s="108">
        <v>8259978</v>
      </c>
      <c r="L1532" s="108">
        <v>31106715</v>
      </c>
      <c r="M1532" s="108">
        <v>20730864</v>
      </c>
      <c r="N1532" s="67"/>
      <c r="O1532" s="108">
        <v>26780251</v>
      </c>
      <c r="P1532" s="108">
        <v>2287309</v>
      </c>
      <c r="Q1532" s="108">
        <v>-11770020</v>
      </c>
      <c r="R1532" s="108">
        <v>51775439.82456141</v>
      </c>
      <c r="S1532" s="108">
        <v>40005419.82456141</v>
      </c>
      <c r="T1532" s="108">
        <v>1792783</v>
      </c>
      <c r="U1532" s="201">
        <v>-430.59896968496133</v>
      </c>
      <c r="V1532" s="108">
        <v>2501068.4010303151</v>
      </c>
      <c r="W1532" s="108">
        <v>9191405</v>
      </c>
      <c r="X1532" s="34">
        <v>45267</v>
      </c>
      <c r="Y1532" s="10" t="s">
        <v>60</v>
      </c>
    </row>
    <row r="1533" spans="1:27" ht="14.4">
      <c r="A1533" s="70">
        <v>2023</v>
      </c>
      <c r="B1533" s="71" t="s">
        <v>1579</v>
      </c>
      <c r="C1533" s="70" t="s">
        <v>190</v>
      </c>
      <c r="D1533" s="70" t="s">
        <v>21</v>
      </c>
      <c r="E1533" s="72" t="s">
        <v>182</v>
      </c>
      <c r="F1533" s="73" t="s">
        <v>1578</v>
      </c>
      <c r="G1533" s="70" t="s">
        <v>20</v>
      </c>
      <c r="H1533" s="108">
        <v>8527371</v>
      </c>
      <c r="I1533" s="108">
        <v>-90000</v>
      </c>
      <c r="J1533" s="108">
        <v>16090488</v>
      </c>
      <c r="K1533" s="108">
        <v>30220947</v>
      </c>
      <c r="L1533" s="108">
        <v>23396115</v>
      </c>
      <c r="M1533" s="108">
        <v>20771228</v>
      </c>
      <c r="N1533" s="108"/>
      <c r="O1533" s="108">
        <v>13693423</v>
      </c>
      <c r="P1533" s="108">
        <v>1866393</v>
      </c>
      <c r="Q1533" s="108">
        <v>-11145746</v>
      </c>
      <c r="R1533" s="108">
        <v>48131120</v>
      </c>
      <c r="S1533" s="108">
        <v>36985374</v>
      </c>
      <c r="T1533" s="108">
        <v>1649048</v>
      </c>
      <c r="U1533" s="201">
        <v>791892</v>
      </c>
      <c r="V1533" s="108">
        <v>1223475</v>
      </c>
      <c r="W1533" s="108">
        <v>-19084388</v>
      </c>
      <c r="X1533" s="13">
        <v>45286</v>
      </c>
      <c r="Y1533" s="10" t="s">
        <v>60</v>
      </c>
    </row>
    <row r="1534" spans="1:27" ht="14.4">
      <c r="A1534" s="70">
        <v>2023</v>
      </c>
      <c r="B1534" s="70" t="s">
        <v>2031</v>
      </c>
      <c r="C1534" s="70" t="s">
        <v>53</v>
      </c>
      <c r="D1534" s="70" t="s">
        <v>21</v>
      </c>
      <c r="E1534" s="72" t="s">
        <v>105</v>
      </c>
      <c r="F1534" s="73" t="s">
        <v>2030</v>
      </c>
      <c r="G1534" s="70" t="s">
        <v>20</v>
      </c>
      <c r="H1534" s="108">
        <v>20584008</v>
      </c>
      <c r="I1534" s="108">
        <v>-1115660</v>
      </c>
      <c r="J1534" s="108">
        <v>22896010</v>
      </c>
      <c r="K1534" s="108">
        <v>2605988</v>
      </c>
      <c r="L1534" s="108">
        <v>34436125</v>
      </c>
      <c r="M1534" s="108">
        <v>22739102</v>
      </c>
      <c r="N1534" s="67"/>
      <c r="O1534" s="67">
        <v>20350323</v>
      </c>
      <c r="P1534" s="108">
        <v>3019915</v>
      </c>
      <c r="Q1534" s="108">
        <v>-19781664</v>
      </c>
      <c r="R1534" s="108">
        <v>84827033</v>
      </c>
      <c r="S1534" s="108">
        <v>65045369</v>
      </c>
      <c r="T1534" s="108">
        <v>2336094</v>
      </c>
      <c r="U1534" s="201"/>
      <c r="V1534" s="108">
        <v>4673555</v>
      </c>
      <c r="W1534" s="108">
        <v>5132457</v>
      </c>
      <c r="X1534" s="13">
        <v>45265</v>
      </c>
      <c r="Y1534" s="10" t="s">
        <v>60</v>
      </c>
    </row>
    <row r="1535" spans="1:27" ht="14.4">
      <c r="A1535" s="70">
        <v>2023</v>
      </c>
      <c r="B1535" s="71" t="s">
        <v>1577</v>
      </c>
      <c r="C1535" s="70" t="s">
        <v>190</v>
      </c>
      <c r="D1535" s="70" t="s">
        <v>21</v>
      </c>
      <c r="E1535" s="72" t="s">
        <v>151</v>
      </c>
      <c r="F1535" s="73" t="s">
        <v>1576</v>
      </c>
      <c r="G1535" s="70" t="s">
        <v>20</v>
      </c>
      <c r="H1535" s="108">
        <v>7445189</v>
      </c>
      <c r="I1535" s="108"/>
      <c r="J1535" s="108">
        <v>60923617</v>
      </c>
      <c r="K1535" s="108">
        <v>33865654</v>
      </c>
      <c r="L1535" s="108">
        <v>85607682</v>
      </c>
      <c r="M1535" s="108">
        <v>72663712</v>
      </c>
      <c r="N1535" s="108">
        <v>31716420</v>
      </c>
      <c r="O1535" s="108">
        <v>888986</v>
      </c>
      <c r="P1535" s="108">
        <v>13683369</v>
      </c>
      <c r="Q1535" s="108">
        <v>-35299000</v>
      </c>
      <c r="R1535" s="108">
        <v>186811552</v>
      </c>
      <c r="S1535" s="108">
        <v>151512552</v>
      </c>
      <c r="T1535" s="108">
        <v>4780227</v>
      </c>
      <c r="U1535" s="201"/>
      <c r="V1535" s="108">
        <v>34521450</v>
      </c>
      <c r="W1535" s="108">
        <v>-48441173</v>
      </c>
      <c r="X1535" s="34">
        <v>45351</v>
      </c>
      <c r="Y1535" s="30"/>
    </row>
    <row r="1536" spans="1:27" ht="14.4">
      <c r="A1536" s="70">
        <v>2023</v>
      </c>
      <c r="B1536" s="71" t="s">
        <v>183</v>
      </c>
      <c r="C1536" s="70" t="s">
        <v>54</v>
      </c>
      <c r="D1536" s="70" t="s">
        <v>21</v>
      </c>
      <c r="E1536" s="72" t="s">
        <v>182</v>
      </c>
      <c r="F1536" s="73">
        <v>99005</v>
      </c>
      <c r="G1536" s="70" t="s">
        <v>20</v>
      </c>
      <c r="H1536" s="108">
        <v>1510541</v>
      </c>
      <c r="I1536" s="108"/>
      <c r="J1536" s="108">
        <v>6402176</v>
      </c>
      <c r="K1536" s="108">
        <v>69496</v>
      </c>
      <c r="L1536" s="108">
        <v>6781546</v>
      </c>
      <c r="M1536" s="108">
        <v>6682712</v>
      </c>
      <c r="N1536" s="67">
        <v>3485674</v>
      </c>
      <c r="O1536" s="108"/>
      <c r="P1536" s="108">
        <v>2828112</v>
      </c>
      <c r="Q1536" s="108">
        <v>-2574208</v>
      </c>
      <c r="R1536" s="108">
        <v>11802879</v>
      </c>
      <c r="S1536" s="108">
        <v>9228671</v>
      </c>
      <c r="T1536" s="108">
        <v>383311</v>
      </c>
      <c r="U1536" s="201">
        <v>821311</v>
      </c>
      <c r="V1536" s="108">
        <v>788937</v>
      </c>
      <c r="W1536" s="108">
        <v>-4881</v>
      </c>
      <c r="X1536" s="13">
        <v>45321</v>
      </c>
      <c r="Y1536" s="30"/>
    </row>
    <row r="1537" spans="1:25" ht="14.4">
      <c r="A1537" s="70">
        <v>2023</v>
      </c>
      <c r="B1537" s="70" t="s">
        <v>2027</v>
      </c>
      <c r="C1537" s="70" t="s">
        <v>53</v>
      </c>
      <c r="D1537" s="70" t="s">
        <v>21</v>
      </c>
      <c r="E1537" s="72" t="s">
        <v>105</v>
      </c>
      <c r="F1537" s="73" t="s">
        <v>2026</v>
      </c>
      <c r="G1537" s="70" t="s">
        <v>20</v>
      </c>
      <c r="H1537" s="108">
        <v>20956096</v>
      </c>
      <c r="I1537" s="108">
        <v>-4975849</v>
      </c>
      <c r="J1537" s="108">
        <v>40914694</v>
      </c>
      <c r="K1537" s="108">
        <v>15691380</v>
      </c>
      <c r="L1537" s="108">
        <v>53837430</v>
      </c>
      <c r="M1537" s="108">
        <v>41001355</v>
      </c>
      <c r="N1537" s="108"/>
      <c r="O1537" s="108">
        <v>19403233</v>
      </c>
      <c r="P1537" s="108">
        <v>2146705</v>
      </c>
      <c r="Q1537" s="108">
        <v>-35005507</v>
      </c>
      <c r="R1537" s="108">
        <v>150109378</v>
      </c>
      <c r="S1537" s="108">
        <v>115103871</v>
      </c>
      <c r="T1537" s="108">
        <v>4688082</v>
      </c>
      <c r="U1537" s="201"/>
      <c r="V1537" s="108">
        <v>250936</v>
      </c>
      <c r="W1537" s="108">
        <v>15938279</v>
      </c>
      <c r="X1537" s="34">
        <v>45331</v>
      </c>
      <c r="Y1537" s="30"/>
    </row>
    <row r="1538" spans="1:25" ht="14.4">
      <c r="A1538" s="70">
        <v>2023</v>
      </c>
      <c r="B1538" s="71" t="s">
        <v>1575</v>
      </c>
      <c r="C1538" s="70" t="s">
        <v>190</v>
      </c>
      <c r="D1538" s="70" t="s">
        <v>21</v>
      </c>
      <c r="E1538" s="72" t="s">
        <v>105</v>
      </c>
      <c r="F1538" s="73" t="s">
        <v>1574</v>
      </c>
      <c r="G1538" s="70" t="s">
        <v>20</v>
      </c>
      <c r="H1538" s="108">
        <v>14275916</v>
      </c>
      <c r="I1538" s="108"/>
      <c r="J1538" s="108">
        <v>63501290</v>
      </c>
      <c r="K1538" s="108">
        <v>101024920</v>
      </c>
      <c r="L1538" s="108">
        <v>95345752</v>
      </c>
      <c r="M1538" s="108">
        <v>72252524</v>
      </c>
      <c r="N1538" s="108"/>
      <c r="O1538" s="67">
        <v>26853749</v>
      </c>
      <c r="P1538" s="108">
        <v>6482730</v>
      </c>
      <c r="Q1538" s="108">
        <v>-47779569</v>
      </c>
      <c r="R1538" s="108">
        <v>209080484</v>
      </c>
      <c r="S1538" s="108">
        <v>161300915</v>
      </c>
      <c r="T1538" s="108">
        <v>7229117</v>
      </c>
      <c r="U1538" s="201">
        <v>-1710</v>
      </c>
      <c r="V1538" s="108">
        <v>3482866</v>
      </c>
      <c r="W1538" s="108">
        <v>-9019670</v>
      </c>
      <c r="X1538" s="13">
        <v>45282</v>
      </c>
      <c r="Y1538" s="30"/>
    </row>
    <row r="1539" spans="1:25" ht="14.4">
      <c r="A1539" s="82">
        <v>2023</v>
      </c>
      <c r="B1539" s="170" t="s">
        <v>39</v>
      </c>
      <c r="C1539" s="70" t="s">
        <v>53</v>
      </c>
      <c r="D1539" s="70" t="s">
        <v>21</v>
      </c>
      <c r="E1539" s="72" t="s">
        <v>32</v>
      </c>
      <c r="F1539" s="72" t="s">
        <v>33</v>
      </c>
      <c r="G1539" s="70" t="s">
        <v>20</v>
      </c>
      <c r="H1539" s="67">
        <v>15663427</v>
      </c>
      <c r="I1539" s="67">
        <v>-1212761</v>
      </c>
      <c r="J1539" s="67">
        <v>14979764</v>
      </c>
      <c r="K1539" s="108">
        <v>67066223</v>
      </c>
      <c r="L1539" s="108">
        <v>36066698</v>
      </c>
      <c r="M1539" s="67">
        <v>19251129</v>
      </c>
      <c r="N1539" s="108"/>
      <c r="O1539" s="67">
        <v>16621262</v>
      </c>
      <c r="P1539" s="67">
        <v>2554809</v>
      </c>
      <c r="Q1539" s="108">
        <v>-28802661</v>
      </c>
      <c r="R1539" s="108">
        <v>123510553</v>
      </c>
      <c r="S1539" s="108">
        <v>94707892</v>
      </c>
      <c r="T1539" s="67">
        <v>3273604</v>
      </c>
      <c r="U1539" s="202">
        <v>244667</v>
      </c>
      <c r="V1539" s="67">
        <v>20161295</v>
      </c>
      <c r="W1539" s="67">
        <v>-25265322</v>
      </c>
      <c r="X1539" s="13">
        <v>44957</v>
      </c>
      <c r="Y1539" s="10" t="s">
        <v>60</v>
      </c>
    </row>
    <row r="1540" spans="1:25" ht="14.4">
      <c r="A1540" s="70">
        <v>2023</v>
      </c>
      <c r="B1540" s="71" t="s">
        <v>1573</v>
      </c>
      <c r="C1540" s="70" t="s">
        <v>190</v>
      </c>
      <c r="D1540" s="70" t="s">
        <v>21</v>
      </c>
      <c r="E1540" s="72" t="s">
        <v>32</v>
      </c>
      <c r="F1540" s="73" t="s">
        <v>1572</v>
      </c>
      <c r="G1540" s="70" t="s">
        <v>20</v>
      </c>
      <c r="H1540" s="108">
        <v>35874547</v>
      </c>
      <c r="I1540" s="108">
        <v>-3058000</v>
      </c>
      <c r="J1540" s="108">
        <v>73894294</v>
      </c>
      <c r="K1540" s="108">
        <v>32202166</v>
      </c>
      <c r="L1540" s="108">
        <v>110945381</v>
      </c>
      <c r="M1540" s="108">
        <v>101182098</v>
      </c>
      <c r="N1540" s="67"/>
      <c r="O1540" s="67">
        <v>64330546</v>
      </c>
      <c r="P1540" s="108">
        <v>6349957</v>
      </c>
      <c r="Q1540" s="108">
        <v>-54792652</v>
      </c>
      <c r="R1540" s="108">
        <v>247255677.36842108</v>
      </c>
      <c r="S1540" s="108">
        <v>192463025.36842108</v>
      </c>
      <c r="T1540" s="108">
        <v>8111118</v>
      </c>
      <c r="U1540" s="201">
        <v>3052482.6409748364</v>
      </c>
      <c r="V1540" s="108">
        <v>8460990.6409748364</v>
      </c>
      <c r="W1540" s="108">
        <v>2703867</v>
      </c>
      <c r="X1540" s="34">
        <v>45264</v>
      </c>
      <c r="Y1540" s="10" t="s">
        <v>60</v>
      </c>
    </row>
    <row r="1541" spans="1:25" ht="14.4">
      <c r="A1541" s="82">
        <v>2023</v>
      </c>
      <c r="B1541" s="70" t="s">
        <v>2025</v>
      </c>
      <c r="C1541" s="70" t="s">
        <v>53</v>
      </c>
      <c r="D1541" s="70" t="s">
        <v>21</v>
      </c>
      <c r="E1541" s="72" t="s">
        <v>76</v>
      </c>
      <c r="F1541" s="72" t="s">
        <v>2024</v>
      </c>
      <c r="G1541" s="70" t="s">
        <v>20</v>
      </c>
      <c r="H1541" s="108">
        <v>6744135</v>
      </c>
      <c r="I1541" s="67">
        <v>-500000</v>
      </c>
      <c r="J1541" s="67">
        <v>17977126</v>
      </c>
      <c r="K1541" s="67">
        <v>31832418</v>
      </c>
      <c r="L1541" s="108">
        <v>29029268</v>
      </c>
      <c r="M1541" s="67">
        <v>16940908</v>
      </c>
      <c r="N1541" s="67"/>
      <c r="O1541" s="67">
        <v>7550325</v>
      </c>
      <c r="P1541" s="67">
        <v>4076012</v>
      </c>
      <c r="Q1541" s="108">
        <v>-6547191</v>
      </c>
      <c r="R1541" s="108">
        <v>83830871</v>
      </c>
      <c r="S1541" s="108">
        <v>77283680</v>
      </c>
      <c r="T1541" s="67">
        <v>1262122</v>
      </c>
      <c r="U1541" s="201"/>
      <c r="V1541" s="67">
        <v>1876959</v>
      </c>
      <c r="W1541" s="67">
        <v>-12637067</v>
      </c>
      <c r="X1541" s="13">
        <v>45317</v>
      </c>
      <c r="Y1541" s="10" t="s">
        <v>60</v>
      </c>
    </row>
    <row r="1542" spans="1:25" ht="14.4">
      <c r="A1542" s="70">
        <v>2023</v>
      </c>
      <c r="B1542" s="70" t="s">
        <v>2023</v>
      </c>
      <c r="C1542" s="70" t="s">
        <v>53</v>
      </c>
      <c r="D1542" s="70" t="s">
        <v>21</v>
      </c>
      <c r="E1542" s="72" t="s">
        <v>34</v>
      </c>
      <c r="F1542" s="195" t="s">
        <v>5877</v>
      </c>
      <c r="G1542" s="70" t="s">
        <v>20</v>
      </c>
      <c r="H1542" s="108">
        <v>14901791</v>
      </c>
      <c r="I1542" s="108">
        <v>-514475</v>
      </c>
      <c r="J1542" s="108">
        <v>11770080</v>
      </c>
      <c r="K1542" s="108">
        <v>5808212</v>
      </c>
      <c r="L1542" s="108">
        <v>33933610</v>
      </c>
      <c r="M1542" s="108">
        <v>15221168</v>
      </c>
      <c r="N1542" s="107"/>
      <c r="O1542" s="108">
        <v>13339167</v>
      </c>
      <c r="P1542" s="108">
        <v>1242633</v>
      </c>
      <c r="Q1542" s="108">
        <v>-12600550</v>
      </c>
      <c r="R1542" s="108">
        <v>76559734</v>
      </c>
      <c r="S1542" s="108">
        <v>63959184</v>
      </c>
      <c r="T1542" s="108">
        <v>567985</v>
      </c>
      <c r="U1542" s="201">
        <v>286426</v>
      </c>
      <c r="V1542" s="108">
        <v>8243396</v>
      </c>
      <c r="W1542" s="108">
        <v>4203079</v>
      </c>
      <c r="X1542" s="13">
        <v>45288</v>
      </c>
      <c r="Y1542" s="30"/>
    </row>
    <row r="1543" spans="1:25" ht="14.4">
      <c r="A1543" s="82">
        <v>2023</v>
      </c>
      <c r="B1543" s="70" t="s">
        <v>2021</v>
      </c>
      <c r="C1543" s="70" t="s">
        <v>53</v>
      </c>
      <c r="D1543" s="70" t="s">
        <v>21</v>
      </c>
      <c r="E1543" s="72" t="s">
        <v>34</v>
      </c>
      <c r="F1543" s="72" t="s">
        <v>2020</v>
      </c>
      <c r="G1543" s="70" t="s">
        <v>20</v>
      </c>
      <c r="H1543" s="67">
        <v>54181125</v>
      </c>
      <c r="I1543" s="67">
        <v>-11582310</v>
      </c>
      <c r="J1543" s="67">
        <v>44009610</v>
      </c>
      <c r="K1543" s="108">
        <v>117644635</v>
      </c>
      <c r="L1543" s="108">
        <v>158520837</v>
      </c>
      <c r="M1543" s="67">
        <v>60609335</v>
      </c>
      <c r="N1543" s="107"/>
      <c r="O1543" s="108">
        <v>52649458</v>
      </c>
      <c r="P1543" s="67">
        <v>4939183</v>
      </c>
      <c r="Q1543" s="67">
        <v>-15859243</v>
      </c>
      <c r="R1543" s="108">
        <v>213117565</v>
      </c>
      <c r="S1543" s="108">
        <v>197258322</v>
      </c>
      <c r="T1543" s="108">
        <v>4378576</v>
      </c>
      <c r="U1543" s="202">
        <v>1559859</v>
      </c>
      <c r="V1543" s="67">
        <v>38281348</v>
      </c>
      <c r="W1543" s="67">
        <v>-64428346</v>
      </c>
      <c r="X1543" s="13">
        <v>45275</v>
      </c>
      <c r="Y1543" s="10" t="s">
        <v>60</v>
      </c>
    </row>
    <row r="1544" spans="1:25" ht="14.4">
      <c r="A1544" s="137">
        <v>2023</v>
      </c>
      <c r="B1544" s="141" t="s">
        <v>1571</v>
      </c>
      <c r="C1544" s="137" t="s">
        <v>190</v>
      </c>
      <c r="D1544" s="137" t="s">
        <v>21</v>
      </c>
      <c r="E1544" s="137" t="s">
        <v>34</v>
      </c>
      <c r="F1544" s="87" t="s">
        <v>1570</v>
      </c>
      <c r="G1544" s="137" t="s">
        <v>20</v>
      </c>
      <c r="H1544" s="138">
        <v>23680103</v>
      </c>
      <c r="I1544" s="138"/>
      <c r="J1544" s="138">
        <v>139928559</v>
      </c>
      <c r="K1544" s="138">
        <v>194536076</v>
      </c>
      <c r="L1544" s="138">
        <v>211927256</v>
      </c>
      <c r="M1544" s="138">
        <v>178268605</v>
      </c>
      <c r="N1544" s="142"/>
      <c r="O1544" s="142">
        <v>68227715</v>
      </c>
      <c r="P1544" s="138">
        <v>48906691</v>
      </c>
      <c r="Q1544" s="138">
        <v>-88893490</v>
      </c>
      <c r="R1544" s="138">
        <v>402514350.15316081</v>
      </c>
      <c r="S1544" s="138">
        <v>313620860.15316081</v>
      </c>
      <c r="T1544" s="138">
        <v>18500050</v>
      </c>
      <c r="U1544" s="201">
        <v>3746.3545326065014</v>
      </c>
      <c r="V1544" s="138">
        <v>17556582.354532607</v>
      </c>
      <c r="W1544" s="108">
        <v>4385850</v>
      </c>
      <c r="X1544" s="51">
        <v>45282</v>
      </c>
      <c r="Y1544" s="126"/>
    </row>
    <row r="1545" spans="1:25" ht="14.4">
      <c r="A1545" s="137">
        <v>2023</v>
      </c>
      <c r="B1545" s="141" t="s">
        <v>1569</v>
      </c>
      <c r="C1545" s="137" t="s">
        <v>190</v>
      </c>
      <c r="D1545" s="137" t="s">
        <v>21</v>
      </c>
      <c r="E1545" s="137" t="s">
        <v>151</v>
      </c>
      <c r="F1545" s="87" t="s">
        <v>1568</v>
      </c>
      <c r="G1545" s="137" t="s">
        <v>20</v>
      </c>
      <c r="H1545" s="138">
        <v>141007563</v>
      </c>
      <c r="I1545" s="138"/>
      <c r="J1545" s="138">
        <v>563486527</v>
      </c>
      <c r="K1545" s="138">
        <v>161264349</v>
      </c>
      <c r="L1545" s="138">
        <v>752393739</v>
      </c>
      <c r="M1545" s="138">
        <v>685170823</v>
      </c>
      <c r="N1545" s="138"/>
      <c r="O1545" s="138">
        <v>316212014</v>
      </c>
      <c r="P1545" s="138">
        <v>61789579</v>
      </c>
      <c r="Q1545" s="138">
        <v>-379064239</v>
      </c>
      <c r="R1545" s="138">
        <v>1656695972</v>
      </c>
      <c r="S1545" s="138">
        <v>1277631733</v>
      </c>
      <c r="T1545" s="138">
        <v>58660530</v>
      </c>
      <c r="U1545" s="201">
        <v>-13497.893402021002</v>
      </c>
      <c r="V1545" s="138">
        <v>108047717.10659797</v>
      </c>
      <c r="W1545" s="108">
        <v>-285564291</v>
      </c>
      <c r="X1545" s="51">
        <v>45267</v>
      </c>
      <c r="Y1545" s="132"/>
    </row>
    <row r="1546" spans="1:25" ht="14.4">
      <c r="A1546" s="95">
        <v>2023</v>
      </c>
      <c r="B1546" s="95" t="s">
        <v>2019</v>
      </c>
      <c r="C1546" s="95" t="s">
        <v>53</v>
      </c>
      <c r="D1546" s="95" t="s">
        <v>21</v>
      </c>
      <c r="E1546" s="96" t="s">
        <v>34</v>
      </c>
      <c r="F1546" s="99" t="s">
        <v>2018</v>
      </c>
      <c r="G1546" s="95" t="s">
        <v>20</v>
      </c>
      <c r="H1546" s="109">
        <v>22392820</v>
      </c>
      <c r="I1546" s="109">
        <v>-872456</v>
      </c>
      <c r="J1546" s="109">
        <v>36928995</v>
      </c>
      <c r="K1546" s="109">
        <v>69986125</v>
      </c>
      <c r="L1546" s="109">
        <v>85709681</v>
      </c>
      <c r="M1546" s="109">
        <v>39340307</v>
      </c>
      <c r="N1546" s="107"/>
      <c r="O1546" s="108">
        <v>17817381</v>
      </c>
      <c r="P1546" s="109">
        <v>3283171</v>
      </c>
      <c r="Q1546" s="110">
        <v>-15950575</v>
      </c>
      <c r="R1546" s="109">
        <v>240352746</v>
      </c>
      <c r="S1546" s="109">
        <v>224402171</v>
      </c>
      <c r="T1546" s="109">
        <v>2736559</v>
      </c>
      <c r="U1546" s="198">
        <v>951626</v>
      </c>
      <c r="V1546" s="109">
        <v>39928262</v>
      </c>
      <c r="W1546" s="169">
        <v>-51057785</v>
      </c>
      <c r="X1546" s="13">
        <v>45342</v>
      </c>
      <c r="Y1546" s="30"/>
    </row>
    <row r="1547" spans="1:25" ht="14.4">
      <c r="A1547" s="70">
        <v>2023</v>
      </c>
      <c r="B1547" s="71" t="s">
        <v>1567</v>
      </c>
      <c r="C1547" s="70" t="s">
        <v>190</v>
      </c>
      <c r="D1547" s="70" t="s">
        <v>21</v>
      </c>
      <c r="E1547" s="72" t="s">
        <v>34</v>
      </c>
      <c r="F1547" s="73" t="s">
        <v>1566</v>
      </c>
      <c r="G1547" s="70" t="s">
        <v>20</v>
      </c>
      <c r="H1547" s="108">
        <v>94389379</v>
      </c>
      <c r="I1547" s="108">
        <v>-3303698</v>
      </c>
      <c r="J1547" s="108">
        <v>192412483</v>
      </c>
      <c r="K1547" s="108">
        <v>181859149</v>
      </c>
      <c r="L1547" s="108">
        <v>310322174</v>
      </c>
      <c r="M1547" s="108">
        <v>254469610</v>
      </c>
      <c r="N1547" s="108"/>
      <c r="O1547" s="108">
        <v>155014879</v>
      </c>
      <c r="P1547" s="108">
        <v>18442507</v>
      </c>
      <c r="Q1547" s="108">
        <v>-175207069</v>
      </c>
      <c r="R1547" s="108">
        <v>760478597</v>
      </c>
      <c r="S1547" s="108">
        <v>585271528</v>
      </c>
      <c r="T1547" s="108">
        <v>26473665</v>
      </c>
      <c r="U1547" s="201">
        <v>-6058</v>
      </c>
      <c r="V1547" s="108">
        <v>36684971</v>
      </c>
      <c r="W1547" s="108">
        <v>-112919030</v>
      </c>
      <c r="X1547" s="13">
        <v>45250</v>
      </c>
      <c r="Y1547" s="30"/>
    </row>
    <row r="1548" spans="1:25" ht="14.4">
      <c r="A1548" s="70">
        <v>2023</v>
      </c>
      <c r="B1548" s="71" t="s">
        <v>1564</v>
      </c>
      <c r="C1548" s="70" t="s">
        <v>190</v>
      </c>
      <c r="D1548" s="70" t="s">
        <v>21</v>
      </c>
      <c r="E1548" s="72" t="s">
        <v>32</v>
      </c>
      <c r="F1548" s="73" t="s">
        <v>1563</v>
      </c>
      <c r="G1548" s="70" t="s">
        <v>20</v>
      </c>
      <c r="H1548" s="108">
        <v>3086646</v>
      </c>
      <c r="I1548" s="108">
        <v>-542032</v>
      </c>
      <c r="J1548" s="108">
        <v>1647815</v>
      </c>
      <c r="K1548" s="108">
        <v>4027064</v>
      </c>
      <c r="L1548" s="108">
        <v>13048847</v>
      </c>
      <c r="M1548" s="108">
        <v>2464705</v>
      </c>
      <c r="N1548" s="108">
        <v>4056509</v>
      </c>
      <c r="O1548" s="108"/>
      <c r="P1548" s="108">
        <v>1217246</v>
      </c>
      <c r="Q1548" s="108">
        <v>-3983000</v>
      </c>
      <c r="R1548" s="108">
        <v>21061643.988774724</v>
      </c>
      <c r="S1548" s="108">
        <v>17078643.988774724</v>
      </c>
      <c r="T1548" s="108">
        <v>523949</v>
      </c>
      <c r="U1548" s="201"/>
      <c r="V1548" s="108"/>
      <c r="W1548" s="108">
        <v>2839869</v>
      </c>
      <c r="X1548" s="13">
        <v>45278</v>
      </c>
      <c r="Y1548" s="10" t="s">
        <v>60</v>
      </c>
    </row>
    <row r="1549" spans="1:25" ht="14.4">
      <c r="A1549" s="70">
        <v>2023</v>
      </c>
      <c r="B1549" s="71" t="s">
        <v>1562</v>
      </c>
      <c r="C1549" s="70" t="s">
        <v>190</v>
      </c>
      <c r="D1549" s="70" t="s">
        <v>21</v>
      </c>
      <c r="E1549" s="72" t="s">
        <v>63</v>
      </c>
      <c r="F1549" s="73" t="s">
        <v>1561</v>
      </c>
      <c r="G1549" s="70" t="s">
        <v>20</v>
      </c>
      <c r="H1549" s="108">
        <v>26011099</v>
      </c>
      <c r="I1549" s="108"/>
      <c r="J1549" s="108">
        <v>79902866</v>
      </c>
      <c r="K1549" s="108">
        <v>69730919</v>
      </c>
      <c r="L1549" s="108">
        <v>106680892</v>
      </c>
      <c r="M1549" s="108">
        <v>96431555</v>
      </c>
      <c r="N1549" s="108"/>
      <c r="O1549" s="108">
        <v>48663952</v>
      </c>
      <c r="P1549" s="108">
        <v>10148855</v>
      </c>
      <c r="Q1549" s="108">
        <v>-53941987</v>
      </c>
      <c r="R1549" s="108">
        <v>238931774</v>
      </c>
      <c r="S1549" s="108">
        <v>184989787</v>
      </c>
      <c r="T1549" s="108">
        <v>8407801</v>
      </c>
      <c r="U1549" s="201">
        <v>-2030</v>
      </c>
      <c r="V1549" s="108">
        <v>11321965</v>
      </c>
      <c r="W1549" s="108">
        <v>-33187061</v>
      </c>
      <c r="X1549" s="34">
        <v>45215</v>
      </c>
      <c r="Y1549" s="10" t="s">
        <v>60</v>
      </c>
    </row>
    <row r="1550" spans="1:25" ht="14.4">
      <c r="A1550" s="70">
        <v>2023</v>
      </c>
      <c r="B1550" s="70" t="s">
        <v>2015</v>
      </c>
      <c r="C1550" s="70" t="s">
        <v>53</v>
      </c>
      <c r="D1550" s="70" t="s">
        <v>21</v>
      </c>
      <c r="E1550" s="72" t="s">
        <v>118</v>
      </c>
      <c r="F1550" s="73" t="s">
        <v>2014</v>
      </c>
      <c r="G1550" s="70" t="s">
        <v>20</v>
      </c>
      <c r="H1550" s="108">
        <v>22615464</v>
      </c>
      <c r="I1550" s="108">
        <v>-6605642</v>
      </c>
      <c r="J1550" s="108">
        <v>29873564</v>
      </c>
      <c r="K1550" s="108">
        <v>36882922</v>
      </c>
      <c r="L1550" s="108">
        <v>62288542</v>
      </c>
      <c r="M1550" s="108">
        <v>34373737</v>
      </c>
      <c r="N1550" s="67"/>
      <c r="O1550" s="67">
        <v>15364257</v>
      </c>
      <c r="P1550" s="108">
        <v>5185131</v>
      </c>
      <c r="Q1550" s="108">
        <v>-25877683</v>
      </c>
      <c r="R1550" s="108">
        <v>184733010</v>
      </c>
      <c r="S1550" s="108">
        <v>158855327</v>
      </c>
      <c r="T1550" s="108">
        <v>3670686</v>
      </c>
      <c r="U1550" s="201">
        <v>1801640</v>
      </c>
      <c r="V1550" s="108">
        <v>20195467</v>
      </c>
      <c r="W1550" s="108">
        <v>-44653137</v>
      </c>
      <c r="X1550" s="13">
        <v>45344</v>
      </c>
      <c r="Y1550" s="10"/>
    </row>
    <row r="1551" spans="1:25" ht="14.4">
      <c r="A1551" s="70">
        <v>2023</v>
      </c>
      <c r="B1551" s="71" t="s">
        <v>1557</v>
      </c>
      <c r="C1551" s="70" t="s">
        <v>190</v>
      </c>
      <c r="D1551" s="70" t="s">
        <v>21</v>
      </c>
      <c r="E1551" s="72" t="s">
        <v>118</v>
      </c>
      <c r="F1551" s="73" t="s">
        <v>1556</v>
      </c>
      <c r="G1551" s="70" t="s">
        <v>20</v>
      </c>
      <c r="H1551" s="108">
        <v>38535399</v>
      </c>
      <c r="I1551" s="108">
        <v>-2000000</v>
      </c>
      <c r="J1551" s="108">
        <v>92056046</v>
      </c>
      <c r="K1551" s="108">
        <v>59541247</v>
      </c>
      <c r="L1551" s="108">
        <v>128763594</v>
      </c>
      <c r="M1551" s="108">
        <v>123756561</v>
      </c>
      <c r="N1551" s="107"/>
      <c r="O1551" s="67">
        <v>66744595</v>
      </c>
      <c r="P1551" s="108">
        <v>14039358</v>
      </c>
      <c r="Q1551" s="108">
        <v>-57185259</v>
      </c>
      <c r="R1551" s="108">
        <v>254840114.6258983</v>
      </c>
      <c r="S1551" s="108">
        <v>197654855.6258983</v>
      </c>
      <c r="T1551" s="108">
        <v>8941958</v>
      </c>
      <c r="U1551" s="201"/>
      <c r="V1551" s="108"/>
      <c r="W1551" s="108">
        <v>-12980632</v>
      </c>
      <c r="X1551" s="13">
        <v>45261</v>
      </c>
      <c r="Y1551" s="10" t="s">
        <v>60</v>
      </c>
    </row>
    <row r="1552" spans="1:25" ht="14.4">
      <c r="A1552" s="70">
        <v>2023</v>
      </c>
      <c r="B1552" s="71" t="s">
        <v>1555</v>
      </c>
      <c r="C1552" s="70" t="s">
        <v>190</v>
      </c>
      <c r="D1552" s="70" t="s">
        <v>21</v>
      </c>
      <c r="E1552" s="72" t="s">
        <v>142</v>
      </c>
      <c r="F1552" s="73" t="s">
        <v>1554</v>
      </c>
      <c r="G1552" s="70" t="s">
        <v>20</v>
      </c>
      <c r="H1552" s="108">
        <v>580640</v>
      </c>
      <c r="I1552" s="108"/>
      <c r="J1552" s="108">
        <v>16451608</v>
      </c>
      <c r="K1552" s="108">
        <v>17739260</v>
      </c>
      <c r="L1552" s="108">
        <v>18539798</v>
      </c>
      <c r="M1552" s="108">
        <v>17310541</v>
      </c>
      <c r="N1552" s="108">
        <v>4739604</v>
      </c>
      <c r="O1552" s="108"/>
      <c r="P1552" s="108">
        <v>2680764</v>
      </c>
      <c r="Q1552" s="108">
        <v>-9552763</v>
      </c>
      <c r="R1552" s="108">
        <v>41873648.485871896</v>
      </c>
      <c r="S1552" s="108">
        <v>32320885.4858719</v>
      </c>
      <c r="T1552" s="108">
        <v>1581372</v>
      </c>
      <c r="U1552" s="201">
        <v>1201097</v>
      </c>
      <c r="V1552" s="108">
        <v>580280</v>
      </c>
      <c r="W1552" s="108">
        <v>-14793196</v>
      </c>
      <c r="X1552" s="34">
        <v>45250</v>
      </c>
      <c r="Y1552" s="10" t="s">
        <v>60</v>
      </c>
    </row>
    <row r="1553" spans="1:25" ht="14.4">
      <c r="A1553" s="70">
        <v>2023</v>
      </c>
      <c r="B1553" s="71" t="s">
        <v>1553</v>
      </c>
      <c r="C1553" s="70" t="s">
        <v>190</v>
      </c>
      <c r="D1553" s="70" t="s">
        <v>21</v>
      </c>
      <c r="E1553" s="72" t="s">
        <v>34</v>
      </c>
      <c r="F1553" s="73" t="s">
        <v>1552</v>
      </c>
      <c r="G1553" s="70" t="s">
        <v>20</v>
      </c>
      <c r="H1553" s="108">
        <v>29245188</v>
      </c>
      <c r="I1553" s="108"/>
      <c r="J1553" s="108">
        <v>51142246</v>
      </c>
      <c r="K1553" s="108">
        <v>65938882</v>
      </c>
      <c r="L1553" s="108">
        <v>83433163</v>
      </c>
      <c r="M1553" s="108">
        <v>67980343</v>
      </c>
      <c r="N1553" s="67"/>
      <c r="O1553" s="67">
        <v>50645297</v>
      </c>
      <c r="P1553" s="108">
        <v>10398811</v>
      </c>
      <c r="Q1553" s="108">
        <v>-43018975</v>
      </c>
      <c r="R1553" s="108">
        <v>184174018.90925747</v>
      </c>
      <c r="S1553" s="108">
        <v>141155043.90925747</v>
      </c>
      <c r="T1553" s="108">
        <v>6458560</v>
      </c>
      <c r="U1553" s="201">
        <v>-959.40717257776896</v>
      </c>
      <c r="V1553" s="108">
        <v>5746043.5928274225</v>
      </c>
      <c r="W1553" s="108">
        <v>-31131520</v>
      </c>
      <c r="X1553" s="13">
        <v>45296</v>
      </c>
      <c r="Y1553" s="10" t="s">
        <v>60</v>
      </c>
    </row>
    <row r="1554" spans="1:25" ht="14.4">
      <c r="A1554" s="70">
        <v>2023</v>
      </c>
      <c r="B1554" s="71" t="s">
        <v>22</v>
      </c>
      <c r="C1554" s="70" t="s">
        <v>54</v>
      </c>
      <c r="D1554" s="70" t="s">
        <v>21</v>
      </c>
      <c r="E1554" s="72" t="s">
        <v>112</v>
      </c>
      <c r="F1554" s="73">
        <v>99006</v>
      </c>
      <c r="G1554" s="70" t="s">
        <v>20</v>
      </c>
      <c r="H1554" s="108">
        <v>110830485</v>
      </c>
      <c r="I1554" s="108"/>
      <c r="J1554" s="108">
        <v>121315682</v>
      </c>
      <c r="K1554" s="108">
        <v>20204412</v>
      </c>
      <c r="L1554" s="108">
        <v>212765819</v>
      </c>
      <c r="M1554" s="108">
        <v>131371719</v>
      </c>
      <c r="N1554" s="108">
        <v>113789065</v>
      </c>
      <c r="O1554" s="108"/>
      <c r="P1554" s="108">
        <v>16847416</v>
      </c>
      <c r="Q1554" s="108">
        <v>-106200941</v>
      </c>
      <c r="R1554" s="108">
        <v>393763740</v>
      </c>
      <c r="S1554" s="108">
        <v>287562799</v>
      </c>
      <c r="T1554" s="108">
        <v>23105489</v>
      </c>
      <c r="U1554" s="201">
        <v>68464914</v>
      </c>
      <c r="V1554" s="108">
        <v>75707574</v>
      </c>
      <c r="W1554" s="108">
        <v>50914467</v>
      </c>
      <c r="X1554" s="13">
        <v>45315</v>
      </c>
      <c r="Y1554" s="30"/>
    </row>
    <row r="1555" spans="1:25" ht="14.4">
      <c r="A1555" s="70">
        <v>2023</v>
      </c>
      <c r="B1555" s="70" t="s">
        <v>5234</v>
      </c>
      <c r="C1555" s="70" t="s">
        <v>190</v>
      </c>
      <c r="D1555" s="70" t="s">
        <v>21</v>
      </c>
      <c r="E1555" s="72" t="s">
        <v>27</v>
      </c>
      <c r="F1555" s="73" t="s">
        <v>5487</v>
      </c>
      <c r="G1555" s="70" t="s">
        <v>20</v>
      </c>
      <c r="H1555" s="108">
        <v>946261</v>
      </c>
      <c r="I1555" s="108">
        <v>-537</v>
      </c>
      <c r="J1555" s="108">
        <v>6530924</v>
      </c>
      <c r="K1555" s="108">
        <v>9262000</v>
      </c>
      <c r="L1555" s="108">
        <v>9199000</v>
      </c>
      <c r="M1555" s="108">
        <v>7869720</v>
      </c>
      <c r="N1555" s="108">
        <v>2618795</v>
      </c>
      <c r="O1555" s="108"/>
      <c r="P1555" s="108">
        <v>565884</v>
      </c>
      <c r="Q1555" s="108">
        <v>-4901000</v>
      </c>
      <c r="R1555" s="108">
        <v>21703509</v>
      </c>
      <c r="S1555" s="108">
        <v>16802509</v>
      </c>
      <c r="T1555" s="108">
        <v>786000</v>
      </c>
      <c r="U1555" s="201"/>
      <c r="V1555" s="108">
        <v>170000</v>
      </c>
      <c r="W1555" s="108">
        <v>-3442000</v>
      </c>
      <c r="X1555" s="34">
        <v>45334</v>
      </c>
      <c r="Y1555" s="10" t="s">
        <v>60</v>
      </c>
    </row>
    <row r="1556" spans="1:25" ht="14.4">
      <c r="A1556" s="137">
        <v>2023</v>
      </c>
      <c r="B1556" s="137" t="s">
        <v>5617</v>
      </c>
      <c r="C1556" s="137" t="s">
        <v>54</v>
      </c>
      <c r="D1556" s="137" t="s">
        <v>21</v>
      </c>
      <c r="E1556" s="76" t="s">
        <v>34</v>
      </c>
      <c r="F1556" s="87">
        <v>99007</v>
      </c>
      <c r="G1556" s="137" t="s">
        <v>20</v>
      </c>
      <c r="H1556" s="138">
        <v>12731227</v>
      </c>
      <c r="I1556" s="138"/>
      <c r="J1556" s="138">
        <v>18619200</v>
      </c>
      <c r="K1556" s="138">
        <v>896029</v>
      </c>
      <c r="L1556" s="138">
        <v>15299802</v>
      </c>
      <c r="M1556" s="138">
        <v>15322536</v>
      </c>
      <c r="N1556" s="138"/>
      <c r="O1556" s="138">
        <v>25740879</v>
      </c>
      <c r="P1556" s="138">
        <v>1535387</v>
      </c>
      <c r="Q1556" s="138">
        <v>-4125037</v>
      </c>
      <c r="R1556" s="138">
        <v>5562723</v>
      </c>
      <c r="S1556" s="138">
        <v>1437686</v>
      </c>
      <c r="T1556" s="138">
        <v>387432</v>
      </c>
      <c r="U1556" s="201">
        <v>611896</v>
      </c>
      <c r="V1556" s="138">
        <v>683223</v>
      </c>
      <c r="W1556" s="108">
        <v>24439860</v>
      </c>
      <c r="X1556" s="51">
        <v>45334</v>
      </c>
      <c r="Y1556" s="132" t="s">
        <v>60</v>
      </c>
    </row>
    <row r="1557" spans="1:25" ht="14.4">
      <c r="A1557" s="70">
        <v>2023</v>
      </c>
      <c r="B1557" s="71" t="s">
        <v>1551</v>
      </c>
      <c r="C1557" s="70" t="s">
        <v>190</v>
      </c>
      <c r="D1557" s="70" t="s">
        <v>21</v>
      </c>
      <c r="E1557" s="72" t="s">
        <v>118</v>
      </c>
      <c r="F1557" s="73" t="s">
        <v>1550</v>
      </c>
      <c r="G1557" s="70" t="s">
        <v>20</v>
      </c>
      <c r="H1557" s="108">
        <v>6755442</v>
      </c>
      <c r="I1557" s="108">
        <v>-1867855</v>
      </c>
      <c r="J1557" s="108">
        <v>35161766</v>
      </c>
      <c r="K1557" s="108">
        <v>14666191</v>
      </c>
      <c r="L1557" s="108">
        <v>46346510</v>
      </c>
      <c r="M1557" s="108">
        <v>43433055</v>
      </c>
      <c r="N1557" s="108"/>
      <c r="O1557" s="67">
        <v>17935583</v>
      </c>
      <c r="P1557" s="108">
        <v>6840543</v>
      </c>
      <c r="Q1557" s="108">
        <v>-25057686</v>
      </c>
      <c r="R1557" s="108">
        <v>110437408</v>
      </c>
      <c r="S1557" s="108">
        <v>85379722</v>
      </c>
      <c r="T1557" s="108">
        <v>3942597</v>
      </c>
      <c r="U1557" s="201">
        <v>-924</v>
      </c>
      <c r="V1557" s="108">
        <v>3962753</v>
      </c>
      <c r="W1557" s="108">
        <v>-17264883</v>
      </c>
      <c r="X1557" s="32">
        <v>45351</v>
      </c>
      <c r="Y1557" s="10" t="s">
        <v>60</v>
      </c>
    </row>
    <row r="1558" spans="1:25" ht="14.4">
      <c r="A1558" s="70">
        <v>2023</v>
      </c>
      <c r="B1558" s="71" t="s">
        <v>1549</v>
      </c>
      <c r="C1558" s="70" t="s">
        <v>190</v>
      </c>
      <c r="D1558" s="70" t="s">
        <v>21</v>
      </c>
      <c r="E1558" s="72" t="s">
        <v>151</v>
      </c>
      <c r="F1558" s="73" t="s">
        <v>1548</v>
      </c>
      <c r="G1558" s="70" t="s">
        <v>20</v>
      </c>
      <c r="H1558" s="108">
        <v>14925804</v>
      </c>
      <c r="I1558" s="108"/>
      <c r="J1558" s="108">
        <v>40267968</v>
      </c>
      <c r="K1558" s="108">
        <v>21301266</v>
      </c>
      <c r="L1558" s="108">
        <v>52523013</v>
      </c>
      <c r="M1558" s="108">
        <v>47305052</v>
      </c>
      <c r="N1558" s="108">
        <v>28387140</v>
      </c>
      <c r="O1558" s="108"/>
      <c r="P1558" s="108">
        <v>6679386</v>
      </c>
      <c r="Q1558" s="108">
        <v>-21779000</v>
      </c>
      <c r="R1558" s="108">
        <v>115212570.29773818</v>
      </c>
      <c r="S1558" s="108">
        <v>93433570.29773818</v>
      </c>
      <c r="T1558" s="108">
        <v>2906830</v>
      </c>
      <c r="U1558" s="201"/>
      <c r="V1558" s="108">
        <v>4953233</v>
      </c>
      <c r="W1558" s="108">
        <v>-8435651</v>
      </c>
      <c r="X1558" s="32">
        <v>45244</v>
      </c>
      <c r="Y1558" s="10" t="s">
        <v>60</v>
      </c>
    </row>
    <row r="1559" spans="1:25" ht="14.4">
      <c r="A1559" s="70">
        <v>2023</v>
      </c>
      <c r="B1559" s="70" t="s">
        <v>2081</v>
      </c>
      <c r="C1559" s="70" t="s">
        <v>53</v>
      </c>
      <c r="D1559" s="70" t="s">
        <v>21</v>
      </c>
      <c r="E1559" s="73" t="s">
        <v>63</v>
      </c>
      <c r="F1559" s="75" t="s">
        <v>5424</v>
      </c>
      <c r="G1559" s="70" t="s">
        <v>20</v>
      </c>
      <c r="H1559" s="108">
        <v>39012056</v>
      </c>
      <c r="I1559" s="108">
        <v>-33536835</v>
      </c>
      <c r="J1559" s="108">
        <v>44628853</v>
      </c>
      <c r="K1559" s="108">
        <v>163226811</v>
      </c>
      <c r="L1559" s="108">
        <v>94341380</v>
      </c>
      <c r="M1559" s="108">
        <v>63981506</v>
      </c>
      <c r="N1559" s="108"/>
      <c r="O1559" s="108">
        <v>43149328</v>
      </c>
      <c r="P1559" s="108">
        <v>8643173</v>
      </c>
      <c r="Q1559" s="108">
        <v>-23941943</v>
      </c>
      <c r="R1559" s="108">
        <v>106355029</v>
      </c>
      <c r="S1559" s="108">
        <v>82413086</v>
      </c>
      <c r="T1559" s="108">
        <v>4243619</v>
      </c>
      <c r="U1559" s="201"/>
      <c r="V1559" s="108"/>
      <c r="W1559" s="108">
        <v>29690983</v>
      </c>
      <c r="X1559" s="32">
        <v>45272</v>
      </c>
      <c r="Y1559" s="10" t="s">
        <v>60</v>
      </c>
    </row>
    <row r="1560" spans="1:25" ht="14.4">
      <c r="A1560" s="70">
        <v>2023</v>
      </c>
      <c r="B1560" s="71" t="s">
        <v>1547</v>
      </c>
      <c r="C1560" s="70" t="s">
        <v>190</v>
      </c>
      <c r="D1560" s="70" t="s">
        <v>21</v>
      </c>
      <c r="E1560" s="72" t="s">
        <v>63</v>
      </c>
      <c r="F1560" s="73" t="s">
        <v>1546</v>
      </c>
      <c r="G1560" s="70" t="s">
        <v>20</v>
      </c>
      <c r="H1560" s="108">
        <v>49891667</v>
      </c>
      <c r="I1560" s="108">
        <v>-770791</v>
      </c>
      <c r="J1560" s="108">
        <v>178961865</v>
      </c>
      <c r="K1560" s="108">
        <v>137881597</v>
      </c>
      <c r="L1560" s="108">
        <v>228089294</v>
      </c>
      <c r="M1560" s="108">
        <v>189793503</v>
      </c>
      <c r="N1560" s="108">
        <v>36684</v>
      </c>
      <c r="O1560" s="108">
        <v>81097373</v>
      </c>
      <c r="P1560" s="108">
        <v>13983380</v>
      </c>
      <c r="Q1560" s="108">
        <v>-116405973</v>
      </c>
      <c r="R1560" s="108">
        <v>407470146.41367024</v>
      </c>
      <c r="S1560" s="108">
        <v>291064173.41367024</v>
      </c>
      <c r="T1560" s="108">
        <v>19155766</v>
      </c>
      <c r="U1560" s="201">
        <v>1161222</v>
      </c>
      <c r="V1560" s="108">
        <v>15537361</v>
      </c>
      <c r="W1560" s="108">
        <v>-110494159</v>
      </c>
      <c r="X1560" s="36" t="s">
        <v>5776</v>
      </c>
      <c r="Y1560" s="10" t="s">
        <v>60</v>
      </c>
    </row>
    <row r="1561" spans="1:25" ht="14.4">
      <c r="A1561" s="70">
        <v>2023</v>
      </c>
      <c r="B1561" s="70" t="s">
        <v>40</v>
      </c>
      <c r="C1561" s="70" t="s">
        <v>53</v>
      </c>
      <c r="D1561" s="70" t="s">
        <v>21</v>
      </c>
      <c r="E1561" s="72" t="s">
        <v>34</v>
      </c>
      <c r="F1561" s="73" t="s">
        <v>35</v>
      </c>
      <c r="G1561" s="70" t="s">
        <v>20</v>
      </c>
      <c r="H1561" s="108">
        <v>22158688</v>
      </c>
      <c r="I1561" s="108"/>
      <c r="J1561" s="108">
        <v>18423331</v>
      </c>
      <c r="K1561" s="108">
        <v>42061373</v>
      </c>
      <c r="L1561" s="108">
        <v>41442582</v>
      </c>
      <c r="M1561" s="108">
        <v>18570630</v>
      </c>
      <c r="N1561" s="108"/>
      <c r="O1561" s="108">
        <v>19026131</v>
      </c>
      <c r="P1561" s="108">
        <v>1663927</v>
      </c>
      <c r="Q1561" s="108">
        <v>-46273229</v>
      </c>
      <c r="R1561" s="108">
        <v>133164158</v>
      </c>
      <c r="S1561" s="108">
        <v>86890929</v>
      </c>
      <c r="T1561" s="108">
        <v>4639272</v>
      </c>
      <c r="U1561" s="201"/>
      <c r="V1561" s="108">
        <v>12073837</v>
      </c>
      <c r="W1561" s="108">
        <v>-50340625</v>
      </c>
      <c r="X1561" s="32">
        <v>45324</v>
      </c>
      <c r="Y1561" s="10" t="s">
        <v>60</v>
      </c>
    </row>
    <row r="1562" spans="1:25" ht="14.4">
      <c r="A1562" s="70">
        <v>2023</v>
      </c>
      <c r="B1562" s="70" t="s">
        <v>2013</v>
      </c>
      <c r="C1562" s="70" t="s">
        <v>53</v>
      </c>
      <c r="D1562" s="70" t="s">
        <v>21</v>
      </c>
      <c r="E1562" s="72" t="s">
        <v>34</v>
      </c>
      <c r="F1562" s="73" t="s">
        <v>2012</v>
      </c>
      <c r="G1562" s="70" t="s">
        <v>20</v>
      </c>
      <c r="H1562" s="108">
        <v>28609899</v>
      </c>
      <c r="I1562" s="108">
        <v>-1952324</v>
      </c>
      <c r="J1562" s="108">
        <v>37945847</v>
      </c>
      <c r="K1562" s="108">
        <v>8639690</v>
      </c>
      <c r="L1562" s="108">
        <v>65019266</v>
      </c>
      <c r="M1562" s="108">
        <v>44817685</v>
      </c>
      <c r="N1562" s="107"/>
      <c r="O1562" s="67">
        <v>26713483</v>
      </c>
      <c r="P1562" s="108">
        <v>1949143</v>
      </c>
      <c r="Q1562" s="108">
        <v>-49366418</v>
      </c>
      <c r="R1562" s="108">
        <v>173216280.8289147</v>
      </c>
      <c r="S1562" s="108">
        <v>123849862.82891469</v>
      </c>
      <c r="T1562" s="108">
        <v>5031937</v>
      </c>
      <c r="U1562" s="201">
        <v>286311</v>
      </c>
      <c r="V1562" s="108">
        <v>64812274</v>
      </c>
      <c r="W1562" s="108">
        <v>75067695</v>
      </c>
      <c r="X1562" s="13">
        <v>45261</v>
      </c>
      <c r="Y1562" s="10" t="s">
        <v>60</v>
      </c>
    </row>
    <row r="1563" spans="1:25" ht="14.4">
      <c r="A1563" s="95">
        <v>2023</v>
      </c>
      <c r="B1563" s="86" t="s">
        <v>1545</v>
      </c>
      <c r="C1563" s="95" t="s">
        <v>190</v>
      </c>
      <c r="D1563" s="95" t="s">
        <v>21</v>
      </c>
      <c r="E1563" s="96" t="s">
        <v>96</v>
      </c>
      <c r="F1563" s="99" t="s">
        <v>1544</v>
      </c>
      <c r="G1563" s="95" t="s">
        <v>20</v>
      </c>
      <c r="H1563" s="109">
        <v>1693294</v>
      </c>
      <c r="I1563" s="110">
        <v>-20000</v>
      </c>
      <c r="J1563" s="110">
        <v>5656894</v>
      </c>
      <c r="K1563" s="110">
        <v>8708</v>
      </c>
      <c r="L1563" s="109">
        <v>6739886</v>
      </c>
      <c r="M1563" s="110">
        <v>6213005</v>
      </c>
      <c r="N1563" s="108"/>
      <c r="O1563" s="108">
        <v>2754105</v>
      </c>
      <c r="P1563" s="110">
        <v>552703</v>
      </c>
      <c r="Q1563" s="109">
        <v>-3410463</v>
      </c>
      <c r="R1563" s="109">
        <v>15112032.982456142</v>
      </c>
      <c r="S1563" s="109">
        <v>11701569.982456142</v>
      </c>
      <c r="T1563" s="109">
        <v>489775</v>
      </c>
      <c r="U1563" s="198">
        <v>-128.53992470774719</v>
      </c>
      <c r="V1563" s="109">
        <v>25661.460075292252</v>
      </c>
      <c r="W1563" s="110">
        <v>-1004077</v>
      </c>
      <c r="X1563" s="37">
        <v>45252</v>
      </c>
      <c r="Y1563" s="10" t="s">
        <v>60</v>
      </c>
    </row>
    <row r="1564" spans="1:25" ht="14.4">
      <c r="A1564" s="70">
        <v>2023</v>
      </c>
      <c r="B1564" s="71" t="s">
        <v>1543</v>
      </c>
      <c r="C1564" s="70" t="s">
        <v>190</v>
      </c>
      <c r="D1564" s="70" t="s">
        <v>21</v>
      </c>
      <c r="E1564" s="72" t="s">
        <v>84</v>
      </c>
      <c r="F1564" s="73" t="s">
        <v>1542</v>
      </c>
      <c r="G1564" s="70" t="s">
        <v>20</v>
      </c>
      <c r="H1564" s="108">
        <v>5881409</v>
      </c>
      <c r="I1564" s="108"/>
      <c r="J1564" s="108">
        <v>33089889</v>
      </c>
      <c r="K1564" s="108">
        <v>51104762</v>
      </c>
      <c r="L1564" s="108">
        <v>44902070</v>
      </c>
      <c r="M1564" s="108">
        <v>36304533</v>
      </c>
      <c r="N1564" s="67"/>
      <c r="O1564" s="67">
        <v>11658421</v>
      </c>
      <c r="P1564" s="108">
        <v>2842349</v>
      </c>
      <c r="Q1564" s="108">
        <v>-17339377</v>
      </c>
      <c r="R1564" s="108">
        <v>77120138.755812317</v>
      </c>
      <c r="S1564" s="108">
        <v>59780761.755812325</v>
      </c>
      <c r="T1564" s="108">
        <v>3107507</v>
      </c>
      <c r="U1564" s="201"/>
      <c r="V1564" s="108"/>
      <c r="W1564" s="108">
        <v>-12906767</v>
      </c>
      <c r="X1564" s="13">
        <v>45258</v>
      </c>
      <c r="Y1564" s="10" t="s">
        <v>60</v>
      </c>
    </row>
    <row r="1565" spans="1:25" ht="14.4">
      <c r="A1565" s="70">
        <v>2023</v>
      </c>
      <c r="B1565" s="70" t="s">
        <v>2011</v>
      </c>
      <c r="C1565" s="70" t="s">
        <v>53</v>
      </c>
      <c r="D1565" s="70" t="s">
        <v>21</v>
      </c>
      <c r="E1565" s="72" t="s">
        <v>34</v>
      </c>
      <c r="F1565" s="73" t="s">
        <v>2010</v>
      </c>
      <c r="G1565" s="70" t="s">
        <v>20</v>
      </c>
      <c r="H1565" s="108">
        <v>46306838</v>
      </c>
      <c r="I1565" s="108">
        <v>-6517824</v>
      </c>
      <c r="J1565" s="108">
        <v>35145705</v>
      </c>
      <c r="K1565" s="108">
        <v>21998644</v>
      </c>
      <c r="L1565" s="108">
        <v>88948011</v>
      </c>
      <c r="M1565" s="108">
        <v>48932088</v>
      </c>
      <c r="N1565" s="67"/>
      <c r="O1565" s="108">
        <v>46394277</v>
      </c>
      <c r="P1565" s="108">
        <v>5942655</v>
      </c>
      <c r="Q1565" s="108">
        <v>-5614887</v>
      </c>
      <c r="R1565" s="108">
        <v>71709923.371647477</v>
      </c>
      <c r="S1565" s="108">
        <v>66095036.371647477</v>
      </c>
      <c r="T1565" s="108">
        <v>953956</v>
      </c>
      <c r="U1565" s="201">
        <v>7938530</v>
      </c>
      <c r="V1565" s="108">
        <v>11901954</v>
      </c>
      <c r="W1565" s="108">
        <v>76281876</v>
      </c>
      <c r="X1565" s="13">
        <v>45266</v>
      </c>
      <c r="Y1565" s="30"/>
    </row>
    <row r="1566" spans="1:25" ht="14.4">
      <c r="A1566" s="137">
        <v>2023</v>
      </c>
      <c r="B1566" s="141" t="s">
        <v>1541</v>
      </c>
      <c r="C1566" s="137" t="s">
        <v>190</v>
      </c>
      <c r="D1566" s="137" t="s">
        <v>21</v>
      </c>
      <c r="E1566" s="137" t="s">
        <v>34</v>
      </c>
      <c r="F1566" s="87" t="s">
        <v>1540</v>
      </c>
      <c r="G1566" s="137" t="s">
        <v>20</v>
      </c>
      <c r="H1566" s="138">
        <v>84919328</v>
      </c>
      <c r="I1566" s="138">
        <v>-318303</v>
      </c>
      <c r="J1566" s="138">
        <v>195059537</v>
      </c>
      <c r="K1566" s="138">
        <v>78732017</v>
      </c>
      <c r="L1566" s="138">
        <v>257177970</v>
      </c>
      <c r="M1566" s="138">
        <v>215905424</v>
      </c>
      <c r="N1566" s="138"/>
      <c r="O1566" s="142">
        <v>153261952</v>
      </c>
      <c r="P1566" s="138">
        <v>63338329</v>
      </c>
      <c r="Q1566" s="138">
        <v>-113129425</v>
      </c>
      <c r="R1566" s="138">
        <v>517128253.15789485</v>
      </c>
      <c r="S1566" s="138">
        <v>403998828.15789485</v>
      </c>
      <c r="T1566" s="138">
        <v>18922830</v>
      </c>
      <c r="U1566" s="201">
        <v>23147473.375866853</v>
      </c>
      <c r="V1566" s="138">
        <v>13869909.375866851</v>
      </c>
      <c r="W1566" s="108">
        <v>-3170739</v>
      </c>
      <c r="X1566" s="51">
        <v>45306</v>
      </c>
      <c r="Y1566" s="132" t="s">
        <v>60</v>
      </c>
    </row>
    <row r="1567" spans="1:25" ht="14.4">
      <c r="A1567" s="70">
        <v>2023</v>
      </c>
      <c r="B1567" s="70" t="s">
        <v>2009</v>
      </c>
      <c r="C1567" s="70" t="s">
        <v>53</v>
      </c>
      <c r="D1567" s="70" t="s">
        <v>21</v>
      </c>
      <c r="E1567" s="72" t="s">
        <v>27</v>
      </c>
      <c r="F1567" s="73" t="s">
        <v>2008</v>
      </c>
      <c r="G1567" s="70" t="s">
        <v>20</v>
      </c>
      <c r="H1567" s="108">
        <v>24978496</v>
      </c>
      <c r="I1567" s="108">
        <v>-3468172</v>
      </c>
      <c r="J1567" s="108">
        <v>23862438</v>
      </c>
      <c r="K1567" s="108">
        <v>73759364</v>
      </c>
      <c r="L1567" s="108">
        <v>93108886</v>
      </c>
      <c r="M1567" s="108">
        <v>36901409</v>
      </c>
      <c r="N1567" s="107"/>
      <c r="O1567" s="67">
        <v>28153426</v>
      </c>
      <c r="P1567" s="108">
        <v>2254349</v>
      </c>
      <c r="Q1567" s="108">
        <v>-46146804</v>
      </c>
      <c r="R1567" s="108">
        <v>197885094</v>
      </c>
      <c r="S1567" s="108">
        <v>151738290</v>
      </c>
      <c r="T1567" s="108">
        <v>5903933</v>
      </c>
      <c r="U1567" s="201">
        <v>8274677</v>
      </c>
      <c r="V1567" s="108">
        <v>14626314</v>
      </c>
      <c r="W1567" s="108">
        <v>15366497</v>
      </c>
      <c r="X1567" s="32">
        <v>45349</v>
      </c>
      <c r="Y1567" s="10" t="s">
        <v>60</v>
      </c>
    </row>
    <row r="1568" spans="1:25" ht="14.4">
      <c r="A1568" s="70">
        <v>2023</v>
      </c>
      <c r="B1568" s="71" t="s">
        <v>1539</v>
      </c>
      <c r="C1568" s="70" t="s">
        <v>190</v>
      </c>
      <c r="D1568" s="70" t="s">
        <v>21</v>
      </c>
      <c r="E1568" s="72" t="s">
        <v>27</v>
      </c>
      <c r="F1568" s="73" t="s">
        <v>1538</v>
      </c>
      <c r="G1568" s="70" t="s">
        <v>20</v>
      </c>
      <c r="H1568" s="108">
        <v>17713678</v>
      </c>
      <c r="I1568" s="108"/>
      <c r="J1568" s="108">
        <v>56554408</v>
      </c>
      <c r="K1568" s="108">
        <v>173570086</v>
      </c>
      <c r="L1568" s="108">
        <v>74219145</v>
      </c>
      <c r="M1568" s="108">
        <v>67108142</v>
      </c>
      <c r="N1568" s="107"/>
      <c r="O1568" s="67">
        <v>29118755</v>
      </c>
      <c r="P1568" s="108">
        <v>3443545</v>
      </c>
      <c r="Q1568" s="108">
        <v>-44056728</v>
      </c>
      <c r="R1568" s="108">
        <v>203377135.26315793</v>
      </c>
      <c r="S1568" s="108">
        <v>159320407.26315793</v>
      </c>
      <c r="T1568" s="108">
        <v>8978217</v>
      </c>
      <c r="U1568" s="201">
        <v>1977.4920250353321</v>
      </c>
      <c r="V1568" s="108">
        <v>4357825.4920250354</v>
      </c>
      <c r="W1568" s="108">
        <v>-6236905</v>
      </c>
      <c r="X1568" s="34">
        <v>45310</v>
      </c>
      <c r="Y1568" s="10" t="s">
        <v>60</v>
      </c>
    </row>
    <row r="1569" spans="1:25" ht="14.4">
      <c r="A1569" s="70">
        <v>2023</v>
      </c>
      <c r="B1569" s="70" t="s">
        <v>2082</v>
      </c>
      <c r="C1569" s="70" t="s">
        <v>53</v>
      </c>
      <c r="D1569" s="70" t="s">
        <v>21</v>
      </c>
      <c r="E1569" s="72" t="s">
        <v>71</v>
      </c>
      <c r="F1569" s="73" t="s">
        <v>5546</v>
      </c>
      <c r="G1569" s="70" t="s">
        <v>20</v>
      </c>
      <c r="H1569" s="108">
        <v>5860280</v>
      </c>
      <c r="I1569" s="108">
        <v>-1572124</v>
      </c>
      <c r="J1569" s="108">
        <v>6586616</v>
      </c>
      <c r="K1569" s="108">
        <v>1880414</v>
      </c>
      <c r="L1569" s="108">
        <v>11583755</v>
      </c>
      <c r="M1569" s="108">
        <v>10099391</v>
      </c>
      <c r="N1569" s="107"/>
      <c r="O1569" s="108">
        <v>8906495</v>
      </c>
      <c r="P1569" s="108">
        <v>1375087</v>
      </c>
      <c r="Q1569" s="108">
        <v>-2763532</v>
      </c>
      <c r="R1569" s="108">
        <v>12225727.027577585</v>
      </c>
      <c r="S1569" s="108">
        <v>9462195.0275775846</v>
      </c>
      <c r="T1569" s="108">
        <v>271484</v>
      </c>
      <c r="U1569" s="201"/>
      <c r="V1569" s="108">
        <v>1396048</v>
      </c>
      <c r="W1569" s="108">
        <v>3839967</v>
      </c>
      <c r="X1569" s="32">
        <v>45291</v>
      </c>
      <c r="Y1569" s="10" t="s">
        <v>60</v>
      </c>
    </row>
    <row r="1570" spans="1:25" ht="14.4">
      <c r="A1570" s="70">
        <v>2023</v>
      </c>
      <c r="B1570" s="71" t="s">
        <v>2007</v>
      </c>
      <c r="C1570" s="70" t="s">
        <v>53</v>
      </c>
      <c r="D1570" s="70" t="s">
        <v>21</v>
      </c>
      <c r="E1570" s="72" t="s">
        <v>90</v>
      </c>
      <c r="F1570" s="73" t="s">
        <v>2006</v>
      </c>
      <c r="G1570" s="70" t="s">
        <v>20</v>
      </c>
      <c r="H1570" s="108">
        <v>26821467</v>
      </c>
      <c r="I1570" s="108">
        <v>-4795500</v>
      </c>
      <c r="J1570" s="108">
        <v>52318506</v>
      </c>
      <c r="K1570" s="108">
        <v>31982101</v>
      </c>
      <c r="L1570" s="108">
        <v>88090009</v>
      </c>
      <c r="M1570" s="108">
        <v>56956263</v>
      </c>
      <c r="N1570" s="108">
        <v>5458430</v>
      </c>
      <c r="O1570" s="108">
        <v>24797841</v>
      </c>
      <c r="P1570" s="108">
        <v>2674327</v>
      </c>
      <c r="Q1570" s="108">
        <v>-86325709</v>
      </c>
      <c r="R1570" s="108">
        <v>187967168</v>
      </c>
      <c r="S1570" s="108">
        <v>101641459</v>
      </c>
      <c r="T1570" s="108">
        <v>9106580</v>
      </c>
      <c r="U1570" s="201"/>
      <c r="V1570" s="108">
        <v>3921524</v>
      </c>
      <c r="W1570" s="108">
        <v>-31236604</v>
      </c>
      <c r="X1570" s="34">
        <v>45280</v>
      </c>
      <c r="Y1570" s="10" t="s">
        <v>60</v>
      </c>
    </row>
    <row r="1571" spans="1:25" ht="14.4">
      <c r="A1571" s="70">
        <v>2023</v>
      </c>
      <c r="B1571" s="71" t="s">
        <v>1537</v>
      </c>
      <c r="C1571" s="70" t="s">
        <v>190</v>
      </c>
      <c r="D1571" s="70" t="s">
        <v>21</v>
      </c>
      <c r="E1571" s="72" t="s">
        <v>90</v>
      </c>
      <c r="F1571" s="73" t="s">
        <v>1536</v>
      </c>
      <c r="G1571" s="70" t="s">
        <v>20</v>
      </c>
      <c r="H1571" s="108">
        <v>11352390</v>
      </c>
      <c r="I1571" s="108">
        <v>-120601</v>
      </c>
      <c r="J1571" s="108">
        <v>60625495</v>
      </c>
      <c r="K1571" s="108">
        <v>67163133</v>
      </c>
      <c r="L1571" s="108">
        <v>82278224</v>
      </c>
      <c r="M1571" s="108">
        <v>66222389</v>
      </c>
      <c r="N1571" s="67">
        <v>18998695</v>
      </c>
      <c r="O1571" s="108"/>
      <c r="P1571" s="108">
        <v>4647886</v>
      </c>
      <c r="Q1571" s="108">
        <v>-49395562</v>
      </c>
      <c r="R1571" s="108">
        <v>222772462.59709561</v>
      </c>
      <c r="S1571" s="108">
        <v>173376900.59709561</v>
      </c>
      <c r="T1571" s="108">
        <v>6734898</v>
      </c>
      <c r="U1571" s="201"/>
      <c r="V1571" s="108">
        <v>5848630</v>
      </c>
      <c r="W1571" s="108">
        <v>-47953528</v>
      </c>
      <c r="X1571" s="32">
        <v>45275</v>
      </c>
      <c r="Y1571" s="10" t="s">
        <v>60</v>
      </c>
    </row>
    <row r="1572" spans="1:25" ht="14.4">
      <c r="A1572" s="70">
        <v>2023</v>
      </c>
      <c r="B1572" s="71" t="s">
        <v>1535</v>
      </c>
      <c r="C1572" s="70" t="s">
        <v>190</v>
      </c>
      <c r="D1572" s="70" t="s">
        <v>21</v>
      </c>
      <c r="E1572" s="72" t="s">
        <v>84</v>
      </c>
      <c r="F1572" s="73" t="s">
        <v>1534</v>
      </c>
      <c r="G1572" s="70" t="s">
        <v>20</v>
      </c>
      <c r="H1572" s="108">
        <v>823364</v>
      </c>
      <c r="I1572" s="108"/>
      <c r="J1572" s="108">
        <v>12416762</v>
      </c>
      <c r="K1572" s="108">
        <v>12649925</v>
      </c>
      <c r="L1572" s="108">
        <v>14684678</v>
      </c>
      <c r="M1572" s="108">
        <v>13992674</v>
      </c>
      <c r="N1572" s="108"/>
      <c r="O1572" s="108">
        <v>3029940</v>
      </c>
      <c r="P1572" s="108">
        <v>1085748</v>
      </c>
      <c r="Q1572" s="108">
        <v>-9604008</v>
      </c>
      <c r="R1572" s="108">
        <v>43839566</v>
      </c>
      <c r="S1572" s="108">
        <v>34235558</v>
      </c>
      <c r="T1572" s="108">
        <v>1301549</v>
      </c>
      <c r="U1572" s="201"/>
      <c r="V1572" s="108"/>
      <c r="W1572" s="108">
        <v>-7375793</v>
      </c>
      <c r="X1572" s="32">
        <v>45280</v>
      </c>
      <c r="Y1572" s="10" t="s">
        <v>60</v>
      </c>
    </row>
    <row r="1573" spans="1:25" ht="14.4">
      <c r="A1573" s="70">
        <v>2023</v>
      </c>
      <c r="B1573" s="70" t="s">
        <v>2005</v>
      </c>
      <c r="C1573" s="70" t="s">
        <v>53</v>
      </c>
      <c r="D1573" s="70" t="s">
        <v>21</v>
      </c>
      <c r="E1573" s="72" t="s">
        <v>29</v>
      </c>
      <c r="F1573" s="73" t="s">
        <v>2004</v>
      </c>
      <c r="G1573" s="70" t="s">
        <v>20</v>
      </c>
      <c r="H1573" s="108">
        <v>127345282</v>
      </c>
      <c r="I1573" s="108">
        <v>-36366543</v>
      </c>
      <c r="J1573" s="108">
        <v>211303884</v>
      </c>
      <c r="K1573" s="108">
        <v>331075006</v>
      </c>
      <c r="L1573" s="108">
        <v>584409710</v>
      </c>
      <c r="M1573" s="108">
        <v>241247508</v>
      </c>
      <c r="N1573" s="107"/>
      <c r="O1573" s="108">
        <v>160249152</v>
      </c>
      <c r="P1573" s="108">
        <v>47069618</v>
      </c>
      <c r="Q1573" s="108">
        <v>-678424134</v>
      </c>
      <c r="R1573" s="108">
        <v>2066681499</v>
      </c>
      <c r="S1573" s="108">
        <v>1388257365</v>
      </c>
      <c r="T1573" s="108">
        <v>64479872</v>
      </c>
      <c r="U1573" s="201">
        <v>47591195</v>
      </c>
      <c r="V1573" s="108">
        <v>135595333</v>
      </c>
      <c r="W1573" s="108">
        <v>-438408208</v>
      </c>
      <c r="X1573" s="13">
        <v>45281</v>
      </c>
      <c r="Y1573" s="10" t="s">
        <v>60</v>
      </c>
    </row>
    <row r="1574" spans="1:25" ht="14.4">
      <c r="A1574" s="70">
        <v>2023</v>
      </c>
      <c r="B1574" s="71" t="s">
        <v>1533</v>
      </c>
      <c r="C1574" s="70" t="s">
        <v>190</v>
      </c>
      <c r="D1574" s="70" t="s">
        <v>21</v>
      </c>
      <c r="E1574" s="72" t="s">
        <v>29</v>
      </c>
      <c r="F1574" s="73" t="s">
        <v>1532</v>
      </c>
      <c r="G1574" s="70" t="s">
        <v>20</v>
      </c>
      <c r="H1574" s="108">
        <v>34603006</v>
      </c>
      <c r="I1574" s="108">
        <v>-301133</v>
      </c>
      <c r="J1574" s="108">
        <v>203900674</v>
      </c>
      <c r="K1574" s="108">
        <v>302287404</v>
      </c>
      <c r="L1574" s="108">
        <v>291980305</v>
      </c>
      <c r="M1574" s="108">
        <v>217755145</v>
      </c>
      <c r="N1574" s="108">
        <v>62087634</v>
      </c>
      <c r="O1574" s="67"/>
      <c r="P1574" s="108">
        <v>24718338</v>
      </c>
      <c r="Q1574" s="108">
        <v>-153733000</v>
      </c>
      <c r="R1574" s="108">
        <v>667742120</v>
      </c>
      <c r="S1574" s="108">
        <v>514009120</v>
      </c>
      <c r="T1574" s="108">
        <v>24254539</v>
      </c>
      <c r="U1574" s="201"/>
      <c r="V1574" s="108">
        <v>39418334</v>
      </c>
      <c r="W1574" s="108">
        <v>-133820818</v>
      </c>
      <c r="X1574" s="32">
        <v>45350</v>
      </c>
      <c r="Y1574" s="10" t="s">
        <v>60</v>
      </c>
    </row>
    <row r="1575" spans="1:25" ht="14.4">
      <c r="A1575" s="70">
        <v>2023</v>
      </c>
      <c r="B1575" s="71" t="s">
        <v>1531</v>
      </c>
      <c r="C1575" s="70" t="s">
        <v>190</v>
      </c>
      <c r="D1575" s="70" t="s">
        <v>21</v>
      </c>
      <c r="E1575" s="72" t="s">
        <v>98</v>
      </c>
      <c r="F1575" s="73" t="s">
        <v>1530</v>
      </c>
      <c r="G1575" s="70" t="s">
        <v>20</v>
      </c>
      <c r="H1575" s="108">
        <v>8003149</v>
      </c>
      <c r="I1575" s="108">
        <v>-518248</v>
      </c>
      <c r="J1575" s="108">
        <v>97146013</v>
      </c>
      <c r="K1575" s="108">
        <v>191047425</v>
      </c>
      <c r="L1575" s="108">
        <v>128071407</v>
      </c>
      <c r="M1575" s="108">
        <v>103902976</v>
      </c>
      <c r="N1575" s="108"/>
      <c r="O1575" s="67">
        <v>21189172</v>
      </c>
      <c r="P1575" s="108">
        <v>6167043</v>
      </c>
      <c r="Q1575" s="108">
        <v>-72913944</v>
      </c>
      <c r="R1575" s="108">
        <v>330262807.19298255</v>
      </c>
      <c r="S1575" s="108">
        <v>257348863.19298252</v>
      </c>
      <c r="T1575" s="108">
        <v>11040504</v>
      </c>
      <c r="U1575" s="201">
        <v>-2994.385179314444</v>
      </c>
      <c r="V1575" s="108">
        <v>39750464.614820689</v>
      </c>
      <c r="W1575" s="108">
        <v>-119507692</v>
      </c>
      <c r="X1575" s="32">
        <v>45274</v>
      </c>
      <c r="Y1575" s="10" t="s">
        <v>60</v>
      </c>
    </row>
    <row r="1576" spans="1:25" ht="14.4">
      <c r="A1576" s="70">
        <v>2023</v>
      </c>
      <c r="B1576" s="70" t="s">
        <v>2083</v>
      </c>
      <c r="C1576" s="70" t="s">
        <v>53</v>
      </c>
      <c r="D1576" s="70" t="s">
        <v>21</v>
      </c>
      <c r="E1576" s="73" t="s">
        <v>34</v>
      </c>
      <c r="F1576" s="75" t="s">
        <v>5421</v>
      </c>
      <c r="G1576" s="70" t="s">
        <v>20</v>
      </c>
      <c r="H1576" s="108">
        <v>210385980</v>
      </c>
      <c r="I1576" s="108">
        <v>-34813193</v>
      </c>
      <c r="J1576" s="108">
        <v>275653379</v>
      </c>
      <c r="K1576" s="108">
        <v>192283736</v>
      </c>
      <c r="L1576" s="108">
        <v>446570947</v>
      </c>
      <c r="M1576" s="108">
        <v>318508502</v>
      </c>
      <c r="N1576" s="108"/>
      <c r="O1576" s="108">
        <v>238103650</v>
      </c>
      <c r="P1576" s="108">
        <v>30155040</v>
      </c>
      <c r="Q1576" s="108">
        <v>-290285579</v>
      </c>
      <c r="R1576" s="108">
        <v>1069663304</v>
      </c>
      <c r="S1576" s="108">
        <v>779377725</v>
      </c>
      <c r="T1576" s="108">
        <v>36909376</v>
      </c>
      <c r="U1576" s="201">
        <v>82616575</v>
      </c>
      <c r="V1576" s="108">
        <v>92817570</v>
      </c>
      <c r="W1576" s="108">
        <v>261545726</v>
      </c>
      <c r="X1576" s="13">
        <v>45194</v>
      </c>
      <c r="Y1576" s="30"/>
    </row>
    <row r="1577" spans="1:25" ht="14.4">
      <c r="A1577" s="70">
        <v>2023</v>
      </c>
      <c r="B1577" s="71" t="s">
        <v>1529</v>
      </c>
      <c r="C1577" s="70" t="s">
        <v>190</v>
      </c>
      <c r="D1577" s="70" t="s">
        <v>21</v>
      </c>
      <c r="E1577" s="72" t="s">
        <v>34</v>
      </c>
      <c r="F1577" s="73" t="s">
        <v>1528</v>
      </c>
      <c r="G1577" s="70" t="s">
        <v>20</v>
      </c>
      <c r="H1577" s="108">
        <v>34955506</v>
      </c>
      <c r="I1577" s="108"/>
      <c r="J1577" s="108">
        <v>89711816</v>
      </c>
      <c r="K1577" s="108">
        <v>743427452</v>
      </c>
      <c r="L1577" s="108">
        <v>180835359</v>
      </c>
      <c r="M1577" s="108">
        <v>97014422</v>
      </c>
      <c r="N1577" s="107"/>
      <c r="O1577" s="67">
        <v>42464677</v>
      </c>
      <c r="P1577" s="108">
        <v>8088905</v>
      </c>
      <c r="Q1577" s="108">
        <v>-65481235</v>
      </c>
      <c r="R1577" s="108">
        <v>300252676</v>
      </c>
      <c r="S1577" s="108">
        <v>234771441</v>
      </c>
      <c r="T1577" s="108">
        <v>10008918</v>
      </c>
      <c r="U1577" s="201">
        <v>5780860</v>
      </c>
      <c r="V1577" s="108">
        <v>15950814</v>
      </c>
      <c r="W1577" s="108">
        <v>-130490381</v>
      </c>
      <c r="X1577" s="13">
        <v>45278</v>
      </c>
      <c r="Y1577" s="30"/>
    </row>
    <row r="1578" spans="1:25" ht="14.4">
      <c r="A1578" s="70">
        <v>2023</v>
      </c>
      <c r="B1578" s="70" t="s">
        <v>2003</v>
      </c>
      <c r="C1578" s="70" t="s">
        <v>53</v>
      </c>
      <c r="D1578" s="70" t="s">
        <v>21</v>
      </c>
      <c r="E1578" s="72" t="s">
        <v>118</v>
      </c>
      <c r="F1578" s="73" t="s">
        <v>2002</v>
      </c>
      <c r="G1578" s="70" t="s">
        <v>20</v>
      </c>
      <c r="H1578" s="108">
        <v>18191106</v>
      </c>
      <c r="I1578" s="108">
        <v>-5008464</v>
      </c>
      <c r="J1578" s="108">
        <v>18804388</v>
      </c>
      <c r="K1578" s="108">
        <v>22072173</v>
      </c>
      <c r="L1578" s="108">
        <v>63911437</v>
      </c>
      <c r="M1578" s="108">
        <v>23037136</v>
      </c>
      <c r="N1578" s="107"/>
      <c r="O1578" s="108">
        <v>12307164</v>
      </c>
      <c r="P1578" s="108">
        <v>957250</v>
      </c>
      <c r="Q1578" s="108">
        <v>-12429675</v>
      </c>
      <c r="R1578" s="108">
        <v>80742531</v>
      </c>
      <c r="S1578" s="108">
        <v>68312856</v>
      </c>
      <c r="T1578" s="108">
        <v>3498217</v>
      </c>
      <c r="U1578" s="201"/>
      <c r="V1578" s="108"/>
      <c r="W1578" s="108">
        <v>7787637</v>
      </c>
      <c r="X1578" s="32">
        <v>45268</v>
      </c>
      <c r="Y1578" s="10"/>
    </row>
    <row r="1579" spans="1:25" ht="14.4">
      <c r="A1579" s="95">
        <v>2023</v>
      </c>
      <c r="B1579" s="95" t="s">
        <v>4996</v>
      </c>
      <c r="C1579" s="95" t="s">
        <v>190</v>
      </c>
      <c r="D1579" s="95" t="s">
        <v>21</v>
      </c>
      <c r="E1579" s="96" t="s">
        <v>107</v>
      </c>
      <c r="F1579" s="99" t="s">
        <v>5554</v>
      </c>
      <c r="G1579" s="95" t="s">
        <v>20</v>
      </c>
      <c r="H1579" s="109">
        <v>1514880</v>
      </c>
      <c r="I1579" s="110">
        <v>-58700</v>
      </c>
      <c r="J1579" s="110">
        <v>1852726</v>
      </c>
      <c r="K1579" s="110">
        <v>1285499</v>
      </c>
      <c r="L1579" s="109">
        <v>1920925</v>
      </c>
      <c r="M1579" s="110">
        <v>1823867</v>
      </c>
      <c r="N1579" s="109">
        <v>2173988</v>
      </c>
      <c r="O1579" s="109"/>
      <c r="P1579" s="110">
        <v>214758</v>
      </c>
      <c r="Q1579" s="109">
        <v>-1190000</v>
      </c>
      <c r="R1579" s="109">
        <v>6280799.6332778037</v>
      </c>
      <c r="S1579" s="109">
        <v>5090799.6332778037</v>
      </c>
      <c r="T1579" s="109">
        <v>145943</v>
      </c>
      <c r="U1579" s="198"/>
      <c r="V1579" s="109"/>
      <c r="W1579" s="110">
        <v>580353</v>
      </c>
      <c r="X1579" s="32">
        <v>45280</v>
      </c>
      <c r="Y1579" s="10" t="s">
        <v>60</v>
      </c>
    </row>
    <row r="1580" spans="1:25" ht="14.4">
      <c r="A1580" s="70">
        <v>2023</v>
      </c>
      <c r="B1580" s="71" t="s">
        <v>1527</v>
      </c>
      <c r="C1580" s="70" t="s">
        <v>190</v>
      </c>
      <c r="D1580" s="70" t="s">
        <v>21</v>
      </c>
      <c r="E1580" s="72" t="s">
        <v>327</v>
      </c>
      <c r="F1580" s="73" t="s">
        <v>1526</v>
      </c>
      <c r="G1580" s="70" t="s">
        <v>20</v>
      </c>
      <c r="H1580" s="108">
        <v>1973347</v>
      </c>
      <c r="I1580" s="108">
        <v>-85000</v>
      </c>
      <c r="J1580" s="108">
        <v>5019005</v>
      </c>
      <c r="K1580" s="108">
        <v>4202741</v>
      </c>
      <c r="L1580" s="108">
        <v>5249646</v>
      </c>
      <c r="M1580" s="108">
        <v>4861315</v>
      </c>
      <c r="N1580" s="108"/>
      <c r="O1580" s="67">
        <v>2753194</v>
      </c>
      <c r="P1580" s="108">
        <v>408282</v>
      </c>
      <c r="Q1580" s="108">
        <v>-2973582</v>
      </c>
      <c r="R1580" s="108">
        <v>13145268</v>
      </c>
      <c r="S1580" s="108">
        <v>10171686</v>
      </c>
      <c r="T1580" s="108">
        <v>449399</v>
      </c>
      <c r="U1580" s="201">
        <v>601045</v>
      </c>
      <c r="V1580" s="108">
        <v>387074</v>
      </c>
      <c r="W1580" s="108">
        <v>-2016203</v>
      </c>
      <c r="X1580" s="13">
        <v>45337</v>
      </c>
      <c r="Y1580" s="30"/>
    </row>
    <row r="1581" spans="1:25" ht="14.4">
      <c r="A1581" s="82">
        <v>2023</v>
      </c>
      <c r="B1581" s="70" t="s">
        <v>2084</v>
      </c>
      <c r="C1581" s="70" t="s">
        <v>53</v>
      </c>
      <c r="D1581" s="70" t="s">
        <v>21</v>
      </c>
      <c r="E1581" s="78" t="s">
        <v>178</v>
      </c>
      <c r="F1581" s="78" t="s">
        <v>5507</v>
      </c>
      <c r="G1581" s="70" t="s">
        <v>20</v>
      </c>
      <c r="H1581" s="112">
        <v>907480</v>
      </c>
      <c r="I1581" s="108"/>
      <c r="J1581" s="112">
        <v>1659805</v>
      </c>
      <c r="K1581" s="112">
        <v>4823570</v>
      </c>
      <c r="L1581" s="112">
        <v>5076037</v>
      </c>
      <c r="M1581" s="112">
        <v>825573</v>
      </c>
      <c r="N1581" s="112"/>
      <c r="O1581" s="112">
        <v>822326</v>
      </c>
      <c r="P1581" s="112">
        <v>188569</v>
      </c>
      <c r="Q1581" s="112">
        <v>-917000</v>
      </c>
      <c r="R1581" s="112">
        <v>4117045</v>
      </c>
      <c r="S1581" s="112">
        <v>3200045</v>
      </c>
      <c r="T1581" s="112">
        <v>110694</v>
      </c>
      <c r="U1581" s="201"/>
      <c r="V1581" s="112">
        <v>91000</v>
      </c>
      <c r="W1581" s="112">
        <v>1390681</v>
      </c>
      <c r="X1581" s="35">
        <v>45341</v>
      </c>
      <c r="Y1581" s="10" t="s">
        <v>60</v>
      </c>
    </row>
    <row r="1582" spans="1:25" ht="14.4">
      <c r="A1582" s="70">
        <v>2023</v>
      </c>
      <c r="B1582" s="70" t="s">
        <v>1525</v>
      </c>
      <c r="C1582" s="70" t="s">
        <v>190</v>
      </c>
      <c r="D1582" s="70" t="s">
        <v>21</v>
      </c>
      <c r="E1582" s="72" t="s">
        <v>178</v>
      </c>
      <c r="F1582" s="73" t="s">
        <v>1524</v>
      </c>
      <c r="G1582" s="70" t="s">
        <v>20</v>
      </c>
      <c r="H1582" s="108">
        <v>5120101</v>
      </c>
      <c r="I1582" s="108"/>
      <c r="J1582" s="108">
        <v>9232696</v>
      </c>
      <c r="K1582" s="108">
        <v>72000</v>
      </c>
      <c r="L1582" s="108">
        <v>12339000</v>
      </c>
      <c r="M1582" s="108">
        <v>11615617</v>
      </c>
      <c r="N1582" s="67"/>
      <c r="O1582" s="108">
        <v>7910776</v>
      </c>
      <c r="P1582" s="108">
        <v>1517910</v>
      </c>
      <c r="Q1582" s="108">
        <v>-6432000</v>
      </c>
      <c r="R1582" s="108">
        <v>28188596.491228074</v>
      </c>
      <c r="S1582" s="108">
        <v>21756596.491228074</v>
      </c>
      <c r="T1582" s="108">
        <v>917000</v>
      </c>
      <c r="U1582" s="201"/>
      <c r="V1582" s="108">
        <v>2942000</v>
      </c>
      <c r="W1582" s="108">
        <v>-3080000</v>
      </c>
      <c r="X1582" s="13">
        <v>45308</v>
      </c>
      <c r="Y1582" s="30"/>
    </row>
    <row r="1583" spans="1:25" ht="14.4">
      <c r="A1583" s="70">
        <v>2023</v>
      </c>
      <c r="B1583" s="71" t="s">
        <v>2085</v>
      </c>
      <c r="C1583" s="70" t="s">
        <v>53</v>
      </c>
      <c r="D1583" s="70" t="s">
        <v>21</v>
      </c>
      <c r="E1583" s="91" t="s">
        <v>327</v>
      </c>
      <c r="F1583" s="92" t="s">
        <v>5567</v>
      </c>
      <c r="G1583" s="70" t="s">
        <v>20</v>
      </c>
      <c r="H1583" s="108">
        <v>10674865</v>
      </c>
      <c r="I1583" s="108">
        <v>-11555</v>
      </c>
      <c r="J1583" s="108">
        <v>9354269</v>
      </c>
      <c r="K1583" s="108">
        <v>417206</v>
      </c>
      <c r="L1583" s="108">
        <v>15911125</v>
      </c>
      <c r="M1583" s="108">
        <v>11799051</v>
      </c>
      <c r="N1583" s="107"/>
      <c r="O1583" s="108">
        <v>10104085</v>
      </c>
      <c r="P1583" s="108">
        <v>320824</v>
      </c>
      <c r="Q1583" s="108">
        <v>-15719672</v>
      </c>
      <c r="R1583" s="108">
        <v>80123269</v>
      </c>
      <c r="S1583" s="108">
        <v>64403597</v>
      </c>
      <c r="T1583" s="108">
        <v>1542540</v>
      </c>
      <c r="U1583" s="201">
        <v>4113953</v>
      </c>
      <c r="V1583" s="108">
        <v>10554475</v>
      </c>
      <c r="W1583" s="108">
        <v>4268184</v>
      </c>
      <c r="X1583" s="35">
        <v>45245</v>
      </c>
      <c r="Y1583" s="10" t="s">
        <v>60</v>
      </c>
    </row>
    <row r="1584" spans="1:25" ht="14.4">
      <c r="A1584" s="70">
        <v>2023</v>
      </c>
      <c r="B1584" s="71" t="s">
        <v>1523</v>
      </c>
      <c r="C1584" s="70" t="s">
        <v>190</v>
      </c>
      <c r="D1584" s="70" t="s">
        <v>21</v>
      </c>
      <c r="E1584" s="72" t="s">
        <v>327</v>
      </c>
      <c r="F1584" s="73" t="s">
        <v>1522</v>
      </c>
      <c r="G1584" s="70" t="s">
        <v>20</v>
      </c>
      <c r="H1584" s="108">
        <v>6663267</v>
      </c>
      <c r="I1584" s="108">
        <v>-1150000</v>
      </c>
      <c r="J1584" s="108">
        <v>31698908</v>
      </c>
      <c r="K1584" s="108">
        <v>5774442</v>
      </c>
      <c r="L1584" s="108">
        <v>38693152</v>
      </c>
      <c r="M1584" s="108">
        <v>36472689</v>
      </c>
      <c r="N1584" s="108"/>
      <c r="O1584" s="67">
        <v>11147380</v>
      </c>
      <c r="P1584" s="108">
        <v>5351985</v>
      </c>
      <c r="Q1584" s="108">
        <v>-22892121</v>
      </c>
      <c r="R1584" s="108">
        <v>100352945</v>
      </c>
      <c r="S1584" s="108">
        <v>77460824</v>
      </c>
      <c r="T1584" s="108">
        <v>3470759</v>
      </c>
      <c r="U1584" s="201">
        <v>1459190</v>
      </c>
      <c r="V1584" s="108">
        <v>6351151</v>
      </c>
      <c r="W1584" s="108">
        <v>-16655899</v>
      </c>
      <c r="X1584" s="32">
        <v>45257</v>
      </c>
      <c r="Y1584" s="10"/>
    </row>
    <row r="1585" spans="1:25" ht="14.4">
      <c r="A1585" s="70">
        <v>2023</v>
      </c>
      <c r="B1585" s="71" t="s">
        <v>1521</v>
      </c>
      <c r="C1585" s="70" t="s">
        <v>190</v>
      </c>
      <c r="D1585" s="70" t="s">
        <v>21</v>
      </c>
      <c r="E1585" s="72" t="s">
        <v>96</v>
      </c>
      <c r="F1585" s="73" t="s">
        <v>1520</v>
      </c>
      <c r="G1585" s="70" t="s">
        <v>20</v>
      </c>
      <c r="H1585" s="108">
        <v>1205239</v>
      </c>
      <c r="I1585" s="108"/>
      <c r="J1585" s="108">
        <v>4605729</v>
      </c>
      <c r="K1585" s="108">
        <v>4014623</v>
      </c>
      <c r="L1585" s="108">
        <v>5354324</v>
      </c>
      <c r="M1585" s="108">
        <v>4878026</v>
      </c>
      <c r="N1585" s="108"/>
      <c r="O1585" s="108">
        <v>2087944</v>
      </c>
      <c r="P1585" s="108">
        <v>882069</v>
      </c>
      <c r="Q1585" s="108">
        <v>-2758394</v>
      </c>
      <c r="R1585" s="108">
        <v>11687655.789473686</v>
      </c>
      <c r="S1585" s="108">
        <v>8929261.7894736864</v>
      </c>
      <c r="T1585" s="108">
        <v>432309</v>
      </c>
      <c r="U1585" s="201">
        <v>-85.590846047156717</v>
      </c>
      <c r="V1585" s="108">
        <v>79411.409153952845</v>
      </c>
      <c r="W1585" s="108">
        <v>-230409</v>
      </c>
      <c r="X1585" s="32">
        <v>45328</v>
      </c>
      <c r="Y1585" s="10"/>
    </row>
    <row r="1586" spans="1:25" ht="14.4">
      <c r="A1586" s="82">
        <v>2023</v>
      </c>
      <c r="B1586" s="70" t="s">
        <v>181</v>
      </c>
      <c r="C1586" s="70" t="s">
        <v>54</v>
      </c>
      <c r="D1586" s="70" t="s">
        <v>21</v>
      </c>
      <c r="E1586" s="78" t="s">
        <v>105</v>
      </c>
      <c r="F1586" s="72">
        <v>99008</v>
      </c>
      <c r="G1586" s="70" t="s">
        <v>20</v>
      </c>
      <c r="H1586" s="108">
        <v>1226636</v>
      </c>
      <c r="I1586" s="108"/>
      <c r="J1586" s="67">
        <v>1152966</v>
      </c>
      <c r="K1586" s="108">
        <v>72703</v>
      </c>
      <c r="L1586" s="108">
        <v>1131048</v>
      </c>
      <c r="M1586" s="67">
        <v>1131048</v>
      </c>
      <c r="N1586" s="107"/>
      <c r="O1586" s="67">
        <v>2628629</v>
      </c>
      <c r="P1586" s="67">
        <v>1663874</v>
      </c>
      <c r="Q1586" s="108">
        <v>-796413</v>
      </c>
      <c r="R1586" s="108">
        <v>3415150.0857632938</v>
      </c>
      <c r="S1586" s="108">
        <v>2618737.0857632938</v>
      </c>
      <c r="T1586" s="67">
        <v>115068</v>
      </c>
      <c r="U1586" s="201"/>
      <c r="V1586" s="108">
        <v>377826</v>
      </c>
      <c r="W1586" s="67">
        <v>641220</v>
      </c>
      <c r="X1586" s="32">
        <v>45335</v>
      </c>
      <c r="Y1586" s="10" t="s">
        <v>60</v>
      </c>
    </row>
    <row r="1587" spans="1:25" ht="14.4">
      <c r="A1587" s="70">
        <v>2023</v>
      </c>
      <c r="B1587" s="71" t="s">
        <v>1518</v>
      </c>
      <c r="C1587" s="70" t="s">
        <v>190</v>
      </c>
      <c r="D1587" s="70" t="s">
        <v>21</v>
      </c>
      <c r="E1587" s="72" t="s">
        <v>74</v>
      </c>
      <c r="F1587" s="73" t="s">
        <v>1517</v>
      </c>
      <c r="G1587" s="70" t="s">
        <v>20</v>
      </c>
      <c r="H1587" s="108">
        <v>2616031</v>
      </c>
      <c r="I1587" s="108"/>
      <c r="J1587" s="108">
        <v>19266044</v>
      </c>
      <c r="K1587" s="108">
        <v>10803756</v>
      </c>
      <c r="L1587" s="108">
        <v>22211125</v>
      </c>
      <c r="M1587" s="108">
        <v>20751621</v>
      </c>
      <c r="N1587" s="107"/>
      <c r="O1587" s="67">
        <v>5461717</v>
      </c>
      <c r="P1587" s="108">
        <v>926473</v>
      </c>
      <c r="Q1587" s="108">
        <v>-13590678</v>
      </c>
      <c r="R1587" s="108">
        <v>58198872.280701756</v>
      </c>
      <c r="S1587" s="108">
        <v>44608194.280701756</v>
      </c>
      <c r="T1587" s="108">
        <v>2052196</v>
      </c>
      <c r="U1587" s="201"/>
      <c r="V1587" s="108"/>
      <c r="W1587" s="108">
        <v>-7853591</v>
      </c>
      <c r="X1587" s="32">
        <v>45260</v>
      </c>
      <c r="Y1587" s="10" t="s">
        <v>60</v>
      </c>
    </row>
    <row r="1588" spans="1:25" ht="14.4">
      <c r="A1588" s="70">
        <v>2023</v>
      </c>
      <c r="B1588" s="70" t="s">
        <v>5541</v>
      </c>
      <c r="C1588" s="70" t="s">
        <v>190</v>
      </c>
      <c r="D1588" s="70" t="s">
        <v>21</v>
      </c>
      <c r="E1588" s="72" t="s">
        <v>127</v>
      </c>
      <c r="F1588" s="73" t="s">
        <v>5542</v>
      </c>
      <c r="G1588" s="70" t="s">
        <v>20</v>
      </c>
      <c r="H1588" s="108">
        <v>1191956</v>
      </c>
      <c r="I1588" s="108">
        <v>-74340</v>
      </c>
      <c r="J1588" s="108">
        <v>2905889</v>
      </c>
      <c r="K1588" s="108">
        <v>2326713</v>
      </c>
      <c r="L1588" s="108">
        <v>4097530</v>
      </c>
      <c r="M1588" s="108">
        <v>3732815</v>
      </c>
      <c r="N1588" s="67">
        <v>2098525</v>
      </c>
      <c r="O1588" s="108"/>
      <c r="P1588" s="108">
        <v>259643</v>
      </c>
      <c r="Q1588" s="108">
        <v>-2470034</v>
      </c>
      <c r="R1588" s="108">
        <v>9894195</v>
      </c>
      <c r="S1588" s="108">
        <v>7424161</v>
      </c>
      <c r="T1588" s="108">
        <v>301269</v>
      </c>
      <c r="U1588" s="201"/>
      <c r="V1588" s="108">
        <v>383622</v>
      </c>
      <c r="W1588" s="108">
        <v>-1429190</v>
      </c>
      <c r="X1588" s="32">
        <v>45280</v>
      </c>
      <c r="Y1588" s="30"/>
    </row>
    <row r="1589" spans="1:25" ht="14.4">
      <c r="A1589" s="70">
        <v>2023</v>
      </c>
      <c r="B1589" s="70" t="s">
        <v>2001</v>
      </c>
      <c r="C1589" s="70" t="s">
        <v>53</v>
      </c>
      <c r="D1589" s="70" t="s">
        <v>21</v>
      </c>
      <c r="E1589" s="72" t="s">
        <v>63</v>
      </c>
      <c r="F1589" s="73" t="s">
        <v>2000</v>
      </c>
      <c r="G1589" s="70" t="s">
        <v>20</v>
      </c>
      <c r="H1589" s="108">
        <v>8250330</v>
      </c>
      <c r="I1589" s="108">
        <v>-2542915</v>
      </c>
      <c r="J1589" s="108">
        <v>11208622</v>
      </c>
      <c r="K1589" s="108">
        <v>12423794</v>
      </c>
      <c r="L1589" s="108">
        <v>25221869</v>
      </c>
      <c r="M1589" s="108">
        <v>13886800</v>
      </c>
      <c r="N1589" s="107"/>
      <c r="O1589" s="67">
        <v>7793041</v>
      </c>
      <c r="P1589" s="108">
        <v>1153142</v>
      </c>
      <c r="Q1589" s="108">
        <v>-25408569</v>
      </c>
      <c r="R1589" s="108">
        <v>77370794.762484774</v>
      </c>
      <c r="S1589" s="108">
        <v>51962225.762484774</v>
      </c>
      <c r="T1589" s="108">
        <v>3195987</v>
      </c>
      <c r="U1589" s="201"/>
      <c r="V1589" s="108">
        <v>9162845</v>
      </c>
      <c r="W1589" s="108">
        <v>-10576910</v>
      </c>
      <c r="X1589" s="34">
        <v>45265</v>
      </c>
      <c r="Y1589" s="10" t="s">
        <v>60</v>
      </c>
    </row>
    <row r="1590" spans="1:25" ht="14.4">
      <c r="A1590" s="70">
        <v>2023</v>
      </c>
      <c r="B1590" s="71" t="s">
        <v>1516</v>
      </c>
      <c r="C1590" s="70" t="s">
        <v>190</v>
      </c>
      <c r="D1590" s="70" t="s">
        <v>21</v>
      </c>
      <c r="E1590" s="72" t="s">
        <v>34</v>
      </c>
      <c r="F1590" s="73" t="s">
        <v>1515</v>
      </c>
      <c r="G1590" s="70" t="s">
        <v>20</v>
      </c>
      <c r="H1590" s="108">
        <v>27946917</v>
      </c>
      <c r="I1590" s="108"/>
      <c r="J1590" s="108">
        <v>146827354</v>
      </c>
      <c r="K1590" s="108">
        <v>123852743</v>
      </c>
      <c r="L1590" s="108">
        <v>183191874</v>
      </c>
      <c r="M1590" s="108">
        <v>158232807</v>
      </c>
      <c r="N1590" s="108"/>
      <c r="O1590" s="67">
        <v>58551814</v>
      </c>
      <c r="P1590" s="108">
        <v>10485775</v>
      </c>
      <c r="Q1590" s="108">
        <v>-109220151</v>
      </c>
      <c r="R1590" s="108">
        <v>489351641</v>
      </c>
      <c r="S1590" s="108">
        <v>380131490</v>
      </c>
      <c r="T1590" s="108">
        <v>17502687</v>
      </c>
      <c r="U1590" s="201">
        <v>-4301.3707152764018</v>
      </c>
      <c r="V1590" s="108">
        <v>26529769.629284725</v>
      </c>
      <c r="W1590" s="108">
        <v>-80991689</v>
      </c>
      <c r="X1590" s="33">
        <v>45344</v>
      </c>
      <c r="Y1590" s="30"/>
    </row>
    <row r="1591" spans="1:25" ht="14.4">
      <c r="A1591" s="70">
        <v>2023</v>
      </c>
      <c r="B1591" s="71" t="s">
        <v>5284</v>
      </c>
      <c r="C1591" s="70" t="s">
        <v>190</v>
      </c>
      <c r="D1591" s="70" t="s">
        <v>21</v>
      </c>
      <c r="E1591" s="88" t="s">
        <v>125</v>
      </c>
      <c r="F1591" s="88" t="s">
        <v>5599</v>
      </c>
      <c r="G1591" s="70" t="s">
        <v>20</v>
      </c>
      <c r="H1591" s="108">
        <v>2247430</v>
      </c>
      <c r="I1591" s="108"/>
      <c r="J1591" s="108">
        <v>2543329</v>
      </c>
      <c r="K1591" s="108"/>
      <c r="L1591" s="108">
        <v>2865222</v>
      </c>
      <c r="M1591" s="108">
        <v>2812500</v>
      </c>
      <c r="N1591" s="67">
        <v>2622071</v>
      </c>
      <c r="O1591" s="107"/>
      <c r="P1591" s="108">
        <v>195697</v>
      </c>
      <c r="Q1591" s="108">
        <v>-1706385</v>
      </c>
      <c r="R1591" s="108">
        <v>7667512</v>
      </c>
      <c r="S1591" s="108">
        <v>5961127</v>
      </c>
      <c r="T1591" s="108">
        <v>214307</v>
      </c>
      <c r="U1591" s="201"/>
      <c r="V1591" s="108">
        <v>251278</v>
      </c>
      <c r="W1591" s="108">
        <v>128162</v>
      </c>
      <c r="X1591" s="32">
        <v>45308</v>
      </c>
      <c r="Y1591" s="30"/>
    </row>
    <row r="1592" spans="1:25" ht="14.4">
      <c r="A1592" s="70">
        <v>2023</v>
      </c>
      <c r="B1592" s="71" t="s">
        <v>1514</v>
      </c>
      <c r="C1592" s="70" t="s">
        <v>190</v>
      </c>
      <c r="D1592" s="70" t="s">
        <v>21</v>
      </c>
      <c r="E1592" s="72" t="s">
        <v>28</v>
      </c>
      <c r="F1592" s="73" t="s">
        <v>1513</v>
      </c>
      <c r="G1592" s="70" t="s">
        <v>20</v>
      </c>
      <c r="H1592" s="108">
        <v>9994514</v>
      </c>
      <c r="I1592" s="108">
        <v>-384791</v>
      </c>
      <c r="J1592" s="108">
        <v>32893450</v>
      </c>
      <c r="K1592" s="108">
        <v>27346968</v>
      </c>
      <c r="L1592" s="108">
        <v>44401017</v>
      </c>
      <c r="M1592" s="108">
        <v>35350299</v>
      </c>
      <c r="N1592" s="67">
        <v>14755108</v>
      </c>
      <c r="O1592" s="108"/>
      <c r="P1592" s="108">
        <v>2153480</v>
      </c>
      <c r="Q1592" s="108">
        <v>-21139210</v>
      </c>
      <c r="R1592" s="108">
        <v>96139052.829787254</v>
      </c>
      <c r="S1592" s="108">
        <v>74999842.829787254</v>
      </c>
      <c r="T1592" s="108">
        <v>3670642</v>
      </c>
      <c r="U1592" s="201"/>
      <c r="V1592" s="108">
        <v>3777424</v>
      </c>
      <c r="W1592" s="108">
        <v>-15565147</v>
      </c>
      <c r="X1592" s="32">
        <v>45322</v>
      </c>
      <c r="Y1592" s="10" t="s">
        <v>60</v>
      </c>
    </row>
    <row r="1593" spans="1:25" ht="14.4">
      <c r="A1593" s="70">
        <v>2023</v>
      </c>
      <c r="B1593" s="71" t="s">
        <v>1512</v>
      </c>
      <c r="C1593" s="70" t="s">
        <v>190</v>
      </c>
      <c r="D1593" s="70" t="s">
        <v>21</v>
      </c>
      <c r="E1593" s="72" t="s">
        <v>28</v>
      </c>
      <c r="F1593" s="73" t="s">
        <v>1511</v>
      </c>
      <c r="G1593" s="70" t="s">
        <v>20</v>
      </c>
      <c r="H1593" s="108">
        <v>3448705</v>
      </c>
      <c r="I1593" s="108">
        <v>-291261</v>
      </c>
      <c r="J1593" s="108">
        <v>8610074</v>
      </c>
      <c r="K1593" s="108">
        <v>8785441</v>
      </c>
      <c r="L1593" s="108">
        <v>12032929</v>
      </c>
      <c r="M1593" s="108">
        <v>10278970</v>
      </c>
      <c r="N1593" s="108">
        <v>8114843</v>
      </c>
      <c r="O1593" s="108"/>
      <c r="P1593" s="108">
        <v>4274264</v>
      </c>
      <c r="Q1593" s="108">
        <v>-6066441</v>
      </c>
      <c r="R1593" s="108">
        <v>24194181.990881462</v>
      </c>
      <c r="S1593" s="108">
        <v>18127740.990881462</v>
      </c>
      <c r="T1593" s="108">
        <v>849680</v>
      </c>
      <c r="U1593" s="201"/>
      <c r="V1593" s="108">
        <v>743564</v>
      </c>
      <c r="W1593" s="108">
        <v>-5396643</v>
      </c>
      <c r="X1593" s="33">
        <v>45322</v>
      </c>
      <c r="Y1593" s="30"/>
    </row>
    <row r="1594" spans="1:25" ht="14.4">
      <c r="A1594" s="70">
        <v>2023</v>
      </c>
      <c r="B1594" s="70" t="s">
        <v>5551</v>
      </c>
      <c r="C1594" s="70" t="s">
        <v>190</v>
      </c>
      <c r="D1594" s="70" t="s">
        <v>21</v>
      </c>
      <c r="E1594" s="72" t="s">
        <v>182</v>
      </c>
      <c r="F1594" s="73" t="s">
        <v>5552</v>
      </c>
      <c r="G1594" s="70" t="s">
        <v>20</v>
      </c>
      <c r="H1594" s="108">
        <v>542169</v>
      </c>
      <c r="I1594" s="108">
        <v>-5000</v>
      </c>
      <c r="J1594" s="108">
        <v>1017795</v>
      </c>
      <c r="K1594" s="108">
        <v>1686807</v>
      </c>
      <c r="L1594" s="108">
        <v>1088848</v>
      </c>
      <c r="M1594" s="108">
        <v>1047242</v>
      </c>
      <c r="N1594" s="67"/>
      <c r="O1594" s="67">
        <v>892072</v>
      </c>
      <c r="P1594" s="108">
        <v>185346</v>
      </c>
      <c r="Q1594" s="108">
        <v>-751363</v>
      </c>
      <c r="R1594" s="108">
        <v>3275795.0190221225</v>
      </c>
      <c r="S1594" s="108">
        <v>2524432.0190221225</v>
      </c>
      <c r="T1594" s="108">
        <v>98159</v>
      </c>
      <c r="U1594" s="201"/>
      <c r="V1594" s="108"/>
      <c r="W1594" s="108">
        <v>-673406</v>
      </c>
      <c r="X1594" s="13">
        <v>45320</v>
      </c>
      <c r="Y1594" s="30"/>
    </row>
    <row r="1595" spans="1:25" ht="14.4">
      <c r="A1595" s="70">
        <v>2023</v>
      </c>
      <c r="B1595" s="71" t="s">
        <v>1510</v>
      </c>
      <c r="C1595" s="70" t="s">
        <v>190</v>
      </c>
      <c r="D1595" s="70" t="s">
        <v>21</v>
      </c>
      <c r="E1595" s="72" t="s">
        <v>153</v>
      </c>
      <c r="F1595" s="73" t="s">
        <v>1509</v>
      </c>
      <c r="G1595" s="70" t="s">
        <v>20</v>
      </c>
      <c r="H1595" s="108">
        <v>21102974</v>
      </c>
      <c r="I1595" s="108"/>
      <c r="J1595" s="108">
        <v>74311418</v>
      </c>
      <c r="K1595" s="108">
        <v>22905106</v>
      </c>
      <c r="L1595" s="108">
        <v>111282955</v>
      </c>
      <c r="M1595" s="108">
        <v>85111151</v>
      </c>
      <c r="N1595" s="67">
        <v>45096816</v>
      </c>
      <c r="O1595" s="108"/>
      <c r="P1595" s="108">
        <v>14698530</v>
      </c>
      <c r="Q1595" s="108">
        <v>-45489488</v>
      </c>
      <c r="R1595" s="108">
        <v>203836974.65957451</v>
      </c>
      <c r="S1595" s="108">
        <v>158347486.65957451</v>
      </c>
      <c r="T1595" s="108">
        <v>7609558</v>
      </c>
      <c r="U1595" s="201"/>
      <c r="V1595" s="108">
        <v>15106362</v>
      </c>
      <c r="W1595" s="108">
        <v>-28258014</v>
      </c>
      <c r="X1595" s="32">
        <v>45239</v>
      </c>
      <c r="Y1595" s="30"/>
    </row>
    <row r="1596" spans="1:25" ht="14.4">
      <c r="A1596" s="70">
        <v>2023</v>
      </c>
      <c r="B1596" s="71" t="s">
        <v>1508</v>
      </c>
      <c r="C1596" s="70" t="s">
        <v>190</v>
      </c>
      <c r="D1596" s="70" t="s">
        <v>21</v>
      </c>
      <c r="E1596" s="72" t="s">
        <v>153</v>
      </c>
      <c r="F1596" s="73" t="s">
        <v>1507</v>
      </c>
      <c r="G1596" s="70" t="s">
        <v>20</v>
      </c>
      <c r="H1596" s="108">
        <v>9117357</v>
      </c>
      <c r="I1596" s="108"/>
      <c r="J1596" s="108">
        <v>41417069</v>
      </c>
      <c r="K1596" s="108">
        <v>11112311</v>
      </c>
      <c r="L1596" s="108">
        <v>49570241</v>
      </c>
      <c r="M1596" s="108">
        <v>42616965</v>
      </c>
      <c r="N1596" s="67">
        <v>14001962</v>
      </c>
      <c r="O1596" s="108"/>
      <c r="P1596" s="108">
        <v>2478412</v>
      </c>
      <c r="Q1596" s="108">
        <v>-22251073</v>
      </c>
      <c r="R1596" s="108">
        <v>101567901.76595747</v>
      </c>
      <c r="S1596" s="108">
        <v>79316828.765957475</v>
      </c>
      <c r="T1596" s="108">
        <v>4082449</v>
      </c>
      <c r="U1596" s="201"/>
      <c r="V1596" s="108">
        <v>4002691</v>
      </c>
      <c r="W1596" s="108">
        <v>-18352760</v>
      </c>
      <c r="X1596" s="32">
        <v>45308</v>
      </c>
      <c r="Y1596" s="10" t="s">
        <v>60</v>
      </c>
    </row>
    <row r="1597" spans="1:25" ht="14.4">
      <c r="A1597" s="95">
        <v>2023</v>
      </c>
      <c r="B1597" s="95" t="s">
        <v>1997</v>
      </c>
      <c r="C1597" s="95" t="s">
        <v>53</v>
      </c>
      <c r="D1597" s="95" t="s">
        <v>21</v>
      </c>
      <c r="E1597" s="96" t="s">
        <v>134</v>
      </c>
      <c r="F1597" s="99" t="s">
        <v>1996</v>
      </c>
      <c r="G1597" s="95" t="s">
        <v>20</v>
      </c>
      <c r="H1597" s="109">
        <v>42422069</v>
      </c>
      <c r="I1597" s="110">
        <v>-5899731</v>
      </c>
      <c r="J1597" s="110">
        <v>70676546</v>
      </c>
      <c r="K1597" s="110">
        <v>48344257</v>
      </c>
      <c r="L1597" s="109">
        <v>122508564</v>
      </c>
      <c r="M1597" s="110">
        <v>80629715</v>
      </c>
      <c r="N1597" s="107"/>
      <c r="O1597" s="108">
        <v>47788882</v>
      </c>
      <c r="P1597" s="110">
        <v>2585191</v>
      </c>
      <c r="Q1597" s="109">
        <v>-157615691</v>
      </c>
      <c r="R1597" s="109">
        <v>561779018.53072619</v>
      </c>
      <c r="S1597" s="109">
        <v>404163327.53072625</v>
      </c>
      <c r="T1597" s="109">
        <v>15302109</v>
      </c>
      <c r="U1597" s="198"/>
      <c r="V1597" s="110">
        <v>24806583</v>
      </c>
      <c r="W1597" s="110">
        <v>-16320573</v>
      </c>
      <c r="X1597" s="13">
        <v>45289</v>
      </c>
      <c r="Y1597" s="10"/>
    </row>
    <row r="1598" spans="1:25" ht="14.4">
      <c r="A1598" s="70">
        <v>2023</v>
      </c>
      <c r="B1598" s="71" t="s">
        <v>1506</v>
      </c>
      <c r="C1598" s="70" t="s">
        <v>190</v>
      </c>
      <c r="D1598" s="70" t="s">
        <v>21</v>
      </c>
      <c r="E1598" s="72" t="s">
        <v>134</v>
      </c>
      <c r="F1598" s="73" t="s">
        <v>1505</v>
      </c>
      <c r="G1598" s="70" t="s">
        <v>20</v>
      </c>
      <c r="H1598" s="108">
        <v>21566034</v>
      </c>
      <c r="I1598" s="108">
        <v>-131461</v>
      </c>
      <c r="J1598" s="108">
        <v>89458992</v>
      </c>
      <c r="K1598" s="108">
        <v>23014052</v>
      </c>
      <c r="L1598" s="108">
        <v>111812736</v>
      </c>
      <c r="M1598" s="108">
        <v>99576813</v>
      </c>
      <c r="N1598" s="108">
        <v>33425032</v>
      </c>
      <c r="O1598" s="108"/>
      <c r="P1598" s="108">
        <v>4601283</v>
      </c>
      <c r="Q1598" s="108">
        <v>-64443701</v>
      </c>
      <c r="R1598" s="108">
        <v>289905978.77192986</v>
      </c>
      <c r="S1598" s="108">
        <v>225462277.77192986</v>
      </c>
      <c r="T1598" s="108">
        <v>9939720</v>
      </c>
      <c r="U1598" s="201"/>
      <c r="V1598" s="108">
        <v>10760969</v>
      </c>
      <c r="W1598" s="108">
        <v>-10846031</v>
      </c>
      <c r="X1598" s="13">
        <v>45350</v>
      </c>
      <c r="Y1598" s="10"/>
    </row>
    <row r="1599" spans="1:25" ht="14.4">
      <c r="A1599" s="70">
        <v>2023</v>
      </c>
      <c r="B1599" s="70" t="s">
        <v>1995</v>
      </c>
      <c r="C1599" s="70" t="s">
        <v>53</v>
      </c>
      <c r="D1599" s="70" t="s">
        <v>21</v>
      </c>
      <c r="E1599" s="72" t="s">
        <v>36</v>
      </c>
      <c r="F1599" s="73" t="s">
        <v>1994</v>
      </c>
      <c r="G1599" s="70" t="s">
        <v>20</v>
      </c>
      <c r="H1599" s="108">
        <v>31522198</v>
      </c>
      <c r="I1599" s="108">
        <v>-12980586</v>
      </c>
      <c r="J1599" s="108">
        <v>62203616</v>
      </c>
      <c r="K1599" s="108">
        <v>145707892</v>
      </c>
      <c r="L1599" s="108">
        <v>171575459</v>
      </c>
      <c r="M1599" s="108">
        <v>56406709</v>
      </c>
      <c r="N1599" s="67"/>
      <c r="O1599" s="67">
        <v>34333992</v>
      </c>
      <c r="P1599" s="108">
        <v>5420273</v>
      </c>
      <c r="Q1599" s="108">
        <v>-49186946</v>
      </c>
      <c r="R1599" s="108">
        <v>256700581</v>
      </c>
      <c r="S1599" s="108">
        <v>207513635</v>
      </c>
      <c r="T1599" s="108">
        <v>7845728</v>
      </c>
      <c r="U1599" s="201">
        <v>23343176</v>
      </c>
      <c r="V1599" s="108">
        <v>51370888</v>
      </c>
      <c r="W1599" s="108">
        <v>60303301</v>
      </c>
      <c r="X1599" s="13">
        <v>45278</v>
      </c>
      <c r="Y1599" s="10" t="s">
        <v>60</v>
      </c>
    </row>
    <row r="1600" spans="1:25" ht="14.4">
      <c r="A1600" s="70">
        <v>2023</v>
      </c>
      <c r="B1600" s="71" t="s">
        <v>1504</v>
      </c>
      <c r="C1600" s="70" t="s">
        <v>190</v>
      </c>
      <c r="D1600" s="70" t="s">
        <v>21</v>
      </c>
      <c r="E1600" s="72" t="s">
        <v>36</v>
      </c>
      <c r="F1600" s="73" t="s">
        <v>1503</v>
      </c>
      <c r="G1600" s="70" t="s">
        <v>20</v>
      </c>
      <c r="H1600" s="108">
        <v>9273957</v>
      </c>
      <c r="I1600" s="108"/>
      <c r="J1600" s="108">
        <v>132875038</v>
      </c>
      <c r="K1600" s="108">
        <v>102758674</v>
      </c>
      <c r="L1600" s="108">
        <v>157826140</v>
      </c>
      <c r="M1600" s="108">
        <v>138769931</v>
      </c>
      <c r="N1600" s="67">
        <v>4662099</v>
      </c>
      <c r="O1600" s="67">
        <v>816296</v>
      </c>
      <c r="P1600" s="108">
        <v>17868369</v>
      </c>
      <c r="Q1600" s="108">
        <v>-90569380</v>
      </c>
      <c r="R1600" s="108">
        <v>420346969</v>
      </c>
      <c r="S1600" s="108">
        <v>329777589</v>
      </c>
      <c r="T1600" s="108">
        <v>12687537</v>
      </c>
      <c r="U1600" s="201"/>
      <c r="V1600" s="108">
        <v>10579589</v>
      </c>
      <c r="W1600" s="108">
        <v>-138550563</v>
      </c>
      <c r="X1600" s="33">
        <v>45303</v>
      </c>
      <c r="Y1600" s="10" t="s">
        <v>60</v>
      </c>
    </row>
    <row r="1601" spans="1:25" ht="14.4">
      <c r="A1601" s="70">
        <v>2023</v>
      </c>
      <c r="B1601" s="71" t="s">
        <v>1502</v>
      </c>
      <c r="C1601" s="70" t="s">
        <v>190</v>
      </c>
      <c r="D1601" s="70" t="s">
        <v>21</v>
      </c>
      <c r="E1601" s="72" t="s">
        <v>290</v>
      </c>
      <c r="F1601" s="73" t="s">
        <v>1501</v>
      </c>
      <c r="G1601" s="70" t="s">
        <v>20</v>
      </c>
      <c r="H1601" s="108">
        <v>6882335</v>
      </c>
      <c r="I1601" s="108"/>
      <c r="J1601" s="108">
        <v>15196350</v>
      </c>
      <c r="K1601" s="108">
        <v>17947914</v>
      </c>
      <c r="L1601" s="108">
        <v>18220914</v>
      </c>
      <c r="M1601" s="108">
        <v>16994295</v>
      </c>
      <c r="N1601" s="67"/>
      <c r="O1601" s="67">
        <v>7448150</v>
      </c>
      <c r="P1601" s="108">
        <v>964144</v>
      </c>
      <c r="Q1601" s="108">
        <v>-10355430</v>
      </c>
      <c r="R1601" s="108">
        <v>44798658.447231233</v>
      </c>
      <c r="S1601" s="108">
        <v>34443228.447231233</v>
      </c>
      <c r="T1601" s="108">
        <v>1535966</v>
      </c>
      <c r="U1601" s="201"/>
      <c r="V1601" s="108">
        <v>2424558</v>
      </c>
      <c r="W1601" s="108">
        <v>-4796420</v>
      </c>
      <c r="X1601" s="13">
        <v>45303</v>
      </c>
      <c r="Y1601" s="10" t="s">
        <v>60</v>
      </c>
    </row>
    <row r="1602" spans="1:25" ht="14.4">
      <c r="A1602" s="70">
        <v>2023</v>
      </c>
      <c r="B1602" s="71" t="s">
        <v>1500</v>
      </c>
      <c r="C1602" s="70" t="s">
        <v>190</v>
      </c>
      <c r="D1602" s="70" t="s">
        <v>21</v>
      </c>
      <c r="E1602" s="72" t="s">
        <v>65</v>
      </c>
      <c r="F1602" s="73" t="s">
        <v>1499</v>
      </c>
      <c r="G1602" s="70" t="s">
        <v>20</v>
      </c>
      <c r="H1602" s="108">
        <v>3854792</v>
      </c>
      <c r="I1602" s="108">
        <v>-85000</v>
      </c>
      <c r="J1602" s="108">
        <v>8591869</v>
      </c>
      <c r="K1602" s="108">
        <v>5535902</v>
      </c>
      <c r="L1602" s="108">
        <v>10776363</v>
      </c>
      <c r="M1602" s="108">
        <v>10244539</v>
      </c>
      <c r="N1602" s="108">
        <v>6013279</v>
      </c>
      <c r="O1602" s="108"/>
      <c r="P1602" s="108">
        <v>1092751</v>
      </c>
      <c r="Q1602" s="108">
        <v>-5607663</v>
      </c>
      <c r="R1602" s="108">
        <v>25396999</v>
      </c>
      <c r="S1602" s="108">
        <v>19789336</v>
      </c>
      <c r="T1602" s="108">
        <v>843981</v>
      </c>
      <c r="U1602" s="201"/>
      <c r="V1602" s="108"/>
      <c r="W1602" s="108">
        <v>-276549</v>
      </c>
      <c r="X1602" s="13">
        <v>45280</v>
      </c>
      <c r="Y1602" s="10" t="s">
        <v>60</v>
      </c>
    </row>
    <row r="1603" spans="1:25" ht="14.4">
      <c r="A1603" s="70">
        <v>2023</v>
      </c>
      <c r="B1603" s="70" t="s">
        <v>5448</v>
      </c>
      <c r="C1603" s="70" t="s">
        <v>190</v>
      </c>
      <c r="D1603" s="70" t="s">
        <v>21</v>
      </c>
      <c r="E1603" s="72" t="s">
        <v>27</v>
      </c>
      <c r="F1603" s="73" t="s">
        <v>5449</v>
      </c>
      <c r="G1603" s="70" t="s">
        <v>20</v>
      </c>
      <c r="H1603" s="108">
        <v>7629036</v>
      </c>
      <c r="I1603" s="108">
        <v>-106111</v>
      </c>
      <c r="J1603" s="108">
        <v>11567163</v>
      </c>
      <c r="K1603" s="108">
        <v>40108000</v>
      </c>
      <c r="L1603" s="108">
        <v>15020000</v>
      </c>
      <c r="M1603" s="108">
        <v>13074907</v>
      </c>
      <c r="N1603" s="108">
        <v>9361780</v>
      </c>
      <c r="O1603" s="108"/>
      <c r="P1603" s="108">
        <v>670459</v>
      </c>
      <c r="Q1603" s="108">
        <v>-8063000</v>
      </c>
      <c r="R1603" s="108">
        <v>35313859.649122812</v>
      </c>
      <c r="S1603" s="108">
        <v>27250859.649122812</v>
      </c>
      <c r="T1603" s="108">
        <v>1306000</v>
      </c>
      <c r="U1603" s="201"/>
      <c r="V1603" s="108">
        <v>2046000</v>
      </c>
      <c r="W1603" s="108">
        <v>-15966000</v>
      </c>
      <c r="X1603" s="32">
        <v>45351</v>
      </c>
      <c r="Y1603" s="10" t="s">
        <v>60</v>
      </c>
    </row>
    <row r="1604" spans="1:25" ht="14.4">
      <c r="A1604" s="70">
        <v>2023</v>
      </c>
      <c r="B1604" s="71" t="s">
        <v>1498</v>
      </c>
      <c r="C1604" s="70" t="s">
        <v>190</v>
      </c>
      <c r="D1604" s="70" t="s">
        <v>21</v>
      </c>
      <c r="E1604" s="72" t="s">
        <v>195</v>
      </c>
      <c r="F1604" s="73" t="s">
        <v>1497</v>
      </c>
      <c r="G1604" s="70" t="s">
        <v>20</v>
      </c>
      <c r="H1604" s="108">
        <v>1419074</v>
      </c>
      <c r="I1604" s="108">
        <v>-279</v>
      </c>
      <c r="J1604" s="108">
        <v>5562018</v>
      </c>
      <c r="K1604" s="108">
        <v>4293046</v>
      </c>
      <c r="L1604" s="108">
        <v>6904211</v>
      </c>
      <c r="M1604" s="108">
        <v>6578960</v>
      </c>
      <c r="N1604" s="107"/>
      <c r="O1604" s="67">
        <v>2819700</v>
      </c>
      <c r="P1604" s="108">
        <v>364842</v>
      </c>
      <c r="Q1604" s="108">
        <v>-3648886</v>
      </c>
      <c r="R1604" s="108">
        <v>16661701.810624212</v>
      </c>
      <c r="S1604" s="108">
        <v>13012815.810624212</v>
      </c>
      <c r="T1604" s="108">
        <v>551311</v>
      </c>
      <c r="U1604" s="201"/>
      <c r="V1604" s="108"/>
      <c r="W1604" s="108">
        <v>-1600951</v>
      </c>
      <c r="X1604" s="32">
        <v>45271</v>
      </c>
      <c r="Y1604" s="10" t="s">
        <v>60</v>
      </c>
    </row>
    <row r="1605" spans="1:25" ht="14.4">
      <c r="A1605" s="137">
        <v>2023</v>
      </c>
      <c r="B1605" s="141" t="s">
        <v>1496</v>
      </c>
      <c r="C1605" s="137" t="s">
        <v>190</v>
      </c>
      <c r="D1605" s="137" t="s">
        <v>21</v>
      </c>
      <c r="E1605" s="137" t="s">
        <v>74</v>
      </c>
      <c r="F1605" s="87" t="s">
        <v>1495</v>
      </c>
      <c r="G1605" s="137" t="s">
        <v>20</v>
      </c>
      <c r="H1605" s="138">
        <v>7998674</v>
      </c>
      <c r="I1605" s="138">
        <v>-1500000</v>
      </c>
      <c r="J1605" s="138">
        <v>58847562</v>
      </c>
      <c r="K1605" s="138">
        <v>30090294</v>
      </c>
      <c r="L1605" s="138">
        <v>78169942</v>
      </c>
      <c r="M1605" s="138">
        <v>65150295</v>
      </c>
      <c r="N1605" s="142">
        <v>16562788</v>
      </c>
      <c r="O1605" s="138"/>
      <c r="P1605" s="138">
        <v>4104630</v>
      </c>
      <c r="Q1605" s="138">
        <v>-40764291</v>
      </c>
      <c r="R1605" s="138">
        <v>182127183.02127665</v>
      </c>
      <c r="S1605" s="138">
        <v>141362892.02127665</v>
      </c>
      <c r="T1605" s="138">
        <v>6823569</v>
      </c>
      <c r="U1605" s="201"/>
      <c r="V1605" s="138"/>
      <c r="W1605" s="108">
        <v>-23671662</v>
      </c>
      <c r="X1605" s="51">
        <v>45271</v>
      </c>
      <c r="Y1605" s="132" t="s">
        <v>60</v>
      </c>
    </row>
    <row r="1606" spans="1:25" ht="14.4">
      <c r="A1606" s="82">
        <v>2023</v>
      </c>
      <c r="B1606" s="70" t="s">
        <v>2088</v>
      </c>
      <c r="C1606" s="70" t="s">
        <v>53</v>
      </c>
      <c r="D1606" s="70" t="s">
        <v>21</v>
      </c>
      <c r="E1606" s="78" t="s">
        <v>100</v>
      </c>
      <c r="F1606" s="78" t="s">
        <v>5515</v>
      </c>
      <c r="G1606" s="70" t="s">
        <v>20</v>
      </c>
      <c r="H1606" s="67">
        <v>13768082</v>
      </c>
      <c r="I1606" s="67">
        <v>-338732</v>
      </c>
      <c r="J1606" s="67">
        <v>9214985</v>
      </c>
      <c r="K1606" s="108">
        <v>4079985</v>
      </c>
      <c r="L1606" s="108">
        <v>16491685</v>
      </c>
      <c r="M1606" s="67">
        <v>11542541</v>
      </c>
      <c r="N1606" s="107"/>
      <c r="O1606" s="108">
        <v>13230988</v>
      </c>
      <c r="P1606" s="67">
        <v>835601</v>
      </c>
      <c r="Q1606" s="108">
        <v>-2888246</v>
      </c>
      <c r="R1606" s="108">
        <v>12385274.442538595</v>
      </c>
      <c r="S1606" s="108">
        <v>9497028.4425385948</v>
      </c>
      <c r="T1606" s="67">
        <v>385447</v>
      </c>
      <c r="U1606" s="201"/>
      <c r="V1606" s="67">
        <v>2732118</v>
      </c>
      <c r="W1606" s="67">
        <v>11801639</v>
      </c>
      <c r="X1606" s="13">
        <v>45273</v>
      </c>
      <c r="Y1606" s="10"/>
    </row>
    <row r="1607" spans="1:25" ht="14.4">
      <c r="A1607" s="70">
        <v>2023</v>
      </c>
      <c r="B1607" s="71" t="s">
        <v>1494</v>
      </c>
      <c r="C1607" s="70" t="s">
        <v>190</v>
      </c>
      <c r="D1607" s="70" t="s">
        <v>21</v>
      </c>
      <c r="E1607" s="72" t="s">
        <v>100</v>
      </c>
      <c r="F1607" s="73" t="s">
        <v>1493</v>
      </c>
      <c r="G1607" s="70" t="s">
        <v>20</v>
      </c>
      <c r="H1607" s="108">
        <v>3501064</v>
      </c>
      <c r="I1607" s="108">
        <v>-104100</v>
      </c>
      <c r="J1607" s="108">
        <v>15358657</v>
      </c>
      <c r="K1607" s="108">
        <v>15781376</v>
      </c>
      <c r="L1607" s="108">
        <v>17816408</v>
      </c>
      <c r="M1607" s="108">
        <v>16612468</v>
      </c>
      <c r="N1607" s="108"/>
      <c r="O1607" s="108">
        <v>5802310</v>
      </c>
      <c r="P1607" s="108">
        <v>1031919</v>
      </c>
      <c r="Q1607" s="108">
        <v>-11262060</v>
      </c>
      <c r="R1607" s="108">
        <v>48809429.82456141</v>
      </c>
      <c r="S1607" s="108">
        <v>37547369.82456141</v>
      </c>
      <c r="T1607" s="108">
        <v>1664444</v>
      </c>
      <c r="U1607" s="201">
        <v>-386.90489399643354</v>
      </c>
      <c r="V1607" s="108">
        <v>41160.095106003566</v>
      </c>
      <c r="W1607" s="108">
        <v>-10305195</v>
      </c>
      <c r="X1607" s="13">
        <v>45280</v>
      </c>
      <c r="Y1607" s="10" t="s">
        <v>60</v>
      </c>
    </row>
    <row r="1608" spans="1:25" ht="14.4">
      <c r="A1608" s="137">
        <v>2023</v>
      </c>
      <c r="B1608" s="137" t="s">
        <v>1991</v>
      </c>
      <c r="C1608" s="137" t="s">
        <v>53</v>
      </c>
      <c r="D1608" s="137" t="s">
        <v>21</v>
      </c>
      <c r="E1608" s="137" t="s">
        <v>134</v>
      </c>
      <c r="F1608" s="87" t="s">
        <v>1990</v>
      </c>
      <c r="G1608" s="137" t="s">
        <v>20</v>
      </c>
      <c r="H1608" s="138">
        <v>55889959</v>
      </c>
      <c r="I1608" s="138">
        <v>-1348948</v>
      </c>
      <c r="J1608" s="138">
        <v>79129825</v>
      </c>
      <c r="K1608" s="138">
        <v>106345385</v>
      </c>
      <c r="L1608" s="138">
        <v>124182277</v>
      </c>
      <c r="M1608" s="138">
        <v>94795381</v>
      </c>
      <c r="N1608" s="142">
        <v>7119544</v>
      </c>
      <c r="O1608" s="142">
        <v>50589877</v>
      </c>
      <c r="P1608" s="138">
        <v>6493811</v>
      </c>
      <c r="Q1608" s="138">
        <v>-51330534</v>
      </c>
      <c r="R1608" s="138">
        <v>428339474</v>
      </c>
      <c r="S1608" s="138">
        <v>377008940</v>
      </c>
      <c r="T1608" s="138">
        <v>4003016</v>
      </c>
      <c r="U1608" s="201">
        <v>2702396</v>
      </c>
      <c r="V1608" s="138">
        <v>7604098</v>
      </c>
      <c r="W1608" s="108">
        <v>-37846745</v>
      </c>
      <c r="X1608" s="51">
        <v>45300</v>
      </c>
      <c r="Y1608" s="132" t="s">
        <v>60</v>
      </c>
    </row>
    <row r="1609" spans="1:25" ht="14.4">
      <c r="A1609" s="70">
        <v>2023</v>
      </c>
      <c r="B1609" s="71" t="s">
        <v>1492</v>
      </c>
      <c r="C1609" s="70" t="s">
        <v>190</v>
      </c>
      <c r="D1609" s="70" t="s">
        <v>21</v>
      </c>
      <c r="E1609" s="72" t="s">
        <v>134</v>
      </c>
      <c r="F1609" s="73" t="s">
        <v>1491</v>
      </c>
      <c r="G1609" s="70" t="s">
        <v>20</v>
      </c>
      <c r="H1609" s="108">
        <v>18312830</v>
      </c>
      <c r="I1609" s="108"/>
      <c r="J1609" s="108">
        <v>74120333</v>
      </c>
      <c r="K1609" s="108">
        <v>56660705</v>
      </c>
      <c r="L1609" s="108">
        <v>99844471</v>
      </c>
      <c r="M1609" s="108">
        <v>92040353</v>
      </c>
      <c r="N1609" s="67"/>
      <c r="O1609" s="67">
        <v>37928239</v>
      </c>
      <c r="P1609" s="108">
        <v>7532222</v>
      </c>
      <c r="Q1609" s="108">
        <v>-48728223</v>
      </c>
      <c r="R1609" s="108">
        <v>223654876</v>
      </c>
      <c r="S1609" s="108">
        <v>174926653</v>
      </c>
      <c r="T1609" s="108">
        <v>7792927</v>
      </c>
      <c r="U1609" s="201"/>
      <c r="V1609" s="108">
        <v>10718534</v>
      </c>
      <c r="W1609" s="108">
        <v>-31758049</v>
      </c>
      <c r="X1609" s="13">
        <v>45314</v>
      </c>
      <c r="Y1609" s="30"/>
    </row>
    <row r="1610" spans="1:25" ht="14.4">
      <c r="A1610" s="143">
        <v>2023</v>
      </c>
      <c r="B1610" s="143" t="s">
        <v>1989</v>
      </c>
      <c r="C1610" s="143" t="s">
        <v>53</v>
      </c>
      <c r="D1610" s="143" t="s">
        <v>21</v>
      </c>
      <c r="E1610" s="143" t="s">
        <v>34</v>
      </c>
      <c r="F1610" s="144" t="s">
        <v>1988</v>
      </c>
      <c r="G1610" s="143" t="s">
        <v>20</v>
      </c>
      <c r="H1610" s="145">
        <v>122015000</v>
      </c>
      <c r="I1610" s="146">
        <v>-12824000</v>
      </c>
      <c r="J1610" s="145">
        <v>192820000</v>
      </c>
      <c r="K1610" s="145">
        <v>323782000</v>
      </c>
      <c r="L1610" s="145">
        <v>645769000</v>
      </c>
      <c r="M1610" s="145">
        <v>216163000</v>
      </c>
      <c r="N1610" s="138">
        <v>16992000</v>
      </c>
      <c r="O1610" s="138">
        <v>136593000</v>
      </c>
      <c r="P1610" s="145">
        <v>33925000</v>
      </c>
      <c r="Q1610" s="145">
        <v>-405897000</v>
      </c>
      <c r="R1610" s="145">
        <v>1693917000</v>
      </c>
      <c r="S1610" s="145">
        <v>1288020000</v>
      </c>
      <c r="T1610" s="145">
        <v>43598000</v>
      </c>
      <c r="U1610" s="198">
        <v>54333000</v>
      </c>
      <c r="V1610" s="146">
        <v>77827000</v>
      </c>
      <c r="W1610" s="169">
        <v>85053000</v>
      </c>
      <c r="X1610" s="126">
        <v>45350</v>
      </c>
      <c r="Y1610" s="132" t="s">
        <v>60</v>
      </c>
    </row>
    <row r="1611" spans="1:25" ht="14.4">
      <c r="A1611" s="70">
        <v>2023</v>
      </c>
      <c r="B1611" s="71" t="s">
        <v>1490</v>
      </c>
      <c r="C1611" s="70" t="s">
        <v>190</v>
      </c>
      <c r="D1611" s="70" t="s">
        <v>21</v>
      </c>
      <c r="E1611" s="72" t="s">
        <v>34</v>
      </c>
      <c r="F1611" s="73" t="s">
        <v>1489</v>
      </c>
      <c r="G1611" s="70" t="s">
        <v>20</v>
      </c>
      <c r="H1611" s="108">
        <v>32530763</v>
      </c>
      <c r="I1611" s="108">
        <v>-159821</v>
      </c>
      <c r="J1611" s="108">
        <v>207123765</v>
      </c>
      <c r="K1611" s="108">
        <v>172735169</v>
      </c>
      <c r="L1611" s="108">
        <v>284374095</v>
      </c>
      <c r="M1611" s="108">
        <v>240664757</v>
      </c>
      <c r="N1611" s="108">
        <v>82633555</v>
      </c>
      <c r="O1611" s="108"/>
      <c r="P1611" s="108">
        <v>27903334</v>
      </c>
      <c r="Q1611" s="108">
        <v>-155213978</v>
      </c>
      <c r="R1611" s="108">
        <v>689022537</v>
      </c>
      <c r="S1611" s="108">
        <v>533808559</v>
      </c>
      <c r="T1611" s="108">
        <v>23687963</v>
      </c>
      <c r="U1611" s="201">
        <v>1331805</v>
      </c>
      <c r="V1611" s="108">
        <v>74494162</v>
      </c>
      <c r="W1611" s="108">
        <v>-208935986</v>
      </c>
      <c r="X1611" s="13">
        <v>44903</v>
      </c>
      <c r="Y1611" s="10" t="s">
        <v>60</v>
      </c>
    </row>
    <row r="1612" spans="1:25" ht="14.4">
      <c r="A1612" s="70">
        <v>2023</v>
      </c>
      <c r="B1612" s="70" t="s">
        <v>1987</v>
      </c>
      <c r="C1612" s="70" t="s">
        <v>53</v>
      </c>
      <c r="D1612" s="70" t="s">
        <v>21</v>
      </c>
      <c r="E1612" s="72" t="s">
        <v>27</v>
      </c>
      <c r="F1612" s="73" t="s">
        <v>1986</v>
      </c>
      <c r="G1612" s="70" t="s">
        <v>20</v>
      </c>
      <c r="H1612" s="108">
        <v>37118444</v>
      </c>
      <c r="I1612" s="108">
        <v>-9642124</v>
      </c>
      <c r="J1612" s="108">
        <v>68245992</v>
      </c>
      <c r="K1612" s="108">
        <v>117198220</v>
      </c>
      <c r="L1612" s="108">
        <v>147892261</v>
      </c>
      <c r="M1612" s="108">
        <v>83581776</v>
      </c>
      <c r="N1612" s="67"/>
      <c r="O1612" s="67">
        <v>53867461</v>
      </c>
      <c r="P1612" s="108">
        <v>5991941</v>
      </c>
      <c r="Q1612" s="108">
        <v>-86723644</v>
      </c>
      <c r="R1612" s="108">
        <v>215652205</v>
      </c>
      <c r="S1612" s="108">
        <v>128928561</v>
      </c>
      <c r="T1612" s="108">
        <v>9730603</v>
      </c>
      <c r="U1612" s="201">
        <v>27115812</v>
      </c>
      <c r="V1612" s="108">
        <v>47002195</v>
      </c>
      <c r="W1612" s="108">
        <v>35322893</v>
      </c>
      <c r="X1612" s="13">
        <v>45264</v>
      </c>
      <c r="Y1612" s="30"/>
    </row>
    <row r="1613" spans="1:25" ht="14.4">
      <c r="A1613" s="70">
        <v>2023</v>
      </c>
      <c r="B1613" s="71" t="s">
        <v>1488</v>
      </c>
      <c r="C1613" s="70" t="s">
        <v>190</v>
      </c>
      <c r="D1613" s="70" t="s">
        <v>21</v>
      </c>
      <c r="E1613" s="72" t="s">
        <v>27</v>
      </c>
      <c r="F1613" s="73" t="s">
        <v>1487</v>
      </c>
      <c r="G1613" s="70" t="s">
        <v>20</v>
      </c>
      <c r="H1613" s="108">
        <v>11019341</v>
      </c>
      <c r="I1613" s="108"/>
      <c r="J1613" s="108">
        <v>49251936</v>
      </c>
      <c r="K1613" s="108">
        <v>166708238</v>
      </c>
      <c r="L1613" s="108">
        <v>65433554</v>
      </c>
      <c r="M1613" s="108">
        <v>51887023</v>
      </c>
      <c r="N1613" s="107"/>
      <c r="O1613" s="108">
        <v>15848820</v>
      </c>
      <c r="P1613" s="108">
        <v>1503690</v>
      </c>
      <c r="Q1613" s="108">
        <v>-33864414</v>
      </c>
      <c r="R1613" s="108">
        <v>156729379.85477883</v>
      </c>
      <c r="S1613" s="108">
        <v>122864965.85477883</v>
      </c>
      <c r="T1613" s="108">
        <v>5461804</v>
      </c>
      <c r="U1613" s="201"/>
      <c r="V1613" s="108">
        <v>9360011</v>
      </c>
      <c r="W1613" s="108">
        <v>-25512175</v>
      </c>
      <c r="X1613" s="32">
        <v>45238</v>
      </c>
      <c r="Y1613" s="10"/>
    </row>
    <row r="1614" spans="1:25" ht="14.4">
      <c r="A1614" s="70">
        <v>2023</v>
      </c>
      <c r="B1614" s="71" t="s">
        <v>1486</v>
      </c>
      <c r="C1614" s="70" t="s">
        <v>190</v>
      </c>
      <c r="D1614" s="70" t="s">
        <v>21</v>
      </c>
      <c r="E1614" s="72" t="s">
        <v>149</v>
      </c>
      <c r="F1614" s="73" t="s">
        <v>1485</v>
      </c>
      <c r="G1614" s="70" t="s">
        <v>20</v>
      </c>
      <c r="H1614" s="108">
        <v>16358979</v>
      </c>
      <c r="I1614" s="108">
        <v>-15826</v>
      </c>
      <c r="J1614" s="108">
        <v>82969790</v>
      </c>
      <c r="K1614" s="108">
        <v>10148383</v>
      </c>
      <c r="L1614" s="108">
        <v>100333796</v>
      </c>
      <c r="M1614" s="108">
        <v>95440341</v>
      </c>
      <c r="N1614" s="107"/>
      <c r="O1614" s="67">
        <v>35139997</v>
      </c>
      <c r="P1614" s="108">
        <v>5606540</v>
      </c>
      <c r="Q1614" s="108">
        <v>-57754075</v>
      </c>
      <c r="R1614" s="108">
        <v>258712868.74735808</v>
      </c>
      <c r="S1614" s="108">
        <v>200958793.74735808</v>
      </c>
      <c r="T1614" s="108">
        <v>9003513</v>
      </c>
      <c r="U1614" s="201">
        <v>865971</v>
      </c>
      <c r="V1614" s="108">
        <v>2824938</v>
      </c>
      <c r="W1614" s="108">
        <v>-23855455</v>
      </c>
      <c r="X1614" s="13">
        <v>45260</v>
      </c>
      <c r="Y1614" s="10" t="s">
        <v>60</v>
      </c>
    </row>
    <row r="1615" spans="1:25" ht="14.4">
      <c r="A1615" s="70">
        <v>2023</v>
      </c>
      <c r="B1615" s="71" t="s">
        <v>1678</v>
      </c>
      <c r="C1615" s="70" t="s">
        <v>55</v>
      </c>
      <c r="D1615" s="70" t="s">
        <v>21</v>
      </c>
      <c r="E1615" s="72" t="s">
        <v>178</v>
      </c>
      <c r="F1615" s="73" t="s">
        <v>57</v>
      </c>
      <c r="G1615" s="70" t="s">
        <v>20</v>
      </c>
      <c r="H1615" s="108">
        <v>69546362</v>
      </c>
      <c r="I1615" s="108">
        <v>-14747277</v>
      </c>
      <c r="J1615" s="108">
        <v>198009798</v>
      </c>
      <c r="K1615" s="108">
        <v>165289526</v>
      </c>
      <c r="L1615" s="108">
        <v>564924008</v>
      </c>
      <c r="M1615" s="108">
        <v>210211427</v>
      </c>
      <c r="N1615" s="67">
        <v>29323037</v>
      </c>
      <c r="O1615" s="67">
        <v>128643248</v>
      </c>
      <c r="P1615" s="108">
        <v>46245131</v>
      </c>
      <c r="Q1615" s="108">
        <v>-325933719</v>
      </c>
      <c r="R1615" s="108">
        <v>1126569576</v>
      </c>
      <c r="S1615" s="108">
        <v>800635857</v>
      </c>
      <c r="T1615" s="108">
        <v>39811830</v>
      </c>
      <c r="U1615" s="201">
        <v>10584764</v>
      </c>
      <c r="V1615" s="108">
        <v>66140662</v>
      </c>
      <c r="W1615" s="108">
        <v>-71714042</v>
      </c>
      <c r="X1615" s="38">
        <v>45274</v>
      </c>
      <c r="Y1615" s="10" t="s">
        <v>60</v>
      </c>
    </row>
    <row r="1616" spans="1:25" ht="14.4">
      <c r="A1616" s="70">
        <v>2023</v>
      </c>
      <c r="B1616" s="71" t="s">
        <v>179</v>
      </c>
      <c r="C1616" s="70" t="s">
        <v>54</v>
      </c>
      <c r="D1616" s="70" t="s">
        <v>21</v>
      </c>
      <c r="E1616" s="72" t="s">
        <v>178</v>
      </c>
      <c r="F1616" s="73">
        <v>99010</v>
      </c>
      <c r="G1616" s="70" t="s">
        <v>20</v>
      </c>
      <c r="H1616" s="108">
        <v>436526</v>
      </c>
      <c r="I1616" s="108"/>
      <c r="J1616" s="108">
        <v>3928819</v>
      </c>
      <c r="K1616" s="108">
        <v>57522</v>
      </c>
      <c r="L1616" s="108">
        <v>37045645</v>
      </c>
      <c r="M1616" s="108">
        <v>3204542</v>
      </c>
      <c r="N1616" s="107"/>
      <c r="O1616" s="108">
        <v>240412</v>
      </c>
      <c r="P1616" s="108">
        <v>537492</v>
      </c>
      <c r="Q1616" s="108">
        <v>-1263122</v>
      </c>
      <c r="R1616" s="108">
        <v>6575336</v>
      </c>
      <c r="S1616" s="108">
        <v>5312214</v>
      </c>
      <c r="T1616" s="108">
        <v>202195</v>
      </c>
      <c r="U1616" s="201">
        <v>316841</v>
      </c>
      <c r="V1616" s="108">
        <v>1166695</v>
      </c>
      <c r="W1616" s="108">
        <v>19793771</v>
      </c>
      <c r="X1616" s="13">
        <v>45279</v>
      </c>
      <c r="Y1616" s="30"/>
    </row>
    <row r="1617" spans="1:25" ht="14.4">
      <c r="A1617" s="137">
        <v>2023</v>
      </c>
      <c r="B1617" s="137" t="s">
        <v>1484</v>
      </c>
      <c r="C1617" s="137" t="s">
        <v>190</v>
      </c>
      <c r="D1617" s="137" t="s">
        <v>21</v>
      </c>
      <c r="E1617" s="137" t="s">
        <v>178</v>
      </c>
      <c r="F1617" s="87" t="s">
        <v>1483</v>
      </c>
      <c r="G1617" s="137" t="s">
        <v>20</v>
      </c>
      <c r="H1617" s="138">
        <v>22994388</v>
      </c>
      <c r="I1617" s="138"/>
      <c r="J1617" s="138">
        <v>149146226</v>
      </c>
      <c r="K1617" s="138">
        <v>2031846</v>
      </c>
      <c r="L1617" s="138">
        <v>183015784</v>
      </c>
      <c r="M1617" s="138">
        <v>154043810</v>
      </c>
      <c r="N1617" s="138"/>
      <c r="O1617" s="138">
        <v>29602031</v>
      </c>
      <c r="P1617" s="138">
        <v>27670423</v>
      </c>
      <c r="Q1617" s="138">
        <v>-61782245</v>
      </c>
      <c r="R1617" s="138">
        <v>238273238</v>
      </c>
      <c r="S1617" s="138">
        <v>176490993</v>
      </c>
      <c r="T1617" s="138">
        <v>8620685</v>
      </c>
      <c r="U1617" s="201">
        <v>-1110</v>
      </c>
      <c r="V1617" s="138">
        <v>5048421</v>
      </c>
      <c r="W1617" s="108">
        <v>-25930406</v>
      </c>
      <c r="X1617" s="51">
        <v>45316</v>
      </c>
      <c r="Y1617" s="132" t="s">
        <v>60</v>
      </c>
    </row>
    <row r="1618" spans="1:25" ht="14.4">
      <c r="A1618" s="70">
        <v>2023</v>
      </c>
      <c r="B1618" s="71" t="s">
        <v>1481</v>
      </c>
      <c r="C1618" s="70" t="s">
        <v>190</v>
      </c>
      <c r="D1618" s="70" t="s">
        <v>21</v>
      </c>
      <c r="E1618" s="72" t="s">
        <v>151</v>
      </c>
      <c r="F1618" s="73" t="s">
        <v>1480</v>
      </c>
      <c r="G1618" s="70" t="s">
        <v>20</v>
      </c>
      <c r="H1618" s="108">
        <v>2242519</v>
      </c>
      <c r="I1618" s="108"/>
      <c r="J1618" s="108">
        <v>6726891</v>
      </c>
      <c r="K1618" s="108">
        <v>3754665</v>
      </c>
      <c r="L1618" s="108">
        <v>10542792</v>
      </c>
      <c r="M1618" s="108">
        <v>8855940</v>
      </c>
      <c r="N1618" s="108">
        <v>4998177</v>
      </c>
      <c r="O1618" s="108"/>
      <c r="P1618" s="108">
        <v>899645</v>
      </c>
      <c r="Q1618" s="108">
        <v>-4052000</v>
      </c>
      <c r="R1618" s="108">
        <v>21443966</v>
      </c>
      <c r="S1618" s="108">
        <v>17391966</v>
      </c>
      <c r="T1618" s="108">
        <v>548562</v>
      </c>
      <c r="U1618" s="201"/>
      <c r="V1618" s="108">
        <v>645364</v>
      </c>
      <c r="W1618" s="108">
        <v>1896550</v>
      </c>
      <c r="X1618" s="34">
        <v>45287</v>
      </c>
      <c r="Y1618" s="30"/>
    </row>
    <row r="1619" spans="1:25" ht="14.4">
      <c r="A1619" s="70">
        <v>2023</v>
      </c>
      <c r="B1619" s="71" t="s">
        <v>1479</v>
      </c>
      <c r="C1619" s="70" t="s">
        <v>190</v>
      </c>
      <c r="D1619" s="70" t="s">
        <v>21</v>
      </c>
      <c r="E1619" s="72" t="s">
        <v>36</v>
      </c>
      <c r="F1619" s="73" t="s">
        <v>1478</v>
      </c>
      <c r="G1619" s="70" t="s">
        <v>20</v>
      </c>
      <c r="H1619" s="108">
        <v>3019494</v>
      </c>
      <c r="I1619" s="108"/>
      <c r="J1619" s="108">
        <v>19640116</v>
      </c>
      <c r="K1619" s="108">
        <v>20892647</v>
      </c>
      <c r="L1619" s="108">
        <v>23348393</v>
      </c>
      <c r="M1619" s="108">
        <v>21898170</v>
      </c>
      <c r="N1619" s="108"/>
      <c r="O1619" s="67">
        <v>4943257</v>
      </c>
      <c r="P1619" s="108">
        <v>4451994</v>
      </c>
      <c r="Q1619" s="108">
        <v>-13443769</v>
      </c>
      <c r="R1619" s="108">
        <v>62031693.814287737</v>
      </c>
      <c r="S1619" s="108">
        <v>48587924.814287737</v>
      </c>
      <c r="T1619" s="108">
        <v>1991072</v>
      </c>
      <c r="U1619" s="201"/>
      <c r="V1619" s="108"/>
      <c r="W1619" s="108">
        <v>-8660875</v>
      </c>
      <c r="X1619" s="13">
        <v>45245</v>
      </c>
      <c r="Y1619" s="10" t="s">
        <v>60</v>
      </c>
    </row>
    <row r="1620" spans="1:25" ht="14.4">
      <c r="A1620" s="70">
        <v>2023</v>
      </c>
      <c r="B1620" s="71" t="s">
        <v>1477</v>
      </c>
      <c r="C1620" s="70" t="s">
        <v>190</v>
      </c>
      <c r="D1620" s="70" t="s">
        <v>21</v>
      </c>
      <c r="E1620" s="72" t="s">
        <v>27</v>
      </c>
      <c r="F1620" s="73" t="s">
        <v>1476</v>
      </c>
      <c r="G1620" s="70" t="s">
        <v>20</v>
      </c>
      <c r="H1620" s="108">
        <v>1387922</v>
      </c>
      <c r="I1620" s="108">
        <v>-170000</v>
      </c>
      <c r="J1620" s="108">
        <v>48625171</v>
      </c>
      <c r="K1620" s="108">
        <v>146479638</v>
      </c>
      <c r="L1620" s="108">
        <v>70915928</v>
      </c>
      <c r="M1620" s="108">
        <v>49251972</v>
      </c>
      <c r="N1620" s="108">
        <v>153883</v>
      </c>
      <c r="O1620" s="108">
        <v>5353364</v>
      </c>
      <c r="P1620" s="108">
        <v>3544291</v>
      </c>
      <c r="Q1620" s="108">
        <v>-35128564</v>
      </c>
      <c r="R1620" s="108">
        <v>152530216.36834407</v>
      </c>
      <c r="S1620" s="108">
        <v>117401652.36834407</v>
      </c>
      <c r="T1620" s="108">
        <v>5570718</v>
      </c>
      <c r="U1620" s="201"/>
      <c r="V1620" s="108"/>
      <c r="W1620" s="108">
        <v>-33824323</v>
      </c>
      <c r="X1620" s="13">
        <v>45280</v>
      </c>
      <c r="Y1620" s="10" t="s">
        <v>60</v>
      </c>
    </row>
    <row r="1621" spans="1:25" ht="14.4">
      <c r="A1621" s="70">
        <v>2023</v>
      </c>
      <c r="B1621" s="71" t="s">
        <v>1475</v>
      </c>
      <c r="C1621" s="70" t="s">
        <v>190</v>
      </c>
      <c r="D1621" s="70" t="s">
        <v>21</v>
      </c>
      <c r="E1621" s="72" t="s">
        <v>28</v>
      </c>
      <c r="F1621" s="73" t="s">
        <v>1474</v>
      </c>
      <c r="G1621" s="70" t="s">
        <v>20</v>
      </c>
      <c r="H1621" s="108">
        <v>74790738</v>
      </c>
      <c r="I1621" s="108">
        <v>-10823656</v>
      </c>
      <c r="J1621" s="108">
        <v>271297466</v>
      </c>
      <c r="K1621" s="108">
        <v>172569172</v>
      </c>
      <c r="L1621" s="108">
        <v>370996373</v>
      </c>
      <c r="M1621" s="108">
        <v>324560154</v>
      </c>
      <c r="N1621" s="107"/>
      <c r="O1621" s="67">
        <v>135091406</v>
      </c>
      <c r="P1621" s="108">
        <v>34996079</v>
      </c>
      <c r="Q1621" s="108">
        <v>-204024615</v>
      </c>
      <c r="R1621" s="108">
        <v>900152360</v>
      </c>
      <c r="S1621" s="108">
        <v>696127745</v>
      </c>
      <c r="T1621" s="108">
        <v>32707753</v>
      </c>
      <c r="U1621" s="201"/>
      <c r="V1621" s="108">
        <v>51952453</v>
      </c>
      <c r="W1621" s="108">
        <v>-134832110</v>
      </c>
      <c r="X1621" s="34">
        <v>45266</v>
      </c>
      <c r="Y1621" s="10" t="s">
        <v>60</v>
      </c>
    </row>
    <row r="1622" spans="1:25" ht="14.4">
      <c r="A1622" s="70">
        <v>2023</v>
      </c>
      <c r="B1622" s="70" t="s">
        <v>2089</v>
      </c>
      <c r="C1622" s="70" t="s">
        <v>53</v>
      </c>
      <c r="D1622" s="70" t="s">
        <v>21</v>
      </c>
      <c r="E1622" s="73" t="s">
        <v>34</v>
      </c>
      <c r="F1622" s="75" t="s">
        <v>5445</v>
      </c>
      <c r="G1622" s="70" t="s">
        <v>20</v>
      </c>
      <c r="H1622" s="108">
        <v>20924377</v>
      </c>
      <c r="I1622" s="108">
        <v>-3963799</v>
      </c>
      <c r="J1622" s="108">
        <v>23758121</v>
      </c>
      <c r="K1622" s="108">
        <v>35342127</v>
      </c>
      <c r="L1622" s="108">
        <v>53058911</v>
      </c>
      <c r="M1622" s="108">
        <v>27989900</v>
      </c>
      <c r="N1622" s="107"/>
      <c r="O1622" s="67">
        <v>9215978</v>
      </c>
      <c r="P1622" s="108">
        <v>1538386</v>
      </c>
      <c r="Q1622" s="108">
        <v>-9891853</v>
      </c>
      <c r="R1622" s="108">
        <v>46951683</v>
      </c>
      <c r="S1622" s="108">
        <v>37059830</v>
      </c>
      <c r="T1622" s="108">
        <v>1311558</v>
      </c>
      <c r="U1622" s="201"/>
      <c r="V1622" s="108">
        <v>7255690</v>
      </c>
      <c r="W1622" s="108">
        <v>11601415</v>
      </c>
      <c r="X1622" s="13">
        <v>45350</v>
      </c>
      <c r="Y1622" s="10" t="s">
        <v>60</v>
      </c>
    </row>
    <row r="1623" spans="1:25" ht="14.4">
      <c r="A1623" s="70">
        <v>2023</v>
      </c>
      <c r="B1623" s="71" t="s">
        <v>1677</v>
      </c>
      <c r="C1623" s="70" t="s">
        <v>55</v>
      </c>
      <c r="D1623" s="70" t="s">
        <v>21</v>
      </c>
      <c r="E1623" s="72" t="s">
        <v>290</v>
      </c>
      <c r="F1623" s="73" t="s">
        <v>57</v>
      </c>
      <c r="G1623" s="70" t="s">
        <v>20</v>
      </c>
      <c r="H1623" s="108">
        <v>32469173</v>
      </c>
      <c r="I1623" s="108">
        <v>-8901566</v>
      </c>
      <c r="J1623" s="108">
        <v>62629344</v>
      </c>
      <c r="K1623" s="108">
        <v>51254615</v>
      </c>
      <c r="L1623" s="108">
        <v>149294895</v>
      </c>
      <c r="M1623" s="108">
        <v>73647523</v>
      </c>
      <c r="N1623" s="67">
        <v>1365330</v>
      </c>
      <c r="O1623" s="67">
        <v>53803167</v>
      </c>
      <c r="P1623" s="108">
        <v>16678543</v>
      </c>
      <c r="Q1623" s="108">
        <v>-87596575</v>
      </c>
      <c r="R1623" s="108">
        <v>311672578</v>
      </c>
      <c r="S1623" s="108">
        <v>224076004</v>
      </c>
      <c r="T1623" s="108">
        <v>10739852</v>
      </c>
      <c r="U1623" s="201"/>
      <c r="V1623" s="108">
        <v>982652</v>
      </c>
      <c r="W1623" s="108">
        <v>-37567082</v>
      </c>
      <c r="X1623" s="13">
        <v>45288</v>
      </c>
      <c r="Y1623" s="10" t="s">
        <v>60</v>
      </c>
    </row>
    <row r="1624" spans="1:25" ht="14.4">
      <c r="A1624" s="70">
        <v>2023</v>
      </c>
      <c r="B1624" s="71" t="s">
        <v>1473</v>
      </c>
      <c r="C1624" s="70" t="s">
        <v>190</v>
      </c>
      <c r="D1624" s="70" t="s">
        <v>21</v>
      </c>
      <c r="E1624" s="72" t="s">
        <v>290</v>
      </c>
      <c r="F1624" s="73" t="s">
        <v>1472</v>
      </c>
      <c r="G1624" s="70" t="s">
        <v>20</v>
      </c>
      <c r="H1624" s="108">
        <v>3571626</v>
      </c>
      <c r="I1624" s="108"/>
      <c r="J1624" s="108">
        <v>17150622</v>
      </c>
      <c r="K1624" s="108">
        <v>98547</v>
      </c>
      <c r="L1624" s="108">
        <v>22838118</v>
      </c>
      <c r="M1624" s="108">
        <v>17075830</v>
      </c>
      <c r="N1624" s="107"/>
      <c r="O1624" s="108">
        <v>3209451</v>
      </c>
      <c r="P1624" s="108">
        <v>1340769</v>
      </c>
      <c r="Q1624" s="108">
        <v>-16242551</v>
      </c>
      <c r="R1624" s="108">
        <v>64927859.694237009</v>
      </c>
      <c r="S1624" s="108">
        <v>48685308.694237009</v>
      </c>
      <c r="T1624" s="108">
        <v>2268710</v>
      </c>
      <c r="U1624" s="201"/>
      <c r="V1624" s="108">
        <v>1282581</v>
      </c>
      <c r="W1624" s="108">
        <v>-8845137</v>
      </c>
      <c r="X1624" s="13">
        <v>45302</v>
      </c>
      <c r="Y1624" s="30"/>
    </row>
    <row r="1625" spans="1:25" s="183" customFormat="1" ht="14.4">
      <c r="A1625" s="175">
        <v>2023</v>
      </c>
      <c r="B1625" s="170" t="s">
        <v>1985</v>
      </c>
      <c r="C1625" s="176" t="s">
        <v>53</v>
      </c>
      <c r="D1625" s="176" t="s">
        <v>21</v>
      </c>
      <c r="E1625" s="177" t="s">
        <v>153</v>
      </c>
      <c r="F1625" s="177" t="s">
        <v>1984</v>
      </c>
      <c r="G1625" s="176" t="s">
        <v>20</v>
      </c>
      <c r="H1625" s="178">
        <v>3452430</v>
      </c>
      <c r="I1625" s="179">
        <v>-1522250</v>
      </c>
      <c r="J1625" s="179">
        <v>19651450</v>
      </c>
      <c r="K1625" s="178">
        <v>49210825</v>
      </c>
      <c r="L1625" s="178">
        <v>54568042</v>
      </c>
      <c r="M1625" s="179">
        <v>21758320</v>
      </c>
      <c r="N1625" s="180"/>
      <c r="O1625" s="179">
        <v>1365595</v>
      </c>
      <c r="P1625" s="179">
        <v>861876</v>
      </c>
      <c r="Q1625" s="178">
        <v>-35476135</v>
      </c>
      <c r="R1625" s="178">
        <v>124032314</v>
      </c>
      <c r="S1625" s="178">
        <v>88556179</v>
      </c>
      <c r="T1625" s="178">
        <v>3779157</v>
      </c>
      <c r="U1625" s="203">
        <v>713314</v>
      </c>
      <c r="V1625" s="179">
        <v>24322609</v>
      </c>
      <c r="W1625" s="179">
        <v>-36790303</v>
      </c>
      <c r="X1625" s="181">
        <v>45226</v>
      </c>
      <c r="Y1625" s="182" t="s">
        <v>60</v>
      </c>
    </row>
    <row r="1626" spans="1:25" ht="14.4">
      <c r="A1626" s="70">
        <v>2023</v>
      </c>
      <c r="B1626" s="71" t="s">
        <v>1471</v>
      </c>
      <c r="C1626" s="70" t="s">
        <v>190</v>
      </c>
      <c r="D1626" s="70" t="s">
        <v>21</v>
      </c>
      <c r="E1626" s="72" t="s">
        <v>153</v>
      </c>
      <c r="F1626" s="73" t="s">
        <v>1470</v>
      </c>
      <c r="G1626" s="70" t="s">
        <v>20</v>
      </c>
      <c r="H1626" s="108">
        <v>31665990</v>
      </c>
      <c r="I1626" s="108"/>
      <c r="J1626" s="108">
        <v>177701068</v>
      </c>
      <c r="K1626" s="108">
        <v>119003883</v>
      </c>
      <c r="L1626" s="108">
        <v>238481912</v>
      </c>
      <c r="M1626" s="108">
        <v>204674693</v>
      </c>
      <c r="N1626" s="67">
        <v>75474040</v>
      </c>
      <c r="O1626" s="108"/>
      <c r="P1626" s="108">
        <v>16947724</v>
      </c>
      <c r="Q1626" s="108">
        <v>-99355310</v>
      </c>
      <c r="R1626" s="108">
        <v>437708791.44680858</v>
      </c>
      <c r="S1626" s="108">
        <v>338353481.44680858</v>
      </c>
      <c r="T1626" s="108">
        <v>16553494</v>
      </c>
      <c r="U1626" s="201"/>
      <c r="V1626" s="108">
        <v>46879985</v>
      </c>
      <c r="W1626" s="108">
        <v>-139044000</v>
      </c>
      <c r="X1626" s="13">
        <v>45272</v>
      </c>
      <c r="Y1626" s="10" t="s">
        <v>60</v>
      </c>
    </row>
    <row r="1627" spans="1:25" ht="14.4">
      <c r="A1627" s="82">
        <v>2023</v>
      </c>
      <c r="B1627" s="70" t="s">
        <v>176</v>
      </c>
      <c r="C1627" s="70" t="s">
        <v>54</v>
      </c>
      <c r="D1627" s="70" t="s">
        <v>21</v>
      </c>
      <c r="E1627" s="72" t="s">
        <v>175</v>
      </c>
      <c r="F1627" s="72">
        <v>99012</v>
      </c>
      <c r="G1627" s="70" t="s">
        <v>20</v>
      </c>
      <c r="H1627" s="67">
        <v>772601</v>
      </c>
      <c r="I1627" s="108"/>
      <c r="J1627" s="67">
        <v>18704418</v>
      </c>
      <c r="K1627" s="113">
        <v>2319395</v>
      </c>
      <c r="L1627" s="108">
        <v>16218037</v>
      </c>
      <c r="M1627" s="67">
        <v>16207902</v>
      </c>
      <c r="N1627" s="67">
        <v>308232</v>
      </c>
      <c r="O1627" s="108">
        <v>68321</v>
      </c>
      <c r="P1627" s="67">
        <v>210927</v>
      </c>
      <c r="Q1627" s="108"/>
      <c r="R1627" s="108"/>
      <c r="S1627" s="108"/>
      <c r="T1627" s="108"/>
      <c r="U1627" s="201"/>
      <c r="V1627" s="108"/>
      <c r="W1627" s="67">
        <v>822882</v>
      </c>
      <c r="X1627" s="13">
        <v>45250</v>
      </c>
      <c r="Y1627" s="30"/>
    </row>
    <row r="1628" spans="1:25" ht="14.4">
      <c r="A1628" s="70">
        <v>2023</v>
      </c>
      <c r="B1628" s="70" t="s">
        <v>2090</v>
      </c>
      <c r="C1628" s="70" t="s">
        <v>53</v>
      </c>
      <c r="D1628" s="70" t="s">
        <v>21</v>
      </c>
      <c r="E1628" s="76" t="s">
        <v>63</v>
      </c>
      <c r="F1628" s="77" t="s">
        <v>5564</v>
      </c>
      <c r="G1628" s="70" t="s">
        <v>20</v>
      </c>
      <c r="H1628" s="108">
        <v>7852715</v>
      </c>
      <c r="I1628" s="108">
        <v>-1113705</v>
      </c>
      <c r="J1628" s="108">
        <v>17121312</v>
      </c>
      <c r="K1628" s="108">
        <v>393174</v>
      </c>
      <c r="L1628" s="108">
        <v>26815766</v>
      </c>
      <c r="M1628" s="108">
        <v>19131214</v>
      </c>
      <c r="N1628" s="108"/>
      <c r="O1628" s="108">
        <v>9927892</v>
      </c>
      <c r="P1628" s="108">
        <v>2954674</v>
      </c>
      <c r="Q1628" s="108">
        <v>-1191033</v>
      </c>
      <c r="R1628" s="108">
        <v>5152266</v>
      </c>
      <c r="S1628" s="108">
        <v>3961233</v>
      </c>
      <c r="T1628" s="108">
        <v>193807</v>
      </c>
      <c r="U1628" s="201"/>
      <c r="V1628" s="108"/>
      <c r="W1628" s="108">
        <v>9021122</v>
      </c>
      <c r="X1628" s="13">
        <v>45271</v>
      </c>
      <c r="Y1628" s="10" t="s">
        <v>5777</v>
      </c>
    </row>
    <row r="1629" spans="1:25" ht="14.4">
      <c r="A1629" s="70">
        <v>2023</v>
      </c>
      <c r="B1629" s="71" t="s">
        <v>1469</v>
      </c>
      <c r="C1629" s="70" t="s">
        <v>190</v>
      </c>
      <c r="D1629" s="70" t="s">
        <v>21</v>
      </c>
      <c r="E1629" s="72" t="s">
        <v>153</v>
      </c>
      <c r="F1629" s="73" t="s">
        <v>1468</v>
      </c>
      <c r="G1629" s="70" t="s">
        <v>20</v>
      </c>
      <c r="H1629" s="108">
        <v>4934715</v>
      </c>
      <c r="I1629" s="108"/>
      <c r="J1629" s="108">
        <v>22253314</v>
      </c>
      <c r="K1629" s="108">
        <v>17424905</v>
      </c>
      <c r="L1629" s="108">
        <v>32642219</v>
      </c>
      <c r="M1629" s="108">
        <v>27038146</v>
      </c>
      <c r="N1629" s="67">
        <v>9576501</v>
      </c>
      <c r="O1629" s="108"/>
      <c r="P1629" s="108">
        <v>2976808</v>
      </c>
      <c r="Q1629" s="108">
        <v>-13680876</v>
      </c>
      <c r="R1629" s="108">
        <v>59908611.063829802</v>
      </c>
      <c r="S1629" s="108">
        <v>46227735.063829802</v>
      </c>
      <c r="T1629" s="108">
        <v>2189653</v>
      </c>
      <c r="U1629" s="201"/>
      <c r="V1629" s="108">
        <v>1114502</v>
      </c>
      <c r="W1629" s="108">
        <v>-6947210</v>
      </c>
      <c r="X1629" s="13">
        <v>45260</v>
      </c>
      <c r="Y1629" s="10"/>
    </row>
    <row r="1630" spans="1:25" ht="14.4">
      <c r="A1630" s="70">
        <v>2023</v>
      </c>
      <c r="B1630" s="71" t="s">
        <v>1467</v>
      </c>
      <c r="C1630" s="70" t="s">
        <v>190</v>
      </c>
      <c r="D1630" s="70" t="s">
        <v>21</v>
      </c>
      <c r="E1630" s="72" t="s">
        <v>48</v>
      </c>
      <c r="F1630" s="73" t="s">
        <v>1466</v>
      </c>
      <c r="G1630" s="70" t="s">
        <v>20</v>
      </c>
      <c r="H1630" s="108">
        <v>8935016</v>
      </c>
      <c r="I1630" s="108">
        <v>-355000</v>
      </c>
      <c r="J1630" s="108">
        <v>23018535</v>
      </c>
      <c r="K1630" s="108">
        <v>48715082</v>
      </c>
      <c r="L1630" s="108">
        <v>27722473</v>
      </c>
      <c r="M1630" s="108">
        <v>26275267</v>
      </c>
      <c r="N1630" s="67"/>
      <c r="O1630" s="67">
        <v>12448663</v>
      </c>
      <c r="P1630" s="108">
        <v>1482483</v>
      </c>
      <c r="Q1630" s="108">
        <v>-17332823</v>
      </c>
      <c r="R1630" s="108">
        <v>77058813.054811895</v>
      </c>
      <c r="S1630" s="108">
        <v>59725990.054811902</v>
      </c>
      <c r="T1630" s="108">
        <v>2665021</v>
      </c>
      <c r="U1630" s="201">
        <v>1206772</v>
      </c>
      <c r="V1630" s="108">
        <v>883209</v>
      </c>
      <c r="W1630" s="108">
        <v>-2863936</v>
      </c>
      <c r="X1630" s="13">
        <v>45310</v>
      </c>
      <c r="Y1630" s="30"/>
    </row>
    <row r="1631" spans="1:25" ht="14.4">
      <c r="A1631" s="70">
        <v>2023</v>
      </c>
      <c r="B1631" s="71" t="s">
        <v>174</v>
      </c>
      <c r="C1631" s="70" t="s">
        <v>54</v>
      </c>
      <c r="D1631" s="70" t="s">
        <v>21</v>
      </c>
      <c r="E1631" s="72" t="s">
        <v>118</v>
      </c>
      <c r="F1631" s="73">
        <v>99013</v>
      </c>
      <c r="G1631" s="70" t="s">
        <v>20</v>
      </c>
      <c r="H1631" s="108"/>
      <c r="I1631" s="108"/>
      <c r="J1631" s="108">
        <v>452746672</v>
      </c>
      <c r="K1631" s="108"/>
      <c r="L1631" s="108">
        <v>451636052</v>
      </c>
      <c r="M1631" s="108">
        <v>451543877</v>
      </c>
      <c r="N1631" s="108">
        <v>10435895</v>
      </c>
      <c r="O1631" s="108"/>
      <c r="P1631" s="108">
        <v>54512880</v>
      </c>
      <c r="Q1631" s="108"/>
      <c r="R1631" s="108"/>
      <c r="S1631" s="108"/>
      <c r="T1631" s="108"/>
      <c r="U1631" s="201"/>
      <c r="V1631" s="108"/>
      <c r="W1631" s="108">
        <v>5386767</v>
      </c>
      <c r="X1631" s="13">
        <v>45310</v>
      </c>
      <c r="Y1631" s="10" t="s">
        <v>60</v>
      </c>
    </row>
    <row r="1632" spans="1:25" ht="14.4">
      <c r="A1632" s="70">
        <v>2023</v>
      </c>
      <c r="B1632" s="70" t="s">
        <v>1982</v>
      </c>
      <c r="C1632" s="70" t="s">
        <v>53</v>
      </c>
      <c r="D1632" s="70" t="s">
        <v>21</v>
      </c>
      <c r="E1632" s="72" t="s">
        <v>65</v>
      </c>
      <c r="F1632" s="73">
        <v>10046</v>
      </c>
      <c r="G1632" s="70" t="s">
        <v>20</v>
      </c>
      <c r="H1632" s="108">
        <v>83911865</v>
      </c>
      <c r="I1632" s="108">
        <v>-9187482</v>
      </c>
      <c r="J1632" s="108">
        <v>44122412</v>
      </c>
      <c r="K1632" s="108">
        <v>30741863</v>
      </c>
      <c r="L1632" s="108">
        <v>124145975</v>
      </c>
      <c r="M1632" s="108">
        <v>56286439</v>
      </c>
      <c r="N1632" s="67"/>
      <c r="O1632" s="67">
        <v>92451168</v>
      </c>
      <c r="P1632" s="108">
        <v>7651842</v>
      </c>
      <c r="Q1632" s="108">
        <v>-33948366</v>
      </c>
      <c r="R1632" s="108">
        <v>133566110</v>
      </c>
      <c r="S1632" s="108">
        <v>99617744</v>
      </c>
      <c r="T1632" s="108">
        <v>4400607</v>
      </c>
      <c r="U1632" s="201">
        <v>4920827</v>
      </c>
      <c r="V1632" s="108">
        <v>5723220</v>
      </c>
      <c r="W1632" s="108">
        <v>97988135</v>
      </c>
      <c r="X1632" s="13">
        <v>45308</v>
      </c>
      <c r="Y1632" s="10" t="s">
        <v>60</v>
      </c>
    </row>
    <row r="1633" spans="1:25" ht="14.4">
      <c r="A1633" s="70">
        <v>2023</v>
      </c>
      <c r="B1633" s="71" t="s">
        <v>1465</v>
      </c>
      <c r="C1633" s="70" t="s">
        <v>190</v>
      </c>
      <c r="D1633" s="70" t="s">
        <v>21</v>
      </c>
      <c r="E1633" s="72" t="s">
        <v>98</v>
      </c>
      <c r="F1633" s="73" t="s">
        <v>1464</v>
      </c>
      <c r="G1633" s="70" t="s">
        <v>20</v>
      </c>
      <c r="H1633" s="108">
        <v>6074521</v>
      </c>
      <c r="I1633" s="108"/>
      <c r="J1633" s="108">
        <v>46951462</v>
      </c>
      <c r="K1633" s="108">
        <v>102571607</v>
      </c>
      <c r="L1633" s="108">
        <v>70548336</v>
      </c>
      <c r="M1633" s="108">
        <v>49495949</v>
      </c>
      <c r="N1633" s="67"/>
      <c r="O1633" s="67">
        <v>11681584</v>
      </c>
      <c r="P1633" s="108">
        <v>2999661</v>
      </c>
      <c r="Q1633" s="108">
        <v>-30188026</v>
      </c>
      <c r="R1633" s="108">
        <v>140305865.58595073</v>
      </c>
      <c r="S1633" s="108">
        <v>110117839.58595072</v>
      </c>
      <c r="T1633" s="108">
        <v>5195851</v>
      </c>
      <c r="U1633" s="201"/>
      <c r="V1633" s="108"/>
      <c r="W1633" s="108">
        <v>-27059114</v>
      </c>
      <c r="X1633" s="13">
        <v>45317</v>
      </c>
      <c r="Y1633" s="30"/>
    </row>
    <row r="1634" spans="1:25" ht="14.4">
      <c r="A1634" s="70">
        <v>2023</v>
      </c>
      <c r="B1634" s="71" t="s">
        <v>1463</v>
      </c>
      <c r="C1634" s="70" t="s">
        <v>190</v>
      </c>
      <c r="D1634" s="70" t="s">
        <v>21</v>
      </c>
      <c r="E1634" s="72" t="s">
        <v>74</v>
      </c>
      <c r="F1634" s="73" t="s">
        <v>1462</v>
      </c>
      <c r="G1634" s="70" t="s">
        <v>20</v>
      </c>
      <c r="H1634" s="108">
        <v>1915577</v>
      </c>
      <c r="I1634" s="108"/>
      <c r="J1634" s="108">
        <v>7216351</v>
      </c>
      <c r="K1634" s="108">
        <v>3762608</v>
      </c>
      <c r="L1634" s="108">
        <v>8346484</v>
      </c>
      <c r="M1634" s="108">
        <v>7876615</v>
      </c>
      <c r="N1634" s="108">
        <v>3585719</v>
      </c>
      <c r="O1634" s="108"/>
      <c r="P1634" s="108">
        <v>872930</v>
      </c>
      <c r="Q1634" s="108">
        <v>-4232498</v>
      </c>
      <c r="R1634" s="108">
        <v>19019387</v>
      </c>
      <c r="S1634" s="108">
        <v>14786889</v>
      </c>
      <c r="T1634" s="108">
        <v>666568</v>
      </c>
      <c r="U1634" s="201"/>
      <c r="V1634" s="108">
        <v>341543</v>
      </c>
      <c r="W1634" s="108">
        <v>-3012665</v>
      </c>
      <c r="X1634" s="34">
        <v>45317</v>
      </c>
      <c r="Y1634" s="30"/>
    </row>
    <row r="1635" spans="1:25" ht="14.4">
      <c r="A1635" s="70">
        <v>2023</v>
      </c>
      <c r="B1635" s="70" t="s">
        <v>1981</v>
      </c>
      <c r="C1635" s="70" t="s">
        <v>53</v>
      </c>
      <c r="D1635" s="70" t="s">
        <v>21</v>
      </c>
      <c r="E1635" s="78" t="s">
        <v>98</v>
      </c>
      <c r="F1635" s="73">
        <v>10345</v>
      </c>
      <c r="G1635" s="70" t="s">
        <v>20</v>
      </c>
      <c r="H1635" s="108">
        <v>21970090</v>
      </c>
      <c r="I1635" s="108">
        <v>-4625452</v>
      </c>
      <c r="J1635" s="108">
        <v>60014360</v>
      </c>
      <c r="K1635" s="108">
        <v>65661521</v>
      </c>
      <c r="L1635" s="108">
        <v>78218197</v>
      </c>
      <c r="M1635" s="108">
        <v>62237711</v>
      </c>
      <c r="N1635" s="107"/>
      <c r="O1635" s="67">
        <v>21966157</v>
      </c>
      <c r="P1635" s="108">
        <v>6810297</v>
      </c>
      <c r="Q1635" s="108">
        <v>-71382845</v>
      </c>
      <c r="R1635" s="108">
        <v>278833146</v>
      </c>
      <c r="S1635" s="108">
        <v>207450301</v>
      </c>
      <c r="T1635" s="108">
        <v>10094247</v>
      </c>
      <c r="U1635" s="201">
        <v>5802585</v>
      </c>
      <c r="V1635" s="108">
        <v>11791563</v>
      </c>
      <c r="W1635" s="108">
        <v>-29843712</v>
      </c>
      <c r="X1635" s="13">
        <v>45282</v>
      </c>
      <c r="Y1635" s="10"/>
    </row>
    <row r="1636" spans="1:25" ht="14.4">
      <c r="A1636" s="70">
        <v>2023</v>
      </c>
      <c r="B1636" s="71" t="s">
        <v>1461</v>
      </c>
      <c r="C1636" s="70" t="s">
        <v>190</v>
      </c>
      <c r="D1636" s="70" t="s">
        <v>21</v>
      </c>
      <c r="E1636" s="72" t="s">
        <v>98</v>
      </c>
      <c r="F1636" s="73" t="s">
        <v>1460</v>
      </c>
      <c r="G1636" s="70" t="s">
        <v>20</v>
      </c>
      <c r="H1636" s="108">
        <v>38972294</v>
      </c>
      <c r="I1636" s="108"/>
      <c r="J1636" s="108">
        <v>148041023</v>
      </c>
      <c r="K1636" s="108">
        <v>359232654</v>
      </c>
      <c r="L1636" s="108">
        <v>197110860</v>
      </c>
      <c r="M1636" s="108">
        <v>158360432</v>
      </c>
      <c r="N1636" s="107"/>
      <c r="O1636" s="67">
        <v>64051901</v>
      </c>
      <c r="P1636" s="108">
        <v>5897913</v>
      </c>
      <c r="Q1636" s="108">
        <v>-99045854</v>
      </c>
      <c r="R1636" s="108">
        <v>456283441</v>
      </c>
      <c r="S1636" s="108">
        <v>357237587</v>
      </c>
      <c r="T1636" s="108">
        <v>15552947</v>
      </c>
      <c r="U1636" s="201">
        <v>2362068</v>
      </c>
      <c r="V1636" s="108">
        <v>16022236</v>
      </c>
      <c r="W1636" s="108">
        <v>-39657180</v>
      </c>
      <c r="X1636" s="32">
        <v>45303</v>
      </c>
      <c r="Y1636" s="10"/>
    </row>
    <row r="1637" spans="1:25" ht="14.4">
      <c r="A1637" s="137">
        <v>2023</v>
      </c>
      <c r="B1637" s="141" t="s">
        <v>1459</v>
      </c>
      <c r="C1637" s="137" t="s">
        <v>190</v>
      </c>
      <c r="D1637" s="137" t="s">
        <v>21</v>
      </c>
      <c r="E1637" s="137" t="s">
        <v>98</v>
      </c>
      <c r="F1637" s="87" t="s">
        <v>1458</v>
      </c>
      <c r="G1637" s="137" t="s">
        <v>20</v>
      </c>
      <c r="H1637" s="138">
        <v>39918203</v>
      </c>
      <c r="I1637" s="138">
        <v>-600000</v>
      </c>
      <c r="J1637" s="138">
        <v>112221543</v>
      </c>
      <c r="K1637" s="138">
        <v>234614917</v>
      </c>
      <c r="L1637" s="138">
        <v>177977877</v>
      </c>
      <c r="M1637" s="138">
        <v>132964973</v>
      </c>
      <c r="N1637" s="138"/>
      <c r="O1637" s="138">
        <v>62033164</v>
      </c>
      <c r="P1637" s="138">
        <v>9959628</v>
      </c>
      <c r="Q1637" s="138">
        <v>-94722665</v>
      </c>
      <c r="R1637" s="138">
        <v>417091155</v>
      </c>
      <c r="S1637" s="138">
        <v>322368490</v>
      </c>
      <c r="T1637" s="138">
        <v>14143024</v>
      </c>
      <c r="U1637" s="201">
        <v>10797393</v>
      </c>
      <c r="V1637" s="138">
        <v>18630649</v>
      </c>
      <c r="W1637" s="108">
        <v>-41327974</v>
      </c>
      <c r="X1637" s="126">
        <v>45261</v>
      </c>
      <c r="Y1637" s="132" t="s">
        <v>60</v>
      </c>
    </row>
    <row r="1638" spans="1:25" ht="14.4">
      <c r="A1638" s="70">
        <v>2023</v>
      </c>
      <c r="B1638" s="71" t="s">
        <v>1457</v>
      </c>
      <c r="C1638" s="70" t="s">
        <v>190</v>
      </c>
      <c r="D1638" s="70" t="s">
        <v>21</v>
      </c>
      <c r="E1638" s="72" t="s">
        <v>134</v>
      </c>
      <c r="F1638" s="73" t="s">
        <v>1456</v>
      </c>
      <c r="G1638" s="70" t="s">
        <v>20</v>
      </c>
      <c r="H1638" s="108">
        <v>72625373</v>
      </c>
      <c r="I1638" s="108"/>
      <c r="J1638" s="108">
        <v>653177378</v>
      </c>
      <c r="K1638" s="108">
        <v>55540854</v>
      </c>
      <c r="L1638" s="108">
        <v>764067729</v>
      </c>
      <c r="M1638" s="108">
        <v>711486255</v>
      </c>
      <c r="N1638" s="108"/>
      <c r="O1638" s="67">
        <v>165841826</v>
      </c>
      <c r="P1638" s="108">
        <v>52750916</v>
      </c>
      <c r="Q1638" s="108">
        <v>-463788593</v>
      </c>
      <c r="R1638" s="108">
        <v>2118932943</v>
      </c>
      <c r="S1638" s="108">
        <v>1655144350</v>
      </c>
      <c r="T1638" s="108">
        <v>73660732</v>
      </c>
      <c r="U1638" s="201"/>
      <c r="V1638" s="108">
        <v>117580037</v>
      </c>
      <c r="W1638" s="108">
        <v>-443050338</v>
      </c>
      <c r="X1638" s="13">
        <v>45348</v>
      </c>
      <c r="Y1638" s="10" t="s">
        <v>60</v>
      </c>
    </row>
    <row r="1639" spans="1:25" ht="14.4">
      <c r="A1639" s="70">
        <v>2023</v>
      </c>
      <c r="B1639" s="70" t="s">
        <v>1980</v>
      </c>
      <c r="C1639" s="70" t="s">
        <v>53</v>
      </c>
      <c r="D1639" s="70" t="s">
        <v>21</v>
      </c>
      <c r="E1639" s="78" t="s">
        <v>125</v>
      </c>
      <c r="F1639" s="73">
        <v>11040</v>
      </c>
      <c r="G1639" s="70" t="s">
        <v>20</v>
      </c>
      <c r="H1639" s="108">
        <v>9410872</v>
      </c>
      <c r="I1639" s="108">
        <v>-2523024</v>
      </c>
      <c r="J1639" s="108">
        <v>18931667</v>
      </c>
      <c r="K1639" s="108">
        <v>1357159</v>
      </c>
      <c r="L1639" s="108">
        <v>21311853</v>
      </c>
      <c r="M1639" s="108">
        <v>20121522</v>
      </c>
      <c r="N1639" s="107"/>
      <c r="O1639" s="108">
        <v>9560844</v>
      </c>
      <c r="P1639" s="108">
        <v>1261514</v>
      </c>
      <c r="Q1639" s="108">
        <v>-30056602</v>
      </c>
      <c r="R1639" s="108">
        <v>129890665</v>
      </c>
      <c r="S1639" s="108">
        <v>99834063</v>
      </c>
      <c r="T1639" s="108">
        <v>2914917</v>
      </c>
      <c r="U1639" s="201">
        <v>542869</v>
      </c>
      <c r="V1639" s="108">
        <v>2376682</v>
      </c>
      <c r="W1639" s="108">
        <v>-6237715</v>
      </c>
      <c r="X1639" s="13">
        <v>45272</v>
      </c>
      <c r="Y1639" s="10" t="s">
        <v>60</v>
      </c>
    </row>
    <row r="1640" spans="1:25" ht="14.4">
      <c r="A1640" s="70">
        <v>2023</v>
      </c>
      <c r="B1640" s="71" t="s">
        <v>1454</v>
      </c>
      <c r="C1640" s="70" t="s">
        <v>190</v>
      </c>
      <c r="D1640" s="70" t="s">
        <v>21</v>
      </c>
      <c r="E1640" s="72" t="s">
        <v>28</v>
      </c>
      <c r="F1640" s="73" t="s">
        <v>1453</v>
      </c>
      <c r="G1640" s="70" t="s">
        <v>20</v>
      </c>
      <c r="H1640" s="108">
        <v>1672271</v>
      </c>
      <c r="I1640" s="108">
        <v>-344001</v>
      </c>
      <c r="J1640" s="108">
        <v>12571610</v>
      </c>
      <c r="K1640" s="108">
        <v>31505211</v>
      </c>
      <c r="L1640" s="108">
        <v>18848634</v>
      </c>
      <c r="M1640" s="108">
        <v>14394392</v>
      </c>
      <c r="N1640" s="67">
        <v>3590191</v>
      </c>
      <c r="O1640" s="108"/>
      <c r="P1640" s="108">
        <v>972672</v>
      </c>
      <c r="Q1640" s="108">
        <v>-8996036</v>
      </c>
      <c r="R1640" s="108">
        <v>40369832.33423394</v>
      </c>
      <c r="S1640" s="108">
        <v>31373796.33423394</v>
      </c>
      <c r="T1640" s="108">
        <v>1460754</v>
      </c>
      <c r="U1640" s="201"/>
      <c r="V1640" s="108">
        <v>1175317</v>
      </c>
      <c r="W1640" s="108">
        <v>-6751498</v>
      </c>
      <c r="X1640" s="13">
        <v>45321</v>
      </c>
      <c r="Y1640" s="10" t="s">
        <v>60</v>
      </c>
    </row>
    <row r="1641" spans="1:25" ht="14.4">
      <c r="A1641" s="70">
        <v>2023</v>
      </c>
      <c r="B1641" s="70" t="s">
        <v>1979</v>
      </c>
      <c r="C1641" s="70" t="s">
        <v>53</v>
      </c>
      <c r="D1641" s="70" t="s">
        <v>21</v>
      </c>
      <c r="E1641" s="78" t="s">
        <v>28</v>
      </c>
      <c r="F1641" s="73">
        <v>11194</v>
      </c>
      <c r="G1641" s="70" t="s">
        <v>20</v>
      </c>
      <c r="H1641" s="108">
        <v>181050371</v>
      </c>
      <c r="I1641" s="108">
        <v>-24208252</v>
      </c>
      <c r="J1641" s="108">
        <v>174727916</v>
      </c>
      <c r="K1641" s="108">
        <v>25361364</v>
      </c>
      <c r="L1641" s="108">
        <v>350349792</v>
      </c>
      <c r="M1641" s="108">
        <v>219622761</v>
      </c>
      <c r="N1641" s="108"/>
      <c r="O1641" s="67">
        <v>177408419</v>
      </c>
      <c r="P1641" s="108">
        <v>15946988</v>
      </c>
      <c r="Q1641" s="108">
        <v>-198527471</v>
      </c>
      <c r="R1641" s="108">
        <v>850518150</v>
      </c>
      <c r="S1641" s="108">
        <v>651990679</v>
      </c>
      <c r="T1641" s="108">
        <v>23912100</v>
      </c>
      <c r="U1641" s="201">
        <v>17702797</v>
      </c>
      <c r="V1641" s="108">
        <v>20671337</v>
      </c>
      <c r="W1641" s="108">
        <v>266786576</v>
      </c>
      <c r="X1641" s="13">
        <v>45282</v>
      </c>
      <c r="Y1641" s="10" t="s">
        <v>60</v>
      </c>
    </row>
    <row r="1642" spans="1:25" ht="14.4">
      <c r="A1642" s="70">
        <v>2023</v>
      </c>
      <c r="B1642" s="71" t="s">
        <v>1452</v>
      </c>
      <c r="C1642" s="70" t="s">
        <v>190</v>
      </c>
      <c r="D1642" s="70" t="s">
        <v>21</v>
      </c>
      <c r="E1642" s="72" t="s">
        <v>28</v>
      </c>
      <c r="F1642" s="73" t="s">
        <v>1451</v>
      </c>
      <c r="G1642" s="70" t="s">
        <v>20</v>
      </c>
      <c r="H1642" s="108">
        <v>18147738</v>
      </c>
      <c r="I1642" s="108"/>
      <c r="J1642" s="108">
        <v>162073192</v>
      </c>
      <c r="K1642" s="108">
        <v>447812675</v>
      </c>
      <c r="L1642" s="108">
        <v>206132228</v>
      </c>
      <c r="M1642" s="108">
        <v>172111055</v>
      </c>
      <c r="N1642" s="67"/>
      <c r="O1642" s="67">
        <v>41513631</v>
      </c>
      <c r="P1642" s="108">
        <v>12671877</v>
      </c>
      <c r="Q1642" s="108">
        <v>-109603554</v>
      </c>
      <c r="R1642" s="108">
        <v>506997044.70198685</v>
      </c>
      <c r="S1642" s="108">
        <v>397393490.70198685</v>
      </c>
      <c r="T1642" s="108">
        <v>17220833</v>
      </c>
      <c r="U1642" s="201"/>
      <c r="V1642" s="108">
        <v>23873737</v>
      </c>
      <c r="W1642" s="108">
        <v>-146434241</v>
      </c>
      <c r="X1642" s="13">
        <v>45315</v>
      </c>
      <c r="Y1642" s="10" t="s">
        <v>60</v>
      </c>
    </row>
    <row r="1643" spans="1:25" ht="14.4">
      <c r="A1643" s="82">
        <v>2023</v>
      </c>
      <c r="B1643" s="70" t="s">
        <v>5505</v>
      </c>
      <c r="C1643" s="70" t="s">
        <v>53</v>
      </c>
      <c r="D1643" s="70" t="s">
        <v>21</v>
      </c>
      <c r="E1643" s="91" t="s">
        <v>182</v>
      </c>
      <c r="F1643" s="91" t="s">
        <v>5506</v>
      </c>
      <c r="G1643" s="70" t="s">
        <v>20</v>
      </c>
      <c r="H1643" s="108">
        <v>20388151</v>
      </c>
      <c r="I1643" s="67">
        <v>-633330</v>
      </c>
      <c r="J1643" s="67">
        <v>23771725</v>
      </c>
      <c r="K1643" s="57">
        <v>5864741</v>
      </c>
      <c r="L1643" s="108">
        <v>32452548</v>
      </c>
      <c r="M1643" s="67">
        <v>25490159</v>
      </c>
      <c r="N1643" s="107"/>
      <c r="O1643" s="67">
        <v>22021794</v>
      </c>
      <c r="P1643" s="67">
        <v>2158150</v>
      </c>
      <c r="Q1643" s="108">
        <v>-28163296</v>
      </c>
      <c r="R1643" s="108">
        <v>89378914.630276084</v>
      </c>
      <c r="S1643" s="108">
        <v>61215618.630276084</v>
      </c>
      <c r="T1643" s="67">
        <v>2666278</v>
      </c>
      <c r="U1643" s="201"/>
      <c r="V1643" s="67">
        <v>3023962</v>
      </c>
      <c r="W1643" s="67">
        <v>5110622</v>
      </c>
      <c r="X1643" s="13">
        <v>45282</v>
      </c>
      <c r="Y1643" s="10"/>
    </row>
    <row r="1644" spans="1:25" ht="14.4">
      <c r="A1644" s="70">
        <v>2023</v>
      </c>
      <c r="B1644" s="71" t="s">
        <v>1450</v>
      </c>
      <c r="C1644" s="70" t="s">
        <v>190</v>
      </c>
      <c r="D1644" s="70" t="s">
        <v>21</v>
      </c>
      <c r="E1644" s="72" t="s">
        <v>182</v>
      </c>
      <c r="F1644" s="73" t="s">
        <v>1449</v>
      </c>
      <c r="G1644" s="70" t="s">
        <v>20</v>
      </c>
      <c r="H1644" s="108">
        <v>24000185</v>
      </c>
      <c r="I1644" s="108">
        <v>-4309329</v>
      </c>
      <c r="J1644" s="108">
        <v>76168420</v>
      </c>
      <c r="K1644" s="108">
        <v>20155984</v>
      </c>
      <c r="L1644" s="108">
        <v>84507917</v>
      </c>
      <c r="M1644" s="108">
        <v>80261566</v>
      </c>
      <c r="N1644" s="108">
        <v>30243199</v>
      </c>
      <c r="O1644" s="108"/>
      <c r="P1644" s="108">
        <v>4024772</v>
      </c>
      <c r="Q1644" s="108">
        <v>-60226776</v>
      </c>
      <c r="R1644" s="108">
        <v>265121899</v>
      </c>
      <c r="S1644" s="108">
        <v>204895123</v>
      </c>
      <c r="T1644" s="108">
        <v>9123084</v>
      </c>
      <c r="U1644" s="201">
        <v>-2577</v>
      </c>
      <c r="V1644" s="108">
        <v>10941843</v>
      </c>
      <c r="W1644" s="108">
        <v>-32431997</v>
      </c>
      <c r="X1644" s="13">
        <v>45287</v>
      </c>
      <c r="Y1644" s="30"/>
    </row>
    <row r="1645" spans="1:25" ht="14.4">
      <c r="A1645" s="70">
        <v>2023</v>
      </c>
      <c r="B1645" s="70" t="s">
        <v>1978</v>
      </c>
      <c r="C1645" s="70" t="s">
        <v>53</v>
      </c>
      <c r="D1645" s="70" t="s">
        <v>21</v>
      </c>
      <c r="E1645" s="78" t="s">
        <v>100</v>
      </c>
      <c r="F1645" s="73">
        <v>11446</v>
      </c>
      <c r="G1645" s="70" t="s">
        <v>20</v>
      </c>
      <c r="H1645" s="108">
        <v>15523865</v>
      </c>
      <c r="I1645" s="108">
        <v>-4073287</v>
      </c>
      <c r="J1645" s="108">
        <v>12567085</v>
      </c>
      <c r="K1645" s="108">
        <v>138917</v>
      </c>
      <c r="L1645" s="108">
        <v>23598521</v>
      </c>
      <c r="M1645" s="108">
        <v>17942042</v>
      </c>
      <c r="N1645" s="67"/>
      <c r="O1645" s="67">
        <v>15227387</v>
      </c>
      <c r="P1645" s="108">
        <v>939970</v>
      </c>
      <c r="Q1645" s="108">
        <v>-10089193</v>
      </c>
      <c r="R1645" s="108">
        <v>32566795</v>
      </c>
      <c r="S1645" s="108">
        <v>22477602</v>
      </c>
      <c r="T1645" s="108">
        <v>995935</v>
      </c>
      <c r="U1645" s="201"/>
      <c r="V1645" s="108">
        <v>1160821</v>
      </c>
      <c r="W1645" s="108">
        <v>7156179</v>
      </c>
      <c r="X1645" s="13">
        <v>45287</v>
      </c>
      <c r="Y1645" s="10" t="s">
        <v>60</v>
      </c>
    </row>
    <row r="1646" spans="1:25" ht="14.4">
      <c r="A1646" s="70">
        <v>2023</v>
      </c>
      <c r="B1646" s="71" t="s">
        <v>1448</v>
      </c>
      <c r="C1646" s="70" t="s">
        <v>190</v>
      </c>
      <c r="D1646" s="70" t="s">
        <v>21</v>
      </c>
      <c r="E1646" s="72" t="s">
        <v>100</v>
      </c>
      <c r="F1646" s="73" t="s">
        <v>1447</v>
      </c>
      <c r="G1646" s="70" t="s">
        <v>20</v>
      </c>
      <c r="H1646" s="108">
        <v>2734603</v>
      </c>
      <c r="I1646" s="108"/>
      <c r="J1646" s="108">
        <v>42742177</v>
      </c>
      <c r="K1646" s="108">
        <v>87605661</v>
      </c>
      <c r="L1646" s="108">
        <v>62413007</v>
      </c>
      <c r="M1646" s="108">
        <v>43514872</v>
      </c>
      <c r="N1646" s="67"/>
      <c r="O1646" s="67">
        <v>8310442</v>
      </c>
      <c r="P1646" s="108">
        <v>2441619</v>
      </c>
      <c r="Q1646" s="108">
        <v>-28196347</v>
      </c>
      <c r="R1646" s="108">
        <v>123249390</v>
      </c>
      <c r="S1646" s="108">
        <v>95053043</v>
      </c>
      <c r="T1646" s="108">
        <v>4309488</v>
      </c>
      <c r="U1646" s="201"/>
      <c r="V1646" s="108">
        <v>3999885</v>
      </c>
      <c r="W1646" s="108">
        <v>-21112227</v>
      </c>
      <c r="X1646" s="13">
        <v>45261</v>
      </c>
      <c r="Y1646" s="30"/>
    </row>
    <row r="1647" spans="1:25" ht="14.4">
      <c r="A1647" s="70">
        <v>2023</v>
      </c>
      <c r="B1647" s="70" t="s">
        <v>1977</v>
      </c>
      <c r="C1647" s="70" t="s">
        <v>53</v>
      </c>
      <c r="D1647" s="70" t="s">
        <v>21</v>
      </c>
      <c r="E1647" s="78" t="s">
        <v>34</v>
      </c>
      <c r="F1647" s="73">
        <v>11530</v>
      </c>
      <c r="G1647" s="70" t="s">
        <v>20</v>
      </c>
      <c r="H1647" s="108">
        <v>195493941</v>
      </c>
      <c r="I1647" s="108">
        <v>-2008317</v>
      </c>
      <c r="J1647" s="108">
        <v>112732289</v>
      </c>
      <c r="K1647" s="108">
        <v>133301663</v>
      </c>
      <c r="L1647" s="108">
        <v>256199600</v>
      </c>
      <c r="M1647" s="108">
        <v>228821870</v>
      </c>
      <c r="N1647" s="67"/>
      <c r="O1647" s="67">
        <v>197315547</v>
      </c>
      <c r="P1647" s="108">
        <v>12818426</v>
      </c>
      <c r="Q1647" s="108">
        <v>-10179189</v>
      </c>
      <c r="R1647" s="108">
        <v>339733315</v>
      </c>
      <c r="S1647" s="108">
        <v>329554126</v>
      </c>
      <c r="T1647" s="108">
        <v>3363712</v>
      </c>
      <c r="U1647" s="201">
        <v>21880883</v>
      </c>
      <c r="V1647" s="108">
        <v>58238397</v>
      </c>
      <c r="W1647" s="108">
        <v>63030882</v>
      </c>
      <c r="X1647" s="13">
        <v>45281</v>
      </c>
      <c r="Y1647" s="30"/>
    </row>
    <row r="1648" spans="1:25" ht="14.4">
      <c r="A1648" s="70">
        <v>2023</v>
      </c>
      <c r="B1648" s="71" t="s">
        <v>1446</v>
      </c>
      <c r="C1648" s="70" t="s">
        <v>190</v>
      </c>
      <c r="D1648" s="70" t="s">
        <v>21</v>
      </c>
      <c r="E1648" s="72" t="s">
        <v>107</v>
      </c>
      <c r="F1648" s="73" t="s">
        <v>1445</v>
      </c>
      <c r="G1648" s="70" t="s">
        <v>20</v>
      </c>
      <c r="H1648" s="108">
        <v>10575624</v>
      </c>
      <c r="I1648" s="108">
        <v>-200861</v>
      </c>
      <c r="J1648" s="108">
        <v>31609279</v>
      </c>
      <c r="K1648" s="108">
        <v>22027242</v>
      </c>
      <c r="L1648" s="108">
        <v>47884510</v>
      </c>
      <c r="M1648" s="108">
        <v>35766644</v>
      </c>
      <c r="N1648" s="108">
        <v>16635291</v>
      </c>
      <c r="O1648" s="108"/>
      <c r="P1648" s="108">
        <v>3089981</v>
      </c>
      <c r="Q1648" s="108">
        <v>-17852000</v>
      </c>
      <c r="R1648" s="108">
        <v>94416718.842588991</v>
      </c>
      <c r="S1648" s="108">
        <v>76564718.842588991</v>
      </c>
      <c r="T1648" s="108">
        <v>2363323</v>
      </c>
      <c r="U1648" s="201"/>
      <c r="V1648" s="108">
        <v>3189185</v>
      </c>
      <c r="W1648" s="108">
        <v>-5647281</v>
      </c>
      <c r="X1648" s="13">
        <v>45307</v>
      </c>
      <c r="Y1648" s="10" t="s">
        <v>60</v>
      </c>
    </row>
    <row r="1649" spans="1:25" ht="14.4">
      <c r="A1649" s="70">
        <v>2023</v>
      </c>
      <c r="B1649" s="71" t="s">
        <v>1444</v>
      </c>
      <c r="C1649" s="70" t="s">
        <v>190</v>
      </c>
      <c r="D1649" s="70" t="s">
        <v>21</v>
      </c>
      <c r="E1649" s="72" t="s">
        <v>96</v>
      </c>
      <c r="F1649" s="73" t="s">
        <v>1443</v>
      </c>
      <c r="G1649" s="70" t="s">
        <v>20</v>
      </c>
      <c r="H1649" s="108">
        <v>5105934</v>
      </c>
      <c r="I1649" s="108">
        <v>-3780</v>
      </c>
      <c r="J1649" s="108">
        <v>21539072</v>
      </c>
      <c r="K1649" s="108">
        <v>21782978</v>
      </c>
      <c r="L1649" s="108">
        <v>27465367</v>
      </c>
      <c r="M1649" s="108">
        <v>24633990</v>
      </c>
      <c r="N1649" s="108"/>
      <c r="O1649" s="67">
        <v>8973075</v>
      </c>
      <c r="P1649" s="108">
        <v>2336150</v>
      </c>
      <c r="Q1649" s="108">
        <v>-16428379</v>
      </c>
      <c r="R1649" s="108">
        <v>67917288</v>
      </c>
      <c r="S1649" s="108">
        <v>51488909</v>
      </c>
      <c r="T1649" s="108">
        <v>2427905</v>
      </c>
      <c r="U1649" s="201">
        <v>-452</v>
      </c>
      <c r="V1649" s="108">
        <v>313282</v>
      </c>
      <c r="W1649" s="108">
        <v>-8298178</v>
      </c>
      <c r="X1649" s="13">
        <v>45271</v>
      </c>
      <c r="Y1649" s="30"/>
    </row>
    <row r="1650" spans="1:25" ht="14.4">
      <c r="A1650" s="70">
        <v>2023</v>
      </c>
      <c r="B1650" s="71" t="s">
        <v>1442</v>
      </c>
      <c r="C1650" s="70" t="s">
        <v>190</v>
      </c>
      <c r="D1650" s="70" t="s">
        <v>21</v>
      </c>
      <c r="E1650" s="72" t="s">
        <v>34</v>
      </c>
      <c r="F1650" s="73" t="s">
        <v>1441</v>
      </c>
      <c r="G1650" s="70" t="s">
        <v>20</v>
      </c>
      <c r="H1650" s="108">
        <v>5298725</v>
      </c>
      <c r="I1650" s="108"/>
      <c r="J1650" s="108">
        <v>29548741</v>
      </c>
      <c r="K1650" s="108">
        <v>27815335</v>
      </c>
      <c r="L1650" s="108">
        <v>33546811</v>
      </c>
      <c r="M1650" s="108">
        <v>31495479</v>
      </c>
      <c r="N1650" s="108"/>
      <c r="O1650" s="67">
        <v>10169006</v>
      </c>
      <c r="P1650" s="108">
        <v>2059173</v>
      </c>
      <c r="Q1650" s="108">
        <v>-20120485</v>
      </c>
      <c r="R1650" s="108">
        <v>89626329</v>
      </c>
      <c r="S1650" s="108">
        <v>69505844</v>
      </c>
      <c r="T1650" s="108">
        <v>3159920</v>
      </c>
      <c r="U1650" s="201">
        <v>-774</v>
      </c>
      <c r="V1650" s="108">
        <v>6622835.5197146824</v>
      </c>
      <c r="W1650" s="108">
        <v>-17211758</v>
      </c>
      <c r="X1650" s="13">
        <v>45287</v>
      </c>
      <c r="Y1650" s="30"/>
    </row>
    <row r="1651" spans="1:25" ht="14.4">
      <c r="A1651" s="70">
        <v>2023</v>
      </c>
      <c r="B1651" s="71" t="s">
        <v>1440</v>
      </c>
      <c r="C1651" s="70" t="s">
        <v>190</v>
      </c>
      <c r="D1651" s="70" t="s">
        <v>21</v>
      </c>
      <c r="E1651" s="72" t="s">
        <v>29</v>
      </c>
      <c r="F1651" s="73" t="s">
        <v>1439</v>
      </c>
      <c r="G1651" s="70" t="s">
        <v>20</v>
      </c>
      <c r="H1651" s="108">
        <v>13798799</v>
      </c>
      <c r="I1651" s="108">
        <v>-505077</v>
      </c>
      <c r="J1651" s="108">
        <v>130519323</v>
      </c>
      <c r="K1651" s="108">
        <v>152641858</v>
      </c>
      <c r="L1651" s="108">
        <v>212130711</v>
      </c>
      <c r="M1651" s="108">
        <v>142352824</v>
      </c>
      <c r="N1651" s="108"/>
      <c r="O1651" s="114">
        <v>34672740</v>
      </c>
      <c r="P1651" s="108">
        <v>9359568</v>
      </c>
      <c r="Q1651" s="108">
        <v>-104454797</v>
      </c>
      <c r="R1651" s="108">
        <v>477245064</v>
      </c>
      <c r="S1651" s="108">
        <v>372790267</v>
      </c>
      <c r="T1651" s="108">
        <v>15804932</v>
      </c>
      <c r="U1651" s="201">
        <v>-4431</v>
      </c>
      <c r="V1651" s="108">
        <v>2860571</v>
      </c>
      <c r="W1651" s="108">
        <v>-73710272</v>
      </c>
      <c r="X1651" s="13">
        <v>45328</v>
      </c>
      <c r="Y1651" s="30"/>
    </row>
    <row r="1652" spans="1:25" ht="14.4">
      <c r="A1652" s="70">
        <v>2023</v>
      </c>
      <c r="B1652" s="70" t="s">
        <v>5870</v>
      </c>
      <c r="C1652" s="70" t="s">
        <v>53</v>
      </c>
      <c r="D1652" s="70" t="s">
        <v>21</v>
      </c>
      <c r="E1652" s="78" t="s">
        <v>63</v>
      </c>
      <c r="F1652" s="73">
        <v>12048</v>
      </c>
      <c r="G1652" s="70" t="s">
        <v>20</v>
      </c>
      <c r="H1652" s="108">
        <v>39849676</v>
      </c>
      <c r="I1652" s="108">
        <v>-4342138</v>
      </c>
      <c r="J1652" s="108">
        <v>64163346</v>
      </c>
      <c r="K1652" s="108">
        <v>90703774</v>
      </c>
      <c r="L1652" s="108">
        <v>87271796</v>
      </c>
      <c r="M1652" s="108">
        <v>70388181</v>
      </c>
      <c r="N1652" s="67"/>
      <c r="O1652" s="67">
        <v>42233879</v>
      </c>
      <c r="P1652" s="108">
        <v>9867142</v>
      </c>
      <c r="Q1652" s="108">
        <v>-22120972</v>
      </c>
      <c r="R1652" s="108">
        <v>231608725.18990713</v>
      </c>
      <c r="S1652" s="108">
        <v>209487753.18990713</v>
      </c>
      <c r="T1652" s="108">
        <v>11488328</v>
      </c>
      <c r="U1652" s="201"/>
      <c r="V1652" s="108">
        <v>41799448</v>
      </c>
      <c r="W1652" s="108">
        <v>-109009700</v>
      </c>
      <c r="X1652" s="13">
        <v>45281</v>
      </c>
      <c r="Y1652" s="10" t="s">
        <v>60</v>
      </c>
    </row>
    <row r="1653" spans="1:25" ht="14.4">
      <c r="A1653" s="70">
        <v>2023</v>
      </c>
      <c r="B1653" s="70" t="s">
        <v>5229</v>
      </c>
      <c r="C1653" s="70" t="s">
        <v>190</v>
      </c>
      <c r="D1653" s="70" t="s">
        <v>21</v>
      </c>
      <c r="E1653" s="72" t="s">
        <v>105</v>
      </c>
      <c r="F1653" s="73" t="s">
        <v>5492</v>
      </c>
      <c r="G1653" s="70" t="s">
        <v>20</v>
      </c>
      <c r="H1653" s="108">
        <v>1630674</v>
      </c>
      <c r="I1653" s="108">
        <v>-19050</v>
      </c>
      <c r="J1653" s="108">
        <v>4466525</v>
      </c>
      <c r="K1653" s="108">
        <v>7879842</v>
      </c>
      <c r="L1653" s="108">
        <v>5883349</v>
      </c>
      <c r="M1653" s="108">
        <v>5198502</v>
      </c>
      <c r="N1653" s="108">
        <v>2507780</v>
      </c>
      <c r="O1653" s="108"/>
      <c r="P1653" s="108">
        <v>623455</v>
      </c>
      <c r="Q1653" s="108">
        <v>-3351594</v>
      </c>
      <c r="R1653" s="108">
        <v>14618442.361814704</v>
      </c>
      <c r="S1653" s="108">
        <v>11266848.361814704</v>
      </c>
      <c r="T1653" s="108">
        <v>487758</v>
      </c>
      <c r="U1653" s="201"/>
      <c r="V1653" s="108">
        <v>660393</v>
      </c>
      <c r="W1653" s="108">
        <v>-1506679</v>
      </c>
      <c r="X1653" s="13">
        <v>45250</v>
      </c>
      <c r="Y1653" s="10"/>
    </row>
    <row r="1654" spans="1:25" ht="14.4">
      <c r="A1654" s="70">
        <v>2023</v>
      </c>
      <c r="B1654" s="71" t="s">
        <v>1438</v>
      </c>
      <c r="C1654" s="70" t="s">
        <v>190</v>
      </c>
      <c r="D1654" s="70" t="s">
        <v>21</v>
      </c>
      <c r="E1654" s="72" t="s">
        <v>76</v>
      </c>
      <c r="F1654" s="73" t="s">
        <v>1437</v>
      </c>
      <c r="G1654" s="70" t="s">
        <v>20</v>
      </c>
      <c r="H1654" s="108">
        <v>18106411</v>
      </c>
      <c r="I1654" s="108"/>
      <c r="J1654" s="108">
        <v>71249912</v>
      </c>
      <c r="K1654" s="108">
        <v>111996543</v>
      </c>
      <c r="L1654" s="108">
        <v>98966201</v>
      </c>
      <c r="M1654" s="108">
        <v>81321920</v>
      </c>
      <c r="N1654" s="108">
        <v>31243991</v>
      </c>
      <c r="O1654" s="108"/>
      <c r="P1654" s="108">
        <v>4680132</v>
      </c>
      <c r="Q1654" s="108">
        <v>-44912000</v>
      </c>
      <c r="R1654" s="108">
        <v>199837456</v>
      </c>
      <c r="S1654" s="108">
        <v>154925456</v>
      </c>
      <c r="T1654" s="108">
        <v>7197099</v>
      </c>
      <c r="U1654" s="201">
        <v>1418283</v>
      </c>
      <c r="V1654" s="108">
        <v>5137014</v>
      </c>
      <c r="W1654" s="108">
        <v>-31261934</v>
      </c>
      <c r="X1654" s="32">
        <v>45279</v>
      </c>
      <c r="Y1654" s="30"/>
    </row>
    <row r="1655" spans="1:25" ht="14.4">
      <c r="A1655" s="70">
        <v>2023</v>
      </c>
      <c r="B1655" s="71" t="s">
        <v>1436</v>
      </c>
      <c r="C1655" s="70" t="s">
        <v>190</v>
      </c>
      <c r="D1655" s="70" t="s">
        <v>21</v>
      </c>
      <c r="E1655" s="72" t="s">
        <v>34</v>
      </c>
      <c r="F1655" s="73" t="s">
        <v>1435</v>
      </c>
      <c r="G1655" s="70" t="s">
        <v>20</v>
      </c>
      <c r="H1655" s="108">
        <v>13263140</v>
      </c>
      <c r="I1655" s="108">
        <v>-2171236</v>
      </c>
      <c r="J1655" s="108">
        <v>129958524</v>
      </c>
      <c r="K1655" s="108">
        <v>447947692</v>
      </c>
      <c r="L1655" s="108">
        <v>183525143</v>
      </c>
      <c r="M1655" s="108">
        <v>141660319</v>
      </c>
      <c r="N1655" s="67">
        <v>30413843</v>
      </c>
      <c r="O1655" s="108"/>
      <c r="P1655" s="108">
        <v>12077404</v>
      </c>
      <c r="Q1655" s="108">
        <v>-94152524</v>
      </c>
      <c r="R1655" s="108">
        <v>418992130.35087723</v>
      </c>
      <c r="S1655" s="108">
        <v>324839606.35087723</v>
      </c>
      <c r="T1655" s="108">
        <v>14180991</v>
      </c>
      <c r="U1655" s="201"/>
      <c r="V1655" s="108">
        <v>40359268</v>
      </c>
      <c r="W1655" s="108">
        <v>-193300222</v>
      </c>
      <c r="X1655" s="32">
        <v>45330</v>
      </c>
      <c r="Y1655" s="10"/>
    </row>
    <row r="1656" spans="1:25" ht="14.4">
      <c r="A1656" s="70">
        <v>2023</v>
      </c>
      <c r="B1656" s="71" t="s">
        <v>1434</v>
      </c>
      <c r="C1656" s="70" t="s">
        <v>190</v>
      </c>
      <c r="D1656" s="70" t="s">
        <v>21</v>
      </c>
      <c r="E1656" s="72" t="s">
        <v>118</v>
      </c>
      <c r="F1656" s="73" t="s">
        <v>1433</v>
      </c>
      <c r="G1656" s="70" t="s">
        <v>20</v>
      </c>
      <c r="H1656" s="108">
        <v>16738935</v>
      </c>
      <c r="I1656" s="108"/>
      <c r="J1656" s="108">
        <v>64416977</v>
      </c>
      <c r="K1656" s="108">
        <v>77918188</v>
      </c>
      <c r="L1656" s="108">
        <v>84130818</v>
      </c>
      <c r="M1656" s="108">
        <v>76527569</v>
      </c>
      <c r="N1656" s="108"/>
      <c r="O1656" s="108">
        <v>31603225</v>
      </c>
      <c r="P1656" s="108">
        <v>5080086</v>
      </c>
      <c r="Q1656" s="108">
        <v>-44534198</v>
      </c>
      <c r="R1656" s="108">
        <v>206322449</v>
      </c>
      <c r="S1656" s="108">
        <v>161788251</v>
      </c>
      <c r="T1656" s="108">
        <v>6875211</v>
      </c>
      <c r="U1656" s="201">
        <v>-1987</v>
      </c>
      <c r="V1656" s="108">
        <v>9666009</v>
      </c>
      <c r="W1656" s="108">
        <v>-29536332</v>
      </c>
      <c r="X1656" s="34">
        <v>45279</v>
      </c>
      <c r="Y1656" s="10" t="s">
        <v>60</v>
      </c>
    </row>
    <row r="1657" spans="1:25" ht="14.4">
      <c r="A1657" s="70">
        <v>2023</v>
      </c>
      <c r="B1657" s="71" t="s">
        <v>1431</v>
      </c>
      <c r="C1657" s="70" t="s">
        <v>190</v>
      </c>
      <c r="D1657" s="70" t="s">
        <v>21</v>
      </c>
      <c r="E1657" s="72" t="s">
        <v>107</v>
      </c>
      <c r="F1657" s="73" t="s">
        <v>1430</v>
      </c>
      <c r="G1657" s="70" t="s">
        <v>20</v>
      </c>
      <c r="H1657" s="108">
        <v>54081026</v>
      </c>
      <c r="I1657" s="108">
        <v>-284001</v>
      </c>
      <c r="J1657" s="108">
        <v>264292116</v>
      </c>
      <c r="K1657" s="108">
        <v>346272489</v>
      </c>
      <c r="L1657" s="108">
        <v>322323803</v>
      </c>
      <c r="M1657" s="108">
        <v>298873468</v>
      </c>
      <c r="N1657" s="108">
        <v>120029186</v>
      </c>
      <c r="O1657" s="108"/>
      <c r="P1657" s="108">
        <v>29438124</v>
      </c>
      <c r="Q1657" s="108">
        <v>-151198000</v>
      </c>
      <c r="R1657" s="108">
        <v>677159729</v>
      </c>
      <c r="S1657" s="108">
        <v>525961729</v>
      </c>
      <c r="T1657" s="108">
        <v>27443726</v>
      </c>
      <c r="U1657" s="201"/>
      <c r="V1657" s="108">
        <v>43957005</v>
      </c>
      <c r="W1657" s="108">
        <v>-112700052</v>
      </c>
      <c r="X1657" s="13">
        <v>45275</v>
      </c>
      <c r="Y1657" s="30"/>
    </row>
    <row r="1658" spans="1:25" ht="14.4">
      <c r="A1658" s="70">
        <v>2023</v>
      </c>
      <c r="B1658" s="71" t="s">
        <v>1429</v>
      </c>
      <c r="C1658" s="70" t="s">
        <v>190</v>
      </c>
      <c r="D1658" s="70" t="s">
        <v>21</v>
      </c>
      <c r="E1658" s="72" t="s">
        <v>153</v>
      </c>
      <c r="F1658" s="73" t="s">
        <v>1428</v>
      </c>
      <c r="G1658" s="70" t="s">
        <v>20</v>
      </c>
      <c r="H1658" s="108">
        <v>15562876</v>
      </c>
      <c r="I1658" s="108">
        <v>-4022</v>
      </c>
      <c r="J1658" s="108">
        <v>77416493</v>
      </c>
      <c r="K1658" s="108">
        <v>32161809</v>
      </c>
      <c r="L1658" s="108">
        <v>128861552</v>
      </c>
      <c r="M1658" s="108">
        <v>87324271</v>
      </c>
      <c r="N1658" s="115">
        <v>31227779</v>
      </c>
      <c r="O1658" s="108"/>
      <c r="P1658" s="108">
        <v>5452006</v>
      </c>
      <c r="Q1658" s="108">
        <v>-50843695</v>
      </c>
      <c r="R1658" s="108">
        <v>230003259</v>
      </c>
      <c r="S1658" s="108">
        <v>179159564</v>
      </c>
      <c r="T1658" s="108">
        <v>8660516</v>
      </c>
      <c r="U1658" s="201"/>
      <c r="V1658" s="108">
        <v>14200815</v>
      </c>
      <c r="W1658" s="108">
        <v>-34718958</v>
      </c>
      <c r="X1658" s="13">
        <v>45268</v>
      </c>
      <c r="Y1658" s="10" t="s">
        <v>5444</v>
      </c>
    </row>
    <row r="1659" spans="1:25" ht="14.4">
      <c r="A1659" s="70">
        <v>2023</v>
      </c>
      <c r="B1659" s="71" t="s">
        <v>1427</v>
      </c>
      <c r="C1659" s="70" t="s">
        <v>190</v>
      </c>
      <c r="D1659" s="70" t="s">
        <v>21</v>
      </c>
      <c r="E1659" s="72" t="s">
        <v>253</v>
      </c>
      <c r="F1659" s="73" t="s">
        <v>1426</v>
      </c>
      <c r="G1659" s="70" t="s">
        <v>20</v>
      </c>
      <c r="H1659" s="108">
        <v>19029813</v>
      </c>
      <c r="I1659" s="108">
        <v>-14675</v>
      </c>
      <c r="J1659" s="108">
        <v>32903920</v>
      </c>
      <c r="K1659" s="108"/>
      <c r="L1659" s="108">
        <v>40031238</v>
      </c>
      <c r="M1659" s="108">
        <v>37971080</v>
      </c>
      <c r="N1659" s="108">
        <v>27181700</v>
      </c>
      <c r="O1659" s="108"/>
      <c r="P1659" s="108">
        <v>2451368</v>
      </c>
      <c r="Q1659" s="108">
        <v>-24170138</v>
      </c>
      <c r="R1659" s="108">
        <v>109801027.71929826</v>
      </c>
      <c r="S1659" s="108">
        <v>85630889.719298258</v>
      </c>
      <c r="T1659" s="108">
        <v>3694228</v>
      </c>
      <c r="U1659" s="201"/>
      <c r="V1659" s="108">
        <v>4648600</v>
      </c>
      <c r="W1659" s="108">
        <v>-6056590</v>
      </c>
      <c r="X1659" s="32">
        <v>45261</v>
      </c>
      <c r="Y1659" s="10" t="s">
        <v>60</v>
      </c>
    </row>
    <row r="1660" spans="1:25" ht="14.4">
      <c r="A1660" s="70">
        <v>2023</v>
      </c>
      <c r="B1660" s="71" t="s">
        <v>1425</v>
      </c>
      <c r="C1660" s="70" t="s">
        <v>190</v>
      </c>
      <c r="D1660" s="70" t="s">
        <v>21</v>
      </c>
      <c r="E1660" s="72" t="s">
        <v>134</v>
      </c>
      <c r="F1660" s="73" t="s">
        <v>1424</v>
      </c>
      <c r="G1660" s="70" t="s">
        <v>20</v>
      </c>
      <c r="H1660" s="108">
        <v>12863735</v>
      </c>
      <c r="I1660" s="108">
        <v>-280162</v>
      </c>
      <c r="J1660" s="108">
        <v>69421819</v>
      </c>
      <c r="K1660" s="108">
        <v>49576209</v>
      </c>
      <c r="L1660" s="108">
        <v>94429013</v>
      </c>
      <c r="M1660" s="108">
        <v>79947321</v>
      </c>
      <c r="N1660" s="108"/>
      <c r="O1660" s="108">
        <v>28540462</v>
      </c>
      <c r="P1660" s="108">
        <v>9480371</v>
      </c>
      <c r="Q1660" s="108">
        <v>-52974911</v>
      </c>
      <c r="R1660" s="108">
        <v>234403259.12280709</v>
      </c>
      <c r="S1660" s="108">
        <v>181428348.12280709</v>
      </c>
      <c r="T1660" s="108">
        <v>8105934</v>
      </c>
      <c r="U1660" s="201">
        <v>-1985.1283931048147</v>
      </c>
      <c r="V1660" s="108">
        <v>6324693.8716068948</v>
      </c>
      <c r="W1660" s="108">
        <v>-30318474</v>
      </c>
      <c r="X1660" s="34">
        <v>45230</v>
      </c>
      <c r="Y1660" s="10" t="s">
        <v>60</v>
      </c>
    </row>
    <row r="1661" spans="1:25" ht="14.4">
      <c r="A1661" s="70">
        <v>2023</v>
      </c>
      <c r="B1661" s="71" t="s">
        <v>1423</v>
      </c>
      <c r="C1661" s="70" t="s">
        <v>190</v>
      </c>
      <c r="D1661" s="70" t="s">
        <v>21</v>
      </c>
      <c r="E1661" s="72" t="s">
        <v>78</v>
      </c>
      <c r="F1661" s="73" t="s">
        <v>1422</v>
      </c>
      <c r="G1661" s="70" t="s">
        <v>20</v>
      </c>
      <c r="H1661" s="108">
        <v>65801804</v>
      </c>
      <c r="I1661" s="108">
        <v>-2641591</v>
      </c>
      <c r="J1661" s="108">
        <v>234882945</v>
      </c>
      <c r="K1661" s="108">
        <v>109033614</v>
      </c>
      <c r="L1661" s="108">
        <v>318980027</v>
      </c>
      <c r="M1661" s="108">
        <v>280684732</v>
      </c>
      <c r="N1661" s="108"/>
      <c r="O1661" s="67">
        <v>130613144</v>
      </c>
      <c r="P1661" s="108">
        <v>27206139</v>
      </c>
      <c r="Q1661" s="108">
        <v>-190647176</v>
      </c>
      <c r="R1661" s="108">
        <v>842683584</v>
      </c>
      <c r="S1661" s="108">
        <v>652036408</v>
      </c>
      <c r="T1661" s="108">
        <v>28371054</v>
      </c>
      <c r="U1661" s="201">
        <v>-7114</v>
      </c>
      <c r="V1661" s="108">
        <v>28710099</v>
      </c>
      <c r="W1661" s="108">
        <v>-95342897</v>
      </c>
      <c r="X1661" s="32">
        <v>45286</v>
      </c>
      <c r="Y1661" s="10" t="s">
        <v>60</v>
      </c>
    </row>
    <row r="1662" spans="1:25" ht="14.4">
      <c r="A1662" s="70">
        <v>2023</v>
      </c>
      <c r="B1662" s="71" t="s">
        <v>1421</v>
      </c>
      <c r="C1662" s="70" t="s">
        <v>190</v>
      </c>
      <c r="D1662" s="70" t="s">
        <v>21</v>
      </c>
      <c r="E1662" s="72" t="s">
        <v>34</v>
      </c>
      <c r="F1662" s="73" t="s">
        <v>1420</v>
      </c>
      <c r="G1662" s="70" t="s">
        <v>20</v>
      </c>
      <c r="H1662" s="108">
        <v>102557153</v>
      </c>
      <c r="I1662" s="108"/>
      <c r="J1662" s="108">
        <v>380968137</v>
      </c>
      <c r="K1662" s="108">
        <v>643917612</v>
      </c>
      <c r="L1662" s="108">
        <v>484955092</v>
      </c>
      <c r="M1662" s="108">
        <v>430346559</v>
      </c>
      <c r="N1662" s="108"/>
      <c r="O1662" s="67">
        <v>173209397</v>
      </c>
      <c r="P1662" s="108">
        <v>40071635</v>
      </c>
      <c r="Q1662" s="108">
        <v>-277663335</v>
      </c>
      <c r="R1662" s="108">
        <v>1259466981</v>
      </c>
      <c r="S1662" s="108">
        <v>981803646</v>
      </c>
      <c r="T1662" s="108">
        <v>43773246</v>
      </c>
      <c r="U1662" s="201">
        <v>-11464</v>
      </c>
      <c r="V1662" s="108">
        <v>248720623</v>
      </c>
      <c r="W1662" s="108">
        <v>-423192786</v>
      </c>
      <c r="X1662" s="32">
        <v>45280</v>
      </c>
      <c r="Y1662" s="30"/>
    </row>
    <row r="1663" spans="1:25" ht="14.4">
      <c r="A1663" s="70">
        <v>2023</v>
      </c>
      <c r="B1663" s="71" t="s">
        <v>1419</v>
      </c>
      <c r="C1663" s="70" t="s">
        <v>190</v>
      </c>
      <c r="D1663" s="70" t="s">
        <v>21</v>
      </c>
      <c r="E1663" s="72" t="s">
        <v>34</v>
      </c>
      <c r="F1663" s="73" t="s">
        <v>1418</v>
      </c>
      <c r="G1663" s="70" t="s">
        <v>20</v>
      </c>
      <c r="H1663" s="108">
        <v>10493089</v>
      </c>
      <c r="I1663" s="108"/>
      <c r="J1663" s="108">
        <v>76807762</v>
      </c>
      <c r="K1663" s="108">
        <v>60299124</v>
      </c>
      <c r="L1663" s="108">
        <v>91973161</v>
      </c>
      <c r="M1663" s="108">
        <v>83986958</v>
      </c>
      <c r="N1663" s="67"/>
      <c r="O1663" s="67">
        <v>27262254</v>
      </c>
      <c r="P1663" s="108">
        <v>8747386</v>
      </c>
      <c r="Q1663" s="108">
        <v>-51442012</v>
      </c>
      <c r="R1663" s="108">
        <v>230532248</v>
      </c>
      <c r="S1663" s="108">
        <v>179090236</v>
      </c>
      <c r="T1663" s="108">
        <v>8435185</v>
      </c>
      <c r="U1663" s="201">
        <v>-1323</v>
      </c>
      <c r="V1663" s="108">
        <v>18307315</v>
      </c>
      <c r="W1663" s="108">
        <v>-42180460</v>
      </c>
      <c r="X1663" s="34">
        <v>45273</v>
      </c>
      <c r="Y1663" s="10" t="s">
        <v>60</v>
      </c>
    </row>
    <row r="1664" spans="1:25" ht="14.4">
      <c r="A1664" s="70">
        <v>2023</v>
      </c>
      <c r="B1664" s="71" t="s">
        <v>1417</v>
      </c>
      <c r="C1664" s="70" t="s">
        <v>190</v>
      </c>
      <c r="D1664" s="70" t="s">
        <v>21</v>
      </c>
      <c r="E1664" s="72" t="s">
        <v>78</v>
      </c>
      <c r="F1664" s="73" t="s">
        <v>1416</v>
      </c>
      <c r="G1664" s="70" t="s">
        <v>20</v>
      </c>
      <c r="H1664" s="108">
        <v>5297288</v>
      </c>
      <c r="I1664" s="108">
        <v>-20000</v>
      </c>
      <c r="J1664" s="108">
        <v>8864167</v>
      </c>
      <c r="K1664" s="108">
        <v>5796170</v>
      </c>
      <c r="L1664" s="108">
        <v>13405702</v>
      </c>
      <c r="M1664" s="108">
        <v>11830731</v>
      </c>
      <c r="N1664" s="108"/>
      <c r="O1664" s="108">
        <v>8493425</v>
      </c>
      <c r="P1664" s="108">
        <v>2442656</v>
      </c>
      <c r="Q1664" s="108">
        <v>-6163040</v>
      </c>
      <c r="R1664" s="108">
        <v>26493046</v>
      </c>
      <c r="S1664" s="108">
        <v>20330006</v>
      </c>
      <c r="T1664" s="108">
        <v>705157</v>
      </c>
      <c r="U1664" s="201">
        <v>-204</v>
      </c>
      <c r="V1664" s="108">
        <v>817490</v>
      </c>
      <c r="W1664" s="108">
        <v>-1293154</v>
      </c>
      <c r="X1664" s="32">
        <v>45226</v>
      </c>
      <c r="Y1664" s="10" t="s">
        <v>5444</v>
      </c>
    </row>
    <row r="1665" spans="1:25" ht="14.4">
      <c r="A1665" s="70">
        <v>2023</v>
      </c>
      <c r="B1665" s="71" t="s">
        <v>1415</v>
      </c>
      <c r="C1665" s="70" t="s">
        <v>190</v>
      </c>
      <c r="D1665" s="70" t="s">
        <v>21</v>
      </c>
      <c r="E1665" s="72" t="s">
        <v>142</v>
      </c>
      <c r="F1665" s="73" t="s">
        <v>1414</v>
      </c>
      <c r="G1665" s="70" t="s">
        <v>20</v>
      </c>
      <c r="H1665" s="108">
        <v>1493192</v>
      </c>
      <c r="I1665" s="108">
        <v>-323579</v>
      </c>
      <c r="J1665" s="108">
        <v>18841075</v>
      </c>
      <c r="K1665" s="108">
        <v>15192947</v>
      </c>
      <c r="L1665" s="108">
        <v>28212082</v>
      </c>
      <c r="M1665" s="108">
        <v>18594941</v>
      </c>
      <c r="N1665" s="108">
        <v>5306669</v>
      </c>
      <c r="O1665" s="108"/>
      <c r="P1665" s="108">
        <v>3042507</v>
      </c>
      <c r="Q1665" s="108">
        <v>-16513209</v>
      </c>
      <c r="R1665" s="108">
        <v>69384800</v>
      </c>
      <c r="S1665" s="108">
        <v>52871591</v>
      </c>
      <c r="T1665" s="108">
        <v>2624075</v>
      </c>
      <c r="U1665" s="201"/>
      <c r="V1665" s="108">
        <v>1305249</v>
      </c>
      <c r="W1665" s="108">
        <v>-10394121</v>
      </c>
      <c r="X1665" s="32">
        <v>45281</v>
      </c>
      <c r="Y1665" s="10" t="s">
        <v>60</v>
      </c>
    </row>
    <row r="1666" spans="1:25" ht="14.4">
      <c r="A1666" s="51">
        <v>2022</v>
      </c>
      <c r="B1666" s="132" t="s">
        <v>485</v>
      </c>
      <c r="C1666" s="51" t="s">
        <v>190</v>
      </c>
      <c r="D1666" s="51" t="s">
        <v>21</v>
      </c>
      <c r="E1666" s="51" t="s">
        <v>98</v>
      </c>
      <c r="F1666" s="127" t="s">
        <v>5579</v>
      </c>
      <c r="G1666" s="51" t="s">
        <v>20</v>
      </c>
      <c r="H1666" s="128">
        <v>207795253</v>
      </c>
      <c r="I1666" s="128">
        <v>-2630017</v>
      </c>
      <c r="J1666" s="128">
        <v>326800085</v>
      </c>
      <c r="K1666" s="128">
        <v>966056774</v>
      </c>
      <c r="L1666" s="128">
        <v>431958305</v>
      </c>
      <c r="M1666" s="128">
        <v>338551776</v>
      </c>
      <c r="N1666" s="129"/>
      <c r="O1666" s="130">
        <v>225259463</v>
      </c>
      <c r="P1666" s="128">
        <v>12392272</v>
      </c>
      <c r="Q1666" s="128">
        <v>-195849713</v>
      </c>
      <c r="R1666" s="128">
        <v>1300515031</v>
      </c>
      <c r="S1666" s="128">
        <v>1104665318</v>
      </c>
      <c r="T1666" s="128">
        <v>39268549</v>
      </c>
      <c r="U1666" s="196"/>
      <c r="V1666" s="128">
        <v>20077429</v>
      </c>
      <c r="W1666" s="128">
        <v>-37555256</v>
      </c>
      <c r="X1666" s="131">
        <v>44980</v>
      </c>
      <c r="Y1666" s="132" t="s">
        <v>60</v>
      </c>
    </row>
    <row r="1667" spans="1:25" ht="14.4">
      <c r="A1667" s="137">
        <v>2023</v>
      </c>
      <c r="B1667" s="141" t="s">
        <v>485</v>
      </c>
      <c r="C1667" s="137" t="s">
        <v>190</v>
      </c>
      <c r="D1667" s="137" t="s">
        <v>21</v>
      </c>
      <c r="E1667" s="137" t="s">
        <v>98</v>
      </c>
      <c r="F1667" s="127" t="s">
        <v>5579</v>
      </c>
      <c r="G1667" s="137" t="s">
        <v>20</v>
      </c>
      <c r="H1667" s="138">
        <v>207669981</v>
      </c>
      <c r="I1667" s="138">
        <v>-2977784</v>
      </c>
      <c r="J1667" s="138">
        <v>368029581</v>
      </c>
      <c r="K1667" s="138">
        <v>1087888139</v>
      </c>
      <c r="L1667" s="138">
        <v>499772966</v>
      </c>
      <c r="M1667" s="138">
        <v>384064021</v>
      </c>
      <c r="N1667" s="138"/>
      <c r="O1667" s="142">
        <v>239206094</v>
      </c>
      <c r="P1667" s="138">
        <v>17401933</v>
      </c>
      <c r="Q1667" s="138">
        <v>-313603304</v>
      </c>
      <c r="R1667" s="138">
        <v>1371714090</v>
      </c>
      <c r="S1667" s="138">
        <v>1058110786</v>
      </c>
      <c r="T1667" s="138">
        <v>49281168</v>
      </c>
      <c r="U1667" s="201"/>
      <c r="V1667" s="138">
        <v>19698498</v>
      </c>
      <c r="W1667" s="108">
        <v>-33325187</v>
      </c>
      <c r="X1667" s="126">
        <v>45350</v>
      </c>
      <c r="Y1667" s="132" t="s">
        <v>60</v>
      </c>
    </row>
    <row r="1668" spans="1:25" ht="14.4">
      <c r="A1668" s="137">
        <v>2023</v>
      </c>
      <c r="B1668" s="141" t="s">
        <v>1413</v>
      </c>
      <c r="C1668" s="137" t="s">
        <v>190</v>
      </c>
      <c r="D1668" s="137" t="s">
        <v>21</v>
      </c>
      <c r="E1668" s="137" t="s">
        <v>178</v>
      </c>
      <c r="F1668" s="87" t="s">
        <v>1412</v>
      </c>
      <c r="G1668" s="137" t="s">
        <v>20</v>
      </c>
      <c r="H1668" s="138">
        <v>46291037</v>
      </c>
      <c r="I1668" s="138"/>
      <c r="J1668" s="138">
        <v>189948011</v>
      </c>
      <c r="K1668" s="138">
        <v>201556344</v>
      </c>
      <c r="L1668" s="138">
        <v>248934763</v>
      </c>
      <c r="M1668" s="138">
        <v>214701860</v>
      </c>
      <c r="N1668" s="139"/>
      <c r="O1668" s="142">
        <v>82259937</v>
      </c>
      <c r="P1668" s="138">
        <v>20854192</v>
      </c>
      <c r="Q1668" s="138">
        <v>-136589993</v>
      </c>
      <c r="R1668" s="138">
        <v>604528836</v>
      </c>
      <c r="S1668" s="138">
        <v>467938843</v>
      </c>
      <c r="T1668" s="138">
        <v>21234005</v>
      </c>
      <c r="U1668" s="201"/>
      <c r="V1668" s="138">
        <v>35897608</v>
      </c>
      <c r="W1668" s="108">
        <v>-145195180</v>
      </c>
      <c r="X1668" s="51">
        <v>45281</v>
      </c>
      <c r="Y1668" s="132" t="s">
        <v>5444</v>
      </c>
    </row>
    <row r="1669" spans="1:25" ht="14.4">
      <c r="A1669" s="70">
        <v>2023</v>
      </c>
      <c r="B1669" s="70" t="s">
        <v>1972</v>
      </c>
      <c r="C1669" s="70" t="s">
        <v>53</v>
      </c>
      <c r="D1669" s="70" t="s">
        <v>21</v>
      </c>
      <c r="E1669" s="78" t="s">
        <v>118</v>
      </c>
      <c r="F1669" s="73">
        <v>13210</v>
      </c>
      <c r="G1669" s="70" t="s">
        <v>20</v>
      </c>
      <c r="H1669" s="108">
        <v>13274421</v>
      </c>
      <c r="I1669" s="108">
        <v>-26089672</v>
      </c>
      <c r="J1669" s="108">
        <v>82553135</v>
      </c>
      <c r="K1669" s="108">
        <v>18832445</v>
      </c>
      <c r="L1669" s="108">
        <v>245156938</v>
      </c>
      <c r="M1669" s="108">
        <v>100868203</v>
      </c>
      <c r="N1669" s="107"/>
      <c r="O1669" s="108">
        <v>5395370</v>
      </c>
      <c r="P1669" s="108">
        <v>3419020</v>
      </c>
      <c r="Q1669" s="108">
        <v>-52898477</v>
      </c>
      <c r="R1669" s="108">
        <v>324180603.9759863</v>
      </c>
      <c r="S1669" s="108">
        <v>271282126.9759863</v>
      </c>
      <c r="T1669" s="108">
        <v>7206777</v>
      </c>
      <c r="U1669" s="201"/>
      <c r="V1669" s="108">
        <v>16874630</v>
      </c>
      <c r="W1669" s="108">
        <v>21301215</v>
      </c>
      <c r="X1669" s="13">
        <v>45317</v>
      </c>
      <c r="Y1669" s="10" t="s">
        <v>60</v>
      </c>
    </row>
    <row r="1670" spans="1:25" ht="14.4">
      <c r="A1670" s="70">
        <v>2023</v>
      </c>
      <c r="B1670" s="70" t="s">
        <v>1971</v>
      </c>
      <c r="C1670" s="70" t="s">
        <v>53</v>
      </c>
      <c r="D1670" s="70" t="s">
        <v>21</v>
      </c>
      <c r="E1670" s="78" t="s">
        <v>118</v>
      </c>
      <c r="F1670" s="73">
        <v>13214</v>
      </c>
      <c r="G1670" s="70" t="s">
        <v>20</v>
      </c>
      <c r="H1670" s="108">
        <v>44445247</v>
      </c>
      <c r="I1670" s="108">
        <v>-3374850</v>
      </c>
      <c r="J1670" s="108">
        <v>51260156</v>
      </c>
      <c r="K1670" s="108">
        <v>14437261</v>
      </c>
      <c r="L1670" s="108">
        <v>142749830</v>
      </c>
      <c r="M1670" s="108">
        <v>52746176</v>
      </c>
      <c r="N1670" s="67"/>
      <c r="O1670" s="67">
        <v>54045247</v>
      </c>
      <c r="P1670" s="108">
        <v>5895607</v>
      </c>
      <c r="Q1670" s="108">
        <v>-21377668</v>
      </c>
      <c r="R1670" s="108">
        <v>242652304.1997731</v>
      </c>
      <c r="S1670" s="108">
        <v>221274636.1997731</v>
      </c>
      <c r="T1670" s="108">
        <v>5573604</v>
      </c>
      <c r="U1670" s="201"/>
      <c r="V1670" s="108">
        <v>4307853</v>
      </c>
      <c r="W1670" s="108">
        <v>32554930</v>
      </c>
      <c r="X1670" s="13">
        <v>45289</v>
      </c>
      <c r="Y1670" s="10" t="s">
        <v>60</v>
      </c>
    </row>
    <row r="1671" spans="1:25" ht="14.4">
      <c r="A1671" s="70">
        <v>2023</v>
      </c>
      <c r="B1671" s="71" t="s">
        <v>1411</v>
      </c>
      <c r="C1671" s="70" t="s">
        <v>190</v>
      </c>
      <c r="D1671" s="70" t="s">
        <v>21</v>
      </c>
      <c r="E1671" s="72" t="s">
        <v>118</v>
      </c>
      <c r="F1671" s="73" t="s">
        <v>1410</v>
      </c>
      <c r="G1671" s="70" t="s">
        <v>20</v>
      </c>
      <c r="H1671" s="108">
        <v>114696269</v>
      </c>
      <c r="I1671" s="108">
        <v>-5016614</v>
      </c>
      <c r="J1671" s="108">
        <v>382358826</v>
      </c>
      <c r="K1671" s="108">
        <v>711516201</v>
      </c>
      <c r="L1671" s="108">
        <v>530913226</v>
      </c>
      <c r="M1671" s="108">
        <v>440311301</v>
      </c>
      <c r="N1671" s="108"/>
      <c r="O1671" s="67">
        <v>195751374</v>
      </c>
      <c r="P1671" s="108">
        <v>42861329</v>
      </c>
      <c r="Q1671" s="108">
        <v>-274695289</v>
      </c>
      <c r="R1671" s="108">
        <v>1260324724</v>
      </c>
      <c r="S1671" s="108">
        <v>985629435</v>
      </c>
      <c r="T1671" s="108">
        <v>42770395</v>
      </c>
      <c r="U1671" s="201">
        <v>-11834</v>
      </c>
      <c r="V1671" s="108">
        <v>49660539</v>
      </c>
      <c r="W1671" s="108">
        <v>-168416179</v>
      </c>
      <c r="X1671" s="13">
        <v>45268</v>
      </c>
      <c r="Y1671" s="10" t="s">
        <v>60</v>
      </c>
    </row>
    <row r="1672" spans="1:25" ht="14.4">
      <c r="A1672" s="70">
        <v>2023</v>
      </c>
      <c r="B1672" s="70" t="s">
        <v>1970</v>
      </c>
      <c r="C1672" s="70" t="s">
        <v>53</v>
      </c>
      <c r="D1672" s="70" t="s">
        <v>21</v>
      </c>
      <c r="E1672" s="78" t="s">
        <v>142</v>
      </c>
      <c r="F1672" s="73">
        <v>13294</v>
      </c>
      <c r="G1672" s="70" t="s">
        <v>20</v>
      </c>
      <c r="H1672" s="108">
        <v>13501854</v>
      </c>
      <c r="I1672" s="108">
        <v>-1400783</v>
      </c>
      <c r="J1672" s="108">
        <v>11181589</v>
      </c>
      <c r="K1672" s="108">
        <v>39498258</v>
      </c>
      <c r="L1672" s="108">
        <v>27677938</v>
      </c>
      <c r="M1672" s="108">
        <v>9430214</v>
      </c>
      <c r="N1672" s="107"/>
      <c r="O1672" s="67">
        <v>11502093</v>
      </c>
      <c r="P1672" s="108">
        <v>525169</v>
      </c>
      <c r="Q1672" s="108">
        <v>-3215744</v>
      </c>
      <c r="R1672" s="108">
        <v>46876734.693877555</v>
      </c>
      <c r="S1672" s="108">
        <v>43660990.693877555</v>
      </c>
      <c r="T1672" s="108">
        <v>738194</v>
      </c>
      <c r="U1672" s="201"/>
      <c r="V1672" s="108"/>
      <c r="W1672" s="108">
        <v>-8718440</v>
      </c>
      <c r="X1672" s="33">
        <v>45329</v>
      </c>
      <c r="Y1672" s="10" t="s">
        <v>5778</v>
      </c>
    </row>
    <row r="1673" spans="1:25" ht="14.4">
      <c r="A1673" s="70">
        <v>2023</v>
      </c>
      <c r="B1673" s="71" t="s">
        <v>1409</v>
      </c>
      <c r="C1673" s="70" t="s">
        <v>190</v>
      </c>
      <c r="D1673" s="70" t="s">
        <v>21</v>
      </c>
      <c r="E1673" s="72" t="s">
        <v>142</v>
      </c>
      <c r="F1673" s="73" t="s">
        <v>1408</v>
      </c>
      <c r="G1673" s="70" t="s">
        <v>20</v>
      </c>
      <c r="H1673" s="108">
        <v>13190372</v>
      </c>
      <c r="I1673" s="108"/>
      <c r="J1673" s="108">
        <v>40009579</v>
      </c>
      <c r="K1673" s="108">
        <v>19021522</v>
      </c>
      <c r="L1673" s="108">
        <v>52768089</v>
      </c>
      <c r="M1673" s="108">
        <v>47245211</v>
      </c>
      <c r="N1673" s="67"/>
      <c r="O1673" s="67">
        <v>28295261</v>
      </c>
      <c r="P1673" s="108">
        <v>5673022</v>
      </c>
      <c r="Q1673" s="108">
        <v>-23768681</v>
      </c>
      <c r="R1673" s="108">
        <v>107901383</v>
      </c>
      <c r="S1673" s="108">
        <v>84132702</v>
      </c>
      <c r="T1673" s="108">
        <v>3813600</v>
      </c>
      <c r="U1673" s="201"/>
      <c r="V1673" s="108">
        <v>2009117</v>
      </c>
      <c r="W1673" s="108">
        <v>-5084478</v>
      </c>
      <c r="X1673" s="13">
        <v>45345</v>
      </c>
      <c r="Y1673" s="10" t="s">
        <v>60</v>
      </c>
    </row>
    <row r="1674" spans="1:25" ht="14.4">
      <c r="A1674" s="70">
        <v>2023</v>
      </c>
      <c r="B1674" s="71" t="s">
        <v>1407</v>
      </c>
      <c r="C1674" s="70" t="s">
        <v>190</v>
      </c>
      <c r="D1674" s="70" t="s">
        <v>21</v>
      </c>
      <c r="E1674" s="72" t="s">
        <v>142</v>
      </c>
      <c r="F1674" s="73" t="s">
        <v>1406</v>
      </c>
      <c r="G1674" s="70" t="s">
        <v>20</v>
      </c>
      <c r="H1674" s="108">
        <v>7039216</v>
      </c>
      <c r="I1674" s="108">
        <v>-1121000</v>
      </c>
      <c r="J1674" s="108">
        <v>21078168</v>
      </c>
      <c r="K1674" s="108">
        <v>24259088</v>
      </c>
      <c r="L1674" s="108">
        <v>26262526</v>
      </c>
      <c r="M1674" s="108">
        <v>24208591</v>
      </c>
      <c r="N1674" s="108">
        <v>12209189</v>
      </c>
      <c r="O1674" s="108"/>
      <c r="P1674" s="108">
        <v>2646242</v>
      </c>
      <c r="Q1674" s="108">
        <v>-11434902</v>
      </c>
      <c r="R1674" s="108">
        <v>50416783</v>
      </c>
      <c r="S1674" s="108">
        <v>38981881</v>
      </c>
      <c r="T1674" s="108">
        <v>1783150</v>
      </c>
      <c r="U1674" s="201"/>
      <c r="V1674" s="108">
        <v>1315801</v>
      </c>
      <c r="W1674" s="108">
        <v>-3283878</v>
      </c>
      <c r="X1674" s="13">
        <v>45301</v>
      </c>
      <c r="Y1674" s="10" t="s">
        <v>5444</v>
      </c>
    </row>
    <row r="1675" spans="1:25" ht="14.4">
      <c r="A1675" s="70">
        <v>2023</v>
      </c>
      <c r="B1675" s="70" t="s">
        <v>5133</v>
      </c>
      <c r="C1675" s="70" t="s">
        <v>190</v>
      </c>
      <c r="D1675" s="70" t="s">
        <v>21</v>
      </c>
      <c r="E1675" s="72" t="s">
        <v>182</v>
      </c>
      <c r="F1675" s="73" t="s">
        <v>5528</v>
      </c>
      <c r="G1675" s="70" t="s">
        <v>20</v>
      </c>
      <c r="H1675" s="108">
        <v>2148607</v>
      </c>
      <c r="I1675" s="108">
        <v>-120000</v>
      </c>
      <c r="J1675" s="108">
        <v>5920563</v>
      </c>
      <c r="K1675" s="108">
        <v>3173975</v>
      </c>
      <c r="L1675" s="108">
        <v>7146023</v>
      </c>
      <c r="M1675" s="108">
        <v>6945094</v>
      </c>
      <c r="N1675" s="67"/>
      <c r="O1675" s="67">
        <v>4081522</v>
      </c>
      <c r="P1675" s="108">
        <v>846908</v>
      </c>
      <c r="Q1675" s="108">
        <v>-3586474</v>
      </c>
      <c r="R1675" s="108">
        <v>15178490.946878964</v>
      </c>
      <c r="S1675" s="108">
        <v>11592016.946878964</v>
      </c>
      <c r="T1675" s="108">
        <v>537082</v>
      </c>
      <c r="U1675" s="201"/>
      <c r="V1675" s="108">
        <v>752609</v>
      </c>
      <c r="W1675" s="108">
        <v>-1564596</v>
      </c>
      <c r="X1675" s="33">
        <v>45271</v>
      </c>
      <c r="Y1675" s="10" t="s">
        <v>5444</v>
      </c>
    </row>
    <row r="1676" spans="1:25" ht="14.4">
      <c r="A1676" s="70">
        <v>2023</v>
      </c>
      <c r="B1676" s="70" t="s">
        <v>1969</v>
      </c>
      <c r="C1676" s="70" t="s">
        <v>53</v>
      </c>
      <c r="D1676" s="70" t="s">
        <v>21</v>
      </c>
      <c r="E1676" s="78" t="s">
        <v>28</v>
      </c>
      <c r="F1676" s="73">
        <v>13392</v>
      </c>
      <c r="G1676" s="70" t="s">
        <v>20</v>
      </c>
      <c r="H1676" s="108">
        <v>118895978</v>
      </c>
      <c r="I1676" s="108">
        <v>-36259182</v>
      </c>
      <c r="J1676" s="108">
        <v>215261874</v>
      </c>
      <c r="K1676" s="108">
        <v>489056954</v>
      </c>
      <c r="L1676" s="108">
        <v>506851072</v>
      </c>
      <c r="M1676" s="108">
        <v>247042410</v>
      </c>
      <c r="N1676" s="108"/>
      <c r="O1676" s="108">
        <v>132076055</v>
      </c>
      <c r="P1676" s="108">
        <v>15509372</v>
      </c>
      <c r="Q1676" s="108">
        <v>-53513763</v>
      </c>
      <c r="R1676" s="108">
        <v>1282320885</v>
      </c>
      <c r="S1676" s="108">
        <v>1228807122</v>
      </c>
      <c r="T1676" s="108">
        <v>16515473</v>
      </c>
      <c r="U1676" s="201"/>
      <c r="V1676" s="108">
        <v>27703842</v>
      </c>
      <c r="W1676" s="108">
        <v>-120215065</v>
      </c>
      <c r="X1676" s="13">
        <v>45272</v>
      </c>
      <c r="Y1676" s="10" t="s">
        <v>60</v>
      </c>
    </row>
    <row r="1677" spans="1:25" ht="14.4">
      <c r="A1677" s="70">
        <v>2023</v>
      </c>
      <c r="B1677" s="71" t="s">
        <v>1405</v>
      </c>
      <c r="C1677" s="70" t="s">
        <v>190</v>
      </c>
      <c r="D1677" s="70" t="s">
        <v>21</v>
      </c>
      <c r="E1677" s="72" t="s">
        <v>28</v>
      </c>
      <c r="F1677" s="73" t="s">
        <v>1404</v>
      </c>
      <c r="G1677" s="70" t="s">
        <v>20</v>
      </c>
      <c r="H1677" s="108">
        <v>72347098</v>
      </c>
      <c r="I1677" s="108"/>
      <c r="J1677" s="108">
        <v>356748874</v>
      </c>
      <c r="K1677" s="108">
        <v>300956692</v>
      </c>
      <c r="L1677" s="67">
        <v>653631985</v>
      </c>
      <c r="M1677" s="108">
        <v>430582587</v>
      </c>
      <c r="N1677" s="67">
        <v>154823209</v>
      </c>
      <c r="O1677" s="108"/>
      <c r="P1677" s="108">
        <v>49862923</v>
      </c>
      <c r="Q1677" s="108">
        <v>-307202302</v>
      </c>
      <c r="R1677" s="108">
        <v>1389810701.2833505</v>
      </c>
      <c r="S1677" s="108">
        <v>1082608399.2833505</v>
      </c>
      <c r="T1677" s="108">
        <v>50356526</v>
      </c>
      <c r="U1677" s="201">
        <v>15799269</v>
      </c>
      <c r="V1677" s="108">
        <v>59389035</v>
      </c>
      <c r="W1677" s="108">
        <v>-201462030</v>
      </c>
      <c r="X1677" s="33">
        <v>45296</v>
      </c>
      <c r="Y1677" s="30"/>
    </row>
    <row r="1678" spans="1:25" ht="14.4">
      <c r="A1678" s="70">
        <v>2023</v>
      </c>
      <c r="B1678" s="70" t="s">
        <v>5331</v>
      </c>
      <c r="C1678" s="70" t="s">
        <v>190</v>
      </c>
      <c r="D1678" s="70" t="s">
        <v>21</v>
      </c>
      <c r="E1678" s="72" t="s">
        <v>84</v>
      </c>
      <c r="F1678" s="73" t="s">
        <v>5536</v>
      </c>
      <c r="G1678" s="70" t="s">
        <v>20</v>
      </c>
      <c r="H1678" s="108">
        <v>996233</v>
      </c>
      <c r="I1678" s="108">
        <v>-818812</v>
      </c>
      <c r="J1678" s="108">
        <v>3988008</v>
      </c>
      <c r="K1678" s="108">
        <v>2485793</v>
      </c>
      <c r="L1678" s="108">
        <v>5122107</v>
      </c>
      <c r="M1678" s="108">
        <v>4950452</v>
      </c>
      <c r="N1678" s="67"/>
      <c r="O1678" s="67">
        <v>3409999</v>
      </c>
      <c r="P1678" s="108">
        <v>1440287</v>
      </c>
      <c r="Q1678" s="108">
        <v>-2510219</v>
      </c>
      <c r="R1678" s="108">
        <v>11354939.72805411</v>
      </c>
      <c r="S1678" s="108">
        <v>8844720.72805411</v>
      </c>
      <c r="T1678" s="108">
        <v>366209</v>
      </c>
      <c r="U1678" s="201"/>
      <c r="V1678" s="108"/>
      <c r="W1678" s="108">
        <v>-1308935</v>
      </c>
      <c r="X1678" s="13">
        <v>45321</v>
      </c>
      <c r="Y1678" s="10" t="s">
        <v>5779</v>
      </c>
    </row>
    <row r="1679" spans="1:25" ht="14.4">
      <c r="A1679" s="70">
        <v>2023</v>
      </c>
      <c r="B1679" s="70" t="s">
        <v>1968</v>
      </c>
      <c r="C1679" s="70" t="s">
        <v>53</v>
      </c>
      <c r="D1679" s="70" t="s">
        <v>21</v>
      </c>
      <c r="E1679" s="78" t="s">
        <v>52</v>
      </c>
      <c r="F1679" s="73">
        <v>13588</v>
      </c>
      <c r="G1679" s="70" t="s">
        <v>20</v>
      </c>
      <c r="H1679" s="108">
        <v>22427088</v>
      </c>
      <c r="I1679" s="108">
        <v>-1197000</v>
      </c>
      <c r="J1679" s="108">
        <v>34591536</v>
      </c>
      <c r="K1679" s="108">
        <v>2128699</v>
      </c>
      <c r="L1679" s="108">
        <v>68359839</v>
      </c>
      <c r="M1679" s="108">
        <v>47695123</v>
      </c>
      <c r="N1679" s="108"/>
      <c r="O1679" s="108">
        <v>31049534</v>
      </c>
      <c r="P1679" s="108">
        <v>13587112</v>
      </c>
      <c r="Q1679" s="108">
        <v>-23754659</v>
      </c>
      <c r="R1679" s="108">
        <v>23754659</v>
      </c>
      <c r="S1679" s="108"/>
      <c r="T1679" s="108">
        <v>3908908</v>
      </c>
      <c r="U1679" s="201">
        <v>3154600</v>
      </c>
      <c r="V1679" s="108">
        <v>3956061</v>
      </c>
      <c r="W1679" s="108">
        <v>14471243</v>
      </c>
      <c r="X1679" s="32">
        <v>45321</v>
      </c>
      <c r="Y1679" s="10"/>
    </row>
    <row r="1680" spans="1:25" ht="14.4">
      <c r="A1680" s="137">
        <v>2023</v>
      </c>
      <c r="B1680" s="137" t="s">
        <v>2196</v>
      </c>
      <c r="C1680" s="137" t="s">
        <v>53</v>
      </c>
      <c r="D1680" s="137" t="s">
        <v>21</v>
      </c>
      <c r="E1680" s="137" t="s">
        <v>112</v>
      </c>
      <c r="F1680" s="87" t="s">
        <v>1966</v>
      </c>
      <c r="G1680" s="137" t="s">
        <v>20</v>
      </c>
      <c r="H1680" s="138">
        <v>2532424000</v>
      </c>
      <c r="I1680" s="138">
        <v>-1316074000</v>
      </c>
      <c r="J1680" s="138">
        <v>5275376000</v>
      </c>
      <c r="K1680" s="138">
        <v>25185496000</v>
      </c>
      <c r="L1680" s="138">
        <v>14206115000</v>
      </c>
      <c r="M1680" s="138">
        <v>6143050000</v>
      </c>
      <c r="N1680" s="138"/>
      <c r="O1680" s="138">
        <v>3709616000</v>
      </c>
      <c r="P1680" s="138">
        <v>1644871000</v>
      </c>
      <c r="Q1680" s="138">
        <v>-3050551000</v>
      </c>
      <c r="R1680" s="138">
        <v>35366109547.530937</v>
      </c>
      <c r="S1680" s="138">
        <v>32315558547.530941</v>
      </c>
      <c r="T1680" s="138">
        <v>689446000</v>
      </c>
      <c r="U1680" s="201">
        <v>739881000</v>
      </c>
      <c r="V1680" s="138">
        <v>4474872000</v>
      </c>
      <c r="W1680" s="108">
        <v>-2030666000</v>
      </c>
      <c r="X1680" s="51">
        <v>45299</v>
      </c>
      <c r="Y1680" s="132" t="s">
        <v>1679</v>
      </c>
    </row>
    <row r="1681" spans="1:25" ht="14.4">
      <c r="A1681" s="70">
        <v>2023</v>
      </c>
      <c r="B1681" s="70" t="s">
        <v>2096</v>
      </c>
      <c r="C1681" s="70" t="s">
        <v>53</v>
      </c>
      <c r="D1681" s="70" t="s">
        <v>21</v>
      </c>
      <c r="E1681" s="72" t="s">
        <v>34</v>
      </c>
      <c r="F1681" s="73" t="s">
        <v>5458</v>
      </c>
      <c r="G1681" s="70" t="s">
        <v>20</v>
      </c>
      <c r="H1681" s="108">
        <v>21203999</v>
      </c>
      <c r="I1681" s="108">
        <v>-1729552</v>
      </c>
      <c r="J1681" s="108">
        <v>30452873</v>
      </c>
      <c r="K1681" s="108">
        <v>20131354</v>
      </c>
      <c r="L1681" s="108">
        <v>61943559</v>
      </c>
      <c r="M1681" s="108">
        <v>36027738</v>
      </c>
      <c r="N1681" s="108"/>
      <c r="O1681" s="67">
        <v>20395927</v>
      </c>
      <c r="P1681" s="108">
        <v>3763236</v>
      </c>
      <c r="Q1681" s="108">
        <v>-59916717</v>
      </c>
      <c r="R1681" s="108">
        <v>201542330</v>
      </c>
      <c r="S1681" s="108">
        <v>141625613</v>
      </c>
      <c r="T1681" s="108">
        <v>6633872</v>
      </c>
      <c r="U1681" s="201"/>
      <c r="V1681" s="108">
        <v>2141322</v>
      </c>
      <c r="W1681" s="108">
        <v>-22211734</v>
      </c>
      <c r="X1681" s="13">
        <v>45313</v>
      </c>
      <c r="Y1681" s="10" t="s">
        <v>5780</v>
      </c>
    </row>
    <row r="1682" spans="1:25" ht="14.4">
      <c r="A1682" s="70">
        <v>2023</v>
      </c>
      <c r="B1682" s="71" t="s">
        <v>1403</v>
      </c>
      <c r="C1682" s="70" t="s">
        <v>190</v>
      </c>
      <c r="D1682" s="70" t="s">
        <v>21</v>
      </c>
      <c r="E1682" s="72" t="s">
        <v>34</v>
      </c>
      <c r="F1682" s="73" t="s">
        <v>1402</v>
      </c>
      <c r="G1682" s="70" t="s">
        <v>20</v>
      </c>
      <c r="H1682" s="108">
        <v>10435165</v>
      </c>
      <c r="I1682" s="108">
        <v>-5124963</v>
      </c>
      <c r="J1682" s="108">
        <v>99128676</v>
      </c>
      <c r="K1682" s="108">
        <v>72681152</v>
      </c>
      <c r="L1682" s="108">
        <v>127422962</v>
      </c>
      <c r="M1682" s="108">
        <v>107644104</v>
      </c>
      <c r="N1682" s="108"/>
      <c r="O1682" s="67">
        <v>26319290</v>
      </c>
      <c r="P1682" s="108">
        <v>10633066</v>
      </c>
      <c r="Q1682" s="108">
        <v>-77429454</v>
      </c>
      <c r="R1682" s="108">
        <v>344519905.78947371</v>
      </c>
      <c r="S1682" s="108">
        <v>267090451.78947371</v>
      </c>
      <c r="T1682" s="108">
        <v>11581673</v>
      </c>
      <c r="U1682" s="201">
        <v>-2967.099663166237</v>
      </c>
      <c r="V1682" s="108">
        <v>20893407.900336836</v>
      </c>
      <c r="W1682" s="108">
        <v>-70000287</v>
      </c>
      <c r="X1682" s="13">
        <v>45273</v>
      </c>
      <c r="Y1682" s="10" t="s">
        <v>5444</v>
      </c>
    </row>
    <row r="1683" spans="1:25" ht="14.4">
      <c r="A1683" s="95">
        <v>2023</v>
      </c>
      <c r="B1683" s="95" t="s">
        <v>4998</v>
      </c>
      <c r="C1683" s="95" t="s">
        <v>190</v>
      </c>
      <c r="D1683" s="95" t="s">
        <v>21</v>
      </c>
      <c r="E1683" s="96" t="s">
        <v>107</v>
      </c>
      <c r="F1683" s="96" t="s">
        <v>5626</v>
      </c>
      <c r="G1683" s="95" t="s">
        <v>20</v>
      </c>
      <c r="H1683" s="110">
        <v>2247653</v>
      </c>
      <c r="I1683" s="116"/>
      <c r="J1683" s="110">
        <v>3312578</v>
      </c>
      <c r="K1683" s="110">
        <v>44218</v>
      </c>
      <c r="L1683" s="110">
        <v>3754183</v>
      </c>
      <c r="M1683" s="110">
        <v>3626566</v>
      </c>
      <c r="N1683" s="67">
        <v>2686817</v>
      </c>
      <c r="O1683" s="107"/>
      <c r="P1683" s="110">
        <v>259201</v>
      </c>
      <c r="Q1683" s="110">
        <v>-2132672</v>
      </c>
      <c r="R1683" s="109">
        <v>9602627</v>
      </c>
      <c r="S1683" s="110">
        <v>7469955</v>
      </c>
      <c r="T1683" s="110">
        <v>326532</v>
      </c>
      <c r="U1683" s="198"/>
      <c r="V1683" s="109"/>
      <c r="W1683" s="110">
        <v>638378</v>
      </c>
      <c r="X1683" s="13">
        <v>45267</v>
      </c>
      <c r="Y1683" s="10" t="s">
        <v>60</v>
      </c>
    </row>
    <row r="1684" spans="1:25" ht="14.4">
      <c r="A1684" s="70">
        <v>2023</v>
      </c>
      <c r="B1684" s="70" t="s">
        <v>41</v>
      </c>
      <c r="C1684" s="70" t="s">
        <v>53</v>
      </c>
      <c r="D1684" s="70" t="s">
        <v>21</v>
      </c>
      <c r="E1684" s="78" t="s">
        <v>36</v>
      </c>
      <c r="F1684" s="73">
        <v>13882</v>
      </c>
      <c r="G1684" s="70" t="s">
        <v>20</v>
      </c>
      <c r="H1684" s="108">
        <v>7553101</v>
      </c>
      <c r="I1684" s="108">
        <v>-90403</v>
      </c>
      <c r="J1684" s="108">
        <v>5594036</v>
      </c>
      <c r="K1684" s="108">
        <v>332022</v>
      </c>
      <c r="L1684" s="108">
        <v>10018248</v>
      </c>
      <c r="M1684" s="108">
        <v>5410403</v>
      </c>
      <c r="N1684" s="107"/>
      <c r="O1684" s="108">
        <v>7563071</v>
      </c>
      <c r="P1684" s="108">
        <v>473862</v>
      </c>
      <c r="Q1684" s="108">
        <v>-6327815</v>
      </c>
      <c r="R1684" s="108">
        <v>25011126</v>
      </c>
      <c r="S1684" s="108">
        <v>18683311</v>
      </c>
      <c r="T1684" s="108">
        <v>653073</v>
      </c>
      <c r="U1684" s="201"/>
      <c r="V1684" s="108">
        <v>601984</v>
      </c>
      <c r="W1684" s="108">
        <v>6072755</v>
      </c>
      <c r="X1684" s="13">
        <v>45274</v>
      </c>
      <c r="Y1684" s="10" t="s">
        <v>5444</v>
      </c>
    </row>
    <row r="1685" spans="1:25" ht="14.4">
      <c r="A1685" s="95">
        <v>2023</v>
      </c>
      <c r="B1685" s="95" t="s">
        <v>5150</v>
      </c>
      <c r="C1685" s="95" t="s">
        <v>190</v>
      </c>
      <c r="D1685" s="95" t="s">
        <v>21</v>
      </c>
      <c r="E1685" s="96" t="s">
        <v>68</v>
      </c>
      <c r="F1685" s="96" t="s">
        <v>5627</v>
      </c>
      <c r="G1685" s="95" t="s">
        <v>20</v>
      </c>
      <c r="H1685" s="110">
        <v>1401668</v>
      </c>
      <c r="I1685" s="116"/>
      <c r="J1685" s="110">
        <v>2061399</v>
      </c>
      <c r="K1685" s="110">
        <v>7431</v>
      </c>
      <c r="L1685" s="110">
        <v>2864391</v>
      </c>
      <c r="M1685" s="110">
        <v>2762410</v>
      </c>
      <c r="N1685" s="67">
        <v>2370045</v>
      </c>
      <c r="O1685" s="107"/>
      <c r="P1685" s="110">
        <v>390071</v>
      </c>
      <c r="Q1685" s="110">
        <v>-1692497</v>
      </c>
      <c r="R1685" s="110">
        <v>7430046</v>
      </c>
      <c r="S1685" s="109">
        <v>5737549</v>
      </c>
      <c r="T1685" s="110">
        <v>252022</v>
      </c>
      <c r="U1685" s="198"/>
      <c r="V1685" s="109"/>
      <c r="W1685" s="110">
        <v>235362</v>
      </c>
      <c r="X1685" s="33">
        <v>45367</v>
      </c>
      <c r="Y1685" s="10" t="s">
        <v>60</v>
      </c>
    </row>
    <row r="1686" spans="1:25" ht="14.4">
      <c r="A1686" s="82">
        <v>2023</v>
      </c>
      <c r="B1686" s="70" t="s">
        <v>2098</v>
      </c>
      <c r="C1686" s="70" t="s">
        <v>53</v>
      </c>
      <c r="D1686" s="70" t="s">
        <v>21</v>
      </c>
      <c r="E1686" s="78" t="s">
        <v>84</v>
      </c>
      <c r="F1686" s="105">
        <v>14190</v>
      </c>
      <c r="G1686" s="70" t="s">
        <v>20</v>
      </c>
      <c r="H1686" s="108">
        <v>7882522</v>
      </c>
      <c r="I1686" s="108">
        <v>-1202067</v>
      </c>
      <c r="J1686" s="108">
        <v>9890121</v>
      </c>
      <c r="K1686" s="108">
        <v>11277626</v>
      </c>
      <c r="L1686" s="67">
        <v>21695382</v>
      </c>
      <c r="M1686" s="108">
        <v>8200598</v>
      </c>
      <c r="N1686" s="107"/>
      <c r="O1686" s="108">
        <v>7406094</v>
      </c>
      <c r="P1686" s="108">
        <v>939027</v>
      </c>
      <c r="Q1686" s="108">
        <v>-12425799</v>
      </c>
      <c r="R1686" s="108">
        <v>53283872.212692976</v>
      </c>
      <c r="S1686" s="108">
        <v>40858073.212692976</v>
      </c>
      <c r="T1686" s="108">
        <v>1528044</v>
      </c>
      <c r="U1686" s="201"/>
      <c r="V1686" s="108">
        <v>2392780</v>
      </c>
      <c r="W1686" s="108">
        <v>-1946466</v>
      </c>
      <c r="X1686" s="13">
        <v>45271</v>
      </c>
      <c r="Y1686" s="10" t="s">
        <v>60</v>
      </c>
    </row>
    <row r="1687" spans="1:25" ht="14.4">
      <c r="A1687" s="70">
        <v>2023</v>
      </c>
      <c r="B1687" s="71" t="s">
        <v>1401</v>
      </c>
      <c r="C1687" s="70" t="s">
        <v>190</v>
      </c>
      <c r="D1687" s="70" t="s">
        <v>21</v>
      </c>
      <c r="E1687" s="72" t="s">
        <v>84</v>
      </c>
      <c r="F1687" s="73" t="s">
        <v>1400</v>
      </c>
      <c r="G1687" s="70" t="s">
        <v>20</v>
      </c>
      <c r="H1687" s="108">
        <v>2807437</v>
      </c>
      <c r="I1687" s="108">
        <v>-4700</v>
      </c>
      <c r="J1687" s="108">
        <v>22123013</v>
      </c>
      <c r="K1687" s="108">
        <v>64214706</v>
      </c>
      <c r="L1687" s="108">
        <v>27008064</v>
      </c>
      <c r="M1687" s="108">
        <v>23300996</v>
      </c>
      <c r="N1687" s="107"/>
      <c r="O1687" s="67">
        <v>7575447</v>
      </c>
      <c r="P1687" s="108">
        <v>2076117</v>
      </c>
      <c r="Q1687" s="108">
        <v>-14395075</v>
      </c>
      <c r="R1687" s="108">
        <v>64014125.264196157</v>
      </c>
      <c r="S1687" s="108">
        <v>49619050.264196157</v>
      </c>
      <c r="T1687" s="108">
        <v>2311878</v>
      </c>
      <c r="U1687" s="201"/>
      <c r="V1687" s="108">
        <v>92847</v>
      </c>
      <c r="W1687" s="108">
        <v>-9927631</v>
      </c>
      <c r="X1687" s="13">
        <v>45317</v>
      </c>
      <c r="Y1687" s="10" t="s">
        <v>60</v>
      </c>
    </row>
    <row r="1688" spans="1:25" ht="14.4">
      <c r="A1688" s="137">
        <v>2023</v>
      </c>
      <c r="B1688" s="137" t="s">
        <v>1964</v>
      </c>
      <c r="C1688" s="137" t="s">
        <v>53</v>
      </c>
      <c r="D1688" s="137" t="s">
        <v>21</v>
      </c>
      <c r="E1688" s="76" t="s">
        <v>107</v>
      </c>
      <c r="F1688" s="87">
        <v>14218</v>
      </c>
      <c r="G1688" s="137" t="s">
        <v>20</v>
      </c>
      <c r="H1688" s="138">
        <v>29623420</v>
      </c>
      <c r="I1688" s="138">
        <v>-3309000</v>
      </c>
      <c r="J1688" s="138">
        <v>95310832</v>
      </c>
      <c r="K1688" s="138">
        <v>129652322</v>
      </c>
      <c r="L1688" s="138">
        <v>240088356</v>
      </c>
      <c r="M1688" s="138">
        <v>99760744</v>
      </c>
      <c r="N1688" s="142"/>
      <c r="O1688" s="142">
        <v>31017383</v>
      </c>
      <c r="P1688" s="138">
        <v>3129122</v>
      </c>
      <c r="Q1688" s="138">
        <v>-174724246</v>
      </c>
      <c r="R1688" s="138">
        <v>536715084</v>
      </c>
      <c r="S1688" s="138">
        <v>361990838</v>
      </c>
      <c r="T1688" s="138">
        <v>16407066</v>
      </c>
      <c r="U1688" s="201"/>
      <c r="V1688" s="138"/>
      <c r="W1688" s="108">
        <v>-32488154</v>
      </c>
      <c r="X1688" s="51">
        <v>45274</v>
      </c>
      <c r="Y1688" s="132" t="s">
        <v>60</v>
      </c>
    </row>
    <row r="1689" spans="1:25" ht="14.4">
      <c r="A1689" s="137">
        <v>2023</v>
      </c>
      <c r="B1689" s="141" t="s">
        <v>1399</v>
      </c>
      <c r="C1689" s="137" t="s">
        <v>190</v>
      </c>
      <c r="D1689" s="137" t="s">
        <v>21</v>
      </c>
      <c r="E1689" s="137" t="s">
        <v>107</v>
      </c>
      <c r="F1689" s="87" t="s">
        <v>1398</v>
      </c>
      <c r="G1689" s="137" t="s">
        <v>20</v>
      </c>
      <c r="H1689" s="138">
        <v>156754890</v>
      </c>
      <c r="I1689" s="138">
        <v>-10721944</v>
      </c>
      <c r="J1689" s="138">
        <v>605983784</v>
      </c>
      <c r="K1689" s="138">
        <v>641354831</v>
      </c>
      <c r="L1689" s="138">
        <v>851863692</v>
      </c>
      <c r="M1689" s="138">
        <v>689463453</v>
      </c>
      <c r="N1689" s="138"/>
      <c r="O1689" s="142">
        <v>273155109</v>
      </c>
      <c r="P1689" s="138">
        <v>68569426</v>
      </c>
      <c r="Q1689" s="138">
        <v>-465019223</v>
      </c>
      <c r="R1689" s="138">
        <v>2055932790.7017548</v>
      </c>
      <c r="S1689" s="138">
        <v>1590913567.7017548</v>
      </c>
      <c r="T1689" s="138">
        <v>71809835</v>
      </c>
      <c r="U1689" s="201">
        <v>-17367.901525658806</v>
      </c>
      <c r="V1689" s="138">
        <v>400327460.09847432</v>
      </c>
      <c r="W1689" s="108">
        <v>-721335403</v>
      </c>
      <c r="X1689" s="51">
        <v>45274</v>
      </c>
      <c r="Y1689" s="132" t="s">
        <v>60</v>
      </c>
    </row>
    <row r="1690" spans="1:25" s="26" customFormat="1" ht="14.4">
      <c r="A1690" s="30">
        <v>2023</v>
      </c>
      <c r="B1690" s="30" t="s">
        <v>1963</v>
      </c>
      <c r="C1690" s="30" t="s">
        <v>53</v>
      </c>
      <c r="D1690" s="30" t="s">
        <v>21</v>
      </c>
      <c r="E1690" s="122" t="s">
        <v>63</v>
      </c>
      <c r="F1690" s="189">
        <v>14260</v>
      </c>
      <c r="G1690" s="30" t="s">
        <v>20</v>
      </c>
      <c r="H1690" s="108">
        <v>30771455</v>
      </c>
      <c r="I1690" s="108">
        <v>-2772279</v>
      </c>
      <c r="J1690" s="108">
        <v>24621141</v>
      </c>
      <c r="K1690" s="108">
        <v>55016101</v>
      </c>
      <c r="L1690" s="108">
        <v>74122602</v>
      </c>
      <c r="M1690" s="108">
        <v>32375238</v>
      </c>
      <c r="N1690" s="108"/>
      <c r="O1690" s="67">
        <v>26118622</v>
      </c>
      <c r="P1690" s="108">
        <v>4252639</v>
      </c>
      <c r="Q1690" s="108">
        <v>-1922204</v>
      </c>
      <c r="R1690" s="190">
        <v>71724256</v>
      </c>
      <c r="S1690" s="190">
        <v>69802052</v>
      </c>
      <c r="T1690" s="108">
        <v>797199</v>
      </c>
      <c r="U1690" s="201"/>
      <c r="V1690" s="108">
        <v>4114208</v>
      </c>
      <c r="W1690" s="108">
        <v>19267524</v>
      </c>
      <c r="X1690" s="32">
        <v>45348</v>
      </c>
      <c r="Y1690" s="10" t="s">
        <v>60</v>
      </c>
    </row>
    <row r="1691" spans="1:25" ht="14.4">
      <c r="A1691" s="70">
        <v>2023</v>
      </c>
      <c r="B1691" s="71" t="s">
        <v>173</v>
      </c>
      <c r="C1691" s="70" t="s">
        <v>54</v>
      </c>
      <c r="D1691" s="70" t="s">
        <v>21</v>
      </c>
      <c r="E1691" s="72" t="s">
        <v>63</v>
      </c>
      <c r="F1691" s="73">
        <v>99014</v>
      </c>
      <c r="G1691" s="70" t="s">
        <v>20</v>
      </c>
      <c r="H1691" s="108">
        <v>2147164</v>
      </c>
      <c r="I1691" s="108"/>
      <c r="J1691" s="108">
        <v>1746858</v>
      </c>
      <c r="K1691" s="108">
        <v>14869759</v>
      </c>
      <c r="L1691" s="108">
        <v>61879766</v>
      </c>
      <c r="M1691" s="108">
        <v>644105</v>
      </c>
      <c r="N1691" s="108"/>
      <c r="O1691" s="108">
        <v>1612839</v>
      </c>
      <c r="P1691" s="108">
        <v>152844</v>
      </c>
      <c r="Q1691" s="108">
        <v>-1718540</v>
      </c>
      <c r="R1691" s="108">
        <v>12751965</v>
      </c>
      <c r="S1691" s="108">
        <v>11033425</v>
      </c>
      <c r="T1691" s="108">
        <v>445354</v>
      </c>
      <c r="U1691" s="201"/>
      <c r="V1691" s="108"/>
      <c r="W1691" s="108">
        <v>-3349332</v>
      </c>
      <c r="X1691" s="13">
        <v>44973</v>
      </c>
      <c r="Y1691" s="10" t="s">
        <v>60</v>
      </c>
    </row>
    <row r="1692" spans="1:25" ht="14.4">
      <c r="A1692" s="137">
        <v>2023</v>
      </c>
      <c r="B1692" s="141" t="s">
        <v>1397</v>
      </c>
      <c r="C1692" s="137" t="s">
        <v>190</v>
      </c>
      <c r="D1692" s="137" t="s">
        <v>21</v>
      </c>
      <c r="E1692" s="137" t="s">
        <v>153</v>
      </c>
      <c r="F1692" s="87" t="s">
        <v>1396</v>
      </c>
      <c r="G1692" s="137" t="s">
        <v>20</v>
      </c>
      <c r="H1692" s="138">
        <v>58251484</v>
      </c>
      <c r="I1692" s="138">
        <v>-400000</v>
      </c>
      <c r="J1692" s="138">
        <v>340409868</v>
      </c>
      <c r="K1692" s="138">
        <v>300614331</v>
      </c>
      <c r="L1692" s="138">
        <v>463995966</v>
      </c>
      <c r="M1692" s="138">
        <v>404094939</v>
      </c>
      <c r="N1692" s="138"/>
      <c r="O1692" s="138">
        <v>149807706</v>
      </c>
      <c r="P1692" s="138">
        <v>40066576</v>
      </c>
      <c r="Q1692" s="138">
        <v>-228822336</v>
      </c>
      <c r="R1692" s="138">
        <v>1010442611</v>
      </c>
      <c r="S1692" s="138">
        <v>781620275</v>
      </c>
      <c r="T1692" s="138">
        <v>36241038</v>
      </c>
      <c r="U1692" s="201">
        <v>-8504</v>
      </c>
      <c r="V1692" s="138">
        <v>75632854</v>
      </c>
      <c r="W1692" s="108">
        <v>-247364040</v>
      </c>
      <c r="X1692" s="51">
        <v>45273</v>
      </c>
      <c r="Y1692" s="132" t="s">
        <v>60</v>
      </c>
    </row>
    <row r="1693" spans="1:25" ht="14.4">
      <c r="A1693" s="70">
        <v>2023</v>
      </c>
      <c r="B1693" s="71" t="s">
        <v>2099</v>
      </c>
      <c r="C1693" s="70" t="s">
        <v>53</v>
      </c>
      <c r="D1693" s="70" t="s">
        <v>21</v>
      </c>
      <c r="E1693" s="91" t="s">
        <v>107</v>
      </c>
      <c r="F1693" s="92" t="s">
        <v>5457</v>
      </c>
      <c r="G1693" s="70" t="s">
        <v>20</v>
      </c>
      <c r="H1693" s="108">
        <v>13841661</v>
      </c>
      <c r="I1693" s="108"/>
      <c r="J1693" s="108">
        <v>12343620</v>
      </c>
      <c r="K1693" s="108">
        <v>22589562</v>
      </c>
      <c r="L1693" s="108">
        <v>35504525</v>
      </c>
      <c r="M1693" s="108">
        <v>13434885</v>
      </c>
      <c r="N1693" s="107"/>
      <c r="O1693" s="108">
        <v>16622744</v>
      </c>
      <c r="P1693" s="108">
        <v>634726</v>
      </c>
      <c r="Q1693" s="108">
        <v>-1973705</v>
      </c>
      <c r="R1693" s="108">
        <v>18548945</v>
      </c>
      <c r="S1693" s="108">
        <v>16575240</v>
      </c>
      <c r="T1693" s="108">
        <v>718511</v>
      </c>
      <c r="U1693" s="201"/>
      <c r="V1693" s="108"/>
      <c r="W1693" s="108">
        <v>18836257</v>
      </c>
      <c r="X1693" s="13">
        <v>45267</v>
      </c>
      <c r="Y1693" s="10" t="s">
        <v>60</v>
      </c>
    </row>
    <row r="1694" spans="1:25" ht="14.4">
      <c r="A1694" s="70">
        <v>2023</v>
      </c>
      <c r="B1694" s="70" t="s">
        <v>1395</v>
      </c>
      <c r="C1694" s="70" t="s">
        <v>190</v>
      </c>
      <c r="D1694" s="70" t="s">
        <v>21</v>
      </c>
      <c r="E1694" s="78" t="s">
        <v>107</v>
      </c>
      <c r="F1694" s="73" t="s">
        <v>1394</v>
      </c>
      <c r="G1694" s="70" t="s">
        <v>20</v>
      </c>
      <c r="H1694" s="108">
        <v>26948595</v>
      </c>
      <c r="I1694" s="108"/>
      <c r="J1694" s="108">
        <v>82870795</v>
      </c>
      <c r="K1694" s="108">
        <v>66353000</v>
      </c>
      <c r="L1694" s="108">
        <v>110994000</v>
      </c>
      <c r="M1694" s="108">
        <v>101158196</v>
      </c>
      <c r="N1694" s="108"/>
      <c r="O1694" s="67">
        <v>57642681</v>
      </c>
      <c r="P1694" s="108">
        <v>11978886</v>
      </c>
      <c r="Q1694" s="108">
        <v>-52255000</v>
      </c>
      <c r="R1694" s="108">
        <v>231435438.59649128</v>
      </c>
      <c r="S1694" s="108">
        <v>179180438.59649128</v>
      </c>
      <c r="T1694" s="108">
        <v>8476000</v>
      </c>
      <c r="U1694" s="201"/>
      <c r="V1694" s="108">
        <v>9129000</v>
      </c>
      <c r="W1694" s="108">
        <v>-34141000</v>
      </c>
      <c r="X1694" s="13">
        <v>45271</v>
      </c>
      <c r="Y1694" s="10" t="s">
        <v>60</v>
      </c>
    </row>
    <row r="1695" spans="1:25" ht="14.4">
      <c r="A1695" s="70">
        <v>2023</v>
      </c>
      <c r="B1695" s="70" t="s">
        <v>5233</v>
      </c>
      <c r="C1695" s="70" t="s">
        <v>190</v>
      </c>
      <c r="D1695" s="70" t="s">
        <v>21</v>
      </c>
      <c r="E1695" s="72" t="s">
        <v>105</v>
      </c>
      <c r="F1695" s="73" t="s">
        <v>5481</v>
      </c>
      <c r="G1695" s="70" t="s">
        <v>20</v>
      </c>
      <c r="H1695" s="108">
        <v>3479037</v>
      </c>
      <c r="I1695" s="108">
        <v>-268422</v>
      </c>
      <c r="J1695" s="108">
        <v>16456722</v>
      </c>
      <c r="K1695" s="108">
        <v>9409063</v>
      </c>
      <c r="L1695" s="108">
        <v>20159596</v>
      </c>
      <c r="M1695" s="108">
        <v>18524172</v>
      </c>
      <c r="N1695" s="108">
        <v>7888886</v>
      </c>
      <c r="O1695" s="108"/>
      <c r="P1695" s="108">
        <v>2663304</v>
      </c>
      <c r="Q1695" s="108">
        <v>-11416722</v>
      </c>
      <c r="R1695" s="108">
        <v>48723897.444557026</v>
      </c>
      <c r="S1695" s="108">
        <v>37307175.444557026</v>
      </c>
      <c r="T1695" s="108">
        <v>1643610</v>
      </c>
      <c r="U1695" s="201"/>
      <c r="V1695" s="108">
        <v>39977</v>
      </c>
      <c r="W1695" s="108">
        <v>-6119279</v>
      </c>
      <c r="X1695" s="13">
        <v>45246</v>
      </c>
      <c r="Y1695" s="10" t="s">
        <v>5444</v>
      </c>
    </row>
    <row r="1696" spans="1:25" ht="14.4">
      <c r="A1696" s="95">
        <v>2023</v>
      </c>
      <c r="B1696" s="86" t="s">
        <v>5383</v>
      </c>
      <c r="C1696" s="95" t="s">
        <v>190</v>
      </c>
      <c r="D1696" s="95" t="s">
        <v>21</v>
      </c>
      <c r="E1696" s="96" t="s">
        <v>51</v>
      </c>
      <c r="F1696" s="96" t="s">
        <v>5628</v>
      </c>
      <c r="G1696" s="95" t="s">
        <v>20</v>
      </c>
      <c r="H1696" s="110">
        <v>145079</v>
      </c>
      <c r="I1696" s="116"/>
      <c r="J1696" s="110">
        <v>256968</v>
      </c>
      <c r="K1696" s="116"/>
      <c r="L1696" s="110">
        <v>263830</v>
      </c>
      <c r="M1696" s="110">
        <v>267061</v>
      </c>
      <c r="N1696" s="67"/>
      <c r="O1696" s="67">
        <v>260433</v>
      </c>
      <c r="P1696" s="110">
        <v>31673</v>
      </c>
      <c r="Q1696" s="110">
        <v>-101060</v>
      </c>
      <c r="R1696" s="110">
        <v>478357.54385964922</v>
      </c>
      <c r="S1696" s="109">
        <v>377297.54385964922</v>
      </c>
      <c r="T1696" s="110">
        <v>17846</v>
      </c>
      <c r="U1696" s="198"/>
      <c r="V1696" s="109"/>
      <c r="W1696" s="110">
        <v>9246</v>
      </c>
      <c r="X1696" s="13">
        <v>45237</v>
      </c>
      <c r="Y1696" s="10" t="s">
        <v>5444</v>
      </c>
    </row>
    <row r="1697" spans="1:25" ht="14.4">
      <c r="A1697" s="70">
        <v>2023</v>
      </c>
      <c r="B1697" s="70" t="s">
        <v>5255</v>
      </c>
      <c r="C1697" s="70" t="s">
        <v>190</v>
      </c>
      <c r="D1697" s="70" t="s">
        <v>21</v>
      </c>
      <c r="E1697" s="72" t="s">
        <v>100</v>
      </c>
      <c r="F1697" s="73" t="s">
        <v>5516</v>
      </c>
      <c r="G1697" s="70" t="s">
        <v>20</v>
      </c>
      <c r="H1697" s="108">
        <v>1925730</v>
      </c>
      <c r="I1697" s="108">
        <v>-266275</v>
      </c>
      <c r="J1697" s="108">
        <v>5305584</v>
      </c>
      <c r="K1697" s="108">
        <v>3866990</v>
      </c>
      <c r="L1697" s="108">
        <v>6139923</v>
      </c>
      <c r="M1697" s="108">
        <v>5541526</v>
      </c>
      <c r="N1697" s="108">
        <v>2417207</v>
      </c>
      <c r="O1697" s="108"/>
      <c r="P1697" s="108">
        <v>453033</v>
      </c>
      <c r="Q1697" s="108">
        <v>-3429951</v>
      </c>
      <c r="R1697" s="108">
        <v>16183496.904199036</v>
      </c>
      <c r="S1697" s="108">
        <v>12753545.904199036</v>
      </c>
      <c r="T1697" s="108">
        <v>535980</v>
      </c>
      <c r="U1697" s="201"/>
      <c r="V1697" s="108">
        <v>120948</v>
      </c>
      <c r="W1697" s="108">
        <v>-204578</v>
      </c>
      <c r="X1697" s="13">
        <v>45310</v>
      </c>
      <c r="Y1697" s="10" t="s">
        <v>60</v>
      </c>
    </row>
    <row r="1698" spans="1:25" ht="14.4">
      <c r="A1698" s="70">
        <v>2023</v>
      </c>
      <c r="B1698" s="70" t="s">
        <v>2100</v>
      </c>
      <c r="C1698" s="70" t="s">
        <v>53</v>
      </c>
      <c r="D1698" s="70" t="s">
        <v>21</v>
      </c>
      <c r="E1698" s="79" t="s">
        <v>76</v>
      </c>
      <c r="F1698" s="80">
        <v>14498</v>
      </c>
      <c r="G1698" s="70" t="s">
        <v>20</v>
      </c>
      <c r="H1698" s="108">
        <v>4021654</v>
      </c>
      <c r="I1698" s="108">
        <v>-155930</v>
      </c>
      <c r="J1698" s="108">
        <v>2442752</v>
      </c>
      <c r="K1698" s="108">
        <v>6511235</v>
      </c>
      <c r="L1698" s="108">
        <v>7837604</v>
      </c>
      <c r="M1698" s="108">
        <v>2926384</v>
      </c>
      <c r="N1698" s="107"/>
      <c r="O1698" s="108">
        <v>4602615</v>
      </c>
      <c r="P1698" s="108">
        <v>250415</v>
      </c>
      <c r="Q1698" s="108">
        <v>-206334</v>
      </c>
      <c r="R1698" s="108">
        <v>1407462</v>
      </c>
      <c r="S1698" s="108">
        <v>1201128</v>
      </c>
      <c r="T1698" s="108">
        <v>73921</v>
      </c>
      <c r="U1698" s="201"/>
      <c r="V1698" s="108"/>
      <c r="W1698" s="108">
        <v>4082754</v>
      </c>
      <c r="X1698" s="13">
        <v>45274</v>
      </c>
      <c r="Y1698" s="10" t="s">
        <v>5444</v>
      </c>
    </row>
    <row r="1699" spans="1:25" ht="14.4">
      <c r="A1699" s="95">
        <v>2023</v>
      </c>
      <c r="B1699" s="86" t="s">
        <v>1393</v>
      </c>
      <c r="C1699" s="95" t="s">
        <v>190</v>
      </c>
      <c r="D1699" s="95" t="s">
        <v>21</v>
      </c>
      <c r="E1699" s="96" t="s">
        <v>76</v>
      </c>
      <c r="F1699" s="99" t="s">
        <v>1392</v>
      </c>
      <c r="G1699" s="95" t="s">
        <v>20</v>
      </c>
      <c r="H1699" s="109">
        <v>593433</v>
      </c>
      <c r="I1699" s="109"/>
      <c r="J1699" s="110">
        <v>5946136</v>
      </c>
      <c r="K1699" s="109"/>
      <c r="L1699" s="109">
        <v>5983305</v>
      </c>
      <c r="M1699" s="110">
        <v>5943558</v>
      </c>
      <c r="N1699" s="108"/>
      <c r="O1699" s="67">
        <v>1241919</v>
      </c>
      <c r="P1699" s="110">
        <v>642538</v>
      </c>
      <c r="Q1699" s="109">
        <v>-3672383</v>
      </c>
      <c r="R1699" s="109">
        <v>17107045.086119559</v>
      </c>
      <c r="S1699" s="109">
        <v>13434662.086119559</v>
      </c>
      <c r="T1699" s="109">
        <v>571101</v>
      </c>
      <c r="U1699" s="198"/>
      <c r="V1699" s="110">
        <v>861683</v>
      </c>
      <c r="W1699" s="110">
        <v>-3855100</v>
      </c>
      <c r="X1699" s="13">
        <v>45282</v>
      </c>
      <c r="Y1699" s="10" t="s">
        <v>5444</v>
      </c>
    </row>
    <row r="1700" spans="1:25" ht="14.4">
      <c r="A1700" s="70">
        <v>2023</v>
      </c>
      <c r="B1700" s="70" t="s">
        <v>5479</v>
      </c>
      <c r="C1700" s="70" t="s">
        <v>190</v>
      </c>
      <c r="D1700" s="70" t="s">
        <v>21</v>
      </c>
      <c r="E1700" s="72" t="s">
        <v>100</v>
      </c>
      <c r="F1700" s="73" t="s">
        <v>5480</v>
      </c>
      <c r="G1700" s="70" t="s">
        <v>20</v>
      </c>
      <c r="H1700" s="108">
        <v>3776682</v>
      </c>
      <c r="I1700" s="108"/>
      <c r="J1700" s="108">
        <v>6301659</v>
      </c>
      <c r="K1700" s="108">
        <v>10638269</v>
      </c>
      <c r="L1700" s="108">
        <v>8157674</v>
      </c>
      <c r="M1700" s="108">
        <v>7386940</v>
      </c>
      <c r="N1700" s="67">
        <v>4135367</v>
      </c>
      <c r="O1700" s="108"/>
      <c r="P1700" s="108">
        <v>274571</v>
      </c>
      <c r="Q1700" s="108">
        <v>-4626134</v>
      </c>
      <c r="R1700" s="108">
        <v>21495026.652031977</v>
      </c>
      <c r="S1700" s="108">
        <v>16868892.652031977</v>
      </c>
      <c r="T1700" s="108">
        <v>721442</v>
      </c>
      <c r="U1700" s="201">
        <v>-372.08814686024795</v>
      </c>
      <c r="V1700" s="108">
        <v>39604.911853139747</v>
      </c>
      <c r="W1700" s="108">
        <v>-4402283</v>
      </c>
      <c r="X1700" s="13">
        <v>44957</v>
      </c>
      <c r="Y1700" s="10" t="s">
        <v>5444</v>
      </c>
    </row>
    <row r="1701" spans="1:25" ht="14.4">
      <c r="A1701" s="70">
        <v>2023</v>
      </c>
      <c r="B1701" s="70" t="s">
        <v>1962</v>
      </c>
      <c r="C1701" s="70" t="s">
        <v>53</v>
      </c>
      <c r="D1701" s="70" t="s">
        <v>21</v>
      </c>
      <c r="E1701" s="78" t="s">
        <v>118</v>
      </c>
      <c r="F1701" s="73">
        <v>14890</v>
      </c>
      <c r="G1701" s="70" t="s">
        <v>20</v>
      </c>
      <c r="H1701" s="108">
        <v>44808536</v>
      </c>
      <c r="I1701" s="108">
        <v>-2458179</v>
      </c>
      <c r="J1701" s="108">
        <v>48514992</v>
      </c>
      <c r="K1701" s="108">
        <v>69771513</v>
      </c>
      <c r="L1701" s="108">
        <v>158040461</v>
      </c>
      <c r="M1701" s="108">
        <v>45805579</v>
      </c>
      <c r="N1701" s="108"/>
      <c r="O1701" s="108">
        <v>42504543</v>
      </c>
      <c r="P1701" s="108">
        <v>3959444</v>
      </c>
      <c r="Q1701" s="108">
        <v>-124359952</v>
      </c>
      <c r="R1701" s="108">
        <v>523187589.42748088</v>
      </c>
      <c r="S1701" s="108">
        <v>398827637.42748088</v>
      </c>
      <c r="T1701" s="108">
        <v>12792454</v>
      </c>
      <c r="U1701" s="201"/>
      <c r="V1701" s="108">
        <v>43098767</v>
      </c>
      <c r="W1701" s="108">
        <v>-73425073</v>
      </c>
      <c r="X1701" s="13">
        <v>44943</v>
      </c>
      <c r="Y1701" s="10" t="s">
        <v>60</v>
      </c>
    </row>
    <row r="1702" spans="1:25" ht="14.4">
      <c r="A1702" s="70">
        <v>2023</v>
      </c>
      <c r="B1702" s="71" t="s">
        <v>1391</v>
      </c>
      <c r="C1702" s="70" t="s">
        <v>190</v>
      </c>
      <c r="D1702" s="70" t="s">
        <v>21</v>
      </c>
      <c r="E1702" s="72" t="s">
        <v>63</v>
      </c>
      <c r="F1702" s="73" t="s">
        <v>1390</v>
      </c>
      <c r="G1702" s="70" t="s">
        <v>20</v>
      </c>
      <c r="H1702" s="108">
        <v>70508698</v>
      </c>
      <c r="I1702" s="108">
        <v>-4678533</v>
      </c>
      <c r="J1702" s="108">
        <v>357876003</v>
      </c>
      <c r="K1702" s="108">
        <v>241588461</v>
      </c>
      <c r="L1702" s="108">
        <v>478820889</v>
      </c>
      <c r="M1702" s="108">
        <v>429768545</v>
      </c>
      <c r="N1702" s="108"/>
      <c r="O1702" s="67">
        <v>172157017</v>
      </c>
      <c r="P1702" s="108">
        <v>54045909</v>
      </c>
      <c r="Q1702" s="108">
        <v>-247790956</v>
      </c>
      <c r="R1702" s="108">
        <v>1101852394.9122808</v>
      </c>
      <c r="S1702" s="108">
        <v>854061438.9122808</v>
      </c>
      <c r="T1702" s="108">
        <v>38177544</v>
      </c>
      <c r="U1702" s="201">
        <v>-9471.8270259560122</v>
      </c>
      <c r="V1702" s="108">
        <v>72764626.17297405</v>
      </c>
      <c r="W1702" s="108">
        <v>-252722829</v>
      </c>
      <c r="X1702" s="33">
        <v>45294</v>
      </c>
      <c r="Y1702" s="10" t="s">
        <v>5444</v>
      </c>
    </row>
    <row r="1703" spans="1:25" ht="14.4">
      <c r="A1703" s="70">
        <v>2023</v>
      </c>
      <c r="B1703" s="71" t="s">
        <v>1389</v>
      </c>
      <c r="C1703" s="70" t="s">
        <v>190</v>
      </c>
      <c r="D1703" s="70" t="s">
        <v>21</v>
      </c>
      <c r="E1703" s="72" t="s">
        <v>96</v>
      </c>
      <c r="F1703" s="73" t="s">
        <v>1388</v>
      </c>
      <c r="G1703" s="70" t="s">
        <v>20</v>
      </c>
      <c r="H1703" s="108">
        <v>1901221</v>
      </c>
      <c r="I1703" s="108"/>
      <c r="J1703" s="108">
        <v>13735620</v>
      </c>
      <c r="K1703" s="108">
        <v>8353751</v>
      </c>
      <c r="L1703" s="108">
        <v>15694553</v>
      </c>
      <c r="M1703" s="108">
        <v>14188418</v>
      </c>
      <c r="N1703" s="108"/>
      <c r="O1703" s="67">
        <v>3196212</v>
      </c>
      <c r="P1703" s="108">
        <v>775475</v>
      </c>
      <c r="Q1703" s="108">
        <v>-10038550</v>
      </c>
      <c r="R1703" s="108">
        <v>42647367.894736841</v>
      </c>
      <c r="S1703" s="108">
        <v>32608817.894736845</v>
      </c>
      <c r="T1703" s="108">
        <v>1538981</v>
      </c>
      <c r="U1703" s="201">
        <v>-315.36655438874578</v>
      </c>
      <c r="V1703" s="108">
        <v>562021.63344561122</v>
      </c>
      <c r="W1703" s="108">
        <v>-4629733</v>
      </c>
      <c r="X1703" s="13">
        <v>45273</v>
      </c>
      <c r="Y1703" s="10" t="s">
        <v>60</v>
      </c>
    </row>
    <row r="1704" spans="1:25" ht="14.4">
      <c r="A1704" s="70">
        <v>2023</v>
      </c>
      <c r="B1704" s="71" t="s">
        <v>1387</v>
      </c>
      <c r="C1704" s="70" t="s">
        <v>190</v>
      </c>
      <c r="D1704" s="70" t="s">
        <v>21</v>
      </c>
      <c r="E1704" s="72" t="s">
        <v>317</v>
      </c>
      <c r="F1704" s="73" t="s">
        <v>1386</v>
      </c>
      <c r="G1704" s="70" t="s">
        <v>20</v>
      </c>
      <c r="H1704" s="108">
        <v>2882189</v>
      </c>
      <c r="I1704" s="108"/>
      <c r="J1704" s="108">
        <v>6474091</v>
      </c>
      <c r="K1704" s="108">
        <v>4917319</v>
      </c>
      <c r="L1704" s="108">
        <v>7880285</v>
      </c>
      <c r="M1704" s="108">
        <v>7242508</v>
      </c>
      <c r="N1704" s="108"/>
      <c r="O1704" s="67">
        <v>3811480</v>
      </c>
      <c r="P1704" s="108">
        <v>443705</v>
      </c>
      <c r="Q1704" s="108">
        <v>-4907569</v>
      </c>
      <c r="R1704" s="108">
        <v>20964861.913205002</v>
      </c>
      <c r="S1704" s="108">
        <v>16057292.913205002</v>
      </c>
      <c r="T1704" s="108">
        <v>643067</v>
      </c>
      <c r="U1704" s="201"/>
      <c r="V1704" s="108"/>
      <c r="W1704" s="108">
        <v>-518375</v>
      </c>
      <c r="X1704" s="13">
        <v>45267</v>
      </c>
      <c r="Y1704" s="10" t="s">
        <v>60</v>
      </c>
    </row>
    <row r="1705" spans="1:25" ht="14.4">
      <c r="A1705" s="95">
        <v>2023</v>
      </c>
      <c r="B1705" s="95" t="s">
        <v>5392</v>
      </c>
      <c r="C1705" s="95" t="s">
        <v>190</v>
      </c>
      <c r="D1705" s="95" t="s">
        <v>21</v>
      </c>
      <c r="E1705" s="96" t="s">
        <v>149</v>
      </c>
      <c r="F1705" s="96" t="s">
        <v>5629</v>
      </c>
      <c r="G1705" s="95" t="s">
        <v>20</v>
      </c>
      <c r="H1705" s="110">
        <v>2108929</v>
      </c>
      <c r="I1705" s="116"/>
      <c r="J1705" s="110">
        <v>2266609</v>
      </c>
      <c r="K1705" s="110">
        <v>85602</v>
      </c>
      <c r="L1705" s="110">
        <v>2990645</v>
      </c>
      <c r="M1705" s="110">
        <v>2868062</v>
      </c>
      <c r="N1705" s="67">
        <v>2807450</v>
      </c>
      <c r="O1705" s="107"/>
      <c r="P1705" s="110">
        <v>202988</v>
      </c>
      <c r="Q1705" s="110">
        <v>-1682799</v>
      </c>
      <c r="R1705" s="110">
        <v>7852958</v>
      </c>
      <c r="S1705" s="109">
        <v>6170159</v>
      </c>
      <c r="T1705" s="110">
        <v>255176</v>
      </c>
      <c r="U1705" s="198"/>
      <c r="V1705" s="109"/>
      <c r="W1705" s="110">
        <v>581515</v>
      </c>
      <c r="X1705" s="13">
        <v>45328</v>
      </c>
      <c r="Y1705" s="10" t="s">
        <v>5444</v>
      </c>
    </row>
    <row r="1706" spans="1:25" ht="14.4">
      <c r="A1706" s="70">
        <v>2023</v>
      </c>
      <c r="B1706" s="70" t="s">
        <v>1961</v>
      </c>
      <c r="C1706" s="70" t="s">
        <v>53</v>
      </c>
      <c r="D1706" s="70" t="s">
        <v>21</v>
      </c>
      <c r="E1706" s="78" t="s">
        <v>92</v>
      </c>
      <c r="F1706" s="73">
        <v>14946</v>
      </c>
      <c r="G1706" s="70" t="s">
        <v>20</v>
      </c>
      <c r="H1706" s="108">
        <v>4065826</v>
      </c>
      <c r="I1706" s="108"/>
      <c r="J1706" s="108">
        <v>5196771</v>
      </c>
      <c r="K1706" s="108">
        <v>18405886</v>
      </c>
      <c r="L1706" s="108">
        <v>13239176</v>
      </c>
      <c r="M1706" s="108">
        <v>5345309</v>
      </c>
      <c r="N1706" s="107"/>
      <c r="O1706" s="67">
        <v>4466809</v>
      </c>
      <c r="P1706" s="108">
        <v>1350567</v>
      </c>
      <c r="Q1706" s="108">
        <v>-8743451</v>
      </c>
      <c r="R1706" s="108">
        <v>28214489.623809826</v>
      </c>
      <c r="S1706" s="108">
        <v>19471038.623809826</v>
      </c>
      <c r="T1706" s="108">
        <v>271331</v>
      </c>
      <c r="U1706" s="201">
        <v>2155874</v>
      </c>
      <c r="V1706" s="108">
        <v>3139430</v>
      </c>
      <c r="W1706" s="108">
        <v>-2263845</v>
      </c>
      <c r="X1706" s="13">
        <v>45258</v>
      </c>
      <c r="Y1706" s="10" t="s">
        <v>60</v>
      </c>
    </row>
    <row r="1707" spans="1:25" ht="14.4">
      <c r="A1707" s="70">
        <v>2023</v>
      </c>
      <c r="B1707" s="71" t="s">
        <v>1676</v>
      </c>
      <c r="C1707" s="70" t="s">
        <v>55</v>
      </c>
      <c r="D1707" s="70" t="s">
        <v>21</v>
      </c>
      <c r="E1707" s="72" t="s">
        <v>92</v>
      </c>
      <c r="F1707" s="73" t="s">
        <v>57</v>
      </c>
      <c r="G1707" s="70" t="s">
        <v>20</v>
      </c>
      <c r="H1707" s="108">
        <v>6841216</v>
      </c>
      <c r="I1707" s="108">
        <v>-5162464</v>
      </c>
      <c r="J1707" s="108">
        <v>30361571</v>
      </c>
      <c r="K1707" s="108">
        <v>17933926</v>
      </c>
      <c r="L1707" s="108">
        <v>83216748</v>
      </c>
      <c r="M1707" s="108">
        <v>30374956</v>
      </c>
      <c r="N1707" s="107"/>
      <c r="O1707" s="67">
        <v>4065252</v>
      </c>
      <c r="P1707" s="108">
        <v>2225924</v>
      </c>
      <c r="Q1707" s="108">
        <v>-95092925</v>
      </c>
      <c r="R1707" s="108">
        <v>277214092</v>
      </c>
      <c r="S1707" s="108">
        <v>182121167</v>
      </c>
      <c r="T1707" s="108">
        <v>9745336</v>
      </c>
      <c r="U1707" s="201">
        <v>16073228</v>
      </c>
      <c r="V1707" s="108">
        <v>17726353</v>
      </c>
      <c r="W1707" s="108">
        <v>-56278675</v>
      </c>
      <c r="X1707" s="13">
        <v>45261</v>
      </c>
      <c r="Y1707" s="10" t="s">
        <v>5781</v>
      </c>
    </row>
    <row r="1708" spans="1:25" ht="14.4">
      <c r="A1708" s="70">
        <v>2023</v>
      </c>
      <c r="B1708" s="71" t="s">
        <v>1385</v>
      </c>
      <c r="C1708" s="70" t="s">
        <v>190</v>
      </c>
      <c r="D1708" s="70" t="s">
        <v>21</v>
      </c>
      <c r="E1708" s="72" t="s">
        <v>92</v>
      </c>
      <c r="F1708" s="73" t="s">
        <v>1384</v>
      </c>
      <c r="G1708" s="70" t="s">
        <v>20</v>
      </c>
      <c r="H1708" s="108">
        <v>4885312</v>
      </c>
      <c r="I1708" s="108">
        <v>-60000</v>
      </c>
      <c r="J1708" s="108">
        <v>17117336</v>
      </c>
      <c r="K1708" s="108">
        <v>20386275</v>
      </c>
      <c r="L1708" s="108">
        <v>27749423</v>
      </c>
      <c r="M1708" s="108">
        <v>16717987</v>
      </c>
      <c r="N1708" s="67">
        <v>4143673</v>
      </c>
      <c r="O1708" s="108"/>
      <c r="P1708" s="108">
        <v>893195</v>
      </c>
      <c r="Q1708" s="108">
        <v>-20024885</v>
      </c>
      <c r="R1708" s="108">
        <v>80171153.439153448</v>
      </c>
      <c r="S1708" s="108">
        <v>60146268.439153448</v>
      </c>
      <c r="T1708" s="108">
        <v>2441219</v>
      </c>
      <c r="U1708" s="201"/>
      <c r="V1708" s="108">
        <v>361390</v>
      </c>
      <c r="W1708" s="108">
        <v>-10651229</v>
      </c>
      <c r="X1708" s="32">
        <v>45355</v>
      </c>
      <c r="Y1708" s="10" t="s">
        <v>60</v>
      </c>
    </row>
    <row r="1709" spans="1:25" ht="14.4">
      <c r="A1709" s="137">
        <v>2023</v>
      </c>
      <c r="B1709" s="141" t="s">
        <v>1383</v>
      </c>
      <c r="C1709" s="137" t="s">
        <v>190</v>
      </c>
      <c r="D1709" s="137" t="s">
        <v>21</v>
      </c>
      <c r="E1709" s="137" t="s">
        <v>92</v>
      </c>
      <c r="F1709" s="87" t="s">
        <v>1382</v>
      </c>
      <c r="G1709" s="137" t="s">
        <v>20</v>
      </c>
      <c r="H1709" s="138">
        <v>3778653</v>
      </c>
      <c r="I1709" s="138">
        <v>-300365</v>
      </c>
      <c r="J1709" s="138">
        <v>23196212</v>
      </c>
      <c r="K1709" s="138">
        <v>7217787</v>
      </c>
      <c r="L1709" s="138">
        <v>29223942</v>
      </c>
      <c r="M1709" s="138">
        <v>27206134</v>
      </c>
      <c r="N1709" s="142">
        <v>9898823</v>
      </c>
      <c r="O1709" s="138"/>
      <c r="P1709" s="138">
        <v>1709483</v>
      </c>
      <c r="Q1709" s="138">
        <v>-14144801</v>
      </c>
      <c r="R1709" s="138">
        <v>63616915.104694366</v>
      </c>
      <c r="S1709" s="138">
        <v>49472114.104694366</v>
      </c>
      <c r="T1709" s="138">
        <v>1923581</v>
      </c>
      <c r="U1709" s="201"/>
      <c r="V1709" s="138">
        <v>1015289</v>
      </c>
      <c r="W1709" s="108">
        <v>-10201912</v>
      </c>
      <c r="X1709" s="140">
        <v>45331</v>
      </c>
      <c r="Y1709" s="132" t="s">
        <v>5444</v>
      </c>
    </row>
    <row r="1710" spans="1:25" ht="14.4">
      <c r="A1710" s="137">
        <v>2023</v>
      </c>
      <c r="B1710" s="141" t="s">
        <v>1381</v>
      </c>
      <c r="C1710" s="137" t="s">
        <v>190</v>
      </c>
      <c r="D1710" s="137" t="s">
        <v>21</v>
      </c>
      <c r="E1710" s="137" t="s">
        <v>34</v>
      </c>
      <c r="F1710" s="87" t="s">
        <v>1380</v>
      </c>
      <c r="G1710" s="137" t="s">
        <v>20</v>
      </c>
      <c r="H1710" s="138">
        <v>172192210</v>
      </c>
      <c r="I1710" s="138"/>
      <c r="J1710" s="138">
        <v>372338329</v>
      </c>
      <c r="K1710" s="138">
        <v>278821753</v>
      </c>
      <c r="L1710" s="138">
        <v>515650917</v>
      </c>
      <c r="M1710" s="138">
        <v>482633809</v>
      </c>
      <c r="N1710" s="139"/>
      <c r="O1710" s="138">
        <v>375522070</v>
      </c>
      <c r="P1710" s="138">
        <v>119533989</v>
      </c>
      <c r="Q1710" s="138">
        <v>-201867900</v>
      </c>
      <c r="R1710" s="138">
        <v>917368407</v>
      </c>
      <c r="S1710" s="138">
        <v>715500507</v>
      </c>
      <c r="T1710" s="138">
        <v>31022702</v>
      </c>
      <c r="U1710" s="201">
        <v>16416018</v>
      </c>
      <c r="V1710" s="138">
        <v>44213092</v>
      </c>
      <c r="W1710" s="108">
        <v>-48275991</v>
      </c>
      <c r="X1710" s="140">
        <v>45309</v>
      </c>
      <c r="Y1710" s="132" t="s">
        <v>5444</v>
      </c>
    </row>
    <row r="1711" spans="1:25" ht="14.4">
      <c r="A1711" s="70">
        <v>2023</v>
      </c>
      <c r="B1711" s="70" t="s">
        <v>1959</v>
      </c>
      <c r="C1711" s="70" t="s">
        <v>53</v>
      </c>
      <c r="D1711" s="70" t="s">
        <v>21</v>
      </c>
      <c r="E1711" s="78" t="s">
        <v>36</v>
      </c>
      <c r="F1711" s="73">
        <v>16000</v>
      </c>
      <c r="G1711" s="70" t="s">
        <v>20</v>
      </c>
      <c r="H1711" s="108">
        <v>51758624</v>
      </c>
      <c r="I1711" s="108">
        <v>-23719582</v>
      </c>
      <c r="J1711" s="108">
        <v>120427499</v>
      </c>
      <c r="K1711" s="108">
        <v>140695082</v>
      </c>
      <c r="L1711" s="108">
        <v>243024863</v>
      </c>
      <c r="M1711" s="108">
        <v>147397527</v>
      </c>
      <c r="N1711" s="107"/>
      <c r="O1711" s="108">
        <v>43616296</v>
      </c>
      <c r="P1711" s="108">
        <v>26170315</v>
      </c>
      <c r="Q1711" s="108">
        <v>-252245156</v>
      </c>
      <c r="R1711" s="108">
        <v>668820506</v>
      </c>
      <c r="S1711" s="108">
        <v>416575350</v>
      </c>
      <c r="T1711" s="108">
        <v>25037923</v>
      </c>
      <c r="U1711" s="201">
        <v>34929133</v>
      </c>
      <c r="V1711" s="108">
        <v>65513717</v>
      </c>
      <c r="W1711" s="108">
        <v>-74085369</v>
      </c>
      <c r="X1711" s="32">
        <v>45273</v>
      </c>
      <c r="Y1711" s="10" t="s">
        <v>60</v>
      </c>
    </row>
    <row r="1712" spans="1:25" ht="14.4">
      <c r="A1712" s="70">
        <v>2023</v>
      </c>
      <c r="B1712" s="71" t="s">
        <v>1379</v>
      </c>
      <c r="C1712" s="70" t="s">
        <v>190</v>
      </c>
      <c r="D1712" s="70" t="s">
        <v>21</v>
      </c>
      <c r="E1712" s="72" t="s">
        <v>65</v>
      </c>
      <c r="F1712" s="73" t="s">
        <v>1378</v>
      </c>
      <c r="G1712" s="70" t="s">
        <v>20</v>
      </c>
      <c r="H1712" s="108">
        <v>35586638</v>
      </c>
      <c r="I1712" s="108">
        <v>-1000000</v>
      </c>
      <c r="J1712" s="108">
        <v>255084112</v>
      </c>
      <c r="K1712" s="108">
        <v>154773893</v>
      </c>
      <c r="L1712" s="108">
        <v>294680332</v>
      </c>
      <c r="M1712" s="108">
        <v>267366948</v>
      </c>
      <c r="N1712" s="108"/>
      <c r="O1712" s="108">
        <v>59931342</v>
      </c>
      <c r="P1712" s="108">
        <v>21645228</v>
      </c>
      <c r="Q1712" s="108">
        <v>-189433518</v>
      </c>
      <c r="R1712" s="108">
        <v>865408174.88461125</v>
      </c>
      <c r="S1712" s="108">
        <v>675974656.88461125</v>
      </c>
      <c r="T1712" s="108">
        <v>29968475</v>
      </c>
      <c r="U1712" s="201">
        <v>8017.642035130224</v>
      </c>
      <c r="V1712" s="108">
        <v>22989661.64203513</v>
      </c>
      <c r="W1712" s="108">
        <v>-117102592</v>
      </c>
      <c r="X1712" s="32">
        <v>45301</v>
      </c>
      <c r="Y1712" s="10" t="s">
        <v>5444</v>
      </c>
    </row>
    <row r="1713" spans="1:25" ht="14.4">
      <c r="A1713" s="137">
        <v>2023</v>
      </c>
      <c r="B1713" s="141" t="s">
        <v>1675</v>
      </c>
      <c r="C1713" s="137" t="s">
        <v>55</v>
      </c>
      <c r="D1713" s="137" t="s">
        <v>21</v>
      </c>
      <c r="E1713" s="137" t="s">
        <v>36</v>
      </c>
      <c r="F1713" s="87" t="s">
        <v>57</v>
      </c>
      <c r="G1713" s="137" t="s">
        <v>20</v>
      </c>
      <c r="H1713" s="138">
        <v>854184000</v>
      </c>
      <c r="I1713" s="138">
        <v>-134269000</v>
      </c>
      <c r="J1713" s="138">
        <v>1841019000</v>
      </c>
      <c r="K1713" s="138">
        <v>1020029000</v>
      </c>
      <c r="L1713" s="138">
        <v>5063560000</v>
      </c>
      <c r="M1713" s="138">
        <v>2112115000</v>
      </c>
      <c r="N1713" s="138"/>
      <c r="O1713" s="138">
        <v>774280000</v>
      </c>
      <c r="P1713" s="138">
        <v>384056000</v>
      </c>
      <c r="Q1713" s="138">
        <v>-1446428000</v>
      </c>
      <c r="R1713" s="138">
        <v>9916298541</v>
      </c>
      <c r="S1713" s="138">
        <v>8469870541</v>
      </c>
      <c r="T1713" s="138">
        <v>301614000</v>
      </c>
      <c r="U1713" s="201">
        <v>439808000</v>
      </c>
      <c r="V1713" s="138">
        <v>818210000</v>
      </c>
      <c r="W1713" s="108">
        <v>262551000</v>
      </c>
      <c r="X1713" s="140">
        <v>45349</v>
      </c>
      <c r="Y1713" s="132" t="s">
        <v>5444</v>
      </c>
    </row>
    <row r="1714" spans="1:25" ht="14.4">
      <c r="A1714" s="137">
        <v>2023</v>
      </c>
      <c r="B1714" s="141" t="s">
        <v>1377</v>
      </c>
      <c r="C1714" s="137" t="s">
        <v>190</v>
      </c>
      <c r="D1714" s="137" t="s">
        <v>21</v>
      </c>
      <c r="E1714" s="137" t="s">
        <v>36</v>
      </c>
      <c r="F1714" s="87" t="s">
        <v>1376</v>
      </c>
      <c r="G1714" s="137" t="s">
        <v>20</v>
      </c>
      <c r="H1714" s="138">
        <v>37168321</v>
      </c>
      <c r="I1714" s="138">
        <v>-1639569</v>
      </c>
      <c r="J1714" s="138">
        <v>86878783</v>
      </c>
      <c r="K1714" s="138">
        <v>1893356</v>
      </c>
      <c r="L1714" s="138">
        <v>99345815</v>
      </c>
      <c r="M1714" s="138">
        <v>94704054</v>
      </c>
      <c r="N1714" s="142"/>
      <c r="O1714" s="142">
        <v>69074375</v>
      </c>
      <c r="P1714" s="138">
        <v>20058027</v>
      </c>
      <c r="Q1714" s="138">
        <v>-54046971</v>
      </c>
      <c r="R1714" s="138">
        <v>213102930</v>
      </c>
      <c r="S1714" s="138">
        <v>159055959</v>
      </c>
      <c r="T1714" s="138">
        <v>8589804</v>
      </c>
      <c r="U1714" s="201"/>
      <c r="V1714" s="138">
        <v>19561524</v>
      </c>
      <c r="W1714" s="108">
        <v>-31872786</v>
      </c>
      <c r="X1714" s="51">
        <v>45255</v>
      </c>
      <c r="Y1714" s="132" t="s">
        <v>60</v>
      </c>
    </row>
    <row r="1715" spans="1:25" ht="28.8">
      <c r="A1715" s="95">
        <v>2023</v>
      </c>
      <c r="B1715" s="86" t="s">
        <v>1375</v>
      </c>
      <c r="C1715" s="95" t="s">
        <v>190</v>
      </c>
      <c r="D1715" s="95" t="s">
        <v>21</v>
      </c>
      <c r="E1715" s="96" t="s">
        <v>36</v>
      </c>
      <c r="F1715" s="99" t="s">
        <v>1374</v>
      </c>
      <c r="G1715" s="95" t="s">
        <v>20</v>
      </c>
      <c r="H1715" s="109"/>
      <c r="I1715" s="109"/>
      <c r="J1715" s="110">
        <v>2496691</v>
      </c>
      <c r="K1715" s="109"/>
      <c r="L1715" s="109">
        <v>61565062</v>
      </c>
      <c r="M1715" s="110">
        <v>2804957</v>
      </c>
      <c r="N1715" s="107"/>
      <c r="O1715" s="67">
        <v>1473100</v>
      </c>
      <c r="P1715" s="110">
        <v>70571</v>
      </c>
      <c r="Q1715" s="109">
        <v>-1571592</v>
      </c>
      <c r="R1715" s="109">
        <v>7480107.9329294087</v>
      </c>
      <c r="S1715" s="109">
        <v>5908515.9329294087</v>
      </c>
      <c r="T1715" s="109">
        <v>238459</v>
      </c>
      <c r="U1715" s="198"/>
      <c r="V1715" s="109"/>
      <c r="W1715" s="110">
        <v>-1083188</v>
      </c>
      <c r="X1715" s="32">
        <v>45317</v>
      </c>
      <c r="Y1715" s="10" t="s">
        <v>60</v>
      </c>
    </row>
    <row r="1716" spans="1:25" ht="14.4">
      <c r="A1716" s="70">
        <v>2023</v>
      </c>
      <c r="B1716" s="71" t="s">
        <v>170</v>
      </c>
      <c r="C1716" s="70" t="s">
        <v>54</v>
      </c>
      <c r="D1716" s="70" t="s">
        <v>21</v>
      </c>
      <c r="E1716" s="72" t="s">
        <v>36</v>
      </c>
      <c r="F1716" s="73">
        <v>99017</v>
      </c>
      <c r="G1716" s="70" t="s">
        <v>20</v>
      </c>
      <c r="H1716" s="108">
        <v>-11411082</v>
      </c>
      <c r="I1716" s="108">
        <v>-44598338</v>
      </c>
      <c r="J1716" s="108">
        <v>70246655</v>
      </c>
      <c r="K1716" s="108">
        <v>395009445</v>
      </c>
      <c r="L1716" s="108">
        <v>158054224</v>
      </c>
      <c r="M1716" s="108">
        <v>108565704</v>
      </c>
      <c r="N1716" s="67"/>
      <c r="O1716" s="67">
        <v>65914694</v>
      </c>
      <c r="P1716" s="108">
        <v>26983949</v>
      </c>
      <c r="Q1716" s="108">
        <v>-1347379</v>
      </c>
      <c r="R1716" s="108">
        <v>6177803.7597432379</v>
      </c>
      <c r="S1716" s="108">
        <v>4830424.7597432379</v>
      </c>
      <c r="T1716" s="108">
        <v>314000</v>
      </c>
      <c r="U1716" s="201">
        <v>5332000</v>
      </c>
      <c r="V1716" s="108">
        <v>4516000</v>
      </c>
      <c r="W1716" s="108">
        <v>-429069890</v>
      </c>
      <c r="X1716" s="32">
        <v>45349</v>
      </c>
      <c r="Y1716" s="10" t="s">
        <v>60</v>
      </c>
    </row>
    <row r="1717" spans="1:25" ht="14.4">
      <c r="A1717" s="95">
        <v>2023</v>
      </c>
      <c r="B1717" s="86" t="s">
        <v>1373</v>
      </c>
      <c r="C1717" s="95" t="s">
        <v>190</v>
      </c>
      <c r="D1717" s="95" t="s">
        <v>21</v>
      </c>
      <c r="E1717" s="96" t="s">
        <v>253</v>
      </c>
      <c r="F1717" s="99" t="s">
        <v>1372</v>
      </c>
      <c r="G1717" s="95" t="s">
        <v>20</v>
      </c>
      <c r="H1717" s="109">
        <v>11799624</v>
      </c>
      <c r="I1717" s="110">
        <v>-862632</v>
      </c>
      <c r="J1717" s="110">
        <v>62802726</v>
      </c>
      <c r="K1717" s="110">
        <v>10487767</v>
      </c>
      <c r="L1717" s="109">
        <v>79480786</v>
      </c>
      <c r="M1717" s="110">
        <v>73932512</v>
      </c>
      <c r="N1717" s="108">
        <v>34349282</v>
      </c>
      <c r="O1717" s="108"/>
      <c r="P1717" s="110">
        <v>11087071</v>
      </c>
      <c r="Q1717" s="109">
        <v>-37821783</v>
      </c>
      <c r="R1717" s="109">
        <v>172770407.74513119</v>
      </c>
      <c r="S1717" s="109">
        <v>134948624.74513119</v>
      </c>
      <c r="T1717" s="109">
        <v>5685421</v>
      </c>
      <c r="U1717" s="198"/>
      <c r="V1717" s="110">
        <v>2928469</v>
      </c>
      <c r="W1717" s="110">
        <v>-14410987</v>
      </c>
      <c r="X1717" s="32">
        <v>45358</v>
      </c>
      <c r="Y1717" s="10" t="s">
        <v>60</v>
      </c>
    </row>
    <row r="1718" spans="1:25" ht="14.4">
      <c r="A1718" s="82">
        <v>2023</v>
      </c>
      <c r="B1718" s="70" t="s">
        <v>2103</v>
      </c>
      <c r="C1718" s="70" t="s">
        <v>53</v>
      </c>
      <c r="D1718" s="70" t="s">
        <v>21</v>
      </c>
      <c r="E1718" s="72" t="s">
        <v>123</v>
      </c>
      <c r="F1718" s="105">
        <v>16322</v>
      </c>
      <c r="G1718" s="70" t="s">
        <v>20</v>
      </c>
      <c r="H1718" s="108">
        <v>4807979</v>
      </c>
      <c r="I1718" s="67">
        <v>-711832</v>
      </c>
      <c r="J1718" s="67">
        <v>8231524</v>
      </c>
      <c r="K1718" s="67">
        <v>7444846</v>
      </c>
      <c r="L1718" s="108">
        <v>16265850</v>
      </c>
      <c r="M1718" s="67">
        <v>9040622</v>
      </c>
      <c r="N1718" s="107"/>
      <c r="O1718" s="67">
        <v>3194898</v>
      </c>
      <c r="P1718" s="67">
        <v>96590</v>
      </c>
      <c r="Q1718" s="108"/>
      <c r="R1718" s="108"/>
      <c r="S1718" s="108"/>
      <c r="T1718" s="108"/>
      <c r="U1718" s="201"/>
      <c r="V1718" s="108"/>
      <c r="W1718" s="67">
        <v>7292036</v>
      </c>
      <c r="X1718" s="32">
        <v>45328</v>
      </c>
      <c r="Y1718" s="10" t="s">
        <v>60</v>
      </c>
    </row>
    <row r="1719" spans="1:25" ht="14.4">
      <c r="A1719" s="137">
        <v>2023</v>
      </c>
      <c r="B1719" s="141" t="s">
        <v>1371</v>
      </c>
      <c r="C1719" s="137" t="s">
        <v>190</v>
      </c>
      <c r="D1719" s="137" t="s">
        <v>21</v>
      </c>
      <c r="E1719" s="137" t="s">
        <v>123</v>
      </c>
      <c r="F1719" s="87" t="s">
        <v>1370</v>
      </c>
      <c r="G1719" s="137" t="s">
        <v>20</v>
      </c>
      <c r="H1719" s="138">
        <v>6303441</v>
      </c>
      <c r="I1719" s="138">
        <v>-2650000</v>
      </c>
      <c r="J1719" s="138">
        <v>39545765</v>
      </c>
      <c r="K1719" s="138">
        <v>10273468</v>
      </c>
      <c r="L1719" s="138">
        <v>51904290</v>
      </c>
      <c r="M1719" s="138">
        <v>47820311</v>
      </c>
      <c r="N1719" s="142"/>
      <c r="O1719" s="142">
        <v>13347948</v>
      </c>
      <c r="P1719" s="138">
        <v>6770690</v>
      </c>
      <c r="Q1719" s="138">
        <v>-20847236</v>
      </c>
      <c r="R1719" s="138">
        <v>91417011.518951684</v>
      </c>
      <c r="S1719" s="138">
        <v>70569775.518951684</v>
      </c>
      <c r="T1719" s="138">
        <v>3051917</v>
      </c>
      <c r="U1719" s="201">
        <v>2895200</v>
      </c>
      <c r="V1719" s="138">
        <v>2638099</v>
      </c>
      <c r="W1719" s="108">
        <v>-9528269</v>
      </c>
      <c r="X1719" s="51">
        <v>45272</v>
      </c>
      <c r="Y1719" s="132" t="s">
        <v>60</v>
      </c>
    </row>
    <row r="1720" spans="1:25" ht="14.4">
      <c r="A1720" s="137">
        <v>2023</v>
      </c>
      <c r="B1720" s="141" t="s">
        <v>1369</v>
      </c>
      <c r="C1720" s="137" t="s">
        <v>190</v>
      </c>
      <c r="D1720" s="137" t="s">
        <v>21</v>
      </c>
      <c r="E1720" s="137" t="s">
        <v>123</v>
      </c>
      <c r="F1720" s="87" t="s">
        <v>1368</v>
      </c>
      <c r="G1720" s="137" t="s">
        <v>20</v>
      </c>
      <c r="H1720" s="138">
        <v>8504204</v>
      </c>
      <c r="I1720" s="138">
        <v>-70000</v>
      </c>
      <c r="J1720" s="138">
        <v>19247788</v>
      </c>
      <c r="K1720" s="138">
        <v>9672112</v>
      </c>
      <c r="L1720" s="138">
        <v>31209430</v>
      </c>
      <c r="M1720" s="138">
        <v>22711218</v>
      </c>
      <c r="N1720" s="138"/>
      <c r="O1720" s="142">
        <v>12601542</v>
      </c>
      <c r="P1720" s="138">
        <v>2246098</v>
      </c>
      <c r="Q1720" s="138">
        <v>-13030473</v>
      </c>
      <c r="R1720" s="138">
        <v>56179586</v>
      </c>
      <c r="S1720" s="138">
        <v>43149113</v>
      </c>
      <c r="T1720" s="138">
        <v>1997476</v>
      </c>
      <c r="U1720" s="201"/>
      <c r="V1720" s="138">
        <v>2303241</v>
      </c>
      <c r="W1720" s="108">
        <v>-103674</v>
      </c>
      <c r="X1720" s="140">
        <v>45349</v>
      </c>
      <c r="Y1720" s="132" t="s">
        <v>60</v>
      </c>
    </row>
    <row r="1721" spans="1:25" ht="14.4">
      <c r="A1721" s="137">
        <v>2023</v>
      </c>
      <c r="B1721" s="137" t="s">
        <v>1957</v>
      </c>
      <c r="C1721" s="137" t="s">
        <v>53</v>
      </c>
      <c r="D1721" s="137" t="s">
        <v>21</v>
      </c>
      <c r="E1721" s="76" t="s">
        <v>63</v>
      </c>
      <c r="F1721" s="87">
        <v>16350</v>
      </c>
      <c r="G1721" s="137" t="s">
        <v>20</v>
      </c>
      <c r="H1721" s="138">
        <v>148482501</v>
      </c>
      <c r="I1721" s="138">
        <v>-427304</v>
      </c>
      <c r="J1721" s="138">
        <v>177081110</v>
      </c>
      <c r="K1721" s="138">
        <v>318523001</v>
      </c>
      <c r="L1721" s="138">
        <v>432538240</v>
      </c>
      <c r="M1721" s="138">
        <v>220484592</v>
      </c>
      <c r="N1721" s="138"/>
      <c r="O1721" s="138">
        <v>171492152</v>
      </c>
      <c r="P1721" s="138">
        <v>21408854</v>
      </c>
      <c r="Q1721" s="138">
        <v>-51436001</v>
      </c>
      <c r="R1721" s="138">
        <v>954637061</v>
      </c>
      <c r="S1721" s="138">
        <v>903201060</v>
      </c>
      <c r="T1721" s="138">
        <v>11668610</v>
      </c>
      <c r="U1721" s="201">
        <v>61086162</v>
      </c>
      <c r="V1721" s="138">
        <v>155068194</v>
      </c>
      <c r="W1721" s="108">
        <v>72780934</v>
      </c>
      <c r="X1721" s="51">
        <v>45262</v>
      </c>
      <c r="Y1721" s="132" t="s">
        <v>60</v>
      </c>
    </row>
    <row r="1722" spans="1:25" ht="14.4">
      <c r="A1722" s="137">
        <v>2023</v>
      </c>
      <c r="B1722" s="141" t="s">
        <v>1367</v>
      </c>
      <c r="C1722" s="137" t="s">
        <v>190</v>
      </c>
      <c r="D1722" s="137" t="s">
        <v>21</v>
      </c>
      <c r="E1722" s="137" t="s">
        <v>63</v>
      </c>
      <c r="F1722" s="87" t="s">
        <v>1366</v>
      </c>
      <c r="G1722" s="137" t="s">
        <v>20</v>
      </c>
      <c r="H1722" s="138">
        <v>222599042</v>
      </c>
      <c r="I1722" s="138"/>
      <c r="J1722" s="138">
        <v>762172895</v>
      </c>
      <c r="K1722" s="138">
        <v>639310935</v>
      </c>
      <c r="L1722" s="138">
        <v>1079123692</v>
      </c>
      <c r="M1722" s="138">
        <v>922373849</v>
      </c>
      <c r="N1722" s="139"/>
      <c r="O1722" s="142">
        <v>406605518</v>
      </c>
      <c r="P1722" s="138">
        <v>73334618</v>
      </c>
      <c r="Q1722" s="138">
        <v>-512236800</v>
      </c>
      <c r="R1722" s="138">
        <v>2406679972</v>
      </c>
      <c r="S1722" s="138">
        <v>1894443172</v>
      </c>
      <c r="T1722" s="138">
        <v>83872489</v>
      </c>
      <c r="U1722" s="201">
        <v>-24006</v>
      </c>
      <c r="V1722" s="138">
        <v>85159135</v>
      </c>
      <c r="W1722" s="108">
        <v>-329265043</v>
      </c>
      <c r="X1722" s="140">
        <v>45323</v>
      </c>
      <c r="Y1722" s="132" t="s">
        <v>60</v>
      </c>
    </row>
    <row r="1723" spans="1:25" ht="14.4">
      <c r="A1723" s="147">
        <v>2023</v>
      </c>
      <c r="B1723" s="137" t="s">
        <v>1955</v>
      </c>
      <c r="C1723" s="137" t="s">
        <v>53</v>
      </c>
      <c r="D1723" s="137" t="s">
        <v>21</v>
      </c>
      <c r="E1723" s="76" t="s">
        <v>28</v>
      </c>
      <c r="F1723" s="137">
        <v>16378</v>
      </c>
      <c r="G1723" s="137" t="s">
        <v>20</v>
      </c>
      <c r="H1723" s="148">
        <v>112138506</v>
      </c>
      <c r="I1723" s="148">
        <v>-3794529</v>
      </c>
      <c r="J1723" s="148">
        <v>64547113</v>
      </c>
      <c r="K1723" s="148">
        <v>7700135</v>
      </c>
      <c r="L1723" s="148">
        <v>105063445</v>
      </c>
      <c r="M1723" s="148">
        <v>86064578</v>
      </c>
      <c r="N1723" s="148">
        <v>14838792</v>
      </c>
      <c r="O1723" s="138">
        <v>129070046</v>
      </c>
      <c r="P1723" s="148">
        <v>5366356</v>
      </c>
      <c r="Q1723" s="148">
        <v>-63914583</v>
      </c>
      <c r="R1723" s="148">
        <v>264594468</v>
      </c>
      <c r="S1723" s="148">
        <v>200679885</v>
      </c>
      <c r="T1723" s="148">
        <v>8249708</v>
      </c>
      <c r="U1723" s="204">
        <v>3043639</v>
      </c>
      <c r="V1723" s="148">
        <v>6287591</v>
      </c>
      <c r="W1723" s="112">
        <v>119925342</v>
      </c>
      <c r="X1723" s="51">
        <v>45280</v>
      </c>
      <c r="Y1723" s="132" t="s">
        <v>5444</v>
      </c>
    </row>
    <row r="1724" spans="1:25" ht="14.4">
      <c r="A1724" s="70">
        <v>2023</v>
      </c>
      <c r="B1724" s="71" t="s">
        <v>1365</v>
      </c>
      <c r="C1724" s="70" t="s">
        <v>190</v>
      </c>
      <c r="D1724" s="70" t="s">
        <v>21</v>
      </c>
      <c r="E1724" s="72" t="s">
        <v>28</v>
      </c>
      <c r="F1724" s="73" t="s">
        <v>1364</v>
      </c>
      <c r="G1724" s="70" t="s">
        <v>20</v>
      </c>
      <c r="H1724" s="108">
        <v>2846477</v>
      </c>
      <c r="I1724" s="108"/>
      <c r="J1724" s="108">
        <v>50036153</v>
      </c>
      <c r="K1724" s="108">
        <v>19546444</v>
      </c>
      <c r="L1724" s="108">
        <v>57693261</v>
      </c>
      <c r="M1724" s="108">
        <v>48339925</v>
      </c>
      <c r="N1724" s="108"/>
      <c r="O1724" s="108">
        <v>6497896</v>
      </c>
      <c r="P1724" s="108">
        <v>6164131</v>
      </c>
      <c r="Q1724" s="108">
        <v>-34890280</v>
      </c>
      <c r="R1724" s="108">
        <v>157526394</v>
      </c>
      <c r="S1724" s="108">
        <v>122636114</v>
      </c>
      <c r="T1724" s="108">
        <v>5620873</v>
      </c>
      <c r="U1724" s="201">
        <v>-1415</v>
      </c>
      <c r="V1724" s="108">
        <v>5553012</v>
      </c>
      <c r="W1724" s="108">
        <v>-28771938</v>
      </c>
      <c r="X1724" s="32">
        <v>45357</v>
      </c>
      <c r="Y1724" s="10" t="s">
        <v>60</v>
      </c>
    </row>
    <row r="1725" spans="1:25" ht="14.4">
      <c r="A1725" s="70">
        <v>2023</v>
      </c>
      <c r="B1725" s="71" t="s">
        <v>2104</v>
      </c>
      <c r="C1725" s="70" t="s">
        <v>5582</v>
      </c>
      <c r="D1725" s="70" t="s">
        <v>21</v>
      </c>
      <c r="E1725" s="78" t="s">
        <v>71</v>
      </c>
      <c r="F1725" s="72" t="s">
        <v>5595</v>
      </c>
      <c r="G1725" s="70" t="s">
        <v>20</v>
      </c>
      <c r="H1725" s="108">
        <v>22238094</v>
      </c>
      <c r="I1725" s="108"/>
      <c r="J1725" s="108">
        <v>36402330</v>
      </c>
      <c r="K1725" s="108">
        <v>31247795</v>
      </c>
      <c r="L1725" s="108">
        <v>39932281</v>
      </c>
      <c r="M1725" s="108">
        <v>31508182</v>
      </c>
      <c r="N1725" s="107"/>
      <c r="O1725" s="108">
        <v>27449657</v>
      </c>
      <c r="P1725" s="108">
        <v>2499119</v>
      </c>
      <c r="Q1725" s="108">
        <v>-4744881</v>
      </c>
      <c r="R1725" s="108">
        <v>76896720</v>
      </c>
      <c r="S1725" s="108">
        <v>72151839</v>
      </c>
      <c r="T1725" s="108">
        <v>811463</v>
      </c>
      <c r="U1725" s="201">
        <v>4392680</v>
      </c>
      <c r="V1725" s="108">
        <v>6888263</v>
      </c>
      <c r="W1725" s="108">
        <v>3616709</v>
      </c>
      <c r="X1725" s="32">
        <v>45337</v>
      </c>
      <c r="Y1725" s="10" t="s">
        <v>60</v>
      </c>
    </row>
    <row r="1726" spans="1:25" ht="14.25" customHeight="1">
      <c r="A1726" s="30">
        <v>2023</v>
      </c>
      <c r="B1726" s="30" t="s">
        <v>1954</v>
      </c>
      <c r="C1726" s="30" t="s">
        <v>53</v>
      </c>
      <c r="D1726" s="30" t="s">
        <v>21</v>
      </c>
      <c r="E1726" s="122" t="s">
        <v>134</v>
      </c>
      <c r="F1726" s="189">
        <v>16532</v>
      </c>
      <c r="G1726" s="30" t="s">
        <v>20</v>
      </c>
      <c r="H1726" s="108">
        <f>25125000+13946622+16328416</f>
        <v>55400038</v>
      </c>
      <c r="I1726" s="108">
        <v>-26534995</v>
      </c>
      <c r="J1726" s="108">
        <v>149844446</v>
      </c>
      <c r="K1726" s="108">
        <v>41897685</v>
      </c>
      <c r="L1726" s="108">
        <v>203287603</v>
      </c>
      <c r="M1726" s="108">
        <v>177640548</v>
      </c>
      <c r="N1726" s="108"/>
      <c r="O1726" s="67">
        <v>49067828</v>
      </c>
      <c r="P1726" s="108">
        <v>11758436</v>
      </c>
      <c r="Q1726" s="108">
        <f>-107568266-136537780-88285197-1737346</f>
        <v>-334128589</v>
      </c>
      <c r="R1726" s="31">
        <f>981815252+1737346</f>
        <v>983552598</v>
      </c>
      <c r="S1726" s="31">
        <v>649424009</v>
      </c>
      <c r="T1726" s="31">
        <f>11953509+13172096+9408864</f>
        <v>34534469</v>
      </c>
      <c r="U1726" s="30"/>
      <c r="V1726" s="31">
        <v>52376993</v>
      </c>
      <c r="W1726" s="108">
        <v>-166151695</v>
      </c>
      <c r="X1726" s="32">
        <v>45281</v>
      </c>
      <c r="Y1726" s="10" t="s">
        <v>5876</v>
      </c>
    </row>
    <row r="1727" spans="1:25" ht="14.4">
      <c r="A1727" s="70">
        <v>2023</v>
      </c>
      <c r="B1727" s="71" t="s">
        <v>1363</v>
      </c>
      <c r="C1727" s="70" t="s">
        <v>190</v>
      </c>
      <c r="D1727" s="70" t="s">
        <v>21</v>
      </c>
      <c r="E1727" s="72" t="s">
        <v>84</v>
      </c>
      <c r="F1727" s="73" t="s">
        <v>1362</v>
      </c>
      <c r="G1727" s="70" t="s">
        <v>20</v>
      </c>
      <c r="H1727" s="108">
        <v>9024670</v>
      </c>
      <c r="I1727" s="108"/>
      <c r="J1727" s="108">
        <v>91423881</v>
      </c>
      <c r="K1727" s="108">
        <v>162535481</v>
      </c>
      <c r="L1727" s="108">
        <v>118593722</v>
      </c>
      <c r="M1727" s="108">
        <v>99909937</v>
      </c>
      <c r="N1727" s="107"/>
      <c r="O1727" s="108">
        <v>24903579</v>
      </c>
      <c r="P1727" s="108">
        <v>10109069</v>
      </c>
      <c r="Q1727" s="108">
        <v>-51969337</v>
      </c>
      <c r="R1727" s="108">
        <v>239229782</v>
      </c>
      <c r="S1727" s="108">
        <v>187260445</v>
      </c>
      <c r="T1727" s="108">
        <v>8502224</v>
      </c>
      <c r="U1727" s="201">
        <v>479718</v>
      </c>
      <c r="V1727" s="108">
        <v>11190405</v>
      </c>
      <c r="W1727" s="108">
        <v>-49672152</v>
      </c>
      <c r="X1727" s="13">
        <v>45273</v>
      </c>
      <c r="Y1727" s="10" t="s">
        <v>60</v>
      </c>
    </row>
    <row r="1728" spans="1:25" ht="14.4">
      <c r="A1728" s="70">
        <v>2023</v>
      </c>
      <c r="B1728" s="71" t="s">
        <v>1361</v>
      </c>
      <c r="C1728" s="70" t="s">
        <v>190</v>
      </c>
      <c r="D1728" s="70" t="s">
        <v>21</v>
      </c>
      <c r="E1728" s="72" t="s">
        <v>96</v>
      </c>
      <c r="F1728" s="73" t="s">
        <v>1360</v>
      </c>
      <c r="G1728" s="70" t="s">
        <v>20</v>
      </c>
      <c r="H1728" s="108">
        <v>3981705</v>
      </c>
      <c r="I1728" s="108">
        <v>-30000</v>
      </c>
      <c r="J1728" s="108">
        <v>14798075</v>
      </c>
      <c r="K1728" s="108">
        <v>1953671</v>
      </c>
      <c r="L1728" s="108">
        <v>17629566</v>
      </c>
      <c r="M1728" s="108">
        <v>16614075</v>
      </c>
      <c r="N1728" s="107"/>
      <c r="O1728" s="108">
        <v>6869557</v>
      </c>
      <c r="P1728" s="108">
        <v>1361028</v>
      </c>
      <c r="Q1728" s="108">
        <v>-10985970</v>
      </c>
      <c r="R1728" s="108">
        <v>49789269.658336155</v>
      </c>
      <c r="S1728" s="108">
        <v>38803299.658336155</v>
      </c>
      <c r="T1728" s="108">
        <v>1385159</v>
      </c>
      <c r="U1728" s="201"/>
      <c r="V1728" s="108">
        <v>419614</v>
      </c>
      <c r="W1728" s="108">
        <v>-5775142</v>
      </c>
      <c r="X1728" s="13">
        <v>45270</v>
      </c>
      <c r="Y1728" s="10" t="s">
        <v>60</v>
      </c>
    </row>
    <row r="1729" spans="1:25" ht="14.4">
      <c r="A1729" s="70">
        <v>2023</v>
      </c>
      <c r="B1729" s="71" t="s">
        <v>1359</v>
      </c>
      <c r="C1729" s="70" t="s">
        <v>190</v>
      </c>
      <c r="D1729" s="70" t="s">
        <v>21</v>
      </c>
      <c r="E1729" s="72" t="s">
        <v>27</v>
      </c>
      <c r="F1729" s="73" t="s">
        <v>1358</v>
      </c>
      <c r="G1729" s="70" t="s">
        <v>20</v>
      </c>
      <c r="H1729" s="108">
        <v>101641227</v>
      </c>
      <c r="I1729" s="108"/>
      <c r="J1729" s="108">
        <v>97069056</v>
      </c>
      <c r="K1729" s="108">
        <v>1062501</v>
      </c>
      <c r="L1729" s="108">
        <v>239754285</v>
      </c>
      <c r="M1729" s="108">
        <v>114817891</v>
      </c>
      <c r="N1729" s="107"/>
      <c r="O1729" s="67">
        <v>147767080</v>
      </c>
      <c r="P1729" s="108">
        <v>146795464</v>
      </c>
      <c r="Q1729" s="108">
        <v>-56772749</v>
      </c>
      <c r="R1729" s="108">
        <v>219824797.00782466</v>
      </c>
      <c r="S1729" s="108">
        <v>163052048.00782466</v>
      </c>
      <c r="T1729" s="108">
        <v>6872550</v>
      </c>
      <c r="U1729" s="201"/>
      <c r="V1729" s="108">
        <v>11438863</v>
      </c>
      <c r="W1729" s="108">
        <v>88507820</v>
      </c>
      <c r="X1729" s="33">
        <v>45369</v>
      </c>
      <c r="Y1729" s="10" t="s">
        <v>60</v>
      </c>
    </row>
    <row r="1730" spans="1:25" ht="14.4">
      <c r="A1730" s="70">
        <v>2023</v>
      </c>
      <c r="B1730" s="70" t="s">
        <v>1952</v>
      </c>
      <c r="C1730" s="70" t="s">
        <v>53</v>
      </c>
      <c r="D1730" s="70" t="s">
        <v>21</v>
      </c>
      <c r="E1730" s="78" t="s">
        <v>34</v>
      </c>
      <c r="F1730" s="73">
        <v>16742</v>
      </c>
      <c r="G1730" s="70" t="s">
        <v>20</v>
      </c>
      <c r="H1730" s="108">
        <v>32855627</v>
      </c>
      <c r="I1730" s="108">
        <v>-4251080</v>
      </c>
      <c r="J1730" s="108">
        <v>45675080</v>
      </c>
      <c r="K1730" s="108">
        <v>93923628</v>
      </c>
      <c r="L1730" s="108">
        <v>96652282</v>
      </c>
      <c r="M1730" s="108">
        <v>55543021</v>
      </c>
      <c r="N1730" s="107"/>
      <c r="O1730" s="67">
        <v>30427350</v>
      </c>
      <c r="P1730" s="108">
        <v>3330748</v>
      </c>
      <c r="Q1730" s="108">
        <v>-28889750</v>
      </c>
      <c r="R1730" s="108">
        <v>192216194.25618199</v>
      </c>
      <c r="S1730" s="108">
        <v>163326444.25618199</v>
      </c>
      <c r="T1730" s="108">
        <v>3648552</v>
      </c>
      <c r="U1730" s="201">
        <v>1055583</v>
      </c>
      <c r="V1730" s="108">
        <v>7610279</v>
      </c>
      <c r="W1730" s="108">
        <v>-35785873</v>
      </c>
      <c r="X1730" s="32">
        <v>45328</v>
      </c>
      <c r="Y1730" s="10" t="s">
        <v>60</v>
      </c>
    </row>
    <row r="1731" spans="1:25" ht="14.4">
      <c r="A1731" s="137">
        <v>2023</v>
      </c>
      <c r="B1731" s="141" t="s">
        <v>1357</v>
      </c>
      <c r="C1731" s="137" t="s">
        <v>190</v>
      </c>
      <c r="D1731" s="137" t="s">
        <v>21</v>
      </c>
      <c r="E1731" s="137" t="s">
        <v>34</v>
      </c>
      <c r="F1731" s="87" t="s">
        <v>1356</v>
      </c>
      <c r="G1731" s="137" t="s">
        <v>20</v>
      </c>
      <c r="H1731" s="138">
        <v>40742405</v>
      </c>
      <c r="I1731" s="138">
        <v>-2592606</v>
      </c>
      <c r="J1731" s="138">
        <v>198790335</v>
      </c>
      <c r="K1731" s="138">
        <v>193810448</v>
      </c>
      <c r="L1731" s="138">
        <v>355661180</v>
      </c>
      <c r="M1731" s="138">
        <v>219038343</v>
      </c>
      <c r="N1731" s="138">
        <v>94118389</v>
      </c>
      <c r="O1731" s="138"/>
      <c r="P1731" s="138">
        <v>29848872</v>
      </c>
      <c r="Q1731" s="138">
        <v>-132226111</v>
      </c>
      <c r="R1731" s="138">
        <v>603060342</v>
      </c>
      <c r="S1731" s="138">
        <v>470834231</v>
      </c>
      <c r="T1731" s="138">
        <v>21857056</v>
      </c>
      <c r="U1731" s="201">
        <v>-5572</v>
      </c>
      <c r="V1731" s="138">
        <v>11519587</v>
      </c>
      <c r="W1731" s="108">
        <v>-86069177</v>
      </c>
      <c r="X1731" s="140">
        <v>45336</v>
      </c>
      <c r="Y1731" s="132" t="s">
        <v>60</v>
      </c>
    </row>
    <row r="1732" spans="1:25" ht="14.4">
      <c r="A1732" s="70">
        <v>2023</v>
      </c>
      <c r="B1732" s="70" t="s">
        <v>5871</v>
      </c>
      <c r="C1732" s="70" t="s">
        <v>53</v>
      </c>
      <c r="D1732" s="70" t="s">
        <v>21</v>
      </c>
      <c r="E1732" s="78" t="s">
        <v>137</v>
      </c>
      <c r="F1732" s="73">
        <v>17022</v>
      </c>
      <c r="G1732" s="70" t="s">
        <v>20</v>
      </c>
      <c r="H1732" s="108">
        <v>4503373</v>
      </c>
      <c r="I1732" s="108">
        <v>-1501303</v>
      </c>
      <c r="J1732" s="108">
        <v>7481492</v>
      </c>
      <c r="K1732" s="108">
        <v>28977810</v>
      </c>
      <c r="L1732" s="108">
        <v>23856256</v>
      </c>
      <c r="M1732" s="108">
        <v>9183403</v>
      </c>
      <c r="N1732" s="107"/>
      <c r="O1732" s="108">
        <v>3719036</v>
      </c>
      <c r="P1732" s="108">
        <v>1256600</v>
      </c>
      <c r="Q1732" s="108">
        <v>-12880772</v>
      </c>
      <c r="R1732" s="108">
        <v>55234871</v>
      </c>
      <c r="S1732" s="108">
        <v>42354099</v>
      </c>
      <c r="T1732" s="108">
        <v>1362963</v>
      </c>
      <c r="U1732" s="201">
        <v>831431</v>
      </c>
      <c r="V1732" s="108">
        <v>1512904</v>
      </c>
      <c r="W1732" s="108">
        <v>1294725</v>
      </c>
      <c r="X1732" s="13">
        <v>45261</v>
      </c>
      <c r="Y1732" s="10" t="s">
        <v>60</v>
      </c>
    </row>
    <row r="1733" spans="1:25" ht="14.4">
      <c r="A1733" s="70">
        <v>2023</v>
      </c>
      <c r="B1733" s="71" t="s">
        <v>1355</v>
      </c>
      <c r="C1733" s="70" t="s">
        <v>190</v>
      </c>
      <c r="D1733" s="70" t="s">
        <v>21</v>
      </c>
      <c r="E1733" s="72" t="s">
        <v>118</v>
      </c>
      <c r="F1733" s="73" t="s">
        <v>1354</v>
      </c>
      <c r="G1733" s="70" t="s">
        <v>20</v>
      </c>
      <c r="H1733" s="108">
        <v>31674815</v>
      </c>
      <c r="I1733" s="108"/>
      <c r="J1733" s="108">
        <v>46247117</v>
      </c>
      <c r="K1733" s="108">
        <v>2295054</v>
      </c>
      <c r="L1733" s="108">
        <v>74296361</v>
      </c>
      <c r="M1733" s="108">
        <v>61766031</v>
      </c>
      <c r="N1733" s="108"/>
      <c r="O1733" s="67">
        <v>41620005</v>
      </c>
      <c r="P1733" s="108">
        <v>3230813</v>
      </c>
      <c r="Q1733" s="108">
        <v>-31057440</v>
      </c>
      <c r="R1733" s="108">
        <v>142661954.73684213</v>
      </c>
      <c r="S1733" s="108">
        <v>111604514.73684213</v>
      </c>
      <c r="T1733" s="108">
        <v>5208975</v>
      </c>
      <c r="U1733" s="201">
        <v>-1343.6859520507232</v>
      </c>
      <c r="V1733" s="108">
        <v>6788256.3140479494</v>
      </c>
      <c r="W1733" s="108">
        <v>62838352</v>
      </c>
      <c r="X1733" s="13">
        <v>45351</v>
      </c>
      <c r="Y1733" s="10" t="s">
        <v>60</v>
      </c>
    </row>
    <row r="1734" spans="1:25" ht="14.4">
      <c r="A1734" s="70">
        <v>2023</v>
      </c>
      <c r="B1734" s="70" t="s">
        <v>1951</v>
      </c>
      <c r="C1734" s="70" t="s">
        <v>53</v>
      </c>
      <c r="D1734" s="70" t="s">
        <v>21</v>
      </c>
      <c r="E1734" s="78" t="s">
        <v>34</v>
      </c>
      <c r="F1734" s="73">
        <v>17498</v>
      </c>
      <c r="G1734" s="70" t="s">
        <v>20</v>
      </c>
      <c r="H1734" s="108">
        <v>6086095</v>
      </c>
      <c r="I1734" s="108">
        <v>-606126</v>
      </c>
      <c r="J1734" s="108">
        <v>13011859</v>
      </c>
      <c r="K1734" s="108">
        <v>5418874</v>
      </c>
      <c r="L1734" s="108">
        <v>31747090</v>
      </c>
      <c r="M1734" s="108">
        <v>11867570</v>
      </c>
      <c r="N1734" s="67"/>
      <c r="O1734" s="67">
        <v>11298231</v>
      </c>
      <c r="P1734" s="108">
        <v>918040</v>
      </c>
      <c r="Q1734" s="108">
        <v>-4302147</v>
      </c>
      <c r="R1734" s="108">
        <v>13901679</v>
      </c>
      <c r="S1734" s="108">
        <v>9599532</v>
      </c>
      <c r="T1734" s="108">
        <v>560350</v>
      </c>
      <c r="U1734" s="201">
        <v>439895</v>
      </c>
      <c r="V1734" s="108">
        <v>2290332</v>
      </c>
      <c r="W1734" s="108">
        <v>-1826480</v>
      </c>
      <c r="X1734" s="13">
        <v>45350</v>
      </c>
      <c r="Y1734" s="10" t="s">
        <v>60</v>
      </c>
    </row>
    <row r="1735" spans="1:25" ht="14.4">
      <c r="A1735" s="95">
        <v>2023</v>
      </c>
      <c r="B1735" s="95" t="s">
        <v>5015</v>
      </c>
      <c r="C1735" s="95" t="s">
        <v>190</v>
      </c>
      <c r="D1735" s="95" t="s">
        <v>21</v>
      </c>
      <c r="E1735" s="96" t="s">
        <v>127</v>
      </c>
      <c r="F1735" s="96" t="s">
        <v>5630</v>
      </c>
      <c r="G1735" s="95" t="s">
        <v>20</v>
      </c>
      <c r="H1735" s="110">
        <v>1515711</v>
      </c>
      <c r="I1735" s="110">
        <v>-11203</v>
      </c>
      <c r="J1735" s="110">
        <v>2449470</v>
      </c>
      <c r="K1735" s="116"/>
      <c r="L1735" s="110">
        <v>2729090</v>
      </c>
      <c r="M1735" s="110">
        <v>2683013</v>
      </c>
      <c r="N1735" s="107"/>
      <c r="O1735" s="67">
        <v>2073629</v>
      </c>
      <c r="P1735" s="110">
        <v>250995</v>
      </c>
      <c r="Q1735" s="110">
        <v>-1574022</v>
      </c>
      <c r="R1735" s="110">
        <v>6919214</v>
      </c>
      <c r="S1735" s="110">
        <v>5345192</v>
      </c>
      <c r="T1735" s="110">
        <v>269400</v>
      </c>
      <c r="U1735" s="198"/>
      <c r="V1735" s="109">
        <v>247477</v>
      </c>
      <c r="W1735" s="110">
        <v>312588</v>
      </c>
      <c r="X1735" s="32">
        <v>45232</v>
      </c>
      <c r="Y1735" s="10" t="s">
        <v>60</v>
      </c>
    </row>
    <row r="1736" spans="1:25" ht="14.4">
      <c r="A1736" s="70">
        <v>2023</v>
      </c>
      <c r="B1736" s="70" t="s">
        <v>5872</v>
      </c>
      <c r="C1736" s="70" t="s">
        <v>53</v>
      </c>
      <c r="D1736" s="70" t="s">
        <v>21</v>
      </c>
      <c r="E1736" s="78" t="s">
        <v>34</v>
      </c>
      <c r="F1736" s="73">
        <v>17568</v>
      </c>
      <c r="G1736" s="70" t="s">
        <v>20</v>
      </c>
      <c r="H1736" s="108">
        <v>108121524</v>
      </c>
      <c r="I1736" s="108">
        <v>-8922389</v>
      </c>
      <c r="J1736" s="108">
        <v>135150867</v>
      </c>
      <c r="K1736" s="108">
        <v>47459229</v>
      </c>
      <c r="L1736" s="108">
        <v>247566810</v>
      </c>
      <c r="M1736" s="108">
        <v>150815362</v>
      </c>
      <c r="N1736" s="108"/>
      <c r="O1736" s="108">
        <v>124113770</v>
      </c>
      <c r="P1736" s="108">
        <v>9417320</v>
      </c>
      <c r="Q1736" s="108">
        <v>-292893482</v>
      </c>
      <c r="R1736" s="108">
        <v>841903612</v>
      </c>
      <c r="S1736" s="108">
        <v>549010130</v>
      </c>
      <c r="T1736" s="108">
        <v>21631604</v>
      </c>
      <c r="U1736" s="201">
        <v>61199781</v>
      </c>
      <c r="V1736" s="108">
        <v>121371113</v>
      </c>
      <c r="W1736" s="108">
        <v>-145638894</v>
      </c>
      <c r="X1736" s="33">
        <v>45266</v>
      </c>
      <c r="Y1736" s="10" t="s">
        <v>60</v>
      </c>
    </row>
    <row r="1737" spans="1:25" ht="14.4">
      <c r="A1737" s="30">
        <v>2023</v>
      </c>
      <c r="B1737" s="10" t="s">
        <v>1353</v>
      </c>
      <c r="C1737" s="30" t="s">
        <v>190</v>
      </c>
      <c r="D1737" s="30" t="s">
        <v>21</v>
      </c>
      <c r="E1737" s="121" t="s">
        <v>34</v>
      </c>
      <c r="F1737" s="189" t="s">
        <v>1352</v>
      </c>
      <c r="G1737" s="30" t="s">
        <v>20</v>
      </c>
      <c r="H1737" s="108">
        <f>(2236775+5307519)</f>
        <v>7544294</v>
      </c>
      <c r="I1737" s="108"/>
      <c r="J1737" s="108">
        <v>111838721</v>
      </c>
      <c r="K1737" s="108">
        <v>116132369</v>
      </c>
      <c r="L1737" s="108">
        <v>152391997</v>
      </c>
      <c r="M1737" s="108">
        <v>115186157</v>
      </c>
      <c r="N1737" s="108"/>
      <c r="O1737" s="67">
        <v>29532231</v>
      </c>
      <c r="P1737" s="108">
        <v>14774509</v>
      </c>
      <c r="Q1737" s="108">
        <f>-50750064-34003263</f>
        <v>-84753327</v>
      </c>
      <c r="R1737" s="108">
        <v>380449810.00000006</v>
      </c>
      <c r="S1737" s="108">
        <v>295696483.00000006</v>
      </c>
      <c r="T1737" s="108">
        <v>12996542</v>
      </c>
      <c r="U1737" s="201">
        <v>-3362.5068357440064</v>
      </c>
      <c r="V1737" s="190">
        <v>29203360.493164256</v>
      </c>
      <c r="W1737" s="108">
        <v>-88218417</v>
      </c>
      <c r="X1737" s="39">
        <v>45349</v>
      </c>
      <c r="Y1737" s="10" t="s">
        <v>5444</v>
      </c>
    </row>
    <row r="1738" spans="1:25" ht="14.4">
      <c r="A1738" s="82">
        <v>2023</v>
      </c>
      <c r="B1738" s="70" t="s">
        <v>1950</v>
      </c>
      <c r="C1738" s="70" t="s">
        <v>53</v>
      </c>
      <c r="D1738" s="70" t="s">
        <v>21</v>
      </c>
      <c r="E1738" s="78" t="s">
        <v>98</v>
      </c>
      <c r="F1738" s="72">
        <v>17610</v>
      </c>
      <c r="G1738" s="70" t="s">
        <v>20</v>
      </c>
      <c r="H1738" s="112">
        <v>115466891</v>
      </c>
      <c r="I1738" s="112">
        <v>-12344345</v>
      </c>
      <c r="J1738" s="112">
        <v>72568227</v>
      </c>
      <c r="K1738" s="112">
        <v>24689871</v>
      </c>
      <c r="L1738" s="112">
        <v>126336156</v>
      </c>
      <c r="M1738" s="112">
        <v>110964193</v>
      </c>
      <c r="N1738" s="112"/>
      <c r="O1738" s="112">
        <v>135140140</v>
      </c>
      <c r="P1738" s="112">
        <v>15612303</v>
      </c>
      <c r="Q1738" s="112">
        <v>-55840898</v>
      </c>
      <c r="R1738" s="112">
        <v>172848302</v>
      </c>
      <c r="S1738" s="112">
        <v>117007404</v>
      </c>
      <c r="T1738" s="112">
        <v>7183364</v>
      </c>
      <c r="U1738" s="204">
        <v>34708000</v>
      </c>
      <c r="V1738" s="112">
        <v>35290000</v>
      </c>
      <c r="W1738" s="112">
        <v>120529242</v>
      </c>
      <c r="X1738" s="13">
        <v>45251</v>
      </c>
      <c r="Y1738" s="10" t="s">
        <v>60</v>
      </c>
    </row>
    <row r="1739" spans="1:25" ht="14.4">
      <c r="A1739" s="137">
        <v>2023</v>
      </c>
      <c r="B1739" s="141" t="s">
        <v>1351</v>
      </c>
      <c r="C1739" s="137" t="s">
        <v>190</v>
      </c>
      <c r="D1739" s="137" t="s">
        <v>21</v>
      </c>
      <c r="E1739" s="137" t="s">
        <v>98</v>
      </c>
      <c r="F1739" s="87" t="s">
        <v>1350</v>
      </c>
      <c r="G1739" s="137" t="s">
        <v>20</v>
      </c>
      <c r="H1739" s="138">
        <v>45863368</v>
      </c>
      <c r="I1739" s="138"/>
      <c r="J1739" s="138">
        <v>210843669</v>
      </c>
      <c r="K1739" s="138">
        <v>246206872</v>
      </c>
      <c r="L1739" s="138">
        <v>272236048</v>
      </c>
      <c r="M1739" s="138">
        <v>233730759</v>
      </c>
      <c r="N1739" s="138">
        <v>71710332</v>
      </c>
      <c r="O1739" s="138"/>
      <c r="P1739" s="138">
        <v>8400424</v>
      </c>
      <c r="Q1739" s="138">
        <v>-165402000</v>
      </c>
      <c r="R1739" s="138">
        <v>723661770</v>
      </c>
      <c r="S1739" s="138">
        <v>558259770</v>
      </c>
      <c r="T1739" s="138">
        <v>26403190</v>
      </c>
      <c r="U1739" s="201"/>
      <c r="V1739" s="138"/>
      <c r="W1739" s="108">
        <v>-120975215</v>
      </c>
      <c r="X1739" s="149">
        <v>45342</v>
      </c>
      <c r="Y1739" s="132" t="s">
        <v>5444</v>
      </c>
    </row>
    <row r="1740" spans="1:25" ht="14.4">
      <c r="A1740" s="95">
        <v>2023</v>
      </c>
      <c r="B1740" s="86" t="s">
        <v>1349</v>
      </c>
      <c r="C1740" s="95" t="s">
        <v>190</v>
      </c>
      <c r="D1740" s="95" t="s">
        <v>21</v>
      </c>
      <c r="E1740" s="96" t="s">
        <v>317</v>
      </c>
      <c r="F1740" s="99" t="s">
        <v>1348</v>
      </c>
      <c r="G1740" s="95" t="s">
        <v>20</v>
      </c>
      <c r="H1740" s="109">
        <v>4467971</v>
      </c>
      <c r="I1740" s="109"/>
      <c r="J1740" s="110">
        <v>5882892</v>
      </c>
      <c r="K1740" s="109"/>
      <c r="L1740" s="109">
        <v>8112186</v>
      </c>
      <c r="M1740" s="110">
        <v>7686460</v>
      </c>
      <c r="N1740" s="108"/>
      <c r="O1740" s="67">
        <v>6338293</v>
      </c>
      <c r="P1740" s="110">
        <v>914287</v>
      </c>
      <c r="Q1740" s="109">
        <v>-4199541</v>
      </c>
      <c r="R1740" s="109">
        <v>18369023.711021055</v>
      </c>
      <c r="S1740" s="109">
        <v>14169482.711021055</v>
      </c>
      <c r="T1740" s="109">
        <v>619428</v>
      </c>
      <c r="U1740" s="198"/>
      <c r="V1740" s="110">
        <v>686913</v>
      </c>
      <c r="W1740" s="110">
        <v>295347</v>
      </c>
      <c r="X1740" s="33">
        <v>45357</v>
      </c>
      <c r="Y1740" s="10" t="s">
        <v>60</v>
      </c>
    </row>
    <row r="1741" spans="1:25" ht="14.4">
      <c r="A1741" s="137">
        <v>2023</v>
      </c>
      <c r="B1741" s="141" t="s">
        <v>1347</v>
      </c>
      <c r="C1741" s="137" t="s">
        <v>190</v>
      </c>
      <c r="D1741" s="137" t="s">
        <v>21</v>
      </c>
      <c r="E1741" s="137" t="s">
        <v>107</v>
      </c>
      <c r="F1741" s="87" t="s">
        <v>1346</v>
      </c>
      <c r="G1741" s="137" t="s">
        <v>20</v>
      </c>
      <c r="H1741" s="138">
        <v>48532376</v>
      </c>
      <c r="I1741" s="138">
        <v>-55105</v>
      </c>
      <c r="J1741" s="138">
        <v>84637500</v>
      </c>
      <c r="K1741" s="138">
        <v>22990141</v>
      </c>
      <c r="L1741" s="138">
        <v>115826317</v>
      </c>
      <c r="M1741" s="138">
        <v>104887575</v>
      </c>
      <c r="N1741" s="142"/>
      <c r="O1741" s="142">
        <v>67377175</v>
      </c>
      <c r="P1741" s="138">
        <v>10415809</v>
      </c>
      <c r="Q1741" s="138">
        <v>-53574240</v>
      </c>
      <c r="R1741" s="138">
        <v>235672961.49781603</v>
      </c>
      <c r="S1741" s="138">
        <v>182098721.49781603</v>
      </c>
      <c r="T1741" s="138">
        <v>8394721</v>
      </c>
      <c r="U1741" s="201"/>
      <c r="V1741" s="138">
        <v>11284818</v>
      </c>
      <c r="W1741" s="108">
        <v>-2317567</v>
      </c>
      <c r="X1741" s="149">
        <v>45350</v>
      </c>
      <c r="Y1741" s="132" t="s">
        <v>5444</v>
      </c>
    </row>
    <row r="1742" spans="1:25" ht="14.4">
      <c r="A1742" s="70">
        <v>2023</v>
      </c>
      <c r="B1742" s="71" t="s">
        <v>1345</v>
      </c>
      <c r="C1742" s="70" t="s">
        <v>190</v>
      </c>
      <c r="D1742" s="70" t="s">
        <v>21</v>
      </c>
      <c r="E1742" s="72" t="s">
        <v>127</v>
      </c>
      <c r="F1742" s="73" t="s">
        <v>1344</v>
      </c>
      <c r="G1742" s="70" t="s">
        <v>20</v>
      </c>
      <c r="H1742" s="108">
        <v>6088454</v>
      </c>
      <c r="I1742" s="108">
        <v>-2754</v>
      </c>
      <c r="J1742" s="108">
        <v>7700509</v>
      </c>
      <c r="K1742" s="108">
        <v>3967844</v>
      </c>
      <c r="L1742" s="108">
        <v>10728152</v>
      </c>
      <c r="M1742" s="108">
        <v>10080925</v>
      </c>
      <c r="N1742" s="67">
        <v>8444372</v>
      </c>
      <c r="O1742" s="108" t="s">
        <v>5625</v>
      </c>
      <c r="P1742" s="108">
        <v>731365</v>
      </c>
      <c r="Q1742" s="108">
        <v>-5502073</v>
      </c>
      <c r="R1742" s="108">
        <v>25247970.083305195</v>
      </c>
      <c r="S1742" s="108">
        <v>19745897.083305195</v>
      </c>
      <c r="T1742" s="108">
        <v>762554</v>
      </c>
      <c r="U1742" s="201"/>
      <c r="V1742" s="108">
        <v>857836</v>
      </c>
      <c r="W1742" s="108">
        <v>-452784</v>
      </c>
      <c r="X1742" s="32">
        <v>45358</v>
      </c>
      <c r="Y1742" s="10" t="s">
        <v>5444</v>
      </c>
    </row>
    <row r="1743" spans="1:25" ht="14.4">
      <c r="A1743" s="70">
        <v>2023</v>
      </c>
      <c r="B1743" s="70" t="s">
        <v>5263</v>
      </c>
      <c r="C1743" s="70" t="s">
        <v>190</v>
      </c>
      <c r="D1743" s="70" t="s">
        <v>21</v>
      </c>
      <c r="E1743" s="72" t="s">
        <v>100</v>
      </c>
      <c r="F1743" s="73" t="s">
        <v>5509</v>
      </c>
      <c r="G1743" s="70" t="s">
        <v>20</v>
      </c>
      <c r="H1743" s="108">
        <v>908546</v>
      </c>
      <c r="I1743" s="108">
        <v>-91447</v>
      </c>
      <c r="J1743" s="108">
        <v>4270638</v>
      </c>
      <c r="K1743" s="108">
        <v>5067286</v>
      </c>
      <c r="L1743" s="108">
        <v>5041083</v>
      </c>
      <c r="M1743" s="108">
        <v>4652290</v>
      </c>
      <c r="N1743" s="108"/>
      <c r="O1743" s="67">
        <v>2374651</v>
      </c>
      <c r="P1743" s="108">
        <v>979586</v>
      </c>
      <c r="Q1743" s="108">
        <v>-2466281</v>
      </c>
      <c r="R1743" s="108">
        <v>10525606</v>
      </c>
      <c r="S1743" s="108">
        <v>8059325</v>
      </c>
      <c r="T1743" s="108">
        <v>406711</v>
      </c>
      <c r="U1743" s="201">
        <v>-79</v>
      </c>
      <c r="V1743" s="108">
        <v>8418</v>
      </c>
      <c r="W1743" s="108">
        <v>-1136559</v>
      </c>
      <c r="X1743" s="32">
        <v>45327</v>
      </c>
      <c r="Y1743" s="10" t="s">
        <v>5444</v>
      </c>
    </row>
    <row r="1744" spans="1:25" ht="14.4">
      <c r="A1744" s="70">
        <v>2023</v>
      </c>
      <c r="B1744" s="70" t="s">
        <v>1949</v>
      </c>
      <c r="C1744" s="70" t="s">
        <v>53</v>
      </c>
      <c r="D1744" s="70" t="s">
        <v>21</v>
      </c>
      <c r="E1744" s="78" t="s">
        <v>134</v>
      </c>
      <c r="F1744" s="73">
        <v>17750</v>
      </c>
      <c r="G1744" s="70" t="s">
        <v>20</v>
      </c>
      <c r="H1744" s="108">
        <v>34786512</v>
      </c>
      <c r="I1744" s="108">
        <v>-5583317</v>
      </c>
      <c r="J1744" s="108">
        <v>33828047</v>
      </c>
      <c r="K1744" s="108">
        <v>4241124</v>
      </c>
      <c r="L1744" s="108">
        <v>63361104</v>
      </c>
      <c r="M1744" s="108">
        <v>42749033</v>
      </c>
      <c r="N1744" s="108"/>
      <c r="O1744" s="108">
        <v>35134808</v>
      </c>
      <c r="P1744" s="108">
        <v>4929510</v>
      </c>
      <c r="Q1744" s="108">
        <v>-61876486</v>
      </c>
      <c r="R1744" s="108">
        <v>269995985</v>
      </c>
      <c r="S1744" s="108">
        <v>208119499</v>
      </c>
      <c r="T1744" s="108">
        <v>6587960</v>
      </c>
      <c r="U1744" s="201"/>
      <c r="V1744" s="108">
        <v>9178932</v>
      </c>
      <c r="W1744" s="108">
        <v>109409928</v>
      </c>
      <c r="X1744" s="13">
        <v>45275</v>
      </c>
      <c r="Y1744" s="10" t="s">
        <v>60</v>
      </c>
    </row>
    <row r="1745" spans="1:25" ht="14.4">
      <c r="A1745" s="30">
        <v>2023</v>
      </c>
      <c r="B1745" s="10" t="s">
        <v>1343</v>
      </c>
      <c r="C1745" s="30" t="s">
        <v>190</v>
      </c>
      <c r="D1745" s="30" t="s">
        <v>21</v>
      </c>
      <c r="E1745" s="121" t="s">
        <v>134</v>
      </c>
      <c r="F1745" s="189" t="s">
        <v>1342</v>
      </c>
      <c r="G1745" s="30" t="s">
        <v>20</v>
      </c>
      <c r="H1745" s="108">
        <f>(1986353+ 2876566)</f>
        <v>4862919</v>
      </c>
      <c r="I1745" s="108">
        <v>-1192601</v>
      </c>
      <c r="J1745" s="108">
        <v>55270245</v>
      </c>
      <c r="K1745" s="108">
        <v>60200894</v>
      </c>
      <c r="L1745" s="108">
        <v>65368197</v>
      </c>
      <c r="M1745" s="108">
        <v>59301015</v>
      </c>
      <c r="N1745" s="108"/>
      <c r="O1745" s="67">
        <v>18303210</v>
      </c>
      <c r="P1745" s="108">
        <v>4969069</v>
      </c>
      <c r="Q1745" s="108">
        <f>-22819872-15429035</f>
        <v>-38248907</v>
      </c>
      <c r="R1745" s="108">
        <v>171534706.14035091</v>
      </c>
      <c r="S1745" s="108">
        <v>133285799.14035091</v>
      </c>
      <c r="T1745" s="108">
        <v>6031939</v>
      </c>
      <c r="U1745" s="201">
        <v>-1511.9621557360808</v>
      </c>
      <c r="V1745" s="190">
        <v>11830813.037844263</v>
      </c>
      <c r="W1745" s="108">
        <v>-62411741</v>
      </c>
      <c r="X1745" s="32">
        <v>45355</v>
      </c>
      <c r="Y1745" s="10" t="s">
        <v>5444</v>
      </c>
    </row>
    <row r="1746" spans="1:25" ht="14.4">
      <c r="A1746" s="70">
        <v>2023</v>
      </c>
      <c r="B1746" s="70" t="s">
        <v>1948</v>
      </c>
      <c r="C1746" s="70" t="s">
        <v>53</v>
      </c>
      <c r="D1746" s="70" t="s">
        <v>21</v>
      </c>
      <c r="E1746" s="72" t="s">
        <v>27</v>
      </c>
      <c r="F1746" s="83">
        <v>17918</v>
      </c>
      <c r="G1746" s="70" t="s">
        <v>20</v>
      </c>
      <c r="H1746" s="108">
        <v>61305494</v>
      </c>
      <c r="I1746" s="108">
        <v>-3340398</v>
      </c>
      <c r="J1746" s="108">
        <v>110759453</v>
      </c>
      <c r="K1746" s="108">
        <v>27477387</v>
      </c>
      <c r="L1746" s="108">
        <v>199708446</v>
      </c>
      <c r="M1746" s="108">
        <v>118803829</v>
      </c>
      <c r="N1746" s="108"/>
      <c r="O1746" s="108">
        <v>82546015</v>
      </c>
      <c r="P1746" s="108">
        <v>24553523</v>
      </c>
      <c r="Q1746" s="108">
        <v>-213044889</v>
      </c>
      <c r="R1746" s="108">
        <v>774079085</v>
      </c>
      <c r="S1746" s="108">
        <v>561034196</v>
      </c>
      <c r="T1746" s="108">
        <v>24210481</v>
      </c>
      <c r="U1746" s="201">
        <v>18242167</v>
      </c>
      <c r="V1746" s="108">
        <v>57596278</v>
      </c>
      <c r="W1746" s="108">
        <v>-64018657</v>
      </c>
      <c r="X1746" s="13">
        <v>45258</v>
      </c>
      <c r="Y1746" s="10" t="s">
        <v>5444</v>
      </c>
    </row>
    <row r="1747" spans="1:25" ht="14.4">
      <c r="A1747" s="70">
        <v>2023</v>
      </c>
      <c r="B1747" s="70" t="s">
        <v>1946</v>
      </c>
      <c r="C1747" s="70" t="s">
        <v>53</v>
      </c>
      <c r="D1747" s="70" t="s">
        <v>21</v>
      </c>
      <c r="E1747" s="78" t="s">
        <v>134</v>
      </c>
      <c r="F1747" s="73">
        <v>17946</v>
      </c>
      <c r="G1747" s="70" t="s">
        <v>20</v>
      </c>
      <c r="H1747" s="108">
        <v>22758562</v>
      </c>
      <c r="I1747" s="108">
        <v>-6167997</v>
      </c>
      <c r="J1747" s="108">
        <v>42865984</v>
      </c>
      <c r="K1747" s="108">
        <v>733009</v>
      </c>
      <c r="L1747" s="108">
        <v>56095790</v>
      </c>
      <c r="M1747" s="108">
        <v>50855866</v>
      </c>
      <c r="N1747" s="107"/>
      <c r="O1747" s="108">
        <v>37164743</v>
      </c>
      <c r="P1747" s="108">
        <v>14583184</v>
      </c>
      <c r="Q1747" s="108">
        <v>-8134327</v>
      </c>
      <c r="R1747" s="108">
        <v>37347691</v>
      </c>
      <c r="S1747" s="108">
        <v>29213364</v>
      </c>
      <c r="T1747" s="108">
        <v>1161494</v>
      </c>
      <c r="U1747" s="201"/>
      <c r="V1747" s="108">
        <v>1092848</v>
      </c>
      <c r="W1747" s="108">
        <v>45888649</v>
      </c>
      <c r="X1747" s="32">
        <v>45327</v>
      </c>
      <c r="Y1747" s="10" t="s">
        <v>5444</v>
      </c>
    </row>
    <row r="1748" spans="1:25" ht="14.4">
      <c r="A1748" s="70">
        <v>2023</v>
      </c>
      <c r="B1748" s="71" t="s">
        <v>2107</v>
      </c>
      <c r="C1748" s="70" t="s">
        <v>5582</v>
      </c>
      <c r="D1748" s="84" t="s">
        <v>21</v>
      </c>
      <c r="E1748" s="78" t="s">
        <v>36</v>
      </c>
      <c r="F1748" s="72" t="s">
        <v>5584</v>
      </c>
      <c r="G1748" s="70" t="s">
        <v>20</v>
      </c>
      <c r="H1748" s="108">
        <v>26197436</v>
      </c>
      <c r="I1748" s="108">
        <v>-8076594</v>
      </c>
      <c r="J1748" s="108">
        <v>25063807</v>
      </c>
      <c r="K1748" s="108">
        <v>5255224</v>
      </c>
      <c r="L1748" s="108">
        <v>52124027</v>
      </c>
      <c r="M1748" s="108">
        <v>34187927</v>
      </c>
      <c r="N1748" s="108"/>
      <c r="O1748" s="67">
        <v>29747555</v>
      </c>
      <c r="P1748" s="108">
        <v>5426737</v>
      </c>
      <c r="Q1748" s="108"/>
      <c r="R1748" s="108"/>
      <c r="S1748" s="108"/>
      <c r="T1748" s="108"/>
      <c r="U1748" s="201"/>
      <c r="V1748" s="108"/>
      <c r="W1748" s="108">
        <v>66412003</v>
      </c>
      <c r="X1748" s="32">
        <v>45301</v>
      </c>
      <c r="Y1748" s="10" t="s">
        <v>5444</v>
      </c>
    </row>
    <row r="1749" spans="1:25" ht="14.4">
      <c r="A1749" s="70">
        <v>2023</v>
      </c>
      <c r="B1749" s="71" t="s">
        <v>1341</v>
      </c>
      <c r="C1749" s="70" t="s">
        <v>190</v>
      </c>
      <c r="D1749" s="70" t="s">
        <v>21</v>
      </c>
      <c r="E1749" s="72" t="s">
        <v>90</v>
      </c>
      <c r="F1749" s="73" t="s">
        <v>1340</v>
      </c>
      <c r="G1749" s="70" t="s">
        <v>20</v>
      </c>
      <c r="H1749" s="108">
        <v>5579267</v>
      </c>
      <c r="I1749" s="108">
        <v>-20000</v>
      </c>
      <c r="J1749" s="108">
        <v>128621191</v>
      </c>
      <c r="K1749" s="108">
        <v>182215006</v>
      </c>
      <c r="L1749" s="108">
        <v>176967151</v>
      </c>
      <c r="M1749" s="108">
        <v>131943517</v>
      </c>
      <c r="N1749" s="108"/>
      <c r="O1749" s="108">
        <v>20391216</v>
      </c>
      <c r="P1749" s="108">
        <v>16609703</v>
      </c>
      <c r="Q1749" s="108">
        <v>-101730825</v>
      </c>
      <c r="R1749" s="108">
        <v>445070388</v>
      </c>
      <c r="S1749" s="108">
        <v>343339563</v>
      </c>
      <c r="T1749" s="108">
        <v>13479108</v>
      </c>
      <c r="U1749" s="201"/>
      <c r="V1749" s="108">
        <v>19700360</v>
      </c>
      <c r="W1749" s="108">
        <v>-172506290</v>
      </c>
      <c r="X1749" s="32">
        <v>45343</v>
      </c>
      <c r="Y1749" s="10" t="s">
        <v>5444</v>
      </c>
    </row>
    <row r="1750" spans="1:25" ht="14.4">
      <c r="A1750" s="70">
        <v>2023</v>
      </c>
      <c r="B1750" s="70" t="s">
        <v>5499</v>
      </c>
      <c r="C1750" s="70" t="s">
        <v>190</v>
      </c>
      <c r="D1750" s="70" t="s">
        <v>21</v>
      </c>
      <c r="E1750" s="78" t="s">
        <v>28</v>
      </c>
      <c r="F1750" s="73" t="s">
        <v>5500</v>
      </c>
      <c r="G1750" s="70" t="s">
        <v>20</v>
      </c>
      <c r="H1750" s="108">
        <v>1908306</v>
      </c>
      <c r="I1750" s="108">
        <v>-20000</v>
      </c>
      <c r="J1750" s="108">
        <v>2822975</v>
      </c>
      <c r="K1750" s="108">
        <v>6002385</v>
      </c>
      <c r="L1750" s="108">
        <v>3878081</v>
      </c>
      <c r="M1750" s="108">
        <v>3153900</v>
      </c>
      <c r="N1750" s="67">
        <v>2774479</v>
      </c>
      <c r="O1750" s="108"/>
      <c r="P1750" s="108">
        <v>1352784</v>
      </c>
      <c r="Q1750" s="108">
        <v>-2017371</v>
      </c>
      <c r="R1750" s="108">
        <v>8106096.6170212775</v>
      </c>
      <c r="S1750" s="108">
        <v>6088725.6170212775</v>
      </c>
      <c r="T1750" s="108">
        <v>268649</v>
      </c>
      <c r="U1750" s="201">
        <v>94928</v>
      </c>
      <c r="V1750" s="108">
        <v>106161</v>
      </c>
      <c r="W1750" s="108">
        <v>-486737</v>
      </c>
      <c r="X1750" s="32">
        <v>45307</v>
      </c>
      <c r="Y1750" s="10" t="s">
        <v>60</v>
      </c>
    </row>
    <row r="1751" spans="1:25" ht="14.4">
      <c r="A1751" s="70">
        <v>2023</v>
      </c>
      <c r="B1751" s="70" t="s">
        <v>2109</v>
      </c>
      <c r="C1751" s="70" t="s">
        <v>53</v>
      </c>
      <c r="D1751" s="70" t="s">
        <v>21</v>
      </c>
      <c r="E1751" s="79" t="s">
        <v>28</v>
      </c>
      <c r="F1751" s="94">
        <v>18506</v>
      </c>
      <c r="G1751" s="70" t="s">
        <v>20</v>
      </c>
      <c r="H1751" s="108">
        <v>19981529</v>
      </c>
      <c r="I1751" s="108">
        <v>-4351439</v>
      </c>
      <c r="J1751" s="108">
        <v>16987292</v>
      </c>
      <c r="K1751" s="108">
        <v>22030729</v>
      </c>
      <c r="L1751" s="108">
        <v>36446164</v>
      </c>
      <c r="M1751" s="108">
        <v>25670464</v>
      </c>
      <c r="N1751" s="67"/>
      <c r="O1751" s="67">
        <v>20289921</v>
      </c>
      <c r="P1751" s="108">
        <v>2678259</v>
      </c>
      <c r="Q1751" s="108">
        <v>-16703007</v>
      </c>
      <c r="R1751" s="108">
        <v>60907493.747664243</v>
      </c>
      <c r="S1751" s="108">
        <v>44204486.747664243</v>
      </c>
      <c r="T1751" s="108">
        <v>1860531</v>
      </c>
      <c r="U1751" s="201"/>
      <c r="V1751" s="108"/>
      <c r="W1751" s="108">
        <v>12806433</v>
      </c>
      <c r="X1751" s="32">
        <v>45342</v>
      </c>
      <c r="Y1751" s="10" t="s">
        <v>60</v>
      </c>
    </row>
    <row r="1752" spans="1:25" ht="14.4">
      <c r="A1752" s="70">
        <v>2023</v>
      </c>
      <c r="B1752" s="71" t="s">
        <v>1339</v>
      </c>
      <c r="C1752" s="70" t="s">
        <v>190</v>
      </c>
      <c r="D1752" s="70" t="s">
        <v>21</v>
      </c>
      <c r="E1752" s="72" t="s">
        <v>28</v>
      </c>
      <c r="F1752" s="73" t="s">
        <v>1338</v>
      </c>
      <c r="G1752" s="70" t="s">
        <v>20</v>
      </c>
      <c r="H1752" s="108">
        <v>19955390</v>
      </c>
      <c r="I1752" s="108">
        <v>-821269</v>
      </c>
      <c r="J1752" s="108">
        <v>73340725</v>
      </c>
      <c r="K1752" s="108">
        <v>161783482</v>
      </c>
      <c r="L1752" s="108">
        <v>104302978</v>
      </c>
      <c r="M1752" s="108">
        <v>76737343</v>
      </c>
      <c r="N1752" s="67">
        <v>25114523</v>
      </c>
      <c r="O1752" s="108"/>
      <c r="P1752" s="108">
        <v>3601771</v>
      </c>
      <c r="Q1752" s="108">
        <v>-53250194</v>
      </c>
      <c r="R1752" s="108">
        <v>243351475.61353153</v>
      </c>
      <c r="S1752" s="108">
        <v>190101281.61353153</v>
      </c>
      <c r="T1752" s="108">
        <v>8650907</v>
      </c>
      <c r="U1752" s="201">
        <v>1598825</v>
      </c>
      <c r="V1752" s="108">
        <v>9848209</v>
      </c>
      <c r="W1752" s="108">
        <v>-111755173</v>
      </c>
      <c r="X1752" s="32">
        <v>45348</v>
      </c>
      <c r="Y1752" s="10" t="s">
        <v>5444</v>
      </c>
    </row>
    <row r="1753" spans="1:25" ht="14.4">
      <c r="A1753" s="70">
        <v>2023</v>
      </c>
      <c r="B1753" s="71" t="s">
        <v>1674</v>
      </c>
      <c r="C1753" s="70" t="s">
        <v>55</v>
      </c>
      <c r="D1753" s="70" t="s">
        <v>21</v>
      </c>
      <c r="E1753" s="72" t="s">
        <v>137</v>
      </c>
      <c r="F1753" s="73" t="s">
        <v>57</v>
      </c>
      <c r="G1753" s="70" t="s">
        <v>20</v>
      </c>
      <c r="H1753" s="108">
        <v>8119006</v>
      </c>
      <c r="I1753" s="108">
        <v>-5714116</v>
      </c>
      <c r="J1753" s="108">
        <v>29839827</v>
      </c>
      <c r="K1753" s="108">
        <v>5009276</v>
      </c>
      <c r="L1753" s="108">
        <v>81698514</v>
      </c>
      <c r="M1753" s="108">
        <v>23035510</v>
      </c>
      <c r="N1753" s="108">
        <v>1617946</v>
      </c>
      <c r="O1753" s="67">
        <v>6852326</v>
      </c>
      <c r="P1753" s="108">
        <v>1584221</v>
      </c>
      <c r="Q1753" s="108">
        <v>-56684574</v>
      </c>
      <c r="R1753" s="108">
        <v>191525974</v>
      </c>
      <c r="S1753" s="108">
        <v>134841400</v>
      </c>
      <c r="T1753" s="108">
        <v>5473866</v>
      </c>
      <c r="U1753" s="201">
        <v>1037059</v>
      </c>
      <c r="V1753" s="108">
        <v>74029631</v>
      </c>
      <c r="W1753" s="108">
        <v>-143380691</v>
      </c>
      <c r="X1753" s="32">
        <v>45350</v>
      </c>
      <c r="Y1753" s="10" t="s">
        <v>60</v>
      </c>
    </row>
    <row r="1754" spans="1:25" ht="14.4">
      <c r="A1754" s="137">
        <v>2023</v>
      </c>
      <c r="B1754" s="141" t="s">
        <v>1337</v>
      </c>
      <c r="C1754" s="137" t="s">
        <v>190</v>
      </c>
      <c r="D1754" s="137" t="s">
        <v>21</v>
      </c>
      <c r="E1754" s="137" t="s">
        <v>137</v>
      </c>
      <c r="F1754" s="87" t="s">
        <v>1336</v>
      </c>
      <c r="G1754" s="137" t="s">
        <v>20</v>
      </c>
      <c r="H1754" s="138">
        <v>14513251</v>
      </c>
      <c r="I1754" s="138">
        <v>-2857222</v>
      </c>
      <c r="J1754" s="138">
        <v>64348329</v>
      </c>
      <c r="K1754" s="138">
        <v>22326381</v>
      </c>
      <c r="L1754" s="138">
        <v>106982265</v>
      </c>
      <c r="M1754" s="138">
        <v>75836916</v>
      </c>
      <c r="N1754" s="142">
        <v>24137394</v>
      </c>
      <c r="O1754" s="138" t="s">
        <v>5625</v>
      </c>
      <c r="P1754" s="138">
        <v>14095891</v>
      </c>
      <c r="Q1754" s="138">
        <v>-49045160</v>
      </c>
      <c r="R1754" s="138">
        <v>206763683.72171569</v>
      </c>
      <c r="S1754" s="138">
        <v>157718523.72171569</v>
      </c>
      <c r="T1754" s="138">
        <v>6315000</v>
      </c>
      <c r="U1754" s="201"/>
      <c r="V1754" s="138">
        <v>11148502</v>
      </c>
      <c r="W1754" s="108">
        <v>-18985429</v>
      </c>
      <c r="X1754" s="140">
        <v>45313</v>
      </c>
      <c r="Y1754" s="132" t="s">
        <v>60</v>
      </c>
    </row>
    <row r="1755" spans="1:25" ht="14.4">
      <c r="A1755" s="70">
        <v>2023</v>
      </c>
      <c r="B1755" s="70" t="s">
        <v>1945</v>
      </c>
      <c r="C1755" s="70" t="s">
        <v>53</v>
      </c>
      <c r="D1755" s="70" t="s">
        <v>21</v>
      </c>
      <c r="E1755" s="78" t="s">
        <v>151</v>
      </c>
      <c r="F1755" s="73">
        <v>18394</v>
      </c>
      <c r="G1755" s="70" t="s">
        <v>20</v>
      </c>
      <c r="H1755" s="108">
        <v>39221288</v>
      </c>
      <c r="I1755" s="108">
        <v>-4893185</v>
      </c>
      <c r="J1755" s="108">
        <v>24483145</v>
      </c>
      <c r="K1755" s="108">
        <v>43012295</v>
      </c>
      <c r="L1755" s="108">
        <v>69288491</v>
      </c>
      <c r="M1755" s="108">
        <v>30506789</v>
      </c>
      <c r="N1755" s="108"/>
      <c r="O1755" s="67">
        <v>31467953</v>
      </c>
      <c r="P1755" s="108">
        <v>1976320</v>
      </c>
      <c r="Q1755" s="108">
        <v>-30657845</v>
      </c>
      <c r="R1755" s="108">
        <v>98220795</v>
      </c>
      <c r="S1755" s="108">
        <v>67562950</v>
      </c>
      <c r="T1755" s="108">
        <v>3721655</v>
      </c>
      <c r="U1755" s="201"/>
      <c r="V1755" s="108">
        <v>10295266</v>
      </c>
      <c r="W1755" s="108">
        <v>14316596</v>
      </c>
      <c r="X1755" s="13">
        <v>45275</v>
      </c>
      <c r="Y1755" s="10" t="s">
        <v>60</v>
      </c>
    </row>
    <row r="1756" spans="1:25" ht="14.4">
      <c r="A1756" s="70">
        <v>2023</v>
      </c>
      <c r="B1756" s="71" t="s">
        <v>1335</v>
      </c>
      <c r="C1756" s="70" t="s">
        <v>190</v>
      </c>
      <c r="D1756" s="70" t="s">
        <v>21</v>
      </c>
      <c r="E1756" s="72" t="s">
        <v>151</v>
      </c>
      <c r="F1756" s="73" t="s">
        <v>1334</v>
      </c>
      <c r="G1756" s="70" t="s">
        <v>20</v>
      </c>
      <c r="H1756" s="108">
        <v>21681029</v>
      </c>
      <c r="I1756" s="108">
        <v>-4000000</v>
      </c>
      <c r="J1756" s="108">
        <v>79496203</v>
      </c>
      <c r="K1756" s="108">
        <v>32946628</v>
      </c>
      <c r="L1756" s="108">
        <v>103888327</v>
      </c>
      <c r="M1756" s="108">
        <v>93049197</v>
      </c>
      <c r="N1756" s="108"/>
      <c r="O1756" s="108">
        <v>47498922</v>
      </c>
      <c r="P1756" s="108">
        <v>15661461</v>
      </c>
      <c r="Q1756" s="108">
        <v>-56104961</v>
      </c>
      <c r="R1756" s="108">
        <v>239492475</v>
      </c>
      <c r="S1756" s="108">
        <v>183387514</v>
      </c>
      <c r="T1756" s="108">
        <v>8771761</v>
      </c>
      <c r="U1756" s="201">
        <v>-1802</v>
      </c>
      <c r="V1756" s="108">
        <v>18523706</v>
      </c>
      <c r="W1756" s="108">
        <v>-13268658</v>
      </c>
      <c r="X1756" s="13">
        <v>45273</v>
      </c>
      <c r="Y1756" s="10" t="s">
        <v>5444</v>
      </c>
    </row>
    <row r="1757" spans="1:25" ht="14.4">
      <c r="A1757" s="137">
        <v>2023</v>
      </c>
      <c r="B1757" s="141" t="s">
        <v>1333</v>
      </c>
      <c r="C1757" s="137" t="s">
        <v>190</v>
      </c>
      <c r="D1757" s="137" t="s">
        <v>21</v>
      </c>
      <c r="E1757" s="137" t="s">
        <v>151</v>
      </c>
      <c r="F1757" s="87" t="s">
        <v>1332</v>
      </c>
      <c r="G1757" s="137" t="s">
        <v>20</v>
      </c>
      <c r="H1757" s="138">
        <v>24984501</v>
      </c>
      <c r="I1757" s="138"/>
      <c r="J1757" s="138">
        <v>107040799</v>
      </c>
      <c r="K1757" s="138">
        <v>33196227</v>
      </c>
      <c r="L1757" s="138">
        <v>181422886</v>
      </c>
      <c r="M1757" s="138">
        <v>124965288</v>
      </c>
      <c r="N1757" s="142">
        <v>46145441</v>
      </c>
      <c r="O1757" s="138"/>
      <c r="P1757" s="138">
        <v>8580356</v>
      </c>
      <c r="Q1757" s="138">
        <v>-89266318</v>
      </c>
      <c r="R1757" s="138">
        <v>402298246.74940908</v>
      </c>
      <c r="S1757" s="138">
        <v>313031928.74940908</v>
      </c>
      <c r="T1757" s="138">
        <v>13348499</v>
      </c>
      <c r="U1757" s="201">
        <v>2393924</v>
      </c>
      <c r="V1757" s="138">
        <v>29923804</v>
      </c>
      <c r="W1757" s="108">
        <v>-73282664</v>
      </c>
      <c r="X1757" s="51">
        <v>45321</v>
      </c>
      <c r="Y1757" s="132" t="s">
        <v>60</v>
      </c>
    </row>
    <row r="1758" spans="1:25" ht="14.4">
      <c r="A1758" s="70">
        <v>2023</v>
      </c>
      <c r="B1758" s="71" t="s">
        <v>1331</v>
      </c>
      <c r="C1758" s="70" t="s">
        <v>190</v>
      </c>
      <c r="D1758" s="70" t="s">
        <v>21</v>
      </c>
      <c r="E1758" s="72" t="s">
        <v>32</v>
      </c>
      <c r="F1758" s="73" t="s">
        <v>1330</v>
      </c>
      <c r="G1758" s="70" t="s">
        <v>20</v>
      </c>
      <c r="H1758" s="108">
        <v>16765988</v>
      </c>
      <c r="I1758" s="108"/>
      <c r="J1758" s="108">
        <v>43703026</v>
      </c>
      <c r="K1758" s="108">
        <v>20652857</v>
      </c>
      <c r="L1758" s="108">
        <v>60844331</v>
      </c>
      <c r="M1758" s="108">
        <v>55241667</v>
      </c>
      <c r="N1758" s="108"/>
      <c r="O1758" s="67">
        <v>27156724</v>
      </c>
      <c r="P1758" s="108">
        <v>3262333</v>
      </c>
      <c r="Q1758" s="108">
        <v>-32052996</v>
      </c>
      <c r="R1758" s="108">
        <v>141472486</v>
      </c>
      <c r="S1758" s="108">
        <v>109419490</v>
      </c>
      <c r="T1758" s="108">
        <v>5182095</v>
      </c>
      <c r="U1758" s="201"/>
      <c r="V1758" s="108"/>
      <c r="W1758" s="108">
        <v>-7562062</v>
      </c>
      <c r="X1758" s="13">
        <v>45274</v>
      </c>
      <c r="Y1758" s="10" t="s">
        <v>5444</v>
      </c>
    </row>
    <row r="1759" spans="1:25" ht="14.4">
      <c r="A1759" s="70">
        <v>2023</v>
      </c>
      <c r="B1759" s="71" t="s">
        <v>1329</v>
      </c>
      <c r="C1759" s="70" t="s">
        <v>190</v>
      </c>
      <c r="D1759" s="70" t="s">
        <v>21</v>
      </c>
      <c r="E1759" s="72" t="s">
        <v>78</v>
      </c>
      <c r="F1759" s="73" t="s">
        <v>1328</v>
      </c>
      <c r="G1759" s="70" t="s">
        <v>20</v>
      </c>
      <c r="H1759" s="108">
        <v>1017754</v>
      </c>
      <c r="I1759" s="108">
        <v>-8710</v>
      </c>
      <c r="J1759" s="108">
        <v>18849494</v>
      </c>
      <c r="K1759" s="108">
        <v>21444844</v>
      </c>
      <c r="L1759" s="108">
        <v>27175111</v>
      </c>
      <c r="M1759" s="108">
        <v>20461811</v>
      </c>
      <c r="N1759" s="108"/>
      <c r="O1759" s="108">
        <v>3274445</v>
      </c>
      <c r="P1759" s="108">
        <v>1983527</v>
      </c>
      <c r="Q1759" s="108">
        <v>-15093099</v>
      </c>
      <c r="R1759" s="108">
        <v>65869396</v>
      </c>
      <c r="S1759" s="108">
        <v>50776297</v>
      </c>
      <c r="T1759" s="108">
        <v>2240844</v>
      </c>
      <c r="U1759" s="201">
        <v>536944</v>
      </c>
      <c r="V1759" s="108">
        <v>2030645</v>
      </c>
      <c r="W1759" s="108">
        <v>-20163978</v>
      </c>
      <c r="X1759" s="13">
        <v>45310</v>
      </c>
      <c r="Y1759" s="10" t="s">
        <v>5444</v>
      </c>
    </row>
    <row r="1760" spans="1:25" ht="14.4">
      <c r="A1760" s="82">
        <v>2023</v>
      </c>
      <c r="B1760" s="70" t="s">
        <v>1943</v>
      </c>
      <c r="C1760" s="70" t="s">
        <v>53</v>
      </c>
      <c r="D1760" s="70" t="s">
        <v>21</v>
      </c>
      <c r="E1760" s="78" t="s">
        <v>63</v>
      </c>
      <c r="F1760" s="72">
        <v>18996</v>
      </c>
      <c r="G1760" s="70" t="s">
        <v>20</v>
      </c>
      <c r="H1760" s="108">
        <v>8451949</v>
      </c>
      <c r="I1760" s="67">
        <v>-12733984</v>
      </c>
      <c r="J1760" s="67">
        <v>14259940</v>
      </c>
      <c r="K1760" s="67">
        <v>41300359</v>
      </c>
      <c r="L1760" s="108">
        <v>44896951</v>
      </c>
      <c r="M1760" s="67">
        <v>22212014</v>
      </c>
      <c r="N1760" s="107"/>
      <c r="O1760" s="67">
        <v>9443264</v>
      </c>
      <c r="P1760" s="67">
        <v>3394850</v>
      </c>
      <c r="Q1760" s="108">
        <v>-15127110</v>
      </c>
      <c r="R1760" s="108">
        <v>-1261282974</v>
      </c>
      <c r="S1760" s="108">
        <v>-1276410084</v>
      </c>
      <c r="T1760" s="108">
        <v>2481450</v>
      </c>
      <c r="U1760" s="201"/>
      <c r="V1760" s="108"/>
      <c r="W1760" s="67">
        <v>-7260882</v>
      </c>
      <c r="X1760" s="13">
        <v>45273</v>
      </c>
      <c r="Y1760" s="10" t="s">
        <v>5444</v>
      </c>
    </row>
    <row r="1761" spans="1:25" ht="14.4">
      <c r="A1761" s="137">
        <v>2023</v>
      </c>
      <c r="B1761" s="141" t="s">
        <v>1327</v>
      </c>
      <c r="C1761" s="137" t="s">
        <v>190</v>
      </c>
      <c r="D1761" s="137" t="s">
        <v>21</v>
      </c>
      <c r="E1761" s="137" t="s">
        <v>63</v>
      </c>
      <c r="F1761" s="87" t="s">
        <v>1326</v>
      </c>
      <c r="G1761" s="137" t="s">
        <v>20</v>
      </c>
      <c r="H1761" s="138">
        <v>158686368</v>
      </c>
      <c r="I1761" s="138">
        <v>-11308104</v>
      </c>
      <c r="J1761" s="138">
        <v>416768532</v>
      </c>
      <c r="K1761" s="138">
        <v>402897841</v>
      </c>
      <c r="L1761" s="138">
        <v>639819440</v>
      </c>
      <c r="M1761" s="138">
        <v>541646508</v>
      </c>
      <c r="N1761" s="138"/>
      <c r="O1761" s="142">
        <v>309331902</v>
      </c>
      <c r="P1761" s="138">
        <v>64016770</v>
      </c>
      <c r="Q1761" s="138">
        <v>-320254352</v>
      </c>
      <c r="R1761" s="138">
        <v>1429024402</v>
      </c>
      <c r="S1761" s="138">
        <v>1108770050</v>
      </c>
      <c r="T1761" s="138">
        <v>49972797</v>
      </c>
      <c r="U1761" s="201">
        <v>-12412</v>
      </c>
      <c r="V1761" s="138">
        <v>89881153</v>
      </c>
      <c r="W1761" s="108">
        <v>-180090711</v>
      </c>
      <c r="X1761" s="51">
        <v>45351</v>
      </c>
      <c r="Y1761" s="132" t="s">
        <v>60</v>
      </c>
    </row>
    <row r="1762" spans="1:25" ht="14.4">
      <c r="A1762" s="95">
        <v>2023</v>
      </c>
      <c r="B1762" s="95" t="s">
        <v>5050</v>
      </c>
      <c r="C1762" s="95" t="s">
        <v>190</v>
      </c>
      <c r="D1762" s="95" t="s">
        <v>21</v>
      </c>
      <c r="E1762" s="96" t="s">
        <v>151</v>
      </c>
      <c r="F1762" s="96" t="s">
        <v>5631</v>
      </c>
      <c r="G1762" s="95" t="s">
        <v>20</v>
      </c>
      <c r="H1762" s="110">
        <v>2252469</v>
      </c>
      <c r="I1762" s="116"/>
      <c r="J1762" s="110">
        <v>4979933</v>
      </c>
      <c r="K1762" s="110">
        <v>17566</v>
      </c>
      <c r="L1762" s="110">
        <v>6304190</v>
      </c>
      <c r="M1762" s="110">
        <v>5907406</v>
      </c>
      <c r="N1762" s="67">
        <v>4471689</v>
      </c>
      <c r="O1762" s="107"/>
      <c r="P1762" s="110">
        <v>300526</v>
      </c>
      <c r="Q1762" s="110">
        <v>-2115000</v>
      </c>
      <c r="R1762" s="110">
        <v>11181340</v>
      </c>
      <c r="S1762" s="110">
        <v>9066340</v>
      </c>
      <c r="T1762" s="110">
        <v>275901</v>
      </c>
      <c r="U1762" s="198"/>
      <c r="V1762" s="109">
        <v>185005</v>
      </c>
      <c r="W1762" s="110">
        <v>507809</v>
      </c>
      <c r="X1762" s="13">
        <v>45267</v>
      </c>
      <c r="Y1762" s="10" t="s">
        <v>60</v>
      </c>
    </row>
    <row r="1763" spans="1:25" ht="14.4">
      <c r="A1763" s="70">
        <v>2023</v>
      </c>
      <c r="B1763" s="70" t="s">
        <v>1942</v>
      </c>
      <c r="C1763" s="70" t="s">
        <v>53</v>
      </c>
      <c r="D1763" s="70" t="s">
        <v>21</v>
      </c>
      <c r="E1763" s="78" t="s">
        <v>34</v>
      </c>
      <c r="F1763" s="73">
        <v>19192</v>
      </c>
      <c r="G1763" s="70" t="s">
        <v>20</v>
      </c>
      <c r="H1763" s="108">
        <v>34600596</v>
      </c>
      <c r="I1763" s="108">
        <v>-3854609</v>
      </c>
      <c r="J1763" s="108">
        <v>25125614</v>
      </c>
      <c r="K1763" s="108">
        <v>7114787</v>
      </c>
      <c r="L1763" s="108">
        <v>44495555</v>
      </c>
      <c r="M1763" s="108">
        <v>32092351</v>
      </c>
      <c r="N1763" s="67"/>
      <c r="O1763" s="67">
        <v>37932326</v>
      </c>
      <c r="P1763" s="108">
        <v>6089163</v>
      </c>
      <c r="Q1763" s="108">
        <v>-7903769</v>
      </c>
      <c r="R1763" s="108">
        <v>33892662.950257294</v>
      </c>
      <c r="S1763" s="108">
        <v>25988893.950257294</v>
      </c>
      <c r="T1763" s="108">
        <v>1157713</v>
      </c>
      <c r="U1763" s="201">
        <v>645436</v>
      </c>
      <c r="V1763" s="108">
        <v>1260651</v>
      </c>
      <c r="W1763" s="108">
        <v>33831520</v>
      </c>
      <c r="X1763" s="13">
        <v>45243</v>
      </c>
      <c r="Y1763" s="10" t="s">
        <v>60</v>
      </c>
    </row>
    <row r="1764" spans="1:25" ht="14.4">
      <c r="A1764" s="70">
        <v>2023</v>
      </c>
      <c r="B1764" s="171" t="s">
        <v>1941</v>
      </c>
      <c r="C1764" s="70" t="s">
        <v>53</v>
      </c>
      <c r="D1764" s="70" t="s">
        <v>21</v>
      </c>
      <c r="E1764" s="72" t="s">
        <v>149</v>
      </c>
      <c r="F1764" s="73">
        <v>19318</v>
      </c>
      <c r="G1764" s="70" t="s">
        <v>20</v>
      </c>
      <c r="H1764" s="108">
        <v>11896411</v>
      </c>
      <c r="I1764" s="108">
        <v>-3852977</v>
      </c>
      <c r="J1764" s="108">
        <v>27348202</v>
      </c>
      <c r="K1764" s="108">
        <v>29628843</v>
      </c>
      <c r="L1764" s="108">
        <v>54591850</v>
      </c>
      <c r="M1764" s="108">
        <v>19962773</v>
      </c>
      <c r="N1764" s="107"/>
      <c r="O1764" s="108">
        <v>28217787</v>
      </c>
      <c r="P1764" s="108">
        <v>22398153</v>
      </c>
      <c r="Q1764" s="108">
        <v>-25691046</v>
      </c>
      <c r="R1764" s="108">
        <v>110167431</v>
      </c>
      <c r="S1764" s="108">
        <v>84476386</v>
      </c>
      <c r="T1764" s="108">
        <v>3432872</v>
      </c>
      <c r="U1764" s="201"/>
      <c r="V1764" s="108">
        <v>20332097</v>
      </c>
      <c r="W1764" s="108">
        <v>-22517773</v>
      </c>
      <c r="X1764" s="13">
        <v>45255</v>
      </c>
      <c r="Y1764" s="10" t="s">
        <v>5444</v>
      </c>
    </row>
    <row r="1765" spans="1:25" ht="14.4">
      <c r="A1765" s="137">
        <v>2023</v>
      </c>
      <c r="B1765" s="141" t="s">
        <v>1325</v>
      </c>
      <c r="C1765" s="137" t="s">
        <v>190</v>
      </c>
      <c r="D1765" s="137" t="s">
        <v>21</v>
      </c>
      <c r="E1765" s="137" t="s">
        <v>107</v>
      </c>
      <c r="F1765" s="87" t="s">
        <v>1324</v>
      </c>
      <c r="G1765" s="137" t="s">
        <v>20</v>
      </c>
      <c r="H1765" s="138">
        <v>30850879</v>
      </c>
      <c r="I1765" s="138">
        <v>-14520609</v>
      </c>
      <c r="J1765" s="138">
        <v>104881001</v>
      </c>
      <c r="K1765" s="138">
        <v>51199053</v>
      </c>
      <c r="L1765" s="138">
        <v>220907086</v>
      </c>
      <c r="M1765" s="138">
        <v>140142758</v>
      </c>
      <c r="N1765" s="139"/>
      <c r="O1765" s="138">
        <v>72495719</v>
      </c>
      <c r="P1765" s="138">
        <v>18681650</v>
      </c>
      <c r="Q1765" s="138">
        <v>-69797817</v>
      </c>
      <c r="R1765" s="138">
        <v>321877385</v>
      </c>
      <c r="S1765" s="138">
        <v>252079568</v>
      </c>
      <c r="T1765" s="138">
        <v>11348515</v>
      </c>
      <c r="U1765" s="201">
        <v>4719077</v>
      </c>
      <c r="V1765" s="138">
        <v>14045875</v>
      </c>
      <c r="W1765" s="108">
        <v>4308774</v>
      </c>
      <c r="X1765" s="150">
        <v>45344</v>
      </c>
      <c r="Y1765" s="132" t="s">
        <v>60</v>
      </c>
    </row>
    <row r="1766" spans="1:25" ht="14.4">
      <c r="A1766" s="70">
        <v>2023</v>
      </c>
      <c r="B1766" s="70" t="s">
        <v>1940</v>
      </c>
      <c r="C1766" s="70" t="s">
        <v>53</v>
      </c>
      <c r="D1766" s="70" t="s">
        <v>21</v>
      </c>
      <c r="E1766" s="78" t="s">
        <v>90</v>
      </c>
      <c r="F1766" s="73">
        <v>19402</v>
      </c>
      <c r="G1766" s="70" t="s">
        <v>20</v>
      </c>
      <c r="H1766" s="108">
        <v>21676945</v>
      </c>
      <c r="I1766" s="108">
        <v>-251035</v>
      </c>
      <c r="J1766" s="108">
        <v>29452630</v>
      </c>
      <c r="K1766" s="108">
        <v>22390088</v>
      </c>
      <c r="L1766" s="108">
        <v>54722416</v>
      </c>
      <c r="M1766" s="108">
        <v>29432942</v>
      </c>
      <c r="N1766" s="107"/>
      <c r="O1766" s="108">
        <v>22271691</v>
      </c>
      <c r="P1766" s="108">
        <v>4666252</v>
      </c>
      <c r="Q1766" s="108">
        <v>-26546556</v>
      </c>
      <c r="R1766" s="108">
        <v>113933716.73819743</v>
      </c>
      <c r="S1766" s="108">
        <v>87387160.738197431</v>
      </c>
      <c r="T1766" s="108">
        <v>3531159</v>
      </c>
      <c r="U1766" s="201"/>
      <c r="V1766" s="108">
        <v>3821920</v>
      </c>
      <c r="W1766" s="108">
        <v>1907875</v>
      </c>
      <c r="X1766" s="39">
        <v>45338</v>
      </c>
      <c r="Y1766" s="10" t="s">
        <v>5444</v>
      </c>
    </row>
    <row r="1767" spans="1:25" ht="14.4">
      <c r="A1767" s="70">
        <v>2023</v>
      </c>
      <c r="B1767" s="71" t="s">
        <v>1323</v>
      </c>
      <c r="C1767" s="70" t="s">
        <v>190</v>
      </c>
      <c r="D1767" s="70" t="s">
        <v>21</v>
      </c>
      <c r="E1767" s="72" t="s">
        <v>90</v>
      </c>
      <c r="F1767" s="73" t="s">
        <v>1322</v>
      </c>
      <c r="G1767" s="70" t="s">
        <v>20</v>
      </c>
      <c r="H1767" s="108">
        <v>7074062</v>
      </c>
      <c r="I1767" s="108"/>
      <c r="J1767" s="108">
        <v>45100881</v>
      </c>
      <c r="K1767" s="108">
        <v>61880251</v>
      </c>
      <c r="L1767" s="108">
        <v>63410910</v>
      </c>
      <c r="M1767" s="108">
        <v>51812539</v>
      </c>
      <c r="N1767" s="108">
        <v>15579990</v>
      </c>
      <c r="O1767" s="108"/>
      <c r="P1767" s="108">
        <v>4343889</v>
      </c>
      <c r="Q1767" s="108">
        <v>-28999763</v>
      </c>
      <c r="R1767" s="108">
        <v>127371377</v>
      </c>
      <c r="S1767" s="108">
        <v>98371614</v>
      </c>
      <c r="T1767" s="108">
        <v>3856601</v>
      </c>
      <c r="U1767" s="201"/>
      <c r="V1767" s="108">
        <v>8729045</v>
      </c>
      <c r="W1767" s="108">
        <v>-43107597</v>
      </c>
      <c r="X1767" s="39">
        <v>45349</v>
      </c>
      <c r="Y1767" s="10" t="s">
        <v>5444</v>
      </c>
    </row>
    <row r="1768" spans="1:25" ht="14.4">
      <c r="A1768" s="137">
        <v>2023</v>
      </c>
      <c r="B1768" s="141" t="s">
        <v>1321</v>
      </c>
      <c r="C1768" s="137" t="s">
        <v>190</v>
      </c>
      <c r="D1768" s="137" t="s">
        <v>21</v>
      </c>
      <c r="E1768" s="137" t="s">
        <v>107</v>
      </c>
      <c r="F1768" s="87" t="s">
        <v>1320</v>
      </c>
      <c r="G1768" s="137" t="s">
        <v>20</v>
      </c>
      <c r="H1768" s="138">
        <v>10569629</v>
      </c>
      <c r="I1768" s="138">
        <v>-1700000</v>
      </c>
      <c r="J1768" s="138">
        <v>47151044</v>
      </c>
      <c r="K1768" s="138">
        <v>2585758</v>
      </c>
      <c r="L1768" s="138">
        <v>57208146</v>
      </c>
      <c r="M1768" s="138">
        <v>53979975</v>
      </c>
      <c r="N1768" s="138"/>
      <c r="O1768" s="142">
        <v>20271566</v>
      </c>
      <c r="P1768" s="138">
        <v>6808263</v>
      </c>
      <c r="Q1768" s="138">
        <v>-28777134</v>
      </c>
      <c r="R1768" s="138">
        <v>125976009.64912282</v>
      </c>
      <c r="S1768" s="138">
        <v>97198875.649122819</v>
      </c>
      <c r="T1768" s="138">
        <v>4522514</v>
      </c>
      <c r="U1768" s="201">
        <v>-1031.774321379037</v>
      </c>
      <c r="V1768" s="138">
        <v>1401773.2256786209</v>
      </c>
      <c r="W1768" s="108">
        <v>-13647197</v>
      </c>
      <c r="X1768" s="150">
        <v>45349</v>
      </c>
      <c r="Y1768" s="132" t="s">
        <v>60</v>
      </c>
    </row>
    <row r="1769" spans="1:25" ht="14.4">
      <c r="A1769" s="95">
        <v>2023</v>
      </c>
      <c r="B1769" s="95" t="s">
        <v>5384</v>
      </c>
      <c r="C1769" s="95" t="s">
        <v>190</v>
      </c>
      <c r="D1769" s="95" t="s">
        <v>21</v>
      </c>
      <c r="E1769" s="96" t="s">
        <v>51</v>
      </c>
      <c r="F1769" s="96" t="s">
        <v>5632</v>
      </c>
      <c r="G1769" s="95" t="s">
        <v>20</v>
      </c>
      <c r="H1769" s="110">
        <v>2536005</v>
      </c>
      <c r="I1769" s="110">
        <v>-53785</v>
      </c>
      <c r="J1769" s="110">
        <v>2567534</v>
      </c>
      <c r="K1769" s="110">
        <v>11228</v>
      </c>
      <c r="L1769" s="110">
        <v>3365148</v>
      </c>
      <c r="M1769" s="110">
        <v>3187435</v>
      </c>
      <c r="N1769" s="107"/>
      <c r="O1769" s="67">
        <v>3061112</v>
      </c>
      <c r="P1769" s="110">
        <v>216029</v>
      </c>
      <c r="Q1769" s="110">
        <v>-1923115</v>
      </c>
      <c r="R1769" s="110">
        <v>8163727</v>
      </c>
      <c r="S1769" s="110">
        <v>6240612</v>
      </c>
      <c r="T1769" s="110">
        <v>301322</v>
      </c>
      <c r="U1769" s="198">
        <v>-60</v>
      </c>
      <c r="V1769" s="109">
        <v>61281</v>
      </c>
      <c r="W1769" s="110">
        <v>1277270</v>
      </c>
      <c r="X1769" s="32">
        <v>45355</v>
      </c>
      <c r="Y1769" s="10" t="s">
        <v>5444</v>
      </c>
    </row>
    <row r="1770" spans="1:25" ht="14.4">
      <c r="A1770" s="70">
        <v>2023</v>
      </c>
      <c r="B1770" s="70" t="s">
        <v>1938</v>
      </c>
      <c r="C1770" s="70" t="s">
        <v>53</v>
      </c>
      <c r="D1770" s="70" t="s">
        <v>21</v>
      </c>
      <c r="E1770" s="78" t="s">
        <v>34</v>
      </c>
      <c r="F1770" s="73">
        <v>19766</v>
      </c>
      <c r="G1770" s="70" t="s">
        <v>20</v>
      </c>
      <c r="H1770" s="108">
        <v>38205050</v>
      </c>
      <c r="I1770" s="108">
        <v>-19692982</v>
      </c>
      <c r="J1770" s="108">
        <v>104332817</v>
      </c>
      <c r="K1770" s="108">
        <v>226618203</v>
      </c>
      <c r="L1770" s="108">
        <v>170884534</v>
      </c>
      <c r="M1770" s="108">
        <v>113301863</v>
      </c>
      <c r="N1770" s="108"/>
      <c r="O1770" s="108">
        <v>27261568</v>
      </c>
      <c r="P1770" s="108">
        <v>8664914</v>
      </c>
      <c r="Q1770" s="108">
        <v>-124212098</v>
      </c>
      <c r="R1770" s="108">
        <v>709964113</v>
      </c>
      <c r="S1770" s="108">
        <v>585752015</v>
      </c>
      <c r="T1770" s="108">
        <v>13878220</v>
      </c>
      <c r="U1770" s="201">
        <v>9453668</v>
      </c>
      <c r="V1770" s="108">
        <v>16357455</v>
      </c>
      <c r="W1770" s="108">
        <v>-140011969</v>
      </c>
      <c r="X1770" s="32">
        <v>45315</v>
      </c>
      <c r="Y1770" s="10" t="s">
        <v>60</v>
      </c>
    </row>
    <row r="1771" spans="1:25" ht="14.4">
      <c r="A1771" s="137">
        <v>2023</v>
      </c>
      <c r="B1771" s="141" t="s">
        <v>1319</v>
      </c>
      <c r="C1771" s="137" t="s">
        <v>190</v>
      </c>
      <c r="D1771" s="137" t="s">
        <v>21</v>
      </c>
      <c r="E1771" s="137" t="s">
        <v>34</v>
      </c>
      <c r="F1771" s="87" t="s">
        <v>1318</v>
      </c>
      <c r="G1771" s="137" t="s">
        <v>20</v>
      </c>
      <c r="H1771" s="138">
        <v>32618482</v>
      </c>
      <c r="I1771" s="138">
        <v>-3332000</v>
      </c>
      <c r="J1771" s="138">
        <v>391079781</v>
      </c>
      <c r="K1771" s="138">
        <v>407043908</v>
      </c>
      <c r="L1771" s="138">
        <v>516644638</v>
      </c>
      <c r="M1771" s="138">
        <v>446962185</v>
      </c>
      <c r="N1771" s="138"/>
      <c r="O1771" s="142">
        <v>143952960</v>
      </c>
      <c r="P1771" s="138">
        <v>36218140</v>
      </c>
      <c r="Q1771" s="138">
        <v>-272202640</v>
      </c>
      <c r="R1771" s="138">
        <v>1241855721</v>
      </c>
      <c r="S1771" s="138">
        <v>969653081</v>
      </c>
      <c r="T1771" s="138">
        <v>44341425</v>
      </c>
      <c r="U1771" s="201">
        <v>-11485</v>
      </c>
      <c r="V1771" s="138">
        <v>117074897</v>
      </c>
      <c r="W1771" s="108">
        <v>-306330135</v>
      </c>
      <c r="X1771" s="140">
        <v>45316</v>
      </c>
      <c r="Y1771" s="132" t="s">
        <v>60</v>
      </c>
    </row>
    <row r="1772" spans="1:25" ht="14.4">
      <c r="A1772" s="95">
        <v>2023</v>
      </c>
      <c r="B1772" s="86" t="s">
        <v>1317</v>
      </c>
      <c r="C1772" s="95" t="s">
        <v>190</v>
      </c>
      <c r="D1772" s="95" t="s">
        <v>21</v>
      </c>
      <c r="E1772" s="96" t="s">
        <v>76</v>
      </c>
      <c r="F1772" s="99" t="s">
        <v>1316</v>
      </c>
      <c r="G1772" s="95" t="s">
        <v>20</v>
      </c>
      <c r="H1772" s="109">
        <v>24787300</v>
      </c>
      <c r="I1772" s="110">
        <v>-1403467</v>
      </c>
      <c r="J1772" s="110">
        <v>85428235</v>
      </c>
      <c r="K1772" s="109">
        <v>46693608</v>
      </c>
      <c r="L1772" s="109">
        <v>107113108</v>
      </c>
      <c r="M1772" s="110">
        <v>101308185</v>
      </c>
      <c r="N1772" s="108">
        <v>44840186</v>
      </c>
      <c r="O1772" s="108"/>
      <c r="P1772" s="110">
        <v>7958030</v>
      </c>
      <c r="Q1772" s="109">
        <v>-56869000</v>
      </c>
      <c r="R1772" s="109">
        <v>265935748.05808854</v>
      </c>
      <c r="S1772" s="109">
        <v>209066748.05808854</v>
      </c>
      <c r="T1772" s="109">
        <v>9840320</v>
      </c>
      <c r="U1772" s="198"/>
      <c r="V1772" s="109"/>
      <c r="W1772" s="110">
        <v>-41119371</v>
      </c>
      <c r="X1772" s="13">
        <v>45322</v>
      </c>
      <c r="Y1772" s="10" t="s">
        <v>60</v>
      </c>
    </row>
    <row r="1773" spans="1:25" ht="14.4">
      <c r="A1773" s="70">
        <v>2023</v>
      </c>
      <c r="B1773" s="70" t="s">
        <v>1937</v>
      </c>
      <c r="C1773" s="70" t="s">
        <v>53</v>
      </c>
      <c r="D1773" s="70" t="s">
        <v>21</v>
      </c>
      <c r="E1773" s="78" t="s">
        <v>34</v>
      </c>
      <c r="F1773" s="73">
        <v>19990</v>
      </c>
      <c r="G1773" s="70" t="s">
        <v>20</v>
      </c>
      <c r="H1773" s="108">
        <v>26688888</v>
      </c>
      <c r="I1773" s="108">
        <v>-756958</v>
      </c>
      <c r="J1773" s="108">
        <v>21734587</v>
      </c>
      <c r="K1773" s="108">
        <v>3792569</v>
      </c>
      <c r="L1773" s="108">
        <v>30750796</v>
      </c>
      <c r="M1773" s="108">
        <v>24860435</v>
      </c>
      <c r="N1773" s="108"/>
      <c r="O1773" s="108">
        <v>28301151</v>
      </c>
      <c r="P1773" s="108">
        <v>1962470</v>
      </c>
      <c r="Q1773" s="108">
        <v>-17488020</v>
      </c>
      <c r="R1773" s="108">
        <v>80183494</v>
      </c>
      <c r="S1773" s="108">
        <v>62695474</v>
      </c>
      <c r="T1773" s="108">
        <v>505435</v>
      </c>
      <c r="U1773" s="201">
        <v>5831797</v>
      </c>
      <c r="V1773" s="108">
        <v>10174456</v>
      </c>
      <c r="W1773" s="108">
        <v>11751432</v>
      </c>
      <c r="X1773" s="13">
        <v>45272</v>
      </c>
      <c r="Y1773" s="10" t="s">
        <v>60</v>
      </c>
    </row>
    <row r="1774" spans="1:25" ht="14.4">
      <c r="A1774" s="70">
        <v>2023</v>
      </c>
      <c r="B1774" s="71" t="s">
        <v>1315</v>
      </c>
      <c r="C1774" s="70" t="s">
        <v>190</v>
      </c>
      <c r="D1774" s="70" t="s">
        <v>21</v>
      </c>
      <c r="E1774" s="72" t="s">
        <v>34</v>
      </c>
      <c r="F1774" s="73" t="s">
        <v>1314</v>
      </c>
      <c r="G1774" s="70" t="s">
        <v>20</v>
      </c>
      <c r="H1774" s="108">
        <v>10628159</v>
      </c>
      <c r="I1774" s="108"/>
      <c r="J1774" s="108">
        <v>52786129</v>
      </c>
      <c r="K1774" s="108">
        <v>122469959</v>
      </c>
      <c r="L1774" s="108">
        <v>79018105</v>
      </c>
      <c r="M1774" s="108">
        <v>64385643</v>
      </c>
      <c r="N1774" s="107"/>
      <c r="O1774" s="67">
        <v>28685812</v>
      </c>
      <c r="P1774" s="108">
        <v>15444669</v>
      </c>
      <c r="Q1774" s="108">
        <v>-38816254</v>
      </c>
      <c r="R1774" s="108">
        <v>173068056.60842612</v>
      </c>
      <c r="S1774" s="108">
        <v>134251802.60842612</v>
      </c>
      <c r="T1774" s="108">
        <v>5762963</v>
      </c>
      <c r="U1774" s="201">
        <v>-867.51178918169217</v>
      </c>
      <c r="V1774" s="108">
        <v>11785955.488210818</v>
      </c>
      <c r="W1774" s="108">
        <v>-72111495</v>
      </c>
      <c r="X1774" s="13">
        <v>45258</v>
      </c>
      <c r="Y1774" s="10" t="s">
        <v>5444</v>
      </c>
    </row>
    <row r="1775" spans="1:25" ht="14.4">
      <c r="A1775" s="70">
        <v>2023</v>
      </c>
      <c r="B1775" s="70" t="s">
        <v>1936</v>
      </c>
      <c r="C1775" s="70" t="s">
        <v>53</v>
      </c>
      <c r="D1775" s="70" t="s">
        <v>21</v>
      </c>
      <c r="E1775" s="78" t="s">
        <v>29</v>
      </c>
      <c r="F1775" s="73">
        <v>20018</v>
      </c>
      <c r="G1775" s="70" t="s">
        <v>20</v>
      </c>
      <c r="H1775" s="108">
        <v>245407619</v>
      </c>
      <c r="I1775" s="108">
        <v>-3979821</v>
      </c>
      <c r="J1775" s="108">
        <v>91983803</v>
      </c>
      <c r="K1775" s="108">
        <v>20354345</v>
      </c>
      <c r="L1775" s="108">
        <v>152983245</v>
      </c>
      <c r="M1775" s="108">
        <v>121813345</v>
      </c>
      <c r="N1775" s="67"/>
      <c r="O1775" s="67">
        <v>234690307</v>
      </c>
      <c r="P1775" s="108">
        <v>22075627</v>
      </c>
      <c r="Q1775" s="108">
        <v>-20630516</v>
      </c>
      <c r="R1775" s="108">
        <v>88467049.742710128</v>
      </c>
      <c r="S1775" s="108">
        <v>67836533.742710128</v>
      </c>
      <c r="T1775" s="108">
        <v>2194205</v>
      </c>
      <c r="U1775" s="201">
        <v>23570969</v>
      </c>
      <c r="V1775" s="108">
        <v>20705919</v>
      </c>
      <c r="W1775" s="108">
        <v>261775257</v>
      </c>
      <c r="X1775" s="13">
        <v>45262</v>
      </c>
      <c r="Y1775" s="10" t="s">
        <v>60</v>
      </c>
    </row>
    <row r="1776" spans="1:25" ht="14.4">
      <c r="A1776" s="137">
        <v>2023</v>
      </c>
      <c r="B1776" s="141" t="s">
        <v>1313</v>
      </c>
      <c r="C1776" s="137" t="s">
        <v>190</v>
      </c>
      <c r="D1776" s="137" t="s">
        <v>21</v>
      </c>
      <c r="E1776" s="137" t="s">
        <v>29</v>
      </c>
      <c r="F1776" s="87" t="s">
        <v>1312</v>
      </c>
      <c r="G1776" s="137" t="s">
        <v>20</v>
      </c>
      <c r="H1776" s="138">
        <v>19970236</v>
      </c>
      <c r="I1776" s="138">
        <v>-1323968</v>
      </c>
      <c r="J1776" s="138">
        <v>182131218</v>
      </c>
      <c r="K1776" s="138">
        <v>672884773</v>
      </c>
      <c r="L1776" s="138">
        <v>234898065</v>
      </c>
      <c r="M1776" s="138">
        <v>180699558</v>
      </c>
      <c r="N1776" s="138">
        <v>42767744</v>
      </c>
      <c r="O1776" s="138"/>
      <c r="P1776" s="138">
        <v>10725764</v>
      </c>
      <c r="Q1776" s="138">
        <v>-126395000</v>
      </c>
      <c r="R1776" s="138">
        <v>576668594.50636053</v>
      </c>
      <c r="S1776" s="138">
        <v>450273594.50636053</v>
      </c>
      <c r="T1776" s="138">
        <v>22203161</v>
      </c>
      <c r="U1776" s="201"/>
      <c r="V1776" s="138"/>
      <c r="W1776" s="108">
        <v>-84291863</v>
      </c>
      <c r="X1776" s="51">
        <v>45267</v>
      </c>
      <c r="Y1776" s="132" t="s">
        <v>60</v>
      </c>
    </row>
    <row r="1777" spans="1:25" ht="14.4">
      <c r="A1777" s="95">
        <v>2023</v>
      </c>
      <c r="B1777" s="86" t="s">
        <v>1311</v>
      </c>
      <c r="C1777" s="95" t="s">
        <v>190</v>
      </c>
      <c r="D1777" s="95" t="s">
        <v>21</v>
      </c>
      <c r="E1777" s="96" t="s">
        <v>149</v>
      </c>
      <c r="F1777" s="99" t="s">
        <v>1310</v>
      </c>
      <c r="G1777" s="95" t="s">
        <v>20</v>
      </c>
      <c r="H1777" s="109">
        <v>718038</v>
      </c>
      <c r="I1777" s="110">
        <v>-117510</v>
      </c>
      <c r="J1777" s="110">
        <v>3180817</v>
      </c>
      <c r="K1777" s="110">
        <v>45017</v>
      </c>
      <c r="L1777" s="109">
        <v>4238893</v>
      </c>
      <c r="M1777" s="110">
        <v>4099408</v>
      </c>
      <c r="N1777" s="108">
        <v>1650672</v>
      </c>
      <c r="O1777" s="108"/>
      <c r="P1777" s="110">
        <v>465011</v>
      </c>
      <c r="Q1777" s="109">
        <v>-1766881</v>
      </c>
      <c r="R1777" s="109">
        <v>7974430.5555555578</v>
      </c>
      <c r="S1777" s="109">
        <v>6207549.5555555578</v>
      </c>
      <c r="T1777" s="109">
        <v>256892</v>
      </c>
      <c r="U1777" s="205">
        <v>25786</v>
      </c>
      <c r="V1777" s="110">
        <v>51929</v>
      </c>
      <c r="W1777" s="110">
        <v>-544416</v>
      </c>
      <c r="X1777" s="13">
        <v>45216</v>
      </c>
      <c r="Y1777" s="10" t="s">
        <v>60</v>
      </c>
    </row>
    <row r="1778" spans="1:25" ht="14.4">
      <c r="A1778" s="95">
        <v>2023</v>
      </c>
      <c r="B1778" s="95" t="s">
        <v>1935</v>
      </c>
      <c r="C1778" s="95" t="s">
        <v>53</v>
      </c>
      <c r="D1778" s="95" t="s">
        <v>21</v>
      </c>
      <c r="E1778" s="101" t="s">
        <v>94</v>
      </c>
      <c r="F1778" s="99">
        <v>20242</v>
      </c>
      <c r="G1778" s="95" t="s">
        <v>20</v>
      </c>
      <c r="H1778" s="110">
        <v>1696600</v>
      </c>
      <c r="I1778" s="110">
        <v>-62361</v>
      </c>
      <c r="J1778" s="110">
        <v>2378843</v>
      </c>
      <c r="K1778" s="109">
        <v>9982251</v>
      </c>
      <c r="L1778" s="109">
        <v>8896497</v>
      </c>
      <c r="M1778" s="110">
        <v>2511510</v>
      </c>
      <c r="N1778" s="107"/>
      <c r="O1778" s="67">
        <v>1345439</v>
      </c>
      <c r="P1778" s="110">
        <v>246286</v>
      </c>
      <c r="Q1778" s="109">
        <v>-1659318</v>
      </c>
      <c r="R1778" s="109">
        <v>5811971.9789842386</v>
      </c>
      <c r="S1778" s="109">
        <v>4152653.9789842386</v>
      </c>
      <c r="T1778" s="110">
        <v>165625</v>
      </c>
      <c r="U1778" s="198"/>
      <c r="V1778" s="109"/>
      <c r="W1778" s="110">
        <v>2017663</v>
      </c>
      <c r="X1778" s="13">
        <v>45268</v>
      </c>
      <c r="Y1778" s="10" t="s">
        <v>5444</v>
      </c>
    </row>
    <row r="1779" spans="1:25" ht="14.4">
      <c r="A1779" s="70">
        <v>2023</v>
      </c>
      <c r="B1779" s="71" t="s">
        <v>1309</v>
      </c>
      <c r="C1779" s="70" t="s">
        <v>190</v>
      </c>
      <c r="D1779" s="70" t="s">
        <v>21</v>
      </c>
      <c r="E1779" s="72" t="s">
        <v>96</v>
      </c>
      <c r="F1779" s="73" t="s">
        <v>1308</v>
      </c>
      <c r="G1779" s="70" t="s">
        <v>20</v>
      </c>
      <c r="H1779" s="108">
        <v>1463053</v>
      </c>
      <c r="I1779" s="108">
        <v>-7899</v>
      </c>
      <c r="J1779" s="108">
        <v>2403194</v>
      </c>
      <c r="K1779" s="108">
        <v>162341</v>
      </c>
      <c r="L1779" s="108">
        <v>2786128</v>
      </c>
      <c r="M1779" s="108">
        <v>2543933</v>
      </c>
      <c r="N1779" s="108">
        <v>1932265</v>
      </c>
      <c r="O1779" s="108">
        <v>61277</v>
      </c>
      <c r="P1779" s="108">
        <v>354699</v>
      </c>
      <c r="Q1779" s="108">
        <v>-1364264</v>
      </c>
      <c r="R1779" s="108">
        <v>5811095</v>
      </c>
      <c r="S1779" s="108">
        <v>4446831</v>
      </c>
      <c r="T1779" s="108">
        <v>164865</v>
      </c>
      <c r="U1779" s="201"/>
      <c r="V1779" s="108"/>
      <c r="W1779" s="108">
        <v>1179517</v>
      </c>
      <c r="X1779" s="13">
        <v>45275</v>
      </c>
      <c r="Y1779" s="10" t="s">
        <v>60</v>
      </c>
    </row>
    <row r="1780" spans="1:25" ht="14.4">
      <c r="A1780" s="70">
        <v>2023</v>
      </c>
      <c r="B1780" s="71" t="s">
        <v>1307</v>
      </c>
      <c r="C1780" s="70" t="s">
        <v>190</v>
      </c>
      <c r="D1780" s="70" t="s">
        <v>21</v>
      </c>
      <c r="E1780" s="72" t="s">
        <v>178</v>
      </c>
      <c r="F1780" s="73" t="s">
        <v>1306</v>
      </c>
      <c r="G1780" s="70" t="s">
        <v>20</v>
      </c>
      <c r="H1780" s="108">
        <v>3115152</v>
      </c>
      <c r="I1780" s="108"/>
      <c r="J1780" s="108">
        <v>13929138</v>
      </c>
      <c r="K1780" s="108">
        <v>20465943</v>
      </c>
      <c r="L1780" s="108">
        <v>18709767</v>
      </c>
      <c r="M1780" s="108">
        <v>16465090</v>
      </c>
      <c r="N1780" s="67"/>
      <c r="O1780" s="67">
        <v>7008699</v>
      </c>
      <c r="P1780" s="108">
        <v>2226641</v>
      </c>
      <c r="Q1780" s="108">
        <v>-9198623</v>
      </c>
      <c r="R1780" s="108">
        <v>41241681</v>
      </c>
      <c r="S1780" s="108">
        <v>32043058</v>
      </c>
      <c r="T1780" s="108">
        <v>1422898</v>
      </c>
      <c r="U1780" s="201"/>
      <c r="V1780" s="108">
        <v>1817395</v>
      </c>
      <c r="W1780" s="108">
        <v>-18018869</v>
      </c>
      <c r="X1780" s="13">
        <v>45267</v>
      </c>
      <c r="Y1780" s="10" t="s">
        <v>5444</v>
      </c>
    </row>
    <row r="1781" spans="1:25" ht="14.4">
      <c r="A1781" s="70">
        <v>2023</v>
      </c>
      <c r="B1781" s="71" t="s">
        <v>1305</v>
      </c>
      <c r="C1781" s="70" t="s">
        <v>190</v>
      </c>
      <c r="D1781" s="70" t="s">
        <v>21</v>
      </c>
      <c r="E1781" s="72" t="s">
        <v>149</v>
      </c>
      <c r="F1781" s="73" t="s">
        <v>1304</v>
      </c>
      <c r="G1781" s="70" t="s">
        <v>20</v>
      </c>
      <c r="H1781" s="108">
        <v>23003385</v>
      </c>
      <c r="I1781" s="108">
        <v>-187075</v>
      </c>
      <c r="J1781" s="108">
        <v>34424176</v>
      </c>
      <c r="K1781" s="108">
        <v>11886903</v>
      </c>
      <c r="L1781" s="108">
        <v>43340499</v>
      </c>
      <c r="M1781" s="108">
        <v>38848032</v>
      </c>
      <c r="N1781" s="67"/>
      <c r="O1781" s="67">
        <v>30784930</v>
      </c>
      <c r="P1781" s="108">
        <v>2974079</v>
      </c>
      <c r="Q1781" s="108">
        <v>-21634668</v>
      </c>
      <c r="R1781" s="108">
        <v>94069343</v>
      </c>
      <c r="S1781" s="108">
        <v>72434675</v>
      </c>
      <c r="T1781" s="108">
        <v>3578424</v>
      </c>
      <c r="U1781" s="201">
        <v>-493</v>
      </c>
      <c r="V1781" s="108">
        <v>3916667</v>
      </c>
      <c r="W1781" s="108">
        <v>4601398</v>
      </c>
      <c r="X1781" s="13">
        <v>45243</v>
      </c>
      <c r="Y1781" s="10" t="s">
        <v>60</v>
      </c>
    </row>
    <row r="1782" spans="1:25" ht="14.4">
      <c r="A1782" s="70">
        <v>2023</v>
      </c>
      <c r="B1782" s="70" t="s">
        <v>5372</v>
      </c>
      <c r="C1782" s="70" t="s">
        <v>190</v>
      </c>
      <c r="D1782" s="70" t="s">
        <v>21</v>
      </c>
      <c r="E1782" s="72" t="s">
        <v>195</v>
      </c>
      <c r="F1782" s="73" t="s">
        <v>5520</v>
      </c>
      <c r="G1782" s="70" t="s">
        <v>20</v>
      </c>
      <c r="H1782" s="108">
        <v>1512427</v>
      </c>
      <c r="I1782" s="108"/>
      <c r="J1782" s="108">
        <v>5641468</v>
      </c>
      <c r="K1782" s="108">
        <v>3510521</v>
      </c>
      <c r="L1782" s="108">
        <v>6643869</v>
      </c>
      <c r="M1782" s="108">
        <v>6126314</v>
      </c>
      <c r="N1782" s="67">
        <v>3169086</v>
      </c>
      <c r="O1782" s="67">
        <v>193309</v>
      </c>
      <c r="P1782" s="108">
        <v>1411317</v>
      </c>
      <c r="Q1782" s="108">
        <v>-2889109</v>
      </c>
      <c r="R1782" s="108">
        <v>12376102.280701756</v>
      </c>
      <c r="S1782" s="108">
        <v>9486993.2807017565</v>
      </c>
      <c r="T1782" s="108">
        <v>443421</v>
      </c>
      <c r="U1782" s="201"/>
      <c r="V1782" s="108"/>
      <c r="W1782" s="108">
        <v>-707942</v>
      </c>
      <c r="X1782" s="13">
        <v>45320</v>
      </c>
      <c r="Y1782" s="10" t="s">
        <v>60</v>
      </c>
    </row>
    <row r="1783" spans="1:25" ht="14.4">
      <c r="A1783" s="70">
        <v>2023</v>
      </c>
      <c r="B1783" s="70" t="s">
        <v>1934</v>
      </c>
      <c r="C1783" s="70" t="s">
        <v>53</v>
      </c>
      <c r="D1783" s="70" t="s">
        <v>21</v>
      </c>
      <c r="E1783" s="78" t="s">
        <v>27</v>
      </c>
      <c r="F1783" s="73">
        <v>20956</v>
      </c>
      <c r="G1783" s="70" t="s">
        <v>20</v>
      </c>
      <c r="H1783" s="108">
        <v>50872153</v>
      </c>
      <c r="I1783" s="108">
        <v>-5274098</v>
      </c>
      <c r="J1783" s="108">
        <v>30696508</v>
      </c>
      <c r="K1783" s="108">
        <v>6212912</v>
      </c>
      <c r="L1783" s="108">
        <v>65700322</v>
      </c>
      <c r="M1783" s="108">
        <v>38684986</v>
      </c>
      <c r="N1783" s="67"/>
      <c r="O1783" s="108">
        <v>49551400</v>
      </c>
      <c r="P1783" s="108">
        <v>3154127</v>
      </c>
      <c r="Q1783" s="108">
        <v>-14730175</v>
      </c>
      <c r="R1783" s="108">
        <v>63165415.951972567</v>
      </c>
      <c r="S1783" s="108">
        <v>48435240.951972567</v>
      </c>
      <c r="T1783" s="108">
        <v>2466089</v>
      </c>
      <c r="U1783" s="201"/>
      <c r="V1783" s="108"/>
      <c r="W1783" s="108">
        <v>62189337</v>
      </c>
      <c r="X1783" s="13">
        <v>45278</v>
      </c>
      <c r="Y1783" s="10" t="s">
        <v>60</v>
      </c>
    </row>
    <row r="1784" spans="1:25" ht="14.4">
      <c r="A1784" s="70">
        <v>2023</v>
      </c>
      <c r="B1784" s="71" t="s">
        <v>1303</v>
      </c>
      <c r="C1784" s="70" t="s">
        <v>190</v>
      </c>
      <c r="D1784" s="70" t="s">
        <v>21</v>
      </c>
      <c r="E1784" s="72" t="s">
        <v>98</v>
      </c>
      <c r="F1784" s="73" t="s">
        <v>1302</v>
      </c>
      <c r="G1784" s="70" t="s">
        <v>20</v>
      </c>
      <c r="H1784" s="108">
        <v>64657023</v>
      </c>
      <c r="I1784" s="108">
        <v>-100000</v>
      </c>
      <c r="J1784" s="108">
        <v>346366062</v>
      </c>
      <c r="K1784" s="108">
        <v>901685424</v>
      </c>
      <c r="L1784" s="108">
        <v>544283682</v>
      </c>
      <c r="M1784" s="108">
        <v>392002515</v>
      </c>
      <c r="N1784" s="108"/>
      <c r="O1784" s="108">
        <v>130256286</v>
      </c>
      <c r="P1784" s="108">
        <v>43084214</v>
      </c>
      <c r="Q1784" s="108">
        <v>-254534630</v>
      </c>
      <c r="R1784" s="108">
        <v>1172818756</v>
      </c>
      <c r="S1784" s="108">
        <v>918284126</v>
      </c>
      <c r="T1784" s="108">
        <v>39276861</v>
      </c>
      <c r="U1784" s="201">
        <v>13818996</v>
      </c>
      <c r="V1784" s="108">
        <v>59343336</v>
      </c>
      <c r="W1784" s="108">
        <v>-203253082</v>
      </c>
      <c r="X1784" s="13">
        <v>45226</v>
      </c>
      <c r="Y1784" s="10" t="s">
        <v>60</v>
      </c>
    </row>
    <row r="1785" spans="1:25" ht="14.4">
      <c r="A1785" s="70">
        <v>2023</v>
      </c>
      <c r="B1785" s="71" t="s">
        <v>1301</v>
      </c>
      <c r="C1785" s="70" t="s">
        <v>190</v>
      </c>
      <c r="D1785" s="70" t="s">
        <v>21</v>
      </c>
      <c r="E1785" s="72" t="s">
        <v>34</v>
      </c>
      <c r="F1785" s="73" t="s">
        <v>1300</v>
      </c>
      <c r="G1785" s="70" t="s">
        <v>20</v>
      </c>
      <c r="H1785" s="108">
        <v>22364114</v>
      </c>
      <c r="I1785" s="108"/>
      <c r="J1785" s="108">
        <v>132468238</v>
      </c>
      <c r="K1785" s="108">
        <v>89440772</v>
      </c>
      <c r="L1785" s="108">
        <v>150304429</v>
      </c>
      <c r="M1785" s="108">
        <v>144887046</v>
      </c>
      <c r="N1785" s="67"/>
      <c r="O1785" s="67">
        <v>50053091</v>
      </c>
      <c r="P1785" s="108">
        <v>15522960</v>
      </c>
      <c r="Q1785" s="108">
        <v>-91529833</v>
      </c>
      <c r="R1785" s="108">
        <v>420035090</v>
      </c>
      <c r="S1785" s="108">
        <v>328505257</v>
      </c>
      <c r="T1785" s="108">
        <v>15148977</v>
      </c>
      <c r="U1785" s="201"/>
      <c r="V1785" s="108">
        <v>9863768</v>
      </c>
      <c r="W1785" s="108">
        <v>-50798637</v>
      </c>
      <c r="X1785" s="13">
        <v>45273</v>
      </c>
      <c r="Y1785" s="10" t="s">
        <v>5444</v>
      </c>
    </row>
    <row r="1786" spans="1:25" ht="14.4">
      <c r="A1786" s="70">
        <v>2023</v>
      </c>
      <c r="B1786" s="71" t="s">
        <v>1299</v>
      </c>
      <c r="C1786" s="70" t="s">
        <v>190</v>
      </c>
      <c r="D1786" s="70" t="s">
        <v>21</v>
      </c>
      <c r="E1786" s="72" t="s">
        <v>858</v>
      </c>
      <c r="F1786" s="73" t="s">
        <v>1298</v>
      </c>
      <c r="G1786" s="70" t="s">
        <v>20</v>
      </c>
      <c r="H1786" s="108">
        <v>6275936</v>
      </c>
      <c r="I1786" s="108">
        <v>-340000</v>
      </c>
      <c r="J1786" s="108">
        <v>12753496</v>
      </c>
      <c r="K1786" s="108">
        <v>12804491</v>
      </c>
      <c r="L1786" s="108">
        <v>15342778</v>
      </c>
      <c r="M1786" s="108">
        <v>14124859</v>
      </c>
      <c r="N1786" s="108"/>
      <c r="O1786" s="108">
        <v>7088662</v>
      </c>
      <c r="P1786" s="108">
        <v>611496</v>
      </c>
      <c r="Q1786" s="108">
        <v>-8427374</v>
      </c>
      <c r="R1786" s="108">
        <v>35469944</v>
      </c>
      <c r="S1786" s="108">
        <v>27042570</v>
      </c>
      <c r="T1786" s="108">
        <v>1214770</v>
      </c>
      <c r="U1786" s="201">
        <v>-253</v>
      </c>
      <c r="V1786" s="108">
        <v>2649492</v>
      </c>
      <c r="W1786" s="108">
        <v>-6221816</v>
      </c>
      <c r="X1786" s="13">
        <v>45233</v>
      </c>
      <c r="Y1786" s="10" t="s">
        <v>60</v>
      </c>
    </row>
    <row r="1787" spans="1:25" ht="14.4">
      <c r="A1787" s="70">
        <v>2023</v>
      </c>
      <c r="B1787" s="71" t="s">
        <v>1297</v>
      </c>
      <c r="C1787" s="70" t="s">
        <v>190</v>
      </c>
      <c r="D1787" s="70" t="s">
        <v>21</v>
      </c>
      <c r="E1787" s="72" t="s">
        <v>34</v>
      </c>
      <c r="F1787" s="73" t="s">
        <v>1296</v>
      </c>
      <c r="G1787" s="70" t="s">
        <v>20</v>
      </c>
      <c r="H1787" s="108">
        <v>10024490</v>
      </c>
      <c r="I1787" s="108"/>
      <c r="J1787" s="108">
        <v>55680225</v>
      </c>
      <c r="K1787" s="108">
        <v>7609192</v>
      </c>
      <c r="L1787" s="108">
        <v>74839380</v>
      </c>
      <c r="M1787" s="108">
        <v>71557022</v>
      </c>
      <c r="N1787" s="67"/>
      <c r="O1787" s="67">
        <v>27059725</v>
      </c>
      <c r="P1787" s="108">
        <v>10992239</v>
      </c>
      <c r="Q1787" s="108">
        <v>-34726163</v>
      </c>
      <c r="R1787" s="108">
        <v>155610255.81231508</v>
      </c>
      <c r="S1787" s="108">
        <v>120884092.81231508</v>
      </c>
      <c r="T1787" s="108">
        <v>5470135</v>
      </c>
      <c r="U1787" s="201"/>
      <c r="V1787" s="108">
        <v>9833941</v>
      </c>
      <c r="W1787" s="108">
        <v>-28423415</v>
      </c>
      <c r="X1787" s="13">
        <v>45336</v>
      </c>
      <c r="Y1787" s="10" t="s">
        <v>60</v>
      </c>
    </row>
    <row r="1788" spans="1:25" ht="14.4">
      <c r="A1788" s="137">
        <v>2023</v>
      </c>
      <c r="B1788" s="137" t="s">
        <v>2112</v>
      </c>
      <c r="C1788" s="137" t="s">
        <v>53</v>
      </c>
      <c r="D1788" s="137" t="s">
        <v>21</v>
      </c>
      <c r="E1788" s="76" t="s">
        <v>63</v>
      </c>
      <c r="F1788" s="137" t="s">
        <v>5605</v>
      </c>
      <c r="G1788" s="137" t="s">
        <v>20</v>
      </c>
      <c r="H1788" s="138">
        <v>127394124</v>
      </c>
      <c r="I1788" s="138">
        <v>-12761462</v>
      </c>
      <c r="J1788" s="138">
        <v>33462296</v>
      </c>
      <c r="K1788" s="138">
        <v>849117</v>
      </c>
      <c r="L1788" s="138">
        <v>91159713</v>
      </c>
      <c r="M1788" s="138">
        <v>78729039</v>
      </c>
      <c r="N1788" s="139"/>
      <c r="O1788" s="142">
        <v>141180149</v>
      </c>
      <c r="P1788" s="138">
        <v>8549332</v>
      </c>
      <c r="Q1788" s="138">
        <v>-53679</v>
      </c>
      <c r="R1788" s="138">
        <v>2333870</v>
      </c>
      <c r="S1788" s="138">
        <v>2280191</v>
      </c>
      <c r="T1788" s="138">
        <v>451400</v>
      </c>
      <c r="U1788" s="201">
        <v>276405</v>
      </c>
      <c r="V1788" s="138">
        <v>227257</v>
      </c>
      <c r="W1788" s="108">
        <v>128523765</v>
      </c>
      <c r="X1788" s="51">
        <v>45275</v>
      </c>
      <c r="Y1788" s="132" t="s">
        <v>60</v>
      </c>
    </row>
    <row r="1789" spans="1:25" ht="14.4">
      <c r="A1789" s="70">
        <v>2023</v>
      </c>
      <c r="B1789" s="71" t="s">
        <v>1295</v>
      </c>
      <c r="C1789" s="70" t="s">
        <v>190</v>
      </c>
      <c r="D1789" s="70" t="s">
        <v>21</v>
      </c>
      <c r="E1789" s="72" t="s">
        <v>151</v>
      </c>
      <c r="F1789" s="73" t="s">
        <v>1294</v>
      </c>
      <c r="G1789" s="70" t="s">
        <v>20</v>
      </c>
      <c r="H1789" s="108">
        <v>4410257</v>
      </c>
      <c r="I1789" s="108">
        <v>-2261</v>
      </c>
      <c r="J1789" s="108">
        <v>22078184</v>
      </c>
      <c r="K1789" s="108">
        <v>9003884</v>
      </c>
      <c r="L1789" s="108">
        <v>31111968</v>
      </c>
      <c r="M1789" s="108">
        <v>24314714</v>
      </c>
      <c r="N1789" s="108">
        <v>8545671</v>
      </c>
      <c r="O1789" s="108"/>
      <c r="P1789" s="108">
        <v>2234509</v>
      </c>
      <c r="Q1789" s="108">
        <v>-14904000</v>
      </c>
      <c r="R1789" s="108">
        <v>78774569</v>
      </c>
      <c r="S1789" s="108">
        <v>63870569</v>
      </c>
      <c r="T1789" s="108">
        <v>1927839</v>
      </c>
      <c r="U1789" s="201">
        <v>194824</v>
      </c>
      <c r="V1789" s="108">
        <v>2929508</v>
      </c>
      <c r="W1789" s="108">
        <v>-9551962</v>
      </c>
      <c r="X1789" s="13">
        <v>45274</v>
      </c>
      <c r="Y1789" s="10" t="s">
        <v>5444</v>
      </c>
    </row>
    <row r="1790" spans="1:25" ht="14.4">
      <c r="A1790" s="70">
        <v>2023</v>
      </c>
      <c r="B1790" s="70" t="s">
        <v>1933</v>
      </c>
      <c r="C1790" s="70" t="s">
        <v>53</v>
      </c>
      <c r="D1790" s="70" t="s">
        <v>21</v>
      </c>
      <c r="E1790" s="78" t="s">
        <v>28</v>
      </c>
      <c r="F1790" s="73">
        <v>21712</v>
      </c>
      <c r="G1790" s="70" t="s">
        <v>20</v>
      </c>
      <c r="H1790" s="108">
        <v>61404741</v>
      </c>
      <c r="I1790" s="108">
        <v>-9249006</v>
      </c>
      <c r="J1790" s="108">
        <v>89501411</v>
      </c>
      <c r="K1790" s="108">
        <v>152452601</v>
      </c>
      <c r="L1790" s="108">
        <v>150041145</v>
      </c>
      <c r="M1790" s="108">
        <v>99798292</v>
      </c>
      <c r="N1790" s="108"/>
      <c r="O1790" s="108">
        <v>56184614</v>
      </c>
      <c r="P1790" s="108">
        <v>4947540</v>
      </c>
      <c r="Q1790" s="108">
        <v>-98388996</v>
      </c>
      <c r="R1790" s="108">
        <v>647125901</v>
      </c>
      <c r="S1790" s="108">
        <v>548736905</v>
      </c>
      <c r="T1790" s="108">
        <v>14217940</v>
      </c>
      <c r="U1790" s="201">
        <v>6538113</v>
      </c>
      <c r="V1790" s="108">
        <v>12679333</v>
      </c>
      <c r="W1790" s="108">
        <v>-85355430</v>
      </c>
      <c r="X1790" s="13">
        <v>45267</v>
      </c>
      <c r="Y1790" s="10" t="s">
        <v>60</v>
      </c>
    </row>
    <row r="1791" spans="1:25" ht="14.4">
      <c r="A1791" s="137">
        <v>2023</v>
      </c>
      <c r="B1791" s="141" t="s">
        <v>1293</v>
      </c>
      <c r="C1791" s="137" t="s">
        <v>190</v>
      </c>
      <c r="D1791" s="137" t="s">
        <v>21</v>
      </c>
      <c r="E1791" s="137" t="s">
        <v>153</v>
      </c>
      <c r="F1791" s="87" t="s">
        <v>1292</v>
      </c>
      <c r="G1791" s="137" t="s">
        <v>20</v>
      </c>
      <c r="H1791" s="138">
        <v>21255476</v>
      </c>
      <c r="I1791" s="138">
        <v>-1000000</v>
      </c>
      <c r="J1791" s="138">
        <v>100606819</v>
      </c>
      <c r="K1791" s="138">
        <v>32833735</v>
      </c>
      <c r="L1791" s="138">
        <v>134848351</v>
      </c>
      <c r="M1791" s="138">
        <v>113662343</v>
      </c>
      <c r="N1791" s="142">
        <v>46633374</v>
      </c>
      <c r="O1791" s="138"/>
      <c r="P1791" s="138">
        <v>13024399</v>
      </c>
      <c r="Q1791" s="138">
        <v>-63633311</v>
      </c>
      <c r="R1791" s="138">
        <v>279669886.32781726</v>
      </c>
      <c r="S1791" s="138">
        <v>216036575.32781726</v>
      </c>
      <c r="T1791" s="138">
        <v>10493655</v>
      </c>
      <c r="U1791" s="201"/>
      <c r="V1791" s="138">
        <v>14805313</v>
      </c>
      <c r="W1791" s="108">
        <v>-56808495</v>
      </c>
      <c r="X1791" s="51">
        <v>45271</v>
      </c>
      <c r="Y1791" s="132" t="s">
        <v>60</v>
      </c>
    </row>
    <row r="1792" spans="1:25" ht="14.4">
      <c r="A1792" s="70">
        <v>2023</v>
      </c>
      <c r="B1792" s="70" t="s">
        <v>1931</v>
      </c>
      <c r="C1792" s="70" t="s">
        <v>53</v>
      </c>
      <c r="D1792" s="70" t="s">
        <v>21</v>
      </c>
      <c r="E1792" s="78" t="s">
        <v>36</v>
      </c>
      <c r="F1792" s="73">
        <v>21796</v>
      </c>
      <c r="G1792" s="70" t="s">
        <v>20</v>
      </c>
      <c r="H1792" s="108">
        <v>23034216</v>
      </c>
      <c r="I1792" s="108">
        <v>-582763</v>
      </c>
      <c r="J1792" s="108">
        <v>43456807</v>
      </c>
      <c r="K1792" s="108">
        <v>16059264</v>
      </c>
      <c r="L1792" s="108">
        <v>63336235</v>
      </c>
      <c r="M1792" s="108">
        <v>50814603</v>
      </c>
      <c r="N1792" s="67"/>
      <c r="O1792" s="67">
        <v>24481528</v>
      </c>
      <c r="P1792" s="108">
        <v>5435503</v>
      </c>
      <c r="Q1792" s="108">
        <v>-79526924</v>
      </c>
      <c r="R1792" s="108">
        <v>679136840.30742967</v>
      </c>
      <c r="S1792" s="108">
        <v>599609916.30742967</v>
      </c>
      <c r="T1792" s="108">
        <v>8858889</v>
      </c>
      <c r="U1792" s="201"/>
      <c r="V1792" s="108"/>
      <c r="W1792" s="108">
        <v>-31271761</v>
      </c>
      <c r="X1792" s="13">
        <v>45272</v>
      </c>
      <c r="Y1792" s="10" t="s">
        <v>5444</v>
      </c>
    </row>
    <row r="1793" spans="1:25" ht="14.4">
      <c r="A1793" s="137">
        <v>2023</v>
      </c>
      <c r="B1793" s="141" t="s">
        <v>1673</v>
      </c>
      <c r="C1793" s="137" t="s">
        <v>55</v>
      </c>
      <c r="D1793" s="137" t="s">
        <v>21</v>
      </c>
      <c r="E1793" s="137" t="s">
        <v>74</v>
      </c>
      <c r="F1793" s="87" t="s">
        <v>57</v>
      </c>
      <c r="G1793" s="137" t="s">
        <v>20</v>
      </c>
      <c r="H1793" s="138">
        <v>101032578</v>
      </c>
      <c r="I1793" s="138">
        <v>-36297915</v>
      </c>
      <c r="J1793" s="138">
        <v>285503555</v>
      </c>
      <c r="K1793" s="138">
        <v>119622341</v>
      </c>
      <c r="L1793" s="138">
        <v>515978034</v>
      </c>
      <c r="M1793" s="138">
        <v>261068108</v>
      </c>
      <c r="N1793" s="139"/>
      <c r="O1793" s="138">
        <v>93759977</v>
      </c>
      <c r="P1793" s="138">
        <v>17260693</v>
      </c>
      <c r="Q1793" s="138">
        <v>-425137542</v>
      </c>
      <c r="R1793" s="138">
        <v>1298473277</v>
      </c>
      <c r="S1793" s="138">
        <v>873335735</v>
      </c>
      <c r="T1793" s="138">
        <v>50215414</v>
      </c>
      <c r="U1793" s="201"/>
      <c r="V1793" s="138">
        <v>91581390</v>
      </c>
      <c r="W1793" s="108">
        <v>-281380201</v>
      </c>
      <c r="X1793" s="51">
        <v>45279</v>
      </c>
      <c r="Y1793" s="132" t="s">
        <v>60</v>
      </c>
    </row>
    <row r="1794" spans="1:25" ht="14.4">
      <c r="A1794" s="137">
        <v>2023</v>
      </c>
      <c r="B1794" s="137" t="s">
        <v>5739</v>
      </c>
      <c r="C1794" s="137" t="s">
        <v>190</v>
      </c>
      <c r="D1794" s="137" t="s">
        <v>21</v>
      </c>
      <c r="E1794" s="137" t="s">
        <v>74</v>
      </c>
      <c r="F1794" s="137" t="s">
        <v>1290</v>
      </c>
      <c r="G1794" s="137" t="s">
        <v>20</v>
      </c>
      <c r="H1794" s="138">
        <v>20738075</v>
      </c>
      <c r="I1794" s="138">
        <v>-2446294</v>
      </c>
      <c r="J1794" s="138">
        <v>64307151</v>
      </c>
      <c r="K1794" s="138"/>
      <c r="L1794" s="138">
        <v>87268363</v>
      </c>
      <c r="M1794" s="138">
        <v>71387791</v>
      </c>
      <c r="N1794" s="142">
        <v>21143034</v>
      </c>
      <c r="O1794" s="139"/>
      <c r="P1794" s="138">
        <v>5127739</v>
      </c>
      <c r="Q1794" s="138">
        <v>-58629000</v>
      </c>
      <c r="R1794" s="138">
        <v>234559031</v>
      </c>
      <c r="S1794" s="138">
        <v>175930031</v>
      </c>
      <c r="T1794" s="138">
        <v>8185155</v>
      </c>
      <c r="U1794" s="201"/>
      <c r="V1794" s="138">
        <v>22534</v>
      </c>
      <c r="W1794" s="108">
        <v>-22303049</v>
      </c>
      <c r="X1794" s="51">
        <v>45271</v>
      </c>
      <c r="Y1794" s="132" t="s">
        <v>60</v>
      </c>
    </row>
    <row r="1795" spans="1:25" ht="14.4">
      <c r="A1795" s="70">
        <v>2023</v>
      </c>
      <c r="B1795" s="71" t="s">
        <v>1291</v>
      </c>
      <c r="C1795" s="70" t="s">
        <v>190</v>
      </c>
      <c r="D1795" s="70" t="s">
        <v>21</v>
      </c>
      <c r="E1795" s="72" t="s">
        <v>74</v>
      </c>
      <c r="F1795" s="73" t="s">
        <v>5576</v>
      </c>
      <c r="G1795" s="70" t="s">
        <v>20</v>
      </c>
      <c r="H1795" s="108">
        <v>12409082</v>
      </c>
      <c r="I1795" s="108">
        <v>-87</v>
      </c>
      <c r="J1795" s="108">
        <v>100519613</v>
      </c>
      <c r="K1795" s="108">
        <v>78203807</v>
      </c>
      <c r="L1795" s="108">
        <v>117082772</v>
      </c>
      <c r="M1795" s="108">
        <v>107851614</v>
      </c>
      <c r="N1795" s="67">
        <v>20419219</v>
      </c>
      <c r="O1795" s="108"/>
      <c r="P1795" s="108">
        <v>2634422</v>
      </c>
      <c r="Q1795" s="108">
        <v>-68849911</v>
      </c>
      <c r="R1795" s="108">
        <v>306754126</v>
      </c>
      <c r="S1795" s="108">
        <v>237904215</v>
      </c>
      <c r="T1795" s="108">
        <v>10673662</v>
      </c>
      <c r="U1795" s="201">
        <v>2781307</v>
      </c>
      <c r="V1795" s="108">
        <v>10118244</v>
      </c>
      <c r="W1795" s="108">
        <v>-47813999</v>
      </c>
      <c r="X1795" s="13">
        <v>45271</v>
      </c>
      <c r="Y1795" s="10" t="s">
        <v>5444</v>
      </c>
    </row>
    <row r="1796" spans="1:25" ht="14.4">
      <c r="A1796" s="70">
        <v>2023</v>
      </c>
      <c r="B1796" s="71" t="s">
        <v>1289</v>
      </c>
      <c r="C1796" s="70" t="s">
        <v>190</v>
      </c>
      <c r="D1796" s="70" t="s">
        <v>21</v>
      </c>
      <c r="E1796" s="72" t="s">
        <v>34</v>
      </c>
      <c r="F1796" s="73" t="s">
        <v>1288</v>
      </c>
      <c r="G1796" s="70" t="s">
        <v>20</v>
      </c>
      <c r="H1796" s="108">
        <v>15155654</v>
      </c>
      <c r="I1796" s="108"/>
      <c r="J1796" s="108">
        <v>155600502</v>
      </c>
      <c r="K1796" s="108">
        <v>136182704</v>
      </c>
      <c r="L1796" s="108">
        <v>214631244</v>
      </c>
      <c r="M1796" s="108">
        <v>186253946</v>
      </c>
      <c r="N1796" s="108"/>
      <c r="O1796" s="108">
        <v>87978076</v>
      </c>
      <c r="P1796" s="108">
        <v>23214637</v>
      </c>
      <c r="Q1796" s="108">
        <v>-121260194</v>
      </c>
      <c r="R1796" s="108">
        <v>525542615.43859655</v>
      </c>
      <c r="S1796" s="108">
        <v>404282421.43859655</v>
      </c>
      <c r="T1796" s="108">
        <v>18599294</v>
      </c>
      <c r="U1796" s="201">
        <v>-4166.0047553001777</v>
      </c>
      <c r="V1796" s="108">
        <v>48930030.995244697</v>
      </c>
      <c r="W1796" s="108">
        <v>-139344712</v>
      </c>
      <c r="X1796" s="13">
        <v>45270</v>
      </c>
      <c r="Y1796" s="10" t="s">
        <v>5444</v>
      </c>
    </row>
    <row r="1797" spans="1:25" ht="14.4">
      <c r="A1797" s="137">
        <v>2023</v>
      </c>
      <c r="B1797" s="141" t="s">
        <v>1287</v>
      </c>
      <c r="C1797" s="137" t="s">
        <v>190</v>
      </c>
      <c r="D1797" s="137" t="s">
        <v>21</v>
      </c>
      <c r="E1797" s="137" t="s">
        <v>34</v>
      </c>
      <c r="F1797" s="87" t="s">
        <v>1286</v>
      </c>
      <c r="G1797" s="137" t="s">
        <v>20</v>
      </c>
      <c r="H1797" s="138">
        <v>66376166</v>
      </c>
      <c r="I1797" s="138">
        <v>-400000</v>
      </c>
      <c r="J1797" s="138">
        <v>155109837</v>
      </c>
      <c r="K1797" s="138">
        <v>276845314</v>
      </c>
      <c r="L1797" s="138">
        <v>223460353</v>
      </c>
      <c r="M1797" s="138">
        <v>184312518</v>
      </c>
      <c r="N1797" s="142"/>
      <c r="O1797" s="142">
        <v>101625140</v>
      </c>
      <c r="P1797" s="138">
        <v>19893637</v>
      </c>
      <c r="Q1797" s="138">
        <v>-122063199</v>
      </c>
      <c r="R1797" s="138">
        <v>540108492</v>
      </c>
      <c r="S1797" s="138">
        <v>418045293</v>
      </c>
      <c r="T1797" s="138">
        <v>18518574</v>
      </c>
      <c r="U1797" s="201">
        <v>-2648</v>
      </c>
      <c r="V1797" s="138">
        <v>32909418</v>
      </c>
      <c r="W1797" s="108">
        <v>-81859652</v>
      </c>
      <c r="X1797" s="51">
        <v>45331</v>
      </c>
      <c r="Y1797" s="132" t="s">
        <v>5444</v>
      </c>
    </row>
    <row r="1798" spans="1:25" ht="14.4">
      <c r="A1798" s="70">
        <v>2023</v>
      </c>
      <c r="B1798" s="70" t="s">
        <v>5119</v>
      </c>
      <c r="C1798" s="70" t="s">
        <v>190</v>
      </c>
      <c r="D1798" s="70" t="s">
        <v>21</v>
      </c>
      <c r="E1798" s="78" t="s">
        <v>32</v>
      </c>
      <c r="F1798" s="73" t="s">
        <v>5527</v>
      </c>
      <c r="G1798" s="70" t="s">
        <v>20</v>
      </c>
      <c r="H1798" s="108">
        <v>992104</v>
      </c>
      <c r="I1798" s="108"/>
      <c r="J1798" s="108">
        <v>3345352</v>
      </c>
      <c r="K1798" s="108">
        <v>3120715</v>
      </c>
      <c r="L1798" s="108">
        <v>4742409</v>
      </c>
      <c r="M1798" s="108">
        <v>4138443</v>
      </c>
      <c r="N1798" s="108"/>
      <c r="O1798" s="108">
        <v>2434124</v>
      </c>
      <c r="P1798" s="108">
        <v>618206</v>
      </c>
      <c r="Q1798" s="108">
        <v>-1864908</v>
      </c>
      <c r="R1798" s="108">
        <v>8237428.9372959603</v>
      </c>
      <c r="S1798" s="108">
        <v>6372520.9372959603</v>
      </c>
      <c r="T1798" s="108">
        <v>287045</v>
      </c>
      <c r="U1798" s="201"/>
      <c r="V1798" s="108"/>
      <c r="W1798" s="108">
        <v>-255203</v>
      </c>
      <c r="X1798" s="13">
        <v>45268</v>
      </c>
      <c r="Y1798" s="10" t="s">
        <v>60</v>
      </c>
    </row>
    <row r="1799" spans="1:25" ht="14.4">
      <c r="A1799" s="70">
        <v>2023</v>
      </c>
      <c r="B1799" s="70" t="s">
        <v>5432</v>
      </c>
      <c r="C1799" s="70" t="s">
        <v>53</v>
      </c>
      <c r="D1799" s="70" t="s">
        <v>21</v>
      </c>
      <c r="E1799" s="72" t="s">
        <v>105</v>
      </c>
      <c r="F1799" s="73" t="s">
        <v>5433</v>
      </c>
      <c r="G1799" s="70" t="s">
        <v>20</v>
      </c>
      <c r="H1799" s="108">
        <v>22116415</v>
      </c>
      <c r="I1799" s="108">
        <v>-14754947</v>
      </c>
      <c r="J1799" s="108">
        <v>45294865</v>
      </c>
      <c r="K1799" s="108">
        <v>64057829</v>
      </c>
      <c r="L1799" s="108">
        <v>113728226</v>
      </c>
      <c r="M1799" s="108">
        <v>53834593</v>
      </c>
      <c r="N1799" s="108"/>
      <c r="O1799" s="108">
        <v>20975269</v>
      </c>
      <c r="P1799" s="108">
        <v>5191279</v>
      </c>
      <c r="Q1799" s="108">
        <v>-47434885</v>
      </c>
      <c r="R1799" s="108">
        <v>186539494</v>
      </c>
      <c r="S1799" s="108">
        <v>139104609</v>
      </c>
      <c r="T1799" s="108">
        <v>5910982</v>
      </c>
      <c r="U1799" s="201">
        <v>9216808</v>
      </c>
      <c r="V1799" s="108">
        <v>14844782</v>
      </c>
      <c r="W1799" s="108">
        <v>30953901</v>
      </c>
      <c r="X1799" s="13">
        <v>45259</v>
      </c>
      <c r="Y1799" s="10" t="s">
        <v>60</v>
      </c>
    </row>
    <row r="1800" spans="1:25" ht="14.4">
      <c r="A1800" s="137">
        <v>2023</v>
      </c>
      <c r="B1800" s="141" t="s">
        <v>1285</v>
      </c>
      <c r="C1800" s="137" t="s">
        <v>190</v>
      </c>
      <c r="D1800" s="137" t="s">
        <v>21</v>
      </c>
      <c r="E1800" s="137" t="s">
        <v>34</v>
      </c>
      <c r="F1800" s="87" t="s">
        <v>1284</v>
      </c>
      <c r="G1800" s="137" t="s">
        <v>20</v>
      </c>
      <c r="H1800" s="138">
        <v>21730401</v>
      </c>
      <c r="I1800" s="138">
        <v>-312677</v>
      </c>
      <c r="J1800" s="138">
        <v>133080828</v>
      </c>
      <c r="K1800" s="138">
        <v>112387930</v>
      </c>
      <c r="L1800" s="138">
        <v>172031363</v>
      </c>
      <c r="M1800" s="138">
        <v>152275285</v>
      </c>
      <c r="N1800" s="138"/>
      <c r="O1800" s="142">
        <v>60204014</v>
      </c>
      <c r="P1800" s="138">
        <v>19135549</v>
      </c>
      <c r="Q1800" s="138">
        <v>-93716624</v>
      </c>
      <c r="R1800" s="138">
        <v>421082740</v>
      </c>
      <c r="S1800" s="138">
        <v>327366116</v>
      </c>
      <c r="T1800" s="138">
        <v>14229038</v>
      </c>
      <c r="U1800" s="201">
        <v>-3732</v>
      </c>
      <c r="V1800" s="138">
        <v>42709350</v>
      </c>
      <c r="W1800" s="108">
        <v>-124931518</v>
      </c>
      <c r="X1800" s="51">
        <v>45274</v>
      </c>
      <c r="Y1800" s="132" t="s">
        <v>60</v>
      </c>
    </row>
    <row r="1801" spans="1:25" ht="14.4">
      <c r="A1801" s="70">
        <v>2023</v>
      </c>
      <c r="B1801" s="70" t="s">
        <v>1930</v>
      </c>
      <c r="C1801" s="70" t="s">
        <v>53</v>
      </c>
      <c r="D1801" s="70" t="s">
        <v>21</v>
      </c>
      <c r="E1801" s="78" t="s">
        <v>34</v>
      </c>
      <c r="F1801" s="73">
        <v>22412</v>
      </c>
      <c r="G1801" s="70" t="s">
        <v>20</v>
      </c>
      <c r="H1801" s="108">
        <v>43555570</v>
      </c>
      <c r="I1801" s="108">
        <v>-18872803</v>
      </c>
      <c r="J1801" s="108">
        <v>70227099</v>
      </c>
      <c r="K1801" s="108">
        <v>156336205</v>
      </c>
      <c r="L1801" s="108">
        <v>145842639</v>
      </c>
      <c r="M1801" s="108">
        <v>95686356</v>
      </c>
      <c r="N1801" s="108"/>
      <c r="O1801" s="108">
        <v>50451553</v>
      </c>
      <c r="P1801" s="108">
        <v>10055085</v>
      </c>
      <c r="Q1801" s="108">
        <v>-28992104</v>
      </c>
      <c r="R1801" s="108">
        <v>192121550.44062388</v>
      </c>
      <c r="S1801" s="108">
        <v>163129446.44062388</v>
      </c>
      <c r="T1801" s="108">
        <v>5374973</v>
      </c>
      <c r="U1801" s="201">
        <v>30591111</v>
      </c>
      <c r="V1801" s="108">
        <v>62510785</v>
      </c>
      <c r="W1801" s="108">
        <v>-110637114</v>
      </c>
      <c r="X1801" s="13">
        <v>45271</v>
      </c>
      <c r="Y1801" s="10" t="s">
        <v>5444</v>
      </c>
    </row>
    <row r="1802" spans="1:25" ht="14.4">
      <c r="A1802" s="70">
        <v>2023</v>
      </c>
      <c r="B1802" s="71" t="s">
        <v>1283</v>
      </c>
      <c r="C1802" s="70" t="s">
        <v>190</v>
      </c>
      <c r="D1802" s="70" t="s">
        <v>21</v>
      </c>
      <c r="E1802" s="72" t="s">
        <v>34</v>
      </c>
      <c r="F1802" s="73" t="s">
        <v>1282</v>
      </c>
      <c r="G1802" s="70" t="s">
        <v>20</v>
      </c>
      <c r="H1802" s="108">
        <v>6481027</v>
      </c>
      <c r="I1802" s="108">
        <v>-150000</v>
      </c>
      <c r="J1802" s="108">
        <v>49561921</v>
      </c>
      <c r="K1802" s="108">
        <v>145073786</v>
      </c>
      <c r="L1802" s="108">
        <v>66867415</v>
      </c>
      <c r="M1802" s="108">
        <v>56228446</v>
      </c>
      <c r="N1802" s="107"/>
      <c r="O1802" s="67">
        <v>24257630</v>
      </c>
      <c r="P1802" s="108">
        <v>4122475</v>
      </c>
      <c r="Q1802" s="108">
        <v>-34198240</v>
      </c>
      <c r="R1802" s="108">
        <v>158553637</v>
      </c>
      <c r="S1802" s="108">
        <v>124355397</v>
      </c>
      <c r="T1802" s="108">
        <v>5488998</v>
      </c>
      <c r="U1802" s="201"/>
      <c r="V1802" s="108">
        <v>1911380</v>
      </c>
      <c r="W1802" s="108">
        <v>-51918605</v>
      </c>
      <c r="X1802" s="13">
        <v>45272</v>
      </c>
      <c r="Y1802" s="10" t="s">
        <v>60</v>
      </c>
    </row>
    <row r="1803" spans="1:25" ht="14.4">
      <c r="A1803" s="70">
        <v>2023</v>
      </c>
      <c r="B1803" s="71" t="s">
        <v>1281</v>
      </c>
      <c r="C1803" s="70" t="s">
        <v>190</v>
      </c>
      <c r="D1803" s="70" t="s">
        <v>21</v>
      </c>
      <c r="E1803" s="72" t="s">
        <v>151</v>
      </c>
      <c r="F1803" s="73" t="s">
        <v>1280</v>
      </c>
      <c r="G1803" s="70" t="s">
        <v>20</v>
      </c>
      <c r="H1803" s="108">
        <v>4722662</v>
      </c>
      <c r="I1803" s="108"/>
      <c r="J1803" s="108">
        <v>14307454</v>
      </c>
      <c r="K1803" s="108">
        <v>19657846</v>
      </c>
      <c r="L1803" s="108">
        <v>18920121</v>
      </c>
      <c r="M1803" s="108">
        <v>16274458</v>
      </c>
      <c r="N1803" s="108">
        <v>7729947</v>
      </c>
      <c r="O1803" s="67">
        <v>72257</v>
      </c>
      <c r="P1803" s="108">
        <v>1469434</v>
      </c>
      <c r="Q1803" s="108">
        <v>-7004000</v>
      </c>
      <c r="R1803" s="108">
        <v>37068176</v>
      </c>
      <c r="S1803" s="108">
        <v>30064176</v>
      </c>
      <c r="T1803" s="108">
        <v>949577</v>
      </c>
      <c r="U1803" s="201"/>
      <c r="V1803" s="108">
        <v>9582393</v>
      </c>
      <c r="W1803" s="108">
        <v>-12241409</v>
      </c>
      <c r="X1803" s="13">
        <v>45274</v>
      </c>
      <c r="Y1803" s="10" t="s">
        <v>5444</v>
      </c>
    </row>
    <row r="1804" spans="1:25" ht="14.4">
      <c r="A1804" s="70">
        <v>2023</v>
      </c>
      <c r="B1804" s="70" t="s">
        <v>1929</v>
      </c>
      <c r="C1804" s="70" t="s">
        <v>53</v>
      </c>
      <c r="D1804" s="70" t="s">
        <v>21</v>
      </c>
      <c r="E1804" s="78" t="s">
        <v>52</v>
      </c>
      <c r="F1804" s="73">
        <v>22020</v>
      </c>
      <c r="G1804" s="70" t="s">
        <v>20</v>
      </c>
      <c r="H1804" s="108">
        <v>93537664</v>
      </c>
      <c r="I1804" s="108">
        <v>-1508644</v>
      </c>
      <c r="J1804" s="108">
        <v>93900233</v>
      </c>
      <c r="K1804" s="108">
        <v>44912575</v>
      </c>
      <c r="L1804" s="108">
        <v>217323529</v>
      </c>
      <c r="M1804" s="108">
        <v>99735989</v>
      </c>
      <c r="N1804" s="107"/>
      <c r="O1804" s="108">
        <v>82475610</v>
      </c>
      <c r="P1804" s="108">
        <v>5405754</v>
      </c>
      <c r="Q1804" s="108">
        <v>-20984379</v>
      </c>
      <c r="R1804" s="108">
        <v>89984472.555746153</v>
      </c>
      <c r="S1804" s="108">
        <v>69000093.555746153</v>
      </c>
      <c r="T1804" s="108">
        <v>6490173</v>
      </c>
      <c r="U1804" s="201">
        <v>9042242</v>
      </c>
      <c r="V1804" s="108">
        <v>23347176</v>
      </c>
      <c r="W1804" s="108">
        <v>30715694</v>
      </c>
      <c r="X1804" s="13">
        <v>45272</v>
      </c>
      <c r="Y1804" s="10" t="s">
        <v>5444</v>
      </c>
    </row>
    <row r="1805" spans="1:25" ht="14.4">
      <c r="A1805" s="137">
        <v>2023</v>
      </c>
      <c r="B1805" s="141" t="s">
        <v>1279</v>
      </c>
      <c r="C1805" s="137" t="s">
        <v>190</v>
      </c>
      <c r="D1805" s="137" t="s">
        <v>21</v>
      </c>
      <c r="E1805" s="137" t="s">
        <v>52</v>
      </c>
      <c r="F1805" s="87" t="s">
        <v>1278</v>
      </c>
      <c r="G1805" s="137" t="s">
        <v>20</v>
      </c>
      <c r="H1805" s="138">
        <v>113145184</v>
      </c>
      <c r="I1805" s="138">
        <v>-180123</v>
      </c>
      <c r="J1805" s="138">
        <v>965617473</v>
      </c>
      <c r="K1805" s="138">
        <v>618658977</v>
      </c>
      <c r="L1805" s="138">
        <v>1217173035</v>
      </c>
      <c r="M1805" s="138">
        <v>1067364783</v>
      </c>
      <c r="N1805" s="138">
        <v>317721152</v>
      </c>
      <c r="O1805" s="138"/>
      <c r="P1805" s="138">
        <v>102577943</v>
      </c>
      <c r="Q1805" s="138">
        <v>-629349000</v>
      </c>
      <c r="R1805" s="138">
        <v>2854172182.8211193</v>
      </c>
      <c r="S1805" s="138">
        <v>2224823182.8211193</v>
      </c>
      <c r="T1805" s="138">
        <v>104013083</v>
      </c>
      <c r="U1805" s="201"/>
      <c r="V1805" s="138">
        <v>9778339</v>
      </c>
      <c r="W1805" s="108">
        <v>-437172667</v>
      </c>
      <c r="X1805" s="51">
        <v>45275</v>
      </c>
      <c r="Y1805" s="132" t="s">
        <v>5444</v>
      </c>
    </row>
    <row r="1806" spans="1:25" ht="14.4">
      <c r="A1806" s="137">
        <v>2023</v>
      </c>
      <c r="B1806" s="137" t="s">
        <v>5051</v>
      </c>
      <c r="C1806" s="137" t="s">
        <v>190</v>
      </c>
      <c r="D1806" s="137" t="s">
        <v>21</v>
      </c>
      <c r="E1806" s="137" t="s">
        <v>151</v>
      </c>
      <c r="F1806" s="137" t="s">
        <v>5634</v>
      </c>
      <c r="G1806" s="137" t="s">
        <v>20</v>
      </c>
      <c r="H1806" s="138">
        <v>2624892</v>
      </c>
      <c r="I1806" s="138"/>
      <c r="J1806" s="138">
        <v>2884958</v>
      </c>
      <c r="K1806" s="138">
        <v>3920751</v>
      </c>
      <c r="L1806" s="138">
        <v>4829248</v>
      </c>
      <c r="M1806" s="138">
        <v>4131037</v>
      </c>
      <c r="N1806" s="142">
        <v>3089723</v>
      </c>
      <c r="O1806" s="139"/>
      <c r="P1806" s="138">
        <v>354831</v>
      </c>
      <c r="Q1806" s="138">
        <v>-1700000</v>
      </c>
      <c r="R1806" s="138">
        <v>8994658</v>
      </c>
      <c r="S1806" s="138">
        <v>7294658</v>
      </c>
      <c r="T1806" s="138">
        <v>228237</v>
      </c>
      <c r="U1806" s="201"/>
      <c r="V1806" s="138"/>
      <c r="W1806" s="108">
        <v>1239394</v>
      </c>
      <c r="X1806" s="51">
        <v>45337</v>
      </c>
      <c r="Y1806" s="132" t="s">
        <v>5444</v>
      </c>
    </row>
    <row r="1807" spans="1:25" ht="14.4">
      <c r="A1807" s="70">
        <v>2023</v>
      </c>
      <c r="B1807" s="70" t="s">
        <v>5180</v>
      </c>
      <c r="C1807" s="70" t="s">
        <v>190</v>
      </c>
      <c r="D1807" s="70" t="s">
        <v>21</v>
      </c>
      <c r="E1807" s="78" t="s">
        <v>52</v>
      </c>
      <c r="F1807" s="73" t="s">
        <v>5550</v>
      </c>
      <c r="G1807" s="70" t="s">
        <v>20</v>
      </c>
      <c r="H1807" s="108">
        <v>886029</v>
      </c>
      <c r="I1807" s="108"/>
      <c r="J1807" s="108">
        <v>3338110</v>
      </c>
      <c r="K1807" s="108">
        <v>1750753</v>
      </c>
      <c r="L1807" s="108">
        <v>4467578</v>
      </c>
      <c r="M1807" s="108">
        <v>4003156</v>
      </c>
      <c r="N1807" s="67">
        <v>1656743</v>
      </c>
      <c r="O1807" s="108"/>
      <c r="P1807" s="108">
        <v>361649</v>
      </c>
      <c r="Q1807" s="108">
        <v>-3174129</v>
      </c>
      <c r="R1807" s="108">
        <v>13013649.298245616</v>
      </c>
      <c r="S1807" s="108">
        <v>9839520.2982456163</v>
      </c>
      <c r="T1807" s="108">
        <v>332203</v>
      </c>
      <c r="U1807" s="201"/>
      <c r="V1807" s="108"/>
      <c r="W1807" s="108">
        <v>-1763221</v>
      </c>
      <c r="X1807" s="13">
        <v>45274</v>
      </c>
      <c r="Y1807" s="10" t="s">
        <v>5444</v>
      </c>
    </row>
    <row r="1808" spans="1:25" ht="14.4">
      <c r="A1808" s="70">
        <v>2023</v>
      </c>
      <c r="B1808" s="71" t="s">
        <v>1277</v>
      </c>
      <c r="C1808" s="70" t="s">
        <v>190</v>
      </c>
      <c r="D1808" s="70" t="s">
        <v>21</v>
      </c>
      <c r="E1808" s="72" t="s">
        <v>29</v>
      </c>
      <c r="F1808" s="73" t="s">
        <v>1276</v>
      </c>
      <c r="G1808" s="70" t="s">
        <v>20</v>
      </c>
      <c r="H1808" s="108">
        <v>12082601</v>
      </c>
      <c r="I1808" s="108">
        <v>-221537</v>
      </c>
      <c r="J1808" s="108">
        <v>16505316</v>
      </c>
      <c r="K1808" s="108">
        <v>84614968</v>
      </c>
      <c r="L1808" s="108">
        <v>26909853</v>
      </c>
      <c r="M1808" s="108">
        <v>20517988</v>
      </c>
      <c r="N1808" s="67">
        <v>16683426</v>
      </c>
      <c r="O1808" s="108"/>
      <c r="P1808" s="108">
        <v>2550226</v>
      </c>
      <c r="Q1808" s="108">
        <v>-9254457</v>
      </c>
      <c r="R1808" s="108">
        <v>42523962</v>
      </c>
      <c r="S1808" s="108">
        <v>33269505</v>
      </c>
      <c r="T1808" s="108">
        <v>1353011</v>
      </c>
      <c r="U1808" s="201"/>
      <c r="V1808" s="108">
        <v>972882</v>
      </c>
      <c r="W1808" s="108">
        <v>-8242098</v>
      </c>
      <c r="X1808" s="13">
        <v>45250</v>
      </c>
      <c r="Y1808" s="10" t="s">
        <v>5444</v>
      </c>
    </row>
    <row r="1809" spans="1:25" ht="14.4">
      <c r="A1809" s="70">
        <v>2023</v>
      </c>
      <c r="B1809" s="70" t="s">
        <v>1928</v>
      </c>
      <c r="C1809" s="70" t="s">
        <v>53</v>
      </c>
      <c r="D1809" s="70" t="s">
        <v>21</v>
      </c>
      <c r="E1809" s="78" t="s">
        <v>29</v>
      </c>
      <c r="F1809" s="73">
        <v>22594</v>
      </c>
      <c r="G1809" s="70" t="s">
        <v>20</v>
      </c>
      <c r="H1809" s="108">
        <v>66897123</v>
      </c>
      <c r="I1809" s="108">
        <v>-3114208</v>
      </c>
      <c r="J1809" s="108">
        <v>46254666</v>
      </c>
      <c r="K1809" s="108">
        <v>58683202</v>
      </c>
      <c r="L1809" s="108">
        <v>101221638</v>
      </c>
      <c r="M1809" s="108">
        <v>57522025</v>
      </c>
      <c r="N1809" s="108"/>
      <c r="O1809" s="108">
        <v>70629006</v>
      </c>
      <c r="P1809" s="108">
        <v>8115385</v>
      </c>
      <c r="Q1809" s="108">
        <v>-58423015</v>
      </c>
      <c r="R1809" s="108">
        <v>246683690.25744051</v>
      </c>
      <c r="S1809" s="108">
        <v>188260675.25744051</v>
      </c>
      <c r="T1809" s="108">
        <v>3398937</v>
      </c>
      <c r="U1809" s="201">
        <v>2277906</v>
      </c>
      <c r="V1809" s="108">
        <v>8011289</v>
      </c>
      <c r="W1809" s="108">
        <v>68557892</v>
      </c>
      <c r="X1809" s="13">
        <v>45274</v>
      </c>
      <c r="Y1809" s="10" t="s">
        <v>5444</v>
      </c>
    </row>
    <row r="1810" spans="1:25" ht="14.4">
      <c r="A1810" s="137">
        <v>2023</v>
      </c>
      <c r="B1810" s="141" t="s">
        <v>1275</v>
      </c>
      <c r="C1810" s="137" t="s">
        <v>190</v>
      </c>
      <c r="D1810" s="137" t="s">
        <v>21</v>
      </c>
      <c r="E1810" s="137" t="s">
        <v>78</v>
      </c>
      <c r="F1810" s="87" t="s">
        <v>1274</v>
      </c>
      <c r="G1810" s="137" t="s">
        <v>20</v>
      </c>
      <c r="H1810" s="138">
        <v>14189717</v>
      </c>
      <c r="I1810" s="138">
        <v>-9373420</v>
      </c>
      <c r="J1810" s="138">
        <v>48049082</v>
      </c>
      <c r="K1810" s="138">
        <v>143812</v>
      </c>
      <c r="L1810" s="138">
        <v>68438469</v>
      </c>
      <c r="M1810" s="138">
        <v>61862705</v>
      </c>
      <c r="N1810" s="138"/>
      <c r="O1810" s="142">
        <v>30109568</v>
      </c>
      <c r="P1810" s="138">
        <v>3650879</v>
      </c>
      <c r="Q1810" s="138">
        <v>-33764225</v>
      </c>
      <c r="R1810" s="138">
        <v>147875499</v>
      </c>
      <c r="S1810" s="138">
        <v>114111274</v>
      </c>
      <c r="T1810" s="138">
        <v>5243776</v>
      </c>
      <c r="U1810" s="201">
        <v>-1213</v>
      </c>
      <c r="V1810" s="138">
        <v>1355661</v>
      </c>
      <c r="W1810" s="108">
        <v>3125551</v>
      </c>
      <c r="X1810" s="51">
        <v>45272</v>
      </c>
      <c r="Y1810" s="132" t="s">
        <v>60</v>
      </c>
    </row>
    <row r="1811" spans="1:25" ht="14.4">
      <c r="A1811" s="95">
        <v>2023</v>
      </c>
      <c r="B1811" s="95" t="s">
        <v>1927</v>
      </c>
      <c r="C1811" s="95" t="s">
        <v>53</v>
      </c>
      <c r="D1811" s="95" t="s">
        <v>21</v>
      </c>
      <c r="E1811" s="101" t="s">
        <v>28</v>
      </c>
      <c r="F1811" s="99">
        <v>22678</v>
      </c>
      <c r="G1811" s="95" t="s">
        <v>20</v>
      </c>
      <c r="H1811" s="109">
        <v>34334545</v>
      </c>
      <c r="I1811" s="110">
        <v>-21705226</v>
      </c>
      <c r="J1811" s="110">
        <v>76037881</v>
      </c>
      <c r="K1811" s="110">
        <v>72107060</v>
      </c>
      <c r="L1811" s="109">
        <v>151732284</v>
      </c>
      <c r="M1811" s="110">
        <v>100171940</v>
      </c>
      <c r="N1811" s="107"/>
      <c r="O1811" s="67">
        <v>39733829</v>
      </c>
      <c r="P1811" s="110">
        <v>11921908</v>
      </c>
      <c r="Q1811" s="109">
        <v>-69445746</v>
      </c>
      <c r="R1811" s="109">
        <v>274019763</v>
      </c>
      <c r="S1811" s="109">
        <v>204574017</v>
      </c>
      <c r="T1811" s="109">
        <v>9247069</v>
      </c>
      <c r="U1811" s="205">
        <v>6916539</v>
      </c>
      <c r="V1811" s="110">
        <v>13127449</v>
      </c>
      <c r="W1811" s="110">
        <v>-7360830</v>
      </c>
      <c r="X1811" s="13">
        <v>45342</v>
      </c>
      <c r="Y1811" s="10" t="s">
        <v>5444</v>
      </c>
    </row>
    <row r="1812" spans="1:25" ht="14.4">
      <c r="A1812" s="137">
        <v>2023</v>
      </c>
      <c r="B1812" s="141" t="s">
        <v>1273</v>
      </c>
      <c r="C1812" s="137" t="s">
        <v>190</v>
      </c>
      <c r="D1812" s="137" t="s">
        <v>21</v>
      </c>
      <c r="E1812" s="137" t="s">
        <v>28</v>
      </c>
      <c r="F1812" s="87" t="s">
        <v>1272</v>
      </c>
      <c r="G1812" s="137" t="s">
        <v>20</v>
      </c>
      <c r="H1812" s="138">
        <v>23868422</v>
      </c>
      <c r="I1812" s="138">
        <v>-900000</v>
      </c>
      <c r="J1812" s="138">
        <v>79037717</v>
      </c>
      <c r="K1812" s="138">
        <v>81868544</v>
      </c>
      <c r="L1812" s="138">
        <v>89539663</v>
      </c>
      <c r="M1812" s="138">
        <v>86294661</v>
      </c>
      <c r="N1812" s="142"/>
      <c r="O1812" s="142">
        <v>32326385</v>
      </c>
      <c r="P1812" s="138">
        <v>4538475</v>
      </c>
      <c r="Q1812" s="138">
        <v>-62064868</v>
      </c>
      <c r="R1812" s="138">
        <v>286982081.90080321</v>
      </c>
      <c r="S1812" s="138">
        <v>224917213.90080321</v>
      </c>
      <c r="T1812" s="138">
        <v>9236848</v>
      </c>
      <c r="U1812" s="201"/>
      <c r="V1812" s="138">
        <v>9353896</v>
      </c>
      <c r="W1812" s="108">
        <v>-65061577</v>
      </c>
      <c r="X1812" s="51">
        <v>45268</v>
      </c>
      <c r="Y1812" s="132" t="s">
        <v>5444</v>
      </c>
    </row>
    <row r="1813" spans="1:25" ht="14.4">
      <c r="A1813" s="70">
        <v>2023</v>
      </c>
      <c r="B1813" s="71" t="s">
        <v>1271</v>
      </c>
      <c r="C1813" s="70" t="s">
        <v>190</v>
      </c>
      <c r="D1813" s="70" t="s">
        <v>21</v>
      </c>
      <c r="E1813" s="72" t="s">
        <v>96</v>
      </c>
      <c r="F1813" s="73" t="s">
        <v>1270</v>
      </c>
      <c r="G1813" s="70" t="s">
        <v>20</v>
      </c>
      <c r="H1813" s="108">
        <v>27419748</v>
      </c>
      <c r="I1813" s="108">
        <v>-35210</v>
      </c>
      <c r="J1813" s="108">
        <v>53324419</v>
      </c>
      <c r="K1813" s="108">
        <v>47812788</v>
      </c>
      <c r="L1813" s="108">
        <v>76765815</v>
      </c>
      <c r="M1813" s="108">
        <v>66379820</v>
      </c>
      <c r="N1813" s="107"/>
      <c r="O1813" s="67">
        <v>38370431</v>
      </c>
      <c r="P1813" s="108">
        <v>6044027</v>
      </c>
      <c r="Q1813" s="108">
        <v>-39855855</v>
      </c>
      <c r="R1813" s="108">
        <v>174934579.15316334</v>
      </c>
      <c r="S1813" s="108">
        <v>135078724.15316334</v>
      </c>
      <c r="T1813" s="108">
        <v>6469738</v>
      </c>
      <c r="U1813" s="201">
        <v>2341832</v>
      </c>
      <c r="V1813" s="108">
        <v>3358503</v>
      </c>
      <c r="W1813" s="108">
        <v>-9178102</v>
      </c>
      <c r="X1813" s="13">
        <v>45237</v>
      </c>
      <c r="Y1813" s="10" t="s">
        <v>5444</v>
      </c>
    </row>
    <row r="1814" spans="1:25" ht="14.4">
      <c r="A1814" s="70">
        <v>2023</v>
      </c>
      <c r="B1814" s="71" t="s">
        <v>1269</v>
      </c>
      <c r="C1814" s="70" t="s">
        <v>190</v>
      </c>
      <c r="D1814" s="70" t="s">
        <v>21</v>
      </c>
      <c r="E1814" s="72" t="s">
        <v>109</v>
      </c>
      <c r="F1814" s="73" t="s">
        <v>1268</v>
      </c>
      <c r="G1814" s="70" t="s">
        <v>20</v>
      </c>
      <c r="H1814" s="108">
        <v>12515247</v>
      </c>
      <c r="I1814" s="108">
        <v>-1200000</v>
      </c>
      <c r="J1814" s="108">
        <v>38073683</v>
      </c>
      <c r="K1814" s="108">
        <v>31093516</v>
      </c>
      <c r="L1814" s="108">
        <v>62426331</v>
      </c>
      <c r="M1814" s="108">
        <v>46672684</v>
      </c>
      <c r="N1814" s="67"/>
      <c r="O1814" s="67">
        <v>21038808</v>
      </c>
      <c r="P1814" s="108">
        <v>3370149</v>
      </c>
      <c r="Q1814" s="108">
        <v>-28921578</v>
      </c>
      <c r="R1814" s="108">
        <v>132492979.9563196</v>
      </c>
      <c r="S1814" s="108">
        <v>103571401.9563196</v>
      </c>
      <c r="T1814" s="108">
        <v>4324362</v>
      </c>
      <c r="U1814" s="201"/>
      <c r="V1814" s="108">
        <v>5896145</v>
      </c>
      <c r="W1814" s="108">
        <v>-21348640</v>
      </c>
      <c r="X1814" s="13">
        <v>45274</v>
      </c>
      <c r="Y1814" s="10" t="s">
        <v>5444</v>
      </c>
    </row>
    <row r="1815" spans="1:25" ht="14.4">
      <c r="A1815" s="137">
        <v>2023</v>
      </c>
      <c r="B1815" s="137" t="s">
        <v>2116</v>
      </c>
      <c r="C1815" s="137" t="s">
        <v>53</v>
      </c>
      <c r="D1815" s="137" t="s">
        <v>21</v>
      </c>
      <c r="E1815" s="77" t="s">
        <v>28</v>
      </c>
      <c r="F1815" s="151">
        <v>22804</v>
      </c>
      <c r="G1815" s="137" t="s">
        <v>20</v>
      </c>
      <c r="H1815" s="138">
        <v>33313696</v>
      </c>
      <c r="I1815" s="138">
        <v>-767130</v>
      </c>
      <c r="J1815" s="138">
        <v>124448832</v>
      </c>
      <c r="K1815" s="138">
        <v>244076945</v>
      </c>
      <c r="L1815" s="138">
        <v>307600345</v>
      </c>
      <c r="M1815" s="138">
        <v>132440265</v>
      </c>
      <c r="N1815" s="138"/>
      <c r="O1815" s="138">
        <v>65667341</v>
      </c>
      <c r="P1815" s="138">
        <v>11477085</v>
      </c>
      <c r="Q1815" s="138">
        <v>-302518486</v>
      </c>
      <c r="R1815" s="138">
        <v>992075295</v>
      </c>
      <c r="S1815" s="138">
        <v>689556809</v>
      </c>
      <c r="T1815" s="138">
        <v>35123638</v>
      </c>
      <c r="U1815" s="201"/>
      <c r="V1815" s="138"/>
      <c r="W1815" s="108">
        <v>-112995110</v>
      </c>
      <c r="X1815" s="51">
        <v>45275</v>
      </c>
      <c r="Y1815" s="132" t="s">
        <v>5444</v>
      </c>
    </row>
    <row r="1816" spans="1:25" ht="14.4">
      <c r="A1816" s="70">
        <v>2023</v>
      </c>
      <c r="B1816" s="71" t="s">
        <v>1267</v>
      </c>
      <c r="C1816" s="70" t="s">
        <v>190</v>
      </c>
      <c r="D1816" s="70" t="s">
        <v>21</v>
      </c>
      <c r="E1816" s="72" t="s">
        <v>28</v>
      </c>
      <c r="F1816" s="73" t="s">
        <v>1266</v>
      </c>
      <c r="G1816" s="70" t="s">
        <v>20</v>
      </c>
      <c r="H1816" s="108">
        <v>40175949</v>
      </c>
      <c r="I1816" s="108">
        <v>-33343</v>
      </c>
      <c r="J1816" s="108">
        <v>128878406</v>
      </c>
      <c r="K1816" s="108">
        <v>191808507</v>
      </c>
      <c r="L1816" s="108">
        <v>171714348</v>
      </c>
      <c r="M1816" s="108">
        <v>150531251</v>
      </c>
      <c r="N1816" s="107"/>
      <c r="O1816" s="67">
        <v>60832060</v>
      </c>
      <c r="P1816" s="108">
        <v>9026454</v>
      </c>
      <c r="Q1816" s="108">
        <v>-87587177</v>
      </c>
      <c r="R1816" s="108">
        <v>384060890.30576307</v>
      </c>
      <c r="S1816" s="108">
        <v>296473713.30576307</v>
      </c>
      <c r="T1816" s="108">
        <v>14430153</v>
      </c>
      <c r="U1816" s="201"/>
      <c r="V1816" s="108">
        <v>17327849</v>
      </c>
      <c r="W1816" s="108">
        <v>-94512531</v>
      </c>
      <c r="X1816" s="13">
        <v>45273</v>
      </c>
      <c r="Y1816" s="10" t="s">
        <v>5444</v>
      </c>
    </row>
    <row r="1817" spans="1:25" ht="14.4">
      <c r="A1817" s="137">
        <v>2023</v>
      </c>
      <c r="B1817" s="141" t="s">
        <v>1265</v>
      </c>
      <c r="C1817" s="137" t="s">
        <v>190</v>
      </c>
      <c r="D1817" s="137" t="s">
        <v>21</v>
      </c>
      <c r="E1817" s="137" t="s">
        <v>28</v>
      </c>
      <c r="F1817" s="87" t="s">
        <v>1264</v>
      </c>
      <c r="G1817" s="137" t="s">
        <v>20</v>
      </c>
      <c r="H1817" s="138">
        <v>48678519</v>
      </c>
      <c r="I1817" s="138">
        <v>-4240791</v>
      </c>
      <c r="J1817" s="138">
        <v>273756345</v>
      </c>
      <c r="K1817" s="138">
        <v>203913510</v>
      </c>
      <c r="L1817" s="138">
        <v>343354677</v>
      </c>
      <c r="M1817" s="138">
        <v>318785353</v>
      </c>
      <c r="N1817" s="138"/>
      <c r="O1817" s="138">
        <v>95002116</v>
      </c>
      <c r="P1817" s="138">
        <v>17147579</v>
      </c>
      <c r="Q1817" s="138">
        <v>-190066622</v>
      </c>
      <c r="R1817" s="138">
        <v>866535773.33333349</v>
      </c>
      <c r="S1817" s="138">
        <v>676469151.33333349</v>
      </c>
      <c r="T1817" s="138">
        <v>29798512</v>
      </c>
      <c r="U1817" s="201">
        <v>-7998.8654646324549</v>
      </c>
      <c r="V1817" s="138">
        <v>35252548.134535365</v>
      </c>
      <c r="W1817" s="108">
        <v>-154390317</v>
      </c>
      <c r="X1817" s="140">
        <v>45337</v>
      </c>
      <c r="Y1817" s="132" t="s">
        <v>60</v>
      </c>
    </row>
    <row r="1818" spans="1:25" ht="14.4">
      <c r="A1818" s="137">
        <v>2023</v>
      </c>
      <c r="B1818" s="141" t="s">
        <v>1263</v>
      </c>
      <c r="C1818" s="137" t="s">
        <v>190</v>
      </c>
      <c r="D1818" s="137" t="s">
        <v>21</v>
      </c>
      <c r="E1818" s="137" t="s">
        <v>164</v>
      </c>
      <c r="F1818" s="87" t="s">
        <v>1262</v>
      </c>
      <c r="G1818" s="137" t="s">
        <v>20</v>
      </c>
      <c r="H1818" s="138">
        <v>2528964</v>
      </c>
      <c r="I1818" s="138"/>
      <c r="J1818" s="138">
        <v>17524490</v>
      </c>
      <c r="K1818" s="138">
        <v>1779029</v>
      </c>
      <c r="L1818" s="138">
        <v>21243823</v>
      </c>
      <c r="M1818" s="138">
        <v>19498186</v>
      </c>
      <c r="N1818" s="142">
        <v>6756163</v>
      </c>
      <c r="O1818" s="138"/>
      <c r="P1818" s="138">
        <v>2394387</v>
      </c>
      <c r="Q1818" s="138">
        <v>-12216940</v>
      </c>
      <c r="R1818" s="138">
        <v>52444806.315433979</v>
      </c>
      <c r="S1818" s="138">
        <v>40227866.315433979</v>
      </c>
      <c r="T1818" s="138">
        <v>1590092</v>
      </c>
      <c r="U1818" s="201"/>
      <c r="V1818" s="138"/>
      <c r="W1818" s="108">
        <v>-8134764</v>
      </c>
      <c r="X1818" s="140">
        <v>45348</v>
      </c>
      <c r="Y1818" s="132" t="s">
        <v>60</v>
      </c>
    </row>
    <row r="1819" spans="1:25" ht="14.4">
      <c r="A1819" s="70">
        <v>2023</v>
      </c>
      <c r="B1819" s="71" t="s">
        <v>1261</v>
      </c>
      <c r="C1819" s="70" t="s">
        <v>190</v>
      </c>
      <c r="D1819" s="70" t="s">
        <v>21</v>
      </c>
      <c r="E1819" s="72" t="s">
        <v>118</v>
      </c>
      <c r="F1819" s="73" t="s">
        <v>1260</v>
      </c>
      <c r="G1819" s="70" t="s">
        <v>20</v>
      </c>
      <c r="H1819" s="108">
        <v>51564545</v>
      </c>
      <c r="I1819" s="108">
        <v>-7758157</v>
      </c>
      <c r="J1819" s="108">
        <v>197804568</v>
      </c>
      <c r="K1819" s="108">
        <v>134982416</v>
      </c>
      <c r="L1819" s="108">
        <v>255891401</v>
      </c>
      <c r="M1819" s="108">
        <v>228477834</v>
      </c>
      <c r="N1819" s="108"/>
      <c r="O1819" s="108">
        <v>87765176</v>
      </c>
      <c r="P1819" s="108">
        <v>10583350</v>
      </c>
      <c r="Q1819" s="108">
        <v>-138736100</v>
      </c>
      <c r="R1819" s="108">
        <v>641882546</v>
      </c>
      <c r="S1819" s="108">
        <v>503146446</v>
      </c>
      <c r="T1819" s="108">
        <v>22578526</v>
      </c>
      <c r="U1819" s="201">
        <v>-6160</v>
      </c>
      <c r="V1819" s="108">
        <v>18693139</v>
      </c>
      <c r="W1819" s="108">
        <v>-85607980</v>
      </c>
      <c r="X1819" s="32">
        <v>45355</v>
      </c>
      <c r="Y1819" s="10" t="s">
        <v>5444</v>
      </c>
    </row>
    <row r="1820" spans="1:25" ht="14.4">
      <c r="A1820" s="70">
        <v>2023</v>
      </c>
      <c r="B1820" s="70" t="s">
        <v>1926</v>
      </c>
      <c r="C1820" s="70" t="s">
        <v>53</v>
      </c>
      <c r="D1820" s="70" t="s">
        <v>21</v>
      </c>
      <c r="E1820" s="78" t="s">
        <v>127</v>
      </c>
      <c r="F1820" s="73">
        <v>23042</v>
      </c>
      <c r="G1820" s="70" t="s">
        <v>20</v>
      </c>
      <c r="H1820" s="108">
        <v>11141436</v>
      </c>
      <c r="I1820" s="108">
        <v>-3920000</v>
      </c>
      <c r="J1820" s="108">
        <v>43025255</v>
      </c>
      <c r="K1820" s="108">
        <v>26936519</v>
      </c>
      <c r="L1820" s="108">
        <v>87583748</v>
      </c>
      <c r="M1820" s="108">
        <v>48236309</v>
      </c>
      <c r="N1820" s="107"/>
      <c r="O1820" s="108">
        <v>6819589</v>
      </c>
      <c r="P1820" s="108">
        <v>1713884</v>
      </c>
      <c r="Q1820" s="108">
        <v>-67793160</v>
      </c>
      <c r="R1820" s="108">
        <v>212992120</v>
      </c>
      <c r="S1820" s="108">
        <v>145198960</v>
      </c>
      <c r="T1820" s="108">
        <v>7089540</v>
      </c>
      <c r="U1820" s="201"/>
      <c r="V1820" s="108"/>
      <c r="W1820" s="108">
        <v>-14434589</v>
      </c>
      <c r="X1820" s="32">
        <v>45310</v>
      </c>
      <c r="Y1820" s="10" t="s">
        <v>60</v>
      </c>
    </row>
    <row r="1821" spans="1:25" ht="14.4">
      <c r="A1821" s="137">
        <v>2023</v>
      </c>
      <c r="B1821" s="141" t="s">
        <v>1259</v>
      </c>
      <c r="C1821" s="137" t="s">
        <v>190</v>
      </c>
      <c r="D1821" s="137" t="s">
        <v>21</v>
      </c>
      <c r="E1821" s="137" t="s">
        <v>127</v>
      </c>
      <c r="F1821" s="87" t="s">
        <v>1258</v>
      </c>
      <c r="G1821" s="137" t="s">
        <v>20</v>
      </c>
      <c r="H1821" s="138">
        <v>37234171</v>
      </c>
      <c r="I1821" s="138">
        <v>-61468</v>
      </c>
      <c r="J1821" s="138">
        <v>59841477</v>
      </c>
      <c r="K1821" s="138">
        <v>100184201</v>
      </c>
      <c r="L1821" s="138">
        <v>85719339</v>
      </c>
      <c r="M1821" s="138">
        <v>73133486</v>
      </c>
      <c r="N1821" s="142">
        <v>45482763</v>
      </c>
      <c r="O1821" s="138"/>
      <c r="P1821" s="138">
        <v>7247788</v>
      </c>
      <c r="Q1821" s="138">
        <v>-42368524</v>
      </c>
      <c r="R1821" s="138">
        <v>182048804.55645621</v>
      </c>
      <c r="S1821" s="138">
        <v>139680280.55645621</v>
      </c>
      <c r="T1821" s="138">
        <v>5519293</v>
      </c>
      <c r="U1821" s="201"/>
      <c r="V1821" s="138">
        <v>9044071</v>
      </c>
      <c r="W1821" s="108">
        <v>-36297828</v>
      </c>
      <c r="X1821" s="140">
        <v>45316</v>
      </c>
      <c r="Y1821" s="132" t="s">
        <v>60</v>
      </c>
    </row>
    <row r="1822" spans="1:25" ht="14.4">
      <c r="A1822" s="143">
        <v>2023</v>
      </c>
      <c r="B1822" s="152" t="s">
        <v>1257</v>
      </c>
      <c r="C1822" s="143" t="s">
        <v>190</v>
      </c>
      <c r="D1822" s="143" t="s">
        <v>21</v>
      </c>
      <c r="E1822" s="143" t="s">
        <v>76</v>
      </c>
      <c r="F1822" s="144" t="s">
        <v>1256</v>
      </c>
      <c r="G1822" s="143" t="s">
        <v>20</v>
      </c>
      <c r="H1822" s="145">
        <v>12312138</v>
      </c>
      <c r="I1822" s="153">
        <v>-14925</v>
      </c>
      <c r="J1822" s="153">
        <v>42130020</v>
      </c>
      <c r="K1822" s="153">
        <v>165140</v>
      </c>
      <c r="L1822" s="145">
        <v>45669328</v>
      </c>
      <c r="M1822" s="153">
        <v>44695642</v>
      </c>
      <c r="N1822" s="142">
        <v>17366419</v>
      </c>
      <c r="O1822" s="138"/>
      <c r="P1822" s="153">
        <v>2762491</v>
      </c>
      <c r="Q1822" s="145">
        <v>-30629923</v>
      </c>
      <c r="R1822" s="145">
        <v>143317384.27333111</v>
      </c>
      <c r="S1822" s="145">
        <v>112687461.27333111</v>
      </c>
      <c r="T1822" s="145">
        <v>4323878</v>
      </c>
      <c r="U1822" s="198"/>
      <c r="V1822" s="145"/>
      <c r="W1822" s="110">
        <v>-11287223</v>
      </c>
      <c r="X1822" s="150">
        <v>45345</v>
      </c>
      <c r="Y1822" s="132" t="s">
        <v>60</v>
      </c>
    </row>
    <row r="1823" spans="1:25" ht="14.4">
      <c r="A1823" s="70">
        <v>2023</v>
      </c>
      <c r="B1823" s="71" t="s">
        <v>1255</v>
      </c>
      <c r="C1823" s="70" t="s">
        <v>190</v>
      </c>
      <c r="D1823" s="70" t="s">
        <v>21</v>
      </c>
      <c r="E1823" s="72" t="s">
        <v>98</v>
      </c>
      <c r="F1823" s="73" t="s">
        <v>1254</v>
      </c>
      <c r="G1823" s="70" t="s">
        <v>20</v>
      </c>
      <c r="H1823" s="108">
        <v>33696084</v>
      </c>
      <c r="I1823" s="108"/>
      <c r="J1823" s="108">
        <v>135312452</v>
      </c>
      <c r="K1823" s="108">
        <v>157128113</v>
      </c>
      <c r="L1823" s="108">
        <v>187748244</v>
      </c>
      <c r="M1823" s="108">
        <v>157626468</v>
      </c>
      <c r="N1823" s="108"/>
      <c r="O1823" s="108">
        <v>59209562</v>
      </c>
      <c r="P1823" s="108">
        <v>11041824</v>
      </c>
      <c r="Q1823" s="108">
        <v>-91751481</v>
      </c>
      <c r="R1823" s="108">
        <v>429461037</v>
      </c>
      <c r="S1823" s="108">
        <v>337709556</v>
      </c>
      <c r="T1823" s="108">
        <v>14798913</v>
      </c>
      <c r="U1823" s="201"/>
      <c r="V1823" s="108">
        <v>17715094</v>
      </c>
      <c r="W1823" s="108">
        <v>-120119893</v>
      </c>
      <c r="X1823" s="32">
        <v>45349</v>
      </c>
      <c r="Y1823" s="10" t="s">
        <v>5782</v>
      </c>
    </row>
    <row r="1824" spans="1:25" ht="14.4">
      <c r="A1824" s="70">
        <v>2023</v>
      </c>
      <c r="B1824" s="71" t="s">
        <v>1253</v>
      </c>
      <c r="C1824" s="70" t="s">
        <v>190</v>
      </c>
      <c r="D1824" s="70" t="s">
        <v>21</v>
      </c>
      <c r="E1824" s="72" t="s">
        <v>123</v>
      </c>
      <c r="F1824" s="73" t="s">
        <v>1252</v>
      </c>
      <c r="G1824" s="70" t="s">
        <v>20</v>
      </c>
      <c r="H1824" s="108">
        <v>4884384</v>
      </c>
      <c r="I1824" s="108">
        <v>-118220</v>
      </c>
      <c r="J1824" s="108">
        <v>15671465</v>
      </c>
      <c r="K1824" s="108">
        <v>161262</v>
      </c>
      <c r="L1824" s="108">
        <v>22943794</v>
      </c>
      <c r="M1824" s="108">
        <v>19035617</v>
      </c>
      <c r="N1824" s="107"/>
      <c r="O1824" s="67">
        <v>9450363</v>
      </c>
      <c r="P1824" s="108">
        <v>1555691</v>
      </c>
      <c r="Q1824" s="108">
        <v>-14405837</v>
      </c>
      <c r="R1824" s="108">
        <v>62328986.684514597</v>
      </c>
      <c r="S1824" s="108">
        <v>47923149.684514597</v>
      </c>
      <c r="T1824" s="108">
        <v>2210028</v>
      </c>
      <c r="U1824" s="201"/>
      <c r="V1824" s="108"/>
      <c r="W1824" s="108">
        <v>-3059066</v>
      </c>
      <c r="X1824" s="32">
        <v>45349</v>
      </c>
      <c r="Y1824" s="10" t="s">
        <v>60</v>
      </c>
    </row>
    <row r="1825" spans="1:25" ht="14.4">
      <c r="A1825" s="82">
        <v>2023</v>
      </c>
      <c r="B1825" s="70" t="s">
        <v>2118</v>
      </c>
      <c r="C1825" s="70" t="s">
        <v>53</v>
      </c>
      <c r="D1825" s="70" t="s">
        <v>21</v>
      </c>
      <c r="E1825" s="91" t="s">
        <v>149</v>
      </c>
      <c r="F1825" s="91" t="s">
        <v>5488</v>
      </c>
      <c r="G1825" s="70" t="s">
        <v>20</v>
      </c>
      <c r="H1825" s="108">
        <v>3839699</v>
      </c>
      <c r="I1825" s="108"/>
      <c r="J1825" s="67">
        <v>5168112</v>
      </c>
      <c r="K1825" s="108">
        <v>8300908</v>
      </c>
      <c r="L1825" s="108">
        <v>17025566</v>
      </c>
      <c r="M1825" s="67">
        <v>5326480</v>
      </c>
      <c r="N1825" s="108">
        <v>4806813</v>
      </c>
      <c r="O1825" s="108"/>
      <c r="P1825" s="67">
        <v>685394</v>
      </c>
      <c r="Q1825" s="108">
        <v>-6730593</v>
      </c>
      <c r="R1825" s="108">
        <v>27175220.075404853</v>
      </c>
      <c r="S1825" s="108">
        <v>20444627.075404853</v>
      </c>
      <c r="T1825" s="108">
        <v>825343</v>
      </c>
      <c r="U1825" s="201"/>
      <c r="V1825" s="108"/>
      <c r="W1825" s="67">
        <v>1430966</v>
      </c>
      <c r="X1825" s="32">
        <v>45349</v>
      </c>
      <c r="Y1825" s="10" t="s">
        <v>60</v>
      </c>
    </row>
    <row r="1826" spans="1:25" ht="14.4">
      <c r="A1826" s="137">
        <v>2023</v>
      </c>
      <c r="B1826" s="141" t="s">
        <v>1251</v>
      </c>
      <c r="C1826" s="137" t="s">
        <v>190</v>
      </c>
      <c r="D1826" s="137" t="s">
        <v>21</v>
      </c>
      <c r="E1826" s="137" t="s">
        <v>149</v>
      </c>
      <c r="F1826" s="87" t="s">
        <v>1250</v>
      </c>
      <c r="G1826" s="137" t="s">
        <v>20</v>
      </c>
      <c r="H1826" s="138">
        <v>16140090</v>
      </c>
      <c r="I1826" s="138">
        <v>-514211</v>
      </c>
      <c r="J1826" s="138">
        <v>43280009</v>
      </c>
      <c r="K1826" s="138">
        <v>31343996</v>
      </c>
      <c r="L1826" s="138">
        <v>57375803</v>
      </c>
      <c r="M1826" s="138">
        <v>51766245</v>
      </c>
      <c r="N1826" s="138"/>
      <c r="O1826" s="142">
        <v>27600263</v>
      </c>
      <c r="P1826" s="138">
        <v>5202906</v>
      </c>
      <c r="Q1826" s="138">
        <v>-29604142</v>
      </c>
      <c r="R1826" s="138">
        <v>131720432.28070177</v>
      </c>
      <c r="S1826" s="138">
        <v>102116290.28070177</v>
      </c>
      <c r="T1826" s="138">
        <v>4602183</v>
      </c>
      <c r="U1826" s="201">
        <v>-1134.3510996631662</v>
      </c>
      <c r="V1826" s="138">
        <v>8526035.6489003375</v>
      </c>
      <c r="W1826" s="108">
        <v>-16093013</v>
      </c>
      <c r="X1826" s="140">
        <v>45296</v>
      </c>
      <c r="Y1826" s="132" t="s">
        <v>60</v>
      </c>
    </row>
    <row r="1827" spans="1:25" ht="14.4">
      <c r="A1827" s="137">
        <v>2023</v>
      </c>
      <c r="B1827" s="141" t="s">
        <v>1249</v>
      </c>
      <c r="C1827" s="137" t="s">
        <v>190</v>
      </c>
      <c r="D1827" s="137" t="s">
        <v>21</v>
      </c>
      <c r="E1827" s="137" t="s">
        <v>151</v>
      </c>
      <c r="F1827" s="87" t="s">
        <v>1248</v>
      </c>
      <c r="G1827" s="137" t="s">
        <v>20</v>
      </c>
      <c r="H1827" s="138">
        <v>10467079</v>
      </c>
      <c r="I1827" s="138">
        <v>-5250000</v>
      </c>
      <c r="J1827" s="138">
        <v>47210913</v>
      </c>
      <c r="K1827" s="138">
        <v>13768703</v>
      </c>
      <c r="L1827" s="138">
        <v>67238233</v>
      </c>
      <c r="M1827" s="138">
        <v>61155060</v>
      </c>
      <c r="N1827" s="138">
        <v>21096173</v>
      </c>
      <c r="O1827" s="138"/>
      <c r="P1827" s="138">
        <v>2405062</v>
      </c>
      <c r="Q1827" s="138">
        <v>-26943000</v>
      </c>
      <c r="R1827" s="138">
        <v>142620096</v>
      </c>
      <c r="S1827" s="138">
        <v>115677096</v>
      </c>
      <c r="T1827" s="138">
        <v>3676038</v>
      </c>
      <c r="U1827" s="201">
        <v>6545034</v>
      </c>
      <c r="V1827" s="138">
        <v>8802719</v>
      </c>
      <c r="W1827" s="108">
        <v>-3609374</v>
      </c>
      <c r="X1827" s="140">
        <v>45331</v>
      </c>
      <c r="Y1827" s="132" t="s">
        <v>60</v>
      </c>
    </row>
    <row r="1828" spans="1:25" ht="14.4">
      <c r="A1828" s="137">
        <v>2023</v>
      </c>
      <c r="B1828" s="137" t="s">
        <v>1925</v>
      </c>
      <c r="C1828" s="137" t="s">
        <v>53</v>
      </c>
      <c r="D1828" s="137" t="s">
        <v>21</v>
      </c>
      <c r="E1828" s="76" t="s">
        <v>90</v>
      </c>
      <c r="F1828" s="87">
        <v>23182</v>
      </c>
      <c r="G1828" s="137" t="s">
        <v>20</v>
      </c>
      <c r="H1828" s="138">
        <v>50060491</v>
      </c>
      <c r="I1828" s="138">
        <v>-3838556</v>
      </c>
      <c r="J1828" s="138">
        <v>127871265</v>
      </c>
      <c r="K1828" s="138">
        <v>154441113</v>
      </c>
      <c r="L1828" s="138">
        <v>262712401</v>
      </c>
      <c r="M1828" s="138">
        <v>130141736</v>
      </c>
      <c r="N1828" s="139"/>
      <c r="O1828" s="142">
        <v>55498160</v>
      </c>
      <c r="P1828" s="138">
        <v>12714239</v>
      </c>
      <c r="Q1828" s="138">
        <v>-232689372</v>
      </c>
      <c r="R1828" s="138">
        <v>784520601</v>
      </c>
      <c r="S1828" s="138">
        <v>551831229</v>
      </c>
      <c r="T1828" s="138">
        <v>25136356</v>
      </c>
      <c r="U1828" s="201">
        <v>2010678</v>
      </c>
      <c r="V1828" s="138">
        <v>2093259</v>
      </c>
      <c r="W1828" s="108">
        <v>-42157641</v>
      </c>
      <c r="X1828" s="140">
        <v>45348</v>
      </c>
      <c r="Y1828" s="132" t="s">
        <v>60</v>
      </c>
    </row>
    <row r="1829" spans="1:25" ht="14.4">
      <c r="A1829" s="137">
        <v>2023</v>
      </c>
      <c r="B1829" s="141" t="s">
        <v>1247</v>
      </c>
      <c r="C1829" s="137" t="s">
        <v>190</v>
      </c>
      <c r="D1829" s="137" t="s">
        <v>21</v>
      </c>
      <c r="E1829" s="137" t="s">
        <v>90</v>
      </c>
      <c r="F1829" s="87" t="s">
        <v>1246</v>
      </c>
      <c r="G1829" s="137" t="s">
        <v>20</v>
      </c>
      <c r="H1829" s="138">
        <v>63137309</v>
      </c>
      <c r="I1829" s="138">
        <v>-4655892</v>
      </c>
      <c r="J1829" s="138">
        <v>291283590</v>
      </c>
      <c r="K1829" s="138">
        <v>270055312</v>
      </c>
      <c r="L1829" s="138">
        <v>409881014</v>
      </c>
      <c r="M1829" s="138">
        <v>332276928</v>
      </c>
      <c r="N1829" s="138">
        <v>133637382</v>
      </c>
      <c r="O1829" s="138"/>
      <c r="P1829" s="138">
        <v>51682792</v>
      </c>
      <c r="Q1829" s="138">
        <v>-206869000</v>
      </c>
      <c r="R1829" s="138">
        <v>902667468.76055408</v>
      </c>
      <c r="S1829" s="138">
        <v>695798468.76055408</v>
      </c>
      <c r="T1829" s="138">
        <v>32908431</v>
      </c>
      <c r="U1829" s="201">
        <v>3513141</v>
      </c>
      <c r="V1829" s="138">
        <v>73088323</v>
      </c>
      <c r="W1829" s="108">
        <v>-218387301</v>
      </c>
      <c r="X1829" s="140">
        <v>45308</v>
      </c>
      <c r="Y1829" s="132" t="s">
        <v>5444</v>
      </c>
    </row>
    <row r="1830" spans="1:25" ht="14.4">
      <c r="A1830" s="137">
        <v>2023</v>
      </c>
      <c r="B1830" s="141" t="s">
        <v>1245</v>
      </c>
      <c r="C1830" s="137" t="s">
        <v>190</v>
      </c>
      <c r="D1830" s="137" t="s">
        <v>21</v>
      </c>
      <c r="E1830" s="137" t="s">
        <v>368</v>
      </c>
      <c r="F1830" s="87" t="s">
        <v>1244</v>
      </c>
      <c r="G1830" s="137" t="s">
        <v>20</v>
      </c>
      <c r="H1830" s="138">
        <v>7181843</v>
      </c>
      <c r="I1830" s="138"/>
      <c r="J1830" s="138">
        <v>20061542</v>
      </c>
      <c r="K1830" s="138">
        <v>2033902</v>
      </c>
      <c r="L1830" s="138">
        <v>24851423</v>
      </c>
      <c r="M1830" s="138">
        <v>23517568</v>
      </c>
      <c r="N1830" s="139"/>
      <c r="O1830" s="142">
        <v>10367354</v>
      </c>
      <c r="P1830" s="138">
        <v>1110964</v>
      </c>
      <c r="Q1830" s="138">
        <v>-15958428</v>
      </c>
      <c r="R1830" s="138">
        <v>64455884.189398155</v>
      </c>
      <c r="S1830" s="138">
        <v>48497456.189398155</v>
      </c>
      <c r="T1830" s="138">
        <v>2301124</v>
      </c>
      <c r="U1830" s="201"/>
      <c r="V1830" s="138">
        <v>1150238</v>
      </c>
      <c r="W1830" s="108">
        <v>-5588307</v>
      </c>
      <c r="X1830" s="140">
        <v>45345</v>
      </c>
      <c r="Y1830" s="132" t="s">
        <v>5444</v>
      </c>
    </row>
    <row r="1831" spans="1:25" ht="14.4">
      <c r="A1831" s="70">
        <v>2023</v>
      </c>
      <c r="B1831" s="71" t="s">
        <v>1243</v>
      </c>
      <c r="C1831" s="70" t="s">
        <v>190</v>
      </c>
      <c r="D1831" s="70" t="s">
        <v>21</v>
      </c>
      <c r="E1831" s="72" t="s">
        <v>28</v>
      </c>
      <c r="F1831" s="73" t="s">
        <v>1242</v>
      </c>
      <c r="G1831" s="70" t="s">
        <v>20</v>
      </c>
      <c r="H1831" s="108">
        <v>18335195</v>
      </c>
      <c r="I1831" s="108">
        <v>-1500000</v>
      </c>
      <c r="J1831" s="108">
        <v>102889638</v>
      </c>
      <c r="K1831" s="108">
        <v>18106004</v>
      </c>
      <c r="L1831" s="108">
        <v>118814254</v>
      </c>
      <c r="M1831" s="108">
        <v>111773058</v>
      </c>
      <c r="N1831" s="108"/>
      <c r="O1831" s="67">
        <v>24560455</v>
      </c>
      <c r="P1831" s="108">
        <v>5453370</v>
      </c>
      <c r="Q1831" s="108">
        <v>-68133824</v>
      </c>
      <c r="R1831" s="108">
        <v>305432331.75438601</v>
      </c>
      <c r="S1831" s="108">
        <v>237298507.75438601</v>
      </c>
      <c r="T1831" s="108">
        <v>11560842</v>
      </c>
      <c r="U1831" s="201">
        <v>-2688.9270853972653</v>
      </c>
      <c r="V1831" s="108">
        <v>13489060.072914602</v>
      </c>
      <c r="W1831" s="108">
        <v>-50570469</v>
      </c>
      <c r="X1831" s="32">
        <v>45307</v>
      </c>
      <c r="Y1831" s="10" t="s">
        <v>5444</v>
      </c>
    </row>
    <row r="1832" spans="1:25" ht="14.4">
      <c r="A1832" s="70">
        <v>2023</v>
      </c>
      <c r="B1832" s="71" t="s">
        <v>1241</v>
      </c>
      <c r="C1832" s="70" t="s">
        <v>190</v>
      </c>
      <c r="D1832" s="70" t="s">
        <v>21</v>
      </c>
      <c r="E1832" s="72" t="s">
        <v>28</v>
      </c>
      <c r="F1832" s="73" t="s">
        <v>1240</v>
      </c>
      <c r="G1832" s="70" t="s">
        <v>20</v>
      </c>
      <c r="H1832" s="108">
        <v>8554290</v>
      </c>
      <c r="I1832" s="108">
        <v>-918</v>
      </c>
      <c r="J1832" s="108">
        <v>39474397</v>
      </c>
      <c r="K1832" s="108">
        <v>47994368</v>
      </c>
      <c r="L1832" s="108">
        <v>48893093</v>
      </c>
      <c r="M1832" s="108">
        <v>43119811</v>
      </c>
      <c r="N1832" s="108"/>
      <c r="O1832" s="108">
        <v>15995784</v>
      </c>
      <c r="P1832" s="108">
        <v>3487256</v>
      </c>
      <c r="Q1832" s="108">
        <v>-26541913</v>
      </c>
      <c r="R1832" s="108">
        <v>115891512</v>
      </c>
      <c r="S1832" s="108">
        <v>89349599</v>
      </c>
      <c r="T1832" s="108">
        <v>4226779</v>
      </c>
      <c r="U1832" s="201">
        <v>288141</v>
      </c>
      <c r="V1832" s="108">
        <v>5537498</v>
      </c>
      <c r="W1832" s="108">
        <v>-12978910</v>
      </c>
      <c r="X1832" s="13">
        <v>45271</v>
      </c>
      <c r="Y1832" s="10" t="s">
        <v>5444</v>
      </c>
    </row>
    <row r="1833" spans="1:25" ht="14.4">
      <c r="A1833" s="70">
        <v>2023</v>
      </c>
      <c r="B1833" s="70" t="s">
        <v>1924</v>
      </c>
      <c r="C1833" s="70" t="s">
        <v>53</v>
      </c>
      <c r="D1833" s="70" t="s">
        <v>21</v>
      </c>
      <c r="E1833" s="78" t="s">
        <v>109</v>
      </c>
      <c r="F1833" s="73">
        <v>23616</v>
      </c>
      <c r="G1833" s="70" t="s">
        <v>20</v>
      </c>
      <c r="H1833" s="108">
        <v>13691266</v>
      </c>
      <c r="I1833" s="108"/>
      <c r="J1833" s="108">
        <v>7594518</v>
      </c>
      <c r="K1833" s="108">
        <v>15752262</v>
      </c>
      <c r="L1833" s="108">
        <v>24385717</v>
      </c>
      <c r="M1833" s="108">
        <v>13622643</v>
      </c>
      <c r="N1833" s="107"/>
      <c r="O1833" s="67">
        <v>11257660</v>
      </c>
      <c r="P1833" s="108">
        <v>395777</v>
      </c>
      <c r="Q1833" s="108">
        <v>-1610395</v>
      </c>
      <c r="R1833" s="108">
        <v>10679011.93633952</v>
      </c>
      <c r="S1833" s="108">
        <v>9068616.9363395199</v>
      </c>
      <c r="T1833" s="108">
        <v>679938</v>
      </c>
      <c r="U1833" s="201"/>
      <c r="V1833" s="108"/>
      <c r="W1833" s="108">
        <v>12558909</v>
      </c>
      <c r="X1833" s="13">
        <v>45264</v>
      </c>
      <c r="Y1833" s="10" t="s">
        <v>5784</v>
      </c>
    </row>
    <row r="1834" spans="1:25" ht="14.4">
      <c r="A1834" s="137">
        <v>2023</v>
      </c>
      <c r="B1834" s="137" t="s">
        <v>1239</v>
      </c>
      <c r="C1834" s="137" t="s">
        <v>190</v>
      </c>
      <c r="D1834" s="137" t="s">
        <v>21</v>
      </c>
      <c r="E1834" s="137" t="s">
        <v>149</v>
      </c>
      <c r="F1834" s="87" t="s">
        <v>1238</v>
      </c>
      <c r="G1834" s="137" t="s">
        <v>20</v>
      </c>
      <c r="H1834" s="138">
        <v>10994899</v>
      </c>
      <c r="I1834" s="138">
        <v>-423436</v>
      </c>
      <c r="J1834" s="138">
        <v>52524080</v>
      </c>
      <c r="K1834" s="138">
        <v>12654677</v>
      </c>
      <c r="L1834" s="138">
        <v>64113130</v>
      </c>
      <c r="M1834" s="138">
        <v>61022208</v>
      </c>
      <c r="N1834" s="139"/>
      <c r="O1834" s="142">
        <v>25110783</v>
      </c>
      <c r="P1834" s="138">
        <v>6800551</v>
      </c>
      <c r="Q1834" s="138">
        <v>-30909776</v>
      </c>
      <c r="R1834" s="138">
        <v>136664675.32055801</v>
      </c>
      <c r="S1834" s="138">
        <v>105754899.32055801</v>
      </c>
      <c r="T1834" s="138">
        <v>5309858</v>
      </c>
      <c r="U1834" s="201"/>
      <c r="V1834" s="138">
        <v>8488821</v>
      </c>
      <c r="W1834" s="108">
        <v>-17512279</v>
      </c>
      <c r="X1834" s="51">
        <v>45274</v>
      </c>
      <c r="Y1834" s="132" t="s">
        <v>60</v>
      </c>
    </row>
    <row r="1835" spans="1:25" ht="14.4">
      <c r="A1835" s="70">
        <v>2023</v>
      </c>
      <c r="B1835" s="70" t="s">
        <v>2120</v>
      </c>
      <c r="C1835" s="70" t="s">
        <v>53</v>
      </c>
      <c r="D1835" s="70" t="s">
        <v>21</v>
      </c>
      <c r="E1835" s="72" t="s">
        <v>127</v>
      </c>
      <c r="F1835" s="79" t="s">
        <v>5517</v>
      </c>
      <c r="G1835" s="70" t="s">
        <v>20</v>
      </c>
      <c r="H1835" s="108">
        <v>669676</v>
      </c>
      <c r="I1835" s="108"/>
      <c r="J1835" s="108">
        <v>1399814</v>
      </c>
      <c r="K1835" s="108">
        <v>4102905</v>
      </c>
      <c r="L1835" s="108">
        <v>2800406</v>
      </c>
      <c r="M1835" s="108">
        <v>1379004</v>
      </c>
      <c r="N1835" s="108"/>
      <c r="O1835" s="108">
        <v>642003</v>
      </c>
      <c r="P1835" s="108">
        <v>397414</v>
      </c>
      <c r="Q1835" s="108"/>
      <c r="R1835" s="108"/>
      <c r="S1835" s="108"/>
      <c r="T1835" s="108"/>
      <c r="U1835" s="201"/>
      <c r="V1835" s="108"/>
      <c r="W1835" s="108">
        <v>735406</v>
      </c>
      <c r="X1835" s="13">
        <v>45274</v>
      </c>
      <c r="Y1835" s="10" t="s">
        <v>5444</v>
      </c>
    </row>
    <row r="1836" spans="1:25" ht="14.4">
      <c r="A1836" s="95">
        <v>2023</v>
      </c>
      <c r="B1836" s="86" t="s">
        <v>1237</v>
      </c>
      <c r="C1836" s="95" t="s">
        <v>190</v>
      </c>
      <c r="D1836" s="95" t="s">
        <v>21</v>
      </c>
      <c r="E1836" s="96" t="s">
        <v>127</v>
      </c>
      <c r="F1836" s="99" t="s">
        <v>1236</v>
      </c>
      <c r="G1836" s="95" t="s">
        <v>20</v>
      </c>
      <c r="H1836" s="109">
        <v>3629460</v>
      </c>
      <c r="I1836" s="110">
        <v>-460000</v>
      </c>
      <c r="J1836" s="110">
        <v>7316057</v>
      </c>
      <c r="K1836" s="110">
        <v>204029</v>
      </c>
      <c r="L1836" s="109">
        <v>9168098</v>
      </c>
      <c r="M1836" s="110">
        <v>8877176</v>
      </c>
      <c r="N1836" s="107"/>
      <c r="O1836" s="67">
        <v>6722556</v>
      </c>
      <c r="P1836" s="110">
        <v>1704213</v>
      </c>
      <c r="Q1836" s="109">
        <v>-4727020</v>
      </c>
      <c r="R1836" s="109">
        <v>21594005.636184305</v>
      </c>
      <c r="S1836" s="109">
        <v>16866985.636184305</v>
      </c>
      <c r="T1836" s="109">
        <v>696320</v>
      </c>
      <c r="U1836" s="198"/>
      <c r="V1836" s="110">
        <v>578474</v>
      </c>
      <c r="W1836" s="110">
        <v>-195081</v>
      </c>
      <c r="X1836" s="13">
        <v>45273</v>
      </c>
      <c r="Y1836" s="10" t="s">
        <v>5784</v>
      </c>
    </row>
    <row r="1837" spans="1:25" ht="14.4">
      <c r="A1837" s="95">
        <v>2023</v>
      </c>
      <c r="B1837" s="95" t="s">
        <v>5017</v>
      </c>
      <c r="C1837" s="95" t="s">
        <v>190</v>
      </c>
      <c r="D1837" s="95" t="s">
        <v>21</v>
      </c>
      <c r="E1837" s="96" t="s">
        <v>127</v>
      </c>
      <c r="F1837" s="96" t="s">
        <v>5635</v>
      </c>
      <c r="G1837" s="95" t="s">
        <v>20</v>
      </c>
      <c r="H1837" s="110">
        <v>1022798</v>
      </c>
      <c r="I1837" s="110">
        <v>-6689</v>
      </c>
      <c r="J1837" s="110">
        <v>1643377</v>
      </c>
      <c r="K1837" s="110">
        <v>104000</v>
      </c>
      <c r="L1837" s="110">
        <v>2071000</v>
      </c>
      <c r="M1837" s="110">
        <v>1929048</v>
      </c>
      <c r="N1837" s="67">
        <v>1370223</v>
      </c>
      <c r="O1837" s="107"/>
      <c r="P1837" s="110">
        <v>122706</v>
      </c>
      <c r="Q1837" s="110">
        <v>-1335000</v>
      </c>
      <c r="R1837" s="110">
        <v>5814386</v>
      </c>
      <c r="S1837" s="110">
        <v>4479386</v>
      </c>
      <c r="T1837" s="110">
        <v>177000</v>
      </c>
      <c r="U1837" s="198"/>
      <c r="V1837" s="109">
        <v>94000</v>
      </c>
      <c r="W1837" s="110">
        <v>-128000</v>
      </c>
      <c r="X1837" s="13">
        <v>45275</v>
      </c>
      <c r="Y1837" s="10" t="s">
        <v>5784</v>
      </c>
    </row>
    <row r="1838" spans="1:25" ht="14.4">
      <c r="A1838" s="70">
        <v>2023</v>
      </c>
      <c r="B1838" s="71" t="s">
        <v>1235</v>
      </c>
      <c r="C1838" s="70" t="s">
        <v>190</v>
      </c>
      <c r="D1838" s="70" t="s">
        <v>21</v>
      </c>
      <c r="E1838" s="72" t="s">
        <v>65</v>
      </c>
      <c r="F1838" s="73" t="s">
        <v>1234</v>
      </c>
      <c r="G1838" s="70" t="s">
        <v>20</v>
      </c>
      <c r="H1838" s="108">
        <v>10053106</v>
      </c>
      <c r="I1838" s="108">
        <v>-62500</v>
      </c>
      <c r="J1838" s="108">
        <v>71099266</v>
      </c>
      <c r="K1838" s="108">
        <v>35631454</v>
      </c>
      <c r="L1838" s="108">
        <v>89850129</v>
      </c>
      <c r="M1838" s="108">
        <v>78986452</v>
      </c>
      <c r="N1838" s="108">
        <v>22088510</v>
      </c>
      <c r="O1838" s="108"/>
      <c r="P1838" s="108">
        <v>6980357</v>
      </c>
      <c r="Q1838" s="108">
        <v>-46879103</v>
      </c>
      <c r="R1838" s="108">
        <v>200515287</v>
      </c>
      <c r="S1838" s="108">
        <v>153636184</v>
      </c>
      <c r="T1838" s="108">
        <v>7678453</v>
      </c>
      <c r="U1838" s="201"/>
      <c r="V1838" s="108">
        <v>11454580</v>
      </c>
      <c r="W1838" s="108">
        <v>-39340141</v>
      </c>
      <c r="X1838" s="13">
        <v>45267</v>
      </c>
      <c r="Y1838" s="10" t="s">
        <v>5784</v>
      </c>
    </row>
    <row r="1839" spans="1:25" ht="14.4">
      <c r="A1839" s="70">
        <v>2023</v>
      </c>
      <c r="B1839" s="70" t="s">
        <v>1923</v>
      </c>
      <c r="C1839" s="70" t="s">
        <v>53</v>
      </c>
      <c r="D1839" s="70" t="s">
        <v>21</v>
      </c>
      <c r="E1839" s="78" t="s">
        <v>107</v>
      </c>
      <c r="F1839" s="73">
        <v>24134</v>
      </c>
      <c r="G1839" s="70" t="s">
        <v>20</v>
      </c>
      <c r="H1839" s="108">
        <v>6927484</v>
      </c>
      <c r="I1839" s="108"/>
      <c r="J1839" s="108">
        <v>5215995</v>
      </c>
      <c r="K1839" s="108">
        <v>16489276</v>
      </c>
      <c r="L1839" s="108">
        <v>14831244</v>
      </c>
      <c r="M1839" s="108">
        <v>5332915</v>
      </c>
      <c r="N1839" s="107"/>
      <c r="O1839" s="108">
        <v>6033346</v>
      </c>
      <c r="P1839" s="108">
        <v>1347242</v>
      </c>
      <c r="Q1839" s="108">
        <v>-4712651</v>
      </c>
      <c r="R1839" s="108">
        <v>19361130.892552271</v>
      </c>
      <c r="S1839" s="108">
        <v>14648479.892552271</v>
      </c>
      <c r="T1839" s="108">
        <v>655153</v>
      </c>
      <c r="U1839" s="201"/>
      <c r="V1839" s="108">
        <v>2132367</v>
      </c>
      <c r="W1839" s="108">
        <v>2281969</v>
      </c>
      <c r="X1839" s="13">
        <v>45247</v>
      </c>
      <c r="Y1839" s="10" t="s">
        <v>5784</v>
      </c>
    </row>
    <row r="1840" spans="1:25" ht="14.4">
      <c r="A1840" s="70">
        <v>2023</v>
      </c>
      <c r="B1840" s="71" t="s">
        <v>1233</v>
      </c>
      <c r="C1840" s="70" t="s">
        <v>190</v>
      </c>
      <c r="D1840" s="70" t="s">
        <v>21</v>
      </c>
      <c r="E1840" s="72" t="s">
        <v>107</v>
      </c>
      <c r="F1840" s="73" t="s">
        <v>1232</v>
      </c>
      <c r="G1840" s="70" t="s">
        <v>20</v>
      </c>
      <c r="H1840" s="108">
        <v>9899479</v>
      </c>
      <c r="I1840" s="108">
        <v>-700611</v>
      </c>
      <c r="J1840" s="108">
        <v>42077913</v>
      </c>
      <c r="K1840" s="108">
        <v>21268293</v>
      </c>
      <c r="L1840" s="108">
        <v>56660254</v>
      </c>
      <c r="M1840" s="108">
        <v>46908863</v>
      </c>
      <c r="N1840" s="108">
        <v>23224458</v>
      </c>
      <c r="O1840" s="108"/>
      <c r="P1840" s="108">
        <v>6531411</v>
      </c>
      <c r="Q1840" s="108">
        <v>-27184000</v>
      </c>
      <c r="R1840" s="108">
        <v>143798893</v>
      </c>
      <c r="S1840" s="108">
        <v>116614893</v>
      </c>
      <c r="T1840" s="108">
        <v>3622374</v>
      </c>
      <c r="U1840" s="201"/>
      <c r="V1840" s="108">
        <v>2732334</v>
      </c>
      <c r="W1840" s="108">
        <v>-8790361</v>
      </c>
      <c r="X1840" s="13">
        <v>45246</v>
      </c>
      <c r="Y1840" s="10" t="s">
        <v>5785</v>
      </c>
    </row>
    <row r="1841" spans="1:25" ht="14.4">
      <c r="A1841" s="70">
        <v>2023</v>
      </c>
      <c r="B1841" s="71" t="s">
        <v>165</v>
      </c>
      <c r="C1841" s="70" t="s">
        <v>54</v>
      </c>
      <c r="D1841" s="70" t="s">
        <v>21</v>
      </c>
      <c r="E1841" s="72" t="s">
        <v>164</v>
      </c>
      <c r="F1841" s="73">
        <v>99023</v>
      </c>
      <c r="G1841" s="70" t="s">
        <v>20</v>
      </c>
      <c r="H1841" s="108">
        <v>2130935</v>
      </c>
      <c r="I1841" s="108"/>
      <c r="J1841" s="108">
        <v>5403306</v>
      </c>
      <c r="K1841" s="108">
        <v>52225</v>
      </c>
      <c r="L1841" s="108">
        <v>5131064</v>
      </c>
      <c r="M1841" s="108">
        <v>5018353</v>
      </c>
      <c r="N1841" s="107"/>
      <c r="O1841" s="67">
        <v>1949227</v>
      </c>
      <c r="P1841" s="108">
        <v>1008826</v>
      </c>
      <c r="Q1841" s="108">
        <v>-1311786</v>
      </c>
      <c r="R1841" s="108">
        <v>4079564</v>
      </c>
      <c r="S1841" s="108">
        <v>2767778</v>
      </c>
      <c r="T1841" s="108">
        <v>144787</v>
      </c>
      <c r="U1841" s="201">
        <v>127930</v>
      </c>
      <c r="V1841" s="108">
        <v>344188</v>
      </c>
      <c r="W1841" s="108"/>
      <c r="X1841" s="13">
        <v>45267</v>
      </c>
      <c r="Y1841" s="10" t="s">
        <v>5785</v>
      </c>
    </row>
    <row r="1842" spans="1:25" ht="14.4">
      <c r="A1842" s="95">
        <v>2023</v>
      </c>
      <c r="B1842" s="86" t="s">
        <v>5378</v>
      </c>
      <c r="C1842" s="95" t="s">
        <v>190</v>
      </c>
      <c r="D1842" s="95" t="s">
        <v>21</v>
      </c>
      <c r="E1842" s="97" t="s">
        <v>123</v>
      </c>
      <c r="F1842" s="97" t="s">
        <v>5603</v>
      </c>
      <c r="G1842" s="95" t="s">
        <v>20</v>
      </c>
      <c r="H1842" s="109">
        <v>913769</v>
      </c>
      <c r="I1842" s="110">
        <v>-2066</v>
      </c>
      <c r="J1842" s="110">
        <v>763709</v>
      </c>
      <c r="K1842" s="110">
        <v>19786</v>
      </c>
      <c r="L1842" s="109">
        <v>1399346</v>
      </c>
      <c r="M1842" s="110">
        <v>1044812</v>
      </c>
      <c r="N1842" s="110"/>
      <c r="O1842" s="67">
        <v>1294675</v>
      </c>
      <c r="P1842" s="110">
        <v>185453</v>
      </c>
      <c r="Q1842" s="109">
        <v>-519872</v>
      </c>
      <c r="R1842" s="109">
        <v>2023818.7966746513</v>
      </c>
      <c r="S1842" s="109">
        <v>1503946.7966746513</v>
      </c>
      <c r="T1842" s="109">
        <v>82660</v>
      </c>
      <c r="U1842" s="198"/>
      <c r="V1842" s="109"/>
      <c r="W1842" s="110">
        <v>608994</v>
      </c>
      <c r="X1842" s="13">
        <v>45266</v>
      </c>
      <c r="Y1842" s="10" t="s">
        <v>5784</v>
      </c>
    </row>
    <row r="1843" spans="1:25" ht="14.4">
      <c r="A1843" s="137">
        <v>2023</v>
      </c>
      <c r="B1843" s="137" t="s">
        <v>1922</v>
      </c>
      <c r="C1843" s="137" t="s">
        <v>53</v>
      </c>
      <c r="D1843" s="137" t="s">
        <v>21</v>
      </c>
      <c r="E1843" s="76" t="s">
        <v>52</v>
      </c>
      <c r="F1843" s="87">
        <v>24638</v>
      </c>
      <c r="G1843" s="137" t="s">
        <v>20</v>
      </c>
      <c r="H1843" s="138">
        <v>29256593</v>
      </c>
      <c r="I1843" s="138"/>
      <c r="J1843" s="138">
        <v>107512855</v>
      </c>
      <c r="K1843" s="138">
        <v>180600765</v>
      </c>
      <c r="L1843" s="138">
        <v>256259738</v>
      </c>
      <c r="M1843" s="138">
        <v>106903722</v>
      </c>
      <c r="N1843" s="142">
        <v>48176872</v>
      </c>
      <c r="O1843" s="133">
        <v>4824</v>
      </c>
      <c r="P1843" s="138">
        <v>30920366</v>
      </c>
      <c r="Q1843" s="138">
        <v>-191548916</v>
      </c>
      <c r="R1843" s="138">
        <v>531833228</v>
      </c>
      <c r="S1843" s="138">
        <v>340284312</v>
      </c>
      <c r="T1843" s="138">
        <v>20675704</v>
      </c>
      <c r="U1843" s="201">
        <v>8977594</v>
      </c>
      <c r="V1843" s="138">
        <v>100430790</v>
      </c>
      <c r="W1843" s="108">
        <v>-122960805</v>
      </c>
      <c r="X1843" s="51">
        <v>45342</v>
      </c>
      <c r="Y1843" s="132" t="s">
        <v>5444</v>
      </c>
    </row>
    <row r="1844" spans="1:25" ht="14.4">
      <c r="A1844" s="70">
        <v>2023</v>
      </c>
      <c r="B1844" s="71" t="s">
        <v>1231</v>
      </c>
      <c r="C1844" s="70" t="s">
        <v>190</v>
      </c>
      <c r="D1844" s="70" t="s">
        <v>21</v>
      </c>
      <c r="E1844" s="72" t="s">
        <v>52</v>
      </c>
      <c r="F1844" s="73" t="s">
        <v>1230</v>
      </c>
      <c r="G1844" s="70" t="s">
        <v>20</v>
      </c>
      <c r="H1844" s="108">
        <v>43678993</v>
      </c>
      <c r="I1844" s="108">
        <v>-1878385</v>
      </c>
      <c r="J1844" s="108">
        <v>300688142</v>
      </c>
      <c r="K1844" s="108">
        <v>559247988</v>
      </c>
      <c r="L1844" s="108">
        <v>430389696</v>
      </c>
      <c r="M1844" s="108">
        <v>329388384</v>
      </c>
      <c r="N1844" s="108">
        <v>98334552</v>
      </c>
      <c r="O1844" s="108"/>
      <c r="P1844" s="108">
        <v>20089443</v>
      </c>
      <c r="Q1844" s="108">
        <v>-222169000</v>
      </c>
      <c r="R1844" s="108">
        <v>985607945</v>
      </c>
      <c r="S1844" s="108">
        <v>763438945</v>
      </c>
      <c r="T1844" s="108">
        <v>36267519</v>
      </c>
      <c r="U1844" s="201">
        <v>7544629</v>
      </c>
      <c r="V1844" s="108">
        <v>21089272</v>
      </c>
      <c r="W1844" s="108">
        <v>-215622733</v>
      </c>
      <c r="X1844" s="13">
        <v>45274</v>
      </c>
      <c r="Y1844" s="10" t="s">
        <v>5784</v>
      </c>
    </row>
    <row r="1845" spans="1:25" ht="14.4">
      <c r="A1845" s="137">
        <v>2023</v>
      </c>
      <c r="B1845" s="137" t="s">
        <v>1921</v>
      </c>
      <c r="C1845" s="137" t="s">
        <v>53</v>
      </c>
      <c r="D1845" s="137" t="s">
        <v>21</v>
      </c>
      <c r="E1845" s="76" t="s">
        <v>118</v>
      </c>
      <c r="F1845" s="87">
        <v>24680</v>
      </c>
      <c r="G1845" s="137" t="s">
        <v>20</v>
      </c>
      <c r="H1845" s="138">
        <v>80755984</v>
      </c>
      <c r="I1845" s="138">
        <v>-13380541</v>
      </c>
      <c r="J1845" s="138">
        <v>141723066</v>
      </c>
      <c r="K1845" s="138">
        <v>82536532</v>
      </c>
      <c r="L1845" s="138">
        <v>389349969</v>
      </c>
      <c r="M1845" s="138">
        <v>151538789</v>
      </c>
      <c r="N1845" s="138">
        <v>11071217</v>
      </c>
      <c r="O1845" s="142">
        <v>58377606</v>
      </c>
      <c r="P1845" s="138">
        <v>13878435</v>
      </c>
      <c r="Q1845" s="138">
        <v>-204425833</v>
      </c>
      <c r="R1845" s="138">
        <v>611711857</v>
      </c>
      <c r="S1845" s="138">
        <v>407286024</v>
      </c>
      <c r="T1845" s="138">
        <v>23383556</v>
      </c>
      <c r="U1845" s="201">
        <v>21553499</v>
      </c>
      <c r="V1845" s="138">
        <v>40446261</v>
      </c>
      <c r="W1845" s="108">
        <v>101770977</v>
      </c>
      <c r="X1845" s="140">
        <v>45321</v>
      </c>
      <c r="Y1845" s="132" t="s">
        <v>5444</v>
      </c>
    </row>
    <row r="1846" spans="1:25" ht="14.4">
      <c r="A1846" s="70">
        <v>2023</v>
      </c>
      <c r="B1846" s="71" t="s">
        <v>1229</v>
      </c>
      <c r="C1846" s="70" t="s">
        <v>190</v>
      </c>
      <c r="D1846" s="70" t="s">
        <v>21</v>
      </c>
      <c r="E1846" s="72" t="s">
        <v>118</v>
      </c>
      <c r="F1846" s="73" t="s">
        <v>1228</v>
      </c>
      <c r="G1846" s="70" t="s">
        <v>20</v>
      </c>
      <c r="H1846" s="108">
        <v>180236434</v>
      </c>
      <c r="I1846" s="108"/>
      <c r="J1846" s="108">
        <v>627989456</v>
      </c>
      <c r="K1846" s="108">
        <v>311727728</v>
      </c>
      <c r="L1846" s="108">
        <v>782541563</v>
      </c>
      <c r="M1846" s="108">
        <v>728809696</v>
      </c>
      <c r="N1846" s="108"/>
      <c r="O1846" s="67">
        <v>403390739</v>
      </c>
      <c r="P1846" s="108">
        <v>97756604</v>
      </c>
      <c r="Q1846" s="108">
        <v>-437097354</v>
      </c>
      <c r="R1846" s="108">
        <v>1959446831.4035091</v>
      </c>
      <c r="S1846" s="108">
        <v>1522349477.4035091</v>
      </c>
      <c r="T1846" s="108">
        <v>67503670</v>
      </c>
      <c r="U1846" s="201">
        <v>82964439.295819297</v>
      </c>
      <c r="V1846" s="108">
        <v>184280745.29581931</v>
      </c>
      <c r="W1846" s="108">
        <v>-314356126</v>
      </c>
      <c r="X1846" s="32">
        <v>45323</v>
      </c>
      <c r="Y1846" s="10" t="s">
        <v>60</v>
      </c>
    </row>
    <row r="1847" spans="1:25" ht="14.4">
      <c r="A1847" s="95">
        <v>2023</v>
      </c>
      <c r="B1847" s="102" t="s">
        <v>1227</v>
      </c>
      <c r="C1847" s="95" t="s">
        <v>190</v>
      </c>
      <c r="D1847" s="95" t="s">
        <v>21</v>
      </c>
      <c r="E1847" s="96" t="s">
        <v>76</v>
      </c>
      <c r="F1847" s="99" t="s">
        <v>1226</v>
      </c>
      <c r="G1847" s="95" t="s">
        <v>20</v>
      </c>
      <c r="H1847" s="109">
        <v>820128</v>
      </c>
      <c r="I1847" s="109">
        <v>-310000</v>
      </c>
      <c r="J1847" s="109">
        <v>7079120</v>
      </c>
      <c r="K1847" s="109"/>
      <c r="L1847" s="109">
        <v>7425590</v>
      </c>
      <c r="M1847" s="109">
        <v>7018704</v>
      </c>
      <c r="N1847" s="108">
        <v>2455264</v>
      </c>
      <c r="O1847" s="108"/>
      <c r="P1847" s="109">
        <v>1172949</v>
      </c>
      <c r="Q1847" s="109">
        <v>-3874000</v>
      </c>
      <c r="R1847" s="109">
        <v>17245891</v>
      </c>
      <c r="S1847" s="109">
        <v>13371891</v>
      </c>
      <c r="T1847" s="109">
        <v>688264</v>
      </c>
      <c r="U1847" s="198"/>
      <c r="V1847" s="109"/>
      <c r="W1847" s="169">
        <v>-2011125</v>
      </c>
      <c r="X1847" s="32">
        <v>45275</v>
      </c>
      <c r="Y1847" s="10" t="s">
        <v>5784</v>
      </c>
    </row>
    <row r="1848" spans="1:25" ht="14.4">
      <c r="A1848" s="70">
        <v>2023</v>
      </c>
      <c r="B1848" s="70" t="s">
        <v>5333</v>
      </c>
      <c r="C1848" s="70" t="s">
        <v>190</v>
      </c>
      <c r="D1848" s="70" t="s">
        <v>21</v>
      </c>
      <c r="E1848" s="72" t="s">
        <v>84</v>
      </c>
      <c r="F1848" s="72" t="s">
        <v>5636</v>
      </c>
      <c r="G1848" s="70" t="s">
        <v>20</v>
      </c>
      <c r="H1848" s="108">
        <v>2404778</v>
      </c>
      <c r="I1848" s="108">
        <v>-114455</v>
      </c>
      <c r="J1848" s="108">
        <v>5462721</v>
      </c>
      <c r="K1848" s="108">
        <v>11554524</v>
      </c>
      <c r="L1848" s="108">
        <v>7387266</v>
      </c>
      <c r="M1848" s="108">
        <v>6578589</v>
      </c>
      <c r="N1848" s="107"/>
      <c r="O1848" s="67">
        <v>3481908</v>
      </c>
      <c r="P1848" s="108">
        <v>590858</v>
      </c>
      <c r="Q1848" s="108">
        <v>-3995166</v>
      </c>
      <c r="R1848" s="108">
        <v>17354206</v>
      </c>
      <c r="S1848" s="108">
        <v>13359040</v>
      </c>
      <c r="T1848" s="108">
        <v>545806</v>
      </c>
      <c r="U1848" s="201">
        <v>-139</v>
      </c>
      <c r="V1848" s="108">
        <v>676835</v>
      </c>
      <c r="W1848" s="108">
        <v>655383</v>
      </c>
      <c r="X1848" s="13">
        <v>45272</v>
      </c>
      <c r="Y1848" s="10" t="s">
        <v>60</v>
      </c>
    </row>
    <row r="1849" spans="1:25" ht="14.4">
      <c r="A1849" s="70">
        <v>2023</v>
      </c>
      <c r="B1849" s="70" t="s">
        <v>1920</v>
      </c>
      <c r="C1849" s="70" t="s">
        <v>53</v>
      </c>
      <c r="D1849" s="70" t="s">
        <v>21</v>
      </c>
      <c r="E1849" s="78" t="s">
        <v>220</v>
      </c>
      <c r="F1849" s="73">
        <v>25058</v>
      </c>
      <c r="G1849" s="70" t="s">
        <v>20</v>
      </c>
      <c r="H1849" s="108">
        <v>4307656</v>
      </c>
      <c r="I1849" s="108">
        <v>-551224</v>
      </c>
      <c r="J1849" s="108">
        <v>14011539</v>
      </c>
      <c r="K1849" s="108">
        <v>13078115</v>
      </c>
      <c r="L1849" s="108">
        <v>31085364</v>
      </c>
      <c r="M1849" s="108">
        <v>11791224</v>
      </c>
      <c r="N1849" s="107"/>
      <c r="O1849" s="67">
        <v>4522237</v>
      </c>
      <c r="P1849" s="108">
        <v>546098</v>
      </c>
      <c r="Q1849" s="108">
        <v>-5464007</v>
      </c>
      <c r="R1849" s="108">
        <v>43666726.589065716</v>
      </c>
      <c r="S1849" s="108">
        <v>38202719.589065716</v>
      </c>
      <c r="T1849" s="108">
        <v>749302</v>
      </c>
      <c r="U1849" s="201">
        <v>2969068</v>
      </c>
      <c r="V1849" s="108">
        <v>5683156</v>
      </c>
      <c r="W1849" s="108">
        <v>-4057288</v>
      </c>
      <c r="X1849" s="13">
        <v>45269</v>
      </c>
      <c r="Y1849" s="10" t="s">
        <v>5444</v>
      </c>
    </row>
    <row r="1850" spans="1:25" ht="14.4">
      <c r="A1850" s="137">
        <v>2023</v>
      </c>
      <c r="B1850" s="141" t="s">
        <v>1225</v>
      </c>
      <c r="C1850" s="137" t="s">
        <v>190</v>
      </c>
      <c r="D1850" s="137" t="s">
        <v>21</v>
      </c>
      <c r="E1850" s="137" t="s">
        <v>220</v>
      </c>
      <c r="F1850" s="87" t="s">
        <v>1224</v>
      </c>
      <c r="G1850" s="137" t="s">
        <v>20</v>
      </c>
      <c r="H1850" s="138">
        <v>13493959</v>
      </c>
      <c r="I1850" s="138"/>
      <c r="J1850" s="138">
        <v>28608747</v>
      </c>
      <c r="K1850" s="138">
        <v>66504838</v>
      </c>
      <c r="L1850" s="138">
        <v>43344096</v>
      </c>
      <c r="M1850" s="138">
        <v>37968936</v>
      </c>
      <c r="N1850" s="142"/>
      <c r="O1850" s="142">
        <v>20042815</v>
      </c>
      <c r="P1850" s="138">
        <v>3870157</v>
      </c>
      <c r="Q1850" s="138">
        <v>-21476939</v>
      </c>
      <c r="R1850" s="138">
        <v>91260064</v>
      </c>
      <c r="S1850" s="138">
        <v>69783125</v>
      </c>
      <c r="T1850" s="138">
        <v>3193770</v>
      </c>
      <c r="U1850" s="201"/>
      <c r="V1850" s="138">
        <v>1898570</v>
      </c>
      <c r="W1850" s="108">
        <v>-21921233</v>
      </c>
      <c r="X1850" s="140">
        <v>45355</v>
      </c>
      <c r="Y1850" s="132" t="s">
        <v>60</v>
      </c>
    </row>
    <row r="1851" spans="1:25" ht="14.4">
      <c r="A1851" s="95">
        <v>2023</v>
      </c>
      <c r="B1851" s="95" t="s">
        <v>5334</v>
      </c>
      <c r="C1851" s="95" t="s">
        <v>190</v>
      </c>
      <c r="D1851" s="95" t="s">
        <v>21</v>
      </c>
      <c r="E1851" s="96" t="s">
        <v>84</v>
      </c>
      <c r="F1851" s="96" t="s">
        <v>5637</v>
      </c>
      <c r="G1851" s="95" t="s">
        <v>20</v>
      </c>
      <c r="H1851" s="110">
        <v>644023</v>
      </c>
      <c r="I1851" s="116"/>
      <c r="J1851" s="110">
        <v>827402</v>
      </c>
      <c r="K1851" s="116"/>
      <c r="L1851" s="110">
        <v>1310713</v>
      </c>
      <c r="M1851" s="110">
        <v>1303069</v>
      </c>
      <c r="N1851" s="107"/>
      <c r="O1851" s="67">
        <v>1450233</v>
      </c>
      <c r="P1851" s="110">
        <v>287958</v>
      </c>
      <c r="Q1851" s="117">
        <v>-355834</v>
      </c>
      <c r="R1851" s="117">
        <v>1697757</v>
      </c>
      <c r="S1851" s="117">
        <v>1341923</v>
      </c>
      <c r="T1851" s="110">
        <v>69103</v>
      </c>
      <c r="U1851" s="198"/>
      <c r="V1851" s="109"/>
      <c r="W1851" s="110">
        <v>438512</v>
      </c>
      <c r="X1851" s="13">
        <v>45336</v>
      </c>
      <c r="Y1851" s="10" t="s">
        <v>60</v>
      </c>
    </row>
    <row r="1852" spans="1:25" ht="14.4">
      <c r="A1852" s="70">
        <v>2023</v>
      </c>
      <c r="B1852" s="70" t="s">
        <v>5078</v>
      </c>
      <c r="C1852" s="70" t="s">
        <v>190</v>
      </c>
      <c r="D1852" s="70" t="s">
        <v>21</v>
      </c>
      <c r="E1852" s="78" t="s">
        <v>368</v>
      </c>
      <c r="F1852" s="73" t="s">
        <v>5571</v>
      </c>
      <c r="G1852" s="70" t="s">
        <v>20</v>
      </c>
      <c r="H1852" s="108">
        <v>3362383</v>
      </c>
      <c r="I1852" s="108">
        <v>-15000</v>
      </c>
      <c r="J1852" s="108">
        <v>3215853</v>
      </c>
      <c r="K1852" s="108">
        <v>8313</v>
      </c>
      <c r="L1852" s="108">
        <v>6651363</v>
      </c>
      <c r="M1852" s="108">
        <v>4509541</v>
      </c>
      <c r="N1852" s="108">
        <v>3964969</v>
      </c>
      <c r="O1852" s="108"/>
      <c r="P1852" s="108">
        <v>332928</v>
      </c>
      <c r="Q1852" s="108">
        <v>-2678594</v>
      </c>
      <c r="R1852" s="108">
        <v>-12882018.675455112</v>
      </c>
      <c r="S1852" s="108">
        <v>-15560612.675455112</v>
      </c>
      <c r="T1852" s="108">
        <v>385268</v>
      </c>
      <c r="U1852" s="201"/>
      <c r="V1852" s="108"/>
      <c r="W1852" s="108">
        <v>4242705</v>
      </c>
      <c r="X1852" s="32">
        <v>45342</v>
      </c>
      <c r="Y1852" s="10" t="s">
        <v>60</v>
      </c>
    </row>
    <row r="1853" spans="1:25" ht="14.4">
      <c r="A1853" s="70">
        <v>2023</v>
      </c>
      <c r="B1853" s="70" t="s">
        <v>2123</v>
      </c>
      <c r="C1853" s="70" t="s">
        <v>53</v>
      </c>
      <c r="D1853" s="70" t="s">
        <v>21</v>
      </c>
      <c r="E1853" s="72" t="s">
        <v>127</v>
      </c>
      <c r="F1853" s="94">
        <v>25296</v>
      </c>
      <c r="G1853" s="70" t="s">
        <v>20</v>
      </c>
      <c r="H1853" s="108">
        <v>13133338</v>
      </c>
      <c r="I1853" s="108">
        <v>-664118</v>
      </c>
      <c r="J1853" s="108">
        <v>11273528</v>
      </c>
      <c r="K1853" s="108">
        <v>12727750</v>
      </c>
      <c r="L1853" s="108">
        <v>23006629</v>
      </c>
      <c r="M1853" s="108">
        <v>12092686</v>
      </c>
      <c r="N1853" s="107"/>
      <c r="O1853" s="108">
        <v>11930150</v>
      </c>
      <c r="P1853" s="108">
        <v>1119329</v>
      </c>
      <c r="Q1853" s="108">
        <v>-11267919</v>
      </c>
      <c r="R1853" s="108">
        <v>49063974.659854487</v>
      </c>
      <c r="S1853" s="108">
        <v>37796055.659854487</v>
      </c>
      <c r="T1853" s="108">
        <v>1373463</v>
      </c>
      <c r="U1853" s="201"/>
      <c r="V1853" s="108"/>
      <c r="W1853" s="108">
        <v>24737533</v>
      </c>
      <c r="X1853" s="32">
        <v>45351</v>
      </c>
      <c r="Y1853" s="10" t="s">
        <v>60</v>
      </c>
    </row>
    <row r="1854" spans="1:25" ht="14.4">
      <c r="A1854" s="70">
        <v>2023</v>
      </c>
      <c r="B1854" s="71" t="s">
        <v>1223</v>
      </c>
      <c r="C1854" s="70" t="s">
        <v>190</v>
      </c>
      <c r="D1854" s="70" t="s">
        <v>21</v>
      </c>
      <c r="E1854" s="72" t="s">
        <v>127</v>
      </c>
      <c r="F1854" s="73" t="s">
        <v>1222</v>
      </c>
      <c r="G1854" s="70" t="s">
        <v>20</v>
      </c>
      <c r="H1854" s="108">
        <v>5807738</v>
      </c>
      <c r="I1854" s="108">
        <v>-252021</v>
      </c>
      <c r="J1854" s="108">
        <v>19951690</v>
      </c>
      <c r="K1854" s="108">
        <v>19980062</v>
      </c>
      <c r="L1854" s="108">
        <v>24773841</v>
      </c>
      <c r="M1854" s="108">
        <v>23837669</v>
      </c>
      <c r="N1854" s="108"/>
      <c r="O1854" s="67">
        <v>12162102</v>
      </c>
      <c r="P1854" s="108">
        <v>2139819</v>
      </c>
      <c r="Q1854" s="108">
        <v>-12846772</v>
      </c>
      <c r="R1854" s="108">
        <v>56759111</v>
      </c>
      <c r="S1854" s="108">
        <v>43912339</v>
      </c>
      <c r="T1854" s="108">
        <v>2095921</v>
      </c>
      <c r="U1854" s="201"/>
      <c r="V1854" s="108"/>
      <c r="W1854" s="108">
        <v>-4420351</v>
      </c>
      <c r="X1854" s="13">
        <v>45358</v>
      </c>
      <c r="Y1854" s="10" t="s">
        <v>5444</v>
      </c>
    </row>
    <row r="1855" spans="1:25" ht="14.4">
      <c r="A1855" s="70">
        <v>2023</v>
      </c>
      <c r="B1855" s="71" t="s">
        <v>1221</v>
      </c>
      <c r="C1855" s="70" t="s">
        <v>190</v>
      </c>
      <c r="D1855" s="70" t="s">
        <v>21</v>
      </c>
      <c r="E1855" s="72" t="s">
        <v>127</v>
      </c>
      <c r="F1855" s="73" t="s">
        <v>1220</v>
      </c>
      <c r="G1855" s="70" t="s">
        <v>20</v>
      </c>
      <c r="H1855" s="108">
        <v>4088519</v>
      </c>
      <c r="I1855" s="108">
        <v>-1002284</v>
      </c>
      <c r="J1855" s="108">
        <v>17610550</v>
      </c>
      <c r="K1855" s="108">
        <v>9506219</v>
      </c>
      <c r="L1855" s="108">
        <v>21336046</v>
      </c>
      <c r="M1855" s="108">
        <v>19929659</v>
      </c>
      <c r="N1855" s="108">
        <v>7063795</v>
      </c>
      <c r="O1855" s="108"/>
      <c r="P1855" s="108">
        <v>1358163</v>
      </c>
      <c r="Q1855" s="108">
        <v>-10365903</v>
      </c>
      <c r="R1855" s="108">
        <v>46703196.63964878</v>
      </c>
      <c r="S1855" s="108">
        <v>36337293.63964878</v>
      </c>
      <c r="T1855" s="108">
        <v>1412020</v>
      </c>
      <c r="U1855" s="201"/>
      <c r="V1855" s="108">
        <v>4036199</v>
      </c>
      <c r="W1855" s="108">
        <v>-9608709</v>
      </c>
      <c r="X1855" s="32">
        <v>45275</v>
      </c>
      <c r="Y1855" s="10" t="s">
        <v>60</v>
      </c>
    </row>
    <row r="1856" spans="1:25" ht="14.4">
      <c r="A1856" s="70">
        <v>2023</v>
      </c>
      <c r="B1856" s="70" t="s">
        <v>2124</v>
      </c>
      <c r="C1856" s="70" t="s">
        <v>53</v>
      </c>
      <c r="D1856" s="70" t="s">
        <v>21</v>
      </c>
      <c r="E1856" s="72" t="s">
        <v>27</v>
      </c>
      <c r="F1856" s="73" t="s">
        <v>5422</v>
      </c>
      <c r="G1856" s="70" t="s">
        <v>20</v>
      </c>
      <c r="H1856" s="108">
        <v>62844601</v>
      </c>
      <c r="I1856" s="108">
        <v>-3541983</v>
      </c>
      <c r="J1856" s="108">
        <v>48561334</v>
      </c>
      <c r="K1856" s="108">
        <v>187778960</v>
      </c>
      <c r="L1856" s="108">
        <v>120764389</v>
      </c>
      <c r="M1856" s="108">
        <v>66097769</v>
      </c>
      <c r="N1856" s="107"/>
      <c r="O1856" s="108">
        <v>63121093</v>
      </c>
      <c r="P1856" s="108">
        <v>5311751</v>
      </c>
      <c r="Q1856" s="108">
        <v>-91600678</v>
      </c>
      <c r="R1856" s="108">
        <v>356382888</v>
      </c>
      <c r="S1856" s="108">
        <v>264782210</v>
      </c>
      <c r="T1856" s="108">
        <v>9849676</v>
      </c>
      <c r="U1856" s="201"/>
      <c r="V1856" s="108">
        <v>8781806</v>
      </c>
      <c r="W1856" s="108">
        <v>137620733</v>
      </c>
      <c r="X1856" s="13">
        <v>45275</v>
      </c>
      <c r="Y1856" s="10" t="s">
        <v>5444</v>
      </c>
    </row>
    <row r="1857" spans="1:25" ht="14.4">
      <c r="A1857" s="137">
        <v>2023</v>
      </c>
      <c r="B1857" s="137" t="s">
        <v>1919</v>
      </c>
      <c r="C1857" s="137" t="s">
        <v>53</v>
      </c>
      <c r="D1857" s="137" t="s">
        <v>21</v>
      </c>
      <c r="E1857" s="76" t="s">
        <v>134</v>
      </c>
      <c r="F1857" s="87">
        <v>25380</v>
      </c>
      <c r="G1857" s="137" t="s">
        <v>20</v>
      </c>
      <c r="H1857" s="138">
        <v>68933666</v>
      </c>
      <c r="I1857" s="138">
        <v>-1947498</v>
      </c>
      <c r="J1857" s="138">
        <v>75072205</v>
      </c>
      <c r="K1857" s="138">
        <v>37985954</v>
      </c>
      <c r="L1857" s="138">
        <v>108529925</v>
      </c>
      <c r="M1857" s="138">
        <v>75133704</v>
      </c>
      <c r="N1857" s="142"/>
      <c r="O1857" s="142">
        <v>83017538</v>
      </c>
      <c r="P1857" s="138">
        <v>3402392</v>
      </c>
      <c r="Q1857" s="138">
        <v>-98420189</v>
      </c>
      <c r="R1857" s="138">
        <v>698196162.97017395</v>
      </c>
      <c r="S1857" s="138">
        <v>599775973.97017395</v>
      </c>
      <c r="T1857" s="138">
        <v>10752318</v>
      </c>
      <c r="U1857" s="201">
        <v>12376078</v>
      </c>
      <c r="V1857" s="138">
        <v>37741384</v>
      </c>
      <c r="W1857" s="108">
        <v>-17081942</v>
      </c>
      <c r="X1857" s="51">
        <v>45268</v>
      </c>
      <c r="Y1857" s="132" t="s">
        <v>60</v>
      </c>
    </row>
    <row r="1858" spans="1:25" ht="14.4">
      <c r="A1858" s="70">
        <v>2023</v>
      </c>
      <c r="B1858" s="71" t="s">
        <v>1219</v>
      </c>
      <c r="C1858" s="70" t="s">
        <v>190</v>
      </c>
      <c r="D1858" s="70" t="s">
        <v>21</v>
      </c>
      <c r="E1858" s="72" t="s">
        <v>134</v>
      </c>
      <c r="F1858" s="73" t="s">
        <v>1218</v>
      </c>
      <c r="G1858" s="70" t="s">
        <v>20</v>
      </c>
      <c r="H1858" s="108">
        <v>12755553</v>
      </c>
      <c r="I1858" s="108">
        <v>-600000</v>
      </c>
      <c r="J1858" s="108">
        <v>87441450</v>
      </c>
      <c r="K1858" s="108">
        <v>58761572</v>
      </c>
      <c r="L1858" s="108">
        <v>108930218</v>
      </c>
      <c r="M1858" s="108">
        <v>93018854</v>
      </c>
      <c r="N1858" s="108"/>
      <c r="O1858" s="67">
        <v>25629065</v>
      </c>
      <c r="P1858" s="108">
        <v>8176058</v>
      </c>
      <c r="Q1858" s="108">
        <v>-65394597</v>
      </c>
      <c r="R1858" s="108">
        <v>294485585</v>
      </c>
      <c r="S1858" s="108">
        <v>229090988</v>
      </c>
      <c r="T1858" s="108">
        <v>10884354</v>
      </c>
      <c r="U1858" s="201">
        <v>-2627</v>
      </c>
      <c r="V1858" s="108">
        <v>7552583</v>
      </c>
      <c r="W1858" s="108">
        <v>-48456585</v>
      </c>
      <c r="X1858" s="13">
        <v>45006</v>
      </c>
      <c r="Y1858" s="10" t="s">
        <v>5444</v>
      </c>
    </row>
    <row r="1859" spans="1:25" ht="14.4">
      <c r="A1859" s="70">
        <v>2023</v>
      </c>
      <c r="B1859" s="71" t="s">
        <v>1217</v>
      </c>
      <c r="C1859" s="70" t="s">
        <v>190</v>
      </c>
      <c r="D1859" s="70" t="s">
        <v>21</v>
      </c>
      <c r="E1859" s="72" t="s">
        <v>107</v>
      </c>
      <c r="F1859" s="73" t="s">
        <v>1216</v>
      </c>
      <c r="G1859" s="70" t="s">
        <v>20</v>
      </c>
      <c r="H1859" s="108">
        <v>9621774</v>
      </c>
      <c r="I1859" s="108">
        <v>-65000</v>
      </c>
      <c r="J1859" s="108">
        <v>40872408</v>
      </c>
      <c r="K1859" s="108">
        <v>63182715</v>
      </c>
      <c r="L1859" s="108">
        <v>56304449</v>
      </c>
      <c r="M1859" s="108">
        <v>49443302</v>
      </c>
      <c r="N1859" s="107"/>
      <c r="O1859" s="67">
        <v>22300861</v>
      </c>
      <c r="P1859" s="108">
        <v>4969415</v>
      </c>
      <c r="Q1859" s="108">
        <v>-26450636</v>
      </c>
      <c r="R1859" s="108">
        <v>120503068.09215163</v>
      </c>
      <c r="S1859" s="108">
        <v>94052432.092151627</v>
      </c>
      <c r="T1859" s="108">
        <v>4136692</v>
      </c>
      <c r="U1859" s="201">
        <v>2529883</v>
      </c>
      <c r="V1859" s="108">
        <v>6003757</v>
      </c>
      <c r="W1859" s="108">
        <v>-26019756</v>
      </c>
      <c r="X1859" s="32">
        <v>45266</v>
      </c>
      <c r="Y1859" s="10" t="s">
        <v>5444</v>
      </c>
    </row>
    <row r="1860" spans="1:25" ht="14.4">
      <c r="A1860" s="95">
        <v>2023</v>
      </c>
      <c r="B1860" s="86" t="s">
        <v>1215</v>
      </c>
      <c r="C1860" s="95" t="s">
        <v>190</v>
      </c>
      <c r="D1860" s="95" t="s">
        <v>21</v>
      </c>
      <c r="E1860" s="96" t="s">
        <v>195</v>
      </c>
      <c r="F1860" s="99" t="s">
        <v>1214</v>
      </c>
      <c r="G1860" s="95" t="s">
        <v>20</v>
      </c>
      <c r="H1860" s="110">
        <v>1845185</v>
      </c>
      <c r="I1860" s="109"/>
      <c r="J1860" s="110">
        <v>6722297</v>
      </c>
      <c r="K1860" s="110">
        <v>2346836</v>
      </c>
      <c r="L1860" s="109">
        <v>7868385</v>
      </c>
      <c r="M1860" s="110">
        <v>7413729</v>
      </c>
      <c r="N1860" s="67">
        <v>2771575</v>
      </c>
      <c r="O1860" s="108"/>
      <c r="P1860" s="110">
        <v>381558</v>
      </c>
      <c r="Q1860" s="109">
        <v>-3543828</v>
      </c>
      <c r="R1860" s="109">
        <v>-14955000.680602826</v>
      </c>
      <c r="S1860" s="109">
        <v>-18498828.680602826</v>
      </c>
      <c r="T1860" s="109">
        <v>611043</v>
      </c>
      <c r="U1860" s="205">
        <v>176004</v>
      </c>
      <c r="V1860" s="110">
        <v>385994</v>
      </c>
      <c r="W1860" s="110">
        <v>-552181</v>
      </c>
      <c r="X1860" s="32">
        <v>45349</v>
      </c>
      <c r="Y1860" s="10" t="s">
        <v>60</v>
      </c>
    </row>
    <row r="1861" spans="1:25" ht="14.4">
      <c r="A1861" s="70">
        <v>2023</v>
      </c>
      <c r="B1861" s="71" t="s">
        <v>1213</v>
      </c>
      <c r="C1861" s="70" t="s">
        <v>190</v>
      </c>
      <c r="D1861" s="70" t="s">
        <v>21</v>
      </c>
      <c r="E1861" s="72" t="s">
        <v>98</v>
      </c>
      <c r="F1861" s="73" t="s">
        <v>1212</v>
      </c>
      <c r="G1861" s="70" t="s">
        <v>20</v>
      </c>
      <c r="H1861" s="108">
        <v>27478267</v>
      </c>
      <c r="I1861" s="108"/>
      <c r="J1861" s="108">
        <v>119359267</v>
      </c>
      <c r="K1861" s="108">
        <v>165045460</v>
      </c>
      <c r="L1861" s="108">
        <v>164436060</v>
      </c>
      <c r="M1861" s="108">
        <v>137365921</v>
      </c>
      <c r="N1861" s="108"/>
      <c r="O1861" s="108">
        <v>60971348</v>
      </c>
      <c r="P1861" s="108">
        <v>18909450</v>
      </c>
      <c r="Q1861" s="108">
        <v>-91171788</v>
      </c>
      <c r="R1861" s="108">
        <v>401851158.42105269</v>
      </c>
      <c r="S1861" s="108">
        <v>310679370.42105269</v>
      </c>
      <c r="T1861" s="108">
        <v>13599986</v>
      </c>
      <c r="U1861" s="201"/>
      <c r="V1861" s="108">
        <v>1184941</v>
      </c>
      <c r="W1861" s="108">
        <v>-61476015</v>
      </c>
      <c r="X1861" s="32">
        <v>45273</v>
      </c>
      <c r="Y1861" s="10" t="s">
        <v>5444</v>
      </c>
    </row>
    <row r="1862" spans="1:25" ht="14.4">
      <c r="A1862" s="137">
        <v>2023</v>
      </c>
      <c r="B1862" s="137" t="s">
        <v>1917</v>
      </c>
      <c r="C1862" s="137" t="s">
        <v>53</v>
      </c>
      <c r="D1862" s="137" t="s">
        <v>21</v>
      </c>
      <c r="E1862" s="76" t="s">
        <v>29</v>
      </c>
      <c r="F1862" s="87">
        <v>26000</v>
      </c>
      <c r="G1862" s="137" t="s">
        <v>20</v>
      </c>
      <c r="H1862" s="138">
        <v>44959732</v>
      </c>
      <c r="I1862" s="138">
        <v>-50076508</v>
      </c>
      <c r="J1862" s="138">
        <v>262418209</v>
      </c>
      <c r="K1862" s="138">
        <v>133291077</v>
      </c>
      <c r="L1862" s="138">
        <v>382044861</v>
      </c>
      <c r="M1862" s="138">
        <v>261356720</v>
      </c>
      <c r="N1862" s="142"/>
      <c r="O1862" s="142">
        <v>60545460</v>
      </c>
      <c r="P1862" s="138">
        <v>31686515</v>
      </c>
      <c r="Q1862" s="138">
        <v>-449512143</v>
      </c>
      <c r="R1862" s="138">
        <v>1443147194</v>
      </c>
      <c r="S1862" s="138">
        <v>993635051</v>
      </c>
      <c r="T1862" s="138">
        <v>50911945</v>
      </c>
      <c r="U1862" s="201">
        <v>45110513</v>
      </c>
      <c r="V1862" s="138">
        <v>115178612</v>
      </c>
      <c r="W1862" s="108">
        <v>-178901525</v>
      </c>
      <c r="X1862" s="140">
        <v>45357</v>
      </c>
      <c r="Y1862" s="132" t="s">
        <v>5444</v>
      </c>
    </row>
    <row r="1863" spans="1:25" ht="14.4">
      <c r="A1863" s="70">
        <v>2023</v>
      </c>
      <c r="B1863" s="71" t="s">
        <v>1211</v>
      </c>
      <c r="C1863" s="70" t="s">
        <v>190</v>
      </c>
      <c r="D1863" s="70" t="s">
        <v>21</v>
      </c>
      <c r="E1863" s="72" t="s">
        <v>29</v>
      </c>
      <c r="F1863" s="73" t="s">
        <v>1210</v>
      </c>
      <c r="G1863" s="70" t="s">
        <v>20</v>
      </c>
      <c r="H1863" s="108">
        <v>59597082</v>
      </c>
      <c r="I1863" s="108"/>
      <c r="J1863" s="108">
        <v>483165055</v>
      </c>
      <c r="K1863" s="108">
        <v>681945550</v>
      </c>
      <c r="L1863" s="108">
        <v>621499355</v>
      </c>
      <c r="M1863" s="108">
        <v>522614699</v>
      </c>
      <c r="N1863" s="67">
        <v>159021123</v>
      </c>
      <c r="O1863" s="108"/>
      <c r="P1863" s="108">
        <v>58299931</v>
      </c>
      <c r="Q1863" s="108">
        <v>-379345530</v>
      </c>
      <c r="R1863" s="108">
        <v>1732459024.3859651</v>
      </c>
      <c r="S1863" s="108">
        <v>1353113494.3859651</v>
      </c>
      <c r="T1863" s="108">
        <v>60869401</v>
      </c>
      <c r="U1863" s="201"/>
      <c r="V1863" s="108">
        <v>161211210</v>
      </c>
      <c r="W1863" s="108">
        <v>-674843051</v>
      </c>
      <c r="X1863" s="13">
        <v>45327</v>
      </c>
      <c r="Y1863" s="10" t="s">
        <v>60</v>
      </c>
    </row>
    <row r="1864" spans="1:25" ht="14.4">
      <c r="A1864" s="70">
        <v>2023</v>
      </c>
      <c r="B1864" s="71" t="s">
        <v>1209</v>
      </c>
      <c r="C1864" s="70" t="s">
        <v>190</v>
      </c>
      <c r="D1864" s="70" t="s">
        <v>21</v>
      </c>
      <c r="E1864" s="72" t="s">
        <v>98</v>
      </c>
      <c r="F1864" s="73" t="s">
        <v>1208</v>
      </c>
      <c r="G1864" s="70" t="s">
        <v>20</v>
      </c>
      <c r="H1864" s="108">
        <v>29259904</v>
      </c>
      <c r="I1864" s="108">
        <v>-1685797</v>
      </c>
      <c r="J1864" s="108">
        <v>209048087</v>
      </c>
      <c r="K1864" s="108">
        <v>807837791</v>
      </c>
      <c r="L1864" s="108">
        <v>292774794</v>
      </c>
      <c r="M1864" s="108">
        <v>221184952</v>
      </c>
      <c r="N1864" s="108"/>
      <c r="O1864" s="108">
        <v>66632051</v>
      </c>
      <c r="P1864" s="108">
        <v>11112232</v>
      </c>
      <c r="Q1864" s="108">
        <v>-168510021</v>
      </c>
      <c r="R1864" s="108">
        <v>732454683.33333337</v>
      </c>
      <c r="S1864" s="108">
        <v>563944662.33333337</v>
      </c>
      <c r="T1864" s="108">
        <v>26286323</v>
      </c>
      <c r="U1864" s="201">
        <v>9872802</v>
      </c>
      <c r="V1864" s="108">
        <v>31581064</v>
      </c>
      <c r="W1864" s="108">
        <v>-123940387</v>
      </c>
      <c r="X1864" s="13">
        <v>45301</v>
      </c>
      <c r="Y1864" s="10" t="s">
        <v>5444</v>
      </c>
    </row>
    <row r="1865" spans="1:25" ht="28.8">
      <c r="A1865" s="95">
        <v>2023</v>
      </c>
      <c r="B1865" s="95" t="s">
        <v>5291</v>
      </c>
      <c r="C1865" s="95" t="s">
        <v>190</v>
      </c>
      <c r="D1865" s="95" t="s">
        <v>21</v>
      </c>
      <c r="E1865" s="96" t="s">
        <v>96</v>
      </c>
      <c r="F1865" s="96" t="s">
        <v>5638</v>
      </c>
      <c r="G1865" s="95" t="s">
        <v>20</v>
      </c>
      <c r="H1865" s="110">
        <v>1111993</v>
      </c>
      <c r="I1865" s="110">
        <v>-14309</v>
      </c>
      <c r="J1865" s="110">
        <v>425818</v>
      </c>
      <c r="K1865" s="110">
        <v>4185</v>
      </c>
      <c r="L1865" s="110">
        <v>954980</v>
      </c>
      <c r="M1865" s="110">
        <v>937885</v>
      </c>
      <c r="N1865" s="107"/>
      <c r="O1865" s="67">
        <v>1429837</v>
      </c>
      <c r="P1865" s="110">
        <v>119709</v>
      </c>
      <c r="Q1865" s="110">
        <v>-264389</v>
      </c>
      <c r="R1865" s="110">
        <v>1125742</v>
      </c>
      <c r="S1865" s="110">
        <v>861353</v>
      </c>
      <c r="T1865" s="110">
        <v>22925</v>
      </c>
      <c r="U1865" s="198"/>
      <c r="V1865" s="109"/>
      <c r="W1865" s="110">
        <v>864933</v>
      </c>
      <c r="X1865" s="13">
        <v>45260</v>
      </c>
      <c r="Y1865" s="10" t="s">
        <v>60</v>
      </c>
    </row>
    <row r="1866" spans="1:25" ht="14.4">
      <c r="A1866" s="70">
        <v>2023</v>
      </c>
      <c r="B1866" s="70" t="s">
        <v>5537</v>
      </c>
      <c r="C1866" s="70" t="s">
        <v>190</v>
      </c>
      <c r="D1866" s="70" t="s">
        <v>21</v>
      </c>
      <c r="E1866" s="78" t="s">
        <v>127</v>
      </c>
      <c r="F1866" s="73" t="s">
        <v>5538</v>
      </c>
      <c r="G1866" s="70" t="s">
        <v>20</v>
      </c>
      <c r="H1866" s="108">
        <v>791164</v>
      </c>
      <c r="I1866" s="108">
        <v>-56872</v>
      </c>
      <c r="J1866" s="108">
        <v>3956800</v>
      </c>
      <c r="K1866" s="108">
        <v>2287191</v>
      </c>
      <c r="L1866" s="108">
        <v>6553296</v>
      </c>
      <c r="M1866" s="108">
        <v>4634765</v>
      </c>
      <c r="N1866" s="107"/>
      <c r="O1866" s="108">
        <v>2071292</v>
      </c>
      <c r="P1866" s="108">
        <v>437450</v>
      </c>
      <c r="Q1866" s="108">
        <v>-3099834</v>
      </c>
      <c r="R1866" s="108">
        <v>13531328</v>
      </c>
      <c r="S1866" s="108">
        <v>10431494</v>
      </c>
      <c r="T1866" s="108">
        <v>479021</v>
      </c>
      <c r="U1866" s="201"/>
      <c r="V1866" s="108">
        <v>968875</v>
      </c>
      <c r="W1866" s="108">
        <v>-3198201</v>
      </c>
      <c r="X1866" s="13">
        <v>45272</v>
      </c>
      <c r="Y1866" s="10" t="s">
        <v>60</v>
      </c>
    </row>
    <row r="1867" spans="1:25" ht="14.4">
      <c r="A1867" s="70">
        <v>2023</v>
      </c>
      <c r="B1867" s="70" t="s">
        <v>1916</v>
      </c>
      <c r="C1867" s="70" t="s">
        <v>53</v>
      </c>
      <c r="D1867" s="70" t="s">
        <v>21</v>
      </c>
      <c r="E1867" s="78" t="s">
        <v>107</v>
      </c>
      <c r="F1867" s="73">
        <v>27000</v>
      </c>
      <c r="G1867" s="70" t="s">
        <v>20</v>
      </c>
      <c r="H1867" s="108">
        <v>127383000</v>
      </c>
      <c r="I1867" s="108">
        <v>-43186000</v>
      </c>
      <c r="J1867" s="108">
        <v>402909000</v>
      </c>
      <c r="K1867" s="108">
        <v>1181468000</v>
      </c>
      <c r="L1867" s="108">
        <v>1297606000</v>
      </c>
      <c r="M1867" s="108">
        <v>443188000</v>
      </c>
      <c r="N1867" s="67">
        <v>54109000</v>
      </c>
      <c r="O1867" s="108">
        <v>51698000</v>
      </c>
      <c r="P1867" s="108">
        <v>43102000</v>
      </c>
      <c r="Q1867" s="108">
        <v>243330000</v>
      </c>
      <c r="R1867" s="108">
        <v>3209936000</v>
      </c>
      <c r="S1867" s="108">
        <v>3453266000</v>
      </c>
      <c r="T1867" s="108">
        <v>49304000</v>
      </c>
      <c r="U1867" s="201"/>
      <c r="V1867" s="108">
        <v>110981000</v>
      </c>
      <c r="W1867" s="108">
        <v>-155348000</v>
      </c>
      <c r="X1867" s="13">
        <v>45239</v>
      </c>
      <c r="Y1867" s="10" t="s">
        <v>5444</v>
      </c>
    </row>
    <row r="1868" spans="1:25" ht="14.4">
      <c r="A1868" s="70">
        <v>2023</v>
      </c>
      <c r="B1868" s="71" t="s">
        <v>163</v>
      </c>
      <c r="C1868" s="70" t="s">
        <v>54</v>
      </c>
      <c r="D1868" s="70" t="s">
        <v>21</v>
      </c>
      <c r="E1868" s="72" t="s">
        <v>107</v>
      </c>
      <c r="F1868" s="73">
        <v>99024</v>
      </c>
      <c r="G1868" s="70" t="s">
        <v>20</v>
      </c>
      <c r="H1868" s="108">
        <v>3747733</v>
      </c>
      <c r="I1868" s="108"/>
      <c r="J1868" s="108">
        <v>14965422</v>
      </c>
      <c r="K1868" s="108">
        <v>376355</v>
      </c>
      <c r="L1868" s="108">
        <v>15705725</v>
      </c>
      <c r="M1868" s="108">
        <v>15705725</v>
      </c>
      <c r="N1868" s="67"/>
      <c r="O1868" s="67">
        <v>16609502</v>
      </c>
      <c r="P1868" s="108">
        <v>17474214</v>
      </c>
      <c r="Q1868" s="108"/>
      <c r="R1868" s="108"/>
      <c r="S1868" s="108"/>
      <c r="T1868" s="108"/>
      <c r="U1868" s="201"/>
      <c r="V1868" s="108"/>
      <c r="W1868" s="108">
        <v>3753824</v>
      </c>
      <c r="X1868" s="13">
        <v>45273</v>
      </c>
      <c r="Y1868" s="10" t="s">
        <v>5444</v>
      </c>
    </row>
    <row r="1869" spans="1:25" ht="14.4">
      <c r="A1869" s="137">
        <v>2023</v>
      </c>
      <c r="B1869" s="141" t="s">
        <v>1672</v>
      </c>
      <c r="C1869" s="137" t="s">
        <v>55</v>
      </c>
      <c r="D1869" s="137" t="s">
        <v>21</v>
      </c>
      <c r="E1869" s="137" t="s">
        <v>107</v>
      </c>
      <c r="F1869" s="87" t="s">
        <v>57</v>
      </c>
      <c r="G1869" s="137" t="s">
        <v>20</v>
      </c>
      <c r="H1869" s="138">
        <v>148351000</v>
      </c>
      <c r="I1869" s="138">
        <v>-86574000</v>
      </c>
      <c r="J1869" s="138">
        <v>1908485000</v>
      </c>
      <c r="K1869" s="138">
        <v>1059113000</v>
      </c>
      <c r="L1869" s="138">
        <v>2282310000</v>
      </c>
      <c r="M1869" s="138">
        <v>1458136000</v>
      </c>
      <c r="N1869" s="139"/>
      <c r="O1869" s="138">
        <v>372776000</v>
      </c>
      <c r="P1869" s="138">
        <v>188806000</v>
      </c>
      <c r="Q1869" s="138">
        <v>-1147991000</v>
      </c>
      <c r="R1869" s="138">
        <v>6381272929</v>
      </c>
      <c r="S1869" s="138">
        <v>5233281929</v>
      </c>
      <c r="T1869" s="138">
        <v>233850000</v>
      </c>
      <c r="U1869" s="201"/>
      <c r="V1869" s="138"/>
      <c r="W1869" s="108">
        <v>76446000</v>
      </c>
      <c r="X1869" s="51">
        <v>45274</v>
      </c>
      <c r="Y1869" s="132" t="s">
        <v>60</v>
      </c>
    </row>
    <row r="1870" spans="1:25" ht="14.4">
      <c r="A1870" s="70">
        <v>2023</v>
      </c>
      <c r="B1870" s="71" t="s">
        <v>162</v>
      </c>
      <c r="C1870" s="70" t="s">
        <v>54</v>
      </c>
      <c r="D1870" s="70" t="s">
        <v>21</v>
      </c>
      <c r="E1870" s="78" t="s">
        <v>107</v>
      </c>
      <c r="F1870" s="73">
        <v>99025</v>
      </c>
      <c r="G1870" s="70" t="s">
        <v>20</v>
      </c>
      <c r="H1870" s="108">
        <v>13396606</v>
      </c>
      <c r="I1870" s="108"/>
      <c r="J1870" s="108">
        <v>26571109</v>
      </c>
      <c r="K1870" s="108">
        <v>13000</v>
      </c>
      <c r="L1870" s="108">
        <v>34810277</v>
      </c>
      <c r="M1870" s="108">
        <v>25962692</v>
      </c>
      <c r="N1870" s="108">
        <v>18300597</v>
      </c>
      <c r="O1870" s="108"/>
      <c r="P1870" s="108">
        <v>6751048</v>
      </c>
      <c r="Q1870" s="108"/>
      <c r="R1870" s="108"/>
      <c r="S1870" s="108"/>
      <c r="T1870" s="108"/>
      <c r="U1870" s="201"/>
      <c r="V1870" s="108"/>
      <c r="W1870" s="108">
        <v>13469017</v>
      </c>
      <c r="X1870" s="13">
        <v>45316</v>
      </c>
      <c r="Y1870" s="10" t="s">
        <v>60</v>
      </c>
    </row>
    <row r="1871" spans="1:25" ht="14.4">
      <c r="A1871" s="137">
        <v>2023</v>
      </c>
      <c r="B1871" s="141" t="s">
        <v>1207</v>
      </c>
      <c r="C1871" s="137" t="s">
        <v>190</v>
      </c>
      <c r="D1871" s="137" t="s">
        <v>21</v>
      </c>
      <c r="E1871" s="137" t="s">
        <v>107</v>
      </c>
      <c r="F1871" s="87" t="s">
        <v>1206</v>
      </c>
      <c r="G1871" s="137" t="s">
        <v>20</v>
      </c>
      <c r="H1871" s="138">
        <v>43848027</v>
      </c>
      <c r="I1871" s="138">
        <v>-6366117</v>
      </c>
      <c r="J1871" s="138">
        <v>193803033</v>
      </c>
      <c r="K1871" s="138">
        <v>2721592</v>
      </c>
      <c r="L1871" s="138">
        <v>310267610</v>
      </c>
      <c r="M1871" s="138">
        <v>215383802</v>
      </c>
      <c r="N1871" s="138"/>
      <c r="O1871" s="142">
        <v>101457666</v>
      </c>
      <c r="P1871" s="138">
        <v>57384528</v>
      </c>
      <c r="Q1871" s="138">
        <v>-144589462</v>
      </c>
      <c r="R1871" s="138">
        <v>568206745</v>
      </c>
      <c r="S1871" s="138">
        <v>423617283</v>
      </c>
      <c r="T1871" s="138">
        <v>19401038</v>
      </c>
      <c r="U1871" s="201">
        <v>2830989</v>
      </c>
      <c r="V1871" s="138">
        <v>24727710</v>
      </c>
      <c r="W1871" s="108">
        <v>-65593176</v>
      </c>
      <c r="X1871" s="51">
        <v>45271</v>
      </c>
      <c r="Y1871" s="132" t="s">
        <v>60</v>
      </c>
    </row>
    <row r="1872" spans="1:25" ht="14.4">
      <c r="A1872" s="70">
        <v>2023</v>
      </c>
      <c r="B1872" s="71" t="s">
        <v>161</v>
      </c>
      <c r="C1872" s="70" t="s">
        <v>54</v>
      </c>
      <c r="D1872" s="70" t="s">
        <v>21</v>
      </c>
      <c r="E1872" s="72" t="s">
        <v>107</v>
      </c>
      <c r="F1872" s="73">
        <v>99026</v>
      </c>
      <c r="G1872" s="70" t="s">
        <v>20</v>
      </c>
      <c r="H1872" s="108">
        <v>434713</v>
      </c>
      <c r="I1872" s="108"/>
      <c r="J1872" s="108">
        <v>9876618</v>
      </c>
      <c r="K1872" s="108">
        <v>1244060</v>
      </c>
      <c r="L1872" s="108">
        <v>9876870</v>
      </c>
      <c r="M1872" s="108">
        <v>9876870</v>
      </c>
      <c r="N1872" s="67">
        <v>2000269</v>
      </c>
      <c r="O1872" s="57">
        <v>11648</v>
      </c>
      <c r="P1872" s="108">
        <v>3374793</v>
      </c>
      <c r="Q1872" s="108">
        <v>-3203102</v>
      </c>
      <c r="R1872" s="108">
        <v>17455597</v>
      </c>
      <c r="S1872" s="108">
        <v>14252495</v>
      </c>
      <c r="T1872" s="108">
        <v>611992</v>
      </c>
      <c r="U1872" s="201"/>
      <c r="V1872" s="108">
        <v>915431</v>
      </c>
      <c r="W1872" s="108">
        <v>-2296860</v>
      </c>
      <c r="X1872" s="13">
        <v>45275</v>
      </c>
      <c r="Y1872" s="10" t="s">
        <v>60</v>
      </c>
    </row>
    <row r="1873" spans="1:25" ht="14.4">
      <c r="A1873" s="70">
        <v>2023</v>
      </c>
      <c r="B1873" s="71" t="s">
        <v>160</v>
      </c>
      <c r="C1873" s="70" t="s">
        <v>54</v>
      </c>
      <c r="D1873" s="70" t="s">
        <v>21</v>
      </c>
      <c r="E1873" s="72" t="s">
        <v>107</v>
      </c>
      <c r="F1873" s="73">
        <v>99027</v>
      </c>
      <c r="G1873" s="70" t="s">
        <v>20</v>
      </c>
      <c r="H1873" s="108">
        <v>38187731</v>
      </c>
      <c r="I1873" s="108">
        <v>-8654823</v>
      </c>
      <c r="J1873" s="108">
        <v>15034193</v>
      </c>
      <c r="K1873" s="108">
        <v>7690689</v>
      </c>
      <c r="L1873" s="108">
        <v>33247965</v>
      </c>
      <c r="M1873" s="108">
        <v>25583583</v>
      </c>
      <c r="N1873" s="108">
        <v>528350</v>
      </c>
      <c r="O1873" s="108">
        <v>37609693</v>
      </c>
      <c r="P1873" s="108">
        <v>1191434</v>
      </c>
      <c r="Q1873" s="108"/>
      <c r="R1873" s="108"/>
      <c r="S1873" s="108"/>
      <c r="T1873" s="108"/>
      <c r="U1873" s="201">
        <v>6892354</v>
      </c>
      <c r="V1873" s="108">
        <v>5807571</v>
      </c>
      <c r="W1873" s="108">
        <v>38325125</v>
      </c>
      <c r="X1873" s="13">
        <v>45266</v>
      </c>
      <c r="Y1873" s="10" t="s">
        <v>60</v>
      </c>
    </row>
    <row r="1874" spans="1:25" ht="14.4">
      <c r="A1874" s="137">
        <v>2023</v>
      </c>
      <c r="B1874" s="141" t="s">
        <v>1205</v>
      </c>
      <c r="C1874" s="137" t="s">
        <v>190</v>
      </c>
      <c r="D1874" s="137" t="s">
        <v>21</v>
      </c>
      <c r="E1874" s="137" t="s">
        <v>107</v>
      </c>
      <c r="F1874" s="87" t="s">
        <v>1204</v>
      </c>
      <c r="G1874" s="137" t="s">
        <v>20</v>
      </c>
      <c r="H1874" s="138">
        <v>323127655</v>
      </c>
      <c r="I1874" s="138">
        <v>-3353446</v>
      </c>
      <c r="J1874" s="138">
        <v>1450989502</v>
      </c>
      <c r="K1874" s="138">
        <v>918433644</v>
      </c>
      <c r="L1874" s="138">
        <v>1826604043</v>
      </c>
      <c r="M1874" s="138">
        <v>1640453099</v>
      </c>
      <c r="N1874" s="138">
        <v>633343528</v>
      </c>
      <c r="O1874" s="138"/>
      <c r="P1874" s="138">
        <v>200105364</v>
      </c>
      <c r="Q1874" s="138">
        <v>-862755000</v>
      </c>
      <c r="R1874" s="138">
        <v>3901678374.4230556</v>
      </c>
      <c r="S1874" s="138">
        <v>3038923374.4230556</v>
      </c>
      <c r="T1874" s="138">
        <v>140282364</v>
      </c>
      <c r="U1874" s="201">
        <v>69772872</v>
      </c>
      <c r="V1874" s="138">
        <v>713779842</v>
      </c>
      <c r="W1874" s="108">
        <v>-1497068894</v>
      </c>
      <c r="X1874" s="51">
        <v>45245</v>
      </c>
      <c r="Y1874" s="132" t="s">
        <v>60</v>
      </c>
    </row>
    <row r="1875" spans="1:25" ht="14.4">
      <c r="A1875" s="137">
        <v>2023</v>
      </c>
      <c r="B1875" s="141" t="s">
        <v>1203</v>
      </c>
      <c r="C1875" s="137" t="s">
        <v>190</v>
      </c>
      <c r="D1875" s="137" t="s">
        <v>21</v>
      </c>
      <c r="E1875" s="137" t="s">
        <v>151</v>
      </c>
      <c r="F1875" s="87" t="s">
        <v>1202</v>
      </c>
      <c r="G1875" s="137" t="s">
        <v>20</v>
      </c>
      <c r="H1875" s="138">
        <v>12152473</v>
      </c>
      <c r="I1875" s="138"/>
      <c r="J1875" s="138">
        <v>46207527</v>
      </c>
      <c r="K1875" s="138">
        <v>34260516</v>
      </c>
      <c r="L1875" s="138">
        <v>62270729</v>
      </c>
      <c r="M1875" s="138">
        <v>51910965</v>
      </c>
      <c r="N1875" s="138">
        <v>21560490</v>
      </c>
      <c r="O1875" s="138"/>
      <c r="P1875" s="138">
        <v>2812765</v>
      </c>
      <c r="Q1875" s="138">
        <v>-28898000</v>
      </c>
      <c r="R1875" s="138">
        <v>153016075</v>
      </c>
      <c r="S1875" s="138">
        <v>124118075</v>
      </c>
      <c r="T1875" s="138">
        <v>3985035</v>
      </c>
      <c r="U1875" s="201">
        <v>344926</v>
      </c>
      <c r="V1875" s="138">
        <v>5761153</v>
      </c>
      <c r="W1875" s="108">
        <v>-16890535</v>
      </c>
      <c r="X1875" s="126">
        <v>45275</v>
      </c>
      <c r="Y1875" s="132" t="s">
        <v>60</v>
      </c>
    </row>
    <row r="1876" spans="1:25" ht="14.4">
      <c r="A1876" s="70">
        <v>2023</v>
      </c>
      <c r="B1876" s="70" t="s">
        <v>1915</v>
      </c>
      <c r="C1876" s="70" t="s">
        <v>53</v>
      </c>
      <c r="D1876" s="70" t="s">
        <v>21</v>
      </c>
      <c r="E1876" s="78" t="s">
        <v>134</v>
      </c>
      <c r="F1876" s="73">
        <v>28000</v>
      </c>
      <c r="G1876" s="70" t="s">
        <v>20</v>
      </c>
      <c r="H1876" s="108">
        <v>31655777</v>
      </c>
      <c r="I1876" s="108">
        <v>-1411782</v>
      </c>
      <c r="J1876" s="108">
        <v>114287670</v>
      </c>
      <c r="K1876" s="108">
        <v>48846489</v>
      </c>
      <c r="L1876" s="108">
        <v>241424768</v>
      </c>
      <c r="M1876" s="108">
        <v>120567713</v>
      </c>
      <c r="N1876" s="108">
        <v>717800</v>
      </c>
      <c r="O1876" s="108">
        <v>34863152</v>
      </c>
      <c r="P1876" s="108">
        <v>16003483</v>
      </c>
      <c r="Q1876" s="108">
        <v>-291262326</v>
      </c>
      <c r="R1876" s="108">
        <v>889393978</v>
      </c>
      <c r="S1876" s="108">
        <v>598131652</v>
      </c>
      <c r="T1876" s="108">
        <v>22330989</v>
      </c>
      <c r="U1876" s="201">
        <v>63432</v>
      </c>
      <c r="V1876" s="108">
        <v>26488642</v>
      </c>
      <c r="W1876" s="108">
        <v>-149971139</v>
      </c>
      <c r="X1876" s="13">
        <v>45264</v>
      </c>
      <c r="Y1876" s="10" t="s">
        <v>5444</v>
      </c>
    </row>
    <row r="1877" spans="1:25" ht="14.4">
      <c r="A1877" s="70">
        <v>2023</v>
      </c>
      <c r="B1877" s="71" t="s">
        <v>1201</v>
      </c>
      <c r="C1877" s="70" t="s">
        <v>190</v>
      </c>
      <c r="D1877" s="70" t="s">
        <v>21</v>
      </c>
      <c r="E1877" s="72" t="s">
        <v>34</v>
      </c>
      <c r="F1877" s="73" t="s">
        <v>1200</v>
      </c>
      <c r="G1877" s="70" t="s">
        <v>20</v>
      </c>
      <c r="H1877" s="108">
        <v>64166533</v>
      </c>
      <c r="I1877" s="108">
        <v>-650000</v>
      </c>
      <c r="J1877" s="108">
        <v>208834840</v>
      </c>
      <c r="K1877" s="108">
        <v>204244989</v>
      </c>
      <c r="L1877" s="108">
        <v>257697588</v>
      </c>
      <c r="M1877" s="108">
        <v>230451804</v>
      </c>
      <c r="N1877" s="108">
        <v>102723341</v>
      </c>
      <c r="O1877" s="108"/>
      <c r="P1877" s="108">
        <v>18817883</v>
      </c>
      <c r="Q1877" s="108">
        <v>-140562386</v>
      </c>
      <c r="R1877" s="108">
        <v>641524855.08771944</v>
      </c>
      <c r="S1877" s="108">
        <v>500962469.08771938</v>
      </c>
      <c r="T1877" s="108">
        <v>21274760</v>
      </c>
      <c r="U1877" s="201">
        <v>-6932.8399048939964</v>
      </c>
      <c r="V1877" s="108">
        <v>63746247.160095103</v>
      </c>
      <c r="W1877" s="108">
        <v>-116439462</v>
      </c>
      <c r="X1877" s="32">
        <v>45336</v>
      </c>
      <c r="Y1877" s="10" t="s">
        <v>60</v>
      </c>
    </row>
    <row r="1878" spans="1:25" ht="14.4">
      <c r="A1878" s="70">
        <v>2023</v>
      </c>
      <c r="B1878" s="71" t="s">
        <v>1199</v>
      </c>
      <c r="C1878" s="70" t="s">
        <v>190</v>
      </c>
      <c r="D1878" s="70" t="s">
        <v>21</v>
      </c>
      <c r="E1878" s="72" t="s">
        <v>134</v>
      </c>
      <c r="F1878" s="73" t="s">
        <v>1198</v>
      </c>
      <c r="G1878" s="70" t="s">
        <v>20</v>
      </c>
      <c r="H1878" s="108">
        <v>24229923</v>
      </c>
      <c r="I1878" s="108"/>
      <c r="J1878" s="108">
        <v>201011036</v>
      </c>
      <c r="K1878" s="108">
        <v>23137032</v>
      </c>
      <c r="L1878" s="108">
        <v>231802676</v>
      </c>
      <c r="M1878" s="108">
        <v>218190654</v>
      </c>
      <c r="N1878" s="108"/>
      <c r="O1878" s="67">
        <v>45266306</v>
      </c>
      <c r="P1878" s="108">
        <v>10231874</v>
      </c>
      <c r="Q1878" s="108">
        <v>-144321056</v>
      </c>
      <c r="R1878" s="108">
        <v>643962858.77192998</v>
      </c>
      <c r="S1878" s="108">
        <v>499641802.77192992</v>
      </c>
      <c r="T1878" s="108">
        <v>22107531</v>
      </c>
      <c r="U1878" s="201">
        <v>-5592.5623142460872</v>
      </c>
      <c r="V1878" s="108">
        <v>34008820.43768575</v>
      </c>
      <c r="W1878" s="108">
        <v>-132863764</v>
      </c>
      <c r="X1878" s="13">
        <v>45321</v>
      </c>
      <c r="Y1878" s="10" t="s">
        <v>5444</v>
      </c>
    </row>
    <row r="1879" spans="1:25" ht="14.4">
      <c r="A1879" s="70">
        <v>2023</v>
      </c>
      <c r="B1879" s="70" t="s">
        <v>1913</v>
      </c>
      <c r="C1879" s="70" t="s">
        <v>53</v>
      </c>
      <c r="D1879" s="70" t="s">
        <v>21</v>
      </c>
      <c r="E1879" s="78" t="s">
        <v>52</v>
      </c>
      <c r="F1879" s="73">
        <v>28112</v>
      </c>
      <c r="G1879" s="70" t="s">
        <v>20</v>
      </c>
      <c r="H1879" s="108">
        <v>23983702</v>
      </c>
      <c r="I1879" s="108">
        <v>-1480313</v>
      </c>
      <c r="J1879" s="108">
        <v>19322350</v>
      </c>
      <c r="K1879" s="108">
        <v>26165522</v>
      </c>
      <c r="L1879" s="108">
        <v>61071425</v>
      </c>
      <c r="M1879" s="108">
        <v>24491027</v>
      </c>
      <c r="N1879" s="67"/>
      <c r="O1879" s="67">
        <v>22045181</v>
      </c>
      <c r="P1879" s="108">
        <v>1181437</v>
      </c>
      <c r="Q1879" s="108">
        <v>-28628665</v>
      </c>
      <c r="R1879" s="108">
        <v>119954929.8665171</v>
      </c>
      <c r="S1879" s="108">
        <v>91326264.866517097</v>
      </c>
      <c r="T1879" s="108">
        <v>4121291</v>
      </c>
      <c r="U1879" s="201">
        <v>865221</v>
      </c>
      <c r="V1879" s="108">
        <v>2618713</v>
      </c>
      <c r="W1879" s="108">
        <v>11430260</v>
      </c>
      <c r="X1879" s="32">
        <v>45281</v>
      </c>
      <c r="Y1879" s="10" t="s">
        <v>60</v>
      </c>
    </row>
    <row r="1880" spans="1:25" ht="14.4">
      <c r="A1880" s="70">
        <v>2023</v>
      </c>
      <c r="B1880" s="71" t="s">
        <v>1197</v>
      </c>
      <c r="C1880" s="70" t="s">
        <v>190</v>
      </c>
      <c r="D1880" s="70" t="s">
        <v>21</v>
      </c>
      <c r="E1880" s="72" t="s">
        <v>52</v>
      </c>
      <c r="F1880" s="73" t="s">
        <v>1196</v>
      </c>
      <c r="G1880" s="70" t="s">
        <v>20</v>
      </c>
      <c r="H1880" s="108">
        <v>12304989</v>
      </c>
      <c r="I1880" s="108"/>
      <c r="J1880" s="108">
        <v>54618629</v>
      </c>
      <c r="K1880" s="108">
        <v>22053795</v>
      </c>
      <c r="L1880" s="108">
        <v>75160131</v>
      </c>
      <c r="M1880" s="108">
        <v>62150017</v>
      </c>
      <c r="N1880" s="67"/>
      <c r="O1880" s="67">
        <v>19779638</v>
      </c>
      <c r="P1880" s="108">
        <v>3564750</v>
      </c>
      <c r="Q1880" s="108">
        <v>-40722968</v>
      </c>
      <c r="R1880" s="108">
        <v>183941062.70255041</v>
      </c>
      <c r="S1880" s="108">
        <v>143218094.70255041</v>
      </c>
      <c r="T1880" s="108">
        <v>6314797</v>
      </c>
      <c r="U1880" s="201"/>
      <c r="V1880" s="108">
        <v>5553064</v>
      </c>
      <c r="W1880" s="108">
        <v>-24623733</v>
      </c>
      <c r="X1880" s="13">
        <v>45282</v>
      </c>
      <c r="Y1880" s="10" t="s">
        <v>60</v>
      </c>
    </row>
    <row r="1881" spans="1:25" ht="14.4">
      <c r="A1881" s="137">
        <v>2023</v>
      </c>
      <c r="B1881" s="141" t="s">
        <v>1195</v>
      </c>
      <c r="C1881" s="137" t="s">
        <v>190</v>
      </c>
      <c r="D1881" s="137" t="s">
        <v>21</v>
      </c>
      <c r="E1881" s="137" t="s">
        <v>52</v>
      </c>
      <c r="F1881" s="87" t="s">
        <v>1194</v>
      </c>
      <c r="G1881" s="137" t="s">
        <v>20</v>
      </c>
      <c r="H1881" s="138">
        <v>2284837</v>
      </c>
      <c r="I1881" s="138">
        <v>-1480000</v>
      </c>
      <c r="J1881" s="138">
        <v>34190661</v>
      </c>
      <c r="K1881" s="138">
        <v>55073420</v>
      </c>
      <c r="L1881" s="138">
        <v>52486978</v>
      </c>
      <c r="M1881" s="138">
        <v>37997833</v>
      </c>
      <c r="N1881" s="138">
        <v>9485116</v>
      </c>
      <c r="O1881" s="138"/>
      <c r="P1881" s="138">
        <v>5784387</v>
      </c>
      <c r="Q1881" s="138">
        <v>-23639000</v>
      </c>
      <c r="R1881" s="138">
        <v>105978864.12248117</v>
      </c>
      <c r="S1881" s="138">
        <v>82339864.122481167</v>
      </c>
      <c r="T1881" s="138">
        <v>3745101</v>
      </c>
      <c r="U1881" s="201"/>
      <c r="V1881" s="138"/>
      <c r="W1881" s="108">
        <v>-18856408</v>
      </c>
      <c r="X1881" s="51">
        <v>45349</v>
      </c>
      <c r="Y1881" s="132" t="s">
        <v>60</v>
      </c>
    </row>
    <row r="1882" spans="1:25" ht="14.4">
      <c r="A1882" s="70">
        <v>2023</v>
      </c>
      <c r="B1882" s="70" t="s">
        <v>1912</v>
      </c>
      <c r="C1882" s="70" t="s">
        <v>53</v>
      </c>
      <c r="D1882" s="70" t="s">
        <v>21</v>
      </c>
      <c r="E1882" s="78" t="s">
        <v>134</v>
      </c>
      <c r="F1882" s="73">
        <v>29000</v>
      </c>
      <c r="G1882" s="70" t="s">
        <v>20</v>
      </c>
      <c r="H1882" s="108">
        <v>157331014</v>
      </c>
      <c r="I1882" s="108">
        <v>-9092262</v>
      </c>
      <c r="J1882" s="108">
        <v>159462352</v>
      </c>
      <c r="K1882" s="108">
        <v>96068207</v>
      </c>
      <c r="L1882" s="108">
        <v>321820536</v>
      </c>
      <c r="M1882" s="108">
        <v>178609983</v>
      </c>
      <c r="N1882" s="108"/>
      <c r="O1882" s="108">
        <v>154496273</v>
      </c>
      <c r="P1882" s="108">
        <v>10355621</v>
      </c>
      <c r="Q1882" s="108">
        <v>-343289843</v>
      </c>
      <c r="R1882" s="108">
        <v>1000485885</v>
      </c>
      <c r="S1882" s="108">
        <v>657196042</v>
      </c>
      <c r="T1882" s="108">
        <v>34973632</v>
      </c>
      <c r="U1882" s="201"/>
      <c r="V1882" s="108">
        <v>41806355</v>
      </c>
      <c r="W1882" s="108">
        <v>-17842977</v>
      </c>
      <c r="X1882" s="13">
        <v>45268</v>
      </c>
      <c r="Y1882" s="10" t="s">
        <v>60</v>
      </c>
    </row>
    <row r="1883" spans="1:25" ht="14.4">
      <c r="A1883" s="137">
        <v>2023</v>
      </c>
      <c r="B1883" s="141" t="s">
        <v>1193</v>
      </c>
      <c r="C1883" s="137" t="s">
        <v>190</v>
      </c>
      <c r="D1883" s="137" t="s">
        <v>21</v>
      </c>
      <c r="E1883" s="137" t="s">
        <v>134</v>
      </c>
      <c r="F1883" s="87" t="s">
        <v>1192</v>
      </c>
      <c r="G1883" s="137" t="s">
        <v>20</v>
      </c>
      <c r="H1883" s="138">
        <v>77256350</v>
      </c>
      <c r="I1883" s="138">
        <v>-716461</v>
      </c>
      <c r="J1883" s="138">
        <v>803299940</v>
      </c>
      <c r="K1883" s="138">
        <v>545319677</v>
      </c>
      <c r="L1883" s="138">
        <v>964018903</v>
      </c>
      <c r="M1883" s="138">
        <v>885912706</v>
      </c>
      <c r="N1883" s="142"/>
      <c r="O1883" s="142">
        <v>227956211</v>
      </c>
      <c r="P1883" s="138">
        <v>71945967</v>
      </c>
      <c r="Q1883" s="138">
        <v>-500013603</v>
      </c>
      <c r="R1883" s="138">
        <v>2289535433.6339302</v>
      </c>
      <c r="S1883" s="138">
        <v>1789521830.6339302</v>
      </c>
      <c r="T1883" s="138">
        <v>83944316</v>
      </c>
      <c r="U1883" s="201">
        <v>-13936.696651476124</v>
      </c>
      <c r="V1883" s="138">
        <v>166498641.30334851</v>
      </c>
      <c r="W1883" s="108">
        <v>-109151476</v>
      </c>
      <c r="X1883" s="51">
        <v>45244</v>
      </c>
      <c r="Y1883" s="132" t="s">
        <v>60</v>
      </c>
    </row>
    <row r="1884" spans="1:25" ht="14.4">
      <c r="A1884" s="70">
        <v>2023</v>
      </c>
      <c r="B1884" s="70" t="s">
        <v>1911</v>
      </c>
      <c r="C1884" s="70" t="s">
        <v>53</v>
      </c>
      <c r="D1884" s="70" t="s">
        <v>21</v>
      </c>
      <c r="E1884" s="78" t="s">
        <v>34</v>
      </c>
      <c r="F1884" s="73">
        <v>28168</v>
      </c>
      <c r="G1884" s="70" t="s">
        <v>20</v>
      </c>
      <c r="H1884" s="108">
        <v>49811191</v>
      </c>
      <c r="I1884" s="108">
        <v>-11044788</v>
      </c>
      <c r="J1884" s="108">
        <v>64804902</v>
      </c>
      <c r="K1884" s="108">
        <v>146285498</v>
      </c>
      <c r="L1884" s="108">
        <v>128836641</v>
      </c>
      <c r="M1884" s="108">
        <v>79805848</v>
      </c>
      <c r="N1884" s="107"/>
      <c r="O1884" s="67">
        <v>38039882</v>
      </c>
      <c r="P1884" s="108">
        <v>6433831</v>
      </c>
      <c r="Q1884" s="108">
        <v>-19353856</v>
      </c>
      <c r="R1884" s="108">
        <v>434387421</v>
      </c>
      <c r="S1884" s="108">
        <v>415033565</v>
      </c>
      <c r="T1884" s="108">
        <v>5061759</v>
      </c>
      <c r="U1884" s="201">
        <v>5120500</v>
      </c>
      <c r="V1884" s="108">
        <v>77909662</v>
      </c>
      <c r="W1884" s="108">
        <v>-115019564</v>
      </c>
      <c r="X1884" s="13">
        <v>45247</v>
      </c>
      <c r="Y1884" s="10" t="s">
        <v>5444</v>
      </c>
    </row>
    <row r="1885" spans="1:25" ht="14.4">
      <c r="A1885" s="137">
        <v>2023</v>
      </c>
      <c r="B1885" s="141" t="s">
        <v>1191</v>
      </c>
      <c r="C1885" s="137" t="s">
        <v>190</v>
      </c>
      <c r="D1885" s="137" t="s">
        <v>21</v>
      </c>
      <c r="E1885" s="137" t="s">
        <v>34</v>
      </c>
      <c r="F1885" s="87" t="s">
        <v>1190</v>
      </c>
      <c r="G1885" s="137" t="s">
        <v>20</v>
      </c>
      <c r="H1885" s="138">
        <v>10570314</v>
      </c>
      <c r="I1885" s="138"/>
      <c r="J1885" s="138">
        <v>92488381</v>
      </c>
      <c r="K1885" s="138">
        <v>83231316</v>
      </c>
      <c r="L1885" s="138">
        <v>119796463</v>
      </c>
      <c r="M1885" s="138">
        <v>101734915</v>
      </c>
      <c r="N1885" s="142">
        <v>35229673</v>
      </c>
      <c r="O1885" s="138"/>
      <c r="P1885" s="138">
        <v>9893867</v>
      </c>
      <c r="Q1885" s="138">
        <v>-65883486</v>
      </c>
      <c r="R1885" s="138">
        <v>291272324.9324553</v>
      </c>
      <c r="S1885" s="138">
        <v>225388838.9324553</v>
      </c>
      <c r="T1885" s="138">
        <v>10271376</v>
      </c>
      <c r="U1885" s="201">
        <v>-2393.8998523743949</v>
      </c>
      <c r="V1885" s="138">
        <v>22299604.100147627</v>
      </c>
      <c r="W1885" s="108">
        <v>-88663593</v>
      </c>
      <c r="X1885" s="150">
        <v>45343</v>
      </c>
      <c r="Y1885" s="132" t="s">
        <v>60</v>
      </c>
    </row>
    <row r="1886" spans="1:25" ht="14.4">
      <c r="A1886" s="137">
        <v>2023</v>
      </c>
      <c r="B1886" s="141" t="s">
        <v>1189</v>
      </c>
      <c r="C1886" s="137" t="s">
        <v>190</v>
      </c>
      <c r="D1886" s="137" t="s">
        <v>21</v>
      </c>
      <c r="E1886" s="137" t="s">
        <v>96</v>
      </c>
      <c r="F1886" s="87" t="s">
        <v>1188</v>
      </c>
      <c r="G1886" s="137" t="s">
        <v>20</v>
      </c>
      <c r="H1886" s="138">
        <v>17124469</v>
      </c>
      <c r="I1886" s="138"/>
      <c r="J1886" s="138">
        <v>44229223</v>
      </c>
      <c r="K1886" s="138">
        <v>40496828</v>
      </c>
      <c r="L1886" s="138">
        <v>33836656</v>
      </c>
      <c r="M1886" s="138">
        <v>49931754</v>
      </c>
      <c r="N1886" s="139"/>
      <c r="O1886" s="142">
        <v>26735897</v>
      </c>
      <c r="P1886" s="138">
        <v>4767092</v>
      </c>
      <c r="Q1886" s="138">
        <v>-28560696</v>
      </c>
      <c r="R1886" s="138">
        <v>123491331.5837678</v>
      </c>
      <c r="S1886" s="138">
        <v>94930635.583767802</v>
      </c>
      <c r="T1886" s="138">
        <v>4246835</v>
      </c>
      <c r="U1886" s="201"/>
      <c r="V1886" s="138">
        <v>1729891</v>
      </c>
      <c r="W1886" s="108">
        <v>-7587681</v>
      </c>
      <c r="X1886" s="51">
        <v>45337</v>
      </c>
      <c r="Y1886" s="132" t="s">
        <v>5444</v>
      </c>
    </row>
    <row r="1887" spans="1:25" ht="14.4">
      <c r="A1887" s="70">
        <v>2023</v>
      </c>
      <c r="B1887" s="70" t="s">
        <v>5052</v>
      </c>
      <c r="C1887" s="70" t="s">
        <v>190</v>
      </c>
      <c r="D1887" s="70" t="s">
        <v>21</v>
      </c>
      <c r="E1887" s="78" t="s">
        <v>151</v>
      </c>
      <c r="F1887" s="73" t="s">
        <v>5495</v>
      </c>
      <c r="G1887" s="70" t="s">
        <v>20</v>
      </c>
      <c r="H1887" s="108">
        <v>2232537</v>
      </c>
      <c r="I1887" s="108">
        <v>-50000</v>
      </c>
      <c r="J1887" s="108">
        <v>3805081</v>
      </c>
      <c r="K1887" s="108">
        <v>7369740</v>
      </c>
      <c r="L1887" s="108">
        <v>4993654</v>
      </c>
      <c r="M1887" s="108">
        <v>4276175</v>
      </c>
      <c r="N1887" s="108">
        <v>2796210</v>
      </c>
      <c r="O1887" s="108"/>
      <c r="P1887" s="108">
        <v>314598</v>
      </c>
      <c r="Q1887" s="108">
        <v>-2147000</v>
      </c>
      <c r="R1887" s="108">
        <v>11344803</v>
      </c>
      <c r="S1887" s="108">
        <v>9197803</v>
      </c>
      <c r="T1887" s="108">
        <v>274998</v>
      </c>
      <c r="U1887" s="201"/>
      <c r="V1887" s="108">
        <v>1383096</v>
      </c>
      <c r="W1887" s="108">
        <v>73016</v>
      </c>
      <c r="X1887" s="13">
        <v>45241</v>
      </c>
      <c r="Y1887" s="10" t="s">
        <v>60</v>
      </c>
    </row>
    <row r="1888" spans="1:25" ht="14.4">
      <c r="A1888" s="70">
        <v>2023</v>
      </c>
      <c r="B1888" s="71" t="s">
        <v>1187</v>
      </c>
      <c r="C1888" s="70" t="s">
        <v>190</v>
      </c>
      <c r="D1888" s="70" t="s">
        <v>21</v>
      </c>
      <c r="E1888" s="72" t="s">
        <v>123</v>
      </c>
      <c r="F1888" s="73" t="s">
        <v>1186</v>
      </c>
      <c r="G1888" s="70" t="s">
        <v>20</v>
      </c>
      <c r="H1888" s="108">
        <v>3723693</v>
      </c>
      <c r="I1888" s="108">
        <v>-56531</v>
      </c>
      <c r="J1888" s="108">
        <v>6948329</v>
      </c>
      <c r="K1888" s="108"/>
      <c r="L1888" s="108">
        <v>10004820</v>
      </c>
      <c r="M1888" s="108">
        <v>9107913</v>
      </c>
      <c r="N1888" s="107"/>
      <c r="O1888" s="67">
        <v>5792274</v>
      </c>
      <c r="P1888" s="108">
        <v>959967</v>
      </c>
      <c r="Q1888" s="108">
        <v>-4569151</v>
      </c>
      <c r="R1888" s="108">
        <v>19845256.622516558</v>
      </c>
      <c r="S1888" s="108">
        <v>15276105.622516558</v>
      </c>
      <c r="T1888" s="108">
        <v>671256</v>
      </c>
      <c r="U1888" s="201"/>
      <c r="V1888" s="108">
        <v>473585</v>
      </c>
      <c r="W1888" s="108">
        <v>-208964</v>
      </c>
      <c r="X1888" s="39">
        <v>45348</v>
      </c>
      <c r="Y1888" s="10" t="s">
        <v>5444</v>
      </c>
    </row>
    <row r="1889" spans="1:25" ht="14.4">
      <c r="A1889" s="70">
        <v>2023</v>
      </c>
      <c r="B1889" s="70" t="s">
        <v>5335</v>
      </c>
      <c r="C1889" s="70" t="s">
        <v>190</v>
      </c>
      <c r="D1889" s="70" t="s">
        <v>21</v>
      </c>
      <c r="E1889" s="78" t="s">
        <v>84</v>
      </c>
      <c r="F1889" s="73" t="s">
        <v>5466</v>
      </c>
      <c r="G1889" s="70" t="s">
        <v>20</v>
      </c>
      <c r="H1889" s="108">
        <v>1045836</v>
      </c>
      <c r="I1889" s="108">
        <v>-69300</v>
      </c>
      <c r="J1889" s="108">
        <v>5226154</v>
      </c>
      <c r="K1889" s="108">
        <v>15808617</v>
      </c>
      <c r="L1889" s="108">
        <v>8527691</v>
      </c>
      <c r="M1889" s="108">
        <v>5295852</v>
      </c>
      <c r="N1889" s="107"/>
      <c r="O1889" s="108">
        <v>1976103</v>
      </c>
      <c r="P1889" s="108">
        <v>353907</v>
      </c>
      <c r="Q1889" s="108">
        <v>-3504645</v>
      </c>
      <c r="R1889" s="108">
        <v>15327650.979287025</v>
      </c>
      <c r="S1889" s="108">
        <v>11823005.979287025</v>
      </c>
      <c r="T1889" s="108">
        <v>527556</v>
      </c>
      <c r="U1889" s="201"/>
      <c r="V1889" s="108"/>
      <c r="W1889" s="108">
        <v>-1460203</v>
      </c>
      <c r="X1889" s="39">
        <v>45250</v>
      </c>
      <c r="Y1889" s="10" t="s">
        <v>60</v>
      </c>
    </row>
    <row r="1890" spans="1:25" ht="14.4">
      <c r="A1890" s="70">
        <v>2023</v>
      </c>
      <c r="B1890" s="70" t="s">
        <v>1910</v>
      </c>
      <c r="C1890" s="70" t="s">
        <v>53</v>
      </c>
      <c r="D1890" s="70" t="s">
        <v>21</v>
      </c>
      <c r="E1890" s="78" t="s">
        <v>98</v>
      </c>
      <c r="F1890" s="73">
        <v>29504</v>
      </c>
      <c r="G1890" s="70" t="s">
        <v>20</v>
      </c>
      <c r="H1890" s="108">
        <v>39396187</v>
      </c>
      <c r="I1890" s="108">
        <v>-2189571</v>
      </c>
      <c r="J1890" s="108">
        <v>62053166</v>
      </c>
      <c r="K1890" s="108">
        <v>110111432</v>
      </c>
      <c r="L1890" s="108">
        <v>113319076</v>
      </c>
      <c r="M1890" s="108">
        <v>65709486</v>
      </c>
      <c r="N1890" s="107"/>
      <c r="O1890" s="67">
        <v>44219913</v>
      </c>
      <c r="P1890" s="108">
        <v>9327682</v>
      </c>
      <c r="Q1890" s="108">
        <v>-103734170</v>
      </c>
      <c r="R1890" s="108">
        <v>335657493</v>
      </c>
      <c r="S1890" s="108">
        <v>231923323</v>
      </c>
      <c r="T1890" s="108">
        <v>12184027</v>
      </c>
      <c r="U1890" s="201"/>
      <c r="V1890" s="108">
        <v>14496722</v>
      </c>
      <c r="W1890" s="108">
        <v>-29547209</v>
      </c>
      <c r="X1890" s="39">
        <v>45275</v>
      </c>
      <c r="Y1890" s="10" t="s">
        <v>5444</v>
      </c>
    </row>
    <row r="1891" spans="1:25" ht="14.4">
      <c r="A1891" s="70">
        <v>2023</v>
      </c>
      <c r="B1891" s="71" t="s">
        <v>1185</v>
      </c>
      <c r="C1891" s="70" t="s">
        <v>190</v>
      </c>
      <c r="D1891" s="70" t="s">
        <v>21</v>
      </c>
      <c r="E1891" s="72" t="s">
        <v>98</v>
      </c>
      <c r="F1891" s="73" t="s">
        <v>1184</v>
      </c>
      <c r="G1891" s="70" t="s">
        <v>20</v>
      </c>
      <c r="H1891" s="108">
        <v>38452336</v>
      </c>
      <c r="I1891" s="108"/>
      <c r="J1891" s="108">
        <v>165316371</v>
      </c>
      <c r="K1891" s="108">
        <v>365773626</v>
      </c>
      <c r="L1891" s="67">
        <v>220112025</v>
      </c>
      <c r="M1891" s="108">
        <v>185897242</v>
      </c>
      <c r="N1891" s="67">
        <v>81732587</v>
      </c>
      <c r="O1891" s="108"/>
      <c r="P1891" s="108">
        <v>21351618</v>
      </c>
      <c r="Q1891" s="108">
        <v>-117023881</v>
      </c>
      <c r="R1891" s="108">
        <v>524686672.50647312</v>
      </c>
      <c r="S1891" s="108">
        <v>407662791.50647312</v>
      </c>
      <c r="T1891" s="108">
        <v>15867743</v>
      </c>
      <c r="U1891" s="201"/>
      <c r="V1891" s="108"/>
      <c r="W1891" s="108">
        <v>-102309353</v>
      </c>
      <c r="X1891" s="39">
        <v>45337</v>
      </c>
      <c r="Y1891" s="10" t="s">
        <v>5444</v>
      </c>
    </row>
    <row r="1892" spans="1:25" ht="14.4">
      <c r="A1892" s="137">
        <v>2023</v>
      </c>
      <c r="B1892" s="137" t="s">
        <v>1909</v>
      </c>
      <c r="C1892" s="137" t="s">
        <v>53</v>
      </c>
      <c r="D1892" s="137" t="s">
        <v>21</v>
      </c>
      <c r="E1892" s="76" t="s">
        <v>34</v>
      </c>
      <c r="F1892" s="87">
        <v>30000</v>
      </c>
      <c r="G1892" s="137" t="s">
        <v>20</v>
      </c>
      <c r="H1892" s="138">
        <v>145429000</v>
      </c>
      <c r="I1892" s="138">
        <v>-10662000</v>
      </c>
      <c r="J1892" s="138">
        <v>276430000</v>
      </c>
      <c r="K1892" s="138">
        <v>388572000</v>
      </c>
      <c r="L1892" s="138">
        <v>855342000</v>
      </c>
      <c r="M1892" s="138">
        <v>303158000</v>
      </c>
      <c r="N1892" s="138"/>
      <c r="O1892" s="138">
        <v>161913000</v>
      </c>
      <c r="P1892" s="138">
        <v>20625000</v>
      </c>
      <c r="Q1892" s="138">
        <v>-676650000</v>
      </c>
      <c r="R1892" s="138">
        <v>2340893000</v>
      </c>
      <c r="S1892" s="138">
        <v>1664243000</v>
      </c>
      <c r="T1892" s="138">
        <v>73336000</v>
      </c>
      <c r="U1892" s="201"/>
      <c r="V1892" s="138">
        <v>12427000</v>
      </c>
      <c r="W1892" s="108">
        <v>-143194000</v>
      </c>
      <c r="X1892" s="140">
        <v>45255</v>
      </c>
      <c r="Y1892" s="132" t="s">
        <v>60</v>
      </c>
    </row>
    <row r="1893" spans="1:25" ht="14.4">
      <c r="A1893" s="137">
        <v>2023</v>
      </c>
      <c r="B1893" s="141" t="s">
        <v>1183</v>
      </c>
      <c r="C1893" s="137" t="s">
        <v>190</v>
      </c>
      <c r="D1893" s="137" t="s">
        <v>21</v>
      </c>
      <c r="E1893" s="137" t="s">
        <v>34</v>
      </c>
      <c r="F1893" s="87" t="s">
        <v>1182</v>
      </c>
      <c r="G1893" s="137" t="s">
        <v>20</v>
      </c>
      <c r="H1893" s="138">
        <v>23345552</v>
      </c>
      <c r="I1893" s="138">
        <v>-1485317</v>
      </c>
      <c r="J1893" s="138">
        <v>408176628</v>
      </c>
      <c r="K1893" s="138">
        <v>437159346</v>
      </c>
      <c r="L1893" s="138">
        <v>494070410</v>
      </c>
      <c r="M1893" s="138">
        <v>437082930</v>
      </c>
      <c r="N1893" s="138">
        <v>109810902</v>
      </c>
      <c r="O1893" s="138"/>
      <c r="P1893" s="138">
        <v>65260884</v>
      </c>
      <c r="Q1893" s="138">
        <v>-260003700</v>
      </c>
      <c r="R1893" s="138">
        <v>1172417400</v>
      </c>
      <c r="S1893" s="138">
        <v>912413700</v>
      </c>
      <c r="T1893" s="138">
        <v>41372754</v>
      </c>
      <c r="U1893" s="201">
        <v>-12240</v>
      </c>
      <c r="V1893" s="138">
        <v>121440353</v>
      </c>
      <c r="W1893" s="108">
        <v>-291462194</v>
      </c>
      <c r="X1893" s="140">
        <v>45351</v>
      </c>
      <c r="Y1893" s="132" t="s">
        <v>60</v>
      </c>
    </row>
    <row r="1894" spans="1:25" ht="14.4">
      <c r="A1894" s="82">
        <v>2023</v>
      </c>
      <c r="B1894" s="70" t="s">
        <v>1908</v>
      </c>
      <c r="C1894" s="70" t="s">
        <v>53</v>
      </c>
      <c r="D1894" s="70" t="s">
        <v>21</v>
      </c>
      <c r="E1894" s="78" t="s">
        <v>34</v>
      </c>
      <c r="F1894" s="72">
        <v>30014</v>
      </c>
      <c r="G1894" s="70" t="s">
        <v>20</v>
      </c>
      <c r="H1894" s="108">
        <v>27188122</v>
      </c>
      <c r="I1894" s="67">
        <v>-12950954</v>
      </c>
      <c r="J1894" s="67">
        <v>37647370</v>
      </c>
      <c r="K1894" s="108">
        <v>70004109</v>
      </c>
      <c r="L1894" s="108">
        <v>84753073</v>
      </c>
      <c r="M1894" s="67">
        <v>47864792</v>
      </c>
      <c r="N1894" s="107"/>
      <c r="O1894" s="67">
        <v>29410573</v>
      </c>
      <c r="P1894" s="67">
        <v>4753206</v>
      </c>
      <c r="Q1894" s="108">
        <v>-10461125</v>
      </c>
      <c r="R1894" s="108">
        <v>169926180</v>
      </c>
      <c r="S1894" s="108">
        <v>159465055</v>
      </c>
      <c r="T1894" s="108">
        <v>2840631</v>
      </c>
      <c r="U1894" s="201"/>
      <c r="V1894" s="67">
        <v>10191925</v>
      </c>
      <c r="W1894" s="67">
        <v>11251882</v>
      </c>
      <c r="X1894" s="13">
        <v>45272</v>
      </c>
      <c r="Y1894" s="10" t="s">
        <v>60</v>
      </c>
    </row>
    <row r="1895" spans="1:25" ht="14.4">
      <c r="A1895" s="137">
        <v>2023</v>
      </c>
      <c r="B1895" s="141" t="s">
        <v>1181</v>
      </c>
      <c r="C1895" s="137" t="s">
        <v>190</v>
      </c>
      <c r="D1895" s="137" t="s">
        <v>21</v>
      </c>
      <c r="E1895" s="137" t="s">
        <v>34</v>
      </c>
      <c r="F1895" s="87" t="s">
        <v>1180</v>
      </c>
      <c r="G1895" s="137" t="s">
        <v>20</v>
      </c>
      <c r="H1895" s="138">
        <v>20127169</v>
      </c>
      <c r="I1895" s="138"/>
      <c r="J1895" s="138">
        <v>90899731</v>
      </c>
      <c r="K1895" s="138">
        <v>50205953</v>
      </c>
      <c r="L1895" s="138">
        <v>115347020</v>
      </c>
      <c r="M1895" s="138">
        <v>107319683</v>
      </c>
      <c r="N1895" s="142"/>
      <c r="O1895" s="142">
        <v>38798516</v>
      </c>
      <c r="P1895" s="138">
        <v>12565484</v>
      </c>
      <c r="Q1895" s="138">
        <v>-72101839</v>
      </c>
      <c r="R1895" s="138">
        <v>325545982.84486407</v>
      </c>
      <c r="S1895" s="138">
        <v>253444143.84486407</v>
      </c>
      <c r="T1895" s="138">
        <v>10472289</v>
      </c>
      <c r="U1895" s="201"/>
      <c r="V1895" s="138">
        <v>12273315</v>
      </c>
      <c r="W1895" s="108">
        <v>-68610930</v>
      </c>
      <c r="X1895" s="51">
        <v>45271</v>
      </c>
      <c r="Y1895" s="132" t="s">
        <v>60</v>
      </c>
    </row>
    <row r="1896" spans="1:25" ht="14.4">
      <c r="A1896" s="82">
        <v>2023</v>
      </c>
      <c r="B1896" s="70" t="s">
        <v>42</v>
      </c>
      <c r="C1896" s="70" t="s">
        <v>55</v>
      </c>
      <c r="D1896" s="70" t="s">
        <v>21</v>
      </c>
      <c r="E1896" s="72" t="s">
        <v>47</v>
      </c>
      <c r="F1896" s="72" t="s">
        <v>57</v>
      </c>
      <c r="G1896" s="70" t="s">
        <v>20</v>
      </c>
      <c r="H1896" s="114">
        <v>323668</v>
      </c>
      <c r="I1896" s="67">
        <v>-1767502</v>
      </c>
      <c r="J1896" s="67">
        <v>96610427</v>
      </c>
      <c r="K1896" s="108">
        <v>29400451</v>
      </c>
      <c r="L1896" s="108">
        <v>135719681</v>
      </c>
      <c r="M1896" s="67">
        <v>70223874</v>
      </c>
      <c r="N1896" s="107"/>
      <c r="O1896" s="67">
        <v>5379993</v>
      </c>
      <c r="P1896" s="67">
        <v>11011638</v>
      </c>
      <c r="Q1896" s="108">
        <v>-98106482</v>
      </c>
      <c r="R1896" s="108">
        <v>259901785</v>
      </c>
      <c r="S1896" s="108">
        <v>161795303</v>
      </c>
      <c r="T1896" s="108">
        <v>9287462</v>
      </c>
      <c r="U1896" s="201"/>
      <c r="V1896" s="67">
        <v>80457514</v>
      </c>
      <c r="W1896" s="67">
        <v>-163650092</v>
      </c>
      <c r="X1896" s="13">
        <v>45271</v>
      </c>
      <c r="Y1896" s="10" t="s">
        <v>60</v>
      </c>
    </row>
    <row r="1897" spans="1:25" ht="14.4">
      <c r="A1897" s="95">
        <v>2023</v>
      </c>
      <c r="B1897" s="86" t="s">
        <v>1179</v>
      </c>
      <c r="C1897" s="95" t="s">
        <v>190</v>
      </c>
      <c r="D1897" s="95" t="s">
        <v>21</v>
      </c>
      <c r="E1897" s="96" t="s">
        <v>47</v>
      </c>
      <c r="F1897" s="99" t="s">
        <v>1178</v>
      </c>
      <c r="G1897" s="95" t="s">
        <v>20</v>
      </c>
      <c r="H1897" s="110">
        <v>3819334</v>
      </c>
      <c r="I1897" s="110">
        <v>-1385688</v>
      </c>
      <c r="J1897" s="110">
        <v>26742516</v>
      </c>
      <c r="K1897" s="110">
        <v>3395378</v>
      </c>
      <c r="L1897" s="109">
        <v>39989930</v>
      </c>
      <c r="M1897" s="110">
        <v>26702198</v>
      </c>
      <c r="N1897" s="67"/>
      <c r="O1897" s="67">
        <v>4691098</v>
      </c>
      <c r="P1897" s="110">
        <v>4944422</v>
      </c>
      <c r="Q1897" s="109">
        <v>-25709921</v>
      </c>
      <c r="R1897" s="109">
        <v>99483765.922220647</v>
      </c>
      <c r="S1897" s="109">
        <v>73773844.922220647</v>
      </c>
      <c r="T1897" s="109">
        <v>3738046</v>
      </c>
      <c r="U1897" s="198"/>
      <c r="V1897" s="110">
        <v>3946064</v>
      </c>
      <c r="W1897" s="110">
        <v>-16967440</v>
      </c>
      <c r="X1897" s="34">
        <v>45267</v>
      </c>
      <c r="Y1897" s="10" t="s">
        <v>60</v>
      </c>
    </row>
    <row r="1898" spans="1:25" ht="14.4">
      <c r="A1898" s="95">
        <v>2023</v>
      </c>
      <c r="B1898" s="95" t="s">
        <v>4971</v>
      </c>
      <c r="C1898" s="95" t="s">
        <v>190</v>
      </c>
      <c r="D1898" s="95" t="s">
        <v>21</v>
      </c>
      <c r="E1898" s="96" t="s">
        <v>178</v>
      </c>
      <c r="F1898" s="96" t="s">
        <v>5642</v>
      </c>
      <c r="G1898" s="95" t="s">
        <v>20</v>
      </c>
      <c r="H1898" s="110">
        <v>2670585</v>
      </c>
      <c r="I1898" s="116"/>
      <c r="J1898" s="110">
        <v>2652016</v>
      </c>
      <c r="K1898" s="110">
        <v>44</v>
      </c>
      <c r="L1898" s="110">
        <v>3070583</v>
      </c>
      <c r="M1898" s="110">
        <v>2708554</v>
      </c>
      <c r="N1898" s="107"/>
      <c r="O1898" s="67">
        <v>2777262</v>
      </c>
      <c r="P1898" s="110">
        <v>270338</v>
      </c>
      <c r="Q1898" s="110">
        <v>-1206210</v>
      </c>
      <c r="R1898" s="110">
        <v>5209762.293927012</v>
      </c>
      <c r="S1898" s="110">
        <v>4003552.293927012</v>
      </c>
      <c r="T1898" s="110">
        <v>188263</v>
      </c>
      <c r="U1898" s="198"/>
      <c r="V1898" s="110">
        <v>288960</v>
      </c>
      <c r="W1898" s="110">
        <v>1321811</v>
      </c>
      <c r="X1898" s="13">
        <v>45264</v>
      </c>
      <c r="Y1898" s="10" t="s">
        <v>60</v>
      </c>
    </row>
    <row r="1899" spans="1:25" ht="14.4">
      <c r="A1899" s="70">
        <v>2023</v>
      </c>
      <c r="B1899" s="71" t="s">
        <v>1177</v>
      </c>
      <c r="C1899" s="70" t="s">
        <v>190</v>
      </c>
      <c r="D1899" s="70" t="s">
        <v>21</v>
      </c>
      <c r="E1899" s="72" t="s">
        <v>107</v>
      </c>
      <c r="F1899" s="73" t="s">
        <v>1176</v>
      </c>
      <c r="G1899" s="70" t="s">
        <v>20</v>
      </c>
      <c r="H1899" s="108">
        <v>11287794</v>
      </c>
      <c r="I1899" s="108">
        <v>-1798339</v>
      </c>
      <c r="J1899" s="108">
        <v>32588710</v>
      </c>
      <c r="K1899" s="108">
        <v>10762376</v>
      </c>
      <c r="L1899" s="108">
        <v>51705987</v>
      </c>
      <c r="M1899" s="108">
        <v>41516420</v>
      </c>
      <c r="N1899" s="108">
        <v>24045115</v>
      </c>
      <c r="O1899" s="108"/>
      <c r="P1899" s="108">
        <v>8546357</v>
      </c>
      <c r="Q1899" s="108">
        <v>-19163000</v>
      </c>
      <c r="R1899" s="108">
        <v>101301791</v>
      </c>
      <c r="S1899" s="108">
        <v>82138791</v>
      </c>
      <c r="T1899" s="108">
        <v>2493475</v>
      </c>
      <c r="U1899" s="201"/>
      <c r="V1899" s="108">
        <v>3499027</v>
      </c>
      <c r="W1899" s="108">
        <v>-7559613</v>
      </c>
      <c r="X1899" s="13">
        <v>45322</v>
      </c>
      <c r="Y1899" s="10" t="s">
        <v>5444</v>
      </c>
    </row>
    <row r="1900" spans="1:25" ht="14.4">
      <c r="A1900" s="70">
        <v>2023</v>
      </c>
      <c r="B1900" s="71" t="s">
        <v>157</v>
      </c>
      <c r="C1900" s="70" t="s">
        <v>54</v>
      </c>
      <c r="D1900" s="70" t="s">
        <v>21</v>
      </c>
      <c r="E1900" s="72" t="s">
        <v>76</v>
      </c>
      <c r="F1900" s="73">
        <v>99030</v>
      </c>
      <c r="G1900" s="70" t="s">
        <v>20</v>
      </c>
      <c r="H1900" s="108">
        <v>261135</v>
      </c>
      <c r="I1900" s="108"/>
      <c r="J1900" s="108">
        <v>4503041</v>
      </c>
      <c r="K1900" s="108">
        <v>93402</v>
      </c>
      <c r="L1900" s="108">
        <v>4520057</v>
      </c>
      <c r="M1900" s="108">
        <v>4520057</v>
      </c>
      <c r="N1900" s="107"/>
      <c r="O1900" s="67">
        <v>273356</v>
      </c>
      <c r="P1900" s="108">
        <v>137798</v>
      </c>
      <c r="Q1900" s="108">
        <v>-5474177</v>
      </c>
      <c r="R1900" s="108">
        <v>25099390</v>
      </c>
      <c r="S1900" s="108">
        <v>19625213</v>
      </c>
      <c r="T1900" s="108">
        <v>439233</v>
      </c>
      <c r="U1900" s="201">
        <v>1962941</v>
      </c>
      <c r="V1900" s="108">
        <v>2230933</v>
      </c>
      <c r="W1900" s="108">
        <v>-3908911</v>
      </c>
      <c r="X1900" s="32">
        <v>45267</v>
      </c>
      <c r="Y1900" s="10" t="s">
        <v>60</v>
      </c>
    </row>
    <row r="1901" spans="1:25" ht="14.4">
      <c r="A1901" s="70">
        <v>2023</v>
      </c>
      <c r="B1901" s="71" t="s">
        <v>1175</v>
      </c>
      <c r="C1901" s="70" t="s">
        <v>190</v>
      </c>
      <c r="D1901" s="70" t="s">
        <v>21</v>
      </c>
      <c r="E1901" s="72" t="s">
        <v>142</v>
      </c>
      <c r="F1901" s="73" t="s">
        <v>1174</v>
      </c>
      <c r="G1901" s="70" t="s">
        <v>20</v>
      </c>
      <c r="H1901" s="108">
        <v>5360348</v>
      </c>
      <c r="I1901" s="108">
        <v>-879903</v>
      </c>
      <c r="J1901" s="108">
        <v>32721747</v>
      </c>
      <c r="K1901" s="108">
        <v>108864671</v>
      </c>
      <c r="L1901" s="108">
        <v>52675062</v>
      </c>
      <c r="M1901" s="108">
        <v>41153913</v>
      </c>
      <c r="N1901" s="67"/>
      <c r="O1901" s="67">
        <v>14061594</v>
      </c>
      <c r="P1901" s="108">
        <v>2713688</v>
      </c>
      <c r="Q1901" s="108">
        <v>-21682736</v>
      </c>
      <c r="R1901" s="108">
        <v>96304365.093436927</v>
      </c>
      <c r="S1901" s="108">
        <v>74621629.093436927</v>
      </c>
      <c r="T1901" s="108">
        <v>3767882</v>
      </c>
      <c r="U1901" s="201"/>
      <c r="V1901" s="108"/>
      <c r="W1901" s="108">
        <v>-24806215</v>
      </c>
      <c r="X1901" s="13">
        <v>45275</v>
      </c>
      <c r="Y1901" s="10" t="s">
        <v>5444</v>
      </c>
    </row>
    <row r="1902" spans="1:25" ht="14.4">
      <c r="A1902" s="70">
        <v>2023</v>
      </c>
      <c r="B1902" s="71" t="s">
        <v>2125</v>
      </c>
      <c r="C1902" s="70" t="s">
        <v>53</v>
      </c>
      <c r="D1902" s="70" t="s">
        <v>21</v>
      </c>
      <c r="E1902" s="91" t="s">
        <v>100</v>
      </c>
      <c r="F1902" s="92" t="s">
        <v>5476</v>
      </c>
      <c r="G1902" s="70" t="s">
        <v>20</v>
      </c>
      <c r="H1902" s="108">
        <v>39517001</v>
      </c>
      <c r="I1902" s="108">
        <v>-213906</v>
      </c>
      <c r="J1902" s="108">
        <v>38163244</v>
      </c>
      <c r="K1902" s="108">
        <v>10840516</v>
      </c>
      <c r="L1902" s="108">
        <v>51214231</v>
      </c>
      <c r="M1902" s="108">
        <v>38338953</v>
      </c>
      <c r="N1902" s="108"/>
      <c r="O1902" s="108">
        <v>39059521</v>
      </c>
      <c r="P1902" s="108">
        <v>6384607</v>
      </c>
      <c r="Q1902" s="108">
        <v>-4659426</v>
      </c>
      <c r="R1902" s="108">
        <v>26413980</v>
      </c>
      <c r="S1902" s="108">
        <v>21754554</v>
      </c>
      <c r="T1902" s="108">
        <v>1300825</v>
      </c>
      <c r="U1902" s="201">
        <v>319359</v>
      </c>
      <c r="V1902" s="108">
        <v>1051962</v>
      </c>
      <c r="W1902" s="108">
        <v>30728544</v>
      </c>
      <c r="X1902" s="32">
        <v>45273</v>
      </c>
      <c r="Y1902" s="10" t="s">
        <v>60</v>
      </c>
    </row>
    <row r="1903" spans="1:25" ht="14.4">
      <c r="A1903" s="70">
        <v>2023</v>
      </c>
      <c r="B1903" s="71" t="s">
        <v>1173</v>
      </c>
      <c r="C1903" s="70" t="s">
        <v>190</v>
      </c>
      <c r="D1903" s="70" t="s">
        <v>21</v>
      </c>
      <c r="E1903" s="72" t="s">
        <v>100</v>
      </c>
      <c r="F1903" s="73" t="s">
        <v>1172</v>
      </c>
      <c r="G1903" s="70" t="s">
        <v>20</v>
      </c>
      <c r="H1903" s="108">
        <v>8695550</v>
      </c>
      <c r="I1903" s="108">
        <v>-554682</v>
      </c>
      <c r="J1903" s="108">
        <v>75876403</v>
      </c>
      <c r="K1903" s="108">
        <v>40197979</v>
      </c>
      <c r="L1903" s="108">
        <v>78366328</v>
      </c>
      <c r="M1903" s="108">
        <v>74271049</v>
      </c>
      <c r="N1903" s="108">
        <v>71258</v>
      </c>
      <c r="O1903" s="108">
        <v>12993275</v>
      </c>
      <c r="P1903" s="108">
        <v>3175261</v>
      </c>
      <c r="Q1903" s="108">
        <v>-66450566</v>
      </c>
      <c r="R1903" s="108">
        <v>288096462</v>
      </c>
      <c r="S1903" s="108">
        <v>221645896</v>
      </c>
      <c r="T1903" s="108">
        <v>10292347</v>
      </c>
      <c r="U1903" s="201">
        <v>-1943</v>
      </c>
      <c r="V1903" s="108">
        <v>240504</v>
      </c>
      <c r="W1903" s="108">
        <v>-41393594</v>
      </c>
      <c r="X1903" s="13">
        <v>45268</v>
      </c>
      <c r="Y1903" s="10" t="s">
        <v>60</v>
      </c>
    </row>
    <row r="1904" spans="1:25" ht="14.4">
      <c r="A1904" s="82">
        <v>2023</v>
      </c>
      <c r="B1904" s="70" t="s">
        <v>1907</v>
      </c>
      <c r="C1904" s="70" t="s">
        <v>53</v>
      </c>
      <c r="D1904" s="70" t="s">
        <v>21</v>
      </c>
      <c r="E1904" s="78" t="s">
        <v>182</v>
      </c>
      <c r="F1904" s="72">
        <v>30392</v>
      </c>
      <c r="G1904" s="70" t="s">
        <v>20</v>
      </c>
      <c r="H1904" s="112">
        <v>978240</v>
      </c>
      <c r="I1904" s="108"/>
      <c r="J1904" s="112">
        <v>7930427</v>
      </c>
      <c r="K1904" s="112">
        <v>4329837</v>
      </c>
      <c r="L1904" s="112">
        <v>19258816</v>
      </c>
      <c r="M1904" s="112">
        <v>9614269</v>
      </c>
      <c r="N1904" s="108"/>
      <c r="O1904" s="112">
        <v>2293533</v>
      </c>
      <c r="P1904" s="112">
        <v>975493</v>
      </c>
      <c r="Q1904" s="112">
        <v>-4241610</v>
      </c>
      <c r="R1904" s="112">
        <v>20311986</v>
      </c>
      <c r="S1904" s="112">
        <v>16070376</v>
      </c>
      <c r="T1904" s="112">
        <v>642112</v>
      </c>
      <c r="U1904" s="201"/>
      <c r="V1904" s="108"/>
      <c r="W1904" s="112">
        <v>-40525</v>
      </c>
      <c r="X1904" s="13">
        <v>45272</v>
      </c>
      <c r="Y1904" s="10" t="s">
        <v>60</v>
      </c>
    </row>
    <row r="1905" spans="1:25" ht="14.4">
      <c r="A1905" s="70">
        <v>2023</v>
      </c>
      <c r="B1905" s="71" t="s">
        <v>1171</v>
      </c>
      <c r="C1905" s="70" t="s">
        <v>190</v>
      </c>
      <c r="D1905" s="70" t="s">
        <v>21</v>
      </c>
      <c r="E1905" s="72" t="s">
        <v>182</v>
      </c>
      <c r="F1905" s="73" t="s">
        <v>1170</v>
      </c>
      <c r="G1905" s="70" t="s">
        <v>20</v>
      </c>
      <c r="H1905" s="108">
        <v>15611158</v>
      </c>
      <c r="I1905" s="108">
        <v>-875412</v>
      </c>
      <c r="J1905" s="108">
        <v>41539457</v>
      </c>
      <c r="K1905" s="108">
        <v>10769166</v>
      </c>
      <c r="L1905" s="108">
        <v>53777710</v>
      </c>
      <c r="M1905" s="108">
        <v>48485023</v>
      </c>
      <c r="N1905" s="107"/>
      <c r="O1905" s="108">
        <v>30429186</v>
      </c>
      <c r="P1905" s="108">
        <v>7962540</v>
      </c>
      <c r="Q1905" s="108">
        <v>-26087735</v>
      </c>
      <c r="R1905" s="108">
        <v>116100709</v>
      </c>
      <c r="S1905" s="108">
        <v>90012974</v>
      </c>
      <c r="T1905" s="108">
        <v>4331839</v>
      </c>
      <c r="U1905" s="201"/>
      <c r="V1905" s="108"/>
      <c r="W1905" s="108">
        <v>-8029019</v>
      </c>
      <c r="X1905" s="13">
        <v>45229</v>
      </c>
      <c r="Y1905" s="10" t="s">
        <v>60</v>
      </c>
    </row>
    <row r="1906" spans="1:25" ht="14.4">
      <c r="A1906" s="70">
        <v>2023</v>
      </c>
      <c r="B1906" s="71" t="s">
        <v>1169</v>
      </c>
      <c r="C1906" s="70" t="s">
        <v>190</v>
      </c>
      <c r="D1906" s="70" t="s">
        <v>21</v>
      </c>
      <c r="E1906" s="72" t="s">
        <v>96</v>
      </c>
      <c r="F1906" s="73" t="s">
        <v>1168</v>
      </c>
      <c r="G1906" s="70" t="s">
        <v>20</v>
      </c>
      <c r="H1906" s="108">
        <v>1591502</v>
      </c>
      <c r="I1906" s="108"/>
      <c r="J1906" s="108">
        <v>8667913</v>
      </c>
      <c r="K1906" s="108">
        <v>1085579</v>
      </c>
      <c r="L1906" s="108">
        <v>10192735</v>
      </c>
      <c r="M1906" s="108">
        <v>9562267</v>
      </c>
      <c r="N1906" s="108"/>
      <c r="O1906" s="108">
        <v>2650537</v>
      </c>
      <c r="P1906" s="108">
        <v>270316</v>
      </c>
      <c r="Q1906" s="108">
        <v>-6506740</v>
      </c>
      <c r="R1906" s="108">
        <v>28422498.097787801</v>
      </c>
      <c r="S1906" s="108">
        <v>21915758.097787801</v>
      </c>
      <c r="T1906" s="108">
        <v>949459</v>
      </c>
      <c r="U1906" s="201"/>
      <c r="V1906" s="108">
        <v>673625</v>
      </c>
      <c r="W1906" s="108">
        <v>-4396352</v>
      </c>
      <c r="X1906" s="32">
        <v>45274</v>
      </c>
      <c r="Y1906" s="10" t="s">
        <v>60</v>
      </c>
    </row>
    <row r="1907" spans="1:25" ht="14.4">
      <c r="A1907" s="70">
        <v>2023</v>
      </c>
      <c r="B1907" s="70" t="s">
        <v>1906</v>
      </c>
      <c r="C1907" s="70" t="s">
        <v>53</v>
      </c>
      <c r="D1907" s="70" t="s">
        <v>21</v>
      </c>
      <c r="E1907" s="78" t="s">
        <v>68</v>
      </c>
      <c r="F1907" s="73">
        <v>30798</v>
      </c>
      <c r="G1907" s="70" t="s">
        <v>20</v>
      </c>
      <c r="H1907" s="108">
        <v>8357981</v>
      </c>
      <c r="I1907" s="108">
        <v>-628555</v>
      </c>
      <c r="J1907" s="108">
        <v>17955411</v>
      </c>
      <c r="K1907" s="108">
        <v>27403487</v>
      </c>
      <c r="L1907" s="108">
        <v>39157028</v>
      </c>
      <c r="M1907" s="108">
        <v>16825100</v>
      </c>
      <c r="N1907" s="107"/>
      <c r="O1907" s="108">
        <v>8129734</v>
      </c>
      <c r="P1907" s="108">
        <v>2029175</v>
      </c>
      <c r="Q1907" s="108">
        <v>-8106583</v>
      </c>
      <c r="R1907" s="108">
        <v>90766730.333219677</v>
      </c>
      <c r="S1907" s="108">
        <v>82660147.333219677</v>
      </c>
      <c r="T1907" s="108">
        <v>2723824</v>
      </c>
      <c r="U1907" s="201"/>
      <c r="V1907" s="108">
        <v>5246046</v>
      </c>
      <c r="W1907" s="108">
        <v>-15603468</v>
      </c>
      <c r="X1907" s="32">
        <v>45282</v>
      </c>
      <c r="Y1907" s="10" t="s">
        <v>60</v>
      </c>
    </row>
    <row r="1908" spans="1:25" ht="14.4">
      <c r="A1908" s="70">
        <v>2023</v>
      </c>
      <c r="B1908" s="71" t="s">
        <v>1167</v>
      </c>
      <c r="C1908" s="70" t="s">
        <v>190</v>
      </c>
      <c r="D1908" s="70" t="s">
        <v>21</v>
      </c>
      <c r="E1908" s="72" t="s">
        <v>68</v>
      </c>
      <c r="F1908" s="73" t="s">
        <v>1166</v>
      </c>
      <c r="G1908" s="70" t="s">
        <v>20</v>
      </c>
      <c r="H1908" s="108">
        <v>1944320</v>
      </c>
      <c r="I1908" s="108"/>
      <c r="J1908" s="108">
        <v>21933103</v>
      </c>
      <c r="K1908" s="108">
        <v>18183833</v>
      </c>
      <c r="L1908" s="108">
        <v>34339619</v>
      </c>
      <c r="M1908" s="108">
        <v>24152222</v>
      </c>
      <c r="N1908" s="108"/>
      <c r="O1908" s="67">
        <v>11197302</v>
      </c>
      <c r="P1908" s="108">
        <v>8180906</v>
      </c>
      <c r="Q1908" s="108">
        <v>-20208353</v>
      </c>
      <c r="R1908" s="108">
        <v>88381783</v>
      </c>
      <c r="S1908" s="108">
        <v>68173430</v>
      </c>
      <c r="T1908" s="108">
        <v>3307378</v>
      </c>
      <c r="U1908" s="201"/>
      <c r="V1908" s="108"/>
      <c r="W1908" s="108">
        <v>-12437321</v>
      </c>
      <c r="X1908" s="13">
        <v>45274</v>
      </c>
      <c r="Y1908" s="10" t="s">
        <v>5444</v>
      </c>
    </row>
    <row r="1909" spans="1:25" ht="14.4">
      <c r="A1909" s="95">
        <v>2023</v>
      </c>
      <c r="B1909" s="95" t="s">
        <v>5359</v>
      </c>
      <c r="C1909" s="95" t="s">
        <v>190</v>
      </c>
      <c r="D1909" s="95" t="s">
        <v>21</v>
      </c>
      <c r="E1909" s="96" t="s">
        <v>78</v>
      </c>
      <c r="F1909" s="96" t="s">
        <v>5643</v>
      </c>
      <c r="G1909" s="95" t="s">
        <v>20</v>
      </c>
      <c r="H1909" s="110">
        <v>2617374</v>
      </c>
      <c r="I1909" s="110">
        <v>-32000</v>
      </c>
      <c r="J1909" s="110">
        <v>2212327</v>
      </c>
      <c r="K1909" s="116"/>
      <c r="L1909" s="110">
        <v>2480462</v>
      </c>
      <c r="M1909" s="110">
        <v>2464498</v>
      </c>
      <c r="N1909" s="107"/>
      <c r="O1909" s="67">
        <v>2954762</v>
      </c>
      <c r="P1909" s="110">
        <v>217672</v>
      </c>
      <c r="Q1909" s="110">
        <v>-1289178</v>
      </c>
      <c r="R1909" s="110">
        <v>6273046</v>
      </c>
      <c r="S1909" s="110">
        <v>4983868</v>
      </c>
      <c r="T1909" s="110">
        <v>217736</v>
      </c>
      <c r="U1909" s="198"/>
      <c r="V1909" s="109"/>
      <c r="W1909" s="110">
        <v>1698051</v>
      </c>
      <c r="X1909" s="13">
        <v>45273</v>
      </c>
      <c r="Y1909" s="10" t="s">
        <v>5444</v>
      </c>
    </row>
    <row r="1910" spans="1:25" ht="14.4">
      <c r="A1910" s="95">
        <v>2023</v>
      </c>
      <c r="B1910" s="86" t="s">
        <v>1165</v>
      </c>
      <c r="C1910" s="95" t="s">
        <v>190</v>
      </c>
      <c r="D1910" s="95" t="s">
        <v>21</v>
      </c>
      <c r="E1910" s="96" t="s">
        <v>84</v>
      </c>
      <c r="F1910" s="99" t="s">
        <v>1164</v>
      </c>
      <c r="G1910" s="95" t="s">
        <v>20</v>
      </c>
      <c r="H1910" s="109">
        <v>8291402</v>
      </c>
      <c r="I1910" s="109"/>
      <c r="J1910" s="110">
        <v>12972733</v>
      </c>
      <c r="K1910" s="110">
        <v>5629943</v>
      </c>
      <c r="L1910" s="109">
        <v>13998979</v>
      </c>
      <c r="M1910" s="110">
        <v>13256637</v>
      </c>
      <c r="N1910" s="107"/>
      <c r="O1910" s="67">
        <v>10164837</v>
      </c>
      <c r="P1910" s="110">
        <v>1366563</v>
      </c>
      <c r="Q1910" s="109">
        <v>-9507604</v>
      </c>
      <c r="R1910" s="109">
        <v>43351974.848527551</v>
      </c>
      <c r="S1910" s="109">
        <v>33844370.848527551</v>
      </c>
      <c r="T1910" s="109">
        <v>1571101</v>
      </c>
      <c r="U1910" s="198"/>
      <c r="V1910" s="110">
        <v>791653</v>
      </c>
      <c r="W1910" s="110">
        <v>182237</v>
      </c>
      <c r="X1910" s="13">
        <v>45267</v>
      </c>
      <c r="Y1910" s="10" t="s">
        <v>60</v>
      </c>
    </row>
    <row r="1911" spans="1:25" ht="14.4">
      <c r="A1911" s="95">
        <v>2023</v>
      </c>
      <c r="B1911" s="86" t="s">
        <v>1163</v>
      </c>
      <c r="C1911" s="95" t="s">
        <v>190</v>
      </c>
      <c r="D1911" s="95" t="s">
        <v>21</v>
      </c>
      <c r="E1911" s="101" t="s">
        <v>134</v>
      </c>
      <c r="F1911" s="99" t="s">
        <v>1162</v>
      </c>
      <c r="G1911" s="95" t="s">
        <v>20</v>
      </c>
      <c r="H1911" s="109">
        <v>352795</v>
      </c>
      <c r="I1911" s="109"/>
      <c r="J1911" s="110">
        <v>22702578</v>
      </c>
      <c r="K1911" s="110">
        <v>117728</v>
      </c>
      <c r="L1911" s="109">
        <v>22924673</v>
      </c>
      <c r="M1911" s="110">
        <v>22924673</v>
      </c>
      <c r="N1911" s="108"/>
      <c r="O1911" s="108">
        <v>7233802</v>
      </c>
      <c r="P1911" s="110">
        <v>21074171</v>
      </c>
      <c r="Q1911" s="109">
        <v>-2341224</v>
      </c>
      <c r="R1911" s="109">
        <v>10179234.782608697</v>
      </c>
      <c r="S1911" s="109">
        <v>7838010.7826086972</v>
      </c>
      <c r="T1911" s="110">
        <v>271271</v>
      </c>
      <c r="U1911" s="198"/>
      <c r="V1911" s="110">
        <v>807008</v>
      </c>
      <c r="W1911" s="110">
        <v>-2125921</v>
      </c>
      <c r="X1911" s="32">
        <v>45366</v>
      </c>
      <c r="Y1911" s="10" t="s">
        <v>60</v>
      </c>
    </row>
    <row r="1912" spans="1:25" ht="14.4">
      <c r="A1912" s="137">
        <v>2023</v>
      </c>
      <c r="B1912" s="141" t="s">
        <v>1161</v>
      </c>
      <c r="C1912" s="137" t="s">
        <v>190</v>
      </c>
      <c r="D1912" s="137" t="s">
        <v>21</v>
      </c>
      <c r="E1912" s="137" t="s">
        <v>151</v>
      </c>
      <c r="F1912" s="87" t="s">
        <v>1160</v>
      </c>
      <c r="G1912" s="137" t="s">
        <v>20</v>
      </c>
      <c r="H1912" s="138">
        <v>11454627</v>
      </c>
      <c r="I1912" s="138">
        <v>-53946</v>
      </c>
      <c r="J1912" s="138">
        <v>62729621</v>
      </c>
      <c r="K1912" s="138">
        <v>34031518</v>
      </c>
      <c r="L1912" s="142">
        <v>88048051</v>
      </c>
      <c r="M1912" s="138">
        <v>77423136</v>
      </c>
      <c r="N1912" s="142"/>
      <c r="O1912" s="142">
        <v>34098611</v>
      </c>
      <c r="P1912" s="138">
        <v>8107753</v>
      </c>
      <c r="Q1912" s="138">
        <v>-40248129</v>
      </c>
      <c r="R1912" s="138">
        <v>172738898.5134564</v>
      </c>
      <c r="S1912" s="138">
        <v>132490769.5134564</v>
      </c>
      <c r="T1912" s="138">
        <v>6049445</v>
      </c>
      <c r="U1912" s="201"/>
      <c r="V1912" s="138">
        <v>9065080</v>
      </c>
      <c r="W1912" s="108">
        <v>-31416948</v>
      </c>
      <c r="X1912" s="140">
        <v>45331</v>
      </c>
      <c r="Y1912" s="132" t="s">
        <v>5444</v>
      </c>
    </row>
    <row r="1913" spans="1:25" ht="14.4">
      <c r="A1913" s="70">
        <v>2023</v>
      </c>
      <c r="B1913" s="71" t="s">
        <v>1159</v>
      </c>
      <c r="C1913" s="70" t="s">
        <v>190</v>
      </c>
      <c r="D1913" s="70" t="s">
        <v>21</v>
      </c>
      <c r="E1913" s="72" t="s">
        <v>178</v>
      </c>
      <c r="F1913" s="73" t="s">
        <v>1158</v>
      </c>
      <c r="G1913" s="70" t="s">
        <v>20</v>
      </c>
      <c r="H1913" s="108">
        <v>12343637</v>
      </c>
      <c r="I1913" s="108"/>
      <c r="J1913" s="108">
        <v>33733893</v>
      </c>
      <c r="K1913" s="108">
        <v>8472612</v>
      </c>
      <c r="L1913" s="108">
        <v>43632455</v>
      </c>
      <c r="M1913" s="108">
        <v>40877300</v>
      </c>
      <c r="N1913" s="67"/>
      <c r="O1913" s="108">
        <v>22942510</v>
      </c>
      <c r="P1913" s="108">
        <v>4361742</v>
      </c>
      <c r="Q1913" s="108">
        <v>-23051120</v>
      </c>
      <c r="R1913" s="108">
        <v>103445975.81053701</v>
      </c>
      <c r="S1913" s="108">
        <v>80394855.81053701</v>
      </c>
      <c r="T1913" s="108">
        <v>3549873</v>
      </c>
      <c r="U1913" s="201"/>
      <c r="V1913" s="108">
        <v>3593173</v>
      </c>
      <c r="W1913" s="108">
        <v>-10488040</v>
      </c>
      <c r="X1913" s="13">
        <v>45243</v>
      </c>
      <c r="Y1913" s="10" t="s">
        <v>5444</v>
      </c>
    </row>
    <row r="1914" spans="1:25" ht="14.4">
      <c r="A1914" s="70">
        <v>2023</v>
      </c>
      <c r="B1914" s="71" t="s">
        <v>156</v>
      </c>
      <c r="C1914" s="70" t="s">
        <v>54</v>
      </c>
      <c r="D1914" s="70" t="s">
        <v>21</v>
      </c>
      <c r="E1914" s="72" t="s">
        <v>28</v>
      </c>
      <c r="F1914" s="73">
        <v>99031</v>
      </c>
      <c r="G1914" s="70" t="s">
        <v>20</v>
      </c>
      <c r="H1914" s="108">
        <v>37053181</v>
      </c>
      <c r="I1914" s="108"/>
      <c r="J1914" s="108">
        <v>7161563</v>
      </c>
      <c r="K1914" s="108">
        <v>267348633</v>
      </c>
      <c r="L1914" s="108">
        <v>33723907</v>
      </c>
      <c r="M1914" s="108">
        <v>11298995</v>
      </c>
      <c r="N1914" s="67"/>
      <c r="O1914" s="67">
        <v>38205191</v>
      </c>
      <c r="P1914" s="108">
        <v>1761115</v>
      </c>
      <c r="Q1914" s="108">
        <v>-536107</v>
      </c>
      <c r="R1914" s="108">
        <v>3574047</v>
      </c>
      <c r="S1914" s="108">
        <v>3037940</v>
      </c>
      <c r="T1914" s="108">
        <v>149346</v>
      </c>
      <c r="U1914" s="201">
        <v>2606520</v>
      </c>
      <c r="V1914" s="108">
        <v>1907253</v>
      </c>
      <c r="W1914" s="108">
        <v>-199365434</v>
      </c>
      <c r="X1914" s="32">
        <v>45317</v>
      </c>
      <c r="Y1914" s="10" t="s">
        <v>60</v>
      </c>
    </row>
    <row r="1915" spans="1:25" ht="14.4">
      <c r="A1915" s="70">
        <v>2023</v>
      </c>
      <c r="B1915" s="71" t="s">
        <v>1157</v>
      </c>
      <c r="C1915" s="70" t="s">
        <v>190</v>
      </c>
      <c r="D1915" s="70" t="s">
        <v>21</v>
      </c>
      <c r="E1915" s="72" t="s">
        <v>28</v>
      </c>
      <c r="F1915" s="73" t="s">
        <v>1156</v>
      </c>
      <c r="G1915" s="70" t="s">
        <v>20</v>
      </c>
      <c r="H1915" s="108">
        <v>65860110</v>
      </c>
      <c r="I1915" s="108"/>
      <c r="J1915" s="108">
        <v>304240769</v>
      </c>
      <c r="K1915" s="108">
        <v>817037203</v>
      </c>
      <c r="L1915" s="108">
        <v>441107050</v>
      </c>
      <c r="M1915" s="108">
        <v>338696771</v>
      </c>
      <c r="N1915" s="107"/>
      <c r="O1915" s="67">
        <v>99397758</v>
      </c>
      <c r="P1915" s="108">
        <v>25784063</v>
      </c>
      <c r="Q1915" s="108">
        <v>-242755319</v>
      </c>
      <c r="R1915" s="108">
        <v>1066199543.328167</v>
      </c>
      <c r="S1915" s="108">
        <v>823444224.32816696</v>
      </c>
      <c r="T1915" s="108">
        <v>35001087</v>
      </c>
      <c r="U1915" s="201">
        <v>8377736.269955121</v>
      </c>
      <c r="V1915" s="108">
        <v>54718363.269955121</v>
      </c>
      <c r="W1915" s="108">
        <v>-299256939</v>
      </c>
      <c r="X1915" s="38">
        <v>45314</v>
      </c>
      <c r="Y1915" s="10" t="s">
        <v>60</v>
      </c>
    </row>
    <row r="1916" spans="1:25" ht="14.4">
      <c r="A1916" s="70">
        <v>2023</v>
      </c>
      <c r="B1916" s="70" t="s">
        <v>1905</v>
      </c>
      <c r="C1916" s="70" t="s">
        <v>53</v>
      </c>
      <c r="D1916" s="70" t="s">
        <v>21</v>
      </c>
      <c r="E1916" s="78" t="s">
        <v>105</v>
      </c>
      <c r="F1916" s="73">
        <v>31393</v>
      </c>
      <c r="G1916" s="70" t="s">
        <v>20</v>
      </c>
      <c r="H1916" s="108">
        <v>7485453</v>
      </c>
      <c r="I1916" s="108">
        <v>-387507</v>
      </c>
      <c r="J1916" s="108">
        <v>15949570</v>
      </c>
      <c r="K1916" s="108">
        <v>41304703</v>
      </c>
      <c r="L1916" s="108">
        <v>26376520</v>
      </c>
      <c r="M1916" s="108">
        <v>17148468</v>
      </c>
      <c r="N1916" s="107"/>
      <c r="O1916" s="67">
        <v>8593516</v>
      </c>
      <c r="P1916" s="108">
        <v>3205513</v>
      </c>
      <c r="Q1916" s="108">
        <v>-15589858</v>
      </c>
      <c r="R1916" s="108">
        <v>68102700.556708217</v>
      </c>
      <c r="S1916" s="108">
        <v>52512842.556708224</v>
      </c>
      <c r="T1916" s="108">
        <v>1907344</v>
      </c>
      <c r="U1916" s="201"/>
      <c r="V1916" s="108"/>
      <c r="W1916" s="108">
        <v>-22980844</v>
      </c>
      <c r="X1916" s="32">
        <v>45325</v>
      </c>
      <c r="Y1916" s="10" t="s">
        <v>60</v>
      </c>
    </row>
    <row r="1917" spans="1:25" ht="14.4">
      <c r="A1917" s="70">
        <v>2023</v>
      </c>
      <c r="B1917" s="71" t="s">
        <v>1155</v>
      </c>
      <c r="C1917" s="70" t="s">
        <v>190</v>
      </c>
      <c r="D1917" s="70" t="s">
        <v>21</v>
      </c>
      <c r="E1917" s="72" t="s">
        <v>100</v>
      </c>
      <c r="F1917" s="73" t="s">
        <v>1154</v>
      </c>
      <c r="G1917" s="70" t="s">
        <v>20</v>
      </c>
      <c r="H1917" s="108">
        <v>3375524</v>
      </c>
      <c r="I1917" s="108"/>
      <c r="J1917" s="108">
        <v>23930944</v>
      </c>
      <c r="K1917" s="108">
        <v>11845041</v>
      </c>
      <c r="L1917" s="108">
        <v>34080129</v>
      </c>
      <c r="M1917" s="108">
        <v>28671477</v>
      </c>
      <c r="N1917" s="108"/>
      <c r="O1917" s="108">
        <v>9311124</v>
      </c>
      <c r="P1917" s="108">
        <v>1140872</v>
      </c>
      <c r="Q1917" s="108">
        <v>-15922884</v>
      </c>
      <c r="R1917" s="108">
        <v>72606233.859649137</v>
      </c>
      <c r="S1917" s="108">
        <v>56683349.859649137</v>
      </c>
      <c r="T1917" s="108">
        <v>2514494</v>
      </c>
      <c r="U1917" s="201">
        <v>-670.51595006934804</v>
      </c>
      <c r="V1917" s="108">
        <v>837980.4840499307</v>
      </c>
      <c r="W1917" s="108">
        <v>-9622127</v>
      </c>
      <c r="X1917" s="32">
        <v>45349</v>
      </c>
      <c r="Y1917" s="10" t="s">
        <v>5444</v>
      </c>
    </row>
    <row r="1918" spans="1:25" ht="14.4">
      <c r="A1918" s="70">
        <v>2023</v>
      </c>
      <c r="B1918" s="71" t="s">
        <v>1153</v>
      </c>
      <c r="C1918" s="70" t="s">
        <v>190</v>
      </c>
      <c r="D1918" s="70" t="s">
        <v>21</v>
      </c>
      <c r="E1918" s="72" t="s">
        <v>84</v>
      </c>
      <c r="F1918" s="73" t="s">
        <v>1152</v>
      </c>
      <c r="G1918" s="70" t="s">
        <v>20</v>
      </c>
      <c r="H1918" s="108">
        <v>2833640</v>
      </c>
      <c r="I1918" s="108">
        <v>-60769</v>
      </c>
      <c r="J1918" s="108">
        <v>6362401</v>
      </c>
      <c r="K1918" s="108">
        <v>10342167</v>
      </c>
      <c r="L1918" s="108">
        <v>9287320</v>
      </c>
      <c r="M1918" s="108">
        <v>7637568</v>
      </c>
      <c r="N1918" s="108"/>
      <c r="O1918" s="108">
        <v>3552325</v>
      </c>
      <c r="P1918" s="108">
        <v>939537</v>
      </c>
      <c r="Q1918" s="108">
        <v>-4006839</v>
      </c>
      <c r="R1918" s="108">
        <v>16326508.429021729</v>
      </c>
      <c r="S1918" s="108">
        <v>12319669.429021729</v>
      </c>
      <c r="T1918" s="108">
        <v>571875</v>
      </c>
      <c r="U1918" s="201"/>
      <c r="V1918" s="108">
        <v>280051</v>
      </c>
      <c r="W1918" s="108">
        <v>-31494</v>
      </c>
      <c r="X1918" s="32">
        <v>45274</v>
      </c>
      <c r="Y1918" s="10" t="s">
        <v>60</v>
      </c>
    </row>
    <row r="1919" spans="1:25" ht="14.4">
      <c r="A1919" s="70">
        <v>2023</v>
      </c>
      <c r="B1919" s="71" t="s">
        <v>1151</v>
      </c>
      <c r="C1919" s="70" t="s">
        <v>190</v>
      </c>
      <c r="D1919" s="70" t="s">
        <v>21</v>
      </c>
      <c r="E1919" s="72" t="s">
        <v>32</v>
      </c>
      <c r="F1919" s="73" t="s">
        <v>1150</v>
      </c>
      <c r="G1919" s="70" t="s">
        <v>20</v>
      </c>
      <c r="H1919" s="108">
        <v>12888922</v>
      </c>
      <c r="I1919" s="108">
        <v>-317784</v>
      </c>
      <c r="J1919" s="108">
        <v>32130596</v>
      </c>
      <c r="K1919" s="108">
        <v>18523329</v>
      </c>
      <c r="L1919" s="108">
        <v>41035392</v>
      </c>
      <c r="M1919" s="108">
        <v>37988484</v>
      </c>
      <c r="N1919" s="67"/>
      <c r="O1919" s="67">
        <v>20051801</v>
      </c>
      <c r="P1919" s="108">
        <v>2434701</v>
      </c>
      <c r="Q1919" s="108">
        <v>-19866087</v>
      </c>
      <c r="R1919" s="108">
        <v>91924077.814569548</v>
      </c>
      <c r="S1919" s="108">
        <v>72057990.814569548</v>
      </c>
      <c r="T1919" s="108">
        <v>3355224</v>
      </c>
      <c r="U1919" s="201">
        <v>206429</v>
      </c>
      <c r="V1919" s="108">
        <v>3716294</v>
      </c>
      <c r="W1919" s="108">
        <v>-4550736</v>
      </c>
      <c r="X1919" s="32">
        <v>45274</v>
      </c>
      <c r="Y1919" s="10" t="s">
        <v>60</v>
      </c>
    </row>
    <row r="1920" spans="1:25" ht="14.4">
      <c r="A1920" s="70">
        <v>2023</v>
      </c>
      <c r="B1920" s="71" t="s">
        <v>1149</v>
      </c>
      <c r="C1920" s="70" t="s">
        <v>190</v>
      </c>
      <c r="D1920" s="70" t="s">
        <v>21</v>
      </c>
      <c r="E1920" s="72" t="s">
        <v>34</v>
      </c>
      <c r="F1920" s="73" t="s">
        <v>1148</v>
      </c>
      <c r="G1920" s="70" t="s">
        <v>20</v>
      </c>
      <c r="H1920" s="108">
        <v>59670655</v>
      </c>
      <c r="I1920" s="108">
        <v>-6000000</v>
      </c>
      <c r="J1920" s="108">
        <v>272714387</v>
      </c>
      <c r="K1920" s="108">
        <v>177148261</v>
      </c>
      <c r="L1920" s="108">
        <v>392102586</v>
      </c>
      <c r="M1920" s="108">
        <v>330473275</v>
      </c>
      <c r="N1920" s="67"/>
      <c r="O1920" s="67">
        <v>189822507</v>
      </c>
      <c r="P1920" s="108">
        <v>25933715</v>
      </c>
      <c r="Q1920" s="108">
        <v>-217224407</v>
      </c>
      <c r="R1920" s="108">
        <v>1000221564.9217981</v>
      </c>
      <c r="S1920" s="108">
        <v>782997157.92179811</v>
      </c>
      <c r="T1920" s="108">
        <v>33188396</v>
      </c>
      <c r="U1920" s="201"/>
      <c r="V1920" s="108">
        <v>35395497</v>
      </c>
      <c r="W1920" s="108">
        <v>-59104530</v>
      </c>
      <c r="X1920" s="32">
        <v>45306</v>
      </c>
      <c r="Y1920" s="10" t="s">
        <v>60</v>
      </c>
    </row>
    <row r="1921" spans="1:25" ht="14.4">
      <c r="A1921" s="70">
        <v>2023</v>
      </c>
      <c r="B1921" s="70" t="s">
        <v>2130</v>
      </c>
      <c r="C1921" s="70" t="s">
        <v>53</v>
      </c>
      <c r="D1921" s="70" t="s">
        <v>21</v>
      </c>
      <c r="E1921" s="72" t="s">
        <v>27</v>
      </c>
      <c r="F1921" s="73" t="s">
        <v>5498</v>
      </c>
      <c r="G1921" s="70" t="s">
        <v>20</v>
      </c>
      <c r="H1921" s="108">
        <v>16227904</v>
      </c>
      <c r="I1921" s="108">
        <v>-5970357</v>
      </c>
      <c r="J1921" s="108">
        <v>16257072</v>
      </c>
      <c r="K1921" s="108">
        <v>6358432</v>
      </c>
      <c r="L1921" s="108">
        <v>33713685</v>
      </c>
      <c r="M1921" s="108">
        <v>22346000</v>
      </c>
      <c r="N1921" s="108"/>
      <c r="O1921" s="108">
        <v>14377688</v>
      </c>
      <c r="P1921" s="108">
        <v>1200702</v>
      </c>
      <c r="Q1921" s="108">
        <v>-13837560</v>
      </c>
      <c r="R1921" s="108">
        <v>47191181</v>
      </c>
      <c r="S1921" s="108">
        <v>33353621</v>
      </c>
      <c r="T1921" s="108">
        <v>1565855</v>
      </c>
      <c r="U1921" s="201">
        <v>750500</v>
      </c>
      <c r="V1921" s="108">
        <v>494032</v>
      </c>
      <c r="W1921" s="108">
        <v>41909085</v>
      </c>
      <c r="X1921" s="32">
        <v>45335</v>
      </c>
      <c r="Y1921" s="10" t="s">
        <v>60</v>
      </c>
    </row>
    <row r="1922" spans="1:25" ht="14.4">
      <c r="A1922" s="70">
        <v>2023</v>
      </c>
      <c r="B1922" s="71" t="s">
        <v>1147</v>
      </c>
      <c r="C1922" s="70" t="s">
        <v>190</v>
      </c>
      <c r="D1922" s="70" t="s">
        <v>21</v>
      </c>
      <c r="E1922" s="72" t="s">
        <v>47</v>
      </c>
      <c r="F1922" s="73" t="s">
        <v>1146</v>
      </c>
      <c r="G1922" s="70" t="s">
        <v>20</v>
      </c>
      <c r="H1922" s="108">
        <v>3473371</v>
      </c>
      <c r="I1922" s="108">
        <v>-125000</v>
      </c>
      <c r="J1922" s="108">
        <v>11318434</v>
      </c>
      <c r="K1922" s="108">
        <v>4706295</v>
      </c>
      <c r="L1922" s="108">
        <v>15911095</v>
      </c>
      <c r="M1922" s="108">
        <v>14659999</v>
      </c>
      <c r="N1922" s="107"/>
      <c r="O1922" s="108">
        <v>6880941</v>
      </c>
      <c r="P1922" s="108">
        <v>1099702</v>
      </c>
      <c r="Q1922" s="108">
        <v>-7095733</v>
      </c>
      <c r="R1922" s="108">
        <v>32163019</v>
      </c>
      <c r="S1922" s="108">
        <v>25067286</v>
      </c>
      <c r="T1922" s="108">
        <v>1152268</v>
      </c>
      <c r="U1922" s="201"/>
      <c r="V1922" s="108">
        <v>2172592</v>
      </c>
      <c r="W1922" s="108">
        <v>-4041341</v>
      </c>
      <c r="X1922" s="39">
        <v>45273</v>
      </c>
      <c r="Y1922" s="10" t="s">
        <v>60</v>
      </c>
    </row>
    <row r="1923" spans="1:25" ht="14.4">
      <c r="A1923" s="82">
        <v>2023</v>
      </c>
      <c r="B1923" s="70" t="s">
        <v>1903</v>
      </c>
      <c r="C1923" s="70" t="s">
        <v>53</v>
      </c>
      <c r="D1923" s="70" t="s">
        <v>21</v>
      </c>
      <c r="E1923" s="78" t="s">
        <v>253</v>
      </c>
      <c r="F1923" s="72">
        <v>31960</v>
      </c>
      <c r="G1923" s="70" t="s">
        <v>20</v>
      </c>
      <c r="H1923" s="67">
        <v>10214594</v>
      </c>
      <c r="I1923" s="67">
        <v>-449787</v>
      </c>
      <c r="J1923" s="67">
        <v>39140250</v>
      </c>
      <c r="K1923" s="108">
        <v>57496384</v>
      </c>
      <c r="L1923" s="108">
        <v>101627851</v>
      </c>
      <c r="M1923" s="67">
        <v>40650657</v>
      </c>
      <c r="N1923" s="107"/>
      <c r="O1923" s="67">
        <v>11069178</v>
      </c>
      <c r="P1923" s="67">
        <v>6172124</v>
      </c>
      <c r="Q1923" s="108">
        <v>-23317736</v>
      </c>
      <c r="R1923" s="108">
        <v>239124009</v>
      </c>
      <c r="S1923" s="108">
        <v>215806273</v>
      </c>
      <c r="T1923" s="108">
        <v>6684654</v>
      </c>
      <c r="U1923" s="201"/>
      <c r="V1923" s="67">
        <v>3938192</v>
      </c>
      <c r="W1923" s="67">
        <v>16776297</v>
      </c>
      <c r="X1923" s="40">
        <v>45357</v>
      </c>
      <c r="Y1923" s="10" t="s">
        <v>5444</v>
      </c>
    </row>
    <row r="1924" spans="1:25" ht="14.4">
      <c r="A1924" s="70">
        <v>2023</v>
      </c>
      <c r="B1924" s="71" t="s">
        <v>1145</v>
      </c>
      <c r="C1924" s="70" t="s">
        <v>190</v>
      </c>
      <c r="D1924" s="70" t="s">
        <v>21</v>
      </c>
      <c r="E1924" s="72" t="s">
        <v>253</v>
      </c>
      <c r="F1924" s="73" t="s">
        <v>1144</v>
      </c>
      <c r="G1924" s="70" t="s">
        <v>20</v>
      </c>
      <c r="H1924" s="108">
        <v>34920083</v>
      </c>
      <c r="I1924" s="108">
        <v>-3000000</v>
      </c>
      <c r="J1924" s="108">
        <v>88826628</v>
      </c>
      <c r="K1924" s="108">
        <v>26579889</v>
      </c>
      <c r="L1924" s="108">
        <v>123538294</v>
      </c>
      <c r="M1924" s="108">
        <v>115594835</v>
      </c>
      <c r="N1924" s="67"/>
      <c r="O1924" s="108">
        <v>68549397</v>
      </c>
      <c r="P1924" s="108">
        <v>10644535</v>
      </c>
      <c r="Q1924" s="108">
        <v>-68641710</v>
      </c>
      <c r="R1924" s="108">
        <v>306783638.59649128</v>
      </c>
      <c r="S1924" s="108">
        <v>238141928.59649128</v>
      </c>
      <c r="T1924" s="108">
        <v>11228022</v>
      </c>
      <c r="U1924" s="201">
        <v>-2677.2026946701008</v>
      </c>
      <c r="V1924" s="108">
        <v>14540278.797305331</v>
      </c>
      <c r="W1924" s="108">
        <v>-27816835</v>
      </c>
      <c r="X1924" s="13">
        <v>45266</v>
      </c>
      <c r="Y1924" s="10" t="s">
        <v>60</v>
      </c>
    </row>
    <row r="1925" spans="1:25" ht="14.4">
      <c r="A1925" s="70">
        <v>2023</v>
      </c>
      <c r="B1925" s="71" t="s">
        <v>1143</v>
      </c>
      <c r="C1925" s="70" t="s">
        <v>190</v>
      </c>
      <c r="D1925" s="70" t="s">
        <v>21</v>
      </c>
      <c r="E1925" s="72" t="s">
        <v>253</v>
      </c>
      <c r="F1925" s="73" t="s">
        <v>1142</v>
      </c>
      <c r="G1925" s="70" t="s">
        <v>20</v>
      </c>
      <c r="H1925" s="108">
        <v>12911281</v>
      </c>
      <c r="I1925" s="108">
        <v>-5368109</v>
      </c>
      <c r="J1925" s="108">
        <v>61344905</v>
      </c>
      <c r="K1925" s="108">
        <v>91428249</v>
      </c>
      <c r="L1925" s="108">
        <v>88914865</v>
      </c>
      <c r="M1925" s="108">
        <v>74869286</v>
      </c>
      <c r="N1925" s="108"/>
      <c r="O1925" s="67">
        <v>27409179</v>
      </c>
      <c r="P1925" s="108">
        <v>8623314</v>
      </c>
      <c r="Q1925" s="108">
        <v>-44047314</v>
      </c>
      <c r="R1925" s="108">
        <v>195080961.2280702</v>
      </c>
      <c r="S1925" s="108">
        <v>151033647.2280702</v>
      </c>
      <c r="T1925" s="108">
        <v>6720644</v>
      </c>
      <c r="U1925" s="201">
        <v>-1656.7802655042601</v>
      </c>
      <c r="V1925" s="108">
        <v>14020852.219734496</v>
      </c>
      <c r="W1925" s="108">
        <v>-20485842</v>
      </c>
      <c r="X1925" s="13">
        <v>45273</v>
      </c>
      <c r="Y1925" s="10" t="s">
        <v>5444</v>
      </c>
    </row>
    <row r="1926" spans="1:25" ht="14.4">
      <c r="A1926" s="70">
        <v>2023</v>
      </c>
      <c r="B1926" s="70" t="s">
        <v>5285</v>
      </c>
      <c r="C1926" s="70" t="s">
        <v>190</v>
      </c>
      <c r="D1926" s="70" t="s">
        <v>21</v>
      </c>
      <c r="E1926" s="72" t="s">
        <v>125</v>
      </c>
      <c r="F1926" s="72" t="s">
        <v>5612</v>
      </c>
      <c r="G1926" s="70" t="s">
        <v>20</v>
      </c>
      <c r="H1926" s="108">
        <v>1465613</v>
      </c>
      <c r="I1926" s="108"/>
      <c r="J1926" s="108">
        <v>1984063</v>
      </c>
      <c r="K1926" s="108"/>
      <c r="L1926" s="108">
        <v>2068376</v>
      </c>
      <c r="M1926" s="108">
        <v>1944911</v>
      </c>
      <c r="N1926" s="67">
        <v>1788642</v>
      </c>
      <c r="O1926" s="107"/>
      <c r="P1926" s="108">
        <v>160891</v>
      </c>
      <c r="Q1926" s="108">
        <v>-1092852</v>
      </c>
      <c r="R1926" s="108">
        <v>5188087</v>
      </c>
      <c r="S1926" s="108">
        <v>4095235</v>
      </c>
      <c r="T1926" s="108">
        <v>157441</v>
      </c>
      <c r="U1926" s="201"/>
      <c r="V1926" s="108"/>
      <c r="W1926" s="108">
        <v>155754</v>
      </c>
      <c r="X1926" s="32">
        <v>45348</v>
      </c>
      <c r="Y1926" s="41" t="s">
        <v>60</v>
      </c>
    </row>
    <row r="1927" spans="1:25" ht="14.4">
      <c r="A1927" s="70">
        <v>2023</v>
      </c>
      <c r="B1927" s="71" t="s">
        <v>1141</v>
      </c>
      <c r="C1927" s="70" t="s">
        <v>190</v>
      </c>
      <c r="D1927" s="70" t="s">
        <v>21</v>
      </c>
      <c r="E1927" s="72" t="s">
        <v>96</v>
      </c>
      <c r="F1927" s="73" t="s">
        <v>1140</v>
      </c>
      <c r="G1927" s="70" t="s">
        <v>20</v>
      </c>
      <c r="H1927" s="108">
        <v>2652479</v>
      </c>
      <c r="I1927" s="108"/>
      <c r="J1927" s="108">
        <v>7501631</v>
      </c>
      <c r="K1927" s="108">
        <v>5754127</v>
      </c>
      <c r="L1927" s="108">
        <v>10347665</v>
      </c>
      <c r="M1927" s="108">
        <v>9435388</v>
      </c>
      <c r="N1927" s="67"/>
      <c r="O1927" s="67">
        <v>4801724</v>
      </c>
      <c r="P1927" s="108">
        <v>687076</v>
      </c>
      <c r="Q1927" s="108">
        <v>-5090266</v>
      </c>
      <c r="R1927" s="108">
        <v>21521219.473684214</v>
      </c>
      <c r="S1927" s="108">
        <v>16430953.473684212</v>
      </c>
      <c r="T1927" s="108">
        <v>738901</v>
      </c>
      <c r="U1927" s="201"/>
      <c r="V1927" s="108">
        <v>281454</v>
      </c>
      <c r="W1927" s="108">
        <v>-3291435</v>
      </c>
      <c r="X1927" s="39">
        <v>45348</v>
      </c>
      <c r="Y1927" s="10" t="s">
        <v>5444</v>
      </c>
    </row>
    <row r="1928" spans="1:25" ht="14.4">
      <c r="A1928" s="70">
        <v>2023</v>
      </c>
      <c r="B1928" s="70" t="s">
        <v>5485</v>
      </c>
      <c r="C1928" s="70" t="s">
        <v>190</v>
      </c>
      <c r="D1928" s="70" t="s">
        <v>21</v>
      </c>
      <c r="E1928" s="78" t="s">
        <v>84</v>
      </c>
      <c r="F1928" s="73" t="s">
        <v>5486</v>
      </c>
      <c r="G1928" s="70" t="s">
        <v>20</v>
      </c>
      <c r="H1928" s="108">
        <v>3271662</v>
      </c>
      <c r="I1928" s="108">
        <v>-1175672</v>
      </c>
      <c r="J1928" s="108">
        <v>5883869</v>
      </c>
      <c r="K1928" s="108">
        <v>9485570</v>
      </c>
      <c r="L1928" s="108">
        <v>9117580</v>
      </c>
      <c r="M1928" s="108">
        <v>5695169</v>
      </c>
      <c r="N1928" s="108"/>
      <c r="O1928" s="108">
        <v>2234282</v>
      </c>
      <c r="P1928" s="108">
        <v>1094948</v>
      </c>
      <c r="Q1928" s="108">
        <v>-4271443</v>
      </c>
      <c r="R1928" s="108">
        <v>18459933.684210528</v>
      </c>
      <c r="S1928" s="108">
        <v>14188490.684210528</v>
      </c>
      <c r="T1928" s="108">
        <v>614932</v>
      </c>
      <c r="U1928" s="201">
        <v>-144.94848424806816</v>
      </c>
      <c r="V1928" s="108">
        <v>307824.05151575193</v>
      </c>
      <c r="W1928" s="108">
        <v>-554086</v>
      </c>
      <c r="X1928" s="40">
        <v>45342</v>
      </c>
      <c r="Y1928" s="10" t="s">
        <v>5444</v>
      </c>
    </row>
    <row r="1929" spans="1:25" ht="14.4">
      <c r="A1929" s="70">
        <v>2023</v>
      </c>
      <c r="B1929" s="71" t="s">
        <v>1138</v>
      </c>
      <c r="C1929" s="70" t="s">
        <v>190</v>
      </c>
      <c r="D1929" s="70" t="s">
        <v>21</v>
      </c>
      <c r="E1929" s="72" t="s">
        <v>78</v>
      </c>
      <c r="F1929" s="73" t="s">
        <v>1137</v>
      </c>
      <c r="G1929" s="70" t="s">
        <v>20</v>
      </c>
      <c r="H1929" s="108">
        <v>8094040</v>
      </c>
      <c r="I1929" s="108">
        <v>-150000</v>
      </c>
      <c r="J1929" s="108">
        <v>9912836</v>
      </c>
      <c r="K1929" s="108">
        <v>4417444</v>
      </c>
      <c r="L1929" s="108">
        <v>17960763</v>
      </c>
      <c r="M1929" s="108">
        <v>13018653</v>
      </c>
      <c r="N1929" s="108"/>
      <c r="O1929" s="108">
        <v>11322085</v>
      </c>
      <c r="P1929" s="108">
        <v>1224880</v>
      </c>
      <c r="Q1929" s="108">
        <v>-10148612</v>
      </c>
      <c r="R1929" s="108">
        <v>47766949.473684222</v>
      </c>
      <c r="S1929" s="108">
        <v>37618337.473684222</v>
      </c>
      <c r="T1929" s="108">
        <v>1572657</v>
      </c>
      <c r="U1929" s="201">
        <v>-478.53952843273225</v>
      </c>
      <c r="V1929" s="108">
        <v>1734933.4604715672</v>
      </c>
      <c r="W1929" s="108">
        <v>1737717</v>
      </c>
      <c r="X1929" s="39">
        <v>45343</v>
      </c>
      <c r="Y1929" s="10" t="s">
        <v>5444</v>
      </c>
    </row>
    <row r="1930" spans="1:25" ht="14.4">
      <c r="A1930" s="70">
        <v>2023</v>
      </c>
      <c r="B1930" s="70" t="s">
        <v>1902</v>
      </c>
      <c r="C1930" s="70" t="s">
        <v>53</v>
      </c>
      <c r="D1930" s="70" t="s">
        <v>21</v>
      </c>
      <c r="E1930" s="78" t="s">
        <v>34</v>
      </c>
      <c r="F1930" s="73">
        <v>32506</v>
      </c>
      <c r="G1930" s="70" t="s">
        <v>20</v>
      </c>
      <c r="H1930" s="108">
        <v>26233427</v>
      </c>
      <c r="I1930" s="108">
        <v>-553312</v>
      </c>
      <c r="J1930" s="108">
        <v>17301153</v>
      </c>
      <c r="K1930" s="108">
        <v>338116</v>
      </c>
      <c r="L1930" s="108">
        <v>28278870</v>
      </c>
      <c r="M1930" s="108">
        <v>21505827</v>
      </c>
      <c r="N1930" s="107"/>
      <c r="O1930" s="108">
        <v>24649511</v>
      </c>
      <c r="P1930" s="108">
        <v>1506739</v>
      </c>
      <c r="Q1930" s="108">
        <v>-12045990</v>
      </c>
      <c r="R1930" s="108">
        <v>47481237.682301924</v>
      </c>
      <c r="S1930" s="108">
        <v>35435247.682301924</v>
      </c>
      <c r="T1930" s="108">
        <v>1428139</v>
      </c>
      <c r="U1930" s="201">
        <v>6675212</v>
      </c>
      <c r="V1930" s="108">
        <v>15244979</v>
      </c>
      <c r="W1930" s="108">
        <v>13553306</v>
      </c>
      <c r="X1930" s="39">
        <v>45313</v>
      </c>
      <c r="Y1930" s="10" t="s">
        <v>60</v>
      </c>
    </row>
    <row r="1931" spans="1:25" ht="14.4">
      <c r="A1931" s="70">
        <v>2023</v>
      </c>
      <c r="B1931" s="70" t="s">
        <v>1901</v>
      </c>
      <c r="C1931" s="70" t="s">
        <v>53</v>
      </c>
      <c r="D1931" s="70" t="s">
        <v>21</v>
      </c>
      <c r="E1931" s="78" t="s">
        <v>34</v>
      </c>
      <c r="F1931" s="73">
        <v>32548</v>
      </c>
      <c r="G1931" s="70" t="s">
        <v>20</v>
      </c>
      <c r="H1931" s="108">
        <v>93988358</v>
      </c>
      <c r="I1931" s="108">
        <v>-7723899</v>
      </c>
      <c r="J1931" s="108">
        <v>97550874</v>
      </c>
      <c r="K1931" s="108">
        <v>139833358</v>
      </c>
      <c r="L1931" s="108">
        <v>158149178</v>
      </c>
      <c r="M1931" s="108">
        <v>112193881</v>
      </c>
      <c r="N1931" s="67"/>
      <c r="O1931" s="67">
        <v>85018951</v>
      </c>
      <c r="P1931" s="108">
        <v>7593016</v>
      </c>
      <c r="Q1931" s="108">
        <v>-20622202</v>
      </c>
      <c r="R1931" s="108">
        <v>476070707</v>
      </c>
      <c r="S1931" s="108">
        <v>455448505</v>
      </c>
      <c r="T1931" s="108">
        <v>5471906</v>
      </c>
      <c r="U1931" s="201"/>
      <c r="V1931" s="108">
        <v>100714992</v>
      </c>
      <c r="W1931" s="108">
        <v>-144430630</v>
      </c>
      <c r="X1931" s="40">
        <v>45357</v>
      </c>
      <c r="Y1931" s="10" t="s">
        <v>5444</v>
      </c>
    </row>
    <row r="1932" spans="1:25" ht="14.4">
      <c r="A1932" s="70">
        <v>2023</v>
      </c>
      <c r="B1932" s="71" t="s">
        <v>1136</v>
      </c>
      <c r="C1932" s="70" t="s">
        <v>190</v>
      </c>
      <c r="D1932" s="70" t="s">
        <v>21</v>
      </c>
      <c r="E1932" s="72" t="s">
        <v>34</v>
      </c>
      <c r="F1932" s="73" t="s">
        <v>1135</v>
      </c>
      <c r="G1932" s="70" t="s">
        <v>20</v>
      </c>
      <c r="H1932" s="108">
        <v>43664480</v>
      </c>
      <c r="I1932" s="108">
        <v>-319938</v>
      </c>
      <c r="J1932" s="108">
        <v>139028526</v>
      </c>
      <c r="K1932" s="108">
        <v>100303562</v>
      </c>
      <c r="L1932" s="108">
        <v>191800714</v>
      </c>
      <c r="M1932" s="108">
        <v>167410034</v>
      </c>
      <c r="N1932" s="108"/>
      <c r="O1932" s="108">
        <v>87767163</v>
      </c>
      <c r="P1932" s="108">
        <v>19854521</v>
      </c>
      <c r="Q1932" s="108">
        <v>-96466157</v>
      </c>
      <c r="R1932" s="108">
        <v>438697436.14035094</v>
      </c>
      <c r="S1932" s="108">
        <v>342231279.14035094</v>
      </c>
      <c r="T1932" s="108">
        <v>14604274</v>
      </c>
      <c r="U1932" s="201">
        <v>-4021.8664553199919</v>
      </c>
      <c r="V1932" s="108">
        <v>46225666.133544683</v>
      </c>
      <c r="W1932" s="108">
        <v>-105070225</v>
      </c>
      <c r="X1932" s="39">
        <v>45275</v>
      </c>
      <c r="Y1932" s="10" t="s">
        <v>60</v>
      </c>
    </row>
    <row r="1933" spans="1:25" ht="14.4">
      <c r="A1933" s="137">
        <v>2023</v>
      </c>
      <c r="B1933" s="137" t="s">
        <v>1900</v>
      </c>
      <c r="C1933" s="137" t="s">
        <v>53</v>
      </c>
      <c r="D1933" s="137" t="s">
        <v>21</v>
      </c>
      <c r="E1933" s="76" t="s">
        <v>29</v>
      </c>
      <c r="F1933" s="87">
        <v>33000</v>
      </c>
      <c r="G1933" s="137" t="s">
        <v>20</v>
      </c>
      <c r="H1933" s="138">
        <v>56084863</v>
      </c>
      <c r="I1933" s="138">
        <v>-37607485</v>
      </c>
      <c r="J1933" s="138">
        <v>195850252</v>
      </c>
      <c r="K1933" s="138">
        <v>92743157</v>
      </c>
      <c r="L1933" s="138">
        <v>393754374</v>
      </c>
      <c r="M1933" s="138">
        <v>218646198</v>
      </c>
      <c r="N1933" s="138"/>
      <c r="O1933" s="138">
        <v>62429434</v>
      </c>
      <c r="P1933" s="138">
        <v>23493373</v>
      </c>
      <c r="Q1933" s="138">
        <v>-510093727</v>
      </c>
      <c r="R1933" s="138">
        <v>1367486347</v>
      </c>
      <c r="S1933" s="138">
        <v>857392620</v>
      </c>
      <c r="T1933" s="138">
        <v>47304109</v>
      </c>
      <c r="U1933" s="201">
        <v>18936901</v>
      </c>
      <c r="V1933" s="138">
        <v>89461199</v>
      </c>
      <c r="W1933" s="108">
        <v>-346983170</v>
      </c>
      <c r="X1933" s="150">
        <v>45327</v>
      </c>
      <c r="Y1933" s="132" t="s">
        <v>60</v>
      </c>
    </row>
    <row r="1934" spans="1:25" ht="14.4">
      <c r="A1934" s="95">
        <v>2023</v>
      </c>
      <c r="B1934" s="86" t="s">
        <v>1133</v>
      </c>
      <c r="C1934" s="95" t="s">
        <v>190</v>
      </c>
      <c r="D1934" s="95" t="s">
        <v>21</v>
      </c>
      <c r="E1934" s="96" t="s">
        <v>29</v>
      </c>
      <c r="F1934" s="99" t="s">
        <v>1132</v>
      </c>
      <c r="G1934" s="95" t="s">
        <v>20</v>
      </c>
      <c r="H1934" s="109">
        <v>18104594</v>
      </c>
      <c r="I1934" s="110"/>
      <c r="J1934" s="110">
        <v>345438350</v>
      </c>
      <c r="K1934" s="110">
        <v>879546388</v>
      </c>
      <c r="L1934" s="109">
        <v>425045029</v>
      </c>
      <c r="M1934" s="110">
        <v>376473433</v>
      </c>
      <c r="N1934" s="107"/>
      <c r="O1934" s="67">
        <v>105197423</v>
      </c>
      <c r="P1934" s="110">
        <v>46401998</v>
      </c>
      <c r="Q1934" s="109">
        <v>-287430812</v>
      </c>
      <c r="R1934" s="109">
        <v>1273810960.6171622</v>
      </c>
      <c r="S1934" s="109">
        <v>986380148.61716235</v>
      </c>
      <c r="T1934" s="109">
        <v>44003458</v>
      </c>
      <c r="U1934" s="198"/>
      <c r="V1934" s="110">
        <v>122725434</v>
      </c>
      <c r="W1934" s="110">
        <v>-360425606</v>
      </c>
      <c r="X1934" s="39">
        <v>45357</v>
      </c>
      <c r="Y1934" s="10" t="s">
        <v>5444</v>
      </c>
    </row>
    <row r="1935" spans="1:25" ht="14.4">
      <c r="A1935" s="70">
        <v>2023</v>
      </c>
      <c r="B1935" s="70" t="s">
        <v>1899</v>
      </c>
      <c r="C1935" s="70" t="s">
        <v>53</v>
      </c>
      <c r="D1935" s="70" t="s">
        <v>21</v>
      </c>
      <c r="E1935" s="78" t="s">
        <v>84</v>
      </c>
      <c r="F1935" s="73">
        <v>33056</v>
      </c>
      <c r="G1935" s="70" t="s">
        <v>20</v>
      </c>
      <c r="H1935" s="108">
        <v>9089525</v>
      </c>
      <c r="I1935" s="108">
        <v>-1606710</v>
      </c>
      <c r="J1935" s="108">
        <v>20875708</v>
      </c>
      <c r="K1935" s="108">
        <v>26849615</v>
      </c>
      <c r="L1935" s="108">
        <v>69098421</v>
      </c>
      <c r="M1935" s="108">
        <v>23064384</v>
      </c>
      <c r="N1935" s="107"/>
      <c r="O1935" s="108">
        <v>18549963</v>
      </c>
      <c r="P1935" s="108">
        <v>7907956</v>
      </c>
      <c r="Q1935" s="108">
        <v>-45450854</v>
      </c>
      <c r="R1935" s="108">
        <v>194900746</v>
      </c>
      <c r="S1935" s="108">
        <v>149449892</v>
      </c>
      <c r="T1935" s="108">
        <v>5068606</v>
      </c>
      <c r="U1935" s="201"/>
      <c r="V1935" s="108">
        <v>1043510</v>
      </c>
      <c r="W1935" s="108">
        <v>-8332802</v>
      </c>
      <c r="X1935" s="39">
        <v>45303</v>
      </c>
      <c r="Y1935" s="10" t="s">
        <v>5444</v>
      </c>
    </row>
    <row r="1936" spans="1:25" ht="14.4">
      <c r="A1936" s="70">
        <v>2023</v>
      </c>
      <c r="B1936" s="71" t="s">
        <v>1131</v>
      </c>
      <c r="C1936" s="70" t="s">
        <v>190</v>
      </c>
      <c r="D1936" s="70" t="s">
        <v>21</v>
      </c>
      <c r="E1936" s="72" t="s">
        <v>84</v>
      </c>
      <c r="F1936" s="73" t="s">
        <v>1130</v>
      </c>
      <c r="G1936" s="70" t="s">
        <v>20</v>
      </c>
      <c r="H1936" s="108">
        <v>8381103</v>
      </c>
      <c r="I1936" s="108"/>
      <c r="J1936" s="108">
        <v>29811641</v>
      </c>
      <c r="K1936" s="108">
        <v>119500695</v>
      </c>
      <c r="L1936" s="108">
        <v>45892217</v>
      </c>
      <c r="M1936" s="108">
        <v>34456198</v>
      </c>
      <c r="N1936" s="67"/>
      <c r="O1936" s="67">
        <v>12810809</v>
      </c>
      <c r="P1936" s="108">
        <v>2689498</v>
      </c>
      <c r="Q1936" s="108">
        <v>-23534597</v>
      </c>
      <c r="R1936" s="108">
        <v>101890806.32661688</v>
      </c>
      <c r="S1936" s="108">
        <v>78356209.326616883</v>
      </c>
      <c r="T1936" s="108">
        <v>3334031</v>
      </c>
      <c r="U1936" s="201"/>
      <c r="V1936" s="108">
        <v>17901512</v>
      </c>
      <c r="W1936" s="108">
        <v>-31363596</v>
      </c>
      <c r="X1936" s="39">
        <v>45355</v>
      </c>
      <c r="Y1936" s="10" t="s">
        <v>5444</v>
      </c>
    </row>
    <row r="1937" spans="1:25" ht="14.4">
      <c r="A1937" s="70">
        <v>2023</v>
      </c>
      <c r="B1937" s="71" t="s">
        <v>1129</v>
      </c>
      <c r="C1937" s="70" t="s">
        <v>190</v>
      </c>
      <c r="D1937" s="70" t="s">
        <v>21</v>
      </c>
      <c r="E1937" s="72" t="s">
        <v>153</v>
      </c>
      <c r="F1937" s="73" t="s">
        <v>1128</v>
      </c>
      <c r="G1937" s="70" t="s">
        <v>20</v>
      </c>
      <c r="H1937" s="108">
        <v>7500624</v>
      </c>
      <c r="I1937" s="108"/>
      <c r="J1937" s="108">
        <v>22798036</v>
      </c>
      <c r="K1937" s="108">
        <v>8201849</v>
      </c>
      <c r="L1937" s="108">
        <v>31161410</v>
      </c>
      <c r="M1937" s="108">
        <v>25477739</v>
      </c>
      <c r="N1937" s="67">
        <v>11309562</v>
      </c>
      <c r="O1937" s="108"/>
      <c r="P1937" s="108">
        <v>1600261</v>
      </c>
      <c r="Q1937" s="108">
        <v>-14689848</v>
      </c>
      <c r="R1937" s="108">
        <v>65426338.005178437</v>
      </c>
      <c r="S1937" s="108">
        <v>50736490.005178437</v>
      </c>
      <c r="T1937" s="108">
        <v>2393736</v>
      </c>
      <c r="U1937" s="201"/>
      <c r="V1937" s="108"/>
      <c r="W1937" s="108">
        <v>-4394521</v>
      </c>
      <c r="X1937" s="39">
        <v>45275</v>
      </c>
      <c r="Y1937" s="10" t="s">
        <v>5444</v>
      </c>
    </row>
    <row r="1938" spans="1:25" ht="14.4">
      <c r="A1938" s="70">
        <v>2023</v>
      </c>
      <c r="B1938" s="71" t="s">
        <v>1127</v>
      </c>
      <c r="C1938" s="70" t="s">
        <v>190</v>
      </c>
      <c r="D1938" s="70" t="s">
        <v>21</v>
      </c>
      <c r="E1938" s="72" t="s">
        <v>118</v>
      </c>
      <c r="F1938" s="73" t="s">
        <v>1126</v>
      </c>
      <c r="G1938" s="70" t="s">
        <v>20</v>
      </c>
      <c r="H1938" s="108">
        <v>5886417</v>
      </c>
      <c r="I1938" s="108"/>
      <c r="J1938" s="108">
        <v>10238660</v>
      </c>
      <c r="K1938" s="108">
        <v>7937701</v>
      </c>
      <c r="L1938" s="108">
        <v>21272000</v>
      </c>
      <c r="M1938" s="108">
        <v>13110504</v>
      </c>
      <c r="N1938" s="108">
        <v>7341741</v>
      </c>
      <c r="O1938" s="108"/>
      <c r="P1938" s="108">
        <v>2124267</v>
      </c>
      <c r="Q1938" s="108">
        <v>-12235200</v>
      </c>
      <c r="R1938" s="108">
        <v>56889712.301587313</v>
      </c>
      <c r="S1938" s="108">
        <v>44654512.301587313</v>
      </c>
      <c r="T1938" s="108">
        <v>1759911</v>
      </c>
      <c r="U1938" s="201"/>
      <c r="V1938" s="108"/>
      <c r="W1938" s="108">
        <v>-3003739</v>
      </c>
      <c r="X1938" s="39">
        <v>45278</v>
      </c>
      <c r="Y1938" s="10" t="s">
        <v>60</v>
      </c>
    </row>
    <row r="1939" spans="1:25" ht="14.4">
      <c r="A1939" s="70">
        <v>2023</v>
      </c>
      <c r="B1939" s="70" t="s">
        <v>1898</v>
      </c>
      <c r="C1939" s="70" t="s">
        <v>53</v>
      </c>
      <c r="D1939" s="70" t="s">
        <v>21</v>
      </c>
      <c r="E1939" s="72" t="s">
        <v>63</v>
      </c>
      <c r="F1939" s="73">
        <v>33182</v>
      </c>
      <c r="G1939" s="70" t="s">
        <v>20</v>
      </c>
      <c r="H1939" s="108">
        <v>59951896</v>
      </c>
      <c r="I1939" s="108">
        <v>-20000</v>
      </c>
      <c r="J1939" s="108">
        <v>60668229</v>
      </c>
      <c r="K1939" s="108">
        <v>6929409</v>
      </c>
      <c r="L1939" s="108">
        <v>123671879</v>
      </c>
      <c r="M1939" s="108">
        <v>69621331</v>
      </c>
      <c r="N1939" s="107"/>
      <c r="O1939" s="108">
        <v>57862552</v>
      </c>
      <c r="P1939" s="108">
        <v>5739614</v>
      </c>
      <c r="Q1939" s="108">
        <v>-119628361</v>
      </c>
      <c r="R1939" s="108">
        <v>362537567</v>
      </c>
      <c r="S1939" s="108">
        <v>242909206</v>
      </c>
      <c r="T1939" s="108">
        <v>12593251</v>
      </c>
      <c r="U1939" s="201">
        <v>2520030</v>
      </c>
      <c r="V1939" s="108">
        <v>48555816</v>
      </c>
      <c r="W1939" s="108">
        <v>-37757003</v>
      </c>
      <c r="X1939" s="32">
        <v>45267</v>
      </c>
      <c r="Y1939" s="10" t="s">
        <v>5444</v>
      </c>
    </row>
    <row r="1940" spans="1:25" ht="14.4">
      <c r="A1940" s="70">
        <v>2023</v>
      </c>
      <c r="B1940" s="71" t="s">
        <v>1125</v>
      </c>
      <c r="C1940" s="70" t="s">
        <v>190</v>
      </c>
      <c r="D1940" s="70" t="s">
        <v>21</v>
      </c>
      <c r="E1940" s="72" t="s">
        <v>63</v>
      </c>
      <c r="F1940" s="73" t="s">
        <v>1124</v>
      </c>
      <c r="G1940" s="70" t="s">
        <v>20</v>
      </c>
      <c r="H1940" s="108">
        <v>122161228</v>
      </c>
      <c r="I1940" s="108">
        <v>-4476626</v>
      </c>
      <c r="J1940" s="108">
        <v>386746065</v>
      </c>
      <c r="K1940" s="108">
        <v>304326342</v>
      </c>
      <c r="L1940" s="108">
        <v>565863563</v>
      </c>
      <c r="M1940" s="108">
        <v>475572739</v>
      </c>
      <c r="N1940" s="108"/>
      <c r="O1940" s="108">
        <v>224380361</v>
      </c>
      <c r="P1940" s="108">
        <v>66254596</v>
      </c>
      <c r="Q1940" s="108">
        <v>-290956507</v>
      </c>
      <c r="R1940" s="108">
        <v>1264152360.0000002</v>
      </c>
      <c r="S1940" s="108">
        <v>973195853.00000024</v>
      </c>
      <c r="T1940" s="108">
        <v>47099757</v>
      </c>
      <c r="U1940" s="201">
        <v>-10104.059441252228</v>
      </c>
      <c r="V1940" s="108">
        <v>34208458.940558746</v>
      </c>
      <c r="W1940" s="108">
        <v>-128810295</v>
      </c>
      <c r="X1940" s="32">
        <v>45357</v>
      </c>
      <c r="Y1940" s="10" t="s">
        <v>5444</v>
      </c>
    </row>
    <row r="1941" spans="1:25" ht="14.4">
      <c r="A1941" s="70">
        <v>2023</v>
      </c>
      <c r="B1941" s="70" t="s">
        <v>1897</v>
      </c>
      <c r="C1941" s="70" t="s">
        <v>53</v>
      </c>
      <c r="D1941" s="70" t="s">
        <v>21</v>
      </c>
      <c r="E1941" s="78" t="s">
        <v>36</v>
      </c>
      <c r="F1941" s="73">
        <v>33308</v>
      </c>
      <c r="G1941" s="70" t="s">
        <v>20</v>
      </c>
      <c r="H1941" s="108">
        <v>31725894</v>
      </c>
      <c r="I1941" s="108">
        <v>-2276359</v>
      </c>
      <c r="J1941" s="108">
        <v>17656832</v>
      </c>
      <c r="K1941" s="108">
        <v>49178958</v>
      </c>
      <c r="L1941" s="108">
        <v>35987228</v>
      </c>
      <c r="M1941" s="108">
        <v>19494938</v>
      </c>
      <c r="N1941" s="108"/>
      <c r="O1941" s="108">
        <v>31820965</v>
      </c>
      <c r="P1941" s="108">
        <v>2223768</v>
      </c>
      <c r="Q1941" s="108">
        <v>-19755193</v>
      </c>
      <c r="R1941" s="108">
        <v>76818156</v>
      </c>
      <c r="S1941" s="108">
        <v>57062963</v>
      </c>
      <c r="T1941" s="108">
        <v>2103260</v>
      </c>
      <c r="U1941" s="201">
        <v>2668316</v>
      </c>
      <c r="V1941" s="108">
        <v>4324825</v>
      </c>
      <c r="W1941" s="108">
        <v>11624496</v>
      </c>
      <c r="X1941" s="32">
        <v>45321</v>
      </c>
      <c r="Y1941" s="10" t="s">
        <v>60</v>
      </c>
    </row>
    <row r="1942" spans="1:25" ht="14.4">
      <c r="A1942" s="70">
        <v>2023</v>
      </c>
      <c r="B1942" s="70" t="s">
        <v>2131</v>
      </c>
      <c r="C1942" s="70" t="s">
        <v>53</v>
      </c>
      <c r="D1942" s="70" t="s">
        <v>21</v>
      </c>
      <c r="E1942" s="78" t="s">
        <v>34</v>
      </c>
      <c r="F1942" s="73" t="s">
        <v>5467</v>
      </c>
      <c r="G1942" s="70" t="s">
        <v>20</v>
      </c>
      <c r="H1942" s="108">
        <v>18015592</v>
      </c>
      <c r="I1942" s="108">
        <v>-7464343</v>
      </c>
      <c r="J1942" s="108">
        <v>43654886</v>
      </c>
      <c r="K1942" s="108">
        <v>15484111</v>
      </c>
      <c r="L1942" s="108">
        <v>59510878</v>
      </c>
      <c r="M1942" s="108">
        <v>47866854</v>
      </c>
      <c r="N1942" s="107"/>
      <c r="O1942" s="67">
        <v>16397678</v>
      </c>
      <c r="P1942" s="108">
        <v>2926115</v>
      </c>
      <c r="Q1942" s="108">
        <v>-59358585</v>
      </c>
      <c r="R1942" s="108">
        <v>251595983</v>
      </c>
      <c r="S1942" s="108">
        <v>192237398</v>
      </c>
      <c r="T1942" s="108">
        <v>1639568</v>
      </c>
      <c r="U1942" s="201">
        <v>15789988</v>
      </c>
      <c r="V1942" s="108">
        <v>15413431</v>
      </c>
      <c r="W1942" s="108">
        <v>-729396</v>
      </c>
      <c r="X1942" s="32">
        <v>45271</v>
      </c>
      <c r="Y1942" s="10" t="s">
        <v>60</v>
      </c>
    </row>
    <row r="1943" spans="1:25" ht="14.4">
      <c r="A1943" s="70">
        <v>2023</v>
      </c>
      <c r="B1943" s="71" t="s">
        <v>1123</v>
      </c>
      <c r="C1943" s="70" t="s">
        <v>190</v>
      </c>
      <c r="D1943" s="70" t="s">
        <v>21</v>
      </c>
      <c r="E1943" s="72" t="s">
        <v>34</v>
      </c>
      <c r="F1943" s="73" t="s">
        <v>1122</v>
      </c>
      <c r="G1943" s="70" t="s">
        <v>20</v>
      </c>
      <c r="H1943" s="108">
        <v>6692259</v>
      </c>
      <c r="I1943" s="108"/>
      <c r="J1943" s="108">
        <v>17892319</v>
      </c>
      <c r="K1943" s="108">
        <v>65288462</v>
      </c>
      <c r="L1943" s="108">
        <v>26503928</v>
      </c>
      <c r="M1943" s="108">
        <v>18342553</v>
      </c>
      <c r="N1943" s="108"/>
      <c r="O1943" s="67">
        <v>8857413</v>
      </c>
      <c r="P1943" s="108">
        <v>1901545</v>
      </c>
      <c r="Q1943" s="108">
        <v>-11438038</v>
      </c>
      <c r="R1943" s="108">
        <v>53600563</v>
      </c>
      <c r="S1943" s="108">
        <v>42162525</v>
      </c>
      <c r="T1943" s="108">
        <v>2004193</v>
      </c>
      <c r="U1943" s="201">
        <v>-531</v>
      </c>
      <c r="V1943" s="108">
        <v>1367997</v>
      </c>
      <c r="W1943" s="108">
        <v>-11484436</v>
      </c>
      <c r="X1943" s="13">
        <v>45258</v>
      </c>
      <c r="Y1943" s="10" t="s">
        <v>60</v>
      </c>
    </row>
    <row r="1944" spans="1:25" ht="14.4">
      <c r="A1944" s="70">
        <v>2023</v>
      </c>
      <c r="B1944" s="70" t="s">
        <v>1896</v>
      </c>
      <c r="C1944" s="70" t="s">
        <v>53</v>
      </c>
      <c r="D1944" s="70" t="s">
        <v>21</v>
      </c>
      <c r="E1944" s="78" t="s">
        <v>118</v>
      </c>
      <c r="F1944" s="73">
        <v>33434</v>
      </c>
      <c r="G1944" s="70" t="s">
        <v>20</v>
      </c>
      <c r="H1944" s="108">
        <v>27804510</v>
      </c>
      <c r="I1944" s="108">
        <v>-2572890</v>
      </c>
      <c r="J1944" s="108">
        <v>41877422</v>
      </c>
      <c r="K1944" s="108">
        <v>68055455</v>
      </c>
      <c r="L1944" s="108">
        <v>132615783</v>
      </c>
      <c r="M1944" s="108">
        <v>50524860</v>
      </c>
      <c r="N1944" s="67">
        <v>23202266</v>
      </c>
      <c r="O1944" s="108">
        <v>4434650</v>
      </c>
      <c r="P1944" s="108">
        <v>4305459</v>
      </c>
      <c r="Q1944" s="108">
        <v>-37606136</v>
      </c>
      <c r="R1944" s="108">
        <v>167388654</v>
      </c>
      <c r="S1944" s="108">
        <v>129782518</v>
      </c>
      <c r="T1944" s="108">
        <v>4732719</v>
      </c>
      <c r="U1944" s="201"/>
      <c r="V1944" s="108">
        <v>4304723</v>
      </c>
      <c r="W1944" s="108">
        <v>11402698</v>
      </c>
      <c r="X1944" s="32">
        <v>45341</v>
      </c>
      <c r="Y1944" s="10" t="s">
        <v>5444</v>
      </c>
    </row>
    <row r="1945" spans="1:25" ht="14.4">
      <c r="A1945" s="70">
        <v>2023</v>
      </c>
      <c r="B1945" s="71" t="s">
        <v>1121</v>
      </c>
      <c r="C1945" s="70" t="s">
        <v>190</v>
      </c>
      <c r="D1945" s="70" t="s">
        <v>21</v>
      </c>
      <c r="E1945" s="72" t="s">
        <v>118</v>
      </c>
      <c r="F1945" s="73" t="s">
        <v>1120</v>
      </c>
      <c r="G1945" s="70" t="s">
        <v>20</v>
      </c>
      <c r="H1945" s="108">
        <v>65349253</v>
      </c>
      <c r="I1945" s="108">
        <v>-15060876</v>
      </c>
      <c r="J1945" s="108">
        <v>371196410</v>
      </c>
      <c r="K1945" s="108">
        <v>123474495</v>
      </c>
      <c r="L1945" s="108">
        <v>434890441</v>
      </c>
      <c r="M1945" s="108">
        <v>420444047</v>
      </c>
      <c r="N1945" s="108"/>
      <c r="O1945" s="67">
        <v>164983701</v>
      </c>
      <c r="P1945" s="108">
        <v>37406584</v>
      </c>
      <c r="Q1945" s="108">
        <v>-227442018</v>
      </c>
      <c r="R1945" s="108">
        <v>1009649305.2631581</v>
      </c>
      <c r="S1945" s="108">
        <v>782207287.26315808</v>
      </c>
      <c r="T1945" s="108">
        <v>32642466</v>
      </c>
      <c r="U1945" s="201">
        <v>-8635.0184267881905</v>
      </c>
      <c r="V1945" s="108">
        <v>26284801.981573213</v>
      </c>
      <c r="W1945" s="108">
        <v>-138547744</v>
      </c>
      <c r="X1945" s="32">
        <v>45359</v>
      </c>
      <c r="Y1945" s="10" t="s">
        <v>5444</v>
      </c>
    </row>
    <row r="1946" spans="1:25" ht="14.4">
      <c r="A1946" s="82">
        <v>2023</v>
      </c>
      <c r="B1946" s="70" t="s">
        <v>2132</v>
      </c>
      <c r="C1946" s="70" t="s">
        <v>53</v>
      </c>
      <c r="D1946" s="70" t="s">
        <v>21</v>
      </c>
      <c r="E1946" s="72" t="s">
        <v>34</v>
      </c>
      <c r="F1946" s="72" t="s">
        <v>5570</v>
      </c>
      <c r="G1946" s="70" t="s">
        <v>20</v>
      </c>
      <c r="H1946" s="108">
        <v>12071365</v>
      </c>
      <c r="I1946" s="108"/>
      <c r="J1946" s="67">
        <v>3742894</v>
      </c>
      <c r="K1946" s="67">
        <v>34909</v>
      </c>
      <c r="L1946" s="108">
        <v>5333452</v>
      </c>
      <c r="M1946" s="67">
        <v>4861110</v>
      </c>
      <c r="N1946" s="107"/>
      <c r="O1946" s="67">
        <v>13369788</v>
      </c>
      <c r="P1946" s="67">
        <v>1585537</v>
      </c>
      <c r="Q1946" s="108">
        <v>-118472</v>
      </c>
      <c r="R1946" s="108">
        <v>2947064.6766169146</v>
      </c>
      <c r="S1946" s="108">
        <v>2828592.6766169146</v>
      </c>
      <c r="T1946" s="67">
        <v>43869</v>
      </c>
      <c r="U1946" s="201"/>
      <c r="V1946" s="67">
        <v>475547</v>
      </c>
      <c r="W1946" s="67">
        <v>12022906</v>
      </c>
      <c r="X1946" s="32">
        <v>45343</v>
      </c>
      <c r="Y1946" s="10" t="s">
        <v>5444</v>
      </c>
    </row>
    <row r="1947" spans="1:25" ht="14.4">
      <c r="A1947" s="137">
        <v>2023</v>
      </c>
      <c r="B1947" s="137" t="s">
        <v>1895</v>
      </c>
      <c r="C1947" s="137" t="s">
        <v>53</v>
      </c>
      <c r="D1947" s="137" t="s">
        <v>21</v>
      </c>
      <c r="E1947" s="76" t="s">
        <v>118</v>
      </c>
      <c r="F1947" s="87">
        <v>33588</v>
      </c>
      <c r="G1947" s="137" t="s">
        <v>20</v>
      </c>
      <c r="H1947" s="138">
        <v>20375870</v>
      </c>
      <c r="I1947" s="138">
        <v>-3719274</v>
      </c>
      <c r="J1947" s="138">
        <v>21516510</v>
      </c>
      <c r="K1947" s="138">
        <v>6835360</v>
      </c>
      <c r="L1947" s="138">
        <v>45660377</v>
      </c>
      <c r="M1947" s="138">
        <v>27665456</v>
      </c>
      <c r="N1947" s="142"/>
      <c r="O1947" s="142">
        <v>21201119</v>
      </c>
      <c r="P1947" s="138">
        <v>3663592</v>
      </c>
      <c r="Q1947" s="138">
        <v>-5855448</v>
      </c>
      <c r="R1947" s="138">
        <v>24675297.092288248</v>
      </c>
      <c r="S1947" s="138">
        <v>18819849.092288248</v>
      </c>
      <c r="T1947" s="138">
        <v>809172</v>
      </c>
      <c r="U1947" s="201"/>
      <c r="V1947" s="138">
        <v>1068133</v>
      </c>
      <c r="W1947" s="108">
        <v>31393164</v>
      </c>
      <c r="X1947" s="140">
        <v>45343</v>
      </c>
      <c r="Y1947" s="132" t="s">
        <v>60</v>
      </c>
    </row>
    <row r="1948" spans="1:25" ht="14.4">
      <c r="A1948" s="70">
        <v>2023</v>
      </c>
      <c r="B1948" s="71" t="s">
        <v>2133</v>
      </c>
      <c r="C1948" s="70" t="s">
        <v>5582</v>
      </c>
      <c r="D1948" s="84" t="s">
        <v>21</v>
      </c>
      <c r="E1948" s="78" t="s">
        <v>27</v>
      </c>
      <c r="F1948" s="72" t="s">
        <v>5585</v>
      </c>
      <c r="G1948" s="70" t="s">
        <v>20</v>
      </c>
      <c r="H1948" s="108">
        <v>26832756</v>
      </c>
      <c r="I1948" s="108">
        <v>-4148000</v>
      </c>
      <c r="J1948" s="108">
        <v>30542968</v>
      </c>
      <c r="K1948" s="108">
        <v>63120749</v>
      </c>
      <c r="L1948" s="108">
        <v>67096049</v>
      </c>
      <c r="M1948" s="108">
        <v>31923642</v>
      </c>
      <c r="N1948" s="107"/>
      <c r="O1948" s="108">
        <v>39503039</v>
      </c>
      <c r="P1948" s="108">
        <v>8793584</v>
      </c>
      <c r="Q1948" s="108">
        <v>-36088429</v>
      </c>
      <c r="R1948" s="108">
        <v>159197503</v>
      </c>
      <c r="S1948" s="108">
        <v>123109074</v>
      </c>
      <c r="T1948" s="108">
        <v>4142236</v>
      </c>
      <c r="U1948" s="201">
        <v>9233584</v>
      </c>
      <c r="V1948" s="108">
        <v>19143392</v>
      </c>
      <c r="W1948" s="108">
        <v>13918318</v>
      </c>
      <c r="X1948" s="32">
        <v>45264</v>
      </c>
      <c r="Y1948" s="10" t="s">
        <v>60</v>
      </c>
    </row>
    <row r="1949" spans="1:25" ht="14.4">
      <c r="A1949" s="70">
        <v>2023</v>
      </c>
      <c r="B1949" s="70" t="s">
        <v>5430</v>
      </c>
      <c r="C1949" s="70" t="s">
        <v>190</v>
      </c>
      <c r="D1949" s="70" t="s">
        <v>21</v>
      </c>
      <c r="E1949" s="78" t="s">
        <v>27</v>
      </c>
      <c r="F1949" s="73" t="s">
        <v>5431</v>
      </c>
      <c r="G1949" s="70" t="s">
        <v>20</v>
      </c>
      <c r="H1949" s="108">
        <v>6163227</v>
      </c>
      <c r="I1949" s="108">
        <v>-45000</v>
      </c>
      <c r="J1949" s="108">
        <v>38210956</v>
      </c>
      <c r="K1949" s="108">
        <v>115548863</v>
      </c>
      <c r="L1949" s="108">
        <v>43705986</v>
      </c>
      <c r="M1949" s="108">
        <v>38434715</v>
      </c>
      <c r="N1949" s="108"/>
      <c r="O1949" s="67">
        <v>7056299</v>
      </c>
      <c r="P1949" s="108">
        <v>576471</v>
      </c>
      <c r="Q1949" s="108">
        <v>-30437216</v>
      </c>
      <c r="R1949" s="108">
        <v>139855809</v>
      </c>
      <c r="S1949" s="108">
        <v>109418593</v>
      </c>
      <c r="T1949" s="108">
        <v>4692462</v>
      </c>
      <c r="U1949" s="201"/>
      <c r="V1949" s="108">
        <v>4314232</v>
      </c>
      <c r="W1949" s="108">
        <v>-41991336</v>
      </c>
      <c r="X1949" s="13">
        <v>45273</v>
      </c>
      <c r="Y1949" s="10" t="s">
        <v>60</v>
      </c>
    </row>
    <row r="1950" spans="1:25" ht="14.4">
      <c r="A1950" s="70">
        <v>2023</v>
      </c>
      <c r="B1950" s="71" t="s">
        <v>1119</v>
      </c>
      <c r="C1950" s="70" t="s">
        <v>190</v>
      </c>
      <c r="D1950" s="70" t="s">
        <v>21</v>
      </c>
      <c r="E1950" s="72" t="s">
        <v>32</v>
      </c>
      <c r="F1950" s="73" t="s">
        <v>1118</v>
      </c>
      <c r="G1950" s="70" t="s">
        <v>20</v>
      </c>
      <c r="H1950" s="108">
        <v>5517582</v>
      </c>
      <c r="I1950" s="108">
        <v>-81244</v>
      </c>
      <c r="J1950" s="108">
        <v>34584427</v>
      </c>
      <c r="K1950" s="108">
        <v>30512916</v>
      </c>
      <c r="L1950" s="108">
        <v>44764509</v>
      </c>
      <c r="M1950" s="108">
        <v>40227927</v>
      </c>
      <c r="N1950" s="108">
        <v>13941286</v>
      </c>
      <c r="O1950" s="108"/>
      <c r="P1950" s="108">
        <v>2547286</v>
      </c>
      <c r="Q1950" s="108">
        <v>-26419592</v>
      </c>
      <c r="R1950" s="108">
        <v>119847639.22661266</v>
      </c>
      <c r="S1950" s="108">
        <v>93428047.226612657</v>
      </c>
      <c r="T1950" s="108">
        <v>4006722</v>
      </c>
      <c r="U1950" s="201"/>
      <c r="V1950" s="108">
        <v>3904246</v>
      </c>
      <c r="W1950" s="108">
        <v>-24858831</v>
      </c>
      <c r="X1950" s="13">
        <v>45261</v>
      </c>
      <c r="Y1950" s="10" t="s">
        <v>5444</v>
      </c>
    </row>
    <row r="1951" spans="1:25" ht="14.4">
      <c r="A1951" s="95">
        <v>2023</v>
      </c>
      <c r="B1951" s="86" t="s">
        <v>1117</v>
      </c>
      <c r="C1951" s="95" t="s">
        <v>190</v>
      </c>
      <c r="D1951" s="95" t="s">
        <v>21</v>
      </c>
      <c r="E1951" s="96" t="s">
        <v>49</v>
      </c>
      <c r="F1951" s="99" t="s">
        <v>1116</v>
      </c>
      <c r="G1951" s="95" t="s">
        <v>20</v>
      </c>
      <c r="H1951" s="109">
        <v>10535114</v>
      </c>
      <c r="I1951" s="110">
        <v>-1245000</v>
      </c>
      <c r="J1951" s="110">
        <v>80680408</v>
      </c>
      <c r="K1951" s="110">
        <v>62778689</v>
      </c>
      <c r="L1951" s="109">
        <v>108682609</v>
      </c>
      <c r="M1951" s="110">
        <v>98626090</v>
      </c>
      <c r="N1951" s="108"/>
      <c r="O1951" s="108">
        <v>30762170</v>
      </c>
      <c r="P1951" s="110">
        <v>7368940</v>
      </c>
      <c r="Q1951" s="109">
        <v>-69088439</v>
      </c>
      <c r="R1951" s="109">
        <v>311008827.01754391</v>
      </c>
      <c r="S1951" s="109">
        <v>241920388.01754391</v>
      </c>
      <c r="T1951" s="109">
        <v>8616415</v>
      </c>
      <c r="U1951" s="198">
        <v>-2771.1375074301568</v>
      </c>
      <c r="V1951" s="109">
        <v>8338365.8624925697</v>
      </c>
      <c r="W1951" s="110">
        <v>-47963219</v>
      </c>
      <c r="X1951" s="32">
        <v>45345</v>
      </c>
      <c r="Y1951" s="10" t="s">
        <v>60</v>
      </c>
    </row>
    <row r="1952" spans="1:25" ht="14.4">
      <c r="A1952" s="70">
        <v>2023</v>
      </c>
      <c r="B1952" s="71" t="s">
        <v>1115</v>
      </c>
      <c r="C1952" s="70" t="s">
        <v>190</v>
      </c>
      <c r="D1952" s="70" t="s">
        <v>21</v>
      </c>
      <c r="E1952" s="72" t="s">
        <v>153</v>
      </c>
      <c r="F1952" s="73" t="s">
        <v>1114</v>
      </c>
      <c r="G1952" s="70" t="s">
        <v>20</v>
      </c>
      <c r="H1952" s="108">
        <v>7254032</v>
      </c>
      <c r="I1952" s="108">
        <v>-933885</v>
      </c>
      <c r="J1952" s="108">
        <v>30876925</v>
      </c>
      <c r="K1952" s="108">
        <v>20904197</v>
      </c>
      <c r="L1952" s="108">
        <v>39639997</v>
      </c>
      <c r="M1952" s="108">
        <v>33432547</v>
      </c>
      <c r="N1952" s="67">
        <v>13072078</v>
      </c>
      <c r="O1952" s="108"/>
      <c r="P1952" s="108">
        <v>3266430</v>
      </c>
      <c r="Q1952" s="108">
        <v>-20024572</v>
      </c>
      <c r="R1952" s="108">
        <v>88604653.35472253</v>
      </c>
      <c r="S1952" s="108">
        <v>68580081.35472253</v>
      </c>
      <c r="T1952" s="108">
        <v>3363776</v>
      </c>
      <c r="U1952" s="201"/>
      <c r="V1952" s="108">
        <v>1910183</v>
      </c>
      <c r="W1952" s="108">
        <v>-13188391</v>
      </c>
      <c r="X1952" s="13">
        <v>45244</v>
      </c>
      <c r="Y1952" s="10" t="s">
        <v>5444</v>
      </c>
    </row>
    <row r="1953" spans="1:25" ht="14.4">
      <c r="A1953" s="70">
        <v>2023</v>
      </c>
      <c r="B1953" s="71" t="s">
        <v>1113</v>
      </c>
      <c r="C1953" s="70" t="s">
        <v>190</v>
      </c>
      <c r="D1953" s="70" t="s">
        <v>21</v>
      </c>
      <c r="E1953" s="72" t="s">
        <v>100</v>
      </c>
      <c r="F1953" s="73" t="s">
        <v>1112</v>
      </c>
      <c r="G1953" s="70" t="s">
        <v>20</v>
      </c>
      <c r="H1953" s="108">
        <v>7404701</v>
      </c>
      <c r="I1953" s="108">
        <v>-150000</v>
      </c>
      <c r="J1953" s="108">
        <v>14150035</v>
      </c>
      <c r="K1953" s="108">
        <v>48754091</v>
      </c>
      <c r="L1953" s="108">
        <v>21401311</v>
      </c>
      <c r="M1953" s="108">
        <v>17358494</v>
      </c>
      <c r="N1953" s="67"/>
      <c r="O1953" s="67">
        <v>10133575</v>
      </c>
      <c r="P1953" s="108">
        <v>1035693</v>
      </c>
      <c r="Q1953" s="108">
        <v>-11969096</v>
      </c>
      <c r="R1953" s="108">
        <v>53835820</v>
      </c>
      <c r="S1953" s="108">
        <v>41866724</v>
      </c>
      <c r="T1953" s="108">
        <v>1775954</v>
      </c>
      <c r="U1953" s="201"/>
      <c r="V1953" s="108"/>
      <c r="W1953" s="108">
        <v>-2696394</v>
      </c>
      <c r="X1953" s="13">
        <v>45336</v>
      </c>
      <c r="Y1953" s="10" t="s">
        <v>60</v>
      </c>
    </row>
    <row r="1954" spans="1:25" ht="14.4">
      <c r="A1954" s="70">
        <v>2023</v>
      </c>
      <c r="B1954" s="70" t="s">
        <v>5338</v>
      </c>
      <c r="C1954" s="70" t="s">
        <v>190</v>
      </c>
      <c r="D1954" s="70" t="s">
        <v>21</v>
      </c>
      <c r="E1954" s="72" t="s">
        <v>84</v>
      </c>
      <c r="F1954" s="72" t="s">
        <v>5646</v>
      </c>
      <c r="G1954" s="70" t="s">
        <v>20</v>
      </c>
      <c r="H1954" s="108">
        <v>1058186</v>
      </c>
      <c r="I1954" s="108">
        <v>-60000</v>
      </c>
      <c r="J1954" s="108">
        <v>2195080</v>
      </c>
      <c r="K1954" s="108">
        <v>6245488</v>
      </c>
      <c r="L1954" s="108">
        <v>2504212</v>
      </c>
      <c r="M1954" s="108">
        <v>2607083</v>
      </c>
      <c r="N1954" s="107"/>
      <c r="O1954" s="67">
        <v>1422084</v>
      </c>
      <c r="P1954" s="108">
        <v>160371</v>
      </c>
      <c r="Q1954" s="108">
        <v>-1737964</v>
      </c>
      <c r="R1954" s="108">
        <v>7015108.8174040308</v>
      </c>
      <c r="S1954" s="108">
        <v>5277144.8174040308</v>
      </c>
      <c r="T1954" s="108">
        <v>248332</v>
      </c>
      <c r="U1954" s="201"/>
      <c r="V1954" s="108"/>
      <c r="W1954" s="108">
        <v>-405529</v>
      </c>
      <c r="X1954" s="13">
        <v>45309</v>
      </c>
      <c r="Y1954" s="10" t="s">
        <v>60</v>
      </c>
    </row>
    <row r="1955" spans="1:25" ht="14.4">
      <c r="A1955" s="95">
        <v>2023</v>
      </c>
      <c r="B1955" s="95" t="s">
        <v>5394</v>
      </c>
      <c r="C1955" s="95" t="s">
        <v>190</v>
      </c>
      <c r="D1955" s="95" t="s">
        <v>21</v>
      </c>
      <c r="E1955" s="96" t="s">
        <v>149</v>
      </c>
      <c r="F1955" s="96" t="s">
        <v>5647</v>
      </c>
      <c r="G1955" s="95" t="s">
        <v>20</v>
      </c>
      <c r="H1955" s="110">
        <v>616564</v>
      </c>
      <c r="I1955" s="116"/>
      <c r="J1955" s="110">
        <v>309376</v>
      </c>
      <c r="K1955" s="110">
        <v>2125</v>
      </c>
      <c r="L1955" s="110">
        <v>901876</v>
      </c>
      <c r="M1955" s="110">
        <v>901876</v>
      </c>
      <c r="N1955" s="107"/>
      <c r="O1955" s="67">
        <v>1255257</v>
      </c>
      <c r="P1955" s="110">
        <v>63205</v>
      </c>
      <c r="Q1955" s="110">
        <v>-88675</v>
      </c>
      <c r="R1955" s="110">
        <v>293626</v>
      </c>
      <c r="S1955" s="110">
        <v>204951</v>
      </c>
      <c r="T1955" s="110">
        <v>10531</v>
      </c>
      <c r="U1955" s="198"/>
      <c r="V1955" s="109"/>
      <c r="W1955" s="110">
        <v>556662</v>
      </c>
      <c r="X1955" s="32">
        <v>45357</v>
      </c>
      <c r="Y1955" s="10" t="s">
        <v>5444</v>
      </c>
    </row>
    <row r="1956" spans="1:25" ht="14.4">
      <c r="A1956" s="70">
        <v>2023</v>
      </c>
      <c r="B1956" s="70" t="s">
        <v>5146</v>
      </c>
      <c r="C1956" s="70" t="s">
        <v>190</v>
      </c>
      <c r="D1956" s="70" t="s">
        <v>21</v>
      </c>
      <c r="E1956" s="72" t="s">
        <v>48</v>
      </c>
      <c r="F1956" s="72" t="s">
        <v>5648</v>
      </c>
      <c r="G1956" s="70" t="s">
        <v>20</v>
      </c>
      <c r="H1956" s="108">
        <v>1255008</v>
      </c>
      <c r="I1956" s="108">
        <v>-16830</v>
      </c>
      <c r="J1956" s="108">
        <v>2433659</v>
      </c>
      <c r="K1956" s="108">
        <v>2439648</v>
      </c>
      <c r="L1956" s="108">
        <v>3406787</v>
      </c>
      <c r="M1956" s="108">
        <v>2996968</v>
      </c>
      <c r="N1956" s="67"/>
      <c r="O1956" s="67">
        <v>2194645</v>
      </c>
      <c r="P1956" s="108">
        <v>295279</v>
      </c>
      <c r="Q1956" s="108">
        <v>-1240865</v>
      </c>
      <c r="R1956" s="108">
        <v>5806235</v>
      </c>
      <c r="S1956" s="108">
        <v>4565370</v>
      </c>
      <c r="T1956" s="108">
        <v>213774</v>
      </c>
      <c r="U1956" s="201"/>
      <c r="V1956" s="108"/>
      <c r="W1956" s="108">
        <v>-1345020</v>
      </c>
      <c r="X1956" s="32">
        <v>45357</v>
      </c>
      <c r="Y1956" s="10" t="s">
        <v>5444</v>
      </c>
    </row>
    <row r="1957" spans="1:25" ht="14.4">
      <c r="A1957" s="70">
        <v>2023</v>
      </c>
      <c r="B1957" s="71" t="s">
        <v>155</v>
      </c>
      <c r="C1957" s="70" t="s">
        <v>54</v>
      </c>
      <c r="D1957" s="70" t="s">
        <v>21</v>
      </c>
      <c r="E1957" s="72" t="s">
        <v>34</v>
      </c>
      <c r="F1957" s="73">
        <v>99032</v>
      </c>
      <c r="G1957" s="70" t="s">
        <v>20</v>
      </c>
      <c r="H1957" s="108">
        <v>-1185395</v>
      </c>
      <c r="I1957" s="108">
        <v>-2082</v>
      </c>
      <c r="J1957" s="108">
        <v>2021236</v>
      </c>
      <c r="K1957" s="114">
        <v>6668938</v>
      </c>
      <c r="L1957" s="108">
        <v>8969044</v>
      </c>
      <c r="M1957" s="108">
        <v>1173345</v>
      </c>
      <c r="N1957" s="107"/>
      <c r="O1957" s="67">
        <v>4003</v>
      </c>
      <c r="P1957" s="108">
        <v>1533007</v>
      </c>
      <c r="Q1957" s="108">
        <v>-4292937</v>
      </c>
      <c r="R1957" s="108">
        <v>16090469</v>
      </c>
      <c r="S1957" s="108">
        <v>11797532</v>
      </c>
      <c r="T1957" s="108">
        <v>512186</v>
      </c>
      <c r="U1957" s="201"/>
      <c r="V1957" s="108"/>
      <c r="W1957" s="108">
        <v>-3993216</v>
      </c>
      <c r="X1957" s="32">
        <v>45334</v>
      </c>
      <c r="Y1957" s="10" t="s">
        <v>60</v>
      </c>
    </row>
    <row r="1958" spans="1:25" ht="14.4">
      <c r="A1958" s="70">
        <v>2023</v>
      </c>
      <c r="B1958" s="71" t="s">
        <v>1111</v>
      </c>
      <c r="C1958" s="70" t="s">
        <v>190</v>
      </c>
      <c r="D1958" s="70" t="s">
        <v>21</v>
      </c>
      <c r="E1958" s="72" t="s">
        <v>65</v>
      </c>
      <c r="F1958" s="73" t="s">
        <v>1110</v>
      </c>
      <c r="G1958" s="70" t="s">
        <v>20</v>
      </c>
      <c r="H1958" s="108">
        <v>28586163</v>
      </c>
      <c r="I1958" s="108"/>
      <c r="J1958" s="108">
        <v>145138357</v>
      </c>
      <c r="K1958" s="108">
        <v>63411800</v>
      </c>
      <c r="L1958" s="108">
        <v>170704206</v>
      </c>
      <c r="M1958" s="108">
        <v>164355144</v>
      </c>
      <c r="N1958" s="108"/>
      <c r="O1958" s="67">
        <v>53260627</v>
      </c>
      <c r="P1958" s="108">
        <v>12688217</v>
      </c>
      <c r="Q1958" s="108">
        <v>-91658726</v>
      </c>
      <c r="R1958" s="108">
        <v>419512685</v>
      </c>
      <c r="S1958" s="108">
        <v>327853959</v>
      </c>
      <c r="T1958" s="108">
        <v>14880115</v>
      </c>
      <c r="U1958" s="201">
        <v>-3913</v>
      </c>
      <c r="V1958" s="108">
        <v>26182174</v>
      </c>
      <c r="W1958" s="108">
        <v>-76465483</v>
      </c>
      <c r="X1958" s="32">
        <v>45321</v>
      </c>
      <c r="Y1958" s="10" t="s">
        <v>60</v>
      </c>
    </row>
    <row r="1959" spans="1:25" ht="14.4">
      <c r="A1959" s="70">
        <v>2023</v>
      </c>
      <c r="B1959" s="71" t="s">
        <v>1109</v>
      </c>
      <c r="C1959" s="70" t="s">
        <v>190</v>
      </c>
      <c r="D1959" s="70" t="s">
        <v>21</v>
      </c>
      <c r="E1959" s="72" t="s">
        <v>78</v>
      </c>
      <c r="F1959" s="73" t="s">
        <v>1108</v>
      </c>
      <c r="G1959" s="70" t="s">
        <v>20</v>
      </c>
      <c r="H1959" s="108">
        <v>7258096</v>
      </c>
      <c r="I1959" s="108">
        <v>-5</v>
      </c>
      <c r="J1959" s="108">
        <v>32969054</v>
      </c>
      <c r="K1959" s="108">
        <v>18328698</v>
      </c>
      <c r="L1959" s="108">
        <v>43724278</v>
      </c>
      <c r="M1959" s="108">
        <v>36690259</v>
      </c>
      <c r="N1959" s="108"/>
      <c r="O1959" s="67">
        <v>15846438</v>
      </c>
      <c r="P1959" s="108">
        <v>2811397</v>
      </c>
      <c r="Q1959" s="108">
        <v>-23644891</v>
      </c>
      <c r="R1959" s="108">
        <v>105661425</v>
      </c>
      <c r="S1959" s="108">
        <v>82016534</v>
      </c>
      <c r="T1959" s="108">
        <v>3791738</v>
      </c>
      <c r="U1959" s="201">
        <v>-922</v>
      </c>
      <c r="V1959" s="108">
        <v>2361627</v>
      </c>
      <c r="W1959" s="108">
        <v>-14936738</v>
      </c>
      <c r="X1959" s="32">
        <v>45308</v>
      </c>
      <c r="Y1959" s="10" t="s">
        <v>60</v>
      </c>
    </row>
    <row r="1960" spans="1:25" ht="14.4">
      <c r="A1960" s="70">
        <v>2023</v>
      </c>
      <c r="B1960" s="71" t="s">
        <v>1107</v>
      </c>
      <c r="C1960" s="70" t="s">
        <v>190</v>
      </c>
      <c r="D1960" s="70" t="s">
        <v>21</v>
      </c>
      <c r="E1960" s="72" t="s">
        <v>127</v>
      </c>
      <c r="F1960" s="73" t="s">
        <v>1106</v>
      </c>
      <c r="G1960" s="70" t="s">
        <v>20</v>
      </c>
      <c r="H1960" s="108">
        <v>20642124</v>
      </c>
      <c r="I1960" s="108">
        <v>-519642</v>
      </c>
      <c r="J1960" s="108">
        <v>47525310</v>
      </c>
      <c r="K1960" s="108">
        <v>3756977</v>
      </c>
      <c r="L1960" s="108">
        <v>76321461</v>
      </c>
      <c r="M1960" s="108">
        <v>55682574</v>
      </c>
      <c r="N1960" s="108"/>
      <c r="O1960" s="108">
        <v>29944545</v>
      </c>
      <c r="P1960" s="108">
        <v>3963556</v>
      </c>
      <c r="Q1960" s="108">
        <v>-30367715</v>
      </c>
      <c r="R1960" s="108">
        <v>119333912.80701755</v>
      </c>
      <c r="S1960" s="108">
        <v>88966197.80701755</v>
      </c>
      <c r="T1960" s="108">
        <v>4343296</v>
      </c>
      <c r="U1960" s="201">
        <v>1765999.2906677234</v>
      </c>
      <c r="V1960" s="108">
        <v>8233133.2906677239</v>
      </c>
      <c r="W1960" s="108">
        <v>-11312883</v>
      </c>
      <c r="X1960" s="32">
        <v>45357</v>
      </c>
      <c r="Y1960" s="10" t="s">
        <v>60</v>
      </c>
    </row>
    <row r="1961" spans="1:25" ht="14.4">
      <c r="A1961" s="70">
        <v>2023</v>
      </c>
      <c r="B1961" s="70" t="s">
        <v>1893</v>
      </c>
      <c r="C1961" s="70" t="s">
        <v>53</v>
      </c>
      <c r="D1961" s="70" t="s">
        <v>21</v>
      </c>
      <c r="E1961" s="78" t="s">
        <v>34</v>
      </c>
      <c r="F1961" s="73">
        <v>36000</v>
      </c>
      <c r="G1961" s="70" t="s">
        <v>20</v>
      </c>
      <c r="H1961" s="108">
        <v>106908000</v>
      </c>
      <c r="I1961" s="108">
        <v>-35400000</v>
      </c>
      <c r="J1961" s="108">
        <v>255309000</v>
      </c>
      <c r="K1961" s="108">
        <v>430192000</v>
      </c>
      <c r="L1961" s="108">
        <v>442823000</v>
      </c>
      <c r="M1961" s="108">
        <v>284004000</v>
      </c>
      <c r="N1961" s="107"/>
      <c r="O1961" s="108">
        <v>115922000</v>
      </c>
      <c r="P1961" s="108">
        <v>11850000</v>
      </c>
      <c r="Q1961" s="108">
        <v>-160758000</v>
      </c>
      <c r="R1961" s="108">
        <v>1610339000</v>
      </c>
      <c r="S1961" s="108">
        <v>1449581000</v>
      </c>
      <c r="T1961" s="108">
        <v>22084000</v>
      </c>
      <c r="U1961" s="201">
        <v>31716000</v>
      </c>
      <c r="V1961" s="108">
        <v>29692000</v>
      </c>
      <c r="W1961" s="108">
        <v>-173034000</v>
      </c>
      <c r="X1961" s="32">
        <v>45342</v>
      </c>
      <c r="Y1961" s="10" t="s">
        <v>5444</v>
      </c>
    </row>
    <row r="1962" spans="1:25" ht="14.4">
      <c r="A1962" s="137">
        <v>2023</v>
      </c>
      <c r="B1962" s="141" t="s">
        <v>1105</v>
      </c>
      <c r="C1962" s="137" t="s">
        <v>190</v>
      </c>
      <c r="D1962" s="137" t="s">
        <v>21</v>
      </c>
      <c r="E1962" s="137" t="s">
        <v>134</v>
      </c>
      <c r="F1962" s="87" t="s">
        <v>1104</v>
      </c>
      <c r="G1962" s="137" t="s">
        <v>20</v>
      </c>
      <c r="H1962" s="138">
        <v>15877194</v>
      </c>
      <c r="I1962" s="138">
        <v>-929506</v>
      </c>
      <c r="J1962" s="138">
        <v>77773845</v>
      </c>
      <c r="K1962" s="138">
        <v>171293203</v>
      </c>
      <c r="L1962" s="138">
        <v>97952520</v>
      </c>
      <c r="M1962" s="138">
        <v>83479227</v>
      </c>
      <c r="N1962" s="138"/>
      <c r="O1962" s="138">
        <v>30404436</v>
      </c>
      <c r="P1962" s="138">
        <v>8921947</v>
      </c>
      <c r="Q1962" s="138">
        <v>-61168496</v>
      </c>
      <c r="R1962" s="138">
        <v>276382999</v>
      </c>
      <c r="S1962" s="138">
        <v>215214503</v>
      </c>
      <c r="T1962" s="138">
        <v>8898909</v>
      </c>
      <c r="U1962" s="201">
        <v>-2489</v>
      </c>
      <c r="V1962" s="138">
        <v>12190146</v>
      </c>
      <c r="W1962" s="108">
        <v>-31893988</v>
      </c>
      <c r="X1962" s="140">
        <v>45320</v>
      </c>
      <c r="Y1962" s="132" t="s">
        <v>60</v>
      </c>
    </row>
    <row r="1963" spans="1:25" ht="14.4">
      <c r="A1963" s="70">
        <v>2023</v>
      </c>
      <c r="B1963" s="71" t="s">
        <v>1103</v>
      </c>
      <c r="C1963" s="70" t="s">
        <v>190</v>
      </c>
      <c r="D1963" s="70" t="s">
        <v>21</v>
      </c>
      <c r="E1963" s="72" t="s">
        <v>134</v>
      </c>
      <c r="F1963" s="73" t="s">
        <v>1102</v>
      </c>
      <c r="G1963" s="70" t="s">
        <v>20</v>
      </c>
      <c r="H1963" s="108">
        <v>49188121</v>
      </c>
      <c r="I1963" s="108">
        <v>-987324</v>
      </c>
      <c r="J1963" s="108">
        <v>249900834</v>
      </c>
      <c r="K1963" s="108">
        <v>259789552</v>
      </c>
      <c r="L1963" s="108">
        <v>355398650</v>
      </c>
      <c r="M1963" s="108">
        <v>278129368</v>
      </c>
      <c r="N1963" s="108">
        <v>95962627</v>
      </c>
      <c r="O1963" s="108"/>
      <c r="P1963" s="108">
        <v>33208120</v>
      </c>
      <c r="Q1963" s="108">
        <v>-175627852</v>
      </c>
      <c r="R1963" s="108">
        <v>786569858</v>
      </c>
      <c r="S1963" s="108">
        <v>610942006</v>
      </c>
      <c r="T1963" s="108">
        <v>28276431</v>
      </c>
      <c r="U1963" s="201">
        <v>-8037</v>
      </c>
      <c r="V1963" s="108">
        <v>60934724</v>
      </c>
      <c r="W1963" s="108">
        <v>-226269823</v>
      </c>
      <c r="X1963" s="32">
        <v>45315</v>
      </c>
      <c r="Y1963" s="10" t="s">
        <v>60</v>
      </c>
    </row>
    <row r="1964" spans="1:25" ht="14.4">
      <c r="A1964" s="95">
        <v>2023</v>
      </c>
      <c r="B1964" s="95" t="s">
        <v>5021</v>
      </c>
      <c r="C1964" s="95" t="s">
        <v>190</v>
      </c>
      <c r="D1964" s="95" t="s">
        <v>21</v>
      </c>
      <c r="E1964" s="96" t="s">
        <v>127</v>
      </c>
      <c r="F1964" s="96" t="s">
        <v>5649</v>
      </c>
      <c r="G1964" s="95" t="s">
        <v>20</v>
      </c>
      <c r="H1964" s="110">
        <v>774213</v>
      </c>
      <c r="I1964" s="110">
        <v>-6000</v>
      </c>
      <c r="J1964" s="110">
        <v>2703229</v>
      </c>
      <c r="K1964" s="110">
        <v>1247429</v>
      </c>
      <c r="L1964" s="110">
        <v>3753893</v>
      </c>
      <c r="M1964" s="110">
        <v>3207672</v>
      </c>
      <c r="N1964" s="67">
        <v>1391228</v>
      </c>
      <c r="O1964" s="107"/>
      <c r="P1964" s="110">
        <v>260655</v>
      </c>
      <c r="Q1964" s="110">
        <v>-1749422</v>
      </c>
      <c r="R1964" s="110">
        <v>7963670.2127659591</v>
      </c>
      <c r="S1964" s="110">
        <v>6214248.2127659591</v>
      </c>
      <c r="T1964" s="110">
        <v>240632</v>
      </c>
      <c r="U1964" s="198"/>
      <c r="V1964" s="109"/>
      <c r="W1964" s="110">
        <v>-749658</v>
      </c>
      <c r="X1964" s="32">
        <v>45310</v>
      </c>
      <c r="Y1964" s="10" t="s">
        <v>5444</v>
      </c>
    </row>
    <row r="1965" spans="1:25" ht="14.4">
      <c r="A1965" s="137">
        <v>2023</v>
      </c>
      <c r="B1965" s="137" t="s">
        <v>2138</v>
      </c>
      <c r="C1965" s="137" t="s">
        <v>53</v>
      </c>
      <c r="D1965" s="137" t="s">
        <v>21</v>
      </c>
      <c r="E1965" s="137" t="s">
        <v>28</v>
      </c>
      <c r="F1965" s="87" t="s">
        <v>5553</v>
      </c>
      <c r="G1965" s="137" t="s">
        <v>20</v>
      </c>
      <c r="H1965" s="138">
        <v>17805452</v>
      </c>
      <c r="I1965" s="138">
        <v>-1609011</v>
      </c>
      <c r="J1965" s="138">
        <v>25879661</v>
      </c>
      <c r="K1965" s="138">
        <v>1791997</v>
      </c>
      <c r="L1965" s="138">
        <v>40354466</v>
      </c>
      <c r="M1965" s="138">
        <v>29166366</v>
      </c>
      <c r="N1965" s="138"/>
      <c r="O1965" s="138">
        <v>19423071</v>
      </c>
      <c r="P1965" s="138">
        <v>4351456</v>
      </c>
      <c r="Q1965" s="138">
        <v>-12138749</v>
      </c>
      <c r="R1965" s="138">
        <v>64878402</v>
      </c>
      <c r="S1965" s="138">
        <v>52739653</v>
      </c>
      <c r="T1965" s="138">
        <v>1697620</v>
      </c>
      <c r="U1965" s="201">
        <v>316217</v>
      </c>
      <c r="V1965" s="138">
        <v>1618858</v>
      </c>
      <c r="W1965" s="108">
        <v>12874856</v>
      </c>
      <c r="X1965" s="140">
        <v>45309</v>
      </c>
      <c r="Y1965" s="132" t="s">
        <v>60</v>
      </c>
    </row>
    <row r="1966" spans="1:25" ht="14.4">
      <c r="A1966" s="137">
        <v>2023</v>
      </c>
      <c r="B1966" s="141" t="s">
        <v>1101</v>
      </c>
      <c r="C1966" s="137" t="s">
        <v>190</v>
      </c>
      <c r="D1966" s="137" t="s">
        <v>21</v>
      </c>
      <c r="E1966" s="137" t="s">
        <v>153</v>
      </c>
      <c r="F1966" s="87" t="s">
        <v>1100</v>
      </c>
      <c r="G1966" s="137" t="s">
        <v>20</v>
      </c>
      <c r="H1966" s="138">
        <v>40100026</v>
      </c>
      <c r="I1966" s="138">
        <v>-642234</v>
      </c>
      <c r="J1966" s="138">
        <v>77712466</v>
      </c>
      <c r="K1966" s="138">
        <v>5635219</v>
      </c>
      <c r="L1966" s="138">
        <v>176941020</v>
      </c>
      <c r="M1966" s="138">
        <v>92472013</v>
      </c>
      <c r="N1966" s="142">
        <v>61800204</v>
      </c>
      <c r="O1966" s="138"/>
      <c r="P1966" s="138">
        <v>24041522</v>
      </c>
      <c r="Q1966" s="138">
        <v>-63640661</v>
      </c>
      <c r="R1966" s="138">
        <v>242036648.0851064</v>
      </c>
      <c r="S1966" s="138">
        <v>178395987.0851064</v>
      </c>
      <c r="T1966" s="138">
        <v>9321147</v>
      </c>
      <c r="U1966" s="201"/>
      <c r="V1966" s="138">
        <v>17190026</v>
      </c>
      <c r="W1966" s="108">
        <v>-10968091</v>
      </c>
      <c r="X1966" s="140">
        <v>45310</v>
      </c>
      <c r="Y1966" s="132" t="s">
        <v>60</v>
      </c>
    </row>
    <row r="1967" spans="1:25" ht="14.4">
      <c r="A1967" s="137">
        <v>2023</v>
      </c>
      <c r="B1967" s="141" t="s">
        <v>1099</v>
      </c>
      <c r="C1967" s="137" t="s">
        <v>190</v>
      </c>
      <c r="D1967" s="137" t="s">
        <v>21</v>
      </c>
      <c r="E1967" s="137" t="s">
        <v>153</v>
      </c>
      <c r="F1967" s="87" t="s">
        <v>1098</v>
      </c>
      <c r="G1967" s="137" t="s">
        <v>20</v>
      </c>
      <c r="H1967" s="138">
        <v>17085443</v>
      </c>
      <c r="I1967" s="138"/>
      <c r="J1967" s="138">
        <v>65437742</v>
      </c>
      <c r="K1967" s="138">
        <v>52838145</v>
      </c>
      <c r="L1967" s="138">
        <v>93001153</v>
      </c>
      <c r="M1967" s="138">
        <v>76388319</v>
      </c>
      <c r="N1967" s="142">
        <v>31774235</v>
      </c>
      <c r="O1967" s="138"/>
      <c r="P1967" s="138">
        <v>6244891</v>
      </c>
      <c r="Q1967" s="138">
        <v>-45173644</v>
      </c>
      <c r="R1967" s="138">
        <v>200997304.93617025</v>
      </c>
      <c r="S1967" s="138">
        <v>155823660.93617025</v>
      </c>
      <c r="T1967" s="138">
        <v>7459875</v>
      </c>
      <c r="U1967" s="201"/>
      <c r="V1967" s="138">
        <v>7302335</v>
      </c>
      <c r="W1967" s="108">
        <v>-24954394</v>
      </c>
      <c r="X1967" s="126">
        <v>45295</v>
      </c>
      <c r="Y1967" s="132" t="s">
        <v>60</v>
      </c>
    </row>
    <row r="1968" spans="1:25" ht="14.4">
      <c r="A1968" s="70">
        <v>2023</v>
      </c>
      <c r="B1968" s="71" t="s">
        <v>154</v>
      </c>
      <c r="C1968" s="70" t="s">
        <v>54</v>
      </c>
      <c r="D1968" s="70" t="s">
        <v>21</v>
      </c>
      <c r="E1968" s="72" t="s">
        <v>153</v>
      </c>
      <c r="F1968" s="73">
        <v>99033</v>
      </c>
      <c r="G1968" s="70" t="s">
        <v>20</v>
      </c>
      <c r="H1968" s="108">
        <v>1880236</v>
      </c>
      <c r="I1968" s="108"/>
      <c r="J1968" s="108">
        <v>10924366</v>
      </c>
      <c r="K1968" s="108">
        <v>12283</v>
      </c>
      <c r="L1968" s="108">
        <v>11079115</v>
      </c>
      <c r="M1968" s="108">
        <v>10976680</v>
      </c>
      <c r="N1968" s="67">
        <v>1397175</v>
      </c>
      <c r="O1968" s="108"/>
      <c r="P1968" s="108">
        <v>1106145</v>
      </c>
      <c r="Q1968" s="108">
        <v>-7844819</v>
      </c>
      <c r="R1968" s="108">
        <v>26783605</v>
      </c>
      <c r="S1968" s="108">
        <v>18938786</v>
      </c>
      <c r="T1968" s="108">
        <v>998813</v>
      </c>
      <c r="U1968" s="201"/>
      <c r="V1968" s="108"/>
      <c r="W1968" s="108">
        <v>-2994670</v>
      </c>
      <c r="X1968" s="32">
        <v>45362</v>
      </c>
      <c r="Y1968" s="10" t="s">
        <v>60</v>
      </c>
    </row>
    <row r="1969" spans="1:25" ht="14.4">
      <c r="A1969" s="70">
        <v>2023</v>
      </c>
      <c r="B1969" s="70" t="s">
        <v>1892</v>
      </c>
      <c r="C1969" s="70" t="s">
        <v>53</v>
      </c>
      <c r="D1969" s="70" t="s">
        <v>21</v>
      </c>
      <c r="E1969" s="78" t="s">
        <v>63</v>
      </c>
      <c r="F1969" s="73">
        <v>36434</v>
      </c>
      <c r="G1969" s="70" t="s">
        <v>20</v>
      </c>
      <c r="H1969" s="108">
        <v>21280563</v>
      </c>
      <c r="I1969" s="108">
        <v>-4127789</v>
      </c>
      <c r="J1969" s="108">
        <v>20390575</v>
      </c>
      <c r="K1969" s="108">
        <v>14969347</v>
      </c>
      <c r="L1969" s="108">
        <v>61986918</v>
      </c>
      <c r="M1969" s="108">
        <v>25883619</v>
      </c>
      <c r="N1969" s="67"/>
      <c r="O1969" s="67">
        <v>16695987</v>
      </c>
      <c r="P1969" s="108">
        <v>3231366</v>
      </c>
      <c r="Q1969" s="108">
        <v>700736</v>
      </c>
      <c r="R1969" s="108">
        <v>-3212911.5084823482</v>
      </c>
      <c r="S1969" s="108">
        <v>-2512175.5084823482</v>
      </c>
      <c r="T1969" s="108">
        <v>452975</v>
      </c>
      <c r="U1969" s="201">
        <v>9796188</v>
      </c>
      <c r="V1969" s="108">
        <v>9051127</v>
      </c>
      <c r="W1969" s="108">
        <v>70023935</v>
      </c>
      <c r="X1969" s="39">
        <v>45309</v>
      </c>
      <c r="Y1969" s="10" t="s">
        <v>60</v>
      </c>
    </row>
    <row r="1970" spans="1:25" ht="14.4">
      <c r="A1970" s="70">
        <v>2023</v>
      </c>
      <c r="B1970" s="70" t="s">
        <v>1891</v>
      </c>
      <c r="C1970" s="70" t="s">
        <v>53</v>
      </c>
      <c r="D1970" s="70" t="s">
        <v>21</v>
      </c>
      <c r="E1970" s="78" t="s">
        <v>63</v>
      </c>
      <c r="F1970" s="73">
        <v>36448</v>
      </c>
      <c r="G1970" s="70" t="s">
        <v>20</v>
      </c>
      <c r="H1970" s="108">
        <v>54593096</v>
      </c>
      <c r="I1970" s="108">
        <v>-54951323</v>
      </c>
      <c r="J1970" s="108">
        <v>84161525</v>
      </c>
      <c r="K1970" s="108">
        <v>199799961</v>
      </c>
      <c r="L1970" s="108">
        <v>203789588</v>
      </c>
      <c r="M1970" s="108">
        <v>116637977</v>
      </c>
      <c r="N1970" s="67"/>
      <c r="O1970" s="67">
        <v>50373816</v>
      </c>
      <c r="P1970" s="108">
        <v>13826778</v>
      </c>
      <c r="Q1970" s="108">
        <v>-80225211</v>
      </c>
      <c r="R1970" s="108">
        <v>461520776.67164177</v>
      </c>
      <c r="S1970" s="108">
        <v>381295565.67164177</v>
      </c>
      <c r="T1970" s="108">
        <v>9705541</v>
      </c>
      <c r="U1970" s="201">
        <v>1986653</v>
      </c>
      <c r="V1970" s="108">
        <v>53777212</v>
      </c>
      <c r="W1970" s="108">
        <v>-141099120</v>
      </c>
      <c r="X1970" s="39">
        <v>45349</v>
      </c>
      <c r="Y1970" s="10" t="s">
        <v>5444</v>
      </c>
    </row>
    <row r="1971" spans="1:25" ht="14.4">
      <c r="A1971" s="70">
        <v>2023</v>
      </c>
      <c r="B1971" s="70" t="s">
        <v>1890</v>
      </c>
      <c r="C1971" s="70" t="s">
        <v>53</v>
      </c>
      <c r="D1971" s="70" t="s">
        <v>21</v>
      </c>
      <c r="E1971" s="78" t="s">
        <v>34</v>
      </c>
      <c r="F1971" s="73">
        <v>36490</v>
      </c>
      <c r="G1971" s="70" t="s">
        <v>20</v>
      </c>
      <c r="H1971" s="108">
        <v>620527232</v>
      </c>
      <c r="I1971" s="108">
        <v>-18873109</v>
      </c>
      <c r="J1971" s="108">
        <v>54876565</v>
      </c>
      <c r="K1971" s="108">
        <v>328378036</v>
      </c>
      <c r="L1971" s="108">
        <v>281502244</v>
      </c>
      <c r="M1971" s="108">
        <v>81027351</v>
      </c>
      <c r="N1971" s="67">
        <v>1668847</v>
      </c>
      <c r="O1971" s="108">
        <v>622468151</v>
      </c>
      <c r="P1971" s="108">
        <v>12061005</v>
      </c>
      <c r="Q1971" s="108">
        <v>-2205521</v>
      </c>
      <c r="R1971" s="108">
        <v>32612426</v>
      </c>
      <c r="S1971" s="108">
        <v>30406905</v>
      </c>
      <c r="T1971" s="108">
        <v>388074</v>
      </c>
      <c r="U1971" s="201">
        <v>11364401</v>
      </c>
      <c r="V1971" s="108">
        <v>8601739</v>
      </c>
      <c r="W1971" s="108">
        <v>479964270</v>
      </c>
      <c r="X1971" s="13">
        <v>45342</v>
      </c>
      <c r="Y1971" s="10" t="s">
        <v>60</v>
      </c>
    </row>
    <row r="1972" spans="1:25" ht="14.4">
      <c r="A1972" s="147">
        <v>2023</v>
      </c>
      <c r="B1972" s="137" t="s">
        <v>1889</v>
      </c>
      <c r="C1972" s="137" t="s">
        <v>53</v>
      </c>
      <c r="D1972" s="137" t="s">
        <v>21</v>
      </c>
      <c r="E1972" s="76" t="s">
        <v>34</v>
      </c>
      <c r="F1972" s="137">
        <v>36546</v>
      </c>
      <c r="G1972" s="137" t="s">
        <v>20</v>
      </c>
      <c r="H1972" s="138">
        <v>172239736</v>
      </c>
      <c r="I1972" s="138">
        <v>-14632020</v>
      </c>
      <c r="J1972" s="138">
        <v>172797778</v>
      </c>
      <c r="K1972" s="138">
        <v>297921105</v>
      </c>
      <c r="L1972" s="138">
        <v>455189774</v>
      </c>
      <c r="M1972" s="138">
        <v>233650351</v>
      </c>
      <c r="N1972" s="139"/>
      <c r="O1972" s="138">
        <v>188396601</v>
      </c>
      <c r="P1972" s="138">
        <v>33127775</v>
      </c>
      <c r="Q1972" s="138">
        <v>-232995287</v>
      </c>
      <c r="R1972" s="138">
        <v>1027304791</v>
      </c>
      <c r="S1972" s="138">
        <v>794309504</v>
      </c>
      <c r="T1972" s="138">
        <v>22735639</v>
      </c>
      <c r="U1972" s="201"/>
      <c r="V1972" s="138">
        <v>123215142</v>
      </c>
      <c r="W1972" s="67">
        <v>-360158265</v>
      </c>
      <c r="X1972" s="150">
        <v>45275</v>
      </c>
      <c r="Y1972" s="132" t="s">
        <v>60</v>
      </c>
    </row>
    <row r="1973" spans="1:25" ht="14.4">
      <c r="A1973" s="70">
        <v>2023</v>
      </c>
      <c r="B1973" s="71" t="s">
        <v>1097</v>
      </c>
      <c r="C1973" s="70" t="s">
        <v>190</v>
      </c>
      <c r="D1973" s="70" t="s">
        <v>21</v>
      </c>
      <c r="E1973" s="72" t="s">
        <v>34</v>
      </c>
      <c r="F1973" s="73" t="s">
        <v>1096</v>
      </c>
      <c r="G1973" s="70" t="s">
        <v>20</v>
      </c>
      <c r="H1973" s="108">
        <v>59199389</v>
      </c>
      <c r="I1973" s="108"/>
      <c r="J1973" s="108">
        <v>153978092</v>
      </c>
      <c r="K1973" s="108">
        <v>213853599</v>
      </c>
      <c r="L1973" s="108">
        <v>239822155</v>
      </c>
      <c r="M1973" s="108">
        <v>201065629</v>
      </c>
      <c r="N1973" s="108"/>
      <c r="O1973" s="108">
        <v>122543509</v>
      </c>
      <c r="P1973" s="108">
        <v>27732235</v>
      </c>
      <c r="Q1973" s="108">
        <v>-85212055</v>
      </c>
      <c r="R1973" s="108">
        <v>379095645</v>
      </c>
      <c r="S1973" s="108">
        <v>293883590</v>
      </c>
      <c r="T1973" s="108">
        <v>12877483</v>
      </c>
      <c r="U1973" s="201">
        <v>-3264</v>
      </c>
      <c r="V1973" s="108">
        <v>20317223</v>
      </c>
      <c r="W1973" s="108">
        <v>-65460402</v>
      </c>
      <c r="X1973" s="39">
        <v>45309</v>
      </c>
      <c r="Y1973" s="10" t="s">
        <v>60</v>
      </c>
    </row>
    <row r="1974" spans="1:25" ht="14.4">
      <c r="A1974" s="95">
        <v>2023</v>
      </c>
      <c r="B1974" s="86" t="s">
        <v>1095</v>
      </c>
      <c r="C1974" s="95" t="s">
        <v>190</v>
      </c>
      <c r="D1974" s="95" t="s">
        <v>21</v>
      </c>
      <c r="E1974" s="96" t="s">
        <v>327</v>
      </c>
      <c r="F1974" s="99" t="s">
        <v>1094</v>
      </c>
      <c r="G1974" s="95" t="s">
        <v>20</v>
      </c>
      <c r="H1974" s="109">
        <v>10036685</v>
      </c>
      <c r="I1974" s="110">
        <v>-300000</v>
      </c>
      <c r="J1974" s="110">
        <v>11723503</v>
      </c>
      <c r="K1974" s="110">
        <v>115159</v>
      </c>
      <c r="L1974" s="109">
        <v>20722950</v>
      </c>
      <c r="M1974" s="110">
        <v>12063669</v>
      </c>
      <c r="N1974" s="108"/>
      <c r="O1974" s="108">
        <v>8399597</v>
      </c>
      <c r="P1974" s="110">
        <v>2650145</v>
      </c>
      <c r="Q1974" s="109">
        <v>-9727715</v>
      </c>
      <c r="R1974" s="109">
        <v>36277910.877192982</v>
      </c>
      <c r="S1974" s="109">
        <v>26550195.877192982</v>
      </c>
      <c r="T1974" s="109">
        <v>1381304</v>
      </c>
      <c r="U1974" s="198">
        <v>985441.74440261547</v>
      </c>
      <c r="V1974" s="109">
        <v>838575.74440261547</v>
      </c>
      <c r="W1974" s="110">
        <v>3674964</v>
      </c>
      <c r="X1974" s="39">
        <v>45328</v>
      </c>
      <c r="Y1974" s="10" t="s">
        <v>5444</v>
      </c>
    </row>
    <row r="1975" spans="1:25" ht="14.4">
      <c r="A1975" s="137">
        <v>2023</v>
      </c>
      <c r="B1975" s="137" t="s">
        <v>1888</v>
      </c>
      <c r="C1975" s="137" t="s">
        <v>53</v>
      </c>
      <c r="D1975" s="137" t="s">
        <v>21</v>
      </c>
      <c r="E1975" s="76" t="s">
        <v>134</v>
      </c>
      <c r="F1975" s="87">
        <v>36770</v>
      </c>
      <c r="G1975" s="137" t="s">
        <v>20</v>
      </c>
      <c r="H1975" s="138">
        <v>230662000</v>
      </c>
      <c r="I1975" s="138">
        <v>-11940000</v>
      </c>
      <c r="J1975" s="138">
        <v>261326000</v>
      </c>
      <c r="K1975" s="138">
        <v>368734000</v>
      </c>
      <c r="L1975" s="138">
        <v>1210724000</v>
      </c>
      <c r="M1975" s="138">
        <v>276353000</v>
      </c>
      <c r="N1975" s="138"/>
      <c r="O1975" s="138">
        <v>234562000</v>
      </c>
      <c r="P1975" s="138">
        <v>42019000</v>
      </c>
      <c r="Q1975" s="138">
        <v>-168966000</v>
      </c>
      <c r="R1975" s="138">
        <v>910288000</v>
      </c>
      <c r="S1975" s="138">
        <v>741322000</v>
      </c>
      <c r="T1975" s="138">
        <v>27773000</v>
      </c>
      <c r="U1975" s="201"/>
      <c r="V1975" s="138">
        <v>9004000</v>
      </c>
      <c r="W1975" s="108">
        <v>563130000</v>
      </c>
      <c r="X1975" s="150">
        <v>45355</v>
      </c>
      <c r="Y1975" s="132" t="s">
        <v>5444</v>
      </c>
    </row>
    <row r="1976" spans="1:25" ht="14.4">
      <c r="A1976" s="137">
        <v>2023</v>
      </c>
      <c r="B1976" s="141" t="s">
        <v>1093</v>
      </c>
      <c r="C1976" s="137" t="s">
        <v>190</v>
      </c>
      <c r="D1976" s="137" t="s">
        <v>21</v>
      </c>
      <c r="E1976" s="137" t="s">
        <v>134</v>
      </c>
      <c r="F1976" s="87" t="s">
        <v>1092</v>
      </c>
      <c r="G1976" s="137" t="s">
        <v>20</v>
      </c>
      <c r="H1976" s="138">
        <v>48577096</v>
      </c>
      <c r="I1976" s="138">
        <v>-21320177</v>
      </c>
      <c r="J1976" s="138">
        <v>506903552</v>
      </c>
      <c r="K1976" s="138">
        <v>223831888</v>
      </c>
      <c r="L1976" s="138">
        <v>671302248</v>
      </c>
      <c r="M1976" s="138">
        <v>590952028</v>
      </c>
      <c r="N1976" s="138"/>
      <c r="O1976" s="138">
        <v>155041918</v>
      </c>
      <c r="P1976" s="138">
        <v>35850828</v>
      </c>
      <c r="Q1976" s="138">
        <v>-399298966</v>
      </c>
      <c r="R1976" s="138">
        <v>1792723813</v>
      </c>
      <c r="S1976" s="138">
        <v>1393424847</v>
      </c>
      <c r="T1976" s="138">
        <v>61646134</v>
      </c>
      <c r="U1976" s="201">
        <v>-15852</v>
      </c>
      <c r="V1976" s="138">
        <v>37257426</v>
      </c>
      <c r="W1976" s="108">
        <v>-301940403</v>
      </c>
      <c r="X1976" s="150">
        <v>45337</v>
      </c>
      <c r="Y1976" s="132" t="s">
        <v>60</v>
      </c>
    </row>
    <row r="1977" spans="1:25" ht="14.4">
      <c r="A1977" s="137">
        <v>2023</v>
      </c>
      <c r="B1977" s="137" t="s">
        <v>2140</v>
      </c>
      <c r="C1977" s="137" t="s">
        <v>53</v>
      </c>
      <c r="D1977" s="137" t="s">
        <v>21</v>
      </c>
      <c r="E1977" s="76" t="s">
        <v>34</v>
      </c>
      <c r="F1977" s="87" t="s">
        <v>5556</v>
      </c>
      <c r="G1977" s="137" t="s">
        <v>20</v>
      </c>
      <c r="H1977" s="138">
        <v>48875370</v>
      </c>
      <c r="I1977" s="138">
        <v>-144272</v>
      </c>
      <c r="J1977" s="138">
        <v>23476822</v>
      </c>
      <c r="K1977" s="138">
        <v>692589</v>
      </c>
      <c r="L1977" s="138">
        <v>40369059</v>
      </c>
      <c r="M1977" s="138">
        <v>30114815</v>
      </c>
      <c r="N1977" s="139"/>
      <c r="O1977" s="138">
        <v>60255176</v>
      </c>
      <c r="P1977" s="138">
        <v>15522449</v>
      </c>
      <c r="Q1977" s="138">
        <v>-11259232</v>
      </c>
      <c r="R1977" s="138">
        <v>44238275</v>
      </c>
      <c r="S1977" s="138">
        <v>32979043</v>
      </c>
      <c r="T1977" s="138">
        <v>2169554</v>
      </c>
      <c r="U1977" s="201">
        <v>5816911</v>
      </c>
      <c r="V1977" s="138">
        <v>21104070</v>
      </c>
      <c r="W1977" s="108">
        <v>80211632</v>
      </c>
      <c r="X1977" s="150" t="s">
        <v>5786</v>
      </c>
      <c r="Y1977" s="132" t="s">
        <v>60</v>
      </c>
    </row>
    <row r="1978" spans="1:25" ht="14.4">
      <c r="A1978" s="95">
        <v>2023</v>
      </c>
      <c r="B1978" s="95" t="s">
        <v>5068</v>
      </c>
      <c r="C1978" s="95" t="s">
        <v>190</v>
      </c>
      <c r="D1978" s="95" t="s">
        <v>21</v>
      </c>
      <c r="E1978" s="96" t="s">
        <v>253</v>
      </c>
      <c r="F1978" s="96" t="s">
        <v>5652</v>
      </c>
      <c r="G1978" s="95" t="s">
        <v>20</v>
      </c>
      <c r="H1978" s="110">
        <v>4423773</v>
      </c>
      <c r="I1978" s="110">
        <v>-32651</v>
      </c>
      <c r="J1978" s="110">
        <v>5154685</v>
      </c>
      <c r="K1978" s="116"/>
      <c r="L1978" s="110">
        <v>7213557</v>
      </c>
      <c r="M1978" s="110">
        <v>6336804</v>
      </c>
      <c r="N1978" s="67">
        <v>5874155</v>
      </c>
      <c r="O1978" s="107"/>
      <c r="P1978" s="110">
        <v>469462</v>
      </c>
      <c r="Q1978" s="110">
        <v>-3709224</v>
      </c>
      <c r="R1978" s="110">
        <v>16079358.156028371</v>
      </c>
      <c r="S1978" s="110">
        <v>12370134.156028371</v>
      </c>
      <c r="T1978" s="110">
        <v>561886</v>
      </c>
      <c r="U1978" s="198"/>
      <c r="V1978" s="109"/>
      <c r="W1978" s="110">
        <v>1600055</v>
      </c>
      <c r="X1978" s="39">
        <v>45260</v>
      </c>
      <c r="Y1978" s="10" t="s">
        <v>60</v>
      </c>
    </row>
    <row r="1979" spans="1:25" ht="14.4">
      <c r="A1979" s="70">
        <v>2023</v>
      </c>
      <c r="B1979" s="70" t="s">
        <v>1887</v>
      </c>
      <c r="C1979" s="70" t="s">
        <v>53</v>
      </c>
      <c r="D1979" s="70" t="s">
        <v>21</v>
      </c>
      <c r="E1979" s="78" t="s">
        <v>184</v>
      </c>
      <c r="F1979" s="73">
        <v>36980</v>
      </c>
      <c r="G1979" s="70" t="s">
        <v>20</v>
      </c>
      <c r="H1979" s="108">
        <v>3117040</v>
      </c>
      <c r="I1979" s="108">
        <v>-108883</v>
      </c>
      <c r="J1979" s="108">
        <v>4215523</v>
      </c>
      <c r="K1979" s="108">
        <v>10883462</v>
      </c>
      <c r="L1979" s="108">
        <v>13228784</v>
      </c>
      <c r="M1979" s="108">
        <v>4479769</v>
      </c>
      <c r="N1979" s="107"/>
      <c r="O1979" s="67">
        <v>3270921</v>
      </c>
      <c r="P1979" s="108">
        <v>48695</v>
      </c>
      <c r="Q1979" s="108">
        <v>-7941373</v>
      </c>
      <c r="R1979" s="108">
        <v>24540091.704083733</v>
      </c>
      <c r="S1979" s="108">
        <v>16598718.704083733</v>
      </c>
      <c r="T1979" s="108">
        <v>824064</v>
      </c>
      <c r="U1979" s="201"/>
      <c r="V1979" s="108">
        <v>1457159</v>
      </c>
      <c r="W1979" s="108">
        <v>-2847123</v>
      </c>
      <c r="X1979" s="39">
        <v>45329</v>
      </c>
      <c r="Y1979" s="10" t="s">
        <v>60</v>
      </c>
    </row>
    <row r="1980" spans="1:25" ht="14.4">
      <c r="A1980" s="70">
        <v>2023</v>
      </c>
      <c r="B1980" s="71" t="s">
        <v>1091</v>
      </c>
      <c r="C1980" s="70" t="s">
        <v>190</v>
      </c>
      <c r="D1980" s="70" t="s">
        <v>21</v>
      </c>
      <c r="E1980" s="72" t="s">
        <v>317</v>
      </c>
      <c r="F1980" s="73" t="s">
        <v>1090</v>
      </c>
      <c r="G1980" s="70" t="s">
        <v>20</v>
      </c>
      <c r="H1980" s="108">
        <v>2480117</v>
      </c>
      <c r="I1980" s="108">
        <v>-100000</v>
      </c>
      <c r="J1980" s="108">
        <v>6575072</v>
      </c>
      <c r="K1980" s="108"/>
      <c r="L1980" s="108">
        <v>8718258</v>
      </c>
      <c r="M1980" s="108">
        <v>8159903</v>
      </c>
      <c r="N1980" s="108"/>
      <c r="O1980" s="108">
        <v>4192845</v>
      </c>
      <c r="P1980" s="108">
        <v>380872</v>
      </c>
      <c r="Q1980" s="108">
        <v>-4728863</v>
      </c>
      <c r="R1980" s="108">
        <v>20453856</v>
      </c>
      <c r="S1980" s="108">
        <v>15724993</v>
      </c>
      <c r="T1980" s="108">
        <v>725638</v>
      </c>
      <c r="U1980" s="201"/>
      <c r="V1980" s="108"/>
      <c r="W1980" s="108">
        <v>-551010</v>
      </c>
      <c r="X1980" s="39">
        <v>45321</v>
      </c>
      <c r="Y1980" s="10" t="s">
        <v>60</v>
      </c>
    </row>
    <row r="1981" spans="1:25" ht="14.4">
      <c r="A1981" s="70">
        <v>2023</v>
      </c>
      <c r="B1981" s="71" t="s">
        <v>1089</v>
      </c>
      <c r="C1981" s="70" t="s">
        <v>190</v>
      </c>
      <c r="D1981" s="70" t="s">
        <v>21</v>
      </c>
      <c r="E1981" s="72" t="s">
        <v>28</v>
      </c>
      <c r="F1981" s="73" t="s">
        <v>1088</v>
      </c>
      <c r="G1981" s="70" t="s">
        <v>20</v>
      </c>
      <c r="H1981" s="108">
        <v>2250617</v>
      </c>
      <c r="I1981" s="108">
        <v>-6000</v>
      </c>
      <c r="J1981" s="108">
        <v>9008776</v>
      </c>
      <c r="K1981" s="108">
        <v>8506740</v>
      </c>
      <c r="L1981" s="108">
        <v>15102317</v>
      </c>
      <c r="M1981" s="108">
        <v>10093574</v>
      </c>
      <c r="N1981" s="67">
        <v>4174798</v>
      </c>
      <c r="O1981" s="108"/>
      <c r="P1981" s="108">
        <v>1037625</v>
      </c>
      <c r="Q1981" s="108">
        <v>-7300852</v>
      </c>
      <c r="R1981" s="108">
        <v>32057847.978723411</v>
      </c>
      <c r="S1981" s="108">
        <v>24756995.978723411</v>
      </c>
      <c r="T1981" s="108">
        <v>1093928</v>
      </c>
      <c r="U1981" s="201"/>
      <c r="V1981" s="108">
        <v>138228</v>
      </c>
      <c r="W1981" s="108">
        <v>-2963986</v>
      </c>
      <c r="X1981" s="39">
        <v>45334</v>
      </c>
      <c r="Y1981" s="10" t="s">
        <v>5444</v>
      </c>
    </row>
    <row r="1982" spans="1:25" ht="14.4">
      <c r="A1982" s="9">
        <v>2022</v>
      </c>
      <c r="B1982" s="10" t="s">
        <v>449</v>
      </c>
      <c r="C1982" s="9" t="s">
        <v>190</v>
      </c>
      <c r="D1982" s="9" t="s">
        <v>21</v>
      </c>
      <c r="E1982" s="11" t="s">
        <v>27</v>
      </c>
      <c r="F1982" s="60" t="s">
        <v>5580</v>
      </c>
      <c r="G1982" s="9" t="s">
        <v>20</v>
      </c>
      <c r="H1982" s="58">
        <v>32919938</v>
      </c>
      <c r="I1982" s="58">
        <v>-1108191</v>
      </c>
      <c r="J1982" s="58">
        <v>201435322</v>
      </c>
      <c r="K1982" s="58">
        <v>465104012</v>
      </c>
      <c r="L1982" s="58">
        <v>264195668</v>
      </c>
      <c r="M1982" s="58">
        <v>211604777</v>
      </c>
      <c r="N1982" s="58">
        <v>44377831</v>
      </c>
      <c r="O1982" s="62"/>
      <c r="P1982" s="58">
        <v>8380110</v>
      </c>
      <c r="Q1982" s="58">
        <v>-109544630</v>
      </c>
      <c r="R1982" s="58">
        <v>746321512.5535295</v>
      </c>
      <c r="S1982" s="58">
        <v>636776882.5535295</v>
      </c>
      <c r="T1982" s="58">
        <v>21494758</v>
      </c>
      <c r="U1982" s="196">
        <v>9674934</v>
      </c>
      <c r="V1982" s="58">
        <v>61229148</v>
      </c>
      <c r="W1982" s="58">
        <v>-137769071</v>
      </c>
      <c r="X1982" s="61">
        <v>44907</v>
      </c>
      <c r="Y1982" s="10" t="s">
        <v>60</v>
      </c>
    </row>
    <row r="1983" spans="1:25" ht="14.4">
      <c r="A1983" s="70">
        <v>2023</v>
      </c>
      <c r="B1983" s="71" t="s">
        <v>1086</v>
      </c>
      <c r="C1983" s="70" t="s">
        <v>190</v>
      </c>
      <c r="D1983" s="70" t="s">
        <v>21</v>
      </c>
      <c r="E1983" s="72" t="s">
        <v>27</v>
      </c>
      <c r="F1983" s="73" t="s">
        <v>1085</v>
      </c>
      <c r="G1983" s="70" t="s">
        <v>20</v>
      </c>
      <c r="H1983" s="108">
        <v>16887975</v>
      </c>
      <c r="I1983" s="108">
        <v>-100000</v>
      </c>
      <c r="J1983" s="108">
        <v>83990057</v>
      </c>
      <c r="K1983" s="108">
        <v>371858868</v>
      </c>
      <c r="L1983" s="108">
        <v>114224290</v>
      </c>
      <c r="M1983" s="108">
        <v>90524689</v>
      </c>
      <c r="N1983" s="67">
        <v>26736000</v>
      </c>
      <c r="O1983" s="107"/>
      <c r="P1983" s="108">
        <v>5749790</v>
      </c>
      <c r="Q1983" s="108">
        <v>-52594812</v>
      </c>
      <c r="R1983" s="108">
        <v>232413751.71676239</v>
      </c>
      <c r="S1983" s="108">
        <v>179818939.71676239</v>
      </c>
      <c r="T1983" s="108">
        <v>8103525</v>
      </c>
      <c r="U1983" s="201"/>
      <c r="V1983" s="108">
        <v>20380205</v>
      </c>
      <c r="W1983" s="108">
        <v>-62020098</v>
      </c>
      <c r="X1983" s="40">
        <v>45357</v>
      </c>
      <c r="Y1983" s="10" t="s">
        <v>60</v>
      </c>
    </row>
    <row r="1984" spans="1:25" ht="18" customHeight="1">
      <c r="A1984" s="70">
        <v>2023</v>
      </c>
      <c r="B1984" s="71" t="s">
        <v>1084</v>
      </c>
      <c r="C1984" s="70" t="s">
        <v>190</v>
      </c>
      <c r="D1984" s="70" t="s">
        <v>21</v>
      </c>
      <c r="E1984" s="72" t="s">
        <v>36</v>
      </c>
      <c r="F1984" s="73" t="s">
        <v>1083</v>
      </c>
      <c r="G1984" s="70" t="s">
        <v>20</v>
      </c>
      <c r="H1984" s="108">
        <v>5087180</v>
      </c>
      <c r="I1984" s="108"/>
      <c r="J1984" s="108">
        <v>23090974</v>
      </c>
      <c r="K1984" s="108">
        <v>74957548</v>
      </c>
      <c r="L1984" s="108">
        <v>35482679</v>
      </c>
      <c r="M1984" s="108">
        <v>25971989</v>
      </c>
      <c r="N1984" s="108"/>
      <c r="O1984" s="67">
        <v>7595762</v>
      </c>
      <c r="P1984" s="108">
        <v>519064</v>
      </c>
      <c r="Q1984" s="108">
        <v>-15398098</v>
      </c>
      <c r="R1984" s="108">
        <v>69942862.631578952</v>
      </c>
      <c r="S1984" s="108">
        <v>54544764.631578952</v>
      </c>
      <c r="T1984" s="108">
        <v>2179935</v>
      </c>
      <c r="U1984" s="201">
        <v>-64.453493715907044</v>
      </c>
      <c r="V1984" s="108">
        <v>6001186.5465062838</v>
      </c>
      <c r="W1984" s="108">
        <v>-16049858</v>
      </c>
      <c r="X1984" s="32">
        <v>45303</v>
      </c>
      <c r="Y1984" s="27" t="s">
        <v>5444</v>
      </c>
    </row>
    <row r="1985" spans="1:25" ht="14.4">
      <c r="A1985" s="95">
        <v>2023</v>
      </c>
      <c r="B1985" s="86" t="s">
        <v>1082</v>
      </c>
      <c r="C1985" s="95" t="s">
        <v>190</v>
      </c>
      <c r="D1985" s="95" t="s">
        <v>21</v>
      </c>
      <c r="E1985" s="96" t="s">
        <v>28</v>
      </c>
      <c r="F1985" s="99" t="s">
        <v>1081</v>
      </c>
      <c r="G1985" s="95" t="s">
        <v>20</v>
      </c>
      <c r="H1985" s="109">
        <v>1119463</v>
      </c>
      <c r="I1985" s="109"/>
      <c r="J1985" s="110">
        <v>4078050</v>
      </c>
      <c r="K1985" s="110">
        <v>2531635</v>
      </c>
      <c r="L1985" s="109">
        <v>4260597</v>
      </c>
      <c r="M1985" s="110">
        <v>3778958</v>
      </c>
      <c r="N1985" s="67">
        <v>1061166</v>
      </c>
      <c r="O1985" s="67"/>
      <c r="P1985" s="110">
        <v>250733</v>
      </c>
      <c r="Q1985" s="118">
        <v>-1862209</v>
      </c>
      <c r="R1985" s="118">
        <v>7957855.8297872357</v>
      </c>
      <c r="S1985" s="118">
        <v>6095646.8297872357</v>
      </c>
      <c r="T1985" s="109">
        <v>305098</v>
      </c>
      <c r="U1985" s="198"/>
      <c r="V1985" s="110">
        <v>99590</v>
      </c>
      <c r="W1985" s="110">
        <v>-3513098</v>
      </c>
      <c r="X1985" s="32">
        <v>45219</v>
      </c>
      <c r="Y1985" s="10" t="s">
        <v>60</v>
      </c>
    </row>
    <row r="1986" spans="1:25" ht="14.4">
      <c r="A1986" s="70">
        <v>2023</v>
      </c>
      <c r="B1986" s="71" t="s">
        <v>1080</v>
      </c>
      <c r="C1986" s="70" t="s">
        <v>190</v>
      </c>
      <c r="D1986" s="70" t="s">
        <v>21</v>
      </c>
      <c r="E1986" s="72" t="s">
        <v>28</v>
      </c>
      <c r="F1986" s="73" t="s">
        <v>1079</v>
      </c>
      <c r="G1986" s="70" t="s">
        <v>20</v>
      </c>
      <c r="H1986" s="108">
        <v>2081565</v>
      </c>
      <c r="I1986" s="108">
        <v>-60000</v>
      </c>
      <c r="J1986" s="108">
        <v>5620425</v>
      </c>
      <c r="K1986" s="108">
        <v>3792</v>
      </c>
      <c r="L1986" s="108">
        <v>6857500</v>
      </c>
      <c r="M1986" s="108">
        <v>6164482</v>
      </c>
      <c r="N1986" s="108">
        <v>3758803</v>
      </c>
      <c r="O1986" s="108"/>
      <c r="P1986" s="108">
        <v>1781969</v>
      </c>
      <c r="Q1986" s="108">
        <v>-3075111</v>
      </c>
      <c r="R1986" s="108">
        <v>13118279.085106384</v>
      </c>
      <c r="S1986" s="108">
        <v>10043168.085106384</v>
      </c>
      <c r="T1986" s="108">
        <v>505870</v>
      </c>
      <c r="U1986" s="201"/>
      <c r="V1986" s="108">
        <v>807884</v>
      </c>
      <c r="W1986" s="108">
        <v>-1222638</v>
      </c>
      <c r="X1986" s="32">
        <v>45296</v>
      </c>
      <c r="Y1986" s="10" t="s">
        <v>60</v>
      </c>
    </row>
    <row r="1987" spans="1:25" ht="14.4">
      <c r="A1987" s="95">
        <v>2023</v>
      </c>
      <c r="B1987" s="95" t="s">
        <v>5385</v>
      </c>
      <c r="C1987" s="95" t="s">
        <v>190</v>
      </c>
      <c r="D1987" s="95" t="s">
        <v>21</v>
      </c>
      <c r="E1987" s="96" t="s">
        <v>51</v>
      </c>
      <c r="F1987" s="96" t="s">
        <v>5656</v>
      </c>
      <c r="G1987" s="95" t="s">
        <v>20</v>
      </c>
      <c r="H1987" s="110">
        <v>1253880</v>
      </c>
      <c r="I1987" s="110">
        <v>-4550</v>
      </c>
      <c r="J1987" s="110">
        <v>1301982</v>
      </c>
      <c r="K1987" s="116"/>
      <c r="L1987" s="110">
        <v>1757943</v>
      </c>
      <c r="M1987" s="110">
        <v>1619009</v>
      </c>
      <c r="N1987" s="107"/>
      <c r="O1987" s="67">
        <v>1671757</v>
      </c>
      <c r="P1987" s="110">
        <v>144914</v>
      </c>
      <c r="Q1987" s="110">
        <v>-1162348</v>
      </c>
      <c r="R1987" s="110">
        <v>4251789.4736842103</v>
      </c>
      <c r="S1987" s="110">
        <v>3089441.4736842103</v>
      </c>
      <c r="T1987" s="110">
        <v>156351</v>
      </c>
      <c r="U1987" s="198">
        <v>-12.953635823261342</v>
      </c>
      <c r="V1987" s="109">
        <v>1378.0463641767385</v>
      </c>
      <c r="W1987" s="110">
        <v>361234</v>
      </c>
      <c r="X1987" s="34">
        <v>45315</v>
      </c>
      <c r="Y1987" s="10" t="s">
        <v>60</v>
      </c>
    </row>
    <row r="1988" spans="1:25" ht="14.4">
      <c r="A1988" s="70">
        <v>2023</v>
      </c>
      <c r="B1988" s="71" t="s">
        <v>1078</v>
      </c>
      <c r="C1988" s="70" t="s">
        <v>190</v>
      </c>
      <c r="D1988" s="70" t="s">
        <v>21</v>
      </c>
      <c r="E1988" s="72" t="s">
        <v>96</v>
      </c>
      <c r="F1988" s="73" t="s">
        <v>1077</v>
      </c>
      <c r="G1988" s="70" t="s">
        <v>20</v>
      </c>
      <c r="H1988" s="108">
        <v>597512</v>
      </c>
      <c r="I1988" s="108"/>
      <c r="J1988" s="108">
        <v>5776395</v>
      </c>
      <c r="K1988" s="108">
        <v>3349318</v>
      </c>
      <c r="L1988" s="108">
        <v>7100098</v>
      </c>
      <c r="M1988" s="108">
        <v>6053110</v>
      </c>
      <c r="N1988" s="108"/>
      <c r="O1988" s="108">
        <v>1636256</v>
      </c>
      <c r="P1988" s="108">
        <v>484907</v>
      </c>
      <c r="Q1988" s="108">
        <v>-3265414</v>
      </c>
      <c r="R1988" s="108">
        <v>14226243.157894738</v>
      </c>
      <c r="S1988" s="108">
        <v>10960829.157894738</v>
      </c>
      <c r="T1988" s="108">
        <v>509739</v>
      </c>
      <c r="U1988" s="201">
        <v>-118.71527640182285</v>
      </c>
      <c r="V1988" s="108">
        <v>77873.284723598175</v>
      </c>
      <c r="W1988" s="108">
        <v>-1670434</v>
      </c>
      <c r="X1988" s="32">
        <v>45309</v>
      </c>
      <c r="Y1988" s="10" t="s">
        <v>5444</v>
      </c>
    </row>
    <row r="1989" spans="1:25" ht="14.4">
      <c r="A1989" s="70">
        <v>2023</v>
      </c>
      <c r="B1989" s="71" t="s">
        <v>1076</v>
      </c>
      <c r="C1989" s="70" t="s">
        <v>190</v>
      </c>
      <c r="D1989" s="70" t="s">
        <v>21</v>
      </c>
      <c r="E1989" s="72" t="s">
        <v>63</v>
      </c>
      <c r="F1989" s="73" t="s">
        <v>1075</v>
      </c>
      <c r="G1989" s="70" t="s">
        <v>20</v>
      </c>
      <c r="H1989" s="108">
        <v>70320626</v>
      </c>
      <c r="I1989" s="108">
        <v>-2513762</v>
      </c>
      <c r="J1989" s="108">
        <v>359857421</v>
      </c>
      <c r="K1989" s="108">
        <v>213707597</v>
      </c>
      <c r="L1989" s="108">
        <v>428067410</v>
      </c>
      <c r="M1989" s="108">
        <v>381396252</v>
      </c>
      <c r="N1989" s="108"/>
      <c r="O1989" s="67">
        <v>131684405</v>
      </c>
      <c r="P1989" s="108">
        <v>36699532</v>
      </c>
      <c r="Q1989" s="108">
        <v>-229053409</v>
      </c>
      <c r="R1989" s="108">
        <v>1034214946.6666669</v>
      </c>
      <c r="S1989" s="108">
        <v>805161537.66666687</v>
      </c>
      <c r="T1989" s="108">
        <v>37598498</v>
      </c>
      <c r="U1989" s="201">
        <v>-9294.0148603130565</v>
      </c>
      <c r="V1989" s="108">
        <v>52591567.98513969</v>
      </c>
      <c r="W1989" s="108">
        <v>-179796440</v>
      </c>
      <c r="X1989" s="32">
        <v>45274</v>
      </c>
      <c r="Y1989" s="10" t="s">
        <v>5444</v>
      </c>
    </row>
    <row r="1990" spans="1:25" ht="14.4">
      <c r="A1990" s="137">
        <v>2023</v>
      </c>
      <c r="B1990" s="137" t="s">
        <v>1886</v>
      </c>
      <c r="C1990" s="137" t="s">
        <v>53</v>
      </c>
      <c r="D1990" s="137" t="s">
        <v>21</v>
      </c>
      <c r="E1990" s="76" t="s">
        <v>63</v>
      </c>
      <c r="F1990" s="87">
        <v>37692</v>
      </c>
      <c r="G1990" s="137" t="s">
        <v>20</v>
      </c>
      <c r="H1990" s="138">
        <v>46010400</v>
      </c>
      <c r="I1990" s="138">
        <v>-1695476</v>
      </c>
      <c r="J1990" s="138">
        <v>51028913</v>
      </c>
      <c r="K1990" s="138">
        <v>10007529</v>
      </c>
      <c r="L1990" s="138">
        <v>80830730</v>
      </c>
      <c r="M1990" s="138">
        <v>63416571</v>
      </c>
      <c r="N1990" s="139"/>
      <c r="O1990" s="138">
        <v>61751547</v>
      </c>
      <c r="P1990" s="138">
        <v>24488171</v>
      </c>
      <c r="Q1990" s="138"/>
      <c r="R1990" s="138"/>
      <c r="S1990" s="138"/>
      <c r="T1990" s="138"/>
      <c r="U1990" s="201"/>
      <c r="V1990" s="138"/>
      <c r="W1990" s="108">
        <v>45749501</v>
      </c>
      <c r="X1990" s="140">
        <v>45272</v>
      </c>
      <c r="Y1990" s="132" t="s">
        <v>5444</v>
      </c>
    </row>
    <row r="1991" spans="1:25" ht="14.4">
      <c r="A1991" s="95">
        <v>2023</v>
      </c>
      <c r="B1991" s="95" t="s">
        <v>5347</v>
      </c>
      <c r="C1991" s="95" t="s">
        <v>190</v>
      </c>
      <c r="D1991" s="95" t="s">
        <v>21</v>
      </c>
      <c r="E1991" s="96" t="s">
        <v>84</v>
      </c>
      <c r="F1991" s="96" t="s">
        <v>5657</v>
      </c>
      <c r="G1991" s="95" t="s">
        <v>20</v>
      </c>
      <c r="H1991" s="110">
        <v>624923</v>
      </c>
      <c r="I1991" s="116"/>
      <c r="J1991" s="110">
        <v>543366</v>
      </c>
      <c r="K1991" s="116"/>
      <c r="L1991" s="110">
        <v>1108504</v>
      </c>
      <c r="M1991" s="110">
        <v>1108488</v>
      </c>
      <c r="N1991" s="107"/>
      <c r="O1991" s="67">
        <v>1207370</v>
      </c>
      <c r="P1991" s="110">
        <v>115000</v>
      </c>
      <c r="Q1991" s="110">
        <v>-49769</v>
      </c>
      <c r="R1991" s="110">
        <v>242702.40909602615</v>
      </c>
      <c r="S1991" s="110">
        <v>192933.40909602615</v>
      </c>
      <c r="T1991" s="110">
        <v>17725</v>
      </c>
      <c r="U1991" s="198"/>
      <c r="V1991" s="109"/>
      <c r="W1991" s="110">
        <v>597854</v>
      </c>
      <c r="X1991" s="32">
        <v>45357</v>
      </c>
      <c r="Y1991" s="10" t="s">
        <v>5444</v>
      </c>
    </row>
    <row r="1992" spans="1:25" ht="14.4">
      <c r="A1992" s="70">
        <v>2023</v>
      </c>
      <c r="B1992" s="71" t="s">
        <v>1074</v>
      </c>
      <c r="C1992" s="70" t="s">
        <v>190</v>
      </c>
      <c r="D1992" s="70" t="s">
        <v>21</v>
      </c>
      <c r="E1992" s="72" t="s">
        <v>147</v>
      </c>
      <c r="F1992" s="73" t="s">
        <v>1073</v>
      </c>
      <c r="G1992" s="70" t="s">
        <v>20</v>
      </c>
      <c r="H1992" s="108">
        <v>5128852</v>
      </c>
      <c r="I1992" s="108"/>
      <c r="J1992" s="108">
        <v>32483105</v>
      </c>
      <c r="K1992" s="108">
        <v>24500588</v>
      </c>
      <c r="L1992" s="108">
        <v>38186096</v>
      </c>
      <c r="M1992" s="108">
        <v>36196933</v>
      </c>
      <c r="N1992" s="108"/>
      <c r="O1992" s="67">
        <v>11856436</v>
      </c>
      <c r="P1992" s="108">
        <v>3333676</v>
      </c>
      <c r="Q1992" s="108">
        <v>-20243273</v>
      </c>
      <c r="R1992" s="108">
        <v>88257746</v>
      </c>
      <c r="S1992" s="108">
        <v>68014473</v>
      </c>
      <c r="T1992" s="108">
        <v>3272567</v>
      </c>
      <c r="U1992" s="201">
        <v>3406812</v>
      </c>
      <c r="V1992" s="108">
        <v>3076233</v>
      </c>
      <c r="W1992" s="108">
        <v>-9897269</v>
      </c>
      <c r="X1992" s="39">
        <v>45307</v>
      </c>
      <c r="Y1992" s="10" t="s">
        <v>60</v>
      </c>
    </row>
    <row r="1993" spans="1:25" ht="14.4">
      <c r="A1993" s="70">
        <v>2023</v>
      </c>
      <c r="B1993" s="70" t="s">
        <v>5446</v>
      </c>
      <c r="C1993" s="70" t="s">
        <v>190</v>
      </c>
      <c r="D1993" s="70" t="s">
        <v>21</v>
      </c>
      <c r="E1993" s="78" t="s">
        <v>71</v>
      </c>
      <c r="F1993" s="73" t="s">
        <v>5447</v>
      </c>
      <c r="G1993" s="70" t="s">
        <v>20</v>
      </c>
      <c r="H1993" s="108">
        <v>2710547</v>
      </c>
      <c r="I1993" s="108"/>
      <c r="J1993" s="108">
        <v>21330212</v>
      </c>
      <c r="K1993" s="108">
        <v>32339722</v>
      </c>
      <c r="L1993" s="108">
        <v>27576123</v>
      </c>
      <c r="M1993" s="108">
        <v>22532513</v>
      </c>
      <c r="N1993" s="108"/>
      <c r="O1993" s="108">
        <v>3557322</v>
      </c>
      <c r="P1993" s="108">
        <v>895810</v>
      </c>
      <c r="Q1993" s="108">
        <v>-15035938</v>
      </c>
      <c r="R1993" s="108">
        <v>70918300.053472936</v>
      </c>
      <c r="S1993" s="108">
        <v>55882362.053472944</v>
      </c>
      <c r="T1993" s="108">
        <v>2241285</v>
      </c>
      <c r="U1993" s="201"/>
      <c r="V1993" s="108">
        <v>2030377</v>
      </c>
      <c r="W1993" s="108">
        <v>-12584848</v>
      </c>
      <c r="X1993" s="39">
        <v>45320</v>
      </c>
      <c r="Y1993" s="10" t="s">
        <v>60</v>
      </c>
    </row>
    <row r="1994" spans="1:25" ht="14.4">
      <c r="A1994" s="95">
        <v>2023</v>
      </c>
      <c r="B1994" s="95" t="s">
        <v>5339</v>
      </c>
      <c r="C1994" s="95" t="s">
        <v>190</v>
      </c>
      <c r="D1994" s="95" t="s">
        <v>21</v>
      </c>
      <c r="E1994" s="96" t="s">
        <v>84</v>
      </c>
      <c r="F1994" s="96" t="s">
        <v>5658</v>
      </c>
      <c r="G1994" s="95" t="s">
        <v>20</v>
      </c>
      <c r="H1994" s="110">
        <v>2608904</v>
      </c>
      <c r="I1994" s="110">
        <v>-60960</v>
      </c>
      <c r="J1994" s="110">
        <v>3472257</v>
      </c>
      <c r="K1994" s="110">
        <v>6493048</v>
      </c>
      <c r="L1994" s="110">
        <v>3679224</v>
      </c>
      <c r="M1994" s="110">
        <v>3583350</v>
      </c>
      <c r="N1994" s="107"/>
      <c r="O1994" s="67">
        <v>2990482</v>
      </c>
      <c r="P1994" s="110">
        <v>141750</v>
      </c>
      <c r="Q1994" s="110">
        <v>-2718550</v>
      </c>
      <c r="R1994" s="110">
        <v>11777017.505347295</v>
      </c>
      <c r="S1994" s="110">
        <v>9058467.5053472947</v>
      </c>
      <c r="T1994" s="110">
        <v>435209</v>
      </c>
      <c r="U1994" s="198"/>
      <c r="V1994" s="109"/>
      <c r="W1994" s="110">
        <v>558457</v>
      </c>
      <c r="X1994" s="39">
        <v>45329</v>
      </c>
      <c r="Y1994" s="10" t="s">
        <v>60</v>
      </c>
    </row>
    <row r="1995" spans="1:25" ht="14.4">
      <c r="A1995" s="95">
        <v>2023</v>
      </c>
      <c r="B1995" s="86" t="s">
        <v>1072</v>
      </c>
      <c r="C1995" s="95" t="s">
        <v>190</v>
      </c>
      <c r="D1995" s="95" t="s">
        <v>21</v>
      </c>
      <c r="E1995" s="96" t="s">
        <v>34</v>
      </c>
      <c r="F1995" s="99" t="s">
        <v>1071</v>
      </c>
      <c r="G1995" s="95" t="s">
        <v>20</v>
      </c>
      <c r="H1995" s="109">
        <v>14834535</v>
      </c>
      <c r="I1995" s="109"/>
      <c r="J1995" s="109">
        <v>48004511</v>
      </c>
      <c r="K1995" s="109">
        <v>1290414</v>
      </c>
      <c r="L1995" s="109">
        <v>59999277</v>
      </c>
      <c r="M1995" s="109">
        <v>57358176</v>
      </c>
      <c r="N1995" s="108"/>
      <c r="O1995" s="108">
        <v>30706706</v>
      </c>
      <c r="P1995" s="109">
        <v>5002489</v>
      </c>
      <c r="Q1995" s="109">
        <v>-28395557</v>
      </c>
      <c r="R1995" s="109">
        <v>127743193</v>
      </c>
      <c r="S1995" s="109">
        <v>99347636</v>
      </c>
      <c r="T1995" s="109">
        <v>4333584</v>
      </c>
      <c r="U1995" s="198">
        <v>-1136</v>
      </c>
      <c r="V1995" s="109">
        <v>6908236</v>
      </c>
      <c r="W1995" s="169">
        <v>-10767064</v>
      </c>
      <c r="X1995" s="39">
        <v>45341</v>
      </c>
      <c r="Y1995" s="10" t="s">
        <v>5444</v>
      </c>
    </row>
    <row r="1996" spans="1:25" ht="14.4">
      <c r="A1996" s="70">
        <v>2023</v>
      </c>
      <c r="B1996" s="71" t="s">
        <v>2142</v>
      </c>
      <c r="C1996" s="70" t="s">
        <v>53</v>
      </c>
      <c r="D1996" s="70" t="s">
        <v>21</v>
      </c>
      <c r="E1996" s="91" t="s">
        <v>107</v>
      </c>
      <c r="F1996" s="92" t="s">
        <v>5497</v>
      </c>
      <c r="G1996" s="70" t="s">
        <v>20</v>
      </c>
      <c r="H1996" s="108">
        <v>13901779</v>
      </c>
      <c r="I1996" s="108">
        <v>-94689</v>
      </c>
      <c r="J1996" s="108">
        <v>7690608</v>
      </c>
      <c r="K1996" s="108">
        <v>6227211</v>
      </c>
      <c r="L1996" s="108">
        <v>28940036</v>
      </c>
      <c r="M1996" s="108">
        <v>11342892</v>
      </c>
      <c r="N1996" s="108"/>
      <c r="O1996" s="67">
        <v>11168887</v>
      </c>
      <c r="P1996" s="108">
        <v>522242</v>
      </c>
      <c r="Q1996" s="108">
        <v>-5102611</v>
      </c>
      <c r="R1996" s="108">
        <v>-66608796</v>
      </c>
      <c r="S1996" s="108">
        <v>-71711407</v>
      </c>
      <c r="T1996" s="108">
        <v>732349</v>
      </c>
      <c r="U1996" s="201"/>
      <c r="V1996" s="108"/>
      <c r="W1996" s="108">
        <v>10557663</v>
      </c>
      <c r="X1996" s="32">
        <v>45348</v>
      </c>
      <c r="Y1996" s="10" t="s">
        <v>60</v>
      </c>
    </row>
    <row r="1997" spans="1:25" ht="14.4">
      <c r="A1997" s="70">
        <v>2023</v>
      </c>
      <c r="B1997" s="71" t="s">
        <v>1070</v>
      </c>
      <c r="C1997" s="70" t="s">
        <v>190</v>
      </c>
      <c r="D1997" s="70" t="s">
        <v>21</v>
      </c>
      <c r="E1997" s="72" t="s">
        <v>107</v>
      </c>
      <c r="F1997" s="73" t="s">
        <v>1069</v>
      </c>
      <c r="G1997" s="70" t="s">
        <v>20</v>
      </c>
      <c r="H1997" s="108">
        <v>22747566</v>
      </c>
      <c r="I1997" s="108">
        <v>-8000000</v>
      </c>
      <c r="J1997" s="108">
        <v>105603966</v>
      </c>
      <c r="K1997" s="108">
        <v>56532892</v>
      </c>
      <c r="L1997" s="108">
        <v>127880171</v>
      </c>
      <c r="M1997" s="108">
        <v>117112827</v>
      </c>
      <c r="N1997" s="67"/>
      <c r="O1997" s="108">
        <v>60001262</v>
      </c>
      <c r="P1997" s="108">
        <v>21800952</v>
      </c>
      <c r="Q1997" s="108">
        <v>-53176196</v>
      </c>
      <c r="R1997" s="108">
        <v>238045465.43859655</v>
      </c>
      <c r="S1997" s="108">
        <v>184869269.43859655</v>
      </c>
      <c r="T1997" s="108">
        <v>8704249</v>
      </c>
      <c r="U1997" s="201">
        <v>-2087.14642361799</v>
      </c>
      <c r="V1997" s="108">
        <v>12437750.853576383</v>
      </c>
      <c r="W1997" s="108">
        <v>-11185006</v>
      </c>
      <c r="X1997" s="32">
        <v>45329</v>
      </c>
      <c r="Y1997" s="10" t="s">
        <v>60</v>
      </c>
    </row>
    <row r="1998" spans="1:25" ht="14.4">
      <c r="A1998" s="70">
        <v>2023</v>
      </c>
      <c r="B1998" s="71" t="s">
        <v>152</v>
      </c>
      <c r="C1998" s="70" t="s">
        <v>54</v>
      </c>
      <c r="D1998" s="70" t="s">
        <v>21</v>
      </c>
      <c r="E1998" s="72" t="s">
        <v>151</v>
      </c>
      <c r="F1998" s="73">
        <v>99034</v>
      </c>
      <c r="G1998" s="70" t="s">
        <v>20</v>
      </c>
      <c r="H1998" s="108">
        <v>-1948801</v>
      </c>
      <c r="I1998" s="108"/>
      <c r="J1998" s="108">
        <v>5337174</v>
      </c>
      <c r="K1998" s="108">
        <v>432104</v>
      </c>
      <c r="L1998" s="108">
        <v>6495305</v>
      </c>
      <c r="M1998" s="108">
        <v>4092587</v>
      </c>
      <c r="N1998" s="67">
        <v>555567</v>
      </c>
      <c r="O1998" s="108"/>
      <c r="P1998" s="108">
        <v>5605115</v>
      </c>
      <c r="Q1998" s="108">
        <v>-2965997</v>
      </c>
      <c r="R1998" s="108">
        <v>13599253</v>
      </c>
      <c r="S1998" s="108">
        <v>10633256</v>
      </c>
      <c r="T1998" s="108">
        <v>481897</v>
      </c>
      <c r="U1998" s="201"/>
      <c r="V1998" s="108">
        <v>1467302</v>
      </c>
      <c r="W1998" s="108">
        <v>-5411923</v>
      </c>
      <c r="X1998" s="32">
        <v>45350</v>
      </c>
      <c r="Y1998" s="10" t="s">
        <v>5444</v>
      </c>
    </row>
    <row r="1999" spans="1:25" ht="14.4">
      <c r="A1999" s="137">
        <v>2023</v>
      </c>
      <c r="B1999" s="141" t="s">
        <v>1671</v>
      </c>
      <c r="C1999" s="137" t="s">
        <v>55</v>
      </c>
      <c r="D1999" s="137" t="s">
        <v>21</v>
      </c>
      <c r="E1999" s="137" t="s">
        <v>151</v>
      </c>
      <c r="F1999" s="87" t="s">
        <v>57</v>
      </c>
      <c r="G1999" s="137" t="s">
        <v>20</v>
      </c>
      <c r="H1999" s="138">
        <v>404631000</v>
      </c>
      <c r="I1999" s="138">
        <v>-308042000</v>
      </c>
      <c r="J1999" s="138">
        <v>772513000</v>
      </c>
      <c r="K1999" s="138">
        <v>595632000</v>
      </c>
      <c r="L1999" s="138">
        <v>2423544000</v>
      </c>
      <c r="M1999" s="138">
        <v>831424000</v>
      </c>
      <c r="N1999" s="138">
        <v>336000</v>
      </c>
      <c r="O1999" s="142">
        <v>420168000</v>
      </c>
      <c r="P1999" s="138">
        <v>63371000</v>
      </c>
      <c r="Q1999" s="138">
        <v>-1772701000</v>
      </c>
      <c r="R1999" s="138">
        <v>5689027599.4865217</v>
      </c>
      <c r="S1999" s="138">
        <v>3916326599.4865217</v>
      </c>
      <c r="T1999" s="138">
        <v>256279000</v>
      </c>
      <c r="U1999" s="201">
        <v>97282840</v>
      </c>
      <c r="V1999" s="138">
        <v>160691840</v>
      </c>
      <c r="W1999" s="108">
        <v>-994266000</v>
      </c>
      <c r="X1999" s="140">
        <v>45315</v>
      </c>
      <c r="Y1999" s="132" t="s">
        <v>60</v>
      </c>
    </row>
    <row r="2000" spans="1:25" ht="14.4">
      <c r="A2000" s="137">
        <v>2023</v>
      </c>
      <c r="B2000" s="141" t="s">
        <v>1068</v>
      </c>
      <c r="C2000" s="137" t="s">
        <v>190</v>
      </c>
      <c r="D2000" s="137" t="s">
        <v>21</v>
      </c>
      <c r="E2000" s="137" t="s">
        <v>151</v>
      </c>
      <c r="F2000" s="87" t="s">
        <v>1067</v>
      </c>
      <c r="G2000" s="137" t="s">
        <v>20</v>
      </c>
      <c r="H2000" s="138">
        <v>73608641</v>
      </c>
      <c r="I2000" s="138">
        <v>-15149339</v>
      </c>
      <c r="J2000" s="138">
        <v>232289716</v>
      </c>
      <c r="K2000" s="138">
        <v>2701778</v>
      </c>
      <c r="L2000" s="138">
        <v>445827789</v>
      </c>
      <c r="M2000" s="138">
        <v>245574966</v>
      </c>
      <c r="N2000" s="138"/>
      <c r="O2000" s="138">
        <v>165646128</v>
      </c>
      <c r="P2000" s="138">
        <v>101477378</v>
      </c>
      <c r="Q2000" s="138">
        <v>-195904563</v>
      </c>
      <c r="R2000" s="138">
        <v>733425013.15789473</v>
      </c>
      <c r="S2000" s="138">
        <v>537520450.15789473</v>
      </c>
      <c r="T2000" s="138">
        <v>27035347</v>
      </c>
      <c r="U2000" s="201">
        <v>32345371.301763423</v>
      </c>
      <c r="V2000" s="138">
        <v>89083242.30176343</v>
      </c>
      <c r="W2000" s="108">
        <v>-68501071</v>
      </c>
      <c r="X2000" s="140">
        <v>45316</v>
      </c>
      <c r="Y2000" s="132" t="s">
        <v>60</v>
      </c>
    </row>
    <row r="2001" spans="1:25" ht="14.4">
      <c r="A2001" s="70">
        <v>2023</v>
      </c>
      <c r="B2001" s="71" t="s">
        <v>1066</v>
      </c>
      <c r="C2001" s="70" t="s">
        <v>190</v>
      </c>
      <c r="D2001" s="70" t="s">
        <v>21</v>
      </c>
      <c r="E2001" s="72" t="s">
        <v>151</v>
      </c>
      <c r="F2001" s="73" t="s">
        <v>1065</v>
      </c>
      <c r="G2001" s="70" t="s">
        <v>20</v>
      </c>
      <c r="H2001" s="108">
        <v>182766329</v>
      </c>
      <c r="I2001" s="108">
        <v>-8485113</v>
      </c>
      <c r="J2001" s="108">
        <v>732015639</v>
      </c>
      <c r="K2001" s="108">
        <v>331684924</v>
      </c>
      <c r="L2001" s="108">
        <v>967279066</v>
      </c>
      <c r="M2001" s="108">
        <v>859618433</v>
      </c>
      <c r="N2001" s="67"/>
      <c r="O2001" s="67">
        <v>323115903</v>
      </c>
      <c r="P2001" s="108">
        <v>159667819</v>
      </c>
      <c r="Q2001" s="108">
        <v>-506261258</v>
      </c>
      <c r="R2001" s="108">
        <v>2226135806.9254618</v>
      </c>
      <c r="S2001" s="108">
        <v>1719874548.9254618</v>
      </c>
      <c r="T2001" s="108">
        <v>78569686</v>
      </c>
      <c r="U2001" s="201">
        <v>114303026</v>
      </c>
      <c r="V2001" s="108">
        <v>86114100</v>
      </c>
      <c r="W2001" s="108">
        <v>-105714918</v>
      </c>
      <c r="X2001" s="32">
        <v>45329</v>
      </c>
      <c r="Y2001" s="10" t="s">
        <v>60</v>
      </c>
    </row>
    <row r="2002" spans="1:25" ht="14.4">
      <c r="A2002" s="70">
        <v>2023</v>
      </c>
      <c r="B2002" s="71" t="s">
        <v>1064</v>
      </c>
      <c r="C2002" s="70" t="s">
        <v>190</v>
      </c>
      <c r="D2002" s="70" t="s">
        <v>21</v>
      </c>
      <c r="E2002" s="72" t="s">
        <v>151</v>
      </c>
      <c r="F2002" s="73" t="s">
        <v>1063</v>
      </c>
      <c r="G2002" s="70" t="s">
        <v>20</v>
      </c>
      <c r="H2002" s="108">
        <v>3575112</v>
      </c>
      <c r="I2002" s="108"/>
      <c r="J2002" s="108">
        <v>17342569</v>
      </c>
      <c r="K2002" s="108">
        <v>12674154</v>
      </c>
      <c r="L2002" s="108">
        <v>22023124</v>
      </c>
      <c r="M2002" s="108">
        <v>20161600</v>
      </c>
      <c r="N2002" s="108"/>
      <c r="O2002" s="67">
        <v>7536287</v>
      </c>
      <c r="P2002" s="108">
        <v>1607628</v>
      </c>
      <c r="Q2002" s="108">
        <v>-11846765</v>
      </c>
      <c r="R2002" s="108">
        <v>50582694</v>
      </c>
      <c r="S2002" s="108">
        <v>38735929</v>
      </c>
      <c r="T2002" s="108">
        <v>1802766</v>
      </c>
      <c r="U2002" s="201"/>
      <c r="V2002" s="108">
        <v>2656452</v>
      </c>
      <c r="W2002" s="108">
        <v>-13017853</v>
      </c>
      <c r="X2002" s="32">
        <v>45229</v>
      </c>
      <c r="Y2002" s="10" t="s">
        <v>60</v>
      </c>
    </row>
    <row r="2003" spans="1:25" ht="14.4">
      <c r="A2003" s="70">
        <v>2023</v>
      </c>
      <c r="B2003" s="71" t="s">
        <v>1062</v>
      </c>
      <c r="C2003" s="70" t="s">
        <v>190</v>
      </c>
      <c r="D2003" s="70" t="s">
        <v>21</v>
      </c>
      <c r="E2003" s="72" t="s">
        <v>78</v>
      </c>
      <c r="F2003" s="73" t="s">
        <v>1061</v>
      </c>
      <c r="G2003" s="70" t="s">
        <v>20</v>
      </c>
      <c r="H2003" s="108">
        <v>5436950</v>
      </c>
      <c r="I2003" s="108"/>
      <c r="J2003" s="108">
        <v>13969822</v>
      </c>
      <c r="K2003" s="108">
        <v>5559249</v>
      </c>
      <c r="L2003" s="108">
        <v>23585282</v>
      </c>
      <c r="M2003" s="108">
        <v>16636365</v>
      </c>
      <c r="N2003" s="108"/>
      <c r="O2003" s="67">
        <v>8069045</v>
      </c>
      <c r="P2003" s="108">
        <v>1476638</v>
      </c>
      <c r="Q2003" s="108">
        <v>-12782430</v>
      </c>
      <c r="R2003" s="108">
        <v>57060929</v>
      </c>
      <c r="S2003" s="108">
        <v>44278499</v>
      </c>
      <c r="T2003" s="108">
        <v>1879452</v>
      </c>
      <c r="U2003" s="201"/>
      <c r="V2003" s="108"/>
      <c r="W2003" s="108">
        <v>-4048497</v>
      </c>
      <c r="X2003" s="32">
        <v>45272</v>
      </c>
      <c r="Y2003" s="10" t="s">
        <v>5787</v>
      </c>
    </row>
    <row r="2004" spans="1:25" ht="14.4">
      <c r="A2004" s="70">
        <v>2023</v>
      </c>
      <c r="B2004" s="71" t="s">
        <v>1060</v>
      </c>
      <c r="C2004" s="70" t="s">
        <v>190</v>
      </c>
      <c r="D2004" s="70" t="s">
        <v>21</v>
      </c>
      <c r="E2004" s="72" t="s">
        <v>182</v>
      </c>
      <c r="F2004" s="73" t="s">
        <v>1059</v>
      </c>
      <c r="G2004" s="70" t="s">
        <v>20</v>
      </c>
      <c r="H2004" s="108">
        <v>7647709</v>
      </c>
      <c r="I2004" s="108">
        <v>-30256</v>
      </c>
      <c r="J2004" s="108">
        <v>44472308</v>
      </c>
      <c r="K2004" s="108">
        <v>14591140</v>
      </c>
      <c r="L2004" s="108">
        <v>61115552</v>
      </c>
      <c r="M2004" s="108">
        <v>58193768</v>
      </c>
      <c r="N2004" s="108">
        <v>27164133</v>
      </c>
      <c r="O2004" s="108"/>
      <c r="P2004" s="108">
        <v>4607569</v>
      </c>
      <c r="Q2004" s="108">
        <v>-28243634</v>
      </c>
      <c r="R2004" s="108">
        <v>128550366.68355288</v>
      </c>
      <c r="S2004" s="108">
        <v>100306732.68355288</v>
      </c>
      <c r="T2004" s="108">
        <v>4246031</v>
      </c>
      <c r="U2004" s="201"/>
      <c r="V2004" s="108"/>
      <c r="W2004" s="108">
        <v>-20326731</v>
      </c>
      <c r="X2004" s="33">
        <v>45272</v>
      </c>
      <c r="Y2004" s="10" t="s">
        <v>5787</v>
      </c>
    </row>
    <row r="2005" spans="1:25" ht="14.4">
      <c r="A2005" s="70">
        <v>2023</v>
      </c>
      <c r="B2005" s="71" t="s">
        <v>1058</v>
      </c>
      <c r="C2005" s="70" t="s">
        <v>190</v>
      </c>
      <c r="D2005" s="70" t="s">
        <v>21</v>
      </c>
      <c r="E2005" s="78" t="s">
        <v>107</v>
      </c>
      <c r="F2005" s="73" t="s">
        <v>1057</v>
      </c>
      <c r="G2005" s="70" t="s">
        <v>20</v>
      </c>
      <c r="H2005" s="108">
        <v>39395498</v>
      </c>
      <c r="I2005" s="108">
        <v>-4535000</v>
      </c>
      <c r="J2005" s="108">
        <v>198934754</v>
      </c>
      <c r="K2005" s="108">
        <v>84358077</v>
      </c>
      <c r="L2005" s="108">
        <v>256032011</v>
      </c>
      <c r="M2005" s="108">
        <v>223649321</v>
      </c>
      <c r="N2005" s="108"/>
      <c r="O2005" s="108">
        <v>72256853</v>
      </c>
      <c r="P2005" s="108">
        <v>20384688</v>
      </c>
      <c r="Q2005" s="108">
        <v>-119236528</v>
      </c>
      <c r="R2005" s="108">
        <v>529852384</v>
      </c>
      <c r="S2005" s="108">
        <v>410615856</v>
      </c>
      <c r="T2005" s="108">
        <v>18669753</v>
      </c>
      <c r="U2005" s="201">
        <v>-4546</v>
      </c>
      <c r="V2005" s="108">
        <v>26004577</v>
      </c>
      <c r="W2005" s="108">
        <v>-78813497</v>
      </c>
      <c r="X2005" s="13">
        <v>45244</v>
      </c>
      <c r="Y2005" s="10" t="s">
        <v>5787</v>
      </c>
    </row>
    <row r="2006" spans="1:25" ht="14.4">
      <c r="A2006" s="137">
        <v>2023</v>
      </c>
      <c r="B2006" s="141" t="s">
        <v>1056</v>
      </c>
      <c r="C2006" s="137" t="s">
        <v>190</v>
      </c>
      <c r="D2006" s="137" t="s">
        <v>21</v>
      </c>
      <c r="E2006" s="137" t="s">
        <v>253</v>
      </c>
      <c r="F2006" s="87" t="s">
        <v>1055</v>
      </c>
      <c r="G2006" s="137" t="s">
        <v>20</v>
      </c>
      <c r="H2006" s="138">
        <v>17934149</v>
      </c>
      <c r="I2006" s="138">
        <v>-264141</v>
      </c>
      <c r="J2006" s="138">
        <v>46970008</v>
      </c>
      <c r="K2006" s="138">
        <v>1049110</v>
      </c>
      <c r="L2006" s="138">
        <v>85673975</v>
      </c>
      <c r="M2006" s="138">
        <v>53635055</v>
      </c>
      <c r="N2006" s="138">
        <v>25254288</v>
      </c>
      <c r="O2006" s="138"/>
      <c r="P2006" s="138">
        <v>4690346</v>
      </c>
      <c r="Q2006" s="138">
        <v>-36846271</v>
      </c>
      <c r="R2006" s="138">
        <v>141777461.54170889</v>
      </c>
      <c r="S2006" s="138">
        <v>104931190.5417089</v>
      </c>
      <c r="T2006" s="138">
        <v>5633768</v>
      </c>
      <c r="U2006" s="201"/>
      <c r="V2006" s="138">
        <v>10303686</v>
      </c>
      <c r="W2006" s="108">
        <v>-20241620</v>
      </c>
      <c r="X2006" s="140">
        <v>45272</v>
      </c>
      <c r="Y2006" s="132" t="s">
        <v>60</v>
      </c>
    </row>
    <row r="2007" spans="1:25" ht="14.4">
      <c r="A2007" s="70">
        <v>2023</v>
      </c>
      <c r="B2007" s="71" t="s">
        <v>1054</v>
      </c>
      <c r="C2007" s="70" t="s">
        <v>190</v>
      </c>
      <c r="D2007" s="70" t="s">
        <v>21</v>
      </c>
      <c r="E2007" s="72" t="s">
        <v>149</v>
      </c>
      <c r="F2007" s="73" t="s">
        <v>1053</v>
      </c>
      <c r="G2007" s="70" t="s">
        <v>20</v>
      </c>
      <c r="H2007" s="108">
        <v>4807861</v>
      </c>
      <c r="I2007" s="108"/>
      <c r="J2007" s="108">
        <v>7962241</v>
      </c>
      <c r="K2007" s="108">
        <v>1125100</v>
      </c>
      <c r="L2007" s="108">
        <v>10788804</v>
      </c>
      <c r="M2007" s="108">
        <v>9891344</v>
      </c>
      <c r="N2007" s="67">
        <v>7472854</v>
      </c>
      <c r="O2007" s="108"/>
      <c r="P2007" s="108">
        <v>809504</v>
      </c>
      <c r="Q2007" s="108">
        <v>-4918000</v>
      </c>
      <c r="R2007" s="108">
        <v>26016404.668999679</v>
      </c>
      <c r="S2007" s="108">
        <v>21098404.668999679</v>
      </c>
      <c r="T2007" s="108">
        <v>656243</v>
      </c>
      <c r="U2007" s="201"/>
      <c r="V2007" s="108">
        <v>782129</v>
      </c>
      <c r="W2007" s="108">
        <v>2534782</v>
      </c>
      <c r="X2007" s="13">
        <v>45245</v>
      </c>
      <c r="Y2007" s="10" t="s">
        <v>5444</v>
      </c>
    </row>
    <row r="2008" spans="1:25" ht="14.4">
      <c r="A2008" s="70">
        <v>2023</v>
      </c>
      <c r="B2008" s="71" t="s">
        <v>150</v>
      </c>
      <c r="C2008" s="70" t="s">
        <v>54</v>
      </c>
      <c r="D2008" s="70" t="s">
        <v>21</v>
      </c>
      <c r="E2008" s="72" t="s">
        <v>149</v>
      </c>
      <c r="F2008" s="73">
        <v>99035</v>
      </c>
      <c r="G2008" s="70" t="s">
        <v>20</v>
      </c>
      <c r="H2008" s="108"/>
      <c r="I2008" s="108">
        <v>-2416</v>
      </c>
      <c r="J2008" s="108">
        <v>6367160</v>
      </c>
      <c r="K2008" s="108"/>
      <c r="L2008" s="108">
        <v>6379383</v>
      </c>
      <c r="M2008" s="108">
        <v>6369576</v>
      </c>
      <c r="N2008" s="107"/>
      <c r="O2008" s="108">
        <v>1360133</v>
      </c>
      <c r="P2008" s="108">
        <v>2477888</v>
      </c>
      <c r="Q2008" s="108"/>
      <c r="R2008" s="108"/>
      <c r="S2008" s="108"/>
      <c r="T2008" s="108"/>
      <c r="U2008" s="201"/>
      <c r="V2008" s="108"/>
      <c r="W2008" s="108">
        <v>758535</v>
      </c>
      <c r="X2008" s="13">
        <v>45251</v>
      </c>
      <c r="Y2008" s="10" t="s">
        <v>5444</v>
      </c>
    </row>
    <row r="2009" spans="1:25" ht="14.4">
      <c r="A2009" s="70">
        <v>2023</v>
      </c>
      <c r="B2009" s="70" t="s">
        <v>1883</v>
      </c>
      <c r="C2009" s="70" t="s">
        <v>53</v>
      </c>
      <c r="D2009" s="70" t="s">
        <v>21</v>
      </c>
      <c r="E2009" s="78" t="s">
        <v>107</v>
      </c>
      <c r="F2009" s="73">
        <v>38562</v>
      </c>
      <c r="G2009" s="70" t="s">
        <v>20</v>
      </c>
      <c r="H2009" s="108">
        <v>9214953</v>
      </c>
      <c r="I2009" s="108">
        <v>-668085</v>
      </c>
      <c r="J2009" s="108">
        <v>7481809</v>
      </c>
      <c r="K2009" s="108">
        <v>3577922</v>
      </c>
      <c r="L2009" s="108">
        <v>27685381</v>
      </c>
      <c r="M2009" s="108">
        <v>7368449</v>
      </c>
      <c r="N2009" s="107"/>
      <c r="O2009" s="67">
        <v>4469889</v>
      </c>
      <c r="P2009" s="108">
        <v>724638</v>
      </c>
      <c r="Q2009" s="108">
        <v>-7672923</v>
      </c>
      <c r="R2009" s="108">
        <v>35148524.9656436</v>
      </c>
      <c r="S2009" s="108">
        <v>27475601.9656436</v>
      </c>
      <c r="T2009" s="108">
        <v>1337741</v>
      </c>
      <c r="U2009" s="201"/>
      <c r="V2009" s="108"/>
      <c r="W2009" s="108">
        <v>7018962</v>
      </c>
      <c r="X2009" s="13">
        <v>45272</v>
      </c>
      <c r="Y2009" s="10" t="s">
        <v>60</v>
      </c>
    </row>
    <row r="2010" spans="1:25" ht="14.4">
      <c r="A2010" s="70">
        <v>2023</v>
      </c>
      <c r="B2010" s="70" t="s">
        <v>5659</v>
      </c>
      <c r="C2010" s="70" t="s">
        <v>190</v>
      </c>
      <c r="D2010" s="70" t="s">
        <v>21</v>
      </c>
      <c r="E2010" s="72" t="s">
        <v>107</v>
      </c>
      <c r="F2010" s="72" t="s">
        <v>5660</v>
      </c>
      <c r="G2010" s="70" t="s">
        <v>20</v>
      </c>
      <c r="H2010" s="108">
        <v>18375550</v>
      </c>
      <c r="I2010" s="108"/>
      <c r="J2010" s="108">
        <v>33217799</v>
      </c>
      <c r="K2010" s="108">
        <v>21698144</v>
      </c>
      <c r="L2010" s="108">
        <v>44722486</v>
      </c>
      <c r="M2010" s="108">
        <v>41882011</v>
      </c>
      <c r="N2010" s="67">
        <v>25229868</v>
      </c>
      <c r="O2010" s="67">
        <v>196500</v>
      </c>
      <c r="P2010" s="108">
        <v>4028714</v>
      </c>
      <c r="Q2010" s="108">
        <v>-20634903</v>
      </c>
      <c r="R2010" s="108">
        <v>91861852</v>
      </c>
      <c r="S2010" s="108">
        <v>71226949</v>
      </c>
      <c r="T2010" s="108">
        <v>3269695</v>
      </c>
      <c r="U2010" s="201"/>
      <c r="V2010" s="108">
        <v>22552633</v>
      </c>
      <c r="W2010" s="108">
        <v>-20371976</v>
      </c>
      <c r="X2010" s="32">
        <v>45352</v>
      </c>
      <c r="Y2010" s="10" t="s">
        <v>5444</v>
      </c>
    </row>
    <row r="2011" spans="1:25" ht="14.4">
      <c r="A2011" s="70">
        <v>2023</v>
      </c>
      <c r="B2011" s="71" t="s">
        <v>1052</v>
      </c>
      <c r="C2011" s="70" t="s">
        <v>190</v>
      </c>
      <c r="D2011" s="70" t="s">
        <v>21</v>
      </c>
      <c r="E2011" s="72" t="s">
        <v>107</v>
      </c>
      <c r="F2011" s="73" t="s">
        <v>1051</v>
      </c>
      <c r="G2011" s="70" t="s">
        <v>20</v>
      </c>
      <c r="H2011" s="108">
        <v>4383970</v>
      </c>
      <c r="I2011" s="108">
        <v>-54000</v>
      </c>
      <c r="J2011" s="108">
        <v>20771952</v>
      </c>
      <c r="K2011" s="108">
        <v>18814986</v>
      </c>
      <c r="L2011" s="108">
        <v>28492653</v>
      </c>
      <c r="M2011" s="108">
        <v>23816887</v>
      </c>
      <c r="N2011" s="108">
        <v>7692635</v>
      </c>
      <c r="O2011" s="108"/>
      <c r="P2011" s="108">
        <v>1536326</v>
      </c>
      <c r="Q2011" s="108">
        <v>-12576000</v>
      </c>
      <c r="R2011" s="108">
        <v>66643279</v>
      </c>
      <c r="S2011" s="108">
        <v>54067279</v>
      </c>
      <c r="T2011" s="108">
        <v>1781354</v>
      </c>
      <c r="U2011" s="201"/>
      <c r="V2011" s="108">
        <v>2842077</v>
      </c>
      <c r="W2011" s="108">
        <v>-10323804</v>
      </c>
      <c r="X2011" s="32">
        <v>45294</v>
      </c>
      <c r="Y2011" s="10" t="s">
        <v>60</v>
      </c>
    </row>
    <row r="2012" spans="1:25" ht="14.4">
      <c r="A2012" s="70">
        <v>2023</v>
      </c>
      <c r="B2012" s="81" t="s">
        <v>5379</v>
      </c>
      <c r="C2012" s="100" t="s">
        <v>190</v>
      </c>
      <c r="D2012" s="95" t="s">
        <v>21</v>
      </c>
      <c r="E2012" s="96" t="s">
        <v>123</v>
      </c>
      <c r="F2012" s="96" t="s">
        <v>5661</v>
      </c>
      <c r="G2012" s="95" t="s">
        <v>20</v>
      </c>
      <c r="H2012" s="110">
        <v>991189</v>
      </c>
      <c r="I2012" s="116"/>
      <c r="J2012" s="110">
        <v>1513129</v>
      </c>
      <c r="K2012" s="116"/>
      <c r="L2012" s="110">
        <v>1937824</v>
      </c>
      <c r="M2012" s="110">
        <v>1811976</v>
      </c>
      <c r="N2012" s="67">
        <v>1399872</v>
      </c>
      <c r="O2012" s="107"/>
      <c r="P2012" s="110">
        <v>375183</v>
      </c>
      <c r="Q2012" s="110">
        <v>-1080106</v>
      </c>
      <c r="R2012" s="110">
        <v>4323517</v>
      </c>
      <c r="S2012" s="110">
        <v>3243411</v>
      </c>
      <c r="T2012" s="110">
        <v>131653</v>
      </c>
      <c r="U2012" s="198"/>
      <c r="V2012" s="109"/>
      <c r="W2012" s="110">
        <v>-3366</v>
      </c>
      <c r="X2012" s="32">
        <v>45349</v>
      </c>
      <c r="Y2012" s="10" t="s">
        <v>60</v>
      </c>
    </row>
    <row r="2013" spans="1:25" ht="14.4">
      <c r="A2013" s="137">
        <v>2023</v>
      </c>
      <c r="B2013" s="141" t="s">
        <v>1050</v>
      </c>
      <c r="C2013" s="137" t="s">
        <v>190</v>
      </c>
      <c r="D2013" s="137" t="s">
        <v>21</v>
      </c>
      <c r="E2013" s="137" t="s">
        <v>253</v>
      </c>
      <c r="F2013" s="87" t="s">
        <v>1049</v>
      </c>
      <c r="G2013" s="137" t="s">
        <v>20</v>
      </c>
      <c r="H2013" s="138">
        <v>5368917</v>
      </c>
      <c r="I2013" s="138">
        <v>-22500</v>
      </c>
      <c r="J2013" s="138">
        <v>6676169</v>
      </c>
      <c r="K2013" s="138">
        <v>23212</v>
      </c>
      <c r="L2013" s="138">
        <v>9883615</v>
      </c>
      <c r="M2013" s="138">
        <v>8347759</v>
      </c>
      <c r="N2013" s="138"/>
      <c r="O2013" s="138">
        <v>6831087</v>
      </c>
      <c r="P2013" s="138">
        <v>596742</v>
      </c>
      <c r="Q2013" s="138">
        <v>-4640807</v>
      </c>
      <c r="R2013" s="138">
        <v>20864970.526315793</v>
      </c>
      <c r="S2013" s="138">
        <v>16224163.526315793</v>
      </c>
      <c r="T2013" s="138">
        <v>722044</v>
      </c>
      <c r="U2013" s="201">
        <v>-185.24351099663167</v>
      </c>
      <c r="V2013" s="138">
        <v>718886.75648900331</v>
      </c>
      <c r="W2013" s="108">
        <v>1240712</v>
      </c>
      <c r="X2013" s="140">
        <v>45232</v>
      </c>
      <c r="Y2013" s="132" t="s">
        <v>5788</v>
      </c>
    </row>
    <row r="2014" spans="1:25" ht="14.4">
      <c r="A2014" s="70">
        <v>2023</v>
      </c>
      <c r="B2014" s="71" t="s">
        <v>1048</v>
      </c>
      <c r="C2014" s="70" t="s">
        <v>190</v>
      </c>
      <c r="D2014" s="70" t="s">
        <v>21</v>
      </c>
      <c r="E2014" s="72" t="s">
        <v>127</v>
      </c>
      <c r="F2014" s="73" t="s">
        <v>1047</v>
      </c>
      <c r="G2014" s="70" t="s">
        <v>20</v>
      </c>
      <c r="H2014" s="108">
        <v>8529257</v>
      </c>
      <c r="I2014" s="108">
        <v>-514679</v>
      </c>
      <c r="J2014" s="108">
        <v>23240983</v>
      </c>
      <c r="K2014" s="108">
        <v>23234029</v>
      </c>
      <c r="L2014" s="108">
        <v>31188302</v>
      </c>
      <c r="M2014" s="108">
        <v>29565352</v>
      </c>
      <c r="N2014" s="108"/>
      <c r="O2014" s="108">
        <v>13838402</v>
      </c>
      <c r="P2014" s="108">
        <v>3132673</v>
      </c>
      <c r="Q2014" s="108">
        <v>-15118234</v>
      </c>
      <c r="R2014" s="108">
        <v>64648761</v>
      </c>
      <c r="S2014" s="108">
        <v>49530527</v>
      </c>
      <c r="T2014" s="108">
        <v>2114620</v>
      </c>
      <c r="U2014" s="201">
        <v>-489</v>
      </c>
      <c r="V2014" s="108">
        <v>52064</v>
      </c>
      <c r="W2014" s="108">
        <v>-4970454</v>
      </c>
      <c r="X2014" s="32">
        <v>45348</v>
      </c>
      <c r="Y2014" s="10" t="s">
        <v>60</v>
      </c>
    </row>
    <row r="2015" spans="1:25" ht="14.4">
      <c r="A2015" s="95">
        <v>2023</v>
      </c>
      <c r="B2015" s="95" t="s">
        <v>5024</v>
      </c>
      <c r="C2015" s="95" t="s">
        <v>190</v>
      </c>
      <c r="D2015" s="95" t="s">
        <v>21</v>
      </c>
      <c r="E2015" s="96" t="s">
        <v>127</v>
      </c>
      <c r="F2015" s="96" t="s">
        <v>5663</v>
      </c>
      <c r="G2015" s="95" t="s">
        <v>20</v>
      </c>
      <c r="H2015" s="110">
        <v>287929</v>
      </c>
      <c r="I2015" s="116"/>
      <c r="J2015" s="110">
        <v>722318</v>
      </c>
      <c r="K2015" s="110"/>
      <c r="L2015" s="110">
        <v>731929</v>
      </c>
      <c r="M2015" s="110">
        <v>740653</v>
      </c>
      <c r="N2015" s="107"/>
      <c r="O2015" s="67">
        <v>460947</v>
      </c>
      <c r="P2015" s="110">
        <v>106439</v>
      </c>
      <c r="Q2015" s="110">
        <v>-456452</v>
      </c>
      <c r="R2015" s="110">
        <v>1660054.5300831338</v>
      </c>
      <c r="S2015" s="110">
        <v>1203602.5300831338</v>
      </c>
      <c r="T2015" s="110">
        <v>79698</v>
      </c>
      <c r="U2015" s="198"/>
      <c r="V2015" s="109"/>
      <c r="W2015" s="110">
        <v>-44333</v>
      </c>
      <c r="X2015" s="13">
        <v>45322</v>
      </c>
      <c r="Y2015" s="10" t="s">
        <v>60</v>
      </c>
    </row>
    <row r="2016" spans="1:25" ht="14.4">
      <c r="A2016" s="95">
        <v>2023</v>
      </c>
      <c r="B2016" s="95" t="s">
        <v>5362</v>
      </c>
      <c r="C2016" s="95" t="s">
        <v>190</v>
      </c>
      <c r="D2016" s="95" t="s">
        <v>21</v>
      </c>
      <c r="E2016" s="96" t="s">
        <v>78</v>
      </c>
      <c r="F2016" s="96" t="s">
        <v>5664</v>
      </c>
      <c r="G2016" s="95" t="s">
        <v>20</v>
      </c>
      <c r="H2016" s="110">
        <v>2552261</v>
      </c>
      <c r="I2016" s="116"/>
      <c r="J2016" s="110">
        <v>1823066</v>
      </c>
      <c r="K2016" s="110"/>
      <c r="L2016" s="110">
        <v>2435893</v>
      </c>
      <c r="M2016" s="110">
        <v>2367788</v>
      </c>
      <c r="N2016" s="107"/>
      <c r="O2016" s="67">
        <v>3090489</v>
      </c>
      <c r="P2016" s="110">
        <v>265510</v>
      </c>
      <c r="Q2016" s="110">
        <v>-1001248</v>
      </c>
      <c r="R2016" s="110">
        <v>4723144.9556150492</v>
      </c>
      <c r="S2016" s="110">
        <v>3721896.9556150497</v>
      </c>
      <c r="T2016" s="110">
        <v>171261</v>
      </c>
      <c r="U2016" s="198"/>
      <c r="V2016" s="110">
        <v>336342</v>
      </c>
      <c r="W2016" s="110">
        <v>1657454</v>
      </c>
      <c r="X2016" s="32">
        <v>45327</v>
      </c>
      <c r="Y2016" s="10" t="s">
        <v>5666</v>
      </c>
    </row>
    <row r="2017" spans="1:25" ht="14.4">
      <c r="A2017" s="95">
        <v>2023</v>
      </c>
      <c r="B2017" s="104" t="s">
        <v>4980</v>
      </c>
      <c r="C2017" s="95" t="s">
        <v>190</v>
      </c>
      <c r="D2017" s="95" t="s">
        <v>21</v>
      </c>
      <c r="E2017" s="96" t="s">
        <v>36</v>
      </c>
      <c r="F2017" s="96" t="s">
        <v>5665</v>
      </c>
      <c r="G2017" s="95" t="s">
        <v>20</v>
      </c>
      <c r="H2017" s="110">
        <v>2654164</v>
      </c>
      <c r="I2017" s="116"/>
      <c r="J2017" s="110">
        <v>7278678</v>
      </c>
      <c r="K2017" s="110">
        <v>13747</v>
      </c>
      <c r="L2017" s="110">
        <v>9268688</v>
      </c>
      <c r="M2017" s="110">
        <v>8897567</v>
      </c>
      <c r="N2017" s="107"/>
      <c r="O2017" s="67">
        <v>4318817</v>
      </c>
      <c r="P2017" s="110">
        <v>760453</v>
      </c>
      <c r="Q2017" s="110">
        <v>-5753715</v>
      </c>
      <c r="R2017" s="109">
        <v>26193665.774270825</v>
      </c>
      <c r="S2017" s="109">
        <v>20439950.774270825</v>
      </c>
      <c r="T2017" s="110">
        <v>852721</v>
      </c>
      <c r="U2017" s="198"/>
      <c r="V2017" s="110">
        <v>379316</v>
      </c>
      <c r="W2017" s="110">
        <v>-1862657</v>
      </c>
      <c r="X2017" s="32">
        <v>45344</v>
      </c>
      <c r="Y2017" s="10" t="s">
        <v>5444</v>
      </c>
    </row>
    <row r="2018" spans="1:25" ht="14.4">
      <c r="A2018" s="70">
        <v>2023</v>
      </c>
      <c r="B2018" s="71" t="s">
        <v>1046</v>
      </c>
      <c r="C2018" s="70" t="s">
        <v>190</v>
      </c>
      <c r="D2018" s="70" t="s">
        <v>21</v>
      </c>
      <c r="E2018" s="72" t="s">
        <v>147</v>
      </c>
      <c r="F2018" s="73" t="s">
        <v>1045</v>
      </c>
      <c r="G2018" s="70" t="s">
        <v>20</v>
      </c>
      <c r="H2018" s="108">
        <v>17460993</v>
      </c>
      <c r="I2018" s="108"/>
      <c r="J2018" s="108">
        <v>62985854</v>
      </c>
      <c r="K2018" s="108">
        <v>47387820</v>
      </c>
      <c r="L2018" s="108">
        <v>80954692</v>
      </c>
      <c r="M2018" s="108">
        <v>77255107</v>
      </c>
      <c r="N2018" s="107"/>
      <c r="O2018" s="108">
        <v>40907517</v>
      </c>
      <c r="P2018" s="108">
        <v>7838201</v>
      </c>
      <c r="Q2018" s="108">
        <v>-39557561</v>
      </c>
      <c r="R2018" s="108">
        <v>171724013</v>
      </c>
      <c r="S2018" s="108">
        <v>132166452</v>
      </c>
      <c r="T2018" s="108">
        <v>6168541</v>
      </c>
      <c r="U2018" s="201">
        <v>588992</v>
      </c>
      <c r="V2018" s="108">
        <v>6452357</v>
      </c>
      <c r="W2018" s="108">
        <v>-16912861</v>
      </c>
      <c r="X2018" s="13">
        <v>45266</v>
      </c>
      <c r="Y2018" s="10" t="s">
        <v>5444</v>
      </c>
    </row>
    <row r="2019" spans="1:25" ht="14.4">
      <c r="A2019" s="70">
        <v>2023</v>
      </c>
      <c r="B2019" s="71" t="s">
        <v>1044</v>
      </c>
      <c r="C2019" s="70" t="s">
        <v>190</v>
      </c>
      <c r="D2019" s="70" t="s">
        <v>21</v>
      </c>
      <c r="E2019" s="72" t="s">
        <v>34</v>
      </c>
      <c r="F2019" s="73" t="s">
        <v>1043</v>
      </c>
      <c r="G2019" s="70" t="s">
        <v>20</v>
      </c>
      <c r="H2019" s="108">
        <v>10896417</v>
      </c>
      <c r="I2019" s="108">
        <v>-250000</v>
      </c>
      <c r="J2019" s="108">
        <v>63746977</v>
      </c>
      <c r="K2019" s="108">
        <v>106614668</v>
      </c>
      <c r="L2019" s="108">
        <v>79506773</v>
      </c>
      <c r="M2019" s="108">
        <v>66201164</v>
      </c>
      <c r="N2019" s="67"/>
      <c r="O2019" s="108">
        <v>15418482</v>
      </c>
      <c r="P2019" s="108">
        <v>4831774</v>
      </c>
      <c r="Q2019" s="108">
        <v>-43832442</v>
      </c>
      <c r="R2019" s="108">
        <v>200780390.17543864</v>
      </c>
      <c r="S2019" s="108">
        <v>156947948.17543864</v>
      </c>
      <c r="T2019" s="108">
        <v>6945289</v>
      </c>
      <c r="U2019" s="201">
        <v>-1877.0479492767981</v>
      </c>
      <c r="V2019" s="108">
        <v>7230573.9520507231</v>
      </c>
      <c r="W2019" s="108">
        <v>-30717640</v>
      </c>
      <c r="X2019" s="32">
        <v>45272</v>
      </c>
      <c r="Y2019" s="10" t="s">
        <v>60</v>
      </c>
    </row>
    <row r="2020" spans="1:25" ht="14.4">
      <c r="A2020" s="147">
        <v>2023</v>
      </c>
      <c r="B2020" s="137" t="s">
        <v>1882</v>
      </c>
      <c r="C2020" s="137" t="s">
        <v>53</v>
      </c>
      <c r="D2020" s="137" t="s">
        <v>21</v>
      </c>
      <c r="E2020" s="76" t="s">
        <v>134</v>
      </c>
      <c r="F2020" s="137">
        <v>39290</v>
      </c>
      <c r="G2020" s="137" t="s">
        <v>20</v>
      </c>
      <c r="H2020" s="138">
        <v>17986807</v>
      </c>
      <c r="I2020" s="142">
        <v>-14102885</v>
      </c>
      <c r="J2020" s="142">
        <v>42883279</v>
      </c>
      <c r="K2020" s="138">
        <v>120392375</v>
      </c>
      <c r="L2020" s="138">
        <v>115919669</v>
      </c>
      <c r="M2020" s="142">
        <v>60264098</v>
      </c>
      <c r="N2020" s="139"/>
      <c r="O2020" s="138">
        <v>18575762</v>
      </c>
      <c r="P2020" s="142">
        <v>4238512</v>
      </c>
      <c r="Q2020" s="138">
        <v>-35495709</v>
      </c>
      <c r="R2020" s="138">
        <v>234907080</v>
      </c>
      <c r="S2020" s="138">
        <v>199411371</v>
      </c>
      <c r="T2020" s="138">
        <v>3433935</v>
      </c>
      <c r="U2020" s="202">
        <v>4285438</v>
      </c>
      <c r="V2020" s="142">
        <v>8568021</v>
      </c>
      <c r="W2020" s="67">
        <v>-61304857</v>
      </c>
      <c r="X2020" s="140">
        <v>45327</v>
      </c>
      <c r="Y2020" s="132" t="s">
        <v>60</v>
      </c>
    </row>
    <row r="2021" spans="1:25" ht="14.4">
      <c r="A2021" s="137">
        <v>2023</v>
      </c>
      <c r="B2021" s="141" t="s">
        <v>1042</v>
      </c>
      <c r="C2021" s="137" t="s">
        <v>190</v>
      </c>
      <c r="D2021" s="137" t="s">
        <v>21</v>
      </c>
      <c r="E2021" s="137" t="s">
        <v>134</v>
      </c>
      <c r="F2021" s="87" t="s">
        <v>1041</v>
      </c>
      <c r="G2021" s="137" t="s">
        <v>20</v>
      </c>
      <c r="H2021" s="138">
        <v>22463426</v>
      </c>
      <c r="I2021" s="138"/>
      <c r="J2021" s="138">
        <v>79820877</v>
      </c>
      <c r="K2021" s="138">
        <v>40332603</v>
      </c>
      <c r="L2021" s="138">
        <v>99485920</v>
      </c>
      <c r="M2021" s="138">
        <v>91126454</v>
      </c>
      <c r="N2021" s="138"/>
      <c r="O2021" s="138">
        <v>30985844</v>
      </c>
      <c r="P2021" s="138">
        <v>5280288</v>
      </c>
      <c r="Q2021" s="138">
        <v>-58039665</v>
      </c>
      <c r="R2021" s="138">
        <v>260110705.78947371</v>
      </c>
      <c r="S2021" s="138">
        <v>202071040.78947371</v>
      </c>
      <c r="T2021" s="138">
        <v>9316830</v>
      </c>
      <c r="U2021" s="201">
        <v>-2288.1186843669507</v>
      </c>
      <c r="V2021" s="138">
        <v>12605063.881315634</v>
      </c>
      <c r="W2021" s="108">
        <v>-44405485</v>
      </c>
      <c r="X2021" s="51">
        <v>45313</v>
      </c>
      <c r="Y2021" s="132" t="s">
        <v>60</v>
      </c>
    </row>
    <row r="2022" spans="1:25" ht="14.4">
      <c r="A2022" s="70">
        <v>2023</v>
      </c>
      <c r="B2022" s="70" t="s">
        <v>2144</v>
      </c>
      <c r="C2022" s="70" t="s">
        <v>53</v>
      </c>
      <c r="D2022" s="70" t="s">
        <v>21</v>
      </c>
      <c r="E2022" s="78" t="s">
        <v>34</v>
      </c>
      <c r="F2022" s="73" t="s">
        <v>5568</v>
      </c>
      <c r="G2022" s="70" t="s">
        <v>20</v>
      </c>
      <c r="H2022" s="108">
        <v>8163500</v>
      </c>
      <c r="I2022" s="108">
        <v>-179597</v>
      </c>
      <c r="J2022" s="108">
        <v>4216241</v>
      </c>
      <c r="K2022" s="108">
        <v>84407</v>
      </c>
      <c r="L2022" s="108">
        <v>8066288</v>
      </c>
      <c r="M2022" s="108">
        <v>4633743</v>
      </c>
      <c r="N2022" s="107"/>
      <c r="O2022" s="67">
        <v>8565307</v>
      </c>
      <c r="P2022" s="108">
        <v>840156</v>
      </c>
      <c r="Q2022" s="108">
        <v>-1835422</v>
      </c>
      <c r="R2022" s="108">
        <v>7870592</v>
      </c>
      <c r="S2022" s="108">
        <v>6035170</v>
      </c>
      <c r="T2022" s="108">
        <v>221235</v>
      </c>
      <c r="U2022" s="201"/>
      <c r="V2022" s="108">
        <v>373095</v>
      </c>
      <c r="W2022" s="108">
        <v>6588596</v>
      </c>
      <c r="X2022" s="13">
        <v>45316</v>
      </c>
      <c r="Y2022" s="10" t="s">
        <v>60</v>
      </c>
    </row>
    <row r="2023" spans="1:25" ht="14.4">
      <c r="A2023" s="70">
        <v>2023</v>
      </c>
      <c r="B2023" s="70" t="s">
        <v>5470</v>
      </c>
      <c r="C2023" s="70" t="s">
        <v>190</v>
      </c>
      <c r="D2023" s="70" t="s">
        <v>21</v>
      </c>
      <c r="E2023" s="78" t="s">
        <v>27</v>
      </c>
      <c r="F2023" s="73" t="s">
        <v>5471</v>
      </c>
      <c r="G2023" s="70" t="s">
        <v>20</v>
      </c>
      <c r="H2023" s="108">
        <v>1631793</v>
      </c>
      <c r="I2023" s="108">
        <v>-47286</v>
      </c>
      <c r="J2023" s="108">
        <v>7634046</v>
      </c>
      <c r="K2023" s="108">
        <v>14461858</v>
      </c>
      <c r="L2023" s="108">
        <v>11091229</v>
      </c>
      <c r="M2023" s="108">
        <v>8255780</v>
      </c>
      <c r="N2023" s="107"/>
      <c r="O2023" s="108">
        <v>3166625</v>
      </c>
      <c r="P2023" s="108">
        <v>632402</v>
      </c>
      <c r="Q2023" s="108">
        <v>-7232840</v>
      </c>
      <c r="R2023" s="108">
        <v>30601305</v>
      </c>
      <c r="S2023" s="108">
        <v>23368465</v>
      </c>
      <c r="T2023" s="108">
        <v>1038985</v>
      </c>
      <c r="U2023" s="201"/>
      <c r="V2023" s="108">
        <v>621375</v>
      </c>
      <c r="W2023" s="108">
        <v>-4527530</v>
      </c>
      <c r="X2023" s="32">
        <v>45368</v>
      </c>
      <c r="Y2023" s="10" t="s">
        <v>60</v>
      </c>
    </row>
    <row r="2024" spans="1:25" ht="14.4">
      <c r="A2024" s="137">
        <v>2023</v>
      </c>
      <c r="B2024" s="141" t="s">
        <v>1040</v>
      </c>
      <c r="C2024" s="137" t="s">
        <v>190</v>
      </c>
      <c r="D2024" s="137" t="s">
        <v>21</v>
      </c>
      <c r="E2024" s="137" t="s">
        <v>28</v>
      </c>
      <c r="F2024" s="87" t="s">
        <v>1039</v>
      </c>
      <c r="G2024" s="137" t="s">
        <v>20</v>
      </c>
      <c r="H2024" s="138">
        <v>50917107</v>
      </c>
      <c r="I2024" s="138"/>
      <c r="J2024" s="138">
        <v>179571698</v>
      </c>
      <c r="K2024" s="138">
        <v>67071182</v>
      </c>
      <c r="L2024" s="138">
        <v>215809472</v>
      </c>
      <c r="M2024" s="138">
        <v>198761838</v>
      </c>
      <c r="N2024" s="139"/>
      <c r="O2024" s="142">
        <v>67491095</v>
      </c>
      <c r="P2024" s="138">
        <v>11007120</v>
      </c>
      <c r="Q2024" s="138">
        <v>-138843693</v>
      </c>
      <c r="R2024" s="138">
        <v>616476993.9058758</v>
      </c>
      <c r="S2024" s="138">
        <v>477633300.9058758</v>
      </c>
      <c r="T2024" s="138">
        <v>21661878</v>
      </c>
      <c r="U2024" s="201"/>
      <c r="V2024" s="138">
        <v>42317263</v>
      </c>
      <c r="W2024" s="108">
        <v>-113409800</v>
      </c>
      <c r="X2024" s="140">
        <v>45338</v>
      </c>
      <c r="Y2024" s="132" t="s">
        <v>60</v>
      </c>
    </row>
    <row r="2025" spans="1:25" ht="14.4">
      <c r="A2025" s="70">
        <v>2023</v>
      </c>
      <c r="B2025" s="70" t="s">
        <v>1880</v>
      </c>
      <c r="C2025" s="70" t="s">
        <v>53</v>
      </c>
      <c r="D2025" s="70" t="s">
        <v>21</v>
      </c>
      <c r="E2025" s="78" t="s">
        <v>34</v>
      </c>
      <c r="F2025" s="73">
        <v>40032</v>
      </c>
      <c r="G2025" s="70" t="s">
        <v>20</v>
      </c>
      <c r="H2025" s="108">
        <v>52756592</v>
      </c>
      <c r="I2025" s="108">
        <v>-12858894</v>
      </c>
      <c r="J2025" s="108">
        <v>43062831</v>
      </c>
      <c r="K2025" s="108">
        <v>6085204</v>
      </c>
      <c r="L2025" s="108">
        <v>66940115</v>
      </c>
      <c r="M2025" s="108">
        <v>48766902</v>
      </c>
      <c r="N2025" s="108"/>
      <c r="O2025" s="108">
        <v>54942975</v>
      </c>
      <c r="P2025" s="108">
        <v>6567722</v>
      </c>
      <c r="Q2025" s="108">
        <v>-12996984</v>
      </c>
      <c r="R2025" s="108">
        <v>80596777.355728865</v>
      </c>
      <c r="S2025" s="108">
        <v>67599793.355728865</v>
      </c>
      <c r="T2025" s="108">
        <v>1735150</v>
      </c>
      <c r="U2025" s="201">
        <v>23473787</v>
      </c>
      <c r="V2025" s="108">
        <v>23122150</v>
      </c>
      <c r="W2025" s="108">
        <v>66886069</v>
      </c>
      <c r="X2025" s="32">
        <v>45355</v>
      </c>
      <c r="Y2025" s="10" t="s">
        <v>60</v>
      </c>
    </row>
    <row r="2026" spans="1:25" ht="14.4">
      <c r="A2026" s="70">
        <v>2023</v>
      </c>
      <c r="B2026" s="70" t="s">
        <v>1879</v>
      </c>
      <c r="C2026" s="70" t="s">
        <v>53</v>
      </c>
      <c r="D2026" s="70" t="s">
        <v>21</v>
      </c>
      <c r="E2026" s="78" t="s">
        <v>134</v>
      </c>
      <c r="F2026" s="73">
        <v>40256</v>
      </c>
      <c r="G2026" s="70" t="s">
        <v>20</v>
      </c>
      <c r="H2026" s="108">
        <v>15538006</v>
      </c>
      <c r="I2026" s="108">
        <v>-419935</v>
      </c>
      <c r="J2026" s="108">
        <v>12466582</v>
      </c>
      <c r="K2026" s="108">
        <v>337368</v>
      </c>
      <c r="L2026" s="108">
        <v>20251308</v>
      </c>
      <c r="M2026" s="108">
        <v>13670475</v>
      </c>
      <c r="N2026" s="67"/>
      <c r="O2026" s="67">
        <v>21136400</v>
      </c>
      <c r="P2026" s="108">
        <v>6995950</v>
      </c>
      <c r="Q2026" s="108">
        <v>-22032240</v>
      </c>
      <c r="R2026" s="108">
        <v>94183498.835561499</v>
      </c>
      <c r="S2026" s="108">
        <v>72151258.835561499</v>
      </c>
      <c r="T2026" s="108">
        <v>2246861</v>
      </c>
      <c r="U2026" s="201">
        <v>2825187</v>
      </c>
      <c r="V2026" s="108">
        <v>2831221</v>
      </c>
      <c r="W2026" s="108">
        <v>17188372</v>
      </c>
      <c r="X2026" s="13">
        <v>45269</v>
      </c>
      <c r="Y2026" s="10" t="s">
        <v>5444</v>
      </c>
    </row>
    <row r="2027" spans="1:25" ht="14.4">
      <c r="A2027" s="70">
        <v>2023</v>
      </c>
      <c r="B2027" s="70" t="s">
        <v>1878</v>
      </c>
      <c r="C2027" s="70" t="s">
        <v>53</v>
      </c>
      <c r="D2027" s="70" t="s">
        <v>21</v>
      </c>
      <c r="E2027" s="78" t="s">
        <v>34</v>
      </c>
      <c r="F2027" s="73">
        <v>40340</v>
      </c>
      <c r="G2027" s="70" t="s">
        <v>20</v>
      </c>
      <c r="H2027" s="108">
        <v>20796132</v>
      </c>
      <c r="I2027" s="108">
        <v>-1353065</v>
      </c>
      <c r="J2027" s="108">
        <v>17612496</v>
      </c>
      <c r="K2027" s="108">
        <v>25783498</v>
      </c>
      <c r="L2027" s="108">
        <v>39455010</v>
      </c>
      <c r="M2027" s="108">
        <v>18685839</v>
      </c>
      <c r="N2027" s="67">
        <v>523102</v>
      </c>
      <c r="O2027" s="67">
        <v>18832424</v>
      </c>
      <c r="P2027" s="108">
        <v>3245618</v>
      </c>
      <c r="Q2027" s="108">
        <v>-2708922</v>
      </c>
      <c r="R2027" s="108">
        <v>25459793.233082693</v>
      </c>
      <c r="S2027" s="108">
        <v>22750871.233082693</v>
      </c>
      <c r="T2027" s="108">
        <v>534535</v>
      </c>
      <c r="U2027" s="201">
        <v>4134331</v>
      </c>
      <c r="V2027" s="108">
        <v>4292981</v>
      </c>
      <c r="W2027" s="108">
        <v>29962886</v>
      </c>
      <c r="X2027" s="13">
        <v>45274</v>
      </c>
      <c r="Y2027" s="10" t="s">
        <v>5444</v>
      </c>
    </row>
    <row r="2028" spans="1:25" ht="14.4">
      <c r="A2028" s="147">
        <v>2023</v>
      </c>
      <c r="B2028" s="137" t="s">
        <v>2145</v>
      </c>
      <c r="C2028" s="137" t="s">
        <v>53</v>
      </c>
      <c r="D2028" s="137" t="s">
        <v>21</v>
      </c>
      <c r="E2028" s="76" t="s">
        <v>63</v>
      </c>
      <c r="F2028" s="137" t="s">
        <v>5559</v>
      </c>
      <c r="G2028" s="137" t="s">
        <v>20</v>
      </c>
      <c r="H2028" s="138">
        <v>155529583</v>
      </c>
      <c r="I2028" s="142">
        <v>-6939642</v>
      </c>
      <c r="J2028" s="142">
        <v>59110914</v>
      </c>
      <c r="K2028" s="142">
        <v>1132712</v>
      </c>
      <c r="L2028" s="138">
        <v>109972098</v>
      </c>
      <c r="M2028" s="142">
        <v>86121051</v>
      </c>
      <c r="N2028" s="138"/>
      <c r="O2028" s="138">
        <v>158796563</v>
      </c>
      <c r="P2028" s="142">
        <v>9385602</v>
      </c>
      <c r="Q2028" s="138">
        <v>-13550553</v>
      </c>
      <c r="R2028" s="138">
        <v>144154819</v>
      </c>
      <c r="S2028" s="138">
        <v>130604266</v>
      </c>
      <c r="T2028" s="142">
        <v>1920092</v>
      </c>
      <c r="U2028" s="202">
        <v>1792999</v>
      </c>
      <c r="V2028" s="142">
        <v>1415511</v>
      </c>
      <c r="W2028" s="67">
        <v>220277110</v>
      </c>
      <c r="X2028" s="140">
        <v>45357</v>
      </c>
      <c r="Y2028" s="132" t="s">
        <v>60</v>
      </c>
    </row>
    <row r="2029" spans="1:25" ht="14.4">
      <c r="A2029" s="70">
        <v>2023</v>
      </c>
      <c r="B2029" s="70" t="s">
        <v>1877</v>
      </c>
      <c r="C2029" s="70" t="s">
        <v>53</v>
      </c>
      <c r="D2029" s="70" t="s">
        <v>21</v>
      </c>
      <c r="E2029" s="78" t="s">
        <v>34</v>
      </c>
      <c r="F2029" s="73">
        <v>40830</v>
      </c>
      <c r="G2029" s="70" t="s">
        <v>20</v>
      </c>
      <c r="H2029" s="108">
        <v>13188860</v>
      </c>
      <c r="I2029" s="108">
        <v>-497000</v>
      </c>
      <c r="J2029" s="108">
        <v>45021651</v>
      </c>
      <c r="K2029" s="108">
        <v>53663733</v>
      </c>
      <c r="L2029" s="108">
        <v>77933240</v>
      </c>
      <c r="M2029" s="108">
        <v>37893229</v>
      </c>
      <c r="N2029" s="108">
        <v>4322374</v>
      </c>
      <c r="O2029" s="108">
        <v>11915697</v>
      </c>
      <c r="P2029" s="108">
        <v>3549378</v>
      </c>
      <c r="Q2029" s="108">
        <v>-16620711</v>
      </c>
      <c r="R2029" s="108">
        <v>71272345.626072049</v>
      </c>
      <c r="S2029" s="108">
        <v>54651634.626072049</v>
      </c>
      <c r="T2029" s="108">
        <v>3449533</v>
      </c>
      <c r="U2029" s="201">
        <v>4587544</v>
      </c>
      <c r="V2029" s="108">
        <v>10864875</v>
      </c>
      <c r="W2029" s="108">
        <v>-22113182</v>
      </c>
      <c r="X2029" s="32">
        <v>45308</v>
      </c>
      <c r="Y2029" s="10" t="s">
        <v>60</v>
      </c>
    </row>
    <row r="2030" spans="1:25" ht="14.4">
      <c r="A2030" s="147">
        <v>2023</v>
      </c>
      <c r="B2030" s="137" t="s">
        <v>1876</v>
      </c>
      <c r="C2030" s="137" t="s">
        <v>53</v>
      </c>
      <c r="D2030" s="137" t="s">
        <v>21</v>
      </c>
      <c r="E2030" s="76" t="s">
        <v>36</v>
      </c>
      <c r="F2030" s="137">
        <v>39122</v>
      </c>
      <c r="G2030" s="137" t="s">
        <v>20</v>
      </c>
      <c r="H2030" s="138">
        <v>16607517</v>
      </c>
      <c r="I2030" s="142">
        <v>-4170353</v>
      </c>
      <c r="J2030" s="142">
        <v>20657680</v>
      </c>
      <c r="K2030" s="138">
        <v>4109457</v>
      </c>
      <c r="L2030" s="138">
        <v>31175827</v>
      </c>
      <c r="M2030" s="142">
        <v>21821099</v>
      </c>
      <c r="N2030" s="139"/>
      <c r="O2030" s="142">
        <v>18730797</v>
      </c>
      <c r="P2030" s="142">
        <v>6359985</v>
      </c>
      <c r="Q2030" s="138"/>
      <c r="R2030" s="138"/>
      <c r="S2030" s="138"/>
      <c r="T2030" s="138"/>
      <c r="U2030" s="201"/>
      <c r="V2030" s="142">
        <v>740640</v>
      </c>
      <c r="W2030" s="67">
        <v>29731966</v>
      </c>
      <c r="X2030" s="154">
        <v>45355</v>
      </c>
      <c r="Y2030" s="132" t="s">
        <v>60</v>
      </c>
    </row>
    <row r="2031" spans="1:25" ht="14.4">
      <c r="A2031" s="70">
        <v>2023</v>
      </c>
      <c r="B2031" s="71" t="s">
        <v>1038</v>
      </c>
      <c r="C2031" s="70" t="s">
        <v>190</v>
      </c>
      <c r="D2031" s="70" t="s">
        <v>21</v>
      </c>
      <c r="E2031" s="72" t="s">
        <v>36</v>
      </c>
      <c r="F2031" s="73" t="s">
        <v>1037</v>
      </c>
      <c r="G2031" s="70" t="s">
        <v>20</v>
      </c>
      <c r="H2031" s="108">
        <v>18613483</v>
      </c>
      <c r="I2031" s="108"/>
      <c r="J2031" s="108">
        <v>50148446</v>
      </c>
      <c r="K2031" s="108">
        <v>66620907</v>
      </c>
      <c r="L2031" s="108">
        <v>66101311</v>
      </c>
      <c r="M2031" s="108">
        <v>56979755</v>
      </c>
      <c r="N2031" s="107"/>
      <c r="O2031" s="108">
        <v>21468908</v>
      </c>
      <c r="P2031" s="108">
        <v>2672278</v>
      </c>
      <c r="Q2031" s="108">
        <v>-32316961</v>
      </c>
      <c r="R2031" s="108">
        <v>151798458.18655771</v>
      </c>
      <c r="S2031" s="108">
        <v>119481497.18655773</v>
      </c>
      <c r="T2031" s="108">
        <v>4873309</v>
      </c>
      <c r="U2031" s="201">
        <v>1797181</v>
      </c>
      <c r="V2031" s="108">
        <v>5622915</v>
      </c>
      <c r="W2031" s="108">
        <v>-11277180</v>
      </c>
      <c r="X2031" s="13">
        <v>45271</v>
      </c>
      <c r="Y2031" s="10" t="s">
        <v>60</v>
      </c>
    </row>
    <row r="2032" spans="1:25" ht="14.4">
      <c r="A2032" s="70">
        <v>2023</v>
      </c>
      <c r="B2032" s="70" t="s">
        <v>1875</v>
      </c>
      <c r="C2032" s="70" t="s">
        <v>53</v>
      </c>
      <c r="D2032" s="70" t="s">
        <v>21</v>
      </c>
      <c r="E2032" s="78" t="s">
        <v>134</v>
      </c>
      <c r="F2032" s="73">
        <v>39178</v>
      </c>
      <c r="G2032" s="70" t="s">
        <v>20</v>
      </c>
      <c r="H2032" s="108">
        <v>108421463</v>
      </c>
      <c r="I2032" s="108">
        <v>-3827320</v>
      </c>
      <c r="J2032" s="108">
        <v>129480521</v>
      </c>
      <c r="K2032" s="108">
        <v>37568524</v>
      </c>
      <c r="L2032" s="108">
        <v>168061448</v>
      </c>
      <c r="M2032" s="108">
        <v>129694309</v>
      </c>
      <c r="N2032" s="107"/>
      <c r="O2032" s="108">
        <v>114479156</v>
      </c>
      <c r="P2032" s="108">
        <v>12378552</v>
      </c>
      <c r="Q2032" s="108">
        <v>-83510563</v>
      </c>
      <c r="R2032" s="108">
        <v>327873429.65948325</v>
      </c>
      <c r="S2032" s="108">
        <v>244362866.65948325</v>
      </c>
      <c r="T2032" s="108">
        <v>10839722</v>
      </c>
      <c r="U2032" s="201"/>
      <c r="V2032" s="108">
        <v>4022133</v>
      </c>
      <c r="W2032" s="108">
        <v>71135527</v>
      </c>
      <c r="X2032" s="40">
        <v>45314</v>
      </c>
      <c r="Y2032" s="10" t="s">
        <v>60</v>
      </c>
    </row>
    <row r="2033" spans="1:25" ht="14.4">
      <c r="A2033" s="137">
        <v>2023</v>
      </c>
      <c r="B2033" s="141" t="s">
        <v>1036</v>
      </c>
      <c r="C2033" s="137" t="s">
        <v>190</v>
      </c>
      <c r="D2033" s="137" t="s">
        <v>21</v>
      </c>
      <c r="E2033" s="137" t="s">
        <v>134</v>
      </c>
      <c r="F2033" s="87" t="s">
        <v>1035</v>
      </c>
      <c r="G2033" s="137" t="s">
        <v>20</v>
      </c>
      <c r="H2033" s="138">
        <v>38446974</v>
      </c>
      <c r="I2033" s="138">
        <v>-2100000</v>
      </c>
      <c r="J2033" s="138">
        <v>75950490</v>
      </c>
      <c r="K2033" s="138">
        <v>12814658</v>
      </c>
      <c r="L2033" s="138">
        <v>85520272</v>
      </c>
      <c r="M2033" s="138">
        <v>82063072</v>
      </c>
      <c r="N2033" s="142"/>
      <c r="O2033" s="138">
        <v>45048852</v>
      </c>
      <c r="P2033" s="138">
        <v>3485993</v>
      </c>
      <c r="Q2033" s="138">
        <v>-51014882</v>
      </c>
      <c r="R2033" s="138">
        <v>232276400.17543861</v>
      </c>
      <c r="S2033" s="138">
        <v>181261518.17543861</v>
      </c>
      <c r="T2033" s="138">
        <v>7908794</v>
      </c>
      <c r="U2033" s="201">
        <v>3862330.5813354468</v>
      </c>
      <c r="V2033" s="138">
        <v>5003488.5813354468</v>
      </c>
      <c r="W2033" s="108">
        <v>3961724</v>
      </c>
      <c r="X2033" s="51">
        <v>45323</v>
      </c>
      <c r="Y2033" s="132" t="s">
        <v>5444</v>
      </c>
    </row>
    <row r="2034" spans="1:25" ht="14.4">
      <c r="A2034" s="70">
        <v>2023</v>
      </c>
      <c r="B2034" s="70" t="s">
        <v>1874</v>
      </c>
      <c r="C2034" s="70" t="s">
        <v>53</v>
      </c>
      <c r="D2034" s="70" t="s">
        <v>21</v>
      </c>
      <c r="E2034" s="78" t="s">
        <v>134</v>
      </c>
      <c r="F2034" s="73">
        <v>39220</v>
      </c>
      <c r="G2034" s="70" t="s">
        <v>20</v>
      </c>
      <c r="H2034" s="108">
        <v>21559758</v>
      </c>
      <c r="I2034" s="108">
        <v>-1166618</v>
      </c>
      <c r="J2034" s="108">
        <v>22730403</v>
      </c>
      <c r="K2034" s="108">
        <v>794859</v>
      </c>
      <c r="L2034" s="108">
        <v>37584151</v>
      </c>
      <c r="M2034" s="108">
        <v>27376101</v>
      </c>
      <c r="N2034" s="67"/>
      <c r="O2034" s="67">
        <v>21111445</v>
      </c>
      <c r="P2034" s="108">
        <v>2094213</v>
      </c>
      <c r="Q2034" s="108">
        <v>-5599726</v>
      </c>
      <c r="R2034" s="108">
        <v>47820034.158838607</v>
      </c>
      <c r="S2034" s="108">
        <v>42220308.158838607</v>
      </c>
      <c r="T2034" s="108">
        <v>674800</v>
      </c>
      <c r="U2034" s="201"/>
      <c r="V2034" s="108"/>
      <c r="W2034" s="108">
        <v>17861468</v>
      </c>
      <c r="X2034" s="40">
        <v>45329</v>
      </c>
      <c r="Y2034" s="10" t="s">
        <v>5444</v>
      </c>
    </row>
    <row r="2035" spans="1:25" ht="14.4">
      <c r="A2035" s="95">
        <v>2023</v>
      </c>
      <c r="B2035" s="104" t="s">
        <v>5107</v>
      </c>
      <c r="C2035" s="95" t="s">
        <v>190</v>
      </c>
      <c r="D2035" s="95" t="s">
        <v>21</v>
      </c>
      <c r="E2035" s="96" t="s">
        <v>71</v>
      </c>
      <c r="F2035" s="96" t="s">
        <v>5667</v>
      </c>
      <c r="G2035" s="95" t="s">
        <v>20</v>
      </c>
      <c r="H2035" s="110">
        <v>610065</v>
      </c>
      <c r="I2035" s="116"/>
      <c r="J2035" s="110">
        <v>630046</v>
      </c>
      <c r="K2035" s="116"/>
      <c r="L2035" s="110">
        <v>644459</v>
      </c>
      <c r="M2035" s="110">
        <v>644459</v>
      </c>
      <c r="N2035" s="107"/>
      <c r="O2035" s="67">
        <v>1014296</v>
      </c>
      <c r="P2035" s="110">
        <v>269338</v>
      </c>
      <c r="Q2035" s="110">
        <v>-338467</v>
      </c>
      <c r="R2035" s="110">
        <v>1487552.9381965555</v>
      </c>
      <c r="S2035" s="110">
        <v>1149085.9381965555</v>
      </c>
      <c r="T2035" s="110">
        <v>49876</v>
      </c>
      <c r="U2035" s="198"/>
      <c r="V2035" s="109"/>
      <c r="W2035" s="110">
        <v>441783</v>
      </c>
      <c r="X2035" s="32">
        <v>45301</v>
      </c>
      <c r="Y2035" s="10" t="s">
        <v>60</v>
      </c>
    </row>
    <row r="2036" spans="1:25" ht="14.4">
      <c r="A2036" s="70">
        <v>2023</v>
      </c>
      <c r="B2036" s="70" t="s">
        <v>1873</v>
      </c>
      <c r="C2036" s="70" t="s">
        <v>53</v>
      </c>
      <c r="D2036" s="70" t="s">
        <v>21</v>
      </c>
      <c r="E2036" s="78" t="s">
        <v>134</v>
      </c>
      <c r="F2036" s="73">
        <v>39248</v>
      </c>
      <c r="G2036" s="70" t="s">
        <v>20</v>
      </c>
      <c r="H2036" s="108">
        <v>48123354</v>
      </c>
      <c r="I2036" s="108">
        <v>-3341</v>
      </c>
      <c r="J2036" s="108">
        <v>51604883</v>
      </c>
      <c r="K2036" s="108">
        <v>558777</v>
      </c>
      <c r="L2036" s="108">
        <v>63292381</v>
      </c>
      <c r="M2036" s="108">
        <v>53437325</v>
      </c>
      <c r="N2036" s="67"/>
      <c r="O2036" s="67">
        <v>53465143</v>
      </c>
      <c r="P2036" s="108">
        <v>7268628</v>
      </c>
      <c r="Q2036" s="108">
        <v>-11371523</v>
      </c>
      <c r="R2036" s="108">
        <v>45439465</v>
      </c>
      <c r="S2036" s="108">
        <v>34067942</v>
      </c>
      <c r="T2036" s="108">
        <v>1428531</v>
      </c>
      <c r="U2036" s="201"/>
      <c r="V2036" s="108">
        <v>1856547</v>
      </c>
      <c r="W2036" s="108">
        <v>45831379</v>
      </c>
      <c r="X2036" s="32">
        <v>45282</v>
      </c>
      <c r="Y2036" s="10" t="s">
        <v>60</v>
      </c>
    </row>
    <row r="2037" spans="1:25" ht="14.4">
      <c r="A2037" s="70">
        <v>2023</v>
      </c>
      <c r="B2037" s="70" t="s">
        <v>2146</v>
      </c>
      <c r="C2037" s="70" t="s">
        <v>53</v>
      </c>
      <c r="D2037" s="70" t="s">
        <v>21</v>
      </c>
      <c r="E2037" s="78" t="s">
        <v>134</v>
      </c>
      <c r="F2037" s="73" t="s">
        <v>5569</v>
      </c>
      <c r="G2037" s="70" t="s">
        <v>20</v>
      </c>
      <c r="H2037" s="108">
        <v>10879840</v>
      </c>
      <c r="I2037" s="108"/>
      <c r="J2037" s="108">
        <v>6653969</v>
      </c>
      <c r="K2037" s="108">
        <v>44574</v>
      </c>
      <c r="L2037" s="108">
        <v>10258685</v>
      </c>
      <c r="M2037" s="108">
        <v>7240954</v>
      </c>
      <c r="N2037" s="107"/>
      <c r="O2037" s="108">
        <v>10764357</v>
      </c>
      <c r="P2037" s="108">
        <v>456384</v>
      </c>
      <c r="Q2037" s="108">
        <v>-113760</v>
      </c>
      <c r="R2037" s="108">
        <v>487822</v>
      </c>
      <c r="S2037" s="108">
        <v>374062</v>
      </c>
      <c r="T2037" s="108">
        <v>80089</v>
      </c>
      <c r="U2037" s="201">
        <v>128398</v>
      </c>
      <c r="V2037" s="108">
        <v>145047</v>
      </c>
      <c r="W2037" s="108">
        <v>11159858</v>
      </c>
      <c r="X2037" s="40">
        <v>45351</v>
      </c>
      <c r="Y2037" s="10" t="s">
        <v>60</v>
      </c>
    </row>
    <row r="2038" spans="1:25" ht="14.4">
      <c r="A2038" s="95">
        <v>2023</v>
      </c>
      <c r="B2038" s="95" t="s">
        <v>5137</v>
      </c>
      <c r="C2038" s="95" t="s">
        <v>190</v>
      </c>
      <c r="D2038" s="95" t="s">
        <v>21</v>
      </c>
      <c r="E2038" s="96" t="s">
        <v>182</v>
      </c>
      <c r="F2038" s="96" t="s">
        <v>5668</v>
      </c>
      <c r="G2038" s="95" t="s">
        <v>20</v>
      </c>
      <c r="H2038" s="110">
        <v>812025</v>
      </c>
      <c r="I2038" s="109">
        <v>-14408</v>
      </c>
      <c r="J2038" s="110">
        <v>1160260</v>
      </c>
      <c r="K2038" s="116"/>
      <c r="L2038" s="110">
        <v>1672295</v>
      </c>
      <c r="M2038" s="110">
        <v>1296891</v>
      </c>
      <c r="N2038" s="67">
        <v>1229149</v>
      </c>
      <c r="O2038" s="107"/>
      <c r="P2038" s="110">
        <v>179106</v>
      </c>
      <c r="Q2038" s="110">
        <v>-827540</v>
      </c>
      <c r="R2038" s="109">
        <v>3514471.6171338516</v>
      </c>
      <c r="S2038" s="110">
        <v>2686931.6171338516</v>
      </c>
      <c r="T2038" s="110">
        <v>107855</v>
      </c>
      <c r="U2038" s="198"/>
      <c r="V2038" s="109"/>
      <c r="W2038" s="110">
        <v>84375</v>
      </c>
      <c r="X2038" s="32">
        <v>45300</v>
      </c>
      <c r="Y2038" s="10" t="s">
        <v>60</v>
      </c>
    </row>
    <row r="2039" spans="1:25" ht="14.4">
      <c r="A2039" s="70">
        <v>2023</v>
      </c>
      <c r="B2039" s="70" t="s">
        <v>5108</v>
      </c>
      <c r="C2039" s="70" t="s">
        <v>190</v>
      </c>
      <c r="D2039" s="70" t="s">
        <v>21</v>
      </c>
      <c r="E2039" s="88" t="s">
        <v>71</v>
      </c>
      <c r="F2039" s="85" t="s">
        <v>5503</v>
      </c>
      <c r="G2039" s="70" t="s">
        <v>20</v>
      </c>
      <c r="H2039" s="108">
        <v>1463715</v>
      </c>
      <c r="I2039" s="108">
        <v>-93350</v>
      </c>
      <c r="J2039" s="108">
        <v>4024128</v>
      </c>
      <c r="K2039" s="108">
        <v>5497897</v>
      </c>
      <c r="L2039" s="108">
        <v>5239383</v>
      </c>
      <c r="M2039" s="108">
        <v>4936907</v>
      </c>
      <c r="N2039" s="108"/>
      <c r="O2039" s="108">
        <v>2284537</v>
      </c>
      <c r="P2039" s="108">
        <v>645608</v>
      </c>
      <c r="Q2039" s="108">
        <v>-3495458</v>
      </c>
      <c r="R2039" s="108">
        <v>14668230</v>
      </c>
      <c r="S2039" s="108">
        <v>11172772</v>
      </c>
      <c r="T2039" s="108">
        <v>393461</v>
      </c>
      <c r="U2039" s="201"/>
      <c r="V2039" s="108">
        <v>140243</v>
      </c>
      <c r="W2039" s="108">
        <v>-1691105</v>
      </c>
      <c r="X2039" s="32">
        <v>45294</v>
      </c>
      <c r="Y2039" s="10" t="s">
        <v>60</v>
      </c>
    </row>
    <row r="2040" spans="1:25" ht="14.4">
      <c r="A2040" s="137">
        <v>2023</v>
      </c>
      <c r="B2040" s="141" t="s">
        <v>1669</v>
      </c>
      <c r="C2040" s="137" t="s">
        <v>55</v>
      </c>
      <c r="D2040" s="137" t="s">
        <v>21</v>
      </c>
      <c r="E2040" s="137" t="s">
        <v>147</v>
      </c>
      <c r="F2040" s="87" t="s">
        <v>57</v>
      </c>
      <c r="G2040" s="137" t="s">
        <v>20</v>
      </c>
      <c r="H2040" s="138">
        <v>67114401</v>
      </c>
      <c r="I2040" s="138">
        <v>-11136278</v>
      </c>
      <c r="J2040" s="138">
        <v>58937528</v>
      </c>
      <c r="K2040" s="138">
        <v>30501843</v>
      </c>
      <c r="L2040" s="138">
        <v>228180539</v>
      </c>
      <c r="M2040" s="138">
        <v>68554577</v>
      </c>
      <c r="N2040" s="138">
        <v>11932908</v>
      </c>
      <c r="O2040" s="138">
        <v>67025169</v>
      </c>
      <c r="P2040" s="138">
        <v>21575640</v>
      </c>
      <c r="Q2040" s="138">
        <v>-112290146</v>
      </c>
      <c r="R2040" s="138">
        <v>416623741</v>
      </c>
      <c r="S2040" s="138">
        <v>304333595</v>
      </c>
      <c r="T2040" s="138">
        <v>15056366</v>
      </c>
      <c r="U2040" s="201">
        <v>1888555</v>
      </c>
      <c r="V2040" s="138">
        <v>14139886</v>
      </c>
      <c r="W2040" s="108">
        <v>-14414955</v>
      </c>
      <c r="X2040" s="51">
        <v>45259</v>
      </c>
      <c r="Y2040" s="132" t="s">
        <v>60</v>
      </c>
    </row>
    <row r="2041" spans="1:25" ht="14.4">
      <c r="A2041" s="82">
        <v>2023</v>
      </c>
      <c r="B2041" s="70" t="s">
        <v>148</v>
      </c>
      <c r="C2041" s="70" t="s">
        <v>54</v>
      </c>
      <c r="D2041" s="70" t="s">
        <v>21</v>
      </c>
      <c r="E2041" s="72" t="s">
        <v>147</v>
      </c>
      <c r="F2041" s="72">
        <v>99036</v>
      </c>
      <c r="G2041" s="70" t="s">
        <v>20</v>
      </c>
      <c r="H2041" s="108"/>
      <c r="I2041" s="108"/>
      <c r="J2041" s="67">
        <v>2119209</v>
      </c>
      <c r="K2041" s="108">
        <v>25366</v>
      </c>
      <c r="L2041" s="108">
        <v>2100179</v>
      </c>
      <c r="M2041" s="67">
        <v>2100179</v>
      </c>
      <c r="N2041" s="108">
        <v>31096</v>
      </c>
      <c r="O2041" s="108">
        <v>990787</v>
      </c>
      <c r="P2041" s="67">
        <v>124564</v>
      </c>
      <c r="Q2041" s="108"/>
      <c r="R2041" s="108"/>
      <c r="S2041" s="108"/>
      <c r="T2041" s="108"/>
      <c r="U2041" s="201"/>
      <c r="V2041" s="108"/>
      <c r="W2041" s="108"/>
      <c r="X2041" s="13">
        <v>45266</v>
      </c>
      <c r="Y2041" s="10" t="s">
        <v>5444</v>
      </c>
    </row>
    <row r="2042" spans="1:25" ht="14.4">
      <c r="A2042" s="70">
        <v>2023</v>
      </c>
      <c r="B2042" s="71" t="s">
        <v>1034</v>
      </c>
      <c r="C2042" s="70" t="s">
        <v>190</v>
      </c>
      <c r="D2042" s="70" t="s">
        <v>21</v>
      </c>
      <c r="E2042" s="72" t="s">
        <v>147</v>
      </c>
      <c r="F2042" s="73" t="s">
        <v>1033</v>
      </c>
      <c r="G2042" s="70" t="s">
        <v>20</v>
      </c>
      <c r="H2042" s="108">
        <v>7298009</v>
      </c>
      <c r="I2042" s="108">
        <v>-205136</v>
      </c>
      <c r="J2042" s="108">
        <v>15212704</v>
      </c>
      <c r="K2042" s="108">
        <v>170241</v>
      </c>
      <c r="L2042" s="108">
        <v>30055231</v>
      </c>
      <c r="M2042" s="108">
        <v>16418613</v>
      </c>
      <c r="N2042" s="67"/>
      <c r="O2042" s="67">
        <v>10391412</v>
      </c>
      <c r="P2042" s="108">
        <v>2081797</v>
      </c>
      <c r="Q2042" s="108">
        <v>-14903933</v>
      </c>
      <c r="R2042" s="108">
        <v>55198961.885303646</v>
      </c>
      <c r="S2042" s="108">
        <v>40295028.885303646</v>
      </c>
      <c r="T2042" s="108">
        <v>1833429</v>
      </c>
      <c r="U2042" s="201"/>
      <c r="V2042" s="108"/>
      <c r="W2042" s="108">
        <v>-2404674</v>
      </c>
      <c r="X2042" s="13">
        <v>45274</v>
      </c>
      <c r="Y2042" s="10" t="s">
        <v>60</v>
      </c>
    </row>
    <row r="2043" spans="1:25" ht="14.4">
      <c r="A2043" s="95">
        <v>2023</v>
      </c>
      <c r="B2043" s="95" t="s">
        <v>5007</v>
      </c>
      <c r="C2043" s="95" t="s">
        <v>190</v>
      </c>
      <c r="D2043" s="95" t="s">
        <v>21</v>
      </c>
      <c r="E2043" s="96" t="s">
        <v>47</v>
      </c>
      <c r="F2043" s="96" t="s">
        <v>5669</v>
      </c>
      <c r="G2043" s="95" t="s">
        <v>20</v>
      </c>
      <c r="H2043" s="110">
        <v>1490612</v>
      </c>
      <c r="I2043" s="110">
        <v>-26790</v>
      </c>
      <c r="J2043" s="110">
        <v>2577526</v>
      </c>
      <c r="K2043" s="110"/>
      <c r="L2043" s="110">
        <v>3295084</v>
      </c>
      <c r="M2043" s="110">
        <v>3149621</v>
      </c>
      <c r="N2043" s="67"/>
      <c r="O2043" s="67">
        <v>2463506</v>
      </c>
      <c r="P2043" s="110">
        <v>644119</v>
      </c>
      <c r="Q2043" s="110">
        <v>-1459099</v>
      </c>
      <c r="R2043" s="110">
        <v>6423755.1077920254</v>
      </c>
      <c r="S2043" s="110">
        <v>4964656.1077920254</v>
      </c>
      <c r="T2043" s="110">
        <v>248383</v>
      </c>
      <c r="U2043" s="198"/>
      <c r="V2043" s="110">
        <v>143049</v>
      </c>
      <c r="W2043" s="110">
        <v>262342</v>
      </c>
      <c r="X2043" s="40">
        <v>45348</v>
      </c>
      <c r="Y2043" s="10" t="s">
        <v>60</v>
      </c>
    </row>
    <row r="2044" spans="1:25" ht="14.4">
      <c r="A2044" s="70">
        <v>2023</v>
      </c>
      <c r="B2044" s="171" t="s">
        <v>1872</v>
      </c>
      <c r="C2044" s="70" t="s">
        <v>53</v>
      </c>
      <c r="D2044" s="70" t="s">
        <v>21</v>
      </c>
      <c r="E2044" s="78" t="s">
        <v>63</v>
      </c>
      <c r="F2044" s="73">
        <v>39486</v>
      </c>
      <c r="G2044" s="70" t="s">
        <v>20</v>
      </c>
      <c r="H2044" s="108">
        <v>18235539</v>
      </c>
      <c r="I2044" s="108">
        <v>-492035</v>
      </c>
      <c r="J2044" s="108">
        <v>57552726</v>
      </c>
      <c r="K2044" s="108">
        <v>209810740</v>
      </c>
      <c r="L2044" s="108">
        <v>117120415</v>
      </c>
      <c r="M2044" s="108">
        <v>58648834</v>
      </c>
      <c r="N2044" s="107"/>
      <c r="O2044" s="108">
        <v>20606550</v>
      </c>
      <c r="P2044" s="108">
        <v>7015223</v>
      </c>
      <c r="Q2044" s="108">
        <v>-14625483</v>
      </c>
      <c r="R2044" s="108">
        <v>56930646</v>
      </c>
      <c r="S2044" s="108">
        <v>42305163</v>
      </c>
      <c r="T2044" s="108">
        <v>2014941</v>
      </c>
      <c r="U2044" s="201"/>
      <c r="V2044" s="108">
        <v>21852599</v>
      </c>
      <c r="W2044" s="108">
        <v>-180304336</v>
      </c>
      <c r="X2044" s="13">
        <v>45320</v>
      </c>
      <c r="Y2044" s="10" t="s">
        <v>5444</v>
      </c>
    </row>
    <row r="2045" spans="1:25" ht="14.4">
      <c r="A2045" s="137">
        <v>2023</v>
      </c>
      <c r="B2045" s="141" t="s">
        <v>1032</v>
      </c>
      <c r="C2045" s="137" t="s">
        <v>190</v>
      </c>
      <c r="D2045" s="137" t="s">
        <v>21</v>
      </c>
      <c r="E2045" s="137" t="s">
        <v>63</v>
      </c>
      <c r="F2045" s="87" t="s">
        <v>1031</v>
      </c>
      <c r="G2045" s="137" t="s">
        <v>20</v>
      </c>
      <c r="H2045" s="138">
        <v>88561881</v>
      </c>
      <c r="I2045" s="138">
        <v>-2140</v>
      </c>
      <c r="J2045" s="138">
        <v>319392044</v>
      </c>
      <c r="K2045" s="138">
        <v>107274427</v>
      </c>
      <c r="L2045" s="138">
        <v>412253125</v>
      </c>
      <c r="M2045" s="138">
        <v>378435808</v>
      </c>
      <c r="N2045" s="138"/>
      <c r="O2045" s="138">
        <v>159733513</v>
      </c>
      <c r="P2045" s="138">
        <v>25886592</v>
      </c>
      <c r="Q2045" s="138">
        <v>-235251859</v>
      </c>
      <c r="R2045" s="138">
        <v>1074404573</v>
      </c>
      <c r="S2045" s="138">
        <v>839152714</v>
      </c>
      <c r="T2045" s="138">
        <v>40214135</v>
      </c>
      <c r="U2045" s="201">
        <v>-9964.4749356053089</v>
      </c>
      <c r="V2045" s="138">
        <v>34706201.525064394</v>
      </c>
      <c r="W2045" s="108">
        <v>-101229561</v>
      </c>
      <c r="X2045" s="51">
        <v>45275</v>
      </c>
      <c r="Y2045" s="132" t="s">
        <v>5444</v>
      </c>
    </row>
    <row r="2046" spans="1:25" ht="14.4">
      <c r="A2046" s="137">
        <v>2023</v>
      </c>
      <c r="B2046" s="137" t="s">
        <v>1871</v>
      </c>
      <c r="C2046" s="137" t="s">
        <v>53</v>
      </c>
      <c r="D2046" s="137" t="s">
        <v>21</v>
      </c>
      <c r="E2046" s="76" t="s">
        <v>134</v>
      </c>
      <c r="F2046" s="87">
        <v>39496</v>
      </c>
      <c r="G2046" s="137" t="s">
        <v>20</v>
      </c>
      <c r="H2046" s="138">
        <v>107821803</v>
      </c>
      <c r="I2046" s="138"/>
      <c r="J2046" s="138">
        <v>54960565</v>
      </c>
      <c r="K2046" s="138">
        <v>1076530</v>
      </c>
      <c r="L2046" s="138">
        <v>94178917</v>
      </c>
      <c r="M2046" s="138">
        <v>72778897</v>
      </c>
      <c r="N2046" s="138"/>
      <c r="O2046" s="138">
        <v>111707421</v>
      </c>
      <c r="P2046" s="138">
        <v>6492586</v>
      </c>
      <c r="Q2046" s="138">
        <v>-2208314</v>
      </c>
      <c r="R2046" s="138">
        <v>40819112.754158936</v>
      </c>
      <c r="S2046" s="138">
        <v>38610798.754158936</v>
      </c>
      <c r="T2046" s="138">
        <v>791987</v>
      </c>
      <c r="U2046" s="201">
        <v>518099</v>
      </c>
      <c r="V2046" s="138">
        <v>788698</v>
      </c>
      <c r="W2046" s="108">
        <v>111333965</v>
      </c>
      <c r="X2046" s="150">
        <v>45365</v>
      </c>
      <c r="Y2046" s="132" t="s">
        <v>60</v>
      </c>
    </row>
    <row r="2047" spans="1:25" ht="14.4">
      <c r="A2047" s="137">
        <v>2023</v>
      </c>
      <c r="B2047" s="137" t="s">
        <v>4990</v>
      </c>
      <c r="C2047" s="137" t="s">
        <v>190</v>
      </c>
      <c r="D2047" s="137" t="s">
        <v>21</v>
      </c>
      <c r="E2047" s="76" t="s">
        <v>74</v>
      </c>
      <c r="F2047" s="87" t="s">
        <v>5428</v>
      </c>
      <c r="G2047" s="137" t="s">
        <v>20</v>
      </c>
      <c r="H2047" s="138">
        <v>4960468</v>
      </c>
      <c r="I2047" s="138"/>
      <c r="J2047" s="138">
        <v>61551760</v>
      </c>
      <c r="K2047" s="138">
        <v>99564200</v>
      </c>
      <c r="L2047" s="138">
        <v>71952461</v>
      </c>
      <c r="M2047" s="138">
        <v>63830343</v>
      </c>
      <c r="N2047" s="138">
        <v>9298326</v>
      </c>
      <c r="O2047" s="138"/>
      <c r="P2047" s="138">
        <v>3620148</v>
      </c>
      <c r="Q2047" s="138">
        <v>-44421255</v>
      </c>
      <c r="R2047" s="138">
        <v>199529006</v>
      </c>
      <c r="S2047" s="138">
        <v>155107751</v>
      </c>
      <c r="T2047" s="138">
        <v>6794547</v>
      </c>
      <c r="U2047" s="201"/>
      <c r="V2047" s="138"/>
      <c r="W2047" s="108">
        <v>-33822990</v>
      </c>
      <c r="X2047" s="155">
        <v>45349</v>
      </c>
      <c r="Y2047" s="132" t="s">
        <v>60</v>
      </c>
    </row>
    <row r="2048" spans="1:25" ht="14.4">
      <c r="A2048" s="70">
        <v>2023</v>
      </c>
      <c r="B2048" s="70" t="s">
        <v>1870</v>
      </c>
      <c r="C2048" s="70" t="s">
        <v>53</v>
      </c>
      <c r="D2048" s="70" t="s">
        <v>21</v>
      </c>
      <c r="E2048" s="78" t="s">
        <v>147</v>
      </c>
      <c r="F2048" s="73">
        <v>39710</v>
      </c>
      <c r="G2048" s="70" t="s">
        <v>20</v>
      </c>
      <c r="H2048" s="108">
        <v>6418607</v>
      </c>
      <c r="I2048" s="108">
        <v>-24259</v>
      </c>
      <c r="J2048" s="108">
        <v>6434888</v>
      </c>
      <c r="K2048" s="108">
        <v>29408182</v>
      </c>
      <c r="L2048" s="108">
        <v>17531795</v>
      </c>
      <c r="M2048" s="108">
        <v>6618354</v>
      </c>
      <c r="N2048" s="107"/>
      <c r="O2048" s="108">
        <v>4339761</v>
      </c>
      <c r="P2048" s="108">
        <v>994105</v>
      </c>
      <c r="Q2048" s="108">
        <v>-4576120</v>
      </c>
      <c r="R2048" s="108">
        <v>38561742.281714261</v>
      </c>
      <c r="S2048" s="108">
        <v>33985622.281714261</v>
      </c>
      <c r="T2048" s="108">
        <v>612571</v>
      </c>
      <c r="U2048" s="201"/>
      <c r="V2048" s="108">
        <v>4609487</v>
      </c>
      <c r="W2048" s="108">
        <v>460318</v>
      </c>
      <c r="X2048" s="40">
        <v>45301</v>
      </c>
      <c r="Y2048" s="10" t="s">
        <v>60</v>
      </c>
    </row>
    <row r="2049" spans="1:25" ht="14.4">
      <c r="A2049" s="95">
        <v>2023</v>
      </c>
      <c r="B2049" s="86" t="s">
        <v>1030</v>
      </c>
      <c r="C2049" s="95" t="s">
        <v>190</v>
      </c>
      <c r="D2049" s="95" t="s">
        <v>21</v>
      </c>
      <c r="E2049" s="96" t="s">
        <v>147</v>
      </c>
      <c r="F2049" s="99" t="s">
        <v>1029</v>
      </c>
      <c r="G2049" s="95" t="s">
        <v>20</v>
      </c>
      <c r="H2049" s="109">
        <v>3870306</v>
      </c>
      <c r="I2049" s="109"/>
      <c r="J2049" s="109">
        <v>24845012</v>
      </c>
      <c r="K2049" s="109">
        <v>18262346</v>
      </c>
      <c r="L2049" s="109">
        <v>31572865</v>
      </c>
      <c r="M2049" s="109">
        <v>28933877</v>
      </c>
      <c r="N2049" s="107"/>
      <c r="O2049" s="108">
        <v>12067023</v>
      </c>
      <c r="P2049" s="109">
        <v>2269600</v>
      </c>
      <c r="Q2049" s="109">
        <v>-15580984</v>
      </c>
      <c r="R2049" s="109">
        <v>68199093</v>
      </c>
      <c r="S2049" s="109">
        <v>52618109</v>
      </c>
      <c r="T2049" s="109">
        <v>2526988</v>
      </c>
      <c r="U2049" s="198"/>
      <c r="V2049" s="109">
        <v>771285</v>
      </c>
      <c r="W2049" s="169">
        <v>-10385232</v>
      </c>
      <c r="X2049" s="32">
        <v>45302</v>
      </c>
      <c r="Y2049" s="10" t="s">
        <v>5444</v>
      </c>
    </row>
    <row r="2050" spans="1:25" ht="14.4">
      <c r="A2050" s="95">
        <v>2023</v>
      </c>
      <c r="B2050" s="95" t="s">
        <v>5270</v>
      </c>
      <c r="C2050" s="95" t="s">
        <v>190</v>
      </c>
      <c r="D2050" s="95" t="s">
        <v>21</v>
      </c>
      <c r="E2050" s="96" t="s">
        <v>98</v>
      </c>
      <c r="F2050" s="96" t="s">
        <v>5670</v>
      </c>
      <c r="G2050" s="95" t="s">
        <v>20</v>
      </c>
      <c r="H2050" s="110">
        <v>459322</v>
      </c>
      <c r="I2050" s="116"/>
      <c r="J2050" s="110">
        <v>2954937</v>
      </c>
      <c r="K2050" s="116"/>
      <c r="L2050" s="110">
        <v>3009517</v>
      </c>
      <c r="M2050" s="110">
        <v>2922993</v>
      </c>
      <c r="N2050" s="67">
        <v>415696</v>
      </c>
      <c r="O2050" s="107"/>
      <c r="P2050" s="110">
        <v>101185</v>
      </c>
      <c r="Q2050" s="110">
        <v>-1462998</v>
      </c>
      <c r="R2050" s="110">
        <v>6367273.9783856813</v>
      </c>
      <c r="S2050" s="110">
        <v>4904275.9783856813</v>
      </c>
      <c r="T2050" s="110">
        <v>226914</v>
      </c>
      <c r="U2050" s="198"/>
      <c r="V2050" s="109"/>
      <c r="W2050" s="110">
        <v>-697496</v>
      </c>
      <c r="X2050" s="32">
        <v>45358</v>
      </c>
      <c r="Y2050" s="10" t="s">
        <v>5444</v>
      </c>
    </row>
    <row r="2051" spans="1:25" ht="14.4">
      <c r="A2051" s="95">
        <v>2023</v>
      </c>
      <c r="B2051" s="86" t="s">
        <v>1028</v>
      </c>
      <c r="C2051" s="95" t="s">
        <v>190</v>
      </c>
      <c r="D2051" s="95" t="s">
        <v>21</v>
      </c>
      <c r="E2051" s="101" t="s">
        <v>253</v>
      </c>
      <c r="F2051" s="99" t="s">
        <v>1027</v>
      </c>
      <c r="G2051" s="95" t="s">
        <v>20</v>
      </c>
      <c r="H2051" s="109">
        <v>6334866</v>
      </c>
      <c r="I2051" s="110">
        <v>-108724</v>
      </c>
      <c r="J2051" s="110">
        <v>5299056</v>
      </c>
      <c r="K2051" s="110">
        <v>85292</v>
      </c>
      <c r="L2051" s="109">
        <v>7193105</v>
      </c>
      <c r="M2051" s="110">
        <v>6869594</v>
      </c>
      <c r="N2051" s="108"/>
      <c r="O2051" s="67">
        <v>8101109</v>
      </c>
      <c r="P2051" s="110">
        <v>568197</v>
      </c>
      <c r="Q2051" s="109">
        <v>-3330192</v>
      </c>
      <c r="R2051" s="109">
        <v>14321525</v>
      </c>
      <c r="S2051" s="109">
        <v>10991333</v>
      </c>
      <c r="T2051" s="109">
        <v>485298</v>
      </c>
      <c r="U2051" s="198">
        <v>-111</v>
      </c>
      <c r="V2051" s="109">
        <v>194998</v>
      </c>
      <c r="W2051" s="110">
        <v>4437749</v>
      </c>
      <c r="X2051" s="39">
        <v>45328</v>
      </c>
      <c r="Y2051" s="10" t="s">
        <v>60</v>
      </c>
    </row>
    <row r="2052" spans="1:25" ht="14.4">
      <c r="A2052" s="137">
        <v>2023</v>
      </c>
      <c r="B2052" s="141" t="s">
        <v>1026</v>
      </c>
      <c r="C2052" s="137" t="s">
        <v>190</v>
      </c>
      <c r="D2052" s="137" t="s">
        <v>21</v>
      </c>
      <c r="E2052" s="76" t="s">
        <v>151</v>
      </c>
      <c r="F2052" s="87" t="s">
        <v>1025</v>
      </c>
      <c r="G2052" s="137" t="s">
        <v>20</v>
      </c>
      <c r="H2052" s="138">
        <v>4820023</v>
      </c>
      <c r="I2052" s="138"/>
      <c r="J2052" s="138">
        <v>22205776</v>
      </c>
      <c r="K2052" s="138">
        <v>19568840</v>
      </c>
      <c r="L2052" s="138">
        <v>34314693</v>
      </c>
      <c r="M2052" s="138">
        <v>29438262</v>
      </c>
      <c r="N2052" s="138">
        <v>6116539</v>
      </c>
      <c r="O2052" s="138"/>
      <c r="P2052" s="138">
        <v>5537470</v>
      </c>
      <c r="Q2052" s="138">
        <v>-11246000</v>
      </c>
      <c r="R2052" s="138">
        <v>59574725</v>
      </c>
      <c r="S2052" s="138">
        <v>48328725</v>
      </c>
      <c r="T2052" s="138">
        <v>1574607</v>
      </c>
      <c r="U2052" s="201"/>
      <c r="V2052" s="138">
        <v>3114779</v>
      </c>
      <c r="W2052" s="108">
        <v>-7301361</v>
      </c>
      <c r="X2052" s="150">
        <v>45324</v>
      </c>
      <c r="Y2052" s="132" t="s">
        <v>60</v>
      </c>
    </row>
    <row r="2053" spans="1:25" ht="14.4">
      <c r="A2053" s="143">
        <v>2023</v>
      </c>
      <c r="B2053" s="152" t="s">
        <v>1024</v>
      </c>
      <c r="C2053" s="143" t="s">
        <v>190</v>
      </c>
      <c r="D2053" s="143" t="s">
        <v>21</v>
      </c>
      <c r="E2053" s="156" t="s">
        <v>28</v>
      </c>
      <c r="F2053" s="144" t="s">
        <v>1023</v>
      </c>
      <c r="G2053" s="143" t="s">
        <v>20</v>
      </c>
      <c r="H2053" s="145">
        <v>8595827</v>
      </c>
      <c r="I2053" s="153">
        <v>-1777756</v>
      </c>
      <c r="J2053" s="153">
        <v>75135584</v>
      </c>
      <c r="K2053" s="145">
        <v>84864363</v>
      </c>
      <c r="L2053" s="145">
        <v>96183222</v>
      </c>
      <c r="M2053" s="153">
        <v>81704846</v>
      </c>
      <c r="N2053" s="139"/>
      <c r="O2053" s="142">
        <v>19333679</v>
      </c>
      <c r="P2053" s="153">
        <v>8577677</v>
      </c>
      <c r="Q2053" s="145">
        <v>-45019441</v>
      </c>
      <c r="R2053" s="145">
        <v>200544395</v>
      </c>
      <c r="S2053" s="145">
        <v>155524954</v>
      </c>
      <c r="T2053" s="145">
        <v>7807857</v>
      </c>
      <c r="U2053" s="205">
        <v>828530</v>
      </c>
      <c r="V2053" s="153">
        <v>12147995</v>
      </c>
      <c r="W2053" s="110">
        <v>-51916001</v>
      </c>
      <c r="X2053" s="150">
        <v>45303</v>
      </c>
      <c r="Y2053" s="132" t="s">
        <v>60</v>
      </c>
    </row>
    <row r="2054" spans="1:25" ht="14.4">
      <c r="A2054" s="70">
        <v>2023</v>
      </c>
      <c r="B2054" s="70" t="s">
        <v>1869</v>
      </c>
      <c r="C2054" s="70" t="s">
        <v>53</v>
      </c>
      <c r="D2054" s="70" t="s">
        <v>21</v>
      </c>
      <c r="E2054" s="78" t="s">
        <v>34</v>
      </c>
      <c r="F2054" s="73">
        <v>39892</v>
      </c>
      <c r="G2054" s="70" t="s">
        <v>20</v>
      </c>
      <c r="H2054" s="108">
        <v>70543413</v>
      </c>
      <c r="I2054" s="108">
        <v>-1188268</v>
      </c>
      <c r="J2054" s="108">
        <v>61625767</v>
      </c>
      <c r="K2054" s="108">
        <v>6956088</v>
      </c>
      <c r="L2054" s="108">
        <v>106774177</v>
      </c>
      <c r="M2054" s="108">
        <v>75415791</v>
      </c>
      <c r="N2054" s="67"/>
      <c r="O2054" s="67">
        <v>68501459</v>
      </c>
      <c r="P2054" s="108">
        <v>6132905</v>
      </c>
      <c r="Q2054" s="108">
        <v>-42154645</v>
      </c>
      <c r="R2054" s="108">
        <v>184772819</v>
      </c>
      <c r="S2054" s="108">
        <v>142618174</v>
      </c>
      <c r="T2054" s="108">
        <v>5060486</v>
      </c>
      <c r="U2054" s="201">
        <v>11565062</v>
      </c>
      <c r="V2054" s="108">
        <v>12415718</v>
      </c>
      <c r="W2054" s="108">
        <v>55003027</v>
      </c>
      <c r="X2054" s="42">
        <v>45352</v>
      </c>
      <c r="Y2054" s="10" t="s">
        <v>60</v>
      </c>
    </row>
    <row r="2055" spans="1:25" ht="14.4">
      <c r="A2055" s="137">
        <v>2023</v>
      </c>
      <c r="B2055" s="141" t="s">
        <v>1022</v>
      </c>
      <c r="C2055" s="137" t="s">
        <v>190</v>
      </c>
      <c r="D2055" s="137" t="s">
        <v>21</v>
      </c>
      <c r="E2055" s="76" t="s">
        <v>109</v>
      </c>
      <c r="F2055" s="87" t="s">
        <v>1021</v>
      </c>
      <c r="G2055" s="137" t="s">
        <v>20</v>
      </c>
      <c r="H2055" s="138">
        <v>15491873</v>
      </c>
      <c r="I2055" s="138">
        <v>-50000</v>
      </c>
      <c r="J2055" s="138">
        <v>83513757</v>
      </c>
      <c r="K2055" s="138">
        <v>269562987</v>
      </c>
      <c r="L2055" s="138">
        <v>144258332</v>
      </c>
      <c r="M2055" s="138">
        <v>102124178</v>
      </c>
      <c r="N2055" s="142"/>
      <c r="O2055" s="142">
        <v>35963386</v>
      </c>
      <c r="P2055" s="138">
        <v>4579227</v>
      </c>
      <c r="Q2055" s="138">
        <v>-56632156</v>
      </c>
      <c r="R2055" s="138">
        <v>266407500.88065386</v>
      </c>
      <c r="S2055" s="138">
        <v>209775344.88065386</v>
      </c>
      <c r="T2055" s="138">
        <v>9185869</v>
      </c>
      <c r="U2055" s="201"/>
      <c r="V2055" s="138">
        <v>2656660</v>
      </c>
      <c r="W2055" s="108">
        <v>-34120027</v>
      </c>
      <c r="X2055" s="51">
        <v>45268</v>
      </c>
      <c r="Y2055" s="132" t="s">
        <v>60</v>
      </c>
    </row>
    <row r="2056" spans="1:25" ht="14.4">
      <c r="A2056" s="70">
        <v>2023</v>
      </c>
      <c r="B2056" s="71" t="s">
        <v>1020</v>
      </c>
      <c r="C2056" s="70" t="s">
        <v>190</v>
      </c>
      <c r="D2056" s="70" t="s">
        <v>21</v>
      </c>
      <c r="E2056" s="72" t="s">
        <v>151</v>
      </c>
      <c r="F2056" s="73" t="s">
        <v>1019</v>
      </c>
      <c r="G2056" s="70" t="s">
        <v>20</v>
      </c>
      <c r="H2056" s="108">
        <v>42181027</v>
      </c>
      <c r="I2056" s="108"/>
      <c r="J2056" s="108">
        <v>51784504</v>
      </c>
      <c r="K2056" s="108">
        <v>8733662</v>
      </c>
      <c r="L2056" s="108">
        <v>74178838</v>
      </c>
      <c r="M2056" s="108">
        <v>67585235</v>
      </c>
      <c r="N2056" s="108">
        <v>58311517</v>
      </c>
      <c r="O2056" s="108"/>
      <c r="P2056" s="108">
        <v>10677185</v>
      </c>
      <c r="Q2056" s="108">
        <v>-35323235</v>
      </c>
      <c r="R2056" s="108">
        <v>150878273</v>
      </c>
      <c r="S2056" s="108">
        <v>115555038</v>
      </c>
      <c r="T2056" s="108">
        <v>6710874</v>
      </c>
      <c r="U2056" s="201">
        <v>1143</v>
      </c>
      <c r="V2056" s="108">
        <v>29230450</v>
      </c>
      <c r="W2056" s="108">
        <v>-3674749</v>
      </c>
      <c r="X2056" s="32">
        <v>45275</v>
      </c>
      <c r="Y2056" s="10" t="s">
        <v>5444</v>
      </c>
    </row>
    <row r="2057" spans="1:25" ht="14.4">
      <c r="A2057" s="147">
        <v>2023</v>
      </c>
      <c r="B2057" s="137" t="s">
        <v>1868</v>
      </c>
      <c r="C2057" s="137" t="s">
        <v>53</v>
      </c>
      <c r="D2057" s="137" t="s">
        <v>21</v>
      </c>
      <c r="E2057" s="76" t="s">
        <v>34</v>
      </c>
      <c r="F2057" s="137">
        <v>40130</v>
      </c>
      <c r="G2057" s="137" t="s">
        <v>20</v>
      </c>
      <c r="H2057" s="138">
        <v>91578932</v>
      </c>
      <c r="I2057" s="142">
        <v>-5164867</v>
      </c>
      <c r="J2057" s="142">
        <v>125804127</v>
      </c>
      <c r="K2057" s="142">
        <v>102056343</v>
      </c>
      <c r="L2057" s="138">
        <v>266399486</v>
      </c>
      <c r="M2057" s="142">
        <v>112402737</v>
      </c>
      <c r="N2057" s="139"/>
      <c r="O2057" s="142">
        <v>61567028</v>
      </c>
      <c r="P2057" s="142">
        <v>25658641</v>
      </c>
      <c r="Q2057" s="138">
        <v>-73211155</v>
      </c>
      <c r="R2057" s="138">
        <v>230655898</v>
      </c>
      <c r="S2057" s="138">
        <v>157444743</v>
      </c>
      <c r="T2057" s="138">
        <v>8866595</v>
      </c>
      <c r="U2057" s="202">
        <v>14200195</v>
      </c>
      <c r="V2057" s="142">
        <v>22983928</v>
      </c>
      <c r="W2057" s="67">
        <v>52069445</v>
      </c>
      <c r="X2057" s="51">
        <v>45264</v>
      </c>
      <c r="Y2057" s="132" t="s">
        <v>5444</v>
      </c>
    </row>
    <row r="2058" spans="1:25" ht="14.4">
      <c r="A2058" s="70">
        <v>2023</v>
      </c>
      <c r="B2058" s="71" t="s">
        <v>1018</v>
      </c>
      <c r="C2058" s="70" t="s">
        <v>190</v>
      </c>
      <c r="D2058" s="70" t="s">
        <v>21</v>
      </c>
      <c r="E2058" s="78" t="s">
        <v>34</v>
      </c>
      <c r="F2058" s="73" t="s">
        <v>1017</v>
      </c>
      <c r="G2058" s="70" t="s">
        <v>20</v>
      </c>
      <c r="H2058" s="108">
        <v>64593674</v>
      </c>
      <c r="I2058" s="108">
        <v>-2303602</v>
      </c>
      <c r="J2058" s="108">
        <v>249912604</v>
      </c>
      <c r="K2058" s="108">
        <v>96627945</v>
      </c>
      <c r="L2058" s="108">
        <v>342624396</v>
      </c>
      <c r="M2058" s="108">
        <v>322787255</v>
      </c>
      <c r="N2058" s="67"/>
      <c r="O2058" s="67">
        <v>137790893</v>
      </c>
      <c r="P2058" s="108">
        <v>21040206</v>
      </c>
      <c r="Q2058" s="108">
        <v>-168521903</v>
      </c>
      <c r="R2058" s="108">
        <v>742418728.79385662</v>
      </c>
      <c r="S2058" s="108">
        <v>573896825.79385662</v>
      </c>
      <c r="T2058" s="108">
        <v>26409692</v>
      </c>
      <c r="U2058" s="201"/>
      <c r="V2058" s="108">
        <v>50743435</v>
      </c>
      <c r="W2058" s="108">
        <v>-123854599</v>
      </c>
      <c r="X2058" s="32">
        <v>45307</v>
      </c>
      <c r="Y2058" s="10" t="s">
        <v>60</v>
      </c>
    </row>
    <row r="2059" spans="1:25" ht="14.4">
      <c r="A2059" s="70">
        <v>2023</v>
      </c>
      <c r="B2059" s="70" t="s">
        <v>1867</v>
      </c>
      <c r="C2059" s="70" t="s">
        <v>53</v>
      </c>
      <c r="D2059" s="70" t="s">
        <v>21</v>
      </c>
      <c r="E2059" s="78" t="s">
        <v>71</v>
      </c>
      <c r="F2059" s="73">
        <v>40438</v>
      </c>
      <c r="G2059" s="70" t="s">
        <v>20</v>
      </c>
      <c r="H2059" s="108">
        <v>20180580</v>
      </c>
      <c r="I2059" s="108">
        <v>-2594125</v>
      </c>
      <c r="J2059" s="108">
        <v>19723835</v>
      </c>
      <c r="K2059" s="108">
        <v>41352537</v>
      </c>
      <c r="L2059" s="108">
        <v>32671406</v>
      </c>
      <c r="M2059" s="108">
        <v>22817469</v>
      </c>
      <c r="N2059" s="107"/>
      <c r="O2059" s="67">
        <v>22902826</v>
      </c>
      <c r="P2059" s="108">
        <v>5058401</v>
      </c>
      <c r="Q2059" s="108">
        <v>-3215021</v>
      </c>
      <c r="R2059" s="108">
        <v>13786539.451114925</v>
      </c>
      <c r="S2059" s="108">
        <v>10571518.451114925</v>
      </c>
      <c r="T2059" s="108">
        <v>421265</v>
      </c>
      <c r="U2059" s="201">
        <v>703352</v>
      </c>
      <c r="V2059" s="108">
        <v>8549445</v>
      </c>
      <c r="W2059" s="108">
        <v>-6894477</v>
      </c>
      <c r="X2059" s="13">
        <v>45266</v>
      </c>
      <c r="Y2059" s="10" t="s">
        <v>5444</v>
      </c>
    </row>
    <row r="2060" spans="1:25" ht="14.4">
      <c r="A2060" s="137">
        <v>2023</v>
      </c>
      <c r="B2060" s="141" t="s">
        <v>1016</v>
      </c>
      <c r="C2060" s="137" t="s">
        <v>190</v>
      </c>
      <c r="D2060" s="137" t="s">
        <v>21</v>
      </c>
      <c r="E2060" s="76" t="s">
        <v>71</v>
      </c>
      <c r="F2060" s="87" t="s">
        <v>1015</v>
      </c>
      <c r="G2060" s="137" t="s">
        <v>20</v>
      </c>
      <c r="H2060" s="138">
        <v>11486556</v>
      </c>
      <c r="I2060" s="138"/>
      <c r="J2060" s="138">
        <v>21591375</v>
      </c>
      <c r="K2060" s="138">
        <v>55105425</v>
      </c>
      <c r="L2060" s="138">
        <v>29392139</v>
      </c>
      <c r="M2060" s="138">
        <v>25795997</v>
      </c>
      <c r="N2060" s="138"/>
      <c r="O2060" s="138">
        <v>10960881</v>
      </c>
      <c r="P2060" s="138">
        <v>1675065</v>
      </c>
      <c r="Q2060" s="138">
        <v>-16793356</v>
      </c>
      <c r="R2060" s="138">
        <v>76619045</v>
      </c>
      <c r="S2060" s="138">
        <v>59825689</v>
      </c>
      <c r="T2060" s="138">
        <v>2512319</v>
      </c>
      <c r="U2060" s="201">
        <v>-709</v>
      </c>
      <c r="V2060" s="138">
        <v>122080</v>
      </c>
      <c r="W2060" s="108">
        <v>-11765248</v>
      </c>
      <c r="X2060" s="149">
        <v>45351</v>
      </c>
      <c r="Y2060" s="132" t="s">
        <v>60</v>
      </c>
    </row>
    <row r="2061" spans="1:25" ht="14.4">
      <c r="A2061" s="70">
        <v>2023</v>
      </c>
      <c r="B2061" s="71" t="s">
        <v>1014</v>
      </c>
      <c r="C2061" s="70" t="s">
        <v>190</v>
      </c>
      <c r="D2061" s="70" t="s">
        <v>21</v>
      </c>
      <c r="E2061" s="72" t="s">
        <v>34</v>
      </c>
      <c r="F2061" s="73" t="s">
        <v>1013</v>
      </c>
      <c r="G2061" s="70" t="s">
        <v>20</v>
      </c>
      <c r="H2061" s="108">
        <v>36056914</v>
      </c>
      <c r="I2061" s="108">
        <v>-1250000</v>
      </c>
      <c r="J2061" s="108">
        <v>151014660</v>
      </c>
      <c r="K2061" s="108">
        <v>138181536</v>
      </c>
      <c r="L2061" s="108">
        <v>189477238</v>
      </c>
      <c r="M2061" s="108">
        <v>165615926</v>
      </c>
      <c r="N2061" s="108"/>
      <c r="O2061" s="67">
        <v>55527101</v>
      </c>
      <c r="P2061" s="108">
        <v>13340852</v>
      </c>
      <c r="Q2061" s="108">
        <v>-109472371</v>
      </c>
      <c r="R2061" s="108">
        <v>493399613.85964918</v>
      </c>
      <c r="S2061" s="108">
        <v>383927242.85964918</v>
      </c>
      <c r="T2061" s="108">
        <v>16996869</v>
      </c>
      <c r="U2061" s="201">
        <v>-4445</v>
      </c>
      <c r="V2061" s="108">
        <v>33415150</v>
      </c>
      <c r="W2061" s="108">
        <v>-135458714</v>
      </c>
      <c r="X2061" s="13">
        <v>45236</v>
      </c>
      <c r="Y2061" s="10" t="s">
        <v>60</v>
      </c>
    </row>
    <row r="2062" spans="1:25" ht="14.4">
      <c r="A2062" s="70">
        <v>2023</v>
      </c>
      <c r="B2062" s="71" t="s">
        <v>1012</v>
      </c>
      <c r="C2062" s="70" t="s">
        <v>190</v>
      </c>
      <c r="D2062" s="70" t="s">
        <v>21</v>
      </c>
      <c r="E2062" s="78" t="s">
        <v>368</v>
      </c>
      <c r="F2062" s="73" t="s">
        <v>1011</v>
      </c>
      <c r="G2062" s="70" t="s">
        <v>20</v>
      </c>
      <c r="H2062" s="108">
        <v>11797952</v>
      </c>
      <c r="I2062" s="108">
        <v>-935772</v>
      </c>
      <c r="J2062" s="108">
        <v>12946953</v>
      </c>
      <c r="K2062" s="108">
        <v>138320</v>
      </c>
      <c r="L2062" s="108">
        <v>20491839</v>
      </c>
      <c r="M2062" s="108">
        <v>15758890</v>
      </c>
      <c r="N2062" s="108">
        <v>13611257</v>
      </c>
      <c r="O2062" s="108"/>
      <c r="P2062" s="108">
        <v>3133137</v>
      </c>
      <c r="Q2062" s="108">
        <v>-7297371</v>
      </c>
      <c r="R2062" s="108">
        <v>-771951</v>
      </c>
      <c r="S2062" s="108">
        <v>-8069322</v>
      </c>
      <c r="T2062" s="108">
        <v>1060351</v>
      </c>
      <c r="U2062" s="201"/>
      <c r="V2062" s="108">
        <v>427300</v>
      </c>
      <c r="W2062" s="108">
        <v>5089061</v>
      </c>
      <c r="X2062" s="33">
        <v>45295</v>
      </c>
      <c r="Y2062" s="10" t="s">
        <v>5444</v>
      </c>
    </row>
    <row r="2063" spans="1:25" ht="14.4">
      <c r="A2063" s="70">
        <v>2023</v>
      </c>
      <c r="B2063" s="71" t="s">
        <v>1010</v>
      </c>
      <c r="C2063" s="70" t="s">
        <v>190</v>
      </c>
      <c r="D2063" s="70" t="s">
        <v>21</v>
      </c>
      <c r="E2063" s="72" t="s">
        <v>368</v>
      </c>
      <c r="F2063" s="73" t="s">
        <v>1009</v>
      </c>
      <c r="G2063" s="70" t="s">
        <v>20</v>
      </c>
      <c r="H2063" s="108">
        <v>3113079</v>
      </c>
      <c r="I2063" s="108">
        <v>-1031426</v>
      </c>
      <c r="J2063" s="108">
        <v>12580721</v>
      </c>
      <c r="K2063" s="108">
        <v>34742</v>
      </c>
      <c r="L2063" s="108">
        <v>15561673</v>
      </c>
      <c r="M2063" s="108">
        <v>14739323</v>
      </c>
      <c r="N2063" s="108"/>
      <c r="O2063" s="108">
        <v>5625562</v>
      </c>
      <c r="P2063" s="108">
        <v>2088639</v>
      </c>
      <c r="Q2063" s="108">
        <v>-8881885</v>
      </c>
      <c r="R2063" s="108">
        <v>38600542</v>
      </c>
      <c r="S2063" s="108">
        <v>29718657</v>
      </c>
      <c r="T2063" s="108">
        <v>1306260</v>
      </c>
      <c r="U2063" s="201">
        <v>1506567</v>
      </c>
      <c r="V2063" s="108">
        <v>878728</v>
      </c>
      <c r="W2063" s="108">
        <v>-1928386</v>
      </c>
      <c r="X2063" s="13">
        <v>45215</v>
      </c>
      <c r="Y2063" s="10" t="s">
        <v>5444</v>
      </c>
    </row>
    <row r="2064" spans="1:25" ht="14.4">
      <c r="A2064" s="95">
        <v>2023</v>
      </c>
      <c r="B2064" s="86" t="s">
        <v>1008</v>
      </c>
      <c r="C2064" s="95" t="s">
        <v>190</v>
      </c>
      <c r="D2064" s="95" t="s">
        <v>21</v>
      </c>
      <c r="E2064" s="96" t="s">
        <v>123</v>
      </c>
      <c r="F2064" s="99" t="s">
        <v>1007</v>
      </c>
      <c r="G2064" s="95" t="s">
        <v>20</v>
      </c>
      <c r="H2064" s="109">
        <v>2217296</v>
      </c>
      <c r="I2064" s="109">
        <v>-25000</v>
      </c>
      <c r="J2064" s="109">
        <v>5331786</v>
      </c>
      <c r="K2064" s="109"/>
      <c r="L2064" s="109">
        <v>6887691</v>
      </c>
      <c r="M2064" s="109">
        <v>5930365</v>
      </c>
      <c r="N2064" s="107"/>
      <c r="O2064" s="108">
        <v>3799141</v>
      </c>
      <c r="P2064" s="109">
        <v>766835</v>
      </c>
      <c r="Q2064" s="109">
        <v>-3704575</v>
      </c>
      <c r="R2064" s="109">
        <v>16146230</v>
      </c>
      <c r="S2064" s="109">
        <v>12441655</v>
      </c>
      <c r="T2064" s="109">
        <v>541705</v>
      </c>
      <c r="U2064" s="198"/>
      <c r="V2064" s="109">
        <v>2800</v>
      </c>
      <c r="W2064" s="169">
        <v>-426052</v>
      </c>
      <c r="X2064" s="43">
        <v>45369</v>
      </c>
      <c r="Y2064" s="10" t="s">
        <v>60</v>
      </c>
    </row>
    <row r="2065" spans="1:25" ht="14.4">
      <c r="A2065" s="70">
        <v>2023</v>
      </c>
      <c r="B2065" s="70" t="s">
        <v>1866</v>
      </c>
      <c r="C2065" s="70" t="s">
        <v>53</v>
      </c>
      <c r="D2065" s="70" t="s">
        <v>21</v>
      </c>
      <c r="E2065" s="78" t="s">
        <v>109</v>
      </c>
      <c r="F2065" s="73">
        <v>40704</v>
      </c>
      <c r="G2065" s="70" t="s">
        <v>20</v>
      </c>
      <c r="H2065" s="108">
        <v>46593189</v>
      </c>
      <c r="I2065" s="108">
        <v>-18755731</v>
      </c>
      <c r="J2065" s="108">
        <v>28277422</v>
      </c>
      <c r="K2065" s="108">
        <v>19121003</v>
      </c>
      <c r="L2065" s="108">
        <v>207579971</v>
      </c>
      <c r="M2065" s="108">
        <v>44655101</v>
      </c>
      <c r="N2065" s="107"/>
      <c r="O2065" s="67">
        <v>45283863</v>
      </c>
      <c r="P2065" s="108">
        <v>3143570</v>
      </c>
      <c r="Q2065" s="108">
        <v>-7966383</v>
      </c>
      <c r="R2065" s="108">
        <v>34161162.092624359</v>
      </c>
      <c r="S2065" s="108">
        <v>26194779.092624359</v>
      </c>
      <c r="T2065" s="108">
        <v>2013295</v>
      </c>
      <c r="U2065" s="201">
        <v>4901368</v>
      </c>
      <c r="V2065" s="108">
        <v>6340534</v>
      </c>
      <c r="W2065" s="108">
        <v>59792854</v>
      </c>
      <c r="X2065" s="13">
        <v>45273</v>
      </c>
      <c r="Y2065" s="10" t="s">
        <v>5444</v>
      </c>
    </row>
    <row r="2066" spans="1:25" ht="14.4">
      <c r="A2066" s="70">
        <v>2023</v>
      </c>
      <c r="B2066" s="71" t="s">
        <v>1006</v>
      </c>
      <c r="C2066" s="70" t="s">
        <v>190</v>
      </c>
      <c r="D2066" s="70" t="s">
        <v>21</v>
      </c>
      <c r="E2066" s="72" t="s">
        <v>107</v>
      </c>
      <c r="F2066" s="73" t="s">
        <v>1005</v>
      </c>
      <c r="G2066" s="70" t="s">
        <v>20</v>
      </c>
      <c r="H2066" s="108">
        <v>3518812</v>
      </c>
      <c r="I2066" s="108"/>
      <c r="J2066" s="108">
        <v>13553088</v>
      </c>
      <c r="K2066" s="108">
        <v>7459369</v>
      </c>
      <c r="L2066" s="108">
        <v>15798970</v>
      </c>
      <c r="M2066" s="108">
        <v>14086459</v>
      </c>
      <c r="N2066" s="108">
        <v>9464660</v>
      </c>
      <c r="O2066" s="108"/>
      <c r="P2066" s="108">
        <v>2317033</v>
      </c>
      <c r="Q2066" s="108">
        <v>-7598423</v>
      </c>
      <c r="R2066" s="108">
        <v>33448043</v>
      </c>
      <c r="S2066" s="108">
        <v>25849620</v>
      </c>
      <c r="T2066" s="108">
        <v>1215598</v>
      </c>
      <c r="U2066" s="201"/>
      <c r="V2066" s="108">
        <v>167986</v>
      </c>
      <c r="W2066" s="108">
        <v>-1985963</v>
      </c>
      <c r="X2066" s="13">
        <v>45272</v>
      </c>
      <c r="Y2066" s="10" t="s">
        <v>5444</v>
      </c>
    </row>
    <row r="2067" spans="1:25" ht="14.4">
      <c r="A2067" s="95">
        <v>2023</v>
      </c>
      <c r="B2067" s="104" t="s">
        <v>4991</v>
      </c>
      <c r="C2067" s="95" t="s">
        <v>190</v>
      </c>
      <c r="D2067" s="95" t="s">
        <v>21</v>
      </c>
      <c r="E2067" s="96" t="s">
        <v>74</v>
      </c>
      <c r="F2067" s="96" t="s">
        <v>5671</v>
      </c>
      <c r="G2067" s="95" t="s">
        <v>20</v>
      </c>
      <c r="H2067" s="110">
        <v>1889412</v>
      </c>
      <c r="I2067" s="110">
        <v>-210</v>
      </c>
      <c r="J2067" s="110">
        <v>2992124</v>
      </c>
      <c r="K2067" s="110">
        <v>4440</v>
      </c>
      <c r="L2067" s="110">
        <v>3394716</v>
      </c>
      <c r="M2067" s="110">
        <v>3430082</v>
      </c>
      <c r="N2067" s="67"/>
      <c r="O2067" s="67">
        <v>2372556</v>
      </c>
      <c r="P2067" s="110">
        <v>75142</v>
      </c>
      <c r="Q2067" s="110">
        <v>-2020100</v>
      </c>
      <c r="R2067" s="110">
        <v>9235106.3125264216</v>
      </c>
      <c r="S2067" s="110">
        <v>7215006.3125264216</v>
      </c>
      <c r="T2067" s="110">
        <v>321516</v>
      </c>
      <c r="U2067" s="198"/>
      <c r="V2067" s="109"/>
      <c r="W2067" s="110">
        <v>1672546</v>
      </c>
      <c r="X2067" s="32">
        <v>45345</v>
      </c>
      <c r="Y2067" s="10" t="s">
        <v>5444</v>
      </c>
    </row>
    <row r="2068" spans="1:25" ht="14.4">
      <c r="A2068" s="82">
        <v>2023</v>
      </c>
      <c r="B2068" s="70" t="s">
        <v>2147</v>
      </c>
      <c r="C2068" s="70" t="s">
        <v>53</v>
      </c>
      <c r="D2068" s="70" t="s">
        <v>21</v>
      </c>
      <c r="E2068" s="91" t="s">
        <v>34</v>
      </c>
      <c r="F2068" s="91" t="s">
        <v>5562</v>
      </c>
      <c r="G2068" s="70" t="s">
        <v>20</v>
      </c>
      <c r="H2068" s="67">
        <v>27843163</v>
      </c>
      <c r="I2068" s="67">
        <v>-155729</v>
      </c>
      <c r="J2068" s="67">
        <v>16377261</v>
      </c>
      <c r="K2068" s="108">
        <v>662341</v>
      </c>
      <c r="L2068" s="108">
        <v>30434698</v>
      </c>
      <c r="M2068" s="67">
        <v>21334464</v>
      </c>
      <c r="N2068" s="107"/>
      <c r="O2068" s="67">
        <v>28008067</v>
      </c>
      <c r="P2068" s="67">
        <v>3631955</v>
      </c>
      <c r="Q2068" s="108">
        <v>-10184340</v>
      </c>
      <c r="R2068" s="108">
        <v>38985535</v>
      </c>
      <c r="S2068" s="108">
        <v>28801195</v>
      </c>
      <c r="T2068" s="108">
        <v>1059120</v>
      </c>
      <c r="U2068" s="201"/>
      <c r="V2068" s="67">
        <v>5386566</v>
      </c>
      <c r="W2068" s="67">
        <v>31922479</v>
      </c>
      <c r="X2068" s="13">
        <v>45261</v>
      </c>
      <c r="Y2068" s="10" t="s">
        <v>60</v>
      </c>
    </row>
    <row r="2069" spans="1:25" ht="14.4">
      <c r="A2069" s="70">
        <v>2023</v>
      </c>
      <c r="B2069" s="71" t="s">
        <v>1004</v>
      </c>
      <c r="C2069" s="70" t="s">
        <v>190</v>
      </c>
      <c r="D2069" s="70" t="s">
        <v>21</v>
      </c>
      <c r="E2069" s="72" t="s">
        <v>34</v>
      </c>
      <c r="F2069" s="73" t="s">
        <v>1003</v>
      </c>
      <c r="G2069" s="70" t="s">
        <v>20</v>
      </c>
      <c r="H2069" s="108">
        <v>45132549</v>
      </c>
      <c r="I2069" s="108">
        <v>-214444</v>
      </c>
      <c r="J2069" s="108">
        <v>106122205</v>
      </c>
      <c r="K2069" s="108">
        <v>36823968</v>
      </c>
      <c r="L2069" s="108">
        <v>227942987</v>
      </c>
      <c r="M2069" s="108">
        <v>121450089</v>
      </c>
      <c r="N2069" s="108"/>
      <c r="O2069" s="108">
        <v>89219858</v>
      </c>
      <c r="P2069" s="108">
        <v>18623410</v>
      </c>
      <c r="Q2069" s="108">
        <v>-71980232</v>
      </c>
      <c r="R2069" s="108">
        <v>324309061</v>
      </c>
      <c r="S2069" s="108">
        <v>252328829</v>
      </c>
      <c r="T2069" s="108">
        <v>11089888</v>
      </c>
      <c r="U2069" s="201">
        <v>-2897</v>
      </c>
      <c r="V2069" s="108">
        <v>14680689</v>
      </c>
      <c r="W2069" s="108">
        <v>-29973297</v>
      </c>
      <c r="X2069" s="13">
        <v>45274</v>
      </c>
      <c r="Y2069" s="10" t="s">
        <v>60</v>
      </c>
    </row>
    <row r="2070" spans="1:25" ht="14.4">
      <c r="A2070" s="70">
        <v>2023</v>
      </c>
      <c r="B2070" s="71" t="s">
        <v>1002</v>
      </c>
      <c r="C2070" s="70" t="s">
        <v>190</v>
      </c>
      <c r="D2070" s="70" t="s">
        <v>21</v>
      </c>
      <c r="E2070" s="72" t="s">
        <v>220</v>
      </c>
      <c r="F2070" s="73" t="s">
        <v>1001</v>
      </c>
      <c r="G2070" s="70" t="s">
        <v>20</v>
      </c>
      <c r="H2070" s="108">
        <v>3897233</v>
      </c>
      <c r="I2070" s="108">
        <v>-416585</v>
      </c>
      <c r="J2070" s="108">
        <v>6050072</v>
      </c>
      <c r="K2070" s="108">
        <v>6194294</v>
      </c>
      <c r="L2070" s="108">
        <v>8831522</v>
      </c>
      <c r="M2070" s="108">
        <v>7795843</v>
      </c>
      <c r="N2070" s="67"/>
      <c r="O2070" s="67">
        <v>5182411</v>
      </c>
      <c r="P2070" s="108">
        <v>570431</v>
      </c>
      <c r="Q2070" s="108">
        <v>-5150452</v>
      </c>
      <c r="R2070" s="108">
        <v>21702230</v>
      </c>
      <c r="S2070" s="108">
        <v>16551778</v>
      </c>
      <c r="T2070" s="108">
        <v>645875</v>
      </c>
      <c r="U2070" s="201"/>
      <c r="V2070" s="108">
        <v>185423</v>
      </c>
      <c r="W2070" s="108">
        <v>-740297</v>
      </c>
      <c r="X2070" s="13">
        <v>45260</v>
      </c>
      <c r="Y2070" s="10" t="s">
        <v>60</v>
      </c>
    </row>
    <row r="2071" spans="1:25" ht="14.4">
      <c r="A2071" s="70">
        <v>2023</v>
      </c>
      <c r="B2071" s="71" t="s">
        <v>1000</v>
      </c>
      <c r="C2071" s="70" t="s">
        <v>190</v>
      </c>
      <c r="D2071" s="70" t="s">
        <v>21</v>
      </c>
      <c r="E2071" s="72" t="s">
        <v>32</v>
      </c>
      <c r="F2071" s="73" t="s">
        <v>999</v>
      </c>
      <c r="G2071" s="70" t="s">
        <v>20</v>
      </c>
      <c r="H2071" s="108">
        <v>1044338</v>
      </c>
      <c r="I2071" s="108">
        <v>-16781</v>
      </c>
      <c r="J2071" s="108">
        <v>7337119</v>
      </c>
      <c r="K2071" s="108"/>
      <c r="L2071" s="108">
        <v>9397080</v>
      </c>
      <c r="M2071" s="108">
        <v>8581111</v>
      </c>
      <c r="N2071" s="108">
        <v>2617094</v>
      </c>
      <c r="O2071" s="108"/>
      <c r="P2071" s="108">
        <v>653804</v>
      </c>
      <c r="Q2071" s="108">
        <v>-4959000</v>
      </c>
      <c r="R2071" s="108">
        <v>26194823.962165006</v>
      </c>
      <c r="S2071" s="108">
        <v>21235823.962165006</v>
      </c>
      <c r="T2071" s="108">
        <v>627410</v>
      </c>
      <c r="U2071" s="201"/>
      <c r="V2071" s="108">
        <v>3478053</v>
      </c>
      <c r="W2071" s="108">
        <v>-6512426</v>
      </c>
      <c r="X2071" s="39">
        <v>45366</v>
      </c>
      <c r="Y2071" s="10" t="s">
        <v>5444</v>
      </c>
    </row>
    <row r="2072" spans="1:25" ht="14.4">
      <c r="A2072" s="70">
        <v>2023</v>
      </c>
      <c r="B2072" s="71" t="s">
        <v>998</v>
      </c>
      <c r="C2072" s="70" t="s">
        <v>190</v>
      </c>
      <c r="D2072" s="70" t="s">
        <v>21</v>
      </c>
      <c r="E2072" s="72" t="s">
        <v>32</v>
      </c>
      <c r="F2072" s="73" t="s">
        <v>997</v>
      </c>
      <c r="G2072" s="70" t="s">
        <v>20</v>
      </c>
      <c r="H2072" s="108">
        <v>2052447</v>
      </c>
      <c r="I2072" s="108">
        <v>-514778</v>
      </c>
      <c r="J2072" s="108">
        <v>12374069</v>
      </c>
      <c r="K2072" s="108">
        <v>10553568</v>
      </c>
      <c r="L2072" s="108">
        <v>18631960</v>
      </c>
      <c r="M2072" s="108">
        <v>13515039</v>
      </c>
      <c r="N2072" s="108">
        <v>4591306</v>
      </c>
      <c r="O2072" s="108"/>
      <c r="P2072" s="108">
        <v>1546923</v>
      </c>
      <c r="Q2072" s="108">
        <v>-7113000</v>
      </c>
      <c r="R2072" s="108">
        <v>37606240.426649973</v>
      </c>
      <c r="S2072" s="108">
        <v>30493240.426649973</v>
      </c>
      <c r="T2072" s="108">
        <v>929592</v>
      </c>
      <c r="U2072" s="201">
        <v>724578</v>
      </c>
      <c r="V2072" s="108">
        <v>4378221</v>
      </c>
      <c r="W2072" s="108">
        <v>-6798106</v>
      </c>
      <c r="X2072" s="13">
        <v>45272</v>
      </c>
      <c r="Y2072" s="10" t="s">
        <v>60</v>
      </c>
    </row>
    <row r="2073" spans="1:25" ht="14.4">
      <c r="A2073" s="70">
        <v>2023</v>
      </c>
      <c r="B2073" s="71" t="s">
        <v>996</v>
      </c>
      <c r="C2073" s="70" t="s">
        <v>190</v>
      </c>
      <c r="D2073" s="70" t="s">
        <v>21</v>
      </c>
      <c r="E2073" s="78" t="s">
        <v>28</v>
      </c>
      <c r="F2073" s="73" t="s">
        <v>995</v>
      </c>
      <c r="G2073" s="70" t="s">
        <v>20</v>
      </c>
      <c r="H2073" s="108">
        <v>16228411</v>
      </c>
      <c r="I2073" s="108">
        <v>-2911</v>
      </c>
      <c r="J2073" s="108">
        <v>59138578</v>
      </c>
      <c r="K2073" s="108">
        <v>61077521</v>
      </c>
      <c r="L2073" s="108">
        <v>71540343</v>
      </c>
      <c r="M2073" s="108">
        <v>64865562</v>
      </c>
      <c r="N2073" s="67"/>
      <c r="O2073" s="67">
        <v>28504067</v>
      </c>
      <c r="P2073" s="108">
        <v>6058958</v>
      </c>
      <c r="Q2073" s="108">
        <v>-42554787</v>
      </c>
      <c r="R2073" s="108">
        <v>195175979</v>
      </c>
      <c r="S2073" s="108">
        <v>152621192</v>
      </c>
      <c r="T2073" s="108">
        <v>7161980</v>
      </c>
      <c r="U2073" s="201">
        <v>5011015</v>
      </c>
      <c r="V2073" s="108">
        <v>7560990</v>
      </c>
      <c r="W2073" s="108">
        <v>-25658196</v>
      </c>
      <c r="X2073" s="13">
        <v>45219</v>
      </c>
      <c r="Y2073" s="10" t="s">
        <v>5444</v>
      </c>
    </row>
    <row r="2074" spans="1:25" ht="14.4">
      <c r="A2074" s="70">
        <v>2023</v>
      </c>
      <c r="B2074" s="70" t="s">
        <v>1865</v>
      </c>
      <c r="C2074" s="70" t="s">
        <v>53</v>
      </c>
      <c r="D2074" s="70" t="s">
        <v>21</v>
      </c>
      <c r="E2074" s="78" t="s">
        <v>253</v>
      </c>
      <c r="F2074" s="73">
        <v>41152</v>
      </c>
      <c r="G2074" s="70" t="s">
        <v>20</v>
      </c>
      <c r="H2074" s="108">
        <v>16626245</v>
      </c>
      <c r="I2074" s="108">
        <v>-139291</v>
      </c>
      <c r="J2074" s="108">
        <v>14393026</v>
      </c>
      <c r="K2074" s="108">
        <v>34827421</v>
      </c>
      <c r="L2074" s="108">
        <v>41946684</v>
      </c>
      <c r="M2074" s="108">
        <v>16564318</v>
      </c>
      <c r="N2074" s="107"/>
      <c r="O2074" s="108">
        <v>15450087</v>
      </c>
      <c r="P2074" s="108">
        <v>1134780</v>
      </c>
      <c r="Q2074" s="108">
        <v>-17415985</v>
      </c>
      <c r="R2074" s="108">
        <v>61846538</v>
      </c>
      <c r="S2074" s="108">
        <v>44430553</v>
      </c>
      <c r="T2074" s="108">
        <v>2086863</v>
      </c>
      <c r="U2074" s="201"/>
      <c r="V2074" s="108"/>
      <c r="W2074" s="108">
        <v>8495238</v>
      </c>
      <c r="X2074" s="13">
        <v>45320</v>
      </c>
      <c r="Y2074" s="10" t="s">
        <v>60</v>
      </c>
    </row>
    <row r="2075" spans="1:25" ht="14.4">
      <c r="A2075" s="70">
        <v>2023</v>
      </c>
      <c r="B2075" s="71" t="s">
        <v>994</v>
      </c>
      <c r="C2075" s="70" t="s">
        <v>190</v>
      </c>
      <c r="D2075" s="70" t="s">
        <v>21</v>
      </c>
      <c r="E2075" s="72" t="s">
        <v>253</v>
      </c>
      <c r="F2075" s="73" t="s">
        <v>993</v>
      </c>
      <c r="G2075" s="70" t="s">
        <v>20</v>
      </c>
      <c r="H2075" s="108">
        <v>20797409</v>
      </c>
      <c r="I2075" s="108">
        <v>-75000</v>
      </c>
      <c r="J2075" s="108">
        <v>47745874</v>
      </c>
      <c r="K2075" s="108">
        <v>29156051</v>
      </c>
      <c r="L2075" s="108">
        <v>64246560</v>
      </c>
      <c r="M2075" s="108">
        <v>58376525</v>
      </c>
      <c r="N2075" s="108">
        <v>34995969</v>
      </c>
      <c r="O2075" s="67">
        <v>1109966</v>
      </c>
      <c r="P2075" s="108">
        <v>5179770</v>
      </c>
      <c r="Q2075" s="108">
        <v>-37870408</v>
      </c>
      <c r="R2075" s="108">
        <v>168285127</v>
      </c>
      <c r="S2075" s="108">
        <v>130414719</v>
      </c>
      <c r="T2075" s="108">
        <v>5567572</v>
      </c>
      <c r="U2075" s="201"/>
      <c r="V2075" s="108">
        <v>9045948</v>
      </c>
      <c r="W2075" s="108">
        <v>-15874711</v>
      </c>
      <c r="X2075" s="13">
        <v>45272</v>
      </c>
      <c r="Y2075" s="10" t="s">
        <v>60</v>
      </c>
    </row>
    <row r="2076" spans="1:25" ht="14.4">
      <c r="A2076" s="70">
        <v>2023</v>
      </c>
      <c r="B2076" s="71" t="s">
        <v>992</v>
      </c>
      <c r="C2076" s="70" t="s">
        <v>190</v>
      </c>
      <c r="D2076" s="70" t="s">
        <v>21</v>
      </c>
      <c r="E2076" s="72" t="s">
        <v>253</v>
      </c>
      <c r="F2076" s="73" t="s">
        <v>991</v>
      </c>
      <c r="G2076" s="70" t="s">
        <v>20</v>
      </c>
      <c r="H2076" s="108">
        <v>15623311</v>
      </c>
      <c r="I2076" s="108">
        <v>-1159417</v>
      </c>
      <c r="J2076" s="108">
        <v>30993384</v>
      </c>
      <c r="K2076" s="108">
        <v>24444659</v>
      </c>
      <c r="L2076" s="108">
        <v>56032938</v>
      </c>
      <c r="M2076" s="108">
        <v>37586810</v>
      </c>
      <c r="N2076" s="108">
        <v>22721058</v>
      </c>
      <c r="O2076" s="108"/>
      <c r="P2076" s="108">
        <v>4890525</v>
      </c>
      <c r="Q2076" s="108">
        <v>-24676608</v>
      </c>
      <c r="R2076" s="108">
        <v>110153150.51221436</v>
      </c>
      <c r="S2076" s="108">
        <v>85476542.512214363</v>
      </c>
      <c r="T2076" s="108">
        <v>3752769</v>
      </c>
      <c r="U2076" s="201"/>
      <c r="V2076" s="108">
        <v>6216435</v>
      </c>
      <c r="W2076" s="108">
        <v>-6841761</v>
      </c>
      <c r="X2076" s="13">
        <v>45268</v>
      </c>
      <c r="Y2076" s="10" t="s">
        <v>60</v>
      </c>
    </row>
    <row r="2077" spans="1:25" ht="14.4">
      <c r="A2077" s="137">
        <v>2023</v>
      </c>
      <c r="B2077" s="141" t="s">
        <v>990</v>
      </c>
      <c r="C2077" s="137" t="s">
        <v>190</v>
      </c>
      <c r="D2077" s="137" t="s">
        <v>21</v>
      </c>
      <c r="E2077" s="76" t="s">
        <v>34</v>
      </c>
      <c r="F2077" s="87" t="s">
        <v>989</v>
      </c>
      <c r="G2077" s="137" t="s">
        <v>20</v>
      </c>
      <c r="H2077" s="138">
        <v>31173358</v>
      </c>
      <c r="I2077" s="138"/>
      <c r="J2077" s="138">
        <v>89964185</v>
      </c>
      <c r="K2077" s="138">
        <v>46415106</v>
      </c>
      <c r="L2077" s="138">
        <v>122199316</v>
      </c>
      <c r="M2077" s="138">
        <v>112199078</v>
      </c>
      <c r="N2077" s="138"/>
      <c r="O2077" s="142">
        <v>64677243</v>
      </c>
      <c r="P2077" s="138">
        <v>16911176</v>
      </c>
      <c r="Q2077" s="138">
        <v>-61276574</v>
      </c>
      <c r="R2077" s="138">
        <v>277202157.7192983</v>
      </c>
      <c r="S2077" s="138">
        <v>215925583.7192983</v>
      </c>
      <c r="T2077" s="138">
        <v>9229325</v>
      </c>
      <c r="U2077" s="201">
        <v>-2504.4751337428174</v>
      </c>
      <c r="V2077" s="138">
        <v>31292214.524866257</v>
      </c>
      <c r="W2077" s="108">
        <v>-66450041</v>
      </c>
      <c r="X2077" s="140">
        <v>45328</v>
      </c>
      <c r="Y2077" s="132" t="s">
        <v>60</v>
      </c>
    </row>
    <row r="2078" spans="1:25" ht="14.4">
      <c r="A2078" s="95">
        <v>2023</v>
      </c>
      <c r="B2078" s="95" t="s">
        <v>5386</v>
      </c>
      <c r="C2078" s="95" t="s">
        <v>190</v>
      </c>
      <c r="D2078" s="95" t="s">
        <v>21</v>
      </c>
      <c r="E2078" s="96" t="s">
        <v>51</v>
      </c>
      <c r="F2078" s="96" t="s">
        <v>5672</v>
      </c>
      <c r="G2078" s="95" t="s">
        <v>20</v>
      </c>
      <c r="H2078" s="110">
        <v>695966</v>
      </c>
      <c r="I2078" s="110">
        <v>-84000</v>
      </c>
      <c r="J2078" s="110">
        <v>1455711</v>
      </c>
      <c r="K2078" s="110">
        <v>18659</v>
      </c>
      <c r="L2078" s="110">
        <v>1827852</v>
      </c>
      <c r="M2078" s="110">
        <v>1745198</v>
      </c>
      <c r="N2078" s="107"/>
      <c r="O2078" s="67">
        <v>1027555</v>
      </c>
      <c r="P2078" s="110">
        <v>212613</v>
      </c>
      <c r="Q2078" s="110">
        <v>-1047168</v>
      </c>
      <c r="R2078" s="110">
        <v>4269703.5087719299</v>
      </c>
      <c r="S2078" s="110">
        <v>3222535.5087719304</v>
      </c>
      <c r="T2078" s="110">
        <v>157106</v>
      </c>
      <c r="U2078" s="198">
        <v>-26.754705765801464</v>
      </c>
      <c r="V2078" s="109">
        <v>85929.245294234192</v>
      </c>
      <c r="W2078" s="110">
        <v>-138511</v>
      </c>
      <c r="X2078" s="32">
        <v>45303</v>
      </c>
      <c r="Y2078" s="10" t="s">
        <v>5444</v>
      </c>
    </row>
    <row r="2079" spans="1:25" ht="14.4">
      <c r="A2079" s="95">
        <v>2023</v>
      </c>
      <c r="B2079" s="95" t="s">
        <v>5340</v>
      </c>
      <c r="C2079" s="95" t="s">
        <v>190</v>
      </c>
      <c r="D2079" s="95" t="s">
        <v>21</v>
      </c>
      <c r="E2079" s="96" t="s">
        <v>84</v>
      </c>
      <c r="F2079" s="96" t="s">
        <v>5673</v>
      </c>
      <c r="G2079" s="95" t="s">
        <v>20</v>
      </c>
      <c r="H2079" s="110">
        <v>2884568</v>
      </c>
      <c r="I2079" s="110">
        <v>-6823071</v>
      </c>
      <c r="J2079" s="110">
        <v>3992001</v>
      </c>
      <c r="K2079" s="110">
        <v>974098</v>
      </c>
      <c r="L2079" s="110">
        <v>13175611</v>
      </c>
      <c r="M2079" s="110">
        <v>12522445</v>
      </c>
      <c r="N2079" s="67"/>
      <c r="O2079" s="67">
        <v>11151901</v>
      </c>
      <c r="P2079" s="110">
        <v>10614866</v>
      </c>
      <c r="Q2079" s="110">
        <v>-3067120</v>
      </c>
      <c r="R2079" s="110">
        <v>13180329.470198678</v>
      </c>
      <c r="S2079" s="110">
        <v>10113209.470198678</v>
      </c>
      <c r="T2079" s="110">
        <v>480604</v>
      </c>
      <c r="U2079" s="198"/>
      <c r="V2079" s="109"/>
      <c r="W2079" s="110">
        <v>904824</v>
      </c>
      <c r="X2079" s="32">
        <v>45273</v>
      </c>
      <c r="Y2079" s="10" t="s">
        <v>60</v>
      </c>
    </row>
    <row r="2080" spans="1:25" ht="14.4">
      <c r="A2080" s="70">
        <v>2023</v>
      </c>
      <c r="B2080" s="71" t="s">
        <v>988</v>
      </c>
      <c r="C2080" s="70" t="s">
        <v>190</v>
      </c>
      <c r="D2080" s="70" t="s">
        <v>21</v>
      </c>
      <c r="E2080" s="72" t="s">
        <v>36</v>
      </c>
      <c r="F2080" s="73" t="s">
        <v>987</v>
      </c>
      <c r="G2080" s="70" t="s">
        <v>20</v>
      </c>
      <c r="H2080" s="108">
        <v>17242614</v>
      </c>
      <c r="I2080" s="108"/>
      <c r="J2080" s="108">
        <v>126299049</v>
      </c>
      <c r="K2080" s="108">
        <v>139660334</v>
      </c>
      <c r="L2080" s="108">
        <v>164477173</v>
      </c>
      <c r="M2080" s="108">
        <v>134074996</v>
      </c>
      <c r="N2080" s="108"/>
      <c r="O2080" s="67">
        <v>20529102</v>
      </c>
      <c r="P2080" s="108">
        <v>7377045</v>
      </c>
      <c r="Q2080" s="108">
        <v>-84039520</v>
      </c>
      <c r="R2080" s="108">
        <v>379217311</v>
      </c>
      <c r="S2080" s="108">
        <v>295177791</v>
      </c>
      <c r="T2080" s="108">
        <v>12442143</v>
      </c>
      <c r="U2080" s="201">
        <v>455323</v>
      </c>
      <c r="V2080" s="108">
        <v>15819721</v>
      </c>
      <c r="W2080" s="108">
        <v>-58443675</v>
      </c>
      <c r="X2080" s="32">
        <v>45353</v>
      </c>
      <c r="Y2080" s="10" t="s">
        <v>60</v>
      </c>
    </row>
    <row r="2081" spans="1:25" ht="14.4">
      <c r="A2081" s="70">
        <v>2023</v>
      </c>
      <c r="B2081" s="70" t="s">
        <v>2149</v>
      </c>
      <c r="C2081" s="70" t="s">
        <v>53</v>
      </c>
      <c r="D2081" s="70" t="s">
        <v>21</v>
      </c>
      <c r="E2081" s="78" t="s">
        <v>76</v>
      </c>
      <c r="F2081" s="73" t="s">
        <v>5469</v>
      </c>
      <c r="G2081" s="70" t="s">
        <v>20</v>
      </c>
      <c r="H2081" s="108">
        <v>24996475</v>
      </c>
      <c r="I2081" s="108">
        <v>-1156883</v>
      </c>
      <c r="J2081" s="108">
        <v>27453564</v>
      </c>
      <c r="K2081" s="108">
        <v>13649432</v>
      </c>
      <c r="L2081" s="108">
        <v>84743181</v>
      </c>
      <c r="M2081" s="108">
        <v>30700389</v>
      </c>
      <c r="N2081" s="107"/>
      <c r="O2081" s="108">
        <v>27678595</v>
      </c>
      <c r="P2081" s="108">
        <v>9454407</v>
      </c>
      <c r="Q2081" s="108">
        <v>-28929618</v>
      </c>
      <c r="R2081" s="108">
        <v>124054965.6946827</v>
      </c>
      <c r="S2081" s="108">
        <v>95125347.694682702</v>
      </c>
      <c r="T2081" s="108">
        <v>4115514</v>
      </c>
      <c r="U2081" s="201">
        <v>9131445</v>
      </c>
      <c r="V2081" s="108">
        <v>32211197</v>
      </c>
      <c r="W2081" s="108">
        <v>65261933</v>
      </c>
      <c r="X2081" s="32">
        <v>45282</v>
      </c>
      <c r="Y2081" s="10" t="s">
        <v>60</v>
      </c>
    </row>
    <row r="2082" spans="1:25" ht="14.4">
      <c r="A2082" s="70">
        <v>2023</v>
      </c>
      <c r="B2082" s="71" t="s">
        <v>986</v>
      </c>
      <c r="C2082" s="70" t="s">
        <v>190</v>
      </c>
      <c r="D2082" s="70" t="s">
        <v>21</v>
      </c>
      <c r="E2082" s="72" t="s">
        <v>109</v>
      </c>
      <c r="F2082" s="73" t="s">
        <v>985</v>
      </c>
      <c r="G2082" s="70" t="s">
        <v>20</v>
      </c>
      <c r="H2082" s="108">
        <v>53865511</v>
      </c>
      <c r="I2082" s="108">
        <v>-4513457</v>
      </c>
      <c r="J2082" s="108">
        <v>123967322</v>
      </c>
      <c r="K2082" s="108">
        <v>111052379</v>
      </c>
      <c r="L2082" s="108">
        <v>183005051</v>
      </c>
      <c r="M2082" s="108">
        <v>158603856</v>
      </c>
      <c r="N2082" s="67">
        <v>82702890</v>
      </c>
      <c r="O2082" s="108"/>
      <c r="P2082" s="108">
        <v>13647681</v>
      </c>
      <c r="Q2082" s="108">
        <v>-91146856</v>
      </c>
      <c r="R2082" s="108">
        <v>403240301.40350878</v>
      </c>
      <c r="S2082" s="108">
        <v>312093445.40350878</v>
      </c>
      <c r="T2082" s="108">
        <v>14254750</v>
      </c>
      <c r="U2082" s="201">
        <v>-3412.8034475926293</v>
      </c>
      <c r="V2082" s="108">
        <v>12737341.196552407</v>
      </c>
      <c r="W2082" s="108">
        <v>-24929927</v>
      </c>
      <c r="X2082" s="32">
        <v>45330</v>
      </c>
      <c r="Y2082" s="10" t="s">
        <v>60</v>
      </c>
    </row>
    <row r="2083" spans="1:25" ht="14.4">
      <c r="A2083" s="70">
        <v>2023</v>
      </c>
      <c r="B2083" s="71" t="s">
        <v>984</v>
      </c>
      <c r="C2083" s="70" t="s">
        <v>190</v>
      </c>
      <c r="D2083" s="70" t="s">
        <v>21</v>
      </c>
      <c r="E2083" s="72" t="s">
        <v>109</v>
      </c>
      <c r="F2083" s="73" t="s">
        <v>983</v>
      </c>
      <c r="G2083" s="70" t="s">
        <v>20</v>
      </c>
      <c r="H2083" s="108">
        <v>8015312</v>
      </c>
      <c r="I2083" s="108">
        <v>-519996</v>
      </c>
      <c r="J2083" s="108">
        <v>38716883</v>
      </c>
      <c r="K2083" s="108">
        <v>7515467</v>
      </c>
      <c r="L2083" s="108">
        <v>44667216</v>
      </c>
      <c r="M2083" s="108">
        <v>42189092</v>
      </c>
      <c r="N2083" s="107"/>
      <c r="O2083" s="67">
        <v>16600041</v>
      </c>
      <c r="P2083" s="108">
        <v>3863066</v>
      </c>
      <c r="Q2083" s="108">
        <v>-25431618</v>
      </c>
      <c r="R2083" s="108">
        <v>111422029.55474146</v>
      </c>
      <c r="S2083" s="108">
        <v>85990411.554741457</v>
      </c>
      <c r="T2083" s="108">
        <v>4096094</v>
      </c>
      <c r="U2083" s="201"/>
      <c r="V2083" s="108">
        <v>3331698</v>
      </c>
      <c r="W2083" s="108">
        <v>-13639178</v>
      </c>
      <c r="X2083" s="32">
        <v>45356</v>
      </c>
      <c r="Y2083" s="10" t="s">
        <v>60</v>
      </c>
    </row>
    <row r="2084" spans="1:25" ht="14.4">
      <c r="A2084" s="82">
        <v>2023</v>
      </c>
      <c r="B2084" s="70" t="s">
        <v>2150</v>
      </c>
      <c r="C2084" s="70" t="s">
        <v>53</v>
      </c>
      <c r="D2084" s="70" t="s">
        <v>21</v>
      </c>
      <c r="E2084" s="91" t="s">
        <v>149</v>
      </c>
      <c r="F2084" s="91" t="s">
        <v>5463</v>
      </c>
      <c r="G2084" s="70" t="s">
        <v>20</v>
      </c>
      <c r="H2084" s="67">
        <v>-1355375</v>
      </c>
      <c r="I2084" s="67">
        <v>-1296104</v>
      </c>
      <c r="J2084" s="67">
        <v>12383687</v>
      </c>
      <c r="K2084" s="108">
        <v>16602626</v>
      </c>
      <c r="L2084" s="108">
        <v>22483124</v>
      </c>
      <c r="M2084" s="67">
        <v>9767150</v>
      </c>
      <c r="N2084" s="107"/>
      <c r="O2084" s="67">
        <v>8864743</v>
      </c>
      <c r="P2084" s="67">
        <v>7521869</v>
      </c>
      <c r="Q2084" s="108">
        <v>-11402986</v>
      </c>
      <c r="R2084" s="108">
        <v>48897881.646655239</v>
      </c>
      <c r="S2084" s="108">
        <v>37494895.646655239</v>
      </c>
      <c r="T2084" s="67">
        <v>1308846</v>
      </c>
      <c r="U2084" s="201"/>
      <c r="V2084" s="67">
        <v>1386418</v>
      </c>
      <c r="W2084" s="67">
        <v>-9055247</v>
      </c>
      <c r="X2084" s="32">
        <v>45299</v>
      </c>
      <c r="Y2084" s="10" t="s">
        <v>60</v>
      </c>
    </row>
    <row r="2085" spans="1:25" ht="14.4">
      <c r="A2085" s="137">
        <v>2023</v>
      </c>
      <c r="B2085" s="141" t="s">
        <v>982</v>
      </c>
      <c r="C2085" s="137" t="s">
        <v>190</v>
      </c>
      <c r="D2085" s="137" t="s">
        <v>21</v>
      </c>
      <c r="E2085" s="137" t="s">
        <v>149</v>
      </c>
      <c r="F2085" s="87" t="s">
        <v>981</v>
      </c>
      <c r="G2085" s="137" t="s">
        <v>20</v>
      </c>
      <c r="H2085" s="138">
        <v>33802297</v>
      </c>
      <c r="I2085" s="138">
        <v>-50000</v>
      </c>
      <c r="J2085" s="138">
        <v>86432696</v>
      </c>
      <c r="K2085" s="138">
        <v>40849233</v>
      </c>
      <c r="L2085" s="138">
        <v>91563034</v>
      </c>
      <c r="M2085" s="138">
        <v>85651016</v>
      </c>
      <c r="N2085" s="138"/>
      <c r="O2085" s="138">
        <v>54813848</v>
      </c>
      <c r="P2085" s="138">
        <v>10091721</v>
      </c>
      <c r="Q2085" s="138">
        <v>-37900125</v>
      </c>
      <c r="R2085" s="138">
        <v>247051405.2631579</v>
      </c>
      <c r="S2085" s="138">
        <v>209151280.2631579</v>
      </c>
      <c r="T2085" s="138">
        <v>8431291</v>
      </c>
      <c r="U2085" s="201">
        <v>5227639.0634920634</v>
      </c>
      <c r="V2085" s="138">
        <v>10332913.063492063</v>
      </c>
      <c r="W2085" s="108">
        <v>-28759170</v>
      </c>
      <c r="X2085" s="140">
        <v>45355</v>
      </c>
      <c r="Y2085" s="132" t="s">
        <v>60</v>
      </c>
    </row>
    <row r="2086" spans="1:25" ht="28.8">
      <c r="A2086" s="95">
        <v>2023</v>
      </c>
      <c r="B2086" s="95" t="s">
        <v>5674</v>
      </c>
      <c r="C2086" s="95" t="s">
        <v>190</v>
      </c>
      <c r="D2086" s="95" t="s">
        <v>21</v>
      </c>
      <c r="E2086" s="96" t="s">
        <v>151</v>
      </c>
      <c r="F2086" s="96" t="s">
        <v>5675</v>
      </c>
      <c r="G2086" s="95" t="s">
        <v>20</v>
      </c>
      <c r="H2086" s="110">
        <v>403173</v>
      </c>
      <c r="I2086" s="110">
        <v>-9500</v>
      </c>
      <c r="J2086" s="110">
        <v>823597</v>
      </c>
      <c r="K2086" s="110">
        <v>320950</v>
      </c>
      <c r="L2086" s="110">
        <v>891791</v>
      </c>
      <c r="M2086" s="110">
        <v>830291</v>
      </c>
      <c r="N2086" s="67">
        <v>477378</v>
      </c>
      <c r="O2086" s="107"/>
      <c r="P2086" s="110">
        <v>83606</v>
      </c>
      <c r="Q2086" s="110">
        <v>-366740</v>
      </c>
      <c r="R2086" s="110">
        <v>1632238.4611054827</v>
      </c>
      <c r="S2086" s="110">
        <v>1265498.4611054827</v>
      </c>
      <c r="T2086" s="110">
        <v>56556</v>
      </c>
      <c r="U2086" s="198"/>
      <c r="V2086" s="109"/>
      <c r="W2086" s="110">
        <v>-218636</v>
      </c>
      <c r="X2086" s="32">
        <v>45274</v>
      </c>
      <c r="Y2086" s="10" t="s">
        <v>60</v>
      </c>
    </row>
    <row r="2087" spans="1:25" ht="14.4">
      <c r="A2087" s="137">
        <v>2023</v>
      </c>
      <c r="B2087" s="141" t="s">
        <v>980</v>
      </c>
      <c r="C2087" s="137" t="s">
        <v>190</v>
      </c>
      <c r="D2087" s="137" t="s">
        <v>21</v>
      </c>
      <c r="E2087" s="76" t="s">
        <v>34</v>
      </c>
      <c r="F2087" s="87" t="s">
        <v>979</v>
      </c>
      <c r="G2087" s="137" t="s">
        <v>20</v>
      </c>
      <c r="H2087" s="138">
        <v>12612616</v>
      </c>
      <c r="I2087" s="138">
        <v>-1101944</v>
      </c>
      <c r="J2087" s="138">
        <v>66334921</v>
      </c>
      <c r="K2087" s="138">
        <v>59932674</v>
      </c>
      <c r="L2087" s="138">
        <v>84505927</v>
      </c>
      <c r="M2087" s="138">
        <v>76540860</v>
      </c>
      <c r="N2087" s="138"/>
      <c r="O2087" s="138">
        <v>31267673</v>
      </c>
      <c r="P2087" s="138">
        <v>9427048</v>
      </c>
      <c r="Q2087" s="138">
        <v>-41690477</v>
      </c>
      <c r="R2087" s="138">
        <v>191817969</v>
      </c>
      <c r="S2087" s="138">
        <v>150127492</v>
      </c>
      <c r="T2087" s="138">
        <v>6837261</v>
      </c>
      <c r="U2087" s="201">
        <v>-1814</v>
      </c>
      <c r="V2087" s="138">
        <v>10591776</v>
      </c>
      <c r="W2087" s="108">
        <v>-34279308</v>
      </c>
      <c r="X2087" s="149">
        <v>45361</v>
      </c>
      <c r="Y2087" s="132" t="s">
        <v>60</v>
      </c>
    </row>
    <row r="2088" spans="1:25" ht="14.4">
      <c r="A2088" s="70">
        <v>2023</v>
      </c>
      <c r="B2088" s="70" t="s">
        <v>1864</v>
      </c>
      <c r="C2088" s="70" t="s">
        <v>53</v>
      </c>
      <c r="D2088" s="70" t="s">
        <v>21</v>
      </c>
      <c r="E2088" s="72" t="s">
        <v>195</v>
      </c>
      <c r="F2088" s="73">
        <v>41936</v>
      </c>
      <c r="G2088" s="70" t="s">
        <v>20</v>
      </c>
      <c r="H2088" s="108">
        <v>3116187</v>
      </c>
      <c r="I2088" s="108"/>
      <c r="J2088" s="108">
        <v>4652427</v>
      </c>
      <c r="K2088" s="108">
        <v>5575176</v>
      </c>
      <c r="L2088" s="108">
        <v>10666102</v>
      </c>
      <c r="M2088" s="108">
        <v>3814834</v>
      </c>
      <c r="N2088" s="108"/>
      <c r="O2088" s="108"/>
      <c r="P2088" s="108">
        <v>673262</v>
      </c>
      <c r="Q2088" s="108">
        <v>-2146875</v>
      </c>
      <c r="R2088" s="108">
        <v>8827611.0197368432</v>
      </c>
      <c r="S2088" s="108">
        <v>6680736.0197368432</v>
      </c>
      <c r="T2088" s="108">
        <v>333621</v>
      </c>
      <c r="U2088" s="201">
        <v>480158</v>
      </c>
      <c r="V2088" s="108">
        <v>389367</v>
      </c>
      <c r="W2088" s="108">
        <v>1295775</v>
      </c>
      <c r="X2088" s="33">
        <v>45329</v>
      </c>
      <c r="Y2088" s="10" t="s">
        <v>60</v>
      </c>
    </row>
    <row r="2089" spans="1:25" ht="14.4">
      <c r="A2089" s="137">
        <v>2023</v>
      </c>
      <c r="B2089" s="141" t="s">
        <v>978</v>
      </c>
      <c r="C2089" s="137" t="s">
        <v>190</v>
      </c>
      <c r="D2089" s="137" t="s">
        <v>21</v>
      </c>
      <c r="E2089" s="76" t="s">
        <v>125</v>
      </c>
      <c r="F2089" s="87" t="s">
        <v>977</v>
      </c>
      <c r="G2089" s="137" t="s">
        <v>20</v>
      </c>
      <c r="H2089" s="138">
        <v>1952817</v>
      </c>
      <c r="I2089" s="138"/>
      <c r="J2089" s="138">
        <v>27939840</v>
      </c>
      <c r="K2089" s="138">
        <v>22009077</v>
      </c>
      <c r="L2089" s="138">
        <v>37050660</v>
      </c>
      <c r="M2089" s="138">
        <v>28914014</v>
      </c>
      <c r="N2089" s="139"/>
      <c r="O2089" s="142">
        <v>8214878</v>
      </c>
      <c r="P2089" s="138">
        <v>4270963</v>
      </c>
      <c r="Q2089" s="138">
        <v>-21711885</v>
      </c>
      <c r="R2089" s="138">
        <v>93359520.122706309</v>
      </c>
      <c r="S2089" s="138">
        <v>71647635.122706309</v>
      </c>
      <c r="T2089" s="138">
        <v>3338457</v>
      </c>
      <c r="U2089" s="201"/>
      <c r="V2089" s="138">
        <v>1952213</v>
      </c>
      <c r="W2089" s="108">
        <v>-19706100</v>
      </c>
      <c r="X2089" s="51">
        <v>45322</v>
      </c>
      <c r="Y2089" s="132" t="s">
        <v>60</v>
      </c>
    </row>
    <row r="2090" spans="1:25" ht="14.4">
      <c r="A2090" s="70">
        <v>2023</v>
      </c>
      <c r="B2090" s="71" t="s">
        <v>976</v>
      </c>
      <c r="C2090" s="70" t="s">
        <v>190</v>
      </c>
      <c r="D2090" s="70" t="s">
        <v>21</v>
      </c>
      <c r="E2090" s="72" t="s">
        <v>195</v>
      </c>
      <c r="F2090" s="73" t="s">
        <v>975</v>
      </c>
      <c r="G2090" s="70" t="s">
        <v>20</v>
      </c>
      <c r="H2090" s="108">
        <v>8448260</v>
      </c>
      <c r="I2090" s="108">
        <v>-1500000</v>
      </c>
      <c r="J2090" s="108">
        <v>32383009</v>
      </c>
      <c r="K2090" s="108">
        <v>28179795</v>
      </c>
      <c r="L2090" s="108">
        <v>43337541</v>
      </c>
      <c r="M2090" s="108">
        <v>38852945</v>
      </c>
      <c r="N2090" s="67"/>
      <c r="O2090" s="67">
        <v>13450203</v>
      </c>
      <c r="P2090" s="108">
        <v>2375065</v>
      </c>
      <c r="Q2090" s="108">
        <v>-23802036</v>
      </c>
      <c r="R2090" s="108">
        <v>104644644</v>
      </c>
      <c r="S2090" s="108">
        <v>80842608</v>
      </c>
      <c r="T2090" s="108">
        <v>3743595</v>
      </c>
      <c r="U2090" s="201"/>
      <c r="V2090" s="108">
        <v>2070549</v>
      </c>
      <c r="W2090" s="108">
        <v>-9336565</v>
      </c>
      <c r="X2090" s="32">
        <v>45257</v>
      </c>
      <c r="Y2090" s="10" t="s">
        <v>60</v>
      </c>
    </row>
    <row r="2091" spans="1:25" ht="14.4">
      <c r="A2091" s="70">
        <v>2023</v>
      </c>
      <c r="B2091" s="70" t="s">
        <v>1863</v>
      </c>
      <c r="C2091" s="70" t="s">
        <v>53</v>
      </c>
      <c r="D2091" s="70" t="s">
        <v>21</v>
      </c>
      <c r="E2091" s="78" t="s">
        <v>29</v>
      </c>
      <c r="F2091" s="73">
        <v>41992</v>
      </c>
      <c r="G2091" s="70" t="s">
        <v>20</v>
      </c>
      <c r="H2091" s="108">
        <v>78216068</v>
      </c>
      <c r="I2091" s="108">
        <v>-8203386</v>
      </c>
      <c r="J2091" s="108">
        <v>119289797</v>
      </c>
      <c r="K2091" s="108">
        <v>104441896</v>
      </c>
      <c r="L2091" s="108">
        <v>226787530</v>
      </c>
      <c r="M2091" s="108">
        <v>142363579</v>
      </c>
      <c r="N2091" s="107"/>
      <c r="O2091" s="67">
        <v>76062296</v>
      </c>
      <c r="P2091" s="108">
        <v>10293363</v>
      </c>
      <c r="Q2091" s="108">
        <v>-155217923</v>
      </c>
      <c r="R2091" s="108">
        <v>577382844.00653589</v>
      </c>
      <c r="S2091" s="108">
        <v>422164921.00653589</v>
      </c>
      <c r="T2091" s="108">
        <v>18867431</v>
      </c>
      <c r="U2091" s="201">
        <v>44231786</v>
      </c>
      <c r="V2091" s="108">
        <v>74526222</v>
      </c>
      <c r="W2091" s="108">
        <v>-91551961</v>
      </c>
      <c r="X2091" s="32">
        <v>45315</v>
      </c>
      <c r="Y2091" s="30"/>
    </row>
    <row r="2092" spans="1:25" ht="14.4">
      <c r="A2092" s="70">
        <v>2023</v>
      </c>
      <c r="B2092" s="71" t="s">
        <v>974</v>
      </c>
      <c r="C2092" s="70" t="s">
        <v>190</v>
      </c>
      <c r="D2092" s="70" t="s">
        <v>21</v>
      </c>
      <c r="E2092" s="72" t="s">
        <v>29</v>
      </c>
      <c r="F2092" s="73" t="s">
        <v>973</v>
      </c>
      <c r="G2092" s="70" t="s">
        <v>20</v>
      </c>
      <c r="H2092" s="108">
        <v>6167684</v>
      </c>
      <c r="I2092" s="108"/>
      <c r="J2092" s="108">
        <v>196711803</v>
      </c>
      <c r="K2092" s="108">
        <v>259581191</v>
      </c>
      <c r="L2092" s="108">
        <v>250232000</v>
      </c>
      <c r="M2092" s="108">
        <v>204528835</v>
      </c>
      <c r="N2092" s="108"/>
      <c r="O2092" s="67">
        <v>26542090</v>
      </c>
      <c r="P2092" s="108">
        <v>12828163</v>
      </c>
      <c r="Q2092" s="108">
        <v>-156169348</v>
      </c>
      <c r="R2092" s="108">
        <v>703523797.71929836</v>
      </c>
      <c r="S2092" s="108">
        <v>547354449.71929836</v>
      </c>
      <c r="T2092" s="108">
        <v>23746380</v>
      </c>
      <c r="U2092" s="201">
        <v>-6281.5076282940363</v>
      </c>
      <c r="V2092" s="108">
        <v>6551665.4923717063</v>
      </c>
      <c r="W2092" s="108">
        <v>-121068312</v>
      </c>
      <c r="X2092" s="32">
        <v>45289</v>
      </c>
      <c r="Y2092" s="10" t="s">
        <v>5778</v>
      </c>
    </row>
    <row r="2093" spans="1:25" ht="14.4">
      <c r="A2093" s="70">
        <v>2023</v>
      </c>
      <c r="B2093" s="71" t="s">
        <v>972</v>
      </c>
      <c r="C2093" s="70" t="s">
        <v>190</v>
      </c>
      <c r="D2093" s="70" t="s">
        <v>21</v>
      </c>
      <c r="E2093" s="72" t="s">
        <v>32</v>
      </c>
      <c r="F2093" s="73" t="s">
        <v>971</v>
      </c>
      <c r="G2093" s="70" t="s">
        <v>20</v>
      </c>
      <c r="H2093" s="108">
        <v>19343642</v>
      </c>
      <c r="I2093" s="108">
        <v>-1440742</v>
      </c>
      <c r="J2093" s="108">
        <v>39925958</v>
      </c>
      <c r="K2093" s="108">
        <v>7817759</v>
      </c>
      <c r="L2093" s="108">
        <v>59868327</v>
      </c>
      <c r="M2093" s="108">
        <v>53540373</v>
      </c>
      <c r="N2093" s="108"/>
      <c r="O2093" s="67">
        <v>32829186</v>
      </c>
      <c r="P2093" s="108">
        <v>4651271</v>
      </c>
      <c r="Q2093" s="108">
        <v>-30683085</v>
      </c>
      <c r="R2093" s="108">
        <v>138808548</v>
      </c>
      <c r="S2093" s="108">
        <v>108125463</v>
      </c>
      <c r="T2093" s="108">
        <v>4711202</v>
      </c>
      <c r="U2093" s="201">
        <v>2526698.7695660787</v>
      </c>
      <c r="V2093" s="108">
        <v>5090881.7695660787</v>
      </c>
      <c r="W2093" s="108">
        <v>-521440</v>
      </c>
      <c r="X2093" s="13">
        <v>45280</v>
      </c>
      <c r="Y2093" s="10" t="s">
        <v>115</v>
      </c>
    </row>
    <row r="2094" spans="1:25" ht="14.4">
      <c r="A2094" s="70">
        <v>2023</v>
      </c>
      <c r="B2094" s="70" t="s">
        <v>1862</v>
      </c>
      <c r="C2094" s="70" t="s">
        <v>53</v>
      </c>
      <c r="D2094" s="70" t="s">
        <v>21</v>
      </c>
      <c r="E2094" s="78" t="s">
        <v>109</v>
      </c>
      <c r="F2094" s="73">
        <v>42202</v>
      </c>
      <c r="G2094" s="70" t="s">
        <v>20</v>
      </c>
      <c r="H2094" s="108">
        <v>25489159</v>
      </c>
      <c r="I2094" s="108">
        <v>-7821597</v>
      </c>
      <c r="J2094" s="108">
        <v>63589118</v>
      </c>
      <c r="K2094" s="108">
        <v>153769818</v>
      </c>
      <c r="L2094" s="108">
        <v>252445131</v>
      </c>
      <c r="M2094" s="108">
        <v>69586272</v>
      </c>
      <c r="N2094" s="107"/>
      <c r="O2094" s="108">
        <v>47391746</v>
      </c>
      <c r="P2094" s="108">
        <v>16493756</v>
      </c>
      <c r="Q2094" s="108">
        <v>-164708854</v>
      </c>
      <c r="R2094" s="108">
        <v>467902786</v>
      </c>
      <c r="S2094" s="108">
        <v>303193932</v>
      </c>
      <c r="T2094" s="108">
        <v>13232373</v>
      </c>
      <c r="U2094" s="201">
        <v>2094230</v>
      </c>
      <c r="V2094" s="108">
        <v>21332489</v>
      </c>
      <c r="W2094" s="108">
        <v>-63698656</v>
      </c>
      <c r="X2094" s="32">
        <v>45300</v>
      </c>
      <c r="Y2094" s="10" t="s">
        <v>5789</v>
      </c>
    </row>
    <row r="2095" spans="1:25" ht="14.4">
      <c r="A2095" s="70">
        <v>2023</v>
      </c>
      <c r="B2095" s="71" t="s">
        <v>970</v>
      </c>
      <c r="C2095" s="70" t="s">
        <v>190</v>
      </c>
      <c r="D2095" s="70" t="s">
        <v>21</v>
      </c>
      <c r="E2095" s="72" t="s">
        <v>109</v>
      </c>
      <c r="F2095" s="73" t="s">
        <v>969</v>
      </c>
      <c r="G2095" s="70" t="s">
        <v>20</v>
      </c>
      <c r="H2095" s="108">
        <v>154494260</v>
      </c>
      <c r="I2095" s="108">
        <v>-7234399</v>
      </c>
      <c r="J2095" s="108">
        <v>430266355</v>
      </c>
      <c r="K2095" s="108">
        <v>343631480</v>
      </c>
      <c r="L2095" s="108">
        <v>618577209</v>
      </c>
      <c r="M2095" s="108">
        <v>532328102</v>
      </c>
      <c r="N2095" s="67">
        <v>283469094</v>
      </c>
      <c r="O2095" s="108"/>
      <c r="P2095" s="108">
        <v>66244078</v>
      </c>
      <c r="Q2095" s="108">
        <v>-305219434</v>
      </c>
      <c r="R2095" s="108">
        <v>1394100939</v>
      </c>
      <c r="S2095" s="108">
        <v>1088881505</v>
      </c>
      <c r="T2095" s="108">
        <v>49024856</v>
      </c>
      <c r="U2095" s="201"/>
      <c r="V2095" s="108">
        <v>88851928</v>
      </c>
      <c r="W2095" s="108">
        <v>-135238494</v>
      </c>
      <c r="X2095" s="32">
        <v>45351</v>
      </c>
      <c r="Y2095" s="10" t="s">
        <v>60</v>
      </c>
    </row>
    <row r="2096" spans="1:25" ht="14.4">
      <c r="A2096" s="95">
        <v>2023</v>
      </c>
      <c r="B2096" s="86" t="s">
        <v>968</v>
      </c>
      <c r="C2096" s="95" t="s">
        <v>190</v>
      </c>
      <c r="D2096" s="95" t="s">
        <v>21</v>
      </c>
      <c r="E2096" s="101" t="s">
        <v>127</v>
      </c>
      <c r="F2096" s="99" t="s">
        <v>967</v>
      </c>
      <c r="G2096" s="95" t="s">
        <v>20</v>
      </c>
      <c r="H2096" s="109">
        <v>618472</v>
      </c>
      <c r="I2096" s="109">
        <v>-65159</v>
      </c>
      <c r="J2096" s="109">
        <v>2260284</v>
      </c>
      <c r="K2096" s="109">
        <v>221207</v>
      </c>
      <c r="L2096" s="109">
        <v>2892362</v>
      </c>
      <c r="M2096" s="109">
        <v>2862782</v>
      </c>
      <c r="N2096" s="108"/>
      <c r="O2096" s="67">
        <v>1222561</v>
      </c>
      <c r="P2096" s="109">
        <v>239291</v>
      </c>
      <c r="Q2096" s="109">
        <v>-2404932</v>
      </c>
      <c r="R2096" s="109">
        <v>9646188</v>
      </c>
      <c r="S2096" s="109">
        <v>7241256</v>
      </c>
      <c r="T2096" s="109">
        <v>224676</v>
      </c>
      <c r="U2096" s="198"/>
      <c r="V2096" s="109">
        <v>67742</v>
      </c>
      <c r="W2096" s="169">
        <v>-936000</v>
      </c>
      <c r="X2096" s="13">
        <v>45258</v>
      </c>
      <c r="Y2096" s="10" t="s">
        <v>60</v>
      </c>
    </row>
    <row r="2097" spans="1:25" ht="14.4">
      <c r="A2097" s="70">
        <v>2023</v>
      </c>
      <c r="B2097" s="70" t="s">
        <v>2152</v>
      </c>
      <c r="C2097" s="70" t="s">
        <v>53</v>
      </c>
      <c r="D2097" s="70" t="s">
        <v>21</v>
      </c>
      <c r="E2097" s="72" t="s">
        <v>118</v>
      </c>
      <c r="F2097" s="83">
        <v>42370</v>
      </c>
      <c r="G2097" s="70" t="s">
        <v>20</v>
      </c>
      <c r="H2097" s="108">
        <v>19287141</v>
      </c>
      <c r="I2097" s="108">
        <v>-120000</v>
      </c>
      <c r="J2097" s="108">
        <v>24900145</v>
      </c>
      <c r="K2097" s="108">
        <v>24058642</v>
      </c>
      <c r="L2097" s="108">
        <v>59359467</v>
      </c>
      <c r="M2097" s="108">
        <v>23523010</v>
      </c>
      <c r="N2097" s="108"/>
      <c r="O2097" s="67">
        <v>19039974</v>
      </c>
      <c r="P2097" s="108">
        <v>2468732</v>
      </c>
      <c r="Q2097" s="108">
        <v>-8525331</v>
      </c>
      <c r="R2097" s="108">
        <v>77082559</v>
      </c>
      <c r="S2097" s="108">
        <v>68557228</v>
      </c>
      <c r="T2097" s="108">
        <v>1899052</v>
      </c>
      <c r="U2097" s="201">
        <v>599408</v>
      </c>
      <c r="V2097" s="108">
        <v>961615</v>
      </c>
      <c r="W2097" s="108">
        <v>21046810</v>
      </c>
      <c r="X2097" s="32">
        <v>45380</v>
      </c>
      <c r="Y2097" s="9" t="s">
        <v>5790</v>
      </c>
    </row>
    <row r="2098" spans="1:25" ht="14.4">
      <c r="A2098" s="70">
        <v>2023</v>
      </c>
      <c r="B2098" s="70" t="s">
        <v>5271</v>
      </c>
      <c r="C2098" s="70" t="s">
        <v>190</v>
      </c>
      <c r="D2098" s="70" t="s">
        <v>21</v>
      </c>
      <c r="E2098" s="78" t="s">
        <v>98</v>
      </c>
      <c r="F2098" s="73" t="s">
        <v>5474</v>
      </c>
      <c r="G2098" s="70" t="s">
        <v>20</v>
      </c>
      <c r="H2098" s="108">
        <v>1124138</v>
      </c>
      <c r="I2098" s="108"/>
      <c r="J2098" s="108">
        <v>7943794</v>
      </c>
      <c r="K2098" s="108">
        <v>11376373</v>
      </c>
      <c r="L2098" s="108">
        <v>8755172</v>
      </c>
      <c r="M2098" s="108">
        <v>8191777</v>
      </c>
      <c r="N2098" s="108"/>
      <c r="O2098" s="67">
        <v>899222</v>
      </c>
      <c r="P2098" s="108">
        <v>335017</v>
      </c>
      <c r="Q2098" s="108">
        <v>-6278102</v>
      </c>
      <c r="R2098" s="108">
        <v>26882745</v>
      </c>
      <c r="S2098" s="108">
        <v>20604643</v>
      </c>
      <c r="T2098" s="108">
        <v>822809</v>
      </c>
      <c r="U2098" s="201"/>
      <c r="V2098" s="108"/>
      <c r="W2098" s="108">
        <v>-3787049</v>
      </c>
      <c r="X2098" s="32">
        <v>45373</v>
      </c>
      <c r="Y2098" s="10" t="s">
        <v>60</v>
      </c>
    </row>
    <row r="2099" spans="1:25" ht="14.4">
      <c r="A2099" s="70">
        <v>2023</v>
      </c>
      <c r="B2099" s="70" t="s">
        <v>1861</v>
      </c>
      <c r="C2099" s="70" t="s">
        <v>53</v>
      </c>
      <c r="D2099" s="70" t="s">
        <v>21</v>
      </c>
      <c r="E2099" s="78" t="s">
        <v>34</v>
      </c>
      <c r="F2099" s="73">
        <v>42468</v>
      </c>
      <c r="G2099" s="70" t="s">
        <v>20</v>
      </c>
      <c r="H2099" s="108">
        <v>10639245</v>
      </c>
      <c r="I2099" s="108">
        <v>-1758480</v>
      </c>
      <c r="J2099" s="108">
        <v>12317284</v>
      </c>
      <c r="K2099" s="108">
        <v>6044166</v>
      </c>
      <c r="L2099" s="108">
        <v>29873709</v>
      </c>
      <c r="M2099" s="108">
        <v>15667987</v>
      </c>
      <c r="N2099" s="67"/>
      <c r="O2099" s="67">
        <v>10403265</v>
      </c>
      <c r="P2099" s="108">
        <v>1604626</v>
      </c>
      <c r="Q2099" s="108">
        <v>-10033856</v>
      </c>
      <c r="R2099" s="108">
        <v>33932553.26344268</v>
      </c>
      <c r="S2099" s="108">
        <v>23898697.26344268</v>
      </c>
      <c r="T2099" s="108">
        <v>955758</v>
      </c>
      <c r="U2099" s="201"/>
      <c r="V2099" s="108">
        <v>4910356</v>
      </c>
      <c r="W2099" s="108">
        <v>2472644</v>
      </c>
      <c r="X2099" s="13">
        <v>45288</v>
      </c>
      <c r="Y2099" s="10" t="s">
        <v>60</v>
      </c>
    </row>
    <row r="2100" spans="1:25" ht="14.4">
      <c r="A2100" s="70">
        <v>2023</v>
      </c>
      <c r="B2100" s="70" t="s">
        <v>1860</v>
      </c>
      <c r="C2100" s="70" t="s">
        <v>53</v>
      </c>
      <c r="D2100" s="70" t="s">
        <v>21</v>
      </c>
      <c r="E2100" s="78" t="s">
        <v>100</v>
      </c>
      <c r="F2100" s="73">
        <v>42524</v>
      </c>
      <c r="G2100" s="70" t="s">
        <v>20</v>
      </c>
      <c r="H2100" s="108">
        <v>10791930</v>
      </c>
      <c r="I2100" s="108">
        <v>-8209360</v>
      </c>
      <c r="J2100" s="108">
        <v>48777167</v>
      </c>
      <c r="K2100" s="108">
        <v>63911369</v>
      </c>
      <c r="L2100" s="108">
        <v>133781304</v>
      </c>
      <c r="M2100" s="108">
        <v>46850806</v>
      </c>
      <c r="N2100" s="107"/>
      <c r="O2100" s="108">
        <v>12533558</v>
      </c>
      <c r="P2100" s="108">
        <v>4646095</v>
      </c>
      <c r="Q2100" s="108">
        <v>-103640003</v>
      </c>
      <c r="R2100" s="108">
        <v>394233184</v>
      </c>
      <c r="S2100" s="108">
        <v>290593181</v>
      </c>
      <c r="T2100" s="108">
        <v>12620436</v>
      </c>
      <c r="U2100" s="201">
        <v>19157676</v>
      </c>
      <c r="V2100" s="108">
        <v>18716540</v>
      </c>
      <c r="W2100" s="108">
        <v>-22537888</v>
      </c>
      <c r="X2100" s="32">
        <v>45379</v>
      </c>
      <c r="Y2100" s="10" t="s">
        <v>5444</v>
      </c>
    </row>
    <row r="2101" spans="1:25" ht="14.4">
      <c r="A2101" s="70">
        <v>2023</v>
      </c>
      <c r="B2101" s="71" t="s">
        <v>966</v>
      </c>
      <c r="C2101" s="70" t="s">
        <v>190</v>
      </c>
      <c r="D2101" s="70" t="s">
        <v>21</v>
      </c>
      <c r="E2101" s="72" t="s">
        <v>100</v>
      </c>
      <c r="F2101" s="73" t="s">
        <v>965</v>
      </c>
      <c r="G2101" s="70" t="s">
        <v>20</v>
      </c>
      <c r="H2101" s="108">
        <v>26225990</v>
      </c>
      <c r="I2101" s="108"/>
      <c r="J2101" s="108">
        <v>152987852</v>
      </c>
      <c r="K2101" s="108">
        <v>23339625</v>
      </c>
      <c r="L2101" s="108">
        <v>181525147</v>
      </c>
      <c r="M2101" s="108">
        <v>173911224</v>
      </c>
      <c r="N2101" s="108"/>
      <c r="O2101" s="67">
        <v>62049089</v>
      </c>
      <c r="P2101" s="108">
        <v>17639710</v>
      </c>
      <c r="Q2101" s="108">
        <v>-101090465</v>
      </c>
      <c r="R2101" s="108">
        <v>452310054.03508782</v>
      </c>
      <c r="S2101" s="108">
        <v>351219589.03508782</v>
      </c>
      <c r="T2101" s="108">
        <v>15581802</v>
      </c>
      <c r="U2101" s="201">
        <v>-3960.0130770754899</v>
      </c>
      <c r="V2101" s="108">
        <v>6805761.9869229244</v>
      </c>
      <c r="W2101" s="108">
        <v>-68037642</v>
      </c>
      <c r="X2101" s="13">
        <v>45288</v>
      </c>
      <c r="Y2101" s="10" t="s">
        <v>60</v>
      </c>
    </row>
    <row r="2102" spans="1:25" ht="14.4">
      <c r="A2102" s="95">
        <v>2023</v>
      </c>
      <c r="B2102" s="86" t="s">
        <v>964</v>
      </c>
      <c r="C2102" s="95" t="s">
        <v>190</v>
      </c>
      <c r="D2102" s="95" t="s">
        <v>21</v>
      </c>
      <c r="E2102" s="96" t="s">
        <v>327</v>
      </c>
      <c r="F2102" s="99" t="s">
        <v>963</v>
      </c>
      <c r="G2102" s="95" t="s">
        <v>20</v>
      </c>
      <c r="H2102" s="109">
        <v>2515221</v>
      </c>
      <c r="I2102" s="109">
        <v>-135299</v>
      </c>
      <c r="J2102" s="109">
        <v>8179511</v>
      </c>
      <c r="K2102" s="109">
        <v>87796</v>
      </c>
      <c r="L2102" s="109">
        <v>9491486</v>
      </c>
      <c r="M2102" s="109">
        <v>9114541</v>
      </c>
      <c r="N2102" s="108"/>
      <c r="O2102" s="108">
        <v>5340014</v>
      </c>
      <c r="P2102" s="109">
        <v>2458019</v>
      </c>
      <c r="Q2102" s="109">
        <v>-3782704</v>
      </c>
      <c r="R2102" s="109">
        <v>16354652</v>
      </c>
      <c r="S2102" s="109">
        <v>12571948</v>
      </c>
      <c r="T2102" s="109">
        <v>626904</v>
      </c>
      <c r="U2102" s="198">
        <v>-129</v>
      </c>
      <c r="V2102" s="109">
        <v>3115324</v>
      </c>
      <c r="W2102" s="169">
        <v>-3938551</v>
      </c>
      <c r="X2102" s="32">
        <v>45376</v>
      </c>
      <c r="Y2102" s="10" t="s">
        <v>5781</v>
      </c>
    </row>
    <row r="2103" spans="1:25" ht="14.4">
      <c r="A2103" s="82">
        <v>2023</v>
      </c>
      <c r="B2103" s="70" t="s">
        <v>1858</v>
      </c>
      <c r="C2103" s="70" t="s">
        <v>53</v>
      </c>
      <c r="D2103" s="70" t="s">
        <v>21</v>
      </c>
      <c r="E2103" s="78" t="s">
        <v>34</v>
      </c>
      <c r="F2103" s="72">
        <v>43000</v>
      </c>
      <c r="G2103" s="70" t="s">
        <v>20</v>
      </c>
      <c r="H2103" s="108">
        <v>213274000</v>
      </c>
      <c r="I2103" s="67">
        <v>-129831000</v>
      </c>
      <c r="J2103" s="67">
        <v>631787000</v>
      </c>
      <c r="K2103" s="108">
        <v>3000354000</v>
      </c>
      <c r="L2103" s="108">
        <v>2577206000</v>
      </c>
      <c r="M2103" s="67">
        <v>679924000</v>
      </c>
      <c r="N2103" s="108">
        <v>161577000</v>
      </c>
      <c r="O2103" s="108"/>
      <c r="P2103" s="67">
        <v>67773000</v>
      </c>
      <c r="Q2103" s="108">
        <v>-1396037000</v>
      </c>
      <c r="R2103" s="108">
        <v>6247947000</v>
      </c>
      <c r="S2103" s="108">
        <v>4851910000</v>
      </c>
      <c r="T2103" s="108">
        <v>165652000</v>
      </c>
      <c r="U2103" s="201"/>
      <c r="V2103" s="67">
        <v>47182000</v>
      </c>
      <c r="W2103" s="67">
        <v>-686121000</v>
      </c>
      <c r="X2103" s="32">
        <v>45392</v>
      </c>
      <c r="Y2103" s="10" t="s">
        <v>115</v>
      </c>
    </row>
    <row r="2104" spans="1:25" ht="14.4">
      <c r="A2104" s="70">
        <v>2023</v>
      </c>
      <c r="B2104" s="71" t="s">
        <v>962</v>
      </c>
      <c r="C2104" s="70" t="s">
        <v>190</v>
      </c>
      <c r="D2104" s="70" t="s">
        <v>21</v>
      </c>
      <c r="E2104" s="72" t="s">
        <v>34</v>
      </c>
      <c r="F2104" s="73" t="s">
        <v>961</v>
      </c>
      <c r="G2104" s="70" t="s">
        <v>20</v>
      </c>
      <c r="H2104" s="108">
        <v>457453328</v>
      </c>
      <c r="I2104" s="108"/>
      <c r="J2104" s="108">
        <v>1211905042</v>
      </c>
      <c r="K2104" s="108">
        <v>1875865310</v>
      </c>
      <c r="L2104" s="108">
        <v>1759812037</v>
      </c>
      <c r="M2104" s="108">
        <v>1370471373</v>
      </c>
      <c r="N2104" s="108">
        <v>699486972</v>
      </c>
      <c r="O2104" s="108"/>
      <c r="P2104" s="108">
        <v>123216308</v>
      </c>
      <c r="Q2104" s="108">
        <v>-774745619</v>
      </c>
      <c r="R2104" s="108">
        <v>3596249565.0877199</v>
      </c>
      <c r="S2104" s="108">
        <v>2821503946.0877199</v>
      </c>
      <c r="T2104" s="108">
        <v>127805713</v>
      </c>
      <c r="U2104" s="201"/>
      <c r="V2104" s="108">
        <v>416814012</v>
      </c>
      <c r="W2104" s="108">
        <v>-701449737</v>
      </c>
      <c r="X2104" s="39">
        <v>45301</v>
      </c>
      <c r="Y2104" s="10" t="s">
        <v>5444</v>
      </c>
    </row>
    <row r="2105" spans="1:25" ht="14.4">
      <c r="A2105" s="70">
        <v>2023</v>
      </c>
      <c r="B2105" s="71" t="s">
        <v>960</v>
      </c>
      <c r="C2105" s="70" t="s">
        <v>190</v>
      </c>
      <c r="D2105" s="70" t="s">
        <v>21</v>
      </c>
      <c r="E2105" s="78" t="s">
        <v>76</v>
      </c>
      <c r="F2105" s="73" t="s">
        <v>959</v>
      </c>
      <c r="G2105" s="70" t="s">
        <v>20</v>
      </c>
      <c r="H2105" s="108">
        <v>13363958</v>
      </c>
      <c r="I2105" s="108"/>
      <c r="J2105" s="108">
        <v>30057741</v>
      </c>
      <c r="K2105" s="108">
        <v>219277</v>
      </c>
      <c r="L2105" s="108">
        <v>44389373</v>
      </c>
      <c r="M2105" s="108">
        <v>35050903</v>
      </c>
      <c r="N2105" s="108">
        <v>18964871</v>
      </c>
      <c r="O2105" s="67"/>
      <c r="P2105" s="108">
        <v>2829898</v>
      </c>
      <c r="Q2105" s="108">
        <v>-22515000</v>
      </c>
      <c r="R2105" s="108">
        <v>104384878.41945291</v>
      </c>
      <c r="S2105" s="108">
        <v>81869878.419452906</v>
      </c>
      <c r="T2105" s="108">
        <v>3854703</v>
      </c>
      <c r="U2105" s="201"/>
      <c r="V2105" s="108">
        <v>497339</v>
      </c>
      <c r="W2105" s="108">
        <v>-6292924</v>
      </c>
      <c r="X2105" s="32">
        <v>45330</v>
      </c>
      <c r="Y2105" s="30"/>
    </row>
    <row r="2106" spans="1:25" ht="14.4">
      <c r="A2106" s="82">
        <v>2023</v>
      </c>
      <c r="B2106" s="70" t="s">
        <v>2154</v>
      </c>
      <c r="C2106" s="70" t="s">
        <v>53</v>
      </c>
      <c r="D2106" s="70" t="s">
        <v>21</v>
      </c>
      <c r="E2106" s="78" t="s">
        <v>134</v>
      </c>
      <c r="F2106" s="72" t="s">
        <v>5519</v>
      </c>
      <c r="G2106" s="70" t="s">
        <v>20</v>
      </c>
      <c r="H2106" s="108">
        <v>20037679</v>
      </c>
      <c r="I2106" s="108">
        <v>-1125500</v>
      </c>
      <c r="J2106" s="108">
        <v>19581513</v>
      </c>
      <c r="K2106" s="108">
        <v>4022074</v>
      </c>
      <c r="L2106" s="108">
        <v>24719136</v>
      </c>
      <c r="M2106" s="108">
        <v>23463791</v>
      </c>
      <c r="N2106" s="107"/>
      <c r="O2106" s="108">
        <v>21247739</v>
      </c>
      <c r="P2106" s="108">
        <v>3957479</v>
      </c>
      <c r="Q2106" s="108">
        <v>-25577351</v>
      </c>
      <c r="R2106" s="108">
        <v>82233394.203023389</v>
      </c>
      <c r="S2106" s="108">
        <v>56656043.203023389</v>
      </c>
      <c r="T2106" s="108">
        <v>2604174</v>
      </c>
      <c r="U2106" s="201"/>
      <c r="V2106" s="108">
        <v>5633788</v>
      </c>
      <c r="W2106" s="108">
        <v>-1899211</v>
      </c>
      <c r="X2106" s="32">
        <v>45349</v>
      </c>
      <c r="Y2106" s="10" t="s">
        <v>60</v>
      </c>
    </row>
    <row r="2107" spans="1:25" ht="14.4">
      <c r="A2107" s="137">
        <v>2023</v>
      </c>
      <c r="B2107" s="141" t="s">
        <v>958</v>
      </c>
      <c r="C2107" s="137" t="s">
        <v>190</v>
      </c>
      <c r="D2107" s="137" t="s">
        <v>21</v>
      </c>
      <c r="E2107" s="137" t="s">
        <v>134</v>
      </c>
      <c r="F2107" s="87" t="s">
        <v>957</v>
      </c>
      <c r="G2107" s="137" t="s">
        <v>20</v>
      </c>
      <c r="H2107" s="138">
        <v>16154316</v>
      </c>
      <c r="I2107" s="138">
        <v>-1493845</v>
      </c>
      <c r="J2107" s="138">
        <v>133391381</v>
      </c>
      <c r="K2107" s="138">
        <v>298617102</v>
      </c>
      <c r="L2107" s="138">
        <v>171228134</v>
      </c>
      <c r="M2107" s="138">
        <v>142001667</v>
      </c>
      <c r="N2107" s="138"/>
      <c r="O2107" s="142">
        <v>35100183</v>
      </c>
      <c r="P2107" s="138">
        <v>10013163</v>
      </c>
      <c r="Q2107" s="138">
        <v>-98836010</v>
      </c>
      <c r="R2107" s="138">
        <v>453253904.9122808</v>
      </c>
      <c r="S2107" s="138">
        <v>354417894.9122808</v>
      </c>
      <c r="T2107" s="138">
        <v>15726030</v>
      </c>
      <c r="U2107" s="201">
        <v>-4250.422231028333</v>
      </c>
      <c r="V2107" s="138">
        <v>17686524.57776897</v>
      </c>
      <c r="W2107" s="108">
        <v>-123383099</v>
      </c>
      <c r="X2107" s="157">
        <v>45373</v>
      </c>
      <c r="Y2107" s="126"/>
    </row>
    <row r="2108" spans="1:25" ht="14.4">
      <c r="A2108" s="70">
        <v>2023</v>
      </c>
      <c r="B2108" s="70" t="s">
        <v>2155</v>
      </c>
      <c r="C2108" s="70" t="s">
        <v>53</v>
      </c>
      <c r="D2108" s="70" t="s">
        <v>21</v>
      </c>
      <c r="E2108" s="72" t="s">
        <v>98</v>
      </c>
      <c r="F2108" s="90">
        <v>43280</v>
      </c>
      <c r="G2108" s="70" t="s">
        <v>20</v>
      </c>
      <c r="H2108" s="108">
        <v>28690086</v>
      </c>
      <c r="I2108" s="108">
        <v>-4290435</v>
      </c>
      <c r="J2108" s="108">
        <v>43631185</v>
      </c>
      <c r="K2108" s="108">
        <v>14552640</v>
      </c>
      <c r="L2108" s="108">
        <v>71425403</v>
      </c>
      <c r="M2108" s="108">
        <v>57165844</v>
      </c>
      <c r="N2108" s="108"/>
      <c r="O2108" s="67">
        <v>27158445</v>
      </c>
      <c r="P2108" s="108">
        <v>2600095</v>
      </c>
      <c r="Q2108" s="108">
        <v>-44295062</v>
      </c>
      <c r="R2108" s="108">
        <v>163605978</v>
      </c>
      <c r="S2108" s="108">
        <v>119310916</v>
      </c>
      <c r="T2108" s="108">
        <v>5282099</v>
      </c>
      <c r="U2108" s="201">
        <v>3510138</v>
      </c>
      <c r="V2108" s="108">
        <v>3585401</v>
      </c>
      <c r="W2108" s="108">
        <v>11125175</v>
      </c>
      <c r="X2108" s="32">
        <v>45337</v>
      </c>
      <c r="Y2108" s="10" t="s">
        <v>60</v>
      </c>
    </row>
    <row r="2109" spans="1:25" ht="14.4">
      <c r="A2109" s="70">
        <v>2023</v>
      </c>
      <c r="B2109" s="71" t="s">
        <v>2156</v>
      </c>
      <c r="C2109" s="70" t="s">
        <v>5582</v>
      </c>
      <c r="D2109" s="84" t="s">
        <v>21</v>
      </c>
      <c r="E2109" s="84" t="s">
        <v>98</v>
      </c>
      <c r="F2109" s="72" t="s">
        <v>5586</v>
      </c>
      <c r="G2109" s="70" t="s">
        <v>20</v>
      </c>
      <c r="H2109" s="108">
        <v>15655105</v>
      </c>
      <c r="I2109" s="108">
        <v>-2609300</v>
      </c>
      <c r="J2109" s="108">
        <v>13327136</v>
      </c>
      <c r="K2109" s="108">
        <v>167396</v>
      </c>
      <c r="L2109" s="108">
        <v>20130369</v>
      </c>
      <c r="M2109" s="108">
        <v>14611213</v>
      </c>
      <c r="N2109" s="67"/>
      <c r="O2109" s="67">
        <v>20479689</v>
      </c>
      <c r="P2109" s="108">
        <v>4633857</v>
      </c>
      <c r="Q2109" s="108">
        <v>-2670482</v>
      </c>
      <c r="R2109" s="108">
        <v>12244301</v>
      </c>
      <c r="S2109" s="108">
        <v>9573819</v>
      </c>
      <c r="T2109" s="108">
        <v>446339</v>
      </c>
      <c r="U2109" s="201">
        <v>2561271</v>
      </c>
      <c r="V2109" s="108">
        <v>2328232</v>
      </c>
      <c r="W2109" s="108">
        <v>18139599</v>
      </c>
      <c r="X2109" s="32">
        <v>45366</v>
      </c>
      <c r="Y2109" s="10" t="s">
        <v>60</v>
      </c>
    </row>
    <row r="2110" spans="1:25" ht="14.4">
      <c r="A2110" s="70">
        <v>2023</v>
      </c>
      <c r="B2110" s="71" t="s">
        <v>956</v>
      </c>
      <c r="C2110" s="70" t="s">
        <v>190</v>
      </c>
      <c r="D2110" s="70" t="s">
        <v>21</v>
      </c>
      <c r="E2110" s="78" t="s">
        <v>98</v>
      </c>
      <c r="F2110" s="73" t="s">
        <v>955</v>
      </c>
      <c r="G2110" s="70" t="s">
        <v>20</v>
      </c>
      <c r="H2110" s="108">
        <v>19977501</v>
      </c>
      <c r="I2110" s="108">
        <v>-884083</v>
      </c>
      <c r="J2110" s="108">
        <v>78733549</v>
      </c>
      <c r="K2110" s="108">
        <v>138428055</v>
      </c>
      <c r="L2110" s="108">
        <v>105393192</v>
      </c>
      <c r="M2110" s="108">
        <v>82931613</v>
      </c>
      <c r="N2110" s="108">
        <v>21264761</v>
      </c>
      <c r="O2110" s="107"/>
      <c r="P2110" s="108">
        <v>2358518</v>
      </c>
      <c r="Q2110" s="108">
        <v>-58555579</v>
      </c>
      <c r="R2110" s="108">
        <v>258618474</v>
      </c>
      <c r="S2110" s="108">
        <v>200062895</v>
      </c>
      <c r="T2110" s="108">
        <v>8827770</v>
      </c>
      <c r="U2110" s="201"/>
      <c r="V2110" s="108">
        <v>14166369</v>
      </c>
      <c r="W2110" s="108">
        <v>-48382117</v>
      </c>
      <c r="X2110" s="32">
        <v>45351</v>
      </c>
      <c r="Y2110" s="10" t="s">
        <v>115</v>
      </c>
    </row>
    <row r="2111" spans="1:25" ht="14.4">
      <c r="A2111" s="137">
        <v>2023</v>
      </c>
      <c r="B2111" s="137" t="s">
        <v>1857</v>
      </c>
      <c r="C2111" s="137" t="s">
        <v>53</v>
      </c>
      <c r="D2111" s="137" t="s">
        <v>21</v>
      </c>
      <c r="E2111" s="76" t="s">
        <v>34</v>
      </c>
      <c r="F2111" s="87">
        <v>44000</v>
      </c>
      <c r="G2111" s="137" t="s">
        <v>20</v>
      </c>
      <c r="H2111" s="138">
        <v>1783644000</v>
      </c>
      <c r="I2111" s="138">
        <v>-864763000</v>
      </c>
      <c r="J2111" s="138">
        <v>5999543000</v>
      </c>
      <c r="K2111" s="138">
        <v>43424220000</v>
      </c>
      <c r="L2111" s="138">
        <v>21633543000</v>
      </c>
      <c r="M2111" s="138">
        <v>6744996000</v>
      </c>
      <c r="N2111" s="138"/>
      <c r="O2111" s="138">
        <v>2160356000</v>
      </c>
      <c r="P2111" s="138">
        <v>842036000</v>
      </c>
      <c r="Q2111" s="138">
        <v>-8330602000</v>
      </c>
      <c r="R2111" s="138">
        <v>66116154000</v>
      </c>
      <c r="S2111" s="138">
        <v>57785552000</v>
      </c>
      <c r="T2111" s="138">
        <v>1523424000</v>
      </c>
      <c r="U2111" s="201">
        <v>8871459000</v>
      </c>
      <c r="V2111" s="138">
        <v>10014056000</v>
      </c>
      <c r="W2111" s="108">
        <v>-5227304000</v>
      </c>
      <c r="X2111" s="140">
        <v>45265</v>
      </c>
      <c r="Y2111" s="132" t="s">
        <v>115</v>
      </c>
    </row>
    <row r="2112" spans="1:25" ht="14.4">
      <c r="A2112" s="137">
        <v>2023</v>
      </c>
      <c r="B2112" s="141" t="s">
        <v>1668</v>
      </c>
      <c r="C2112" s="137" t="s">
        <v>55</v>
      </c>
      <c r="D2112" s="137" t="s">
        <v>21</v>
      </c>
      <c r="E2112" s="137" t="s">
        <v>34</v>
      </c>
      <c r="F2112" s="87" t="s">
        <v>57</v>
      </c>
      <c r="G2112" s="137" t="s">
        <v>20</v>
      </c>
      <c r="H2112" s="138">
        <v>6142061000</v>
      </c>
      <c r="I2112" s="138">
        <v>-1279057000</v>
      </c>
      <c r="J2112" s="138">
        <v>24614360000</v>
      </c>
      <c r="K2112" s="138">
        <v>13872467000</v>
      </c>
      <c r="L2112" s="138">
        <v>35331854000</v>
      </c>
      <c r="M2112" s="138">
        <v>25221437000</v>
      </c>
      <c r="N2112" s="138"/>
      <c r="O2112" s="138">
        <v>9936714000</v>
      </c>
      <c r="P2112" s="138">
        <v>7919662000</v>
      </c>
      <c r="Q2112" s="138">
        <v>-13160560000</v>
      </c>
      <c r="R2112" s="138">
        <v>80988061538</v>
      </c>
      <c r="S2112" s="138">
        <v>67827501538</v>
      </c>
      <c r="T2112" s="138">
        <v>2216111000</v>
      </c>
      <c r="U2112" s="201">
        <v>2327435000</v>
      </c>
      <c r="V2112" s="138">
        <v>27068020000</v>
      </c>
      <c r="W2112" s="108">
        <v>-31960081000</v>
      </c>
      <c r="X2112" s="140">
        <v>45208</v>
      </c>
      <c r="Y2112" s="132" t="s">
        <v>60</v>
      </c>
    </row>
    <row r="2113" spans="1:25" ht="14.4">
      <c r="A2113" s="70">
        <v>2023</v>
      </c>
      <c r="B2113" s="71" t="s">
        <v>146</v>
      </c>
      <c r="C2113" s="70" t="s">
        <v>54</v>
      </c>
      <c r="D2113" s="70" t="s">
        <v>21</v>
      </c>
      <c r="E2113" s="72" t="s">
        <v>34</v>
      </c>
      <c r="F2113" s="73">
        <v>99037</v>
      </c>
      <c r="G2113" s="70" t="s">
        <v>20</v>
      </c>
      <c r="H2113" s="108">
        <v>3734669</v>
      </c>
      <c r="I2113" s="108">
        <v>-827158</v>
      </c>
      <c r="J2113" s="108">
        <v>16767824</v>
      </c>
      <c r="K2113" s="108">
        <v>56149564</v>
      </c>
      <c r="L2113" s="108">
        <v>934864098</v>
      </c>
      <c r="M2113" s="108">
        <v>18822164</v>
      </c>
      <c r="N2113" s="67"/>
      <c r="O2113" s="67">
        <v>58769045</v>
      </c>
      <c r="P2113" s="108">
        <v>1794480</v>
      </c>
      <c r="Q2113" s="108">
        <v>-64057191</v>
      </c>
      <c r="R2113" s="108">
        <v>338729200</v>
      </c>
      <c r="S2113" s="108">
        <v>274672009</v>
      </c>
      <c r="T2113" s="108">
        <v>8596075</v>
      </c>
      <c r="U2113" s="201">
        <v>28189444</v>
      </c>
      <c r="V2113" s="108">
        <v>29668571</v>
      </c>
      <c r="W2113" s="108">
        <v>20907832</v>
      </c>
      <c r="X2113" s="32">
        <v>45372</v>
      </c>
      <c r="Y2113" s="10" t="s">
        <v>60</v>
      </c>
    </row>
    <row r="2114" spans="1:25" ht="14.4">
      <c r="A2114" s="70">
        <v>2023</v>
      </c>
      <c r="B2114" s="71" t="s">
        <v>145</v>
      </c>
      <c r="C2114" s="70" t="s">
        <v>54</v>
      </c>
      <c r="D2114" s="70" t="s">
        <v>21</v>
      </c>
      <c r="E2114" s="72" t="s">
        <v>34</v>
      </c>
      <c r="F2114" s="73">
        <v>99038</v>
      </c>
      <c r="G2114" s="70" t="s">
        <v>20</v>
      </c>
      <c r="H2114" s="108">
        <v>168452000</v>
      </c>
      <c r="I2114" s="108">
        <v>-25557000</v>
      </c>
      <c r="J2114" s="108">
        <v>143819000</v>
      </c>
      <c r="K2114" s="108">
        <v>6423850000</v>
      </c>
      <c r="L2114" s="108">
        <v>7285186000</v>
      </c>
      <c r="M2114" s="108">
        <v>59313000</v>
      </c>
      <c r="N2114" s="67">
        <v>4989000</v>
      </c>
      <c r="O2114" s="108">
        <v>112885000</v>
      </c>
      <c r="P2114" s="108">
        <v>47038000</v>
      </c>
      <c r="Q2114" s="108">
        <v>-664292000</v>
      </c>
      <c r="R2114" s="108">
        <v>3416360000</v>
      </c>
      <c r="S2114" s="108">
        <v>2752068000</v>
      </c>
      <c r="T2114" s="108">
        <v>113267000</v>
      </c>
      <c r="U2114" s="201">
        <v>444806000</v>
      </c>
      <c r="V2114" s="108">
        <v>1385013000</v>
      </c>
      <c r="W2114" s="108">
        <v>185376000</v>
      </c>
      <c r="X2114" s="32">
        <v>45271</v>
      </c>
      <c r="Y2114" s="10" t="s">
        <v>5444</v>
      </c>
    </row>
    <row r="2115" spans="1:25" ht="14.4">
      <c r="A2115" s="70">
        <v>2023</v>
      </c>
      <c r="B2115" s="71" t="s">
        <v>954</v>
      </c>
      <c r="C2115" s="70" t="s">
        <v>190</v>
      </c>
      <c r="D2115" s="70" t="s">
        <v>21</v>
      </c>
      <c r="E2115" s="78" t="s">
        <v>34</v>
      </c>
      <c r="F2115" s="73" t="s">
        <v>953</v>
      </c>
      <c r="G2115" s="70" t="s">
        <v>20</v>
      </c>
      <c r="H2115" s="108">
        <v>269327795</v>
      </c>
      <c r="I2115" s="108">
        <v>-7810117</v>
      </c>
      <c r="J2115" s="108">
        <v>556381590</v>
      </c>
      <c r="K2115" s="108">
        <v>70583695</v>
      </c>
      <c r="L2115" s="108">
        <v>688792688</v>
      </c>
      <c r="M2115" s="108">
        <v>613112661</v>
      </c>
      <c r="N2115" s="67"/>
      <c r="O2115" s="67">
        <v>371304068</v>
      </c>
      <c r="P2115" s="108">
        <v>99083184</v>
      </c>
      <c r="Q2115" s="108">
        <v>-347175219</v>
      </c>
      <c r="R2115" s="108">
        <v>1515133671</v>
      </c>
      <c r="S2115" s="108">
        <v>1167958452</v>
      </c>
      <c r="T2115" s="108">
        <v>43875985</v>
      </c>
      <c r="U2115" s="201">
        <v>12666624</v>
      </c>
      <c r="V2115" s="108">
        <v>24160317</v>
      </c>
      <c r="W2115" s="108">
        <v>-34277810</v>
      </c>
      <c r="X2115" s="32">
        <v>45273</v>
      </c>
      <c r="Y2115" s="10" t="s">
        <v>5444</v>
      </c>
    </row>
    <row r="2116" spans="1:25" ht="14.4">
      <c r="A2116" s="70">
        <v>2023</v>
      </c>
      <c r="B2116" s="71" t="s">
        <v>5619</v>
      </c>
      <c r="C2116" s="70" t="s">
        <v>54</v>
      </c>
      <c r="D2116" s="70" t="s">
        <v>21</v>
      </c>
      <c r="E2116" s="72" t="s">
        <v>34</v>
      </c>
      <c r="F2116" s="73">
        <v>99039</v>
      </c>
      <c r="G2116" s="70" t="s">
        <v>20</v>
      </c>
      <c r="H2116" s="108"/>
      <c r="I2116" s="108"/>
      <c r="J2116" s="108">
        <v>648565968</v>
      </c>
      <c r="K2116" s="108">
        <v>101577851</v>
      </c>
      <c r="L2116" s="108">
        <v>647814743</v>
      </c>
      <c r="M2116" s="108">
        <v>648306512</v>
      </c>
      <c r="N2116" s="108"/>
      <c r="O2116" s="67">
        <v>77083594</v>
      </c>
      <c r="P2116" s="108">
        <v>218488835</v>
      </c>
      <c r="Q2116" s="108"/>
      <c r="R2116" s="108"/>
      <c r="S2116" s="108"/>
      <c r="T2116" s="108"/>
      <c r="U2116" s="201"/>
      <c r="V2116" s="108"/>
      <c r="W2116" s="108"/>
      <c r="X2116" s="13">
        <v>45275</v>
      </c>
      <c r="Y2116" s="10" t="s">
        <v>60</v>
      </c>
    </row>
    <row r="2117" spans="1:25" ht="14.4">
      <c r="A2117" s="70">
        <v>2023</v>
      </c>
      <c r="B2117" s="71" t="s">
        <v>952</v>
      </c>
      <c r="C2117" s="70" t="s">
        <v>190</v>
      </c>
      <c r="D2117" s="70" t="s">
        <v>21</v>
      </c>
      <c r="E2117" s="72" t="s">
        <v>34</v>
      </c>
      <c r="F2117" s="73" t="s">
        <v>951</v>
      </c>
      <c r="G2117" s="70" t="s">
        <v>20</v>
      </c>
      <c r="H2117" s="108">
        <v>3817732000</v>
      </c>
      <c r="I2117" s="108">
        <v>-15560000</v>
      </c>
      <c r="J2117" s="108">
        <v>9472906000</v>
      </c>
      <c r="K2117" s="108">
        <v>11428604000</v>
      </c>
      <c r="L2117" s="108">
        <v>13738035000</v>
      </c>
      <c r="M2117" s="108">
        <v>11776524000</v>
      </c>
      <c r="N2117" s="108">
        <v>6146465000</v>
      </c>
      <c r="O2117" s="108"/>
      <c r="P2117" s="108">
        <v>1561003000</v>
      </c>
      <c r="Q2117" s="67">
        <v>-6730407000</v>
      </c>
      <c r="R2117" s="108">
        <v>30252974120.342232</v>
      </c>
      <c r="S2117" s="108">
        <v>23522567120.342232</v>
      </c>
      <c r="T2117" s="67">
        <v>1034127000</v>
      </c>
      <c r="U2117" s="201">
        <v>469940000</v>
      </c>
      <c r="V2117" s="108">
        <v>8952211000</v>
      </c>
      <c r="W2117" s="108">
        <v>-13225793</v>
      </c>
      <c r="X2117" s="32">
        <v>45373</v>
      </c>
      <c r="Y2117" s="30"/>
    </row>
    <row r="2118" spans="1:25" ht="14.4">
      <c r="A2118" s="82">
        <v>2023</v>
      </c>
      <c r="B2118" s="70" t="s">
        <v>1856</v>
      </c>
      <c r="C2118" s="70" t="s">
        <v>53</v>
      </c>
      <c r="D2118" s="70" t="s">
        <v>21</v>
      </c>
      <c r="E2118" s="78" t="s">
        <v>32</v>
      </c>
      <c r="F2118" s="72">
        <v>44028</v>
      </c>
      <c r="G2118" s="70" t="s">
        <v>20</v>
      </c>
      <c r="H2118" s="112">
        <v>40766075</v>
      </c>
      <c r="I2118" s="112">
        <v>-10011</v>
      </c>
      <c r="J2118" s="112">
        <v>24861029</v>
      </c>
      <c r="K2118" s="112">
        <v>21171275</v>
      </c>
      <c r="L2118" s="112">
        <v>71971913</v>
      </c>
      <c r="M2118" s="112">
        <v>27394532</v>
      </c>
      <c r="N2118" s="107"/>
      <c r="O2118" s="112">
        <v>39569897</v>
      </c>
      <c r="P2118" s="112">
        <v>1889172</v>
      </c>
      <c r="Q2118" s="112">
        <v>-29653285</v>
      </c>
      <c r="R2118" s="112">
        <v>114403106</v>
      </c>
      <c r="S2118" s="112">
        <v>84749821</v>
      </c>
      <c r="T2118" s="112">
        <v>3777240</v>
      </c>
      <c r="U2118" s="204">
        <v>13740413</v>
      </c>
      <c r="V2118" s="112">
        <v>28158290</v>
      </c>
      <c r="W2118" s="112">
        <v>21603396</v>
      </c>
      <c r="X2118" s="39">
        <v>45272</v>
      </c>
      <c r="Y2118" s="10" t="s">
        <v>5444</v>
      </c>
    </row>
    <row r="2119" spans="1:25" ht="14.4">
      <c r="A2119" s="70">
        <v>2023</v>
      </c>
      <c r="B2119" s="71" t="s">
        <v>950</v>
      </c>
      <c r="C2119" s="70" t="s">
        <v>190</v>
      </c>
      <c r="D2119" s="70" t="s">
        <v>21</v>
      </c>
      <c r="E2119" s="72" t="s">
        <v>32</v>
      </c>
      <c r="F2119" s="73" t="s">
        <v>949</v>
      </c>
      <c r="G2119" s="70" t="s">
        <v>20</v>
      </c>
      <c r="H2119" s="108">
        <v>16187918</v>
      </c>
      <c r="I2119" s="108">
        <v>-5000000</v>
      </c>
      <c r="J2119" s="108">
        <v>179192215</v>
      </c>
      <c r="K2119" s="108">
        <v>97150063</v>
      </c>
      <c r="L2119" s="108">
        <v>242682302</v>
      </c>
      <c r="M2119" s="108">
        <v>214237766</v>
      </c>
      <c r="N2119" s="108">
        <v>60156761</v>
      </c>
      <c r="O2119" s="108"/>
      <c r="P2119" s="108">
        <v>11219988</v>
      </c>
      <c r="Q2119" s="108">
        <v>-129316219</v>
      </c>
      <c r="R2119" s="108">
        <v>581803644.84126997</v>
      </c>
      <c r="S2119" s="108">
        <v>452487425.84126997</v>
      </c>
      <c r="T2119" s="108">
        <v>20432707</v>
      </c>
      <c r="U2119" s="201">
        <v>9515634</v>
      </c>
      <c r="V2119" s="108">
        <v>19399955</v>
      </c>
      <c r="W2119" s="108">
        <v>-117738196</v>
      </c>
      <c r="X2119" s="39">
        <v>45382</v>
      </c>
      <c r="Y2119" s="10" t="s">
        <v>60</v>
      </c>
    </row>
    <row r="2120" spans="1:25" ht="14.4">
      <c r="A2120" s="70">
        <v>2023</v>
      </c>
      <c r="B2120" s="71" t="s">
        <v>2157</v>
      </c>
      <c r="C2120" s="70" t="s">
        <v>5582</v>
      </c>
      <c r="D2120" s="84" t="s">
        <v>21</v>
      </c>
      <c r="E2120" s="84" t="s">
        <v>98</v>
      </c>
      <c r="F2120" s="72" t="s">
        <v>5587</v>
      </c>
      <c r="G2120" s="70" t="s">
        <v>20</v>
      </c>
      <c r="H2120" s="108">
        <v>27924803</v>
      </c>
      <c r="I2120" s="108">
        <v>-7242939</v>
      </c>
      <c r="J2120" s="108">
        <v>44890847</v>
      </c>
      <c r="K2120" s="108">
        <v>4354456</v>
      </c>
      <c r="L2120" s="108">
        <v>64432484</v>
      </c>
      <c r="M2120" s="108">
        <v>50609731</v>
      </c>
      <c r="N2120" s="108"/>
      <c r="O2120" s="108">
        <v>34991995</v>
      </c>
      <c r="P2120" s="108">
        <v>10740506</v>
      </c>
      <c r="Q2120" s="108">
        <v>-59866665</v>
      </c>
      <c r="R2120" s="108">
        <v>234704311</v>
      </c>
      <c r="S2120" s="108">
        <v>174837646</v>
      </c>
      <c r="T2120" s="108">
        <v>7096488</v>
      </c>
      <c r="U2120" s="201">
        <v>22860307</v>
      </c>
      <c r="V2120" s="108">
        <v>29888940</v>
      </c>
      <c r="W2120" s="108">
        <v>11542661</v>
      </c>
      <c r="X2120" s="32">
        <v>45317</v>
      </c>
      <c r="Y2120" s="10" t="s">
        <v>5444</v>
      </c>
    </row>
    <row r="2121" spans="1:25" ht="14.4">
      <c r="A2121" s="70">
        <v>2023</v>
      </c>
      <c r="B2121" s="71" t="s">
        <v>948</v>
      </c>
      <c r="C2121" s="70" t="s">
        <v>190</v>
      </c>
      <c r="D2121" s="70" t="s">
        <v>21</v>
      </c>
      <c r="E2121" s="78" t="s">
        <v>98</v>
      </c>
      <c r="F2121" s="73" t="s">
        <v>947</v>
      </c>
      <c r="G2121" s="70" t="s">
        <v>20</v>
      </c>
      <c r="H2121" s="108">
        <v>19041699</v>
      </c>
      <c r="I2121" s="108"/>
      <c r="J2121" s="108">
        <v>53758480</v>
      </c>
      <c r="K2121" s="108">
        <v>58636051</v>
      </c>
      <c r="L2121" s="108">
        <v>67136255</v>
      </c>
      <c r="M2121" s="108">
        <v>56831278</v>
      </c>
      <c r="N2121" s="108"/>
      <c r="O2121" s="67">
        <v>21505478</v>
      </c>
      <c r="P2121" s="108">
        <v>2112346</v>
      </c>
      <c r="Q2121" s="108">
        <v>-38472505</v>
      </c>
      <c r="R2121" s="108">
        <v>178842735</v>
      </c>
      <c r="S2121" s="108">
        <v>140370230</v>
      </c>
      <c r="T2121" s="108">
        <v>6359025</v>
      </c>
      <c r="U2121" s="201">
        <v>2234749</v>
      </c>
      <c r="V2121" s="108">
        <v>4748365</v>
      </c>
      <c r="W2121" s="108">
        <v>-11161759</v>
      </c>
      <c r="X2121" s="39">
        <v>45371</v>
      </c>
      <c r="Y2121" s="10"/>
    </row>
    <row r="2122" spans="1:25" ht="14.4">
      <c r="A2122" s="70">
        <v>2023</v>
      </c>
      <c r="B2122" s="71" t="s">
        <v>946</v>
      </c>
      <c r="C2122" s="70" t="s">
        <v>190</v>
      </c>
      <c r="D2122" s="70" t="s">
        <v>21</v>
      </c>
      <c r="E2122" s="78" t="s">
        <v>98</v>
      </c>
      <c r="F2122" s="73" t="s">
        <v>945</v>
      </c>
      <c r="G2122" s="70" t="s">
        <v>20</v>
      </c>
      <c r="H2122" s="108">
        <v>10612350</v>
      </c>
      <c r="I2122" s="108">
        <v>-3371358</v>
      </c>
      <c r="J2122" s="108">
        <v>69919930</v>
      </c>
      <c r="K2122" s="108">
        <v>83026159</v>
      </c>
      <c r="L2122" s="108">
        <v>85866690</v>
      </c>
      <c r="M2122" s="108">
        <v>75076948</v>
      </c>
      <c r="N2122" s="108"/>
      <c r="O2122" s="108">
        <v>13248955</v>
      </c>
      <c r="P2122" s="108">
        <v>2307550</v>
      </c>
      <c r="Q2122" s="108">
        <v>-47146899</v>
      </c>
      <c r="R2122" s="108">
        <v>215427676</v>
      </c>
      <c r="S2122" s="108">
        <v>168280777</v>
      </c>
      <c r="T2122" s="108">
        <v>7233998</v>
      </c>
      <c r="U2122" s="201"/>
      <c r="V2122" s="108">
        <v>7835039</v>
      </c>
      <c r="W2122" s="108">
        <v>-36505255</v>
      </c>
      <c r="X2122" s="32">
        <v>45275</v>
      </c>
      <c r="Y2122" s="10" t="s">
        <v>5444</v>
      </c>
    </row>
    <row r="2123" spans="1:25" ht="14.4">
      <c r="A2123" s="70">
        <v>2023</v>
      </c>
      <c r="B2123" s="71" t="s">
        <v>944</v>
      </c>
      <c r="C2123" s="70" t="s">
        <v>190</v>
      </c>
      <c r="D2123" s="70" t="s">
        <v>21</v>
      </c>
      <c r="E2123" s="72" t="s">
        <v>123</v>
      </c>
      <c r="F2123" s="73" t="s">
        <v>943</v>
      </c>
      <c r="G2123" s="70" t="s">
        <v>20</v>
      </c>
      <c r="H2123" s="108">
        <v>3168274</v>
      </c>
      <c r="I2123" s="108">
        <v>-80000</v>
      </c>
      <c r="J2123" s="108">
        <v>9795795</v>
      </c>
      <c r="K2123" s="108">
        <v>28154</v>
      </c>
      <c r="L2123" s="108">
        <v>12836146</v>
      </c>
      <c r="M2123" s="108">
        <v>12259021</v>
      </c>
      <c r="N2123" s="67"/>
      <c r="O2123" s="67">
        <v>5842324</v>
      </c>
      <c r="P2123" s="108">
        <v>1425275</v>
      </c>
      <c r="Q2123" s="108">
        <v>-6263567</v>
      </c>
      <c r="R2123" s="108">
        <v>27452895</v>
      </c>
      <c r="S2123" s="108">
        <v>21189328</v>
      </c>
      <c r="T2123" s="108">
        <v>996472</v>
      </c>
      <c r="U2123" s="201"/>
      <c r="V2123" s="108"/>
      <c r="W2123" s="108">
        <v>-1199076</v>
      </c>
      <c r="X2123" s="32">
        <v>45357</v>
      </c>
      <c r="Y2123" s="10" t="s">
        <v>5444</v>
      </c>
    </row>
    <row r="2124" spans="1:25" ht="14.4">
      <c r="A2124" s="70">
        <v>2023</v>
      </c>
      <c r="B2124" s="71" t="s">
        <v>942</v>
      </c>
      <c r="C2124" s="70" t="s">
        <v>190</v>
      </c>
      <c r="D2124" s="70" t="s">
        <v>21</v>
      </c>
      <c r="E2124" s="78" t="s">
        <v>34</v>
      </c>
      <c r="F2124" s="73" t="s">
        <v>941</v>
      </c>
      <c r="G2124" s="70" t="s">
        <v>20</v>
      </c>
      <c r="H2124" s="108">
        <v>5815994</v>
      </c>
      <c r="I2124" s="108"/>
      <c r="J2124" s="108">
        <v>25390122</v>
      </c>
      <c r="K2124" s="108">
        <v>47199482</v>
      </c>
      <c r="L2124" s="108">
        <v>38295438</v>
      </c>
      <c r="M2124" s="108">
        <v>31200207</v>
      </c>
      <c r="N2124" s="108"/>
      <c r="O2124" s="67">
        <v>14515515</v>
      </c>
      <c r="P2124" s="108">
        <v>3257513</v>
      </c>
      <c r="Q2124" s="108">
        <v>-18125141</v>
      </c>
      <c r="R2124" s="108">
        <v>62737594</v>
      </c>
      <c r="S2124" s="108">
        <v>44612453</v>
      </c>
      <c r="T2124" s="108">
        <v>3373794</v>
      </c>
      <c r="U2124" s="201"/>
      <c r="V2124" s="108">
        <v>4860116</v>
      </c>
      <c r="W2124" s="108">
        <v>-24294353</v>
      </c>
      <c r="X2124" s="32">
        <v>45282</v>
      </c>
      <c r="Y2124" s="10" t="s">
        <v>5444</v>
      </c>
    </row>
    <row r="2125" spans="1:25" ht="14.4">
      <c r="A2125" s="70">
        <v>2023</v>
      </c>
      <c r="B2125" s="70" t="s">
        <v>5522</v>
      </c>
      <c r="C2125" s="70" t="s">
        <v>190</v>
      </c>
      <c r="D2125" s="70" t="s">
        <v>21</v>
      </c>
      <c r="E2125" s="72" t="s">
        <v>100</v>
      </c>
      <c r="F2125" s="73" t="s">
        <v>5523</v>
      </c>
      <c r="G2125" s="70" t="s">
        <v>20</v>
      </c>
      <c r="H2125" s="108">
        <v>1275824</v>
      </c>
      <c r="I2125" s="108">
        <v>-50000</v>
      </c>
      <c r="J2125" s="108">
        <v>2589535</v>
      </c>
      <c r="K2125" s="108">
        <v>3188930</v>
      </c>
      <c r="L2125" s="108">
        <v>3459584</v>
      </c>
      <c r="M2125" s="108">
        <v>2967060</v>
      </c>
      <c r="N2125" s="108">
        <v>1638056</v>
      </c>
      <c r="O2125" s="108"/>
      <c r="P2125" s="108">
        <v>88206</v>
      </c>
      <c r="Q2125" s="108">
        <v>-1611296</v>
      </c>
      <c r="R2125" s="108">
        <v>7659323.7785658017</v>
      </c>
      <c r="S2125" s="108">
        <v>6048027.7785658017</v>
      </c>
      <c r="T2125" s="108">
        <v>253632</v>
      </c>
      <c r="U2125" s="201"/>
      <c r="V2125" s="108"/>
      <c r="W2125" s="108">
        <v>-48433</v>
      </c>
      <c r="X2125" s="32">
        <v>45380</v>
      </c>
      <c r="Y2125" s="10" t="s">
        <v>60</v>
      </c>
    </row>
    <row r="2126" spans="1:25" ht="14.4">
      <c r="A2126" s="70">
        <v>2023</v>
      </c>
      <c r="B2126" s="71" t="s">
        <v>940</v>
      </c>
      <c r="C2126" s="70" t="s">
        <v>190</v>
      </c>
      <c r="D2126" s="70" t="s">
        <v>21</v>
      </c>
      <c r="E2126" s="72" t="s">
        <v>151</v>
      </c>
      <c r="F2126" s="73" t="s">
        <v>939</v>
      </c>
      <c r="G2126" s="70" t="s">
        <v>20</v>
      </c>
      <c r="H2126" s="108">
        <v>2468255</v>
      </c>
      <c r="I2126" s="108"/>
      <c r="J2126" s="108">
        <v>9638730</v>
      </c>
      <c r="K2126" s="108">
        <v>7827040</v>
      </c>
      <c r="L2126" s="108">
        <v>13872132</v>
      </c>
      <c r="M2126" s="108">
        <v>12119703</v>
      </c>
      <c r="N2126" s="108">
        <v>5845291</v>
      </c>
      <c r="O2126" s="108">
        <v>193052</v>
      </c>
      <c r="P2126" s="108">
        <v>1000446</v>
      </c>
      <c r="Q2126" s="108">
        <v>-5810000</v>
      </c>
      <c r="R2126" s="108">
        <v>30646267</v>
      </c>
      <c r="S2126" s="108">
        <v>24836267</v>
      </c>
      <c r="T2126" s="108">
        <v>695983</v>
      </c>
      <c r="U2126" s="201">
        <v>1473329</v>
      </c>
      <c r="V2126" s="108">
        <v>1161863</v>
      </c>
      <c r="W2126" s="108">
        <v>607757</v>
      </c>
      <c r="X2126" s="32">
        <v>45282</v>
      </c>
      <c r="Y2126" s="10" t="s">
        <v>5444</v>
      </c>
    </row>
    <row r="2127" spans="1:25" ht="14.4">
      <c r="A2127" s="70">
        <v>2023</v>
      </c>
      <c r="B2127" s="71" t="s">
        <v>938</v>
      </c>
      <c r="C2127" s="70" t="s">
        <v>190</v>
      </c>
      <c r="D2127" s="70" t="s">
        <v>21</v>
      </c>
      <c r="E2127" s="78" t="s">
        <v>134</v>
      </c>
      <c r="F2127" s="73" t="s">
        <v>937</v>
      </c>
      <c r="G2127" s="70" t="s">
        <v>20</v>
      </c>
      <c r="H2127" s="108">
        <v>15313843</v>
      </c>
      <c r="I2127" s="108"/>
      <c r="J2127" s="108">
        <v>41421983</v>
      </c>
      <c r="K2127" s="108">
        <v>47989497</v>
      </c>
      <c r="L2127" s="108">
        <v>53599073</v>
      </c>
      <c r="M2127" s="108">
        <v>47562568</v>
      </c>
      <c r="N2127" s="108"/>
      <c r="O2127" s="67">
        <v>23411798</v>
      </c>
      <c r="P2127" s="108">
        <v>4805502</v>
      </c>
      <c r="Q2127" s="108">
        <v>-30621655</v>
      </c>
      <c r="R2127" s="108">
        <v>140347623</v>
      </c>
      <c r="S2127" s="108">
        <v>109725968</v>
      </c>
      <c r="T2127" s="108">
        <v>4795297</v>
      </c>
      <c r="U2127" s="201">
        <v>440000</v>
      </c>
      <c r="V2127" s="108">
        <v>9901817</v>
      </c>
      <c r="W2127" s="108">
        <v>-18657782</v>
      </c>
      <c r="X2127" s="32">
        <v>45273</v>
      </c>
      <c r="Y2127" s="10" t="s">
        <v>60</v>
      </c>
    </row>
    <row r="2128" spans="1:25" ht="14.4">
      <c r="A2128" s="70">
        <v>2023</v>
      </c>
      <c r="B2128" s="71" t="s">
        <v>936</v>
      </c>
      <c r="C2128" s="70" t="s">
        <v>190</v>
      </c>
      <c r="D2128" s="70" t="s">
        <v>21</v>
      </c>
      <c r="E2128" s="72" t="s">
        <v>147</v>
      </c>
      <c r="F2128" s="73" t="s">
        <v>935</v>
      </c>
      <c r="G2128" s="70" t="s">
        <v>20</v>
      </c>
      <c r="H2128" s="108">
        <v>2351956</v>
      </c>
      <c r="I2128" s="108"/>
      <c r="J2128" s="108">
        <v>4608778</v>
      </c>
      <c r="K2128" s="108">
        <v>2897346</v>
      </c>
      <c r="L2128" s="108">
        <v>6681881</v>
      </c>
      <c r="M2128" s="108">
        <v>6129633</v>
      </c>
      <c r="N2128" s="107"/>
      <c r="O2128" s="67">
        <v>4101633</v>
      </c>
      <c r="P2128" s="108">
        <v>561028</v>
      </c>
      <c r="Q2128" s="108">
        <v>-3042324</v>
      </c>
      <c r="R2128" s="108">
        <v>12833849</v>
      </c>
      <c r="S2128" s="108">
        <v>9791525</v>
      </c>
      <c r="T2128" s="108">
        <v>444079</v>
      </c>
      <c r="U2128" s="201"/>
      <c r="V2128" s="108"/>
      <c r="W2128" s="108">
        <v>-396677</v>
      </c>
      <c r="X2128" s="32">
        <v>45397</v>
      </c>
      <c r="Y2128" s="10" t="s">
        <v>115</v>
      </c>
    </row>
    <row r="2129" spans="1:25" ht="14.4">
      <c r="A2129" s="70">
        <v>2023</v>
      </c>
      <c r="B2129" s="70" t="s">
        <v>5202</v>
      </c>
      <c r="C2129" s="70" t="s">
        <v>190</v>
      </c>
      <c r="D2129" s="70" t="s">
        <v>21</v>
      </c>
      <c r="E2129" s="72" t="s">
        <v>118</v>
      </c>
      <c r="F2129" s="73" t="s">
        <v>5513</v>
      </c>
      <c r="G2129" s="70" t="s">
        <v>20</v>
      </c>
      <c r="H2129" s="108">
        <v>4587306</v>
      </c>
      <c r="I2129" s="108">
        <v>-100273</v>
      </c>
      <c r="J2129" s="108">
        <v>26203271</v>
      </c>
      <c r="K2129" s="108">
        <v>4212964</v>
      </c>
      <c r="L2129" s="108">
        <v>30540172</v>
      </c>
      <c r="M2129" s="108">
        <v>28523874</v>
      </c>
      <c r="N2129" s="108">
        <v>9188970</v>
      </c>
      <c r="O2129" s="108"/>
      <c r="P2129" s="108">
        <v>9285876</v>
      </c>
      <c r="Q2129" s="108">
        <v>-14503029</v>
      </c>
      <c r="R2129" s="108">
        <v>63004883.724530011</v>
      </c>
      <c r="S2129" s="108">
        <v>48501854.724530011</v>
      </c>
      <c r="T2129" s="108">
        <v>2333195</v>
      </c>
      <c r="U2129" s="201"/>
      <c r="V2129" s="108"/>
      <c r="W2129" s="108">
        <v>-10068621</v>
      </c>
      <c r="X2129" s="32">
        <v>45265</v>
      </c>
      <c r="Y2129" s="10" t="s">
        <v>60</v>
      </c>
    </row>
    <row r="2130" spans="1:25" ht="14.4">
      <c r="A2130" s="70">
        <v>2023</v>
      </c>
      <c r="B2130" s="71" t="s">
        <v>934</v>
      </c>
      <c r="C2130" s="70" t="s">
        <v>190</v>
      </c>
      <c r="D2130" s="70" t="s">
        <v>21</v>
      </c>
      <c r="E2130" s="72" t="s">
        <v>105</v>
      </c>
      <c r="F2130" s="73" t="s">
        <v>933</v>
      </c>
      <c r="G2130" s="70" t="s">
        <v>20</v>
      </c>
      <c r="H2130" s="108">
        <v>35356301</v>
      </c>
      <c r="I2130" s="108">
        <v>-1002824</v>
      </c>
      <c r="J2130" s="108">
        <v>149628668</v>
      </c>
      <c r="K2130" s="108">
        <v>178543260</v>
      </c>
      <c r="L2130" s="108">
        <v>205197351</v>
      </c>
      <c r="M2130" s="108">
        <v>175693416</v>
      </c>
      <c r="N2130" s="108"/>
      <c r="O2130" s="67">
        <v>72176701</v>
      </c>
      <c r="P2130" s="108">
        <v>19708023</v>
      </c>
      <c r="Q2130" s="108">
        <v>-113100216</v>
      </c>
      <c r="R2130" s="108">
        <v>502503128.07017553</v>
      </c>
      <c r="S2130" s="108">
        <v>389402912.07017553</v>
      </c>
      <c r="T2130" s="108">
        <v>17567547</v>
      </c>
      <c r="U2130" s="201">
        <v>-4308.8486229443233</v>
      </c>
      <c r="V2130" s="108">
        <v>20293584.151377056</v>
      </c>
      <c r="W2130" s="108">
        <v>-58127277</v>
      </c>
      <c r="X2130" s="32">
        <v>45280</v>
      </c>
      <c r="Y2130" s="10"/>
    </row>
    <row r="2131" spans="1:25" ht="14.4">
      <c r="A2131" s="70">
        <v>2023</v>
      </c>
      <c r="B2131" s="71" t="s">
        <v>932</v>
      </c>
      <c r="C2131" s="70" t="s">
        <v>190</v>
      </c>
      <c r="D2131" s="70" t="s">
        <v>21</v>
      </c>
      <c r="E2131" s="78" t="s">
        <v>98</v>
      </c>
      <c r="F2131" s="73" t="s">
        <v>931</v>
      </c>
      <c r="G2131" s="70" t="s">
        <v>20</v>
      </c>
      <c r="H2131" s="108">
        <v>5139197</v>
      </c>
      <c r="I2131" s="108"/>
      <c r="J2131" s="108">
        <v>8011137</v>
      </c>
      <c r="K2131" s="108">
        <v>22398619</v>
      </c>
      <c r="L2131" s="108">
        <v>14007617</v>
      </c>
      <c r="M2131" s="108">
        <v>10285497</v>
      </c>
      <c r="N2131" s="107"/>
      <c r="O2131" s="67">
        <v>6816787</v>
      </c>
      <c r="P2131" s="108">
        <v>579734</v>
      </c>
      <c r="Q2131" s="108">
        <v>-5835533</v>
      </c>
      <c r="R2131" s="108">
        <v>25729330.786333449</v>
      </c>
      <c r="S2131" s="108">
        <v>19893797.786333449</v>
      </c>
      <c r="T2131" s="108">
        <v>877242</v>
      </c>
      <c r="U2131" s="201"/>
      <c r="V2131" s="108">
        <v>473551</v>
      </c>
      <c r="W2131" s="108">
        <v>-4039811</v>
      </c>
      <c r="X2131" s="39">
        <v>45273</v>
      </c>
      <c r="Y2131" s="10" t="s">
        <v>60</v>
      </c>
    </row>
    <row r="2132" spans="1:25" ht="14.4">
      <c r="A2132" s="70">
        <v>2023</v>
      </c>
      <c r="B2132" s="70" t="s">
        <v>1855</v>
      </c>
      <c r="C2132" s="70" t="s">
        <v>53</v>
      </c>
      <c r="D2132" s="70" t="s">
        <v>21</v>
      </c>
      <c r="E2132" s="78" t="s">
        <v>34</v>
      </c>
      <c r="F2132" s="73">
        <v>44574</v>
      </c>
      <c r="G2132" s="70" t="s">
        <v>20</v>
      </c>
      <c r="H2132" s="108">
        <v>47465516</v>
      </c>
      <c r="I2132" s="108">
        <v>-2652973</v>
      </c>
      <c r="J2132" s="108">
        <v>26872805</v>
      </c>
      <c r="K2132" s="108">
        <v>120902062</v>
      </c>
      <c r="L2132" s="108">
        <v>100952594</v>
      </c>
      <c r="M2132" s="108">
        <v>44096418</v>
      </c>
      <c r="N2132" s="107"/>
      <c r="O2132" s="108">
        <v>34860024</v>
      </c>
      <c r="P2132" s="108">
        <v>5890026</v>
      </c>
      <c r="Q2132" s="108">
        <v>-44372583</v>
      </c>
      <c r="R2132" s="108">
        <v>139681280</v>
      </c>
      <c r="S2132" s="108">
        <v>95308697</v>
      </c>
      <c r="T2132" s="108">
        <v>4648821</v>
      </c>
      <c r="U2132" s="201">
        <v>4989957</v>
      </c>
      <c r="V2132" s="108">
        <v>24425591</v>
      </c>
      <c r="W2132" s="108">
        <v>5618624</v>
      </c>
      <c r="X2132" s="32">
        <v>45392</v>
      </c>
      <c r="Y2132" s="9" t="s">
        <v>5666</v>
      </c>
    </row>
    <row r="2133" spans="1:25" ht="14.4">
      <c r="A2133" s="95">
        <v>2023</v>
      </c>
      <c r="B2133" s="86" t="s">
        <v>930</v>
      </c>
      <c r="C2133" s="95" t="s">
        <v>190</v>
      </c>
      <c r="D2133" s="95" t="s">
        <v>21</v>
      </c>
      <c r="E2133" s="96" t="s">
        <v>34</v>
      </c>
      <c r="F2133" s="99" t="s">
        <v>929</v>
      </c>
      <c r="G2133" s="95" t="s">
        <v>20</v>
      </c>
      <c r="H2133" s="109">
        <v>49879511</v>
      </c>
      <c r="I2133" s="109">
        <v>-804365</v>
      </c>
      <c r="J2133" s="109">
        <v>237425994</v>
      </c>
      <c r="K2133" s="109">
        <v>179607847</v>
      </c>
      <c r="L2133" s="109">
        <v>306733785</v>
      </c>
      <c r="M2133" s="109">
        <v>286382417</v>
      </c>
      <c r="N2133" s="108"/>
      <c r="O2133" s="108">
        <v>152231368</v>
      </c>
      <c r="P2133" s="109">
        <v>55997098</v>
      </c>
      <c r="Q2133" s="109">
        <v>-163838056</v>
      </c>
      <c r="R2133" s="109">
        <v>722072446</v>
      </c>
      <c r="S2133" s="109">
        <v>558234390</v>
      </c>
      <c r="T2133" s="109">
        <v>24224072</v>
      </c>
      <c r="U2133" s="198">
        <v>-6041</v>
      </c>
      <c r="V2133" s="109">
        <v>35918878</v>
      </c>
      <c r="W2133" s="169">
        <v>-140260995</v>
      </c>
      <c r="X2133" s="32">
        <v>45347</v>
      </c>
      <c r="Y2133" s="10" t="s">
        <v>5444</v>
      </c>
    </row>
    <row r="2134" spans="1:25" ht="14.4">
      <c r="A2134" s="70">
        <v>2023</v>
      </c>
      <c r="B2134" s="70" t="s">
        <v>1854</v>
      </c>
      <c r="C2134" s="70" t="s">
        <v>53</v>
      </c>
      <c r="D2134" s="70" t="s">
        <v>21</v>
      </c>
      <c r="E2134" s="78" t="s">
        <v>142</v>
      </c>
      <c r="F2134" s="73">
        <v>45022</v>
      </c>
      <c r="G2134" s="70" t="s">
        <v>20</v>
      </c>
      <c r="H2134" s="108">
        <v>43219789</v>
      </c>
      <c r="I2134" s="108">
        <v>-382358</v>
      </c>
      <c r="J2134" s="108">
        <v>37622558</v>
      </c>
      <c r="K2134" s="108">
        <v>54649449</v>
      </c>
      <c r="L2134" s="108">
        <v>99748176</v>
      </c>
      <c r="M2134" s="108">
        <v>41304017</v>
      </c>
      <c r="N2134" s="108"/>
      <c r="O2134" s="67">
        <v>36869010</v>
      </c>
      <c r="P2134" s="108">
        <v>2475293</v>
      </c>
      <c r="Q2134" s="108">
        <v>-60176745</v>
      </c>
      <c r="R2134" s="108">
        <v>189070074.86345026</v>
      </c>
      <c r="S2134" s="108">
        <v>128893329.86345026</v>
      </c>
      <c r="T2134" s="108">
        <v>7600615</v>
      </c>
      <c r="U2134" s="201"/>
      <c r="V2134" s="108">
        <v>4563470</v>
      </c>
      <c r="W2134" s="108">
        <v>16130158</v>
      </c>
      <c r="X2134" s="32">
        <v>45265</v>
      </c>
      <c r="Y2134" s="10" t="s">
        <v>5444</v>
      </c>
    </row>
    <row r="2135" spans="1:25" ht="14.4">
      <c r="A2135" s="82">
        <v>2023</v>
      </c>
      <c r="B2135" s="70" t="s">
        <v>2066</v>
      </c>
      <c r="C2135" s="70" t="s">
        <v>55</v>
      </c>
      <c r="D2135" s="70" t="s">
        <v>21</v>
      </c>
      <c r="E2135" s="72" t="s">
        <v>142</v>
      </c>
      <c r="F2135" s="72" t="s">
        <v>57</v>
      </c>
      <c r="G2135" s="70" t="s">
        <v>20</v>
      </c>
      <c r="H2135" s="108">
        <v>19405815</v>
      </c>
      <c r="I2135" s="67">
        <v>-3293463</v>
      </c>
      <c r="J2135" s="67">
        <v>320306612</v>
      </c>
      <c r="K2135" s="67">
        <v>188702013</v>
      </c>
      <c r="L2135" s="108">
        <v>445295067</v>
      </c>
      <c r="M2135" s="67">
        <v>294095271</v>
      </c>
      <c r="N2135" s="108">
        <v>1952894</v>
      </c>
      <c r="O2135" s="108">
        <v>93692090</v>
      </c>
      <c r="P2135" s="67">
        <v>30498185</v>
      </c>
      <c r="Q2135" s="108">
        <v>-243954055</v>
      </c>
      <c r="R2135" s="108">
        <v>720754662</v>
      </c>
      <c r="S2135" s="108">
        <v>476800607</v>
      </c>
      <c r="T2135" s="108">
        <v>31547134</v>
      </c>
      <c r="U2135" s="201"/>
      <c r="V2135" s="67">
        <v>177960396</v>
      </c>
      <c r="W2135" s="67">
        <v>-401938490</v>
      </c>
      <c r="X2135" s="32">
        <v>45272</v>
      </c>
      <c r="Y2135" s="10" t="s">
        <v>5444</v>
      </c>
    </row>
    <row r="2136" spans="1:25" ht="14.4">
      <c r="A2136" s="70">
        <v>2023</v>
      </c>
      <c r="B2136" s="70" t="s">
        <v>5740</v>
      </c>
      <c r="C2136" s="70" t="s">
        <v>190</v>
      </c>
      <c r="D2136" s="70" t="s">
        <v>21</v>
      </c>
      <c r="E2136" s="72" t="s">
        <v>142</v>
      </c>
      <c r="F2136" s="72" t="s">
        <v>5741</v>
      </c>
      <c r="G2136" s="70" t="s">
        <v>20</v>
      </c>
      <c r="H2136" s="108">
        <v>20655437</v>
      </c>
      <c r="I2136" s="108">
        <v>-30</v>
      </c>
      <c r="J2136" s="108">
        <v>45781453</v>
      </c>
      <c r="K2136" s="108">
        <v>18617693</v>
      </c>
      <c r="L2136" s="108">
        <v>84806306</v>
      </c>
      <c r="M2136" s="108">
        <v>56788828</v>
      </c>
      <c r="N2136" s="67">
        <v>38251099</v>
      </c>
      <c r="O2136" s="107"/>
      <c r="P2136" s="108">
        <v>4963738</v>
      </c>
      <c r="Q2136" s="108">
        <v>-42362991</v>
      </c>
      <c r="R2136" s="108">
        <v>168285262.43949118</v>
      </c>
      <c r="S2136" s="108">
        <v>125922271.43949118</v>
      </c>
      <c r="T2136" s="108">
        <v>5993086</v>
      </c>
      <c r="U2136" s="201"/>
      <c r="V2136" s="108">
        <v>16715268</v>
      </c>
      <c r="W2136" s="108">
        <v>-21663397</v>
      </c>
      <c r="X2136" s="32">
        <v>45364</v>
      </c>
      <c r="Y2136" s="10" t="s">
        <v>5444</v>
      </c>
    </row>
    <row r="2137" spans="1:25" ht="14.4">
      <c r="A2137" s="82">
        <v>2023</v>
      </c>
      <c r="B2137" s="70" t="s">
        <v>143</v>
      </c>
      <c r="C2137" s="70" t="s">
        <v>54</v>
      </c>
      <c r="D2137" s="70" t="s">
        <v>21</v>
      </c>
      <c r="E2137" s="72" t="s">
        <v>142</v>
      </c>
      <c r="F2137" s="72">
        <v>99041</v>
      </c>
      <c r="G2137" s="70" t="s">
        <v>20</v>
      </c>
      <c r="H2137" s="67">
        <v>910466</v>
      </c>
      <c r="I2137" s="108"/>
      <c r="J2137" s="67">
        <v>1865641</v>
      </c>
      <c r="K2137" s="108">
        <v>354807</v>
      </c>
      <c r="L2137" s="108">
        <v>1871243</v>
      </c>
      <c r="M2137" s="67">
        <v>1871243</v>
      </c>
      <c r="N2137" s="107"/>
      <c r="O2137" s="67">
        <v>222232</v>
      </c>
      <c r="P2137" s="67">
        <v>134198</v>
      </c>
      <c r="Q2137" s="108"/>
      <c r="R2137" s="108"/>
      <c r="S2137" s="108"/>
      <c r="T2137" s="108"/>
      <c r="U2137" s="201"/>
      <c r="V2137" s="108"/>
      <c r="W2137" s="67">
        <v>843986</v>
      </c>
      <c r="X2137" s="39">
        <v>45324</v>
      </c>
      <c r="Y2137" s="10" t="s">
        <v>5444</v>
      </c>
    </row>
    <row r="2138" spans="1:25" ht="14.4">
      <c r="A2138" s="70">
        <v>2023</v>
      </c>
      <c r="B2138" s="71" t="s">
        <v>928</v>
      </c>
      <c r="C2138" s="100" t="s">
        <v>190</v>
      </c>
      <c r="D2138" s="95" t="s">
        <v>21</v>
      </c>
      <c r="E2138" s="96" t="s">
        <v>142</v>
      </c>
      <c r="F2138" s="99" t="s">
        <v>927</v>
      </c>
      <c r="G2138" s="95" t="s">
        <v>20</v>
      </c>
      <c r="H2138" s="109">
        <v>85380171</v>
      </c>
      <c r="I2138" s="110">
        <v>-31046334</v>
      </c>
      <c r="J2138" s="110">
        <v>376764685</v>
      </c>
      <c r="K2138" s="110">
        <v>283681281</v>
      </c>
      <c r="L2138" s="109">
        <v>508354375</v>
      </c>
      <c r="M2138" s="110">
        <v>463834617</v>
      </c>
      <c r="N2138" s="108"/>
      <c r="O2138" s="108">
        <v>209634769</v>
      </c>
      <c r="P2138" s="110">
        <v>69459455</v>
      </c>
      <c r="Q2138" s="109">
        <v>-222509526</v>
      </c>
      <c r="R2138" s="109">
        <v>998657717.54385972</v>
      </c>
      <c r="S2138" s="109">
        <v>776148191.54385972</v>
      </c>
      <c r="T2138" s="109">
        <v>36711365</v>
      </c>
      <c r="U2138" s="198">
        <v>10010227.866257183</v>
      </c>
      <c r="V2138" s="109">
        <v>33268001.866257183</v>
      </c>
      <c r="W2138" s="110">
        <v>-59787142</v>
      </c>
      <c r="X2138" s="32">
        <v>45359</v>
      </c>
      <c r="Y2138" s="10" t="s">
        <v>60</v>
      </c>
    </row>
    <row r="2139" spans="1:25" ht="14.4">
      <c r="A2139" s="70">
        <v>2023</v>
      </c>
      <c r="B2139" s="70" t="s">
        <v>1853</v>
      </c>
      <c r="C2139" s="70" t="s">
        <v>53</v>
      </c>
      <c r="D2139" s="70" t="s">
        <v>21</v>
      </c>
      <c r="E2139" s="78" t="s">
        <v>34</v>
      </c>
      <c r="F2139" s="73">
        <v>45246</v>
      </c>
      <c r="G2139" s="70" t="s">
        <v>20</v>
      </c>
      <c r="H2139" s="108">
        <v>83834825</v>
      </c>
      <c r="I2139" s="108">
        <v>-37261</v>
      </c>
      <c r="J2139" s="108">
        <v>42968285</v>
      </c>
      <c r="K2139" s="108">
        <v>63953209</v>
      </c>
      <c r="L2139" s="108">
        <v>62608079</v>
      </c>
      <c r="M2139" s="108">
        <v>55070085</v>
      </c>
      <c r="N2139" s="67">
        <v>57597</v>
      </c>
      <c r="O2139" s="67">
        <v>88036871</v>
      </c>
      <c r="P2139" s="108">
        <v>11620143</v>
      </c>
      <c r="Q2139" s="108">
        <v>-8507593</v>
      </c>
      <c r="R2139" s="108">
        <v>36481959.69125215</v>
      </c>
      <c r="S2139" s="108">
        <v>27974366.69125215</v>
      </c>
      <c r="T2139" s="108">
        <v>1372946</v>
      </c>
      <c r="U2139" s="201">
        <v>8184328</v>
      </c>
      <c r="V2139" s="108">
        <v>8722727</v>
      </c>
      <c r="W2139" s="108">
        <v>78761090</v>
      </c>
      <c r="X2139" s="39">
        <v>45287</v>
      </c>
      <c r="Y2139" s="10" t="s">
        <v>60</v>
      </c>
    </row>
    <row r="2140" spans="1:25" ht="14.4">
      <c r="A2140" s="70">
        <v>2023</v>
      </c>
      <c r="B2140" s="71" t="s">
        <v>2159</v>
      </c>
      <c r="C2140" s="70" t="s">
        <v>5582</v>
      </c>
      <c r="D2140" s="84" t="s">
        <v>21</v>
      </c>
      <c r="E2140" s="84" t="s">
        <v>858</v>
      </c>
      <c r="F2140" s="72" t="s">
        <v>5588</v>
      </c>
      <c r="G2140" s="70" t="s">
        <v>20</v>
      </c>
      <c r="H2140" s="108">
        <v>16834146</v>
      </c>
      <c r="I2140" s="108">
        <v>-24921318</v>
      </c>
      <c r="J2140" s="108">
        <v>22484337</v>
      </c>
      <c r="K2140" s="108">
        <v>23639180</v>
      </c>
      <c r="L2140" s="108">
        <v>68722882</v>
      </c>
      <c r="M2140" s="108">
        <v>45405464</v>
      </c>
      <c r="N2140" s="67"/>
      <c r="O2140" s="67">
        <v>16610839</v>
      </c>
      <c r="P2140" s="108">
        <v>4305399</v>
      </c>
      <c r="Q2140" s="108">
        <v>-25516217</v>
      </c>
      <c r="R2140" s="108">
        <v>83868702.173479244</v>
      </c>
      <c r="S2140" s="108">
        <v>58352485.173479244</v>
      </c>
      <c r="T2140" s="108">
        <v>3001098</v>
      </c>
      <c r="U2140" s="201">
        <v>429236</v>
      </c>
      <c r="V2140" s="108">
        <v>2238511</v>
      </c>
      <c r="W2140" s="108">
        <v>-560012</v>
      </c>
      <c r="X2140" s="39">
        <v>45272</v>
      </c>
      <c r="Y2140" s="10" t="s">
        <v>60</v>
      </c>
    </row>
    <row r="2141" spans="1:25" ht="14.4">
      <c r="A2141" s="70">
        <v>2023</v>
      </c>
      <c r="B2141" s="71" t="s">
        <v>924</v>
      </c>
      <c r="C2141" s="70" t="s">
        <v>190</v>
      </c>
      <c r="D2141" s="70" t="s">
        <v>21</v>
      </c>
      <c r="E2141" s="72" t="s">
        <v>858</v>
      </c>
      <c r="F2141" s="73" t="s">
        <v>923</v>
      </c>
      <c r="G2141" s="70" t="s">
        <v>20</v>
      </c>
      <c r="H2141" s="108">
        <v>6889738</v>
      </c>
      <c r="I2141" s="108">
        <v>-220000</v>
      </c>
      <c r="J2141" s="108">
        <v>18593767</v>
      </c>
      <c r="K2141" s="108">
        <v>65353025</v>
      </c>
      <c r="L2141" s="108">
        <v>29656230</v>
      </c>
      <c r="M2141" s="108">
        <v>21666479</v>
      </c>
      <c r="N2141" s="108"/>
      <c r="O2141" s="108">
        <v>9621561</v>
      </c>
      <c r="P2141" s="108">
        <v>1313587</v>
      </c>
      <c r="Q2141" s="108">
        <v>-12959835</v>
      </c>
      <c r="R2141" s="108">
        <v>57754449</v>
      </c>
      <c r="S2141" s="108">
        <v>44794614</v>
      </c>
      <c r="T2141" s="108">
        <v>1877547</v>
      </c>
      <c r="U2141" s="201">
        <v>2205331</v>
      </c>
      <c r="V2141" s="108">
        <v>4480181</v>
      </c>
      <c r="W2141" s="108">
        <v>-12395932</v>
      </c>
      <c r="X2141" s="32">
        <v>45275</v>
      </c>
      <c r="Y2141" s="10" t="s">
        <v>115</v>
      </c>
    </row>
    <row r="2142" spans="1:25" ht="14.4">
      <c r="A2142" s="95">
        <v>2023</v>
      </c>
      <c r="B2142" s="95" t="s">
        <v>5115</v>
      </c>
      <c r="C2142" s="95" t="s">
        <v>190</v>
      </c>
      <c r="D2142" s="95" t="s">
        <v>21</v>
      </c>
      <c r="E2142" s="96" t="s">
        <v>220</v>
      </c>
      <c r="F2142" s="96" t="s">
        <v>5677</v>
      </c>
      <c r="G2142" s="95" t="s">
        <v>20</v>
      </c>
      <c r="H2142" s="110">
        <v>405018</v>
      </c>
      <c r="I2142" s="110">
        <v>-9798</v>
      </c>
      <c r="J2142" s="110">
        <v>932295</v>
      </c>
      <c r="K2142" s="110">
        <v>7937</v>
      </c>
      <c r="L2142" s="110">
        <v>997920</v>
      </c>
      <c r="M2142" s="110">
        <v>994857</v>
      </c>
      <c r="N2142" s="107"/>
      <c r="O2142" s="67">
        <v>685104</v>
      </c>
      <c r="P2142" s="110">
        <v>220527</v>
      </c>
      <c r="Q2142" s="110">
        <v>-644981</v>
      </c>
      <c r="R2142" s="110">
        <v>2673040.3339439202</v>
      </c>
      <c r="S2142" s="110">
        <v>2028059.3339439202</v>
      </c>
      <c r="T2142" s="110">
        <v>85370</v>
      </c>
      <c r="U2142" s="198"/>
      <c r="V2142" s="109"/>
      <c r="W2142" s="110">
        <v>-111950</v>
      </c>
      <c r="X2142" s="32">
        <v>45358</v>
      </c>
      <c r="Y2142" s="30"/>
    </row>
    <row r="2143" spans="1:25" ht="14.4">
      <c r="A2143" s="70">
        <v>2023</v>
      </c>
      <c r="B2143" s="70" t="s">
        <v>1852</v>
      </c>
      <c r="C2143" s="70" t="s">
        <v>53</v>
      </c>
      <c r="D2143" s="70" t="s">
        <v>21</v>
      </c>
      <c r="E2143" s="78" t="s">
        <v>34</v>
      </c>
      <c r="F2143" s="73">
        <v>45400</v>
      </c>
      <c r="G2143" s="70" t="s">
        <v>20</v>
      </c>
      <c r="H2143" s="108">
        <v>34733874</v>
      </c>
      <c r="I2143" s="108">
        <v>-8475088</v>
      </c>
      <c r="J2143" s="108">
        <v>85145121</v>
      </c>
      <c r="K2143" s="108">
        <v>115763016</v>
      </c>
      <c r="L2143" s="108">
        <v>130049934</v>
      </c>
      <c r="M2143" s="108">
        <v>91463844</v>
      </c>
      <c r="N2143" s="108"/>
      <c r="O2143" s="108">
        <v>43576225</v>
      </c>
      <c r="P2143" s="108">
        <v>12289229</v>
      </c>
      <c r="Q2143" s="108">
        <v>-15770231</v>
      </c>
      <c r="R2143" s="108">
        <v>374016620</v>
      </c>
      <c r="S2143" s="108">
        <v>358246389</v>
      </c>
      <c r="T2143" s="108">
        <v>5003214</v>
      </c>
      <c r="U2143" s="201">
        <v>11185245</v>
      </c>
      <c r="V2143" s="108">
        <v>18380096</v>
      </c>
      <c r="W2143" s="108">
        <v>-10357569</v>
      </c>
      <c r="X2143" s="32">
        <v>45379</v>
      </c>
      <c r="Y2143" s="30"/>
    </row>
    <row r="2144" spans="1:25" ht="14.4">
      <c r="A2144" s="70">
        <v>2023</v>
      </c>
      <c r="B2144" s="71" t="s">
        <v>922</v>
      </c>
      <c r="C2144" s="70" t="s">
        <v>190</v>
      </c>
      <c r="D2144" s="70" t="s">
        <v>21</v>
      </c>
      <c r="E2144" s="72" t="s">
        <v>34</v>
      </c>
      <c r="F2144" s="73" t="s">
        <v>921</v>
      </c>
      <c r="G2144" s="70" t="s">
        <v>20</v>
      </c>
      <c r="H2144" s="108">
        <v>10289146</v>
      </c>
      <c r="I2144" s="108"/>
      <c r="J2144" s="108">
        <v>99134373</v>
      </c>
      <c r="K2144" s="108">
        <v>226975938</v>
      </c>
      <c r="L2144" s="108">
        <v>138399288</v>
      </c>
      <c r="M2144" s="108">
        <v>102204187</v>
      </c>
      <c r="N2144" s="57"/>
      <c r="O2144" s="67">
        <v>18963456</v>
      </c>
      <c r="P2144" s="108">
        <v>15322293</v>
      </c>
      <c r="Q2144" s="108">
        <v>-77891977</v>
      </c>
      <c r="R2144" s="108">
        <v>345156325.3135128</v>
      </c>
      <c r="S2144" s="108">
        <v>267264348.3135128</v>
      </c>
      <c r="T2144" s="108">
        <v>11170325</v>
      </c>
      <c r="U2144" s="201"/>
      <c r="V2144" s="108">
        <v>2442056</v>
      </c>
      <c r="W2144" s="108">
        <v>-106150039</v>
      </c>
      <c r="X2144" s="32">
        <v>45376</v>
      </c>
      <c r="Y2144" s="10" t="s">
        <v>60</v>
      </c>
    </row>
    <row r="2145" spans="1:25" ht="14.4">
      <c r="A2145" s="70">
        <v>2023</v>
      </c>
      <c r="B2145" s="71" t="s">
        <v>920</v>
      </c>
      <c r="C2145" s="70" t="s">
        <v>190</v>
      </c>
      <c r="D2145" s="70" t="s">
        <v>21</v>
      </c>
      <c r="E2145" s="72" t="s">
        <v>109</v>
      </c>
      <c r="F2145" s="73" t="s">
        <v>919</v>
      </c>
      <c r="G2145" s="70" t="s">
        <v>20</v>
      </c>
      <c r="H2145" s="108">
        <v>91729124</v>
      </c>
      <c r="I2145" s="108">
        <v>-13000000</v>
      </c>
      <c r="J2145" s="108">
        <v>364597773</v>
      </c>
      <c r="K2145" s="108">
        <v>268026548</v>
      </c>
      <c r="L2145" s="108">
        <v>512303121</v>
      </c>
      <c r="M2145" s="108">
        <v>439898955</v>
      </c>
      <c r="N2145" s="108"/>
      <c r="O2145" s="108">
        <v>181779600</v>
      </c>
      <c r="P2145" s="108">
        <v>48550207</v>
      </c>
      <c r="Q2145" s="108">
        <v>-233377472</v>
      </c>
      <c r="R2145" s="108">
        <v>1055223624.9122808</v>
      </c>
      <c r="S2145" s="108">
        <v>821846152.9122808</v>
      </c>
      <c r="T2145" s="108">
        <v>38162152</v>
      </c>
      <c r="U2145" s="201">
        <v>15352330.552605508</v>
      </c>
      <c r="V2145" s="108">
        <v>47881632.55260551</v>
      </c>
      <c r="W2145" s="108">
        <v>-152389585</v>
      </c>
      <c r="X2145" s="34">
        <v>45271</v>
      </c>
      <c r="Y2145" s="30"/>
    </row>
    <row r="2146" spans="1:25" ht="14.4">
      <c r="A2146" s="95">
        <v>2023</v>
      </c>
      <c r="B2146" s="95" t="s">
        <v>4972</v>
      </c>
      <c r="C2146" s="95" t="s">
        <v>190</v>
      </c>
      <c r="D2146" s="95" t="s">
        <v>21</v>
      </c>
      <c r="E2146" s="96" t="s">
        <v>178</v>
      </c>
      <c r="F2146" s="96" t="s">
        <v>5678</v>
      </c>
      <c r="G2146" s="95" t="s">
        <v>20</v>
      </c>
      <c r="H2146" s="110">
        <v>1362882</v>
      </c>
      <c r="I2146" s="116"/>
      <c r="J2146" s="110">
        <v>5163600</v>
      </c>
      <c r="K2146" s="110">
        <v>120000</v>
      </c>
      <c r="L2146" s="110">
        <v>5875451</v>
      </c>
      <c r="M2146" s="110">
        <v>5514176</v>
      </c>
      <c r="N2146" s="107"/>
      <c r="O2146" s="67">
        <v>2273705</v>
      </c>
      <c r="P2146" s="110">
        <v>517405</v>
      </c>
      <c r="Q2146" s="110">
        <v>-2772051</v>
      </c>
      <c r="R2146" s="109">
        <v>12582201.888438594</v>
      </c>
      <c r="S2146" s="110">
        <v>9810150.8884385936</v>
      </c>
      <c r="T2146" s="110">
        <v>460799</v>
      </c>
      <c r="U2146" s="198"/>
      <c r="V2146" s="110">
        <v>149198</v>
      </c>
      <c r="W2146" s="110">
        <v>-972734</v>
      </c>
      <c r="X2146" s="32">
        <v>45370</v>
      </c>
      <c r="Y2146" s="10" t="s">
        <v>60</v>
      </c>
    </row>
    <row r="2147" spans="1:25" ht="14.4">
      <c r="A2147" s="95">
        <v>2023</v>
      </c>
      <c r="B2147" s="95" t="s">
        <v>5026</v>
      </c>
      <c r="C2147" s="95" t="s">
        <v>190</v>
      </c>
      <c r="D2147" s="95" t="s">
        <v>21</v>
      </c>
      <c r="E2147" s="96" t="s">
        <v>127</v>
      </c>
      <c r="F2147" s="96" t="s">
        <v>5679</v>
      </c>
      <c r="G2147" s="95" t="s">
        <v>20</v>
      </c>
      <c r="H2147" s="110">
        <v>559295</v>
      </c>
      <c r="I2147" s="116"/>
      <c r="J2147" s="110">
        <v>463125</v>
      </c>
      <c r="K2147" s="110"/>
      <c r="L2147" s="110">
        <v>562826</v>
      </c>
      <c r="M2147" s="110">
        <v>566927</v>
      </c>
      <c r="N2147" s="67">
        <v>743141</v>
      </c>
      <c r="O2147" s="107"/>
      <c r="P2147" s="110">
        <v>53483</v>
      </c>
      <c r="Q2147" s="110">
        <v>-152000</v>
      </c>
      <c r="R2147" s="109">
        <v>800000.00000000023</v>
      </c>
      <c r="S2147" s="110">
        <v>648000.00000000023</v>
      </c>
      <c r="T2147" s="110">
        <v>25000</v>
      </c>
      <c r="U2147" s="198"/>
      <c r="V2147" s="110"/>
      <c r="W2147" s="110">
        <v>617723</v>
      </c>
      <c r="X2147" s="39">
        <v>45316</v>
      </c>
      <c r="Y2147" s="10" t="s">
        <v>60</v>
      </c>
    </row>
    <row r="2148" spans="1:25" ht="14.4">
      <c r="A2148" s="95">
        <v>2023</v>
      </c>
      <c r="B2148" s="95" t="s">
        <v>5057</v>
      </c>
      <c r="C2148" s="95" t="s">
        <v>190</v>
      </c>
      <c r="D2148" s="95" t="s">
        <v>21</v>
      </c>
      <c r="E2148" s="96" t="s">
        <v>151</v>
      </c>
      <c r="F2148" s="96" t="s">
        <v>5680</v>
      </c>
      <c r="G2148" s="95" t="s">
        <v>20</v>
      </c>
      <c r="H2148" s="110">
        <v>1743993</v>
      </c>
      <c r="I2148" s="116"/>
      <c r="J2148" s="110">
        <v>4302235</v>
      </c>
      <c r="K2148" s="116"/>
      <c r="L2148" s="110">
        <v>5198784</v>
      </c>
      <c r="M2148" s="110">
        <v>4548498</v>
      </c>
      <c r="N2148" s="67">
        <v>2862165</v>
      </c>
      <c r="O2148" s="107"/>
      <c r="P2148" s="110">
        <v>739182</v>
      </c>
      <c r="Q2148" s="110">
        <v>-2792000</v>
      </c>
      <c r="R2148" s="110">
        <v>14766267.707203632</v>
      </c>
      <c r="S2148" s="110">
        <v>11974267.707203632</v>
      </c>
      <c r="T2148" s="110">
        <v>369389</v>
      </c>
      <c r="U2148" s="198"/>
      <c r="V2148" s="109"/>
      <c r="W2148" s="110">
        <v>-417045</v>
      </c>
      <c r="X2148" s="32">
        <v>45366</v>
      </c>
      <c r="Y2148" s="10" t="s">
        <v>60</v>
      </c>
    </row>
    <row r="2149" spans="1:25" ht="14.4">
      <c r="A2149" s="95">
        <v>2023</v>
      </c>
      <c r="B2149" s="95" t="s">
        <v>5373</v>
      </c>
      <c r="C2149" s="95" t="s">
        <v>190</v>
      </c>
      <c r="D2149" s="95" t="s">
        <v>21</v>
      </c>
      <c r="E2149" s="96" t="s">
        <v>195</v>
      </c>
      <c r="F2149" s="96" t="s">
        <v>5681</v>
      </c>
      <c r="G2149" s="95" t="s">
        <v>20</v>
      </c>
      <c r="H2149" s="110">
        <v>1837499</v>
      </c>
      <c r="I2149" s="110">
        <v>-106603</v>
      </c>
      <c r="J2149" s="110">
        <v>2872206</v>
      </c>
      <c r="K2149" s="110">
        <v>286025</v>
      </c>
      <c r="L2149" s="110">
        <v>4035696</v>
      </c>
      <c r="M2149" s="110">
        <v>3732455</v>
      </c>
      <c r="N2149" s="67"/>
      <c r="O2149" s="67">
        <v>2244926</v>
      </c>
      <c r="P2149" s="110">
        <v>293659</v>
      </c>
      <c r="Q2149" s="110">
        <v>-2409916</v>
      </c>
      <c r="R2149" s="110">
        <v>9709572</v>
      </c>
      <c r="S2149" s="110">
        <v>7299656</v>
      </c>
      <c r="T2149" s="110">
        <v>318389</v>
      </c>
      <c r="U2149" s="198"/>
      <c r="V2149" s="109"/>
      <c r="W2149" s="110">
        <v>-140473</v>
      </c>
      <c r="X2149" s="34">
        <v>45364</v>
      </c>
      <c r="Y2149" s="30"/>
    </row>
    <row r="2150" spans="1:25" ht="14.4">
      <c r="A2150" s="70">
        <v>2023</v>
      </c>
      <c r="B2150" s="71" t="s">
        <v>918</v>
      </c>
      <c r="C2150" s="70" t="s">
        <v>190</v>
      </c>
      <c r="D2150" s="70" t="s">
        <v>21</v>
      </c>
      <c r="E2150" s="72" t="s">
        <v>151</v>
      </c>
      <c r="F2150" s="73" t="s">
        <v>917</v>
      </c>
      <c r="G2150" s="70" t="s">
        <v>20</v>
      </c>
      <c r="H2150" s="108">
        <v>5123796</v>
      </c>
      <c r="I2150" s="108">
        <v>-1302849</v>
      </c>
      <c r="J2150" s="108">
        <v>9461141</v>
      </c>
      <c r="K2150" s="108">
        <v>3061738</v>
      </c>
      <c r="L2150" s="108">
        <v>14335779</v>
      </c>
      <c r="M2150" s="108">
        <v>12477276</v>
      </c>
      <c r="N2150" s="108">
        <v>8641688</v>
      </c>
      <c r="O2150" s="108"/>
      <c r="P2150" s="108">
        <v>2554409</v>
      </c>
      <c r="Q2150" s="108">
        <v>-9199000</v>
      </c>
      <c r="R2150" s="108">
        <v>48816482</v>
      </c>
      <c r="S2150" s="108">
        <v>39617482</v>
      </c>
      <c r="T2150" s="108">
        <v>1364323</v>
      </c>
      <c r="U2150" s="201"/>
      <c r="V2150" s="108">
        <v>2102465</v>
      </c>
      <c r="W2150" s="108">
        <v>4428019</v>
      </c>
      <c r="X2150" s="32">
        <v>45370</v>
      </c>
      <c r="Y2150" s="10" t="s">
        <v>115</v>
      </c>
    </row>
    <row r="2151" spans="1:25" ht="14.4">
      <c r="A2151" s="70">
        <v>2023</v>
      </c>
      <c r="B2151" s="71" t="s">
        <v>1667</v>
      </c>
      <c r="C2151" s="70" t="s">
        <v>55</v>
      </c>
      <c r="D2151" s="70" t="s">
        <v>21</v>
      </c>
      <c r="E2151" s="72" t="s">
        <v>71</v>
      </c>
      <c r="F2151" s="73" t="s">
        <v>57</v>
      </c>
      <c r="G2151" s="70" t="s">
        <v>20</v>
      </c>
      <c r="H2151" s="108">
        <v>382678654</v>
      </c>
      <c r="I2151" s="108">
        <v>-84968740</v>
      </c>
      <c r="J2151" s="108">
        <v>303435994</v>
      </c>
      <c r="K2151" s="108">
        <v>184584868</v>
      </c>
      <c r="L2151" s="108">
        <v>946300588</v>
      </c>
      <c r="M2151" s="108">
        <v>451548317</v>
      </c>
      <c r="N2151" s="67"/>
      <c r="O2151" s="67">
        <v>465162870</v>
      </c>
      <c r="P2151" s="108">
        <v>26113781</v>
      </c>
      <c r="Q2151" s="108">
        <v>-173863035</v>
      </c>
      <c r="R2151" s="108">
        <v>1818542237.2913752</v>
      </c>
      <c r="S2151" s="108">
        <v>1644679202.2913752</v>
      </c>
      <c r="T2151" s="108">
        <v>50782510</v>
      </c>
      <c r="U2151" s="201">
        <v>147734000</v>
      </c>
      <c r="V2151" s="108">
        <v>278401284</v>
      </c>
      <c r="W2151" s="108">
        <v>234829374</v>
      </c>
      <c r="X2151" s="32">
        <v>45281</v>
      </c>
      <c r="Y2151" s="30"/>
    </row>
    <row r="2152" spans="1:25" ht="14.4">
      <c r="A2152" s="70">
        <v>2023</v>
      </c>
      <c r="B2152" s="71" t="s">
        <v>916</v>
      </c>
      <c r="C2152" s="70" t="s">
        <v>190</v>
      </c>
      <c r="D2152" s="70" t="s">
        <v>21</v>
      </c>
      <c r="E2152" s="78" t="s">
        <v>71</v>
      </c>
      <c r="F2152" s="73" t="s">
        <v>915</v>
      </c>
      <c r="G2152" s="70" t="s">
        <v>20</v>
      </c>
      <c r="H2152" s="108">
        <v>42657289</v>
      </c>
      <c r="I2152" s="108">
        <v>-802005</v>
      </c>
      <c r="J2152" s="108">
        <v>47444364</v>
      </c>
      <c r="K2152" s="108">
        <v>358486</v>
      </c>
      <c r="L2152" s="108">
        <v>88770540</v>
      </c>
      <c r="M2152" s="108">
        <v>54225268</v>
      </c>
      <c r="N2152" s="107"/>
      <c r="O2152" s="67">
        <v>51857369</v>
      </c>
      <c r="P2152" s="108">
        <v>10340146</v>
      </c>
      <c r="Q2152" s="108">
        <v>-36297661</v>
      </c>
      <c r="R2152" s="108">
        <v>145108379.66746515</v>
      </c>
      <c r="S2152" s="108">
        <v>108810718.66746514</v>
      </c>
      <c r="T2152" s="108">
        <v>5079774</v>
      </c>
      <c r="U2152" s="201"/>
      <c r="V2152" s="108">
        <v>568021</v>
      </c>
      <c r="W2152" s="108">
        <v>19796737</v>
      </c>
      <c r="X2152" s="32">
        <v>45287</v>
      </c>
      <c r="Y2152" s="30"/>
    </row>
    <row r="2153" spans="1:25" ht="14.4">
      <c r="A2153" s="82">
        <v>2023</v>
      </c>
      <c r="B2153" s="70" t="s">
        <v>1851</v>
      </c>
      <c r="C2153" s="70" t="s">
        <v>53</v>
      </c>
      <c r="D2153" s="70" t="s">
        <v>21</v>
      </c>
      <c r="E2153" s="78" t="s">
        <v>182</v>
      </c>
      <c r="F2153" s="72">
        <v>45778</v>
      </c>
      <c r="G2153" s="70" t="s">
        <v>20</v>
      </c>
      <c r="H2153" s="112">
        <v>43789381</v>
      </c>
      <c r="I2153" s="112">
        <v>-2379313</v>
      </c>
      <c r="J2153" s="112">
        <v>29128581</v>
      </c>
      <c r="K2153" s="112">
        <v>63191581</v>
      </c>
      <c r="L2153" s="112">
        <v>72363461</v>
      </c>
      <c r="M2153" s="112">
        <v>37561099</v>
      </c>
      <c r="N2153" s="112"/>
      <c r="O2153" s="112">
        <v>43495421</v>
      </c>
      <c r="P2153" s="112">
        <v>3046606</v>
      </c>
      <c r="Q2153" s="112">
        <v>-27228646</v>
      </c>
      <c r="R2153" s="112">
        <v>101259375</v>
      </c>
      <c r="S2153" s="112">
        <v>74030729</v>
      </c>
      <c r="T2153" s="112">
        <v>3374756</v>
      </c>
      <c r="U2153" s="201"/>
      <c r="V2153" s="112">
        <v>5095895</v>
      </c>
      <c r="W2153" s="112">
        <v>49112851</v>
      </c>
      <c r="X2153" s="32">
        <v>45370</v>
      </c>
      <c r="Y2153" s="10" t="s">
        <v>60</v>
      </c>
    </row>
    <row r="2154" spans="1:25" ht="14.4">
      <c r="A2154" s="70">
        <v>2023</v>
      </c>
      <c r="B2154" s="71" t="s">
        <v>914</v>
      </c>
      <c r="C2154" s="70" t="s">
        <v>190</v>
      </c>
      <c r="D2154" s="70" t="s">
        <v>21</v>
      </c>
      <c r="E2154" s="78" t="s">
        <v>911</v>
      </c>
      <c r="F2154" s="73" t="s">
        <v>913</v>
      </c>
      <c r="G2154" s="70" t="s">
        <v>20</v>
      </c>
      <c r="H2154" s="108">
        <v>5065463</v>
      </c>
      <c r="I2154" s="108">
        <v>-14928</v>
      </c>
      <c r="J2154" s="108">
        <v>5789989</v>
      </c>
      <c r="K2154" s="108"/>
      <c r="L2154" s="108">
        <v>6994152</v>
      </c>
      <c r="M2154" s="108">
        <v>6399438</v>
      </c>
      <c r="N2154" s="108">
        <v>5415389</v>
      </c>
      <c r="O2154" s="108"/>
      <c r="P2154" s="108">
        <v>642516</v>
      </c>
      <c r="Q2154" s="108">
        <v>-2706507</v>
      </c>
      <c r="R2154" s="108">
        <v>11521782.91489362</v>
      </c>
      <c r="S2154" s="108">
        <v>8815275.9148936197</v>
      </c>
      <c r="T2154" s="108">
        <v>655822</v>
      </c>
      <c r="U2154" s="201"/>
      <c r="V2154" s="108">
        <v>407831</v>
      </c>
      <c r="W2154" s="108">
        <v>2499745</v>
      </c>
      <c r="X2154" s="32">
        <v>45275</v>
      </c>
      <c r="Y2154" s="10" t="s">
        <v>115</v>
      </c>
    </row>
    <row r="2155" spans="1:25" ht="14.4">
      <c r="A2155" s="70">
        <v>2023</v>
      </c>
      <c r="B2155" s="71" t="s">
        <v>912</v>
      </c>
      <c r="C2155" s="70" t="s">
        <v>190</v>
      </c>
      <c r="D2155" s="70" t="s">
        <v>21</v>
      </c>
      <c r="E2155" s="72" t="s">
        <v>911</v>
      </c>
      <c r="F2155" s="73" t="s">
        <v>910</v>
      </c>
      <c r="G2155" s="70" t="s">
        <v>20</v>
      </c>
      <c r="H2155" s="108">
        <v>14028562</v>
      </c>
      <c r="I2155" s="108"/>
      <c r="J2155" s="108">
        <v>27812739</v>
      </c>
      <c r="K2155" s="108">
        <v>23013276</v>
      </c>
      <c r="L2155" s="108">
        <v>38378692</v>
      </c>
      <c r="M2155" s="108">
        <v>33509130</v>
      </c>
      <c r="N2155" s="67">
        <v>21958429</v>
      </c>
      <c r="O2155" s="108"/>
      <c r="P2155" s="108">
        <v>3477685</v>
      </c>
      <c r="Q2155" s="108">
        <v>-20080096</v>
      </c>
      <c r="R2155" s="108">
        <v>85285345.680851072</v>
      </c>
      <c r="S2155" s="108">
        <v>65205249.68085108</v>
      </c>
      <c r="T2155" s="108">
        <v>2866889</v>
      </c>
      <c r="U2155" s="201"/>
      <c r="V2155" s="108">
        <v>4995034</v>
      </c>
      <c r="W2155" s="108">
        <v>-14116382</v>
      </c>
      <c r="X2155" s="32">
        <v>45274</v>
      </c>
      <c r="Y2155" s="10" t="s">
        <v>60</v>
      </c>
    </row>
    <row r="2156" spans="1:25" ht="14.4">
      <c r="A2156" s="70">
        <v>2023</v>
      </c>
      <c r="B2156" s="71" t="s">
        <v>909</v>
      </c>
      <c r="C2156" s="70" t="s">
        <v>190</v>
      </c>
      <c r="D2156" s="70" t="s">
        <v>21</v>
      </c>
      <c r="E2156" s="72" t="s">
        <v>290</v>
      </c>
      <c r="F2156" s="73" t="s">
        <v>908</v>
      </c>
      <c r="G2156" s="70" t="s">
        <v>20</v>
      </c>
      <c r="H2156" s="108">
        <v>1927400</v>
      </c>
      <c r="I2156" s="108"/>
      <c r="J2156" s="108">
        <v>10642521</v>
      </c>
      <c r="K2156" s="108">
        <v>5575341</v>
      </c>
      <c r="L2156" s="108">
        <v>12989514</v>
      </c>
      <c r="M2156" s="108">
        <v>12019640</v>
      </c>
      <c r="N2156" s="107"/>
      <c r="O2156" s="67">
        <v>4438524</v>
      </c>
      <c r="P2156" s="108">
        <v>1109434</v>
      </c>
      <c r="Q2156" s="108">
        <v>-7342866</v>
      </c>
      <c r="R2156" s="108">
        <v>32577017.542623647</v>
      </c>
      <c r="S2156" s="108">
        <v>25234151.542623647</v>
      </c>
      <c r="T2156" s="108">
        <v>1070773</v>
      </c>
      <c r="U2156" s="201"/>
      <c r="V2156" s="108">
        <v>401913</v>
      </c>
      <c r="W2156" s="108">
        <v>-6422009</v>
      </c>
      <c r="X2156" s="39">
        <v>45323</v>
      </c>
      <c r="Y2156" s="10" t="s">
        <v>60</v>
      </c>
    </row>
    <row r="2157" spans="1:25" ht="14.4">
      <c r="A2157" s="70">
        <v>2023</v>
      </c>
      <c r="B2157" s="71" t="s">
        <v>907</v>
      </c>
      <c r="C2157" s="70" t="s">
        <v>190</v>
      </c>
      <c r="D2157" s="70" t="s">
        <v>21</v>
      </c>
      <c r="E2157" s="78" t="s">
        <v>84</v>
      </c>
      <c r="F2157" s="73" t="s">
        <v>906</v>
      </c>
      <c r="G2157" s="70" t="s">
        <v>20</v>
      </c>
      <c r="H2157" s="108">
        <v>21923096</v>
      </c>
      <c r="I2157" s="108"/>
      <c r="J2157" s="108">
        <v>19808531</v>
      </c>
      <c r="K2157" s="108">
        <v>16123910</v>
      </c>
      <c r="L2157" s="108">
        <v>26935328</v>
      </c>
      <c r="M2157" s="108">
        <v>22894597</v>
      </c>
      <c r="N2157" s="108"/>
      <c r="O2157" s="67">
        <v>25543975</v>
      </c>
      <c r="P2157" s="108">
        <v>2874282</v>
      </c>
      <c r="Q2157" s="108">
        <v>-15938611</v>
      </c>
      <c r="R2157" s="108">
        <v>72918891</v>
      </c>
      <c r="S2157" s="108">
        <v>56980280</v>
      </c>
      <c r="T2157" s="108">
        <v>2301002</v>
      </c>
      <c r="U2157" s="201"/>
      <c r="V2157" s="108">
        <v>2172634</v>
      </c>
      <c r="W2157" s="108">
        <v>10302913</v>
      </c>
      <c r="X2157" s="39">
        <v>45380</v>
      </c>
      <c r="Y2157" s="10" t="s">
        <v>60</v>
      </c>
    </row>
    <row r="2158" spans="1:25" ht="14.4">
      <c r="A2158" s="82">
        <v>2023</v>
      </c>
      <c r="B2158" s="70" t="s">
        <v>1850</v>
      </c>
      <c r="C2158" s="70" t="s">
        <v>53</v>
      </c>
      <c r="D2158" s="70" t="s">
        <v>21</v>
      </c>
      <c r="E2158" s="78" t="s">
        <v>36</v>
      </c>
      <c r="F2158" s="72">
        <v>46114</v>
      </c>
      <c r="G2158" s="70" t="s">
        <v>20</v>
      </c>
      <c r="H2158" s="112">
        <v>23799318</v>
      </c>
      <c r="I2158" s="112">
        <v>-1682627</v>
      </c>
      <c r="J2158" s="112">
        <v>34538292</v>
      </c>
      <c r="K2158" s="112">
        <v>55536654</v>
      </c>
      <c r="L2158" s="112">
        <v>71532177</v>
      </c>
      <c r="M2158" s="112">
        <v>39582133</v>
      </c>
      <c r="N2158" s="107"/>
      <c r="O2158" s="112">
        <v>24267793</v>
      </c>
      <c r="P2158" s="112">
        <v>4451462</v>
      </c>
      <c r="Q2158" s="112">
        <v>-51132389</v>
      </c>
      <c r="R2158" s="112">
        <v>221117715</v>
      </c>
      <c r="S2158" s="112">
        <v>169985326</v>
      </c>
      <c r="T2158" s="112">
        <v>5076263</v>
      </c>
      <c r="U2158" s="204">
        <v>13741651</v>
      </c>
      <c r="V2158" s="112">
        <v>23163056</v>
      </c>
      <c r="W2158" s="112">
        <v>-13569012</v>
      </c>
      <c r="X2158" s="39">
        <v>45370</v>
      </c>
      <c r="Y2158" s="10" t="s">
        <v>5444</v>
      </c>
    </row>
    <row r="2159" spans="1:25" ht="14.4">
      <c r="A2159" s="70">
        <v>2023</v>
      </c>
      <c r="B2159" s="71" t="s">
        <v>905</v>
      </c>
      <c r="C2159" s="70" t="s">
        <v>190</v>
      </c>
      <c r="D2159" s="70" t="s">
        <v>21</v>
      </c>
      <c r="E2159" s="72" t="s">
        <v>36</v>
      </c>
      <c r="F2159" s="73" t="s">
        <v>904</v>
      </c>
      <c r="G2159" s="70" t="s">
        <v>20</v>
      </c>
      <c r="H2159" s="108">
        <v>5981901</v>
      </c>
      <c r="I2159" s="108"/>
      <c r="J2159" s="108">
        <v>59566042</v>
      </c>
      <c r="K2159" s="108">
        <v>155205674</v>
      </c>
      <c r="L2159" s="108">
        <v>79103109</v>
      </c>
      <c r="M2159" s="108">
        <v>65891236</v>
      </c>
      <c r="N2159" s="107"/>
      <c r="O2159" s="67">
        <v>8544375</v>
      </c>
      <c r="P2159" s="108">
        <v>2804553</v>
      </c>
      <c r="Q2159" s="108">
        <v>-40514140</v>
      </c>
      <c r="R2159" s="108">
        <v>189762287</v>
      </c>
      <c r="S2159" s="108">
        <v>149248147</v>
      </c>
      <c r="T2159" s="108">
        <v>6466938</v>
      </c>
      <c r="U2159" s="201"/>
      <c r="V2159" s="108">
        <v>15299193</v>
      </c>
      <c r="W2159" s="108">
        <v>-43667603</v>
      </c>
      <c r="X2159" s="32">
        <v>45380</v>
      </c>
      <c r="Y2159" s="10"/>
    </row>
    <row r="2160" spans="1:25" ht="14.4">
      <c r="A2160" s="70">
        <v>2023</v>
      </c>
      <c r="B2160" s="70" t="s">
        <v>1849</v>
      </c>
      <c r="C2160" s="70" t="s">
        <v>53</v>
      </c>
      <c r="D2160" s="70" t="s">
        <v>21</v>
      </c>
      <c r="E2160" s="72" t="s">
        <v>175</v>
      </c>
      <c r="F2160" s="73">
        <v>46170</v>
      </c>
      <c r="G2160" s="70" t="s">
        <v>20</v>
      </c>
      <c r="H2160" s="108">
        <v>10130943</v>
      </c>
      <c r="I2160" s="108">
        <v>-687294</v>
      </c>
      <c r="J2160" s="108">
        <v>15082611</v>
      </c>
      <c r="K2160" s="108">
        <v>38855727</v>
      </c>
      <c r="L2160" s="108">
        <v>26172574</v>
      </c>
      <c r="M2160" s="108">
        <v>16315409</v>
      </c>
      <c r="N2160" s="67">
        <v>2</v>
      </c>
      <c r="O2160" s="108">
        <v>11039125</v>
      </c>
      <c r="P2160" s="108">
        <v>3391071</v>
      </c>
      <c r="Q2160" s="108">
        <v>-2405842</v>
      </c>
      <c r="R2160" s="108">
        <v>53517464.982383728</v>
      </c>
      <c r="S2160" s="108">
        <v>51111622.982383728</v>
      </c>
      <c r="T2160" s="108">
        <v>617751</v>
      </c>
      <c r="U2160" s="201"/>
      <c r="V2160" s="108">
        <v>13392</v>
      </c>
      <c r="W2160" s="108">
        <v>-5432044</v>
      </c>
      <c r="X2160" s="32">
        <v>45370</v>
      </c>
      <c r="Y2160" s="10" t="s">
        <v>60</v>
      </c>
    </row>
    <row r="2161" spans="1:25" ht="14.4">
      <c r="A2161" s="70">
        <v>2023</v>
      </c>
      <c r="B2161" s="71" t="s">
        <v>903</v>
      </c>
      <c r="C2161" s="70" t="s">
        <v>190</v>
      </c>
      <c r="D2161" s="70" t="s">
        <v>21</v>
      </c>
      <c r="E2161" s="72" t="s">
        <v>178</v>
      </c>
      <c r="F2161" s="73" t="s">
        <v>902</v>
      </c>
      <c r="G2161" s="70" t="s">
        <v>20</v>
      </c>
      <c r="H2161" s="108">
        <v>46078545</v>
      </c>
      <c r="I2161" s="108">
        <v>-621836</v>
      </c>
      <c r="J2161" s="108">
        <v>165777110</v>
      </c>
      <c r="K2161" s="108">
        <v>139633684</v>
      </c>
      <c r="L2161" s="108">
        <v>213190517</v>
      </c>
      <c r="M2161" s="108">
        <v>191021220</v>
      </c>
      <c r="N2161" s="107"/>
      <c r="O2161" s="67">
        <v>97647433</v>
      </c>
      <c r="P2161" s="108">
        <v>24650919</v>
      </c>
      <c r="Q2161" s="108">
        <v>-115684690</v>
      </c>
      <c r="R2161" s="108">
        <v>505330243</v>
      </c>
      <c r="S2161" s="108">
        <v>389645553</v>
      </c>
      <c r="T2161" s="108">
        <v>17326084</v>
      </c>
      <c r="U2161" s="201"/>
      <c r="V2161" s="108">
        <v>19926923</v>
      </c>
      <c r="W2161" s="108">
        <v>-59369720</v>
      </c>
      <c r="X2161" s="32">
        <v>45380</v>
      </c>
      <c r="Y2161" s="10" t="s">
        <v>5444</v>
      </c>
    </row>
    <row r="2162" spans="1:25" ht="14.4">
      <c r="A2162" s="95">
        <v>2023</v>
      </c>
      <c r="B2162" s="86" t="s">
        <v>5034</v>
      </c>
      <c r="C2162" s="95" t="s">
        <v>190</v>
      </c>
      <c r="D2162" s="95" t="s">
        <v>21</v>
      </c>
      <c r="E2162" s="97" t="s">
        <v>127</v>
      </c>
      <c r="F2162" s="97" t="s">
        <v>5600</v>
      </c>
      <c r="G2162" s="95" t="s">
        <v>20</v>
      </c>
      <c r="H2162" s="109">
        <v>2051463</v>
      </c>
      <c r="I2162" s="109"/>
      <c r="J2162" s="110">
        <v>1268756</v>
      </c>
      <c r="K2162" s="110">
        <v>2197699</v>
      </c>
      <c r="L2162" s="109">
        <v>1935225</v>
      </c>
      <c r="M2162" s="110">
        <v>1813988</v>
      </c>
      <c r="N2162" s="110">
        <v>2564511</v>
      </c>
      <c r="O2162" s="110"/>
      <c r="P2162" s="110">
        <v>263841</v>
      </c>
      <c r="Q2162" s="109">
        <v>-691868</v>
      </c>
      <c r="R2162" s="109">
        <v>3140729.1228070185</v>
      </c>
      <c r="S2162" s="109">
        <v>2448861.1228070185</v>
      </c>
      <c r="T2162" s="109">
        <v>87556</v>
      </c>
      <c r="U2162" s="198"/>
      <c r="V2162" s="109"/>
      <c r="W2162" s="110">
        <v>-418695</v>
      </c>
      <c r="X2162" s="39">
        <v>45366</v>
      </c>
      <c r="Y2162" s="10" t="s">
        <v>5444</v>
      </c>
    </row>
    <row r="2163" spans="1:25" ht="14.4">
      <c r="A2163" s="70">
        <v>2023</v>
      </c>
      <c r="B2163" s="71" t="s">
        <v>901</v>
      </c>
      <c r="C2163" s="70" t="s">
        <v>190</v>
      </c>
      <c r="D2163" s="70" t="s">
        <v>21</v>
      </c>
      <c r="E2163" s="72" t="s">
        <v>153</v>
      </c>
      <c r="F2163" s="73" t="s">
        <v>900</v>
      </c>
      <c r="G2163" s="70" t="s">
        <v>20</v>
      </c>
      <c r="H2163" s="108">
        <v>7621968</v>
      </c>
      <c r="I2163" s="108"/>
      <c r="J2163" s="108">
        <v>17701034</v>
      </c>
      <c r="K2163" s="108">
        <v>8021853</v>
      </c>
      <c r="L2163" s="108">
        <v>24715890</v>
      </c>
      <c r="M2163" s="108">
        <v>20515714</v>
      </c>
      <c r="N2163" s="67">
        <v>9850026</v>
      </c>
      <c r="O2163" s="108"/>
      <c r="P2163" s="108">
        <v>730617</v>
      </c>
      <c r="Q2163" s="108">
        <v>-11584398</v>
      </c>
      <c r="R2163" s="108">
        <v>50611176.106382988</v>
      </c>
      <c r="S2163" s="108">
        <v>39026778.106382988</v>
      </c>
      <c r="T2163" s="108">
        <v>1946543</v>
      </c>
      <c r="U2163" s="201"/>
      <c r="V2163" s="108">
        <v>262720</v>
      </c>
      <c r="W2163" s="108">
        <v>-1573864</v>
      </c>
      <c r="X2163" s="39">
        <v>45264</v>
      </c>
      <c r="Y2163" s="10" t="s">
        <v>5444</v>
      </c>
    </row>
    <row r="2164" spans="1:25" ht="14.4">
      <c r="A2164" s="70">
        <v>2023</v>
      </c>
      <c r="B2164" s="70" t="s">
        <v>1848</v>
      </c>
      <c r="C2164" s="70" t="s">
        <v>53</v>
      </c>
      <c r="D2164" s="70" t="s">
        <v>21</v>
      </c>
      <c r="E2164" s="78" t="s">
        <v>109</v>
      </c>
      <c r="F2164" s="73">
        <v>44826</v>
      </c>
      <c r="G2164" s="70" t="s">
        <v>20</v>
      </c>
      <c r="H2164" s="108">
        <v>652378</v>
      </c>
      <c r="I2164" s="108">
        <v>-719008</v>
      </c>
      <c r="J2164" s="108">
        <v>9405505</v>
      </c>
      <c r="K2164" s="108">
        <v>10008108</v>
      </c>
      <c r="L2164" s="108">
        <v>16912108</v>
      </c>
      <c r="M2164" s="108">
        <v>5072962</v>
      </c>
      <c r="N2164" s="107"/>
      <c r="O2164" s="67">
        <v>132416</v>
      </c>
      <c r="P2164" s="108">
        <v>1043663</v>
      </c>
      <c r="Q2164" s="108"/>
      <c r="R2164" s="108"/>
      <c r="S2164" s="108"/>
      <c r="T2164" s="108"/>
      <c r="U2164" s="201"/>
      <c r="V2164" s="108"/>
      <c r="W2164" s="108">
        <v>1257983</v>
      </c>
      <c r="X2164" s="32">
        <v>45314</v>
      </c>
      <c r="Y2164" s="10" t="s">
        <v>5444</v>
      </c>
    </row>
    <row r="2165" spans="1:25" ht="14.4">
      <c r="A2165" s="70">
        <v>2023</v>
      </c>
      <c r="B2165" s="71" t="s">
        <v>899</v>
      </c>
      <c r="C2165" s="70" t="s">
        <v>190</v>
      </c>
      <c r="D2165" s="70" t="s">
        <v>21</v>
      </c>
      <c r="E2165" s="72" t="s">
        <v>151</v>
      </c>
      <c r="F2165" s="73" t="s">
        <v>898</v>
      </c>
      <c r="G2165" s="70" t="s">
        <v>20</v>
      </c>
      <c r="H2165" s="108">
        <v>12896823</v>
      </c>
      <c r="I2165" s="108">
        <v>-7784292</v>
      </c>
      <c r="J2165" s="108">
        <v>62730906</v>
      </c>
      <c r="K2165" s="108">
        <v>50622197</v>
      </c>
      <c r="L2165" s="108">
        <v>87834800</v>
      </c>
      <c r="M2165" s="108">
        <v>79227951</v>
      </c>
      <c r="N2165" s="108"/>
      <c r="O2165" s="114">
        <v>37792651</v>
      </c>
      <c r="P2165" s="108">
        <v>11832933</v>
      </c>
      <c r="Q2165" s="108">
        <v>-34766188</v>
      </c>
      <c r="R2165" s="108">
        <v>153840892.45614037</v>
      </c>
      <c r="S2165" s="108">
        <v>119074704.45614037</v>
      </c>
      <c r="T2165" s="108">
        <v>5565211</v>
      </c>
      <c r="U2165" s="201">
        <v>-1303.0556766395878</v>
      </c>
      <c r="V2165" s="108">
        <v>13013653.944323361</v>
      </c>
      <c r="W2165" s="108">
        <v>-16750001</v>
      </c>
      <c r="X2165" s="32">
        <v>45384</v>
      </c>
      <c r="Y2165" s="30"/>
    </row>
    <row r="2166" spans="1:25" ht="14.4">
      <c r="A2166" s="70">
        <v>2023</v>
      </c>
      <c r="B2166" s="71" t="s">
        <v>897</v>
      </c>
      <c r="C2166" s="70" t="s">
        <v>190</v>
      </c>
      <c r="D2166" s="70" t="s">
        <v>21</v>
      </c>
      <c r="E2166" s="78" t="s">
        <v>127</v>
      </c>
      <c r="F2166" s="73" t="s">
        <v>896</v>
      </c>
      <c r="G2166" s="70" t="s">
        <v>20</v>
      </c>
      <c r="H2166" s="108">
        <v>3055026</v>
      </c>
      <c r="I2166" s="108"/>
      <c r="J2166" s="108">
        <v>16494870</v>
      </c>
      <c r="K2166" s="108">
        <v>23515447</v>
      </c>
      <c r="L2166" s="108">
        <v>20138505</v>
      </c>
      <c r="M2166" s="108">
        <v>18144548</v>
      </c>
      <c r="N2166" s="67">
        <v>5664654</v>
      </c>
      <c r="O2166" s="108"/>
      <c r="P2166" s="108">
        <v>1464641</v>
      </c>
      <c r="Q2166" s="108">
        <v>-12617944</v>
      </c>
      <c r="R2166" s="108">
        <v>56008486</v>
      </c>
      <c r="S2166" s="108">
        <v>43390542</v>
      </c>
      <c r="T2166" s="108">
        <v>1694806</v>
      </c>
      <c r="U2166" s="201"/>
      <c r="V2166" s="108">
        <v>1180006</v>
      </c>
      <c r="W2166" s="108">
        <v>-7893166</v>
      </c>
      <c r="X2166" s="32">
        <v>45365</v>
      </c>
      <c r="Y2166" s="30"/>
    </row>
    <row r="2167" spans="1:25" ht="14.4">
      <c r="A2167" s="95">
        <v>2023</v>
      </c>
      <c r="B2167" s="95" t="s">
        <v>5682</v>
      </c>
      <c r="C2167" s="95" t="s">
        <v>190</v>
      </c>
      <c r="D2167" s="95" t="s">
        <v>21</v>
      </c>
      <c r="E2167" s="96" t="s">
        <v>151</v>
      </c>
      <c r="F2167" s="96" t="s">
        <v>5683</v>
      </c>
      <c r="G2167" s="95" t="s">
        <v>20</v>
      </c>
      <c r="H2167" s="110">
        <v>3422505</v>
      </c>
      <c r="I2167" s="116"/>
      <c r="J2167" s="110">
        <v>2824131</v>
      </c>
      <c r="K2167" s="116"/>
      <c r="L2167" s="110">
        <v>3632523</v>
      </c>
      <c r="M2167" s="110">
        <v>3394644</v>
      </c>
      <c r="N2167" s="67">
        <v>3980955</v>
      </c>
      <c r="O2167" s="107"/>
      <c r="P2167" s="110">
        <v>224740</v>
      </c>
      <c r="Q2167" s="110">
        <v>-1802000</v>
      </c>
      <c r="R2167" s="110">
        <v>9528597</v>
      </c>
      <c r="S2167" s="110">
        <v>7726597</v>
      </c>
      <c r="T2167" s="110">
        <v>236892</v>
      </c>
      <c r="U2167" s="198">
        <v>2950475</v>
      </c>
      <c r="V2167" s="109">
        <v>1951827</v>
      </c>
      <c r="W2167" s="110">
        <v>10548221</v>
      </c>
      <c r="X2167" s="39">
        <v>45352</v>
      </c>
      <c r="Y2167" s="10" t="s">
        <v>5444</v>
      </c>
    </row>
    <row r="2168" spans="1:25" ht="14.4">
      <c r="A2168" s="70">
        <v>2023</v>
      </c>
      <c r="B2168" s="71" t="s">
        <v>895</v>
      </c>
      <c r="C2168" s="70" t="s">
        <v>190</v>
      </c>
      <c r="D2168" s="70" t="s">
        <v>21</v>
      </c>
      <c r="E2168" s="72" t="s">
        <v>32</v>
      </c>
      <c r="F2168" s="73" t="s">
        <v>894</v>
      </c>
      <c r="G2168" s="70" t="s">
        <v>20</v>
      </c>
      <c r="H2168" s="108">
        <v>2196826</v>
      </c>
      <c r="I2168" s="108">
        <v>-715950</v>
      </c>
      <c r="J2168" s="108">
        <v>13494517</v>
      </c>
      <c r="K2168" s="108">
        <v>2943084</v>
      </c>
      <c r="L2168" s="108">
        <v>17006591</v>
      </c>
      <c r="M2168" s="108">
        <v>15012003</v>
      </c>
      <c r="N2168" s="108"/>
      <c r="O2168" s="67">
        <v>3554402</v>
      </c>
      <c r="P2168" s="108">
        <v>1443926</v>
      </c>
      <c r="Q2168" s="108">
        <v>-7619055</v>
      </c>
      <c r="R2168" s="108">
        <v>35383561</v>
      </c>
      <c r="S2168" s="108">
        <v>27764506</v>
      </c>
      <c r="T2168" s="108">
        <v>1262910</v>
      </c>
      <c r="U2168" s="201">
        <v>-343</v>
      </c>
      <c r="V2168" s="108">
        <v>1127007</v>
      </c>
      <c r="W2168" s="108">
        <v>-4538831</v>
      </c>
      <c r="X2168" s="32">
        <v>45372</v>
      </c>
      <c r="Y2168" s="10" t="s">
        <v>5444</v>
      </c>
    </row>
    <row r="2169" spans="1:25" ht="14.4">
      <c r="A2169" s="70">
        <v>2023</v>
      </c>
      <c r="B2169" s="71" t="s">
        <v>893</v>
      </c>
      <c r="C2169" s="70" t="s">
        <v>190</v>
      </c>
      <c r="D2169" s="70" t="s">
        <v>21</v>
      </c>
      <c r="E2169" s="78" t="s">
        <v>153</v>
      </c>
      <c r="F2169" s="73" t="s">
        <v>892</v>
      </c>
      <c r="G2169" s="70" t="s">
        <v>20</v>
      </c>
      <c r="H2169" s="108">
        <v>3326687</v>
      </c>
      <c r="I2169" s="108">
        <v>-138084</v>
      </c>
      <c r="J2169" s="108">
        <v>7869284</v>
      </c>
      <c r="K2169" s="108">
        <v>8348491</v>
      </c>
      <c r="L2169" s="108">
        <v>9970323</v>
      </c>
      <c r="M2169" s="108">
        <v>9475526</v>
      </c>
      <c r="N2169" s="67"/>
      <c r="O2169" s="67">
        <v>4872694</v>
      </c>
      <c r="P2169" s="108">
        <v>682403</v>
      </c>
      <c r="Q2169" s="108">
        <v>-6033265</v>
      </c>
      <c r="R2169" s="108">
        <v>26395839</v>
      </c>
      <c r="S2169" s="108">
        <v>20362574</v>
      </c>
      <c r="T2169" s="108">
        <v>819481</v>
      </c>
      <c r="U2169" s="201"/>
      <c r="V2169" s="108">
        <v>903206</v>
      </c>
      <c r="W2169" s="108">
        <v>-1832988</v>
      </c>
      <c r="X2169" s="32">
        <v>45373</v>
      </c>
      <c r="Y2169" s="10" t="s">
        <v>5444</v>
      </c>
    </row>
    <row r="2170" spans="1:25" ht="14.4">
      <c r="A2170" s="82">
        <v>2023</v>
      </c>
      <c r="B2170" s="70" t="s">
        <v>5439</v>
      </c>
      <c r="C2170" s="70" t="s">
        <v>55</v>
      </c>
      <c r="D2170" s="70" t="s">
        <v>21</v>
      </c>
      <c r="E2170" s="72" t="s">
        <v>220</v>
      </c>
      <c r="F2170" s="72" t="s">
        <v>57</v>
      </c>
      <c r="G2170" s="70" t="s">
        <v>20</v>
      </c>
      <c r="H2170" s="108">
        <v>31820997</v>
      </c>
      <c r="I2170" s="67">
        <v>-39174042</v>
      </c>
      <c r="J2170" s="67">
        <v>213526624</v>
      </c>
      <c r="K2170" s="108">
        <v>57670033</v>
      </c>
      <c r="L2170" s="108">
        <v>330383781</v>
      </c>
      <c r="M2170" s="67">
        <v>247143875</v>
      </c>
      <c r="N2170" s="108">
        <v>103073</v>
      </c>
      <c r="O2170" s="108">
        <v>44800009</v>
      </c>
      <c r="P2170" s="67">
        <v>9076738</v>
      </c>
      <c r="Q2170" s="108">
        <v>-241225242</v>
      </c>
      <c r="R2170" s="108">
        <v>840506069.68641102</v>
      </c>
      <c r="S2170" s="108">
        <v>599280827.68641102</v>
      </c>
      <c r="T2170" s="67">
        <v>29020253</v>
      </c>
      <c r="U2170" s="201"/>
      <c r="V2170" s="108"/>
      <c r="W2170" s="67">
        <v>-139481625</v>
      </c>
      <c r="X2170" s="32">
        <v>45345</v>
      </c>
      <c r="Y2170" s="10" t="s">
        <v>60</v>
      </c>
    </row>
    <row r="2171" spans="1:25" ht="14.4">
      <c r="A2171" s="70">
        <v>2023</v>
      </c>
      <c r="B2171" s="70" t="s">
        <v>891</v>
      </c>
      <c r="C2171" s="70" t="s">
        <v>190</v>
      </c>
      <c r="D2171" s="70" t="s">
        <v>21</v>
      </c>
      <c r="E2171" s="78" t="s">
        <v>220</v>
      </c>
      <c r="F2171" s="73" t="s">
        <v>890</v>
      </c>
      <c r="G2171" s="70" t="s">
        <v>20</v>
      </c>
      <c r="H2171" s="108">
        <v>25177056</v>
      </c>
      <c r="I2171" s="108"/>
      <c r="J2171" s="108">
        <v>29405629</v>
      </c>
      <c r="K2171" s="108">
        <v>112373</v>
      </c>
      <c r="L2171" s="108">
        <v>43252658</v>
      </c>
      <c r="M2171" s="108">
        <v>29737710</v>
      </c>
      <c r="N2171" s="67"/>
      <c r="O2171" s="67">
        <v>25002149</v>
      </c>
      <c r="P2171" s="108">
        <v>3726521</v>
      </c>
      <c r="Q2171" s="108">
        <v>-24503490</v>
      </c>
      <c r="R2171" s="108">
        <v>93437457</v>
      </c>
      <c r="S2171" s="108">
        <v>68933967</v>
      </c>
      <c r="T2171" s="108">
        <v>3285216</v>
      </c>
      <c r="U2171" s="201"/>
      <c r="V2171" s="108"/>
      <c r="W2171" s="108">
        <v>12869989</v>
      </c>
      <c r="X2171" s="32">
        <v>45316</v>
      </c>
      <c r="Y2171" s="10" t="s">
        <v>60</v>
      </c>
    </row>
    <row r="2172" spans="1:25" ht="14.4">
      <c r="A2172" s="70">
        <v>2023</v>
      </c>
      <c r="B2172" s="71" t="s">
        <v>889</v>
      </c>
      <c r="C2172" s="70" t="s">
        <v>190</v>
      </c>
      <c r="D2172" s="70" t="s">
        <v>21</v>
      </c>
      <c r="E2172" s="72" t="s">
        <v>220</v>
      </c>
      <c r="F2172" s="73" t="s">
        <v>888</v>
      </c>
      <c r="G2172" s="70" t="s">
        <v>20</v>
      </c>
      <c r="H2172" s="108">
        <v>2228823</v>
      </c>
      <c r="I2172" s="108">
        <v>-174094</v>
      </c>
      <c r="J2172" s="108">
        <v>10854073</v>
      </c>
      <c r="K2172" s="108">
        <v>42403888</v>
      </c>
      <c r="L2172" s="108">
        <v>17245267</v>
      </c>
      <c r="M2172" s="108">
        <v>10705437</v>
      </c>
      <c r="N2172" s="107"/>
      <c r="O2172" s="67">
        <v>2995213</v>
      </c>
      <c r="P2172" s="108">
        <v>531799</v>
      </c>
      <c r="Q2172" s="108">
        <v>-9914955</v>
      </c>
      <c r="R2172" s="108">
        <v>41220791</v>
      </c>
      <c r="S2172" s="108">
        <v>31305836</v>
      </c>
      <c r="T2172" s="108">
        <v>1277191</v>
      </c>
      <c r="U2172" s="201"/>
      <c r="V2172" s="108">
        <v>842242</v>
      </c>
      <c r="W2172" s="108">
        <v>-10600840</v>
      </c>
      <c r="X2172" s="32">
        <v>45371</v>
      </c>
      <c r="Y2172" s="10" t="s">
        <v>60</v>
      </c>
    </row>
    <row r="2173" spans="1:25" ht="14.4">
      <c r="A2173" s="82">
        <v>2023</v>
      </c>
      <c r="B2173" s="70" t="s">
        <v>1847</v>
      </c>
      <c r="C2173" s="70" t="s">
        <v>53</v>
      </c>
      <c r="D2173" s="70" t="s">
        <v>21</v>
      </c>
      <c r="E2173" s="78" t="s">
        <v>107</v>
      </c>
      <c r="F2173" s="72">
        <v>46828</v>
      </c>
      <c r="G2173" s="70" t="s">
        <v>20</v>
      </c>
      <c r="H2173" s="108">
        <v>6633121</v>
      </c>
      <c r="I2173" s="67">
        <v>-26065</v>
      </c>
      <c r="J2173" s="67">
        <v>4968639</v>
      </c>
      <c r="K2173" s="108">
        <v>7891068</v>
      </c>
      <c r="L2173" s="108">
        <v>16750636</v>
      </c>
      <c r="M2173" s="67">
        <v>5895580</v>
      </c>
      <c r="N2173" s="107"/>
      <c r="O2173" s="67">
        <v>5816127</v>
      </c>
      <c r="P2173" s="67">
        <v>211056</v>
      </c>
      <c r="Q2173" s="108">
        <v>-83215</v>
      </c>
      <c r="R2173" s="108">
        <v>1173695</v>
      </c>
      <c r="S2173" s="108">
        <v>1090480</v>
      </c>
      <c r="T2173" s="67">
        <v>126102</v>
      </c>
      <c r="U2173" s="201"/>
      <c r="V2173" s="108"/>
      <c r="W2173" s="67">
        <v>8182435</v>
      </c>
      <c r="X2173" s="34">
        <v>45273</v>
      </c>
      <c r="Y2173" s="10" t="s">
        <v>60</v>
      </c>
    </row>
    <row r="2174" spans="1:25" ht="14.4">
      <c r="A2174" s="70">
        <v>2023</v>
      </c>
      <c r="B2174" s="71" t="s">
        <v>887</v>
      </c>
      <c r="C2174" s="70" t="s">
        <v>190</v>
      </c>
      <c r="D2174" s="70" t="s">
        <v>21</v>
      </c>
      <c r="E2174" s="72" t="s">
        <v>107</v>
      </c>
      <c r="F2174" s="73" t="s">
        <v>886</v>
      </c>
      <c r="G2174" s="70" t="s">
        <v>20</v>
      </c>
      <c r="H2174" s="108">
        <v>67033362</v>
      </c>
      <c r="I2174" s="108"/>
      <c r="J2174" s="108">
        <v>60956004</v>
      </c>
      <c r="K2174" s="108">
        <v>36358088</v>
      </c>
      <c r="L2174" s="108">
        <v>103013964</v>
      </c>
      <c r="M2174" s="108">
        <v>90008515</v>
      </c>
      <c r="N2174" s="108">
        <v>2000</v>
      </c>
      <c r="O2174" s="108">
        <v>91640142</v>
      </c>
      <c r="P2174" s="108">
        <v>10794886</v>
      </c>
      <c r="Q2174" s="108">
        <v>-36239000</v>
      </c>
      <c r="R2174" s="108">
        <v>191906698</v>
      </c>
      <c r="S2174" s="108">
        <v>155667698</v>
      </c>
      <c r="T2174" s="108">
        <v>5015101</v>
      </c>
      <c r="U2174" s="201"/>
      <c r="V2174" s="108">
        <v>7784166</v>
      </c>
      <c r="W2174" s="108">
        <v>30345050</v>
      </c>
      <c r="X2174" s="32">
        <v>45377</v>
      </c>
      <c r="Y2174" s="30"/>
    </row>
    <row r="2175" spans="1:25" ht="14.4">
      <c r="A2175" s="70">
        <v>2023</v>
      </c>
      <c r="B2175" s="70" t="s">
        <v>1846</v>
      </c>
      <c r="C2175" s="70" t="s">
        <v>53</v>
      </c>
      <c r="D2175" s="70" t="s">
        <v>21</v>
      </c>
      <c r="E2175" s="78" t="s">
        <v>63</v>
      </c>
      <c r="F2175" s="73">
        <v>46842</v>
      </c>
      <c r="G2175" s="70" t="s">
        <v>20</v>
      </c>
      <c r="H2175" s="108">
        <v>90190765</v>
      </c>
      <c r="I2175" s="108"/>
      <c r="J2175" s="108">
        <v>84078507</v>
      </c>
      <c r="K2175" s="108">
        <v>26011624</v>
      </c>
      <c r="L2175" s="108">
        <v>175921120</v>
      </c>
      <c r="M2175" s="108">
        <v>93506486</v>
      </c>
      <c r="N2175" s="67"/>
      <c r="O2175" s="67">
        <v>114517307</v>
      </c>
      <c r="P2175" s="108">
        <v>35207864</v>
      </c>
      <c r="Q2175" s="108">
        <v>-141043</v>
      </c>
      <c r="R2175" s="108">
        <v>19865211.267605647</v>
      </c>
      <c r="S2175" s="108">
        <v>19724168.267605647</v>
      </c>
      <c r="T2175" s="108">
        <v>3383586</v>
      </c>
      <c r="U2175" s="201"/>
      <c r="V2175" s="108">
        <v>2827385</v>
      </c>
      <c r="W2175" s="108">
        <v>90961465</v>
      </c>
      <c r="X2175" s="39">
        <v>45352</v>
      </c>
      <c r="Y2175" s="10" t="s">
        <v>60</v>
      </c>
    </row>
    <row r="2176" spans="1:25" ht="14.4">
      <c r="A2176" s="137">
        <v>2023</v>
      </c>
      <c r="B2176" s="141" t="s">
        <v>885</v>
      </c>
      <c r="C2176" s="137" t="s">
        <v>190</v>
      </c>
      <c r="D2176" s="137" t="s">
        <v>21</v>
      </c>
      <c r="E2176" s="137" t="s">
        <v>63</v>
      </c>
      <c r="F2176" s="87" t="s">
        <v>884</v>
      </c>
      <c r="G2176" s="137" t="s">
        <v>20</v>
      </c>
      <c r="H2176" s="138">
        <v>21162340</v>
      </c>
      <c r="I2176" s="138">
        <v>-3368601</v>
      </c>
      <c r="J2176" s="138">
        <v>159695687</v>
      </c>
      <c r="K2176" s="138">
        <v>169282708</v>
      </c>
      <c r="L2176" s="138">
        <v>238390640</v>
      </c>
      <c r="M2176" s="138">
        <v>183398137</v>
      </c>
      <c r="N2176" s="138"/>
      <c r="O2176" s="142">
        <v>52675175</v>
      </c>
      <c r="P2176" s="138">
        <v>14069392</v>
      </c>
      <c r="Q2176" s="138">
        <v>-111634597</v>
      </c>
      <c r="R2176" s="138">
        <v>510458381</v>
      </c>
      <c r="S2176" s="138">
        <v>398823784</v>
      </c>
      <c r="T2176" s="138">
        <v>18820663</v>
      </c>
      <c r="U2176" s="201">
        <v>-4750</v>
      </c>
      <c r="V2176" s="138">
        <v>3869754</v>
      </c>
      <c r="W2176" s="108">
        <v>-70690943</v>
      </c>
      <c r="X2176" s="150">
        <v>45380</v>
      </c>
      <c r="Y2176" s="132" t="s">
        <v>5444</v>
      </c>
    </row>
    <row r="2177" spans="1:25" ht="14.4">
      <c r="A2177" s="70">
        <v>2023</v>
      </c>
      <c r="B2177" s="70" t="s">
        <v>1845</v>
      </c>
      <c r="C2177" s="70" t="s">
        <v>53</v>
      </c>
      <c r="D2177" s="70" t="s">
        <v>21</v>
      </c>
      <c r="E2177" s="78" t="s">
        <v>27</v>
      </c>
      <c r="F2177" s="73">
        <v>46870</v>
      </c>
      <c r="G2177" s="70" t="s">
        <v>20</v>
      </c>
      <c r="H2177" s="108">
        <v>34503847</v>
      </c>
      <c r="I2177" s="108">
        <v>-9036573</v>
      </c>
      <c r="J2177" s="108">
        <v>62603473</v>
      </c>
      <c r="K2177" s="108">
        <v>34382076</v>
      </c>
      <c r="L2177" s="108">
        <v>132385664</v>
      </c>
      <c r="M2177" s="108">
        <v>73734391</v>
      </c>
      <c r="N2177" s="67"/>
      <c r="O2177" s="67">
        <v>41172464</v>
      </c>
      <c r="P2177" s="108">
        <v>14462589</v>
      </c>
      <c r="Q2177" s="108">
        <v>-72203992</v>
      </c>
      <c r="R2177" s="108">
        <v>285595344.86956525</v>
      </c>
      <c r="S2177" s="108">
        <v>213391352.86956525</v>
      </c>
      <c r="T2177" s="108">
        <v>10251038</v>
      </c>
      <c r="U2177" s="201">
        <v>22579310</v>
      </c>
      <c r="V2177" s="108">
        <v>21141414</v>
      </c>
      <c r="W2177" s="108">
        <v>40984679</v>
      </c>
      <c r="X2177" s="39">
        <v>45348</v>
      </c>
      <c r="Y2177" s="10" t="s">
        <v>60</v>
      </c>
    </row>
    <row r="2178" spans="1:25" ht="14.4">
      <c r="A2178" s="70">
        <v>2023</v>
      </c>
      <c r="B2178" s="71" t="s">
        <v>883</v>
      </c>
      <c r="C2178" s="70" t="s">
        <v>190</v>
      </c>
      <c r="D2178" s="70" t="s">
        <v>21</v>
      </c>
      <c r="E2178" s="78" t="s">
        <v>27</v>
      </c>
      <c r="F2178" s="73" t="s">
        <v>882</v>
      </c>
      <c r="G2178" s="70" t="s">
        <v>20</v>
      </c>
      <c r="H2178" s="108">
        <v>13061577</v>
      </c>
      <c r="I2178" s="108"/>
      <c r="J2178" s="108">
        <v>69909948</v>
      </c>
      <c r="K2178" s="108">
        <v>134412244</v>
      </c>
      <c r="L2178" s="108">
        <v>84505301</v>
      </c>
      <c r="M2178" s="108">
        <v>71648893</v>
      </c>
      <c r="N2178" s="108"/>
      <c r="O2178" s="67">
        <v>16622830</v>
      </c>
      <c r="P2178" s="108">
        <v>2077026</v>
      </c>
      <c r="Q2178" s="108">
        <v>-57337793</v>
      </c>
      <c r="R2178" s="108">
        <v>263844927</v>
      </c>
      <c r="S2178" s="108">
        <v>206507134</v>
      </c>
      <c r="T2178" s="108">
        <v>8950403</v>
      </c>
      <c r="U2178" s="201">
        <v>2904390</v>
      </c>
      <c r="V2178" s="108">
        <v>9411394</v>
      </c>
      <c r="W2178" s="108">
        <v>-59995015</v>
      </c>
      <c r="X2178" s="32">
        <v>45328</v>
      </c>
      <c r="Y2178" s="10" t="s">
        <v>115</v>
      </c>
    </row>
    <row r="2179" spans="1:25" ht="14.4">
      <c r="A2179" s="70">
        <v>2023</v>
      </c>
      <c r="B2179" s="71" t="s">
        <v>26</v>
      </c>
      <c r="C2179" s="70" t="s">
        <v>54</v>
      </c>
      <c r="D2179" s="70" t="s">
        <v>21</v>
      </c>
      <c r="E2179" s="72" t="s">
        <v>27</v>
      </c>
      <c r="F2179" s="73">
        <v>99042</v>
      </c>
      <c r="G2179" s="70" t="s">
        <v>20</v>
      </c>
      <c r="H2179" s="108">
        <v>36889927</v>
      </c>
      <c r="I2179" s="108">
        <v>-26761926</v>
      </c>
      <c r="J2179" s="108">
        <v>65715010</v>
      </c>
      <c r="K2179" s="108">
        <v>4200438</v>
      </c>
      <c r="L2179" s="108">
        <v>87899066</v>
      </c>
      <c r="M2179" s="108">
        <v>85822035</v>
      </c>
      <c r="N2179" s="108"/>
      <c r="O2179" s="108">
        <v>36652271</v>
      </c>
      <c r="P2179" s="108">
        <v>4473923</v>
      </c>
      <c r="Q2179" s="108">
        <v>-38563709</v>
      </c>
      <c r="R2179" s="108">
        <v>161991183</v>
      </c>
      <c r="S2179" s="108">
        <v>123427474</v>
      </c>
      <c r="T2179" s="108">
        <v>10184471</v>
      </c>
      <c r="U2179" s="201">
        <v>6088692</v>
      </c>
      <c r="V2179" s="108">
        <v>10863868</v>
      </c>
      <c r="W2179" s="108">
        <v>77446856</v>
      </c>
      <c r="X2179" s="32">
        <v>45366</v>
      </c>
      <c r="Y2179" s="30"/>
    </row>
    <row r="2180" spans="1:25" ht="14.4">
      <c r="A2180" s="70">
        <v>2023</v>
      </c>
      <c r="B2180" s="71" t="s">
        <v>881</v>
      </c>
      <c r="C2180" s="70" t="s">
        <v>190</v>
      </c>
      <c r="D2180" s="70" t="s">
        <v>21</v>
      </c>
      <c r="E2180" s="78" t="s">
        <v>32</v>
      </c>
      <c r="F2180" s="73" t="s">
        <v>880</v>
      </c>
      <c r="G2180" s="70" t="s">
        <v>20</v>
      </c>
      <c r="H2180" s="108">
        <v>61080363</v>
      </c>
      <c r="I2180" s="108">
        <v>-5255391</v>
      </c>
      <c r="J2180" s="108">
        <v>167428719</v>
      </c>
      <c r="K2180" s="108">
        <v>76624023</v>
      </c>
      <c r="L2180" s="108">
        <v>252798864</v>
      </c>
      <c r="M2180" s="108">
        <v>229288654</v>
      </c>
      <c r="N2180" s="108"/>
      <c r="O2180" s="108">
        <v>128494287</v>
      </c>
      <c r="P2180" s="108">
        <v>27242985</v>
      </c>
      <c r="Q2180" s="108">
        <v>-114712406</v>
      </c>
      <c r="R2180" s="108">
        <v>524385351</v>
      </c>
      <c r="S2180" s="108">
        <v>409672945</v>
      </c>
      <c r="T2180" s="108">
        <v>17936250</v>
      </c>
      <c r="U2180" s="201">
        <v>15855657</v>
      </c>
      <c r="V2180" s="108">
        <v>34250777</v>
      </c>
      <c r="W2180" s="108">
        <v>-23031455</v>
      </c>
      <c r="X2180" s="32">
        <v>45321</v>
      </c>
      <c r="Y2180" s="30"/>
    </row>
    <row r="2181" spans="1:25" ht="14.4">
      <c r="A2181" s="137">
        <v>2023</v>
      </c>
      <c r="B2181" s="141" t="s">
        <v>1666</v>
      </c>
      <c r="C2181" s="137" t="s">
        <v>55</v>
      </c>
      <c r="D2181" s="137" t="s">
        <v>21</v>
      </c>
      <c r="E2181" s="137" t="s">
        <v>32</v>
      </c>
      <c r="F2181" s="87" t="s">
        <v>57</v>
      </c>
      <c r="G2181" s="137" t="s">
        <v>20</v>
      </c>
      <c r="H2181" s="138">
        <v>148124678</v>
      </c>
      <c r="I2181" s="138">
        <v>-17507817</v>
      </c>
      <c r="J2181" s="138">
        <v>540049013</v>
      </c>
      <c r="K2181" s="138">
        <v>132594297</v>
      </c>
      <c r="L2181" s="138">
        <v>656792562</v>
      </c>
      <c r="M2181" s="138">
        <v>545530843</v>
      </c>
      <c r="N2181" s="142"/>
      <c r="O2181" s="138">
        <v>411203308</v>
      </c>
      <c r="P2181" s="138">
        <v>295901086</v>
      </c>
      <c r="Q2181" s="138">
        <v>-440800198</v>
      </c>
      <c r="R2181" s="138">
        <v>1450000651.3157892</v>
      </c>
      <c r="S2181" s="138">
        <v>1009200453.3157892</v>
      </c>
      <c r="T2181" s="138">
        <v>62146000</v>
      </c>
      <c r="U2181" s="201">
        <v>60055284</v>
      </c>
      <c r="V2181" s="138">
        <v>92912632</v>
      </c>
      <c r="W2181" s="108">
        <v>-132049712</v>
      </c>
      <c r="X2181" s="140">
        <v>45364</v>
      </c>
      <c r="Y2181" s="132" t="s">
        <v>5444</v>
      </c>
    </row>
    <row r="2182" spans="1:25" ht="14.4">
      <c r="A2182" s="70">
        <v>2023</v>
      </c>
      <c r="B2182" s="71" t="s">
        <v>879</v>
      </c>
      <c r="C2182" s="70" t="s">
        <v>190</v>
      </c>
      <c r="D2182" s="70" t="s">
        <v>21</v>
      </c>
      <c r="E2182" s="78" t="s">
        <v>32</v>
      </c>
      <c r="F2182" s="73" t="s">
        <v>878</v>
      </c>
      <c r="G2182" s="70" t="s">
        <v>20</v>
      </c>
      <c r="H2182" s="108">
        <v>29758444</v>
      </c>
      <c r="I2182" s="108"/>
      <c r="J2182" s="108">
        <v>113562647</v>
      </c>
      <c r="K2182" s="108">
        <v>7752398</v>
      </c>
      <c r="L2182" s="108">
        <v>213484562</v>
      </c>
      <c r="M2182" s="108">
        <v>118168515</v>
      </c>
      <c r="N2182" s="108"/>
      <c r="O2182" s="67">
        <v>49718490</v>
      </c>
      <c r="P2182" s="108">
        <v>19640390</v>
      </c>
      <c r="Q2182" s="108">
        <v>-104423713</v>
      </c>
      <c r="R2182" s="108">
        <v>404220083</v>
      </c>
      <c r="S2182" s="108">
        <v>299796370</v>
      </c>
      <c r="T2182" s="108">
        <v>11849904</v>
      </c>
      <c r="U2182" s="201">
        <v>465450</v>
      </c>
      <c r="V2182" s="108">
        <v>12418507</v>
      </c>
      <c r="W2182" s="108">
        <v>-58990831</v>
      </c>
      <c r="X2182" s="32">
        <v>45264</v>
      </c>
      <c r="Y2182" s="10" t="s">
        <v>115</v>
      </c>
    </row>
    <row r="2183" spans="1:25" ht="14.4">
      <c r="A2183" s="70">
        <v>2023</v>
      </c>
      <c r="B2183" s="70" t="s">
        <v>5547</v>
      </c>
      <c r="C2183" s="70" t="s">
        <v>190</v>
      </c>
      <c r="D2183" s="70" t="s">
        <v>21</v>
      </c>
      <c r="E2183" s="72" t="s">
        <v>32</v>
      </c>
      <c r="F2183" s="73" t="s">
        <v>5548</v>
      </c>
      <c r="G2183" s="70" t="s">
        <v>20</v>
      </c>
      <c r="H2183" s="108">
        <v>3537661</v>
      </c>
      <c r="I2183" s="108">
        <v>-347814</v>
      </c>
      <c r="J2183" s="108">
        <v>3301546</v>
      </c>
      <c r="K2183" s="108">
        <v>2015874</v>
      </c>
      <c r="L2183" s="108">
        <v>6805346</v>
      </c>
      <c r="M2183" s="108">
        <v>5571568</v>
      </c>
      <c r="N2183" s="108"/>
      <c r="O2183" s="67">
        <v>4960490</v>
      </c>
      <c r="P2183" s="108">
        <v>564028</v>
      </c>
      <c r="Q2183" s="108">
        <v>-1899129</v>
      </c>
      <c r="R2183" s="108">
        <v>8234295</v>
      </c>
      <c r="S2183" s="108">
        <v>6335166</v>
      </c>
      <c r="T2183" s="108">
        <v>348241</v>
      </c>
      <c r="U2183" s="201">
        <v>-65</v>
      </c>
      <c r="V2183" s="108">
        <v>6954</v>
      </c>
      <c r="W2183" s="108">
        <v>2370763</v>
      </c>
      <c r="X2183" s="32">
        <v>45273</v>
      </c>
      <c r="Y2183" s="10" t="s">
        <v>5444</v>
      </c>
    </row>
    <row r="2184" spans="1:25" ht="14.4">
      <c r="A2184" s="70">
        <v>2023</v>
      </c>
      <c r="B2184" s="71" t="s">
        <v>877</v>
      </c>
      <c r="C2184" s="70" t="s">
        <v>190</v>
      </c>
      <c r="D2184" s="70" t="s">
        <v>21</v>
      </c>
      <c r="E2184" s="72" t="s">
        <v>32</v>
      </c>
      <c r="F2184" s="73" t="s">
        <v>876</v>
      </c>
      <c r="G2184" s="70" t="s">
        <v>20</v>
      </c>
      <c r="H2184" s="108">
        <v>50595882</v>
      </c>
      <c r="I2184" s="108">
        <v>-25106098</v>
      </c>
      <c r="J2184" s="108">
        <v>193983741</v>
      </c>
      <c r="K2184" s="108">
        <v>164234071</v>
      </c>
      <c r="L2184" s="108">
        <v>266005548</v>
      </c>
      <c r="M2184" s="108">
        <v>242081487</v>
      </c>
      <c r="N2184" s="108"/>
      <c r="O2184" s="108">
        <v>97308059</v>
      </c>
      <c r="P2184" s="108">
        <v>32593444</v>
      </c>
      <c r="Q2184" s="108">
        <v>-125484063</v>
      </c>
      <c r="R2184" s="108">
        <v>565890648</v>
      </c>
      <c r="S2184" s="108">
        <v>440406585</v>
      </c>
      <c r="T2184" s="108">
        <v>20375901</v>
      </c>
      <c r="U2184" s="201">
        <v>-5068</v>
      </c>
      <c r="V2184" s="108">
        <v>17788665</v>
      </c>
      <c r="W2184" s="108">
        <v>-63611085</v>
      </c>
      <c r="X2184" s="32">
        <v>45379</v>
      </c>
      <c r="Y2184" s="10" t="s">
        <v>5781</v>
      </c>
    </row>
    <row r="2185" spans="1:25" ht="14.4">
      <c r="A2185" s="95">
        <v>2023</v>
      </c>
      <c r="B2185" s="95" t="s">
        <v>5374</v>
      </c>
      <c r="C2185" s="95" t="s">
        <v>190</v>
      </c>
      <c r="D2185" s="95" t="s">
        <v>21</v>
      </c>
      <c r="E2185" s="96" t="s">
        <v>195</v>
      </c>
      <c r="F2185" s="96" t="s">
        <v>5684</v>
      </c>
      <c r="G2185" s="95" t="s">
        <v>20</v>
      </c>
      <c r="H2185" s="110">
        <v>959727</v>
      </c>
      <c r="I2185" s="116"/>
      <c r="J2185" s="110">
        <v>2767642</v>
      </c>
      <c r="K2185" s="110">
        <v>2341</v>
      </c>
      <c r="L2185" s="110">
        <v>2824441</v>
      </c>
      <c r="M2185" s="110">
        <v>2865409</v>
      </c>
      <c r="N2185" s="67"/>
      <c r="O2185" s="67">
        <v>1666419</v>
      </c>
      <c r="P2185" s="110">
        <v>609516</v>
      </c>
      <c r="Q2185" s="110">
        <v>-884774</v>
      </c>
      <c r="R2185" s="110">
        <v>3693710</v>
      </c>
      <c r="S2185" s="110">
        <v>2808936</v>
      </c>
      <c r="T2185" s="110">
        <v>120567</v>
      </c>
      <c r="U2185" s="198"/>
      <c r="V2185" s="109"/>
      <c r="W2185" s="110">
        <v>338375</v>
      </c>
      <c r="X2185" s="32">
        <v>45303</v>
      </c>
      <c r="Y2185" s="10" t="s">
        <v>5781</v>
      </c>
    </row>
    <row r="2186" spans="1:25" ht="14.4">
      <c r="A2186" s="70">
        <v>2023</v>
      </c>
      <c r="B2186" s="71" t="s">
        <v>875</v>
      </c>
      <c r="C2186" s="70" t="s">
        <v>190</v>
      </c>
      <c r="D2186" s="70" t="s">
        <v>21</v>
      </c>
      <c r="E2186" s="72" t="s">
        <v>65</v>
      </c>
      <c r="F2186" s="73" t="s">
        <v>874</v>
      </c>
      <c r="G2186" s="70" t="s">
        <v>20</v>
      </c>
      <c r="H2186" s="108">
        <v>2436725</v>
      </c>
      <c r="I2186" s="108"/>
      <c r="J2186" s="108">
        <v>8924735</v>
      </c>
      <c r="K2186" s="108">
        <v>14350147</v>
      </c>
      <c r="L2186" s="108">
        <v>11475806</v>
      </c>
      <c r="M2186" s="108">
        <v>9807787</v>
      </c>
      <c r="N2186" s="108">
        <v>3692074</v>
      </c>
      <c r="O2186" s="108"/>
      <c r="P2186" s="108">
        <v>981612</v>
      </c>
      <c r="Q2186" s="108">
        <v>-5366800</v>
      </c>
      <c r="R2186" s="108">
        <v>24594123</v>
      </c>
      <c r="S2186" s="108">
        <v>19227323</v>
      </c>
      <c r="T2186" s="108">
        <v>908760</v>
      </c>
      <c r="U2186" s="201"/>
      <c r="V2186" s="108"/>
      <c r="W2186" s="108">
        <v>-2295131</v>
      </c>
      <c r="X2186" s="13">
        <v>45359</v>
      </c>
      <c r="Y2186" s="30"/>
    </row>
    <row r="2187" spans="1:25" ht="14.4">
      <c r="A2187" s="70">
        <v>2023</v>
      </c>
      <c r="B2187" s="71" t="s">
        <v>141</v>
      </c>
      <c r="C2187" s="70" t="s">
        <v>54</v>
      </c>
      <c r="D2187" s="70" t="s">
        <v>21</v>
      </c>
      <c r="E2187" s="72" t="s">
        <v>112</v>
      </c>
      <c r="F2187" s="73">
        <v>99043</v>
      </c>
      <c r="G2187" s="70" t="s">
        <v>20</v>
      </c>
      <c r="H2187" s="108">
        <v>86606455</v>
      </c>
      <c r="I2187" s="108"/>
      <c r="J2187" s="108">
        <v>106110043</v>
      </c>
      <c r="K2187" s="108">
        <v>9666063802</v>
      </c>
      <c r="L2187" s="108">
        <v>1487919472</v>
      </c>
      <c r="M2187" s="108">
        <v>96197703</v>
      </c>
      <c r="N2187" s="108">
        <v>71509333</v>
      </c>
      <c r="O2187" s="108"/>
      <c r="P2187" s="108">
        <v>35778085</v>
      </c>
      <c r="Q2187" s="108">
        <v>-12337073</v>
      </c>
      <c r="R2187" s="108">
        <v>223951189</v>
      </c>
      <c r="S2187" s="108">
        <v>211614116</v>
      </c>
      <c r="T2187" s="108">
        <v>6803986</v>
      </c>
      <c r="U2187" s="201">
        <v>49332524</v>
      </c>
      <c r="V2187" s="108">
        <v>53639578</v>
      </c>
      <c r="W2187" s="108">
        <v>22510523</v>
      </c>
      <c r="X2187" s="32">
        <v>45349</v>
      </c>
      <c r="Y2187" s="10" t="s">
        <v>5444</v>
      </c>
    </row>
    <row r="2188" spans="1:25" ht="14.4">
      <c r="A2188" s="70">
        <v>2023</v>
      </c>
      <c r="B2188" s="71" t="s">
        <v>873</v>
      </c>
      <c r="C2188" s="70" t="s">
        <v>190</v>
      </c>
      <c r="D2188" s="70" t="s">
        <v>21</v>
      </c>
      <c r="E2188" s="72" t="s">
        <v>147</v>
      </c>
      <c r="F2188" s="73" t="s">
        <v>872</v>
      </c>
      <c r="G2188" s="70" t="s">
        <v>20</v>
      </c>
      <c r="H2188" s="108">
        <v>5308045</v>
      </c>
      <c r="I2188" s="108">
        <v>-178000</v>
      </c>
      <c r="J2188" s="108">
        <v>21032201</v>
      </c>
      <c r="K2188" s="108">
        <v>41394317</v>
      </c>
      <c r="L2188" s="108">
        <v>28783146</v>
      </c>
      <c r="M2188" s="108">
        <v>25240419</v>
      </c>
      <c r="N2188" s="67"/>
      <c r="O2188" s="67">
        <v>9908211</v>
      </c>
      <c r="P2188" s="108">
        <v>2015667</v>
      </c>
      <c r="Q2188" s="108">
        <v>-14358453</v>
      </c>
      <c r="R2188" s="108">
        <v>61649203</v>
      </c>
      <c r="S2188" s="108">
        <v>47290750</v>
      </c>
      <c r="T2188" s="108">
        <v>2217027</v>
      </c>
      <c r="U2188" s="201">
        <v>183318</v>
      </c>
      <c r="V2188" s="108">
        <v>241250</v>
      </c>
      <c r="W2188" s="108">
        <v>-7955143</v>
      </c>
      <c r="X2188" s="32">
        <v>45363</v>
      </c>
      <c r="Y2188" s="10" t="s">
        <v>5444</v>
      </c>
    </row>
    <row r="2189" spans="1:25" ht="14.4">
      <c r="A2189" s="70">
        <v>2023</v>
      </c>
      <c r="B2189" s="70" t="s">
        <v>5059</v>
      </c>
      <c r="C2189" s="70" t="s">
        <v>190</v>
      </c>
      <c r="D2189" s="70" t="s">
        <v>21</v>
      </c>
      <c r="E2189" s="88" t="s">
        <v>151</v>
      </c>
      <c r="F2189" s="85" t="s">
        <v>5514</v>
      </c>
      <c r="G2189" s="70" t="s">
        <v>20</v>
      </c>
      <c r="H2189" s="108">
        <v>4582744</v>
      </c>
      <c r="I2189" s="108">
        <v>-38000</v>
      </c>
      <c r="J2189" s="108">
        <v>1938622</v>
      </c>
      <c r="K2189" s="108">
        <v>3921736</v>
      </c>
      <c r="L2189" s="108">
        <v>2591363</v>
      </c>
      <c r="M2189" s="108">
        <v>1957384</v>
      </c>
      <c r="N2189" s="108">
        <v>4306058</v>
      </c>
      <c r="O2189" s="108">
        <v>723254</v>
      </c>
      <c r="P2189" s="108">
        <v>222965</v>
      </c>
      <c r="Q2189" s="108">
        <v>-1063000</v>
      </c>
      <c r="R2189" s="108">
        <v>5622497</v>
      </c>
      <c r="S2189" s="108">
        <v>4559497</v>
      </c>
      <c r="T2189" s="108">
        <v>141117</v>
      </c>
      <c r="U2189" s="201">
        <v>2160269</v>
      </c>
      <c r="V2189" s="108">
        <v>2865615</v>
      </c>
      <c r="W2189" s="108">
        <v>2651620</v>
      </c>
      <c r="X2189" s="39">
        <v>45260</v>
      </c>
      <c r="Y2189" s="10" t="s">
        <v>5444</v>
      </c>
    </row>
    <row r="2190" spans="1:25" ht="14.4">
      <c r="A2190" s="70">
        <v>2023</v>
      </c>
      <c r="B2190" s="71" t="s">
        <v>871</v>
      </c>
      <c r="C2190" s="70" t="s">
        <v>190</v>
      </c>
      <c r="D2190" s="70" t="s">
        <v>21</v>
      </c>
      <c r="E2190" s="78" t="s">
        <v>71</v>
      </c>
      <c r="F2190" s="73" t="s">
        <v>870</v>
      </c>
      <c r="G2190" s="70" t="s">
        <v>20</v>
      </c>
      <c r="H2190" s="108">
        <v>21577105</v>
      </c>
      <c r="I2190" s="108"/>
      <c r="J2190" s="108">
        <v>50523209</v>
      </c>
      <c r="K2190" s="108">
        <v>58946142</v>
      </c>
      <c r="L2190" s="108">
        <v>58622850</v>
      </c>
      <c r="M2190" s="108">
        <v>53462265</v>
      </c>
      <c r="N2190" s="108"/>
      <c r="O2190" s="108">
        <v>25727384</v>
      </c>
      <c r="P2190" s="108">
        <v>2987615</v>
      </c>
      <c r="Q2190" s="108">
        <v>-35947228</v>
      </c>
      <c r="R2190" s="108">
        <v>165267624</v>
      </c>
      <c r="S2190" s="108">
        <v>129320396</v>
      </c>
      <c r="T2190" s="108">
        <v>5281663</v>
      </c>
      <c r="U2190" s="201">
        <v>5867388</v>
      </c>
      <c r="V2190" s="108">
        <v>5690414</v>
      </c>
      <c r="W2190" s="108">
        <v>-10823796</v>
      </c>
      <c r="X2190" s="32">
        <v>45282</v>
      </c>
      <c r="Y2190" s="30"/>
    </row>
    <row r="2191" spans="1:25" ht="14.4">
      <c r="A2191" s="70">
        <v>2023</v>
      </c>
      <c r="B2191" s="70" t="s">
        <v>1843</v>
      </c>
      <c r="C2191" s="70" t="s">
        <v>53</v>
      </c>
      <c r="D2191" s="70" t="s">
        <v>21</v>
      </c>
      <c r="E2191" s="78" t="s">
        <v>27</v>
      </c>
      <c r="F2191" s="73">
        <v>47486</v>
      </c>
      <c r="G2191" s="70" t="s">
        <v>20</v>
      </c>
      <c r="H2191" s="108">
        <v>19037629</v>
      </c>
      <c r="I2191" s="108">
        <v>-2784464</v>
      </c>
      <c r="J2191" s="108">
        <v>34662578</v>
      </c>
      <c r="K2191" s="108">
        <v>60570751</v>
      </c>
      <c r="L2191" s="108">
        <v>80237187</v>
      </c>
      <c r="M2191" s="108">
        <v>40595112</v>
      </c>
      <c r="N2191" s="107"/>
      <c r="O2191" s="67">
        <v>16142215</v>
      </c>
      <c r="P2191" s="108">
        <v>2159950</v>
      </c>
      <c r="Q2191" s="108">
        <v>-59764292</v>
      </c>
      <c r="R2191" s="108">
        <v>256279125.21440828</v>
      </c>
      <c r="S2191" s="108">
        <v>196514833.21440828</v>
      </c>
      <c r="T2191" s="108">
        <v>6016160</v>
      </c>
      <c r="U2191" s="201">
        <v>8041954</v>
      </c>
      <c r="V2191" s="108">
        <v>14544984</v>
      </c>
      <c r="W2191" s="108">
        <v>-22256138</v>
      </c>
      <c r="X2191" s="32">
        <v>45371</v>
      </c>
      <c r="Y2191" s="10" t="s">
        <v>5666</v>
      </c>
    </row>
    <row r="2192" spans="1:25" ht="14.4">
      <c r="A2192" s="70">
        <v>2023</v>
      </c>
      <c r="B2192" s="71" t="s">
        <v>869</v>
      </c>
      <c r="C2192" s="70" t="s">
        <v>190</v>
      </c>
      <c r="D2192" s="70" t="s">
        <v>21</v>
      </c>
      <c r="E2192" s="78" t="s">
        <v>27</v>
      </c>
      <c r="F2192" s="73" t="s">
        <v>868</v>
      </c>
      <c r="G2192" s="70" t="s">
        <v>20</v>
      </c>
      <c r="H2192" s="108">
        <v>8441137</v>
      </c>
      <c r="I2192" s="108"/>
      <c r="J2192" s="108">
        <v>30986050</v>
      </c>
      <c r="K2192" s="108">
        <v>51279033</v>
      </c>
      <c r="L2192" s="108">
        <v>43040728</v>
      </c>
      <c r="M2192" s="108">
        <v>35906496</v>
      </c>
      <c r="N2192" s="67"/>
      <c r="O2192" s="67">
        <v>15820886</v>
      </c>
      <c r="P2192" s="108">
        <v>2551105</v>
      </c>
      <c r="Q2192" s="108">
        <v>-23056143</v>
      </c>
      <c r="R2192" s="108">
        <v>107210915</v>
      </c>
      <c r="S2192" s="108">
        <v>84154772</v>
      </c>
      <c r="T2192" s="108">
        <v>3530193</v>
      </c>
      <c r="U2192" s="201"/>
      <c r="V2192" s="108">
        <v>7306753</v>
      </c>
      <c r="W2192" s="108">
        <v>-12225860</v>
      </c>
      <c r="X2192" s="32">
        <v>45342</v>
      </c>
      <c r="Y2192" s="10"/>
    </row>
    <row r="2193" spans="1:25" ht="14.4">
      <c r="A2193" s="70">
        <v>2023</v>
      </c>
      <c r="B2193" s="71" t="s">
        <v>867</v>
      </c>
      <c r="C2193" s="70" t="s">
        <v>190</v>
      </c>
      <c r="D2193" s="70" t="s">
        <v>21</v>
      </c>
      <c r="E2193" s="78" t="s">
        <v>71</v>
      </c>
      <c r="F2193" s="73" t="s">
        <v>866</v>
      </c>
      <c r="G2193" s="70" t="s">
        <v>20</v>
      </c>
      <c r="H2193" s="108">
        <v>3927732</v>
      </c>
      <c r="I2193" s="108"/>
      <c r="J2193" s="108">
        <v>31932073</v>
      </c>
      <c r="K2193" s="108">
        <v>30479875</v>
      </c>
      <c r="L2193" s="108">
        <v>42131430</v>
      </c>
      <c r="M2193" s="108">
        <v>30917947</v>
      </c>
      <c r="N2193" s="107"/>
      <c r="O2193" s="67">
        <v>3968953</v>
      </c>
      <c r="P2193" s="108">
        <v>1980960</v>
      </c>
      <c r="Q2193" s="108">
        <v>-21292338</v>
      </c>
      <c r="R2193" s="108">
        <v>96499021</v>
      </c>
      <c r="S2193" s="108">
        <v>75206683</v>
      </c>
      <c r="T2193" s="108">
        <v>3408224</v>
      </c>
      <c r="U2193" s="201"/>
      <c r="V2193" s="108">
        <v>987660</v>
      </c>
      <c r="W2193" s="108">
        <v>-15935489</v>
      </c>
      <c r="X2193" s="32">
        <v>45379</v>
      </c>
      <c r="Y2193" s="10" t="s">
        <v>5444</v>
      </c>
    </row>
    <row r="2194" spans="1:25" ht="14.4">
      <c r="A2194" s="95">
        <v>2023</v>
      </c>
      <c r="B2194" s="95" t="s">
        <v>5294</v>
      </c>
      <c r="C2194" s="95" t="s">
        <v>190</v>
      </c>
      <c r="D2194" s="95" t="s">
        <v>21</v>
      </c>
      <c r="E2194" s="96" t="s">
        <v>96</v>
      </c>
      <c r="F2194" s="96" t="s">
        <v>5685</v>
      </c>
      <c r="G2194" s="95" t="s">
        <v>20</v>
      </c>
      <c r="H2194" s="110">
        <v>827018</v>
      </c>
      <c r="I2194" s="116"/>
      <c r="J2194" s="110">
        <v>3846483</v>
      </c>
      <c r="K2194" s="110">
        <v>2750</v>
      </c>
      <c r="L2194" s="110">
        <v>4256995</v>
      </c>
      <c r="M2194" s="110">
        <v>4083193</v>
      </c>
      <c r="N2194" s="67">
        <v>1698492</v>
      </c>
      <c r="O2194" s="107"/>
      <c r="P2194" s="110">
        <v>342036</v>
      </c>
      <c r="Q2194" s="110">
        <v>-2659697</v>
      </c>
      <c r="R2194" s="110">
        <v>11550208</v>
      </c>
      <c r="S2194" s="110">
        <v>8890511</v>
      </c>
      <c r="T2194" s="110">
        <v>383501</v>
      </c>
      <c r="U2194" s="198"/>
      <c r="V2194" s="109">
        <v>132274</v>
      </c>
      <c r="W2194" s="110">
        <v>-1313562</v>
      </c>
      <c r="X2194" s="32">
        <v>45378</v>
      </c>
      <c r="Y2194" s="30"/>
    </row>
    <row r="2195" spans="1:25" ht="14.4">
      <c r="A2195" s="70">
        <v>2023</v>
      </c>
      <c r="B2195" s="70" t="s">
        <v>1842</v>
      </c>
      <c r="C2195" s="70" t="s">
        <v>53</v>
      </c>
      <c r="D2195" s="70" t="s">
        <v>21</v>
      </c>
      <c r="E2195" s="78" t="s">
        <v>98</v>
      </c>
      <c r="F2195" s="73">
        <v>47766</v>
      </c>
      <c r="G2195" s="70" t="s">
        <v>20</v>
      </c>
      <c r="H2195" s="108">
        <v>68578738</v>
      </c>
      <c r="I2195" s="108">
        <v>-9272426</v>
      </c>
      <c r="J2195" s="108">
        <v>117472248</v>
      </c>
      <c r="K2195" s="108">
        <v>83257997</v>
      </c>
      <c r="L2195" s="108">
        <v>211433949</v>
      </c>
      <c r="M2195" s="108">
        <v>126290558</v>
      </c>
      <c r="N2195" s="107"/>
      <c r="O2195" s="108">
        <v>83697041</v>
      </c>
      <c r="P2195" s="108">
        <v>25285656</v>
      </c>
      <c r="Q2195" s="108">
        <v>-246044018</v>
      </c>
      <c r="R2195" s="108">
        <v>708402083</v>
      </c>
      <c r="S2195" s="108">
        <v>462358065</v>
      </c>
      <c r="T2195" s="108">
        <v>24891649</v>
      </c>
      <c r="U2195" s="201">
        <v>54008340</v>
      </c>
      <c r="V2195" s="108">
        <v>94233703</v>
      </c>
      <c r="W2195" s="108">
        <v>-114218404</v>
      </c>
      <c r="X2195" s="32">
        <v>45349</v>
      </c>
      <c r="Y2195" s="10" t="s">
        <v>60</v>
      </c>
    </row>
    <row r="2196" spans="1:25" ht="14.4">
      <c r="A2196" s="70">
        <v>2023</v>
      </c>
      <c r="B2196" s="71" t="s">
        <v>865</v>
      </c>
      <c r="C2196" s="70" t="s">
        <v>190</v>
      </c>
      <c r="D2196" s="70" t="s">
        <v>21</v>
      </c>
      <c r="E2196" s="72" t="s">
        <v>98</v>
      </c>
      <c r="F2196" s="73" t="s">
        <v>864</v>
      </c>
      <c r="G2196" s="70" t="s">
        <v>20</v>
      </c>
      <c r="H2196" s="108">
        <v>19089872</v>
      </c>
      <c r="I2196" s="108"/>
      <c r="J2196" s="108">
        <v>157296022</v>
      </c>
      <c r="K2196" s="108">
        <v>278212820</v>
      </c>
      <c r="L2196" s="108">
        <v>212841346</v>
      </c>
      <c r="M2196" s="108">
        <v>166177707</v>
      </c>
      <c r="N2196" s="108">
        <v>44743244</v>
      </c>
      <c r="O2196" s="108"/>
      <c r="P2196" s="108">
        <v>12180557</v>
      </c>
      <c r="Q2196" s="108">
        <v>-114562000</v>
      </c>
      <c r="R2196" s="108">
        <v>408104319.14893627</v>
      </c>
      <c r="S2196" s="108">
        <v>293542319.14893627</v>
      </c>
      <c r="T2196" s="108">
        <v>19119657</v>
      </c>
      <c r="U2196" s="201"/>
      <c r="V2196" s="108">
        <v>13389385</v>
      </c>
      <c r="W2196" s="108">
        <v>-94305715</v>
      </c>
      <c r="X2196" s="35">
        <v>45342</v>
      </c>
      <c r="Y2196" s="30"/>
    </row>
    <row r="2197" spans="1:25" ht="14.4">
      <c r="A2197" s="70">
        <v>2023</v>
      </c>
      <c r="B2197" s="70" t="s">
        <v>1841</v>
      </c>
      <c r="C2197" s="70" t="s">
        <v>53</v>
      </c>
      <c r="D2197" s="70" t="s">
        <v>21</v>
      </c>
      <c r="E2197" s="78" t="s">
        <v>134</v>
      </c>
      <c r="F2197" s="73">
        <v>48256</v>
      </c>
      <c r="G2197" s="70" t="s">
        <v>20</v>
      </c>
      <c r="H2197" s="108">
        <v>43210433</v>
      </c>
      <c r="I2197" s="108">
        <v>-3550272</v>
      </c>
      <c r="J2197" s="108">
        <v>71716980</v>
      </c>
      <c r="K2197" s="108">
        <v>40388520</v>
      </c>
      <c r="L2197" s="108">
        <v>106895187</v>
      </c>
      <c r="M2197" s="108">
        <v>75009269</v>
      </c>
      <c r="N2197" s="107"/>
      <c r="O2197" s="67">
        <v>41736627</v>
      </c>
      <c r="P2197" s="108">
        <v>5589657</v>
      </c>
      <c r="Q2197" s="108">
        <v>-24941935</v>
      </c>
      <c r="R2197" s="108">
        <v>111941844</v>
      </c>
      <c r="S2197" s="108">
        <v>86999909</v>
      </c>
      <c r="T2197" s="108">
        <v>3321741</v>
      </c>
      <c r="U2197" s="201">
        <v>10453760</v>
      </c>
      <c r="V2197" s="108">
        <v>10825547</v>
      </c>
      <c r="W2197" s="108">
        <v>20076441</v>
      </c>
      <c r="X2197" s="13">
        <v>45303</v>
      </c>
      <c r="Y2197" s="10" t="s">
        <v>60</v>
      </c>
    </row>
    <row r="2198" spans="1:25" ht="14.4">
      <c r="A2198" s="70">
        <v>2023</v>
      </c>
      <c r="B2198" s="70" t="s">
        <v>1840</v>
      </c>
      <c r="C2198" s="70" t="s">
        <v>53</v>
      </c>
      <c r="D2198" s="70" t="s">
        <v>21</v>
      </c>
      <c r="E2198" s="78" t="s">
        <v>78</v>
      </c>
      <c r="F2198" s="73">
        <v>48354</v>
      </c>
      <c r="G2198" s="70" t="s">
        <v>20</v>
      </c>
      <c r="H2198" s="108">
        <v>42992416</v>
      </c>
      <c r="I2198" s="108">
        <v>-7471109</v>
      </c>
      <c r="J2198" s="108">
        <v>166224140</v>
      </c>
      <c r="K2198" s="108">
        <v>330430938</v>
      </c>
      <c r="L2198" s="108">
        <v>459635269</v>
      </c>
      <c r="M2198" s="108">
        <v>185521496</v>
      </c>
      <c r="N2198" s="108">
        <v>23368987</v>
      </c>
      <c r="O2198" s="108"/>
      <c r="P2198" s="108">
        <v>14781669</v>
      </c>
      <c r="Q2198" s="108">
        <v>-416053986</v>
      </c>
      <c r="R2198" s="108">
        <v>1270351617</v>
      </c>
      <c r="S2198" s="108">
        <v>854297631</v>
      </c>
      <c r="T2198" s="108">
        <v>42970632</v>
      </c>
      <c r="U2198" s="201"/>
      <c r="V2198" s="108">
        <v>18938102</v>
      </c>
      <c r="W2198" s="108">
        <v>-187041193</v>
      </c>
      <c r="X2198" s="32">
        <v>45379</v>
      </c>
      <c r="Y2198" s="30"/>
    </row>
    <row r="2199" spans="1:25" ht="14.4">
      <c r="A2199" s="70">
        <v>2023</v>
      </c>
      <c r="B2199" s="70" t="s">
        <v>5742</v>
      </c>
      <c r="C2199" s="70" t="s">
        <v>190</v>
      </c>
      <c r="D2199" s="70" t="s">
        <v>21</v>
      </c>
      <c r="E2199" s="72" t="s">
        <v>320</v>
      </c>
      <c r="F2199" s="72" t="s">
        <v>5743</v>
      </c>
      <c r="G2199" s="70" t="s">
        <v>20</v>
      </c>
      <c r="H2199" s="108">
        <v>9188917</v>
      </c>
      <c r="I2199" s="108"/>
      <c r="J2199" s="108">
        <v>7517694</v>
      </c>
      <c r="K2199" s="108"/>
      <c r="L2199" s="108">
        <v>10982006</v>
      </c>
      <c r="M2199" s="108">
        <v>8941801</v>
      </c>
      <c r="N2199" s="67">
        <v>5567341</v>
      </c>
      <c r="O2199" s="67">
        <v>5200192</v>
      </c>
      <c r="P2199" s="108">
        <v>1246100</v>
      </c>
      <c r="Q2199" s="108">
        <v>-6630135</v>
      </c>
      <c r="R2199" s="108">
        <v>24488024.372396715</v>
      </c>
      <c r="S2199" s="108">
        <v>17857889.372396715</v>
      </c>
      <c r="T2199" s="108">
        <v>930423</v>
      </c>
      <c r="U2199" s="201"/>
      <c r="V2199" s="108"/>
      <c r="W2199" s="108">
        <v>2416221</v>
      </c>
      <c r="X2199" s="32">
        <v>45390</v>
      </c>
      <c r="Y2199" s="10" t="s">
        <v>115</v>
      </c>
    </row>
    <row r="2200" spans="1:25" ht="14.4">
      <c r="A2200" s="70">
        <v>2023</v>
      </c>
      <c r="B2200" s="71" t="s">
        <v>863</v>
      </c>
      <c r="C2200" s="70" t="s">
        <v>190</v>
      </c>
      <c r="D2200" s="70" t="s">
        <v>21</v>
      </c>
      <c r="E2200" s="72" t="s">
        <v>368</v>
      </c>
      <c r="F2200" s="73" t="s">
        <v>862</v>
      </c>
      <c r="G2200" s="70" t="s">
        <v>20</v>
      </c>
      <c r="H2200" s="108">
        <v>7501229</v>
      </c>
      <c r="I2200" s="108">
        <v>-432336</v>
      </c>
      <c r="J2200" s="108">
        <v>14081134</v>
      </c>
      <c r="K2200" s="108"/>
      <c r="L2200" s="108">
        <v>17579031</v>
      </c>
      <c r="M2200" s="108">
        <v>16834312</v>
      </c>
      <c r="N2200" s="108">
        <v>6989692</v>
      </c>
      <c r="O2200" s="67">
        <v>3361512</v>
      </c>
      <c r="P2200" s="108">
        <v>1360573</v>
      </c>
      <c r="Q2200" s="108">
        <v>-8864042</v>
      </c>
      <c r="R2200" s="108">
        <v>37655608.831475861</v>
      </c>
      <c r="S2200" s="108">
        <v>28791566.831475861</v>
      </c>
      <c r="T2200" s="108">
        <v>1308459</v>
      </c>
      <c r="U2200" s="201"/>
      <c r="V2200" s="108">
        <v>20705</v>
      </c>
      <c r="W2200" s="108">
        <v>2432442</v>
      </c>
      <c r="X2200" s="32">
        <v>45365</v>
      </c>
      <c r="Y2200" s="10" t="s">
        <v>5444</v>
      </c>
    </row>
    <row r="2201" spans="1:25" ht="14.4">
      <c r="A2201" s="70">
        <v>2023</v>
      </c>
      <c r="B2201" s="71" t="s">
        <v>861</v>
      </c>
      <c r="C2201" s="70" t="s">
        <v>190</v>
      </c>
      <c r="D2201" s="70" t="s">
        <v>21</v>
      </c>
      <c r="E2201" s="72" t="s">
        <v>151</v>
      </c>
      <c r="F2201" s="73" t="s">
        <v>860</v>
      </c>
      <c r="G2201" s="70" t="s">
        <v>20</v>
      </c>
      <c r="H2201" s="108">
        <v>10836851</v>
      </c>
      <c r="I2201" s="108">
        <v>-4187297</v>
      </c>
      <c r="J2201" s="108">
        <v>49682150</v>
      </c>
      <c r="K2201" s="108">
        <v>38336000</v>
      </c>
      <c r="L2201" s="108">
        <v>73794000</v>
      </c>
      <c r="M2201" s="108">
        <v>66000925</v>
      </c>
      <c r="N2201" s="108"/>
      <c r="O2201" s="67">
        <v>50041401</v>
      </c>
      <c r="P2201" s="108">
        <v>28932102</v>
      </c>
      <c r="Q2201" s="108">
        <v>-35000000</v>
      </c>
      <c r="R2201" s="108">
        <v>149433157.89473686</v>
      </c>
      <c r="S2201" s="108">
        <v>114433157.89473686</v>
      </c>
      <c r="T2201" s="108">
        <v>5272000</v>
      </c>
      <c r="U2201" s="201">
        <v>-1126.8080047553001</v>
      </c>
      <c r="V2201" s="108">
        <v>7850873.1919952445</v>
      </c>
      <c r="W2201" s="108">
        <v>-27521000</v>
      </c>
      <c r="X2201" s="39">
        <v>45281</v>
      </c>
      <c r="Y2201" s="10" t="s">
        <v>60</v>
      </c>
    </row>
    <row r="2202" spans="1:25" ht="14.4">
      <c r="A2202" s="82">
        <v>2023</v>
      </c>
      <c r="B2202" s="70" t="s">
        <v>1665</v>
      </c>
      <c r="C2202" s="70" t="s">
        <v>55</v>
      </c>
      <c r="D2202" s="70" t="s">
        <v>21</v>
      </c>
      <c r="E2202" s="72" t="s">
        <v>858</v>
      </c>
      <c r="F2202" s="72" t="s">
        <v>57</v>
      </c>
      <c r="G2202" s="70" t="s">
        <v>20</v>
      </c>
      <c r="H2202" s="108">
        <v>17881478</v>
      </c>
      <c r="I2202" s="67">
        <v>-7602105</v>
      </c>
      <c r="J2202" s="67">
        <v>39405187</v>
      </c>
      <c r="K2202" s="108">
        <v>44716151</v>
      </c>
      <c r="L2202" s="108">
        <v>83858109</v>
      </c>
      <c r="M2202" s="67">
        <v>44044395</v>
      </c>
      <c r="N2202" s="107"/>
      <c r="O2202" s="67">
        <v>19405663</v>
      </c>
      <c r="P2202" s="67">
        <v>3761309</v>
      </c>
      <c r="Q2202" s="108">
        <v>-67452776</v>
      </c>
      <c r="R2202" s="108">
        <v>161066557</v>
      </c>
      <c r="S2202" s="108">
        <v>93613781</v>
      </c>
      <c r="T2202" s="108">
        <v>8163553</v>
      </c>
      <c r="U2202" s="202">
        <v>24668840</v>
      </c>
      <c r="V2202" s="67">
        <v>33975086</v>
      </c>
      <c r="W2202" s="67">
        <v>-21957338</v>
      </c>
      <c r="X2202" s="39">
        <v>45358</v>
      </c>
      <c r="Y2202" s="10" t="s">
        <v>115</v>
      </c>
    </row>
    <row r="2203" spans="1:25" ht="14.4">
      <c r="A2203" s="70">
        <v>2023</v>
      </c>
      <c r="B2203" s="71" t="s">
        <v>859</v>
      </c>
      <c r="C2203" s="70" t="s">
        <v>190</v>
      </c>
      <c r="D2203" s="70" t="s">
        <v>21</v>
      </c>
      <c r="E2203" s="78" t="s">
        <v>858</v>
      </c>
      <c r="F2203" s="73" t="s">
        <v>857</v>
      </c>
      <c r="G2203" s="70" t="s">
        <v>20</v>
      </c>
      <c r="H2203" s="108">
        <v>2655641</v>
      </c>
      <c r="I2203" s="108">
        <v>-42359</v>
      </c>
      <c r="J2203" s="108">
        <v>7990044</v>
      </c>
      <c r="K2203" s="108">
        <v>469801</v>
      </c>
      <c r="L2203" s="108">
        <v>14668919</v>
      </c>
      <c r="M2203" s="108">
        <v>8122357</v>
      </c>
      <c r="N2203" s="67"/>
      <c r="O2203" s="67">
        <v>2347571</v>
      </c>
      <c r="P2203" s="108">
        <v>478325</v>
      </c>
      <c r="Q2203" s="108">
        <v>-7619380</v>
      </c>
      <c r="R2203" s="108">
        <v>28148981</v>
      </c>
      <c r="S2203" s="108">
        <v>20529601</v>
      </c>
      <c r="T2203" s="108">
        <v>1116936</v>
      </c>
      <c r="U2203" s="201">
        <v>1097948</v>
      </c>
      <c r="V2203" s="108">
        <v>877492</v>
      </c>
      <c r="W2203" s="108">
        <v>-1033962</v>
      </c>
      <c r="X2203" s="32">
        <v>45380</v>
      </c>
      <c r="Y2203" s="10" t="s">
        <v>60</v>
      </c>
    </row>
    <row r="2204" spans="1:25" ht="14.4">
      <c r="A2204" s="70">
        <v>2023</v>
      </c>
      <c r="B2204" s="71" t="s">
        <v>856</v>
      </c>
      <c r="C2204" s="70" t="s">
        <v>190</v>
      </c>
      <c r="D2204" s="70" t="s">
        <v>21</v>
      </c>
      <c r="E2204" s="72" t="s">
        <v>107</v>
      </c>
      <c r="F2204" s="73" t="s">
        <v>855</v>
      </c>
      <c r="G2204" s="70" t="s">
        <v>20</v>
      </c>
      <c r="H2204" s="108">
        <v>174424</v>
      </c>
      <c r="I2204" s="108"/>
      <c r="J2204" s="108">
        <v>3660476</v>
      </c>
      <c r="K2204" s="108">
        <v>951773</v>
      </c>
      <c r="L2204" s="108">
        <v>4238939</v>
      </c>
      <c r="M2204" s="108">
        <v>3962758</v>
      </c>
      <c r="N2204" s="108">
        <v>1155921</v>
      </c>
      <c r="O2204" s="108"/>
      <c r="P2204" s="108">
        <v>671695</v>
      </c>
      <c r="Q2204" s="108">
        <v>-2132456</v>
      </c>
      <c r="R2204" s="108">
        <v>9380742</v>
      </c>
      <c r="S2204" s="108">
        <v>7248286</v>
      </c>
      <c r="T2204" s="108">
        <v>328221</v>
      </c>
      <c r="U2204" s="201"/>
      <c r="V2204" s="108">
        <v>87449</v>
      </c>
      <c r="W2204" s="108">
        <v>-1511415</v>
      </c>
      <c r="X2204" s="32">
        <v>45359</v>
      </c>
      <c r="Y2204" s="10" t="s">
        <v>60</v>
      </c>
    </row>
    <row r="2205" spans="1:25" ht="14.4">
      <c r="A2205" s="70">
        <v>2023</v>
      </c>
      <c r="B2205" s="70" t="s">
        <v>1839</v>
      </c>
      <c r="C2205" s="70" t="s">
        <v>53</v>
      </c>
      <c r="D2205" s="70" t="s">
        <v>21</v>
      </c>
      <c r="E2205" s="78" t="s">
        <v>34</v>
      </c>
      <c r="F2205" s="73">
        <v>48648</v>
      </c>
      <c r="G2205" s="70" t="s">
        <v>20</v>
      </c>
      <c r="H2205" s="108">
        <v>21720666</v>
      </c>
      <c r="I2205" s="108">
        <v>-7723692</v>
      </c>
      <c r="J2205" s="108">
        <v>52710718</v>
      </c>
      <c r="K2205" s="108">
        <v>158855809</v>
      </c>
      <c r="L2205" s="108">
        <v>104993592</v>
      </c>
      <c r="M2205" s="108">
        <v>54759931</v>
      </c>
      <c r="N2205" s="108"/>
      <c r="O2205" s="108">
        <v>22609868</v>
      </c>
      <c r="P2205" s="108">
        <v>3338045</v>
      </c>
      <c r="Q2205" s="108">
        <v>-29012928</v>
      </c>
      <c r="R2205" s="108">
        <v>219918505.46998286</v>
      </c>
      <c r="S2205" s="108">
        <v>190905577.46998286</v>
      </c>
      <c r="T2205" s="108">
        <v>5245931</v>
      </c>
      <c r="U2205" s="201">
        <v>1593753</v>
      </c>
      <c r="V2205" s="108">
        <v>30804878</v>
      </c>
      <c r="W2205" s="108">
        <v>-91061469</v>
      </c>
      <c r="X2205" s="32">
        <v>45378</v>
      </c>
      <c r="Y2205" s="10" t="s">
        <v>60</v>
      </c>
    </row>
    <row r="2206" spans="1:25" ht="14.4">
      <c r="A2206" s="95">
        <v>2023</v>
      </c>
      <c r="B2206" s="86" t="s">
        <v>854</v>
      </c>
      <c r="C2206" s="95" t="s">
        <v>190</v>
      </c>
      <c r="D2206" s="95" t="s">
        <v>21</v>
      </c>
      <c r="E2206" s="96" t="s">
        <v>34</v>
      </c>
      <c r="F2206" s="99" t="s">
        <v>853</v>
      </c>
      <c r="G2206" s="95" t="s">
        <v>20</v>
      </c>
      <c r="H2206" s="109">
        <v>14464126</v>
      </c>
      <c r="I2206" s="110">
        <v>-72992</v>
      </c>
      <c r="J2206" s="110">
        <v>80622481</v>
      </c>
      <c r="K2206" s="109">
        <v>95941651</v>
      </c>
      <c r="L2206" s="109">
        <v>110413080</v>
      </c>
      <c r="M2206" s="110">
        <v>95539210</v>
      </c>
      <c r="N2206" s="67"/>
      <c r="O2206" s="67">
        <v>34329926</v>
      </c>
      <c r="P2206" s="110">
        <v>15913636</v>
      </c>
      <c r="Q2206" s="109">
        <v>-59425953</v>
      </c>
      <c r="R2206" s="109">
        <v>264133465.02043122</v>
      </c>
      <c r="S2206" s="109">
        <v>204707512.02043122</v>
      </c>
      <c r="T2206" s="109">
        <v>9104180</v>
      </c>
      <c r="U2206" s="198"/>
      <c r="V2206" s="109"/>
      <c r="W2206" s="110">
        <v>-65325574</v>
      </c>
      <c r="X2206" s="32">
        <v>45313</v>
      </c>
      <c r="Y2206" s="10" t="s">
        <v>5444</v>
      </c>
    </row>
    <row r="2207" spans="1:25" ht="14.4">
      <c r="A2207" s="70">
        <v>2023</v>
      </c>
      <c r="B2207" s="71" t="s">
        <v>852</v>
      </c>
      <c r="C2207" s="70" t="s">
        <v>190</v>
      </c>
      <c r="D2207" s="70" t="s">
        <v>21</v>
      </c>
      <c r="E2207" s="72" t="s">
        <v>149</v>
      </c>
      <c r="F2207" s="73" t="s">
        <v>851</v>
      </c>
      <c r="G2207" s="70" t="s">
        <v>20</v>
      </c>
      <c r="H2207" s="108">
        <v>4883609</v>
      </c>
      <c r="I2207" s="108"/>
      <c r="J2207" s="108">
        <v>8335590</v>
      </c>
      <c r="K2207" s="108">
        <v>44194</v>
      </c>
      <c r="L2207" s="108">
        <v>14121080</v>
      </c>
      <c r="M2207" s="108">
        <v>10960677</v>
      </c>
      <c r="N2207" s="108"/>
      <c r="O2207" s="67">
        <v>7274766</v>
      </c>
      <c r="P2207" s="108">
        <v>1018244</v>
      </c>
      <c r="Q2207" s="108">
        <v>-4901184</v>
      </c>
      <c r="R2207" s="108">
        <v>21368829</v>
      </c>
      <c r="S2207" s="108">
        <v>16467645</v>
      </c>
      <c r="T2207" s="108">
        <v>731944</v>
      </c>
      <c r="U2207" s="201">
        <v>1362474.2538141471</v>
      </c>
      <c r="V2207" s="108">
        <v>1026068.253814147</v>
      </c>
      <c r="W2207" s="108">
        <v>1710955</v>
      </c>
      <c r="X2207" s="32">
        <v>45381</v>
      </c>
      <c r="Y2207" s="10" t="s">
        <v>60</v>
      </c>
    </row>
    <row r="2208" spans="1:25" ht="14.4">
      <c r="A2208" s="70">
        <v>2023</v>
      </c>
      <c r="B2208" s="70" t="s">
        <v>1838</v>
      </c>
      <c r="C2208" s="70" t="s">
        <v>53</v>
      </c>
      <c r="D2208" s="70" t="s">
        <v>21</v>
      </c>
      <c r="E2208" s="78" t="s">
        <v>118</v>
      </c>
      <c r="F2208" s="73">
        <v>48788</v>
      </c>
      <c r="G2208" s="70" t="s">
        <v>20</v>
      </c>
      <c r="H2208" s="108">
        <v>38294361</v>
      </c>
      <c r="I2208" s="108">
        <v>-10369554</v>
      </c>
      <c r="J2208" s="108">
        <v>36726651</v>
      </c>
      <c r="K2208" s="108">
        <v>145290899</v>
      </c>
      <c r="L2208" s="108">
        <v>74284035</v>
      </c>
      <c r="M2208" s="108">
        <v>49234123</v>
      </c>
      <c r="N2208" s="107"/>
      <c r="O2208" s="108">
        <v>29004032</v>
      </c>
      <c r="P2208" s="108">
        <v>2258250</v>
      </c>
      <c r="Q2208" s="108">
        <v>-31971110</v>
      </c>
      <c r="R2208" s="108">
        <v>257623771</v>
      </c>
      <c r="S2208" s="108">
        <v>225652661</v>
      </c>
      <c r="T2208" s="108">
        <v>3324015</v>
      </c>
      <c r="U2208" s="201"/>
      <c r="V2208" s="108">
        <v>9234162</v>
      </c>
      <c r="W2208" s="108">
        <v>-77089690</v>
      </c>
      <c r="X2208" s="39">
        <v>45282</v>
      </c>
      <c r="Y2208" s="10" t="s">
        <v>60</v>
      </c>
    </row>
    <row r="2209" spans="1:25" ht="14.4">
      <c r="A2209" s="70">
        <v>2023</v>
      </c>
      <c r="B2209" s="70" t="s">
        <v>5342</v>
      </c>
      <c r="C2209" s="70" t="s">
        <v>190</v>
      </c>
      <c r="D2209" s="70" t="s">
        <v>21</v>
      </c>
      <c r="E2209" s="88" t="s">
        <v>84</v>
      </c>
      <c r="F2209" s="85" t="s">
        <v>5526</v>
      </c>
      <c r="G2209" s="70" t="s">
        <v>20</v>
      </c>
      <c r="H2209" s="108">
        <v>1047055</v>
      </c>
      <c r="I2209" s="108">
        <v>-25000</v>
      </c>
      <c r="J2209" s="108">
        <v>1953481</v>
      </c>
      <c r="K2209" s="108">
        <v>3407527</v>
      </c>
      <c r="L2209" s="108">
        <v>2721380</v>
      </c>
      <c r="M2209" s="108">
        <v>2311392</v>
      </c>
      <c r="N2209" s="108"/>
      <c r="O2209" s="108">
        <v>1962402</v>
      </c>
      <c r="P2209" s="108">
        <v>313223</v>
      </c>
      <c r="Q2209" s="108">
        <v>-1338051</v>
      </c>
      <c r="R2209" s="108">
        <v>5728733</v>
      </c>
      <c r="S2209" s="108">
        <v>4390682</v>
      </c>
      <c r="T2209" s="108">
        <v>221305</v>
      </c>
      <c r="U2209" s="201"/>
      <c r="V2209" s="108"/>
      <c r="W2209" s="108">
        <v>113040</v>
      </c>
      <c r="X2209" s="39">
        <v>45380</v>
      </c>
      <c r="Y2209" s="30"/>
    </row>
    <row r="2210" spans="1:25" ht="14.4">
      <c r="A2210" s="137">
        <v>2023</v>
      </c>
      <c r="B2210" s="141" t="s">
        <v>850</v>
      </c>
      <c r="C2210" s="137" t="s">
        <v>190</v>
      </c>
      <c r="D2210" s="137" t="s">
        <v>21</v>
      </c>
      <c r="E2210" s="137" t="s">
        <v>34</v>
      </c>
      <c r="F2210" s="87" t="s">
        <v>849</v>
      </c>
      <c r="G2210" s="137" t="s">
        <v>20</v>
      </c>
      <c r="H2210" s="138">
        <v>99394195</v>
      </c>
      <c r="I2210" s="138"/>
      <c r="J2210" s="138">
        <v>487629177</v>
      </c>
      <c r="K2210" s="138">
        <v>278705650</v>
      </c>
      <c r="L2210" s="138">
        <v>549093413</v>
      </c>
      <c r="M2210" s="138">
        <v>507051546</v>
      </c>
      <c r="N2210" s="138"/>
      <c r="O2210" s="142">
        <v>249267069</v>
      </c>
      <c r="P2210" s="138">
        <v>92128152</v>
      </c>
      <c r="Q2210" s="138">
        <v>-290034444</v>
      </c>
      <c r="R2210" s="138">
        <v>1341974935</v>
      </c>
      <c r="S2210" s="138">
        <v>1051940491</v>
      </c>
      <c r="T2210" s="138">
        <v>49159837</v>
      </c>
      <c r="U2210" s="201"/>
      <c r="V2210" s="138">
        <v>102515616</v>
      </c>
      <c r="W2210" s="108">
        <v>-253136206</v>
      </c>
      <c r="X2210" s="126">
        <v>45369</v>
      </c>
      <c r="Y2210" s="132" t="s">
        <v>60</v>
      </c>
    </row>
    <row r="2211" spans="1:25" ht="14.4">
      <c r="A2211" s="70">
        <v>2023</v>
      </c>
      <c r="B2211" s="70" t="s">
        <v>5260</v>
      </c>
      <c r="C2211" s="70" t="s">
        <v>190</v>
      </c>
      <c r="D2211" s="70" t="s">
        <v>21</v>
      </c>
      <c r="E2211" s="88" t="s">
        <v>100</v>
      </c>
      <c r="F2211" s="85" t="s">
        <v>5490</v>
      </c>
      <c r="G2211" s="70" t="s">
        <v>20</v>
      </c>
      <c r="H2211" s="108">
        <v>12945951</v>
      </c>
      <c r="I2211" s="108">
        <v>-158117</v>
      </c>
      <c r="J2211" s="108">
        <v>16875763</v>
      </c>
      <c r="K2211" s="108">
        <v>7778417</v>
      </c>
      <c r="L2211" s="108">
        <v>23299708</v>
      </c>
      <c r="M2211" s="108">
        <v>18882801</v>
      </c>
      <c r="N2211" s="108">
        <v>13395818</v>
      </c>
      <c r="O2211" s="108"/>
      <c r="P2211" s="108">
        <v>778034</v>
      </c>
      <c r="Q2211" s="108">
        <v>-10465210</v>
      </c>
      <c r="R2211" s="108">
        <v>47336530</v>
      </c>
      <c r="S2211" s="108">
        <v>36871320</v>
      </c>
      <c r="T2211" s="108">
        <v>1566084</v>
      </c>
      <c r="U2211" s="201"/>
      <c r="V2211" s="108">
        <v>860483</v>
      </c>
      <c r="W2211" s="108">
        <v>8485122</v>
      </c>
      <c r="X2211" s="39">
        <v>45344</v>
      </c>
      <c r="Y2211" s="10" t="s">
        <v>60</v>
      </c>
    </row>
    <row r="2212" spans="1:25" ht="14.4">
      <c r="A2212" s="70">
        <v>2023</v>
      </c>
      <c r="B2212" s="70" t="s">
        <v>1836</v>
      </c>
      <c r="C2212" s="70" t="s">
        <v>53</v>
      </c>
      <c r="D2212" s="70" t="s">
        <v>21</v>
      </c>
      <c r="E2212" s="78" t="s">
        <v>182</v>
      </c>
      <c r="F2212" s="73">
        <v>48872</v>
      </c>
      <c r="G2212" s="70" t="s">
        <v>20</v>
      </c>
      <c r="H2212" s="108">
        <v>50207657</v>
      </c>
      <c r="I2212" s="108">
        <v>-3466754</v>
      </c>
      <c r="J2212" s="108">
        <v>89177651</v>
      </c>
      <c r="K2212" s="108">
        <v>63076987</v>
      </c>
      <c r="L2212" s="108">
        <v>167995876</v>
      </c>
      <c r="M2212" s="108">
        <v>98490529</v>
      </c>
      <c r="N2212" s="108"/>
      <c r="O2212" s="67">
        <v>40860408</v>
      </c>
      <c r="P2212" s="108">
        <v>6893132</v>
      </c>
      <c r="Q2212" s="108">
        <v>-180252361</v>
      </c>
      <c r="R2212" s="108">
        <v>682526270</v>
      </c>
      <c r="S2212" s="108">
        <v>502273909</v>
      </c>
      <c r="T2212" s="108">
        <v>19702262</v>
      </c>
      <c r="U2212" s="201">
        <v>6475954</v>
      </c>
      <c r="V2212" s="108">
        <v>16998315</v>
      </c>
      <c r="W2212" s="108">
        <v>-71247171</v>
      </c>
      <c r="X2212" s="32">
        <v>45379</v>
      </c>
      <c r="Y2212" s="10" t="s">
        <v>115</v>
      </c>
    </row>
    <row r="2213" spans="1:25" ht="14.4">
      <c r="A2213" s="70">
        <v>2023</v>
      </c>
      <c r="B2213" s="71" t="s">
        <v>1664</v>
      </c>
      <c r="C2213" s="70" t="s">
        <v>55</v>
      </c>
      <c r="D2213" s="70" t="s">
        <v>21</v>
      </c>
      <c r="E2213" s="72" t="s">
        <v>182</v>
      </c>
      <c r="F2213" s="73" t="s">
        <v>57</v>
      </c>
      <c r="G2213" s="70" t="s">
        <v>20</v>
      </c>
      <c r="H2213" s="108">
        <v>188557552</v>
      </c>
      <c r="I2213" s="108">
        <v>-71091011</v>
      </c>
      <c r="J2213" s="108">
        <v>756371826</v>
      </c>
      <c r="K2213" s="108">
        <v>302184834</v>
      </c>
      <c r="L2213" s="108">
        <v>1621551491</v>
      </c>
      <c r="M2213" s="108">
        <v>696230788</v>
      </c>
      <c r="N2213" s="108">
        <v>321816768</v>
      </c>
      <c r="O2213" s="108"/>
      <c r="P2213" s="108">
        <v>106126518</v>
      </c>
      <c r="Q2213" s="108">
        <v>-881626744</v>
      </c>
      <c r="R2213" s="108">
        <v>3261878962</v>
      </c>
      <c r="S2213" s="108">
        <v>2380252218</v>
      </c>
      <c r="T2213" s="108">
        <v>108770588</v>
      </c>
      <c r="U2213" s="201">
        <v>61814169</v>
      </c>
      <c r="V2213" s="108">
        <v>102798577</v>
      </c>
      <c r="W2213" s="108">
        <v>-189076634</v>
      </c>
      <c r="X2213" s="32">
        <v>45329</v>
      </c>
      <c r="Y2213" s="10" t="s">
        <v>60</v>
      </c>
    </row>
    <row r="2214" spans="1:25" ht="14.4">
      <c r="A2214" s="70">
        <v>2023</v>
      </c>
      <c r="B2214" s="71" t="s">
        <v>848</v>
      </c>
      <c r="C2214" s="70" t="s">
        <v>190</v>
      </c>
      <c r="D2214" s="70" t="s">
        <v>21</v>
      </c>
      <c r="E2214" s="78" t="s">
        <v>182</v>
      </c>
      <c r="F2214" s="73" t="s">
        <v>847</v>
      </c>
      <c r="G2214" s="70" t="s">
        <v>20</v>
      </c>
      <c r="H2214" s="108">
        <v>32067461</v>
      </c>
      <c r="I2214" s="108">
        <v>-799063</v>
      </c>
      <c r="J2214" s="108">
        <v>106100897</v>
      </c>
      <c r="K2214" s="108">
        <v>6674584</v>
      </c>
      <c r="L2214" s="108">
        <v>210093610</v>
      </c>
      <c r="M2214" s="108">
        <v>117319630</v>
      </c>
      <c r="N2214" s="108"/>
      <c r="O2214" s="108">
        <v>47912151</v>
      </c>
      <c r="P2214" s="108">
        <v>14799649</v>
      </c>
      <c r="Q2214" s="108">
        <v>-80468379</v>
      </c>
      <c r="R2214" s="108">
        <v>312244464.59529442</v>
      </c>
      <c r="S2214" s="108">
        <v>231776085.59529442</v>
      </c>
      <c r="T2214" s="108">
        <v>10895285</v>
      </c>
      <c r="U2214" s="201"/>
      <c r="V2214" s="108">
        <v>41788510</v>
      </c>
      <c r="W2214" s="108">
        <v>-68023564</v>
      </c>
      <c r="X2214" s="32">
        <v>45342</v>
      </c>
      <c r="Y2214" s="30"/>
    </row>
    <row r="2215" spans="1:25" ht="14.4">
      <c r="A2215" s="70">
        <v>2023</v>
      </c>
      <c r="B2215" s="70" t="s">
        <v>1835</v>
      </c>
      <c r="C2215" s="70" t="s">
        <v>53</v>
      </c>
      <c r="D2215" s="70" t="s">
        <v>21</v>
      </c>
      <c r="E2215" s="78" t="s">
        <v>34</v>
      </c>
      <c r="F2215" s="73">
        <v>48914</v>
      </c>
      <c r="G2215" s="70" t="s">
        <v>20</v>
      </c>
      <c r="H2215" s="108">
        <v>28375771</v>
      </c>
      <c r="I2215" s="108">
        <v>-8328041</v>
      </c>
      <c r="J2215" s="108">
        <v>53747088</v>
      </c>
      <c r="K2215" s="108">
        <v>159955452</v>
      </c>
      <c r="L2215" s="108">
        <v>111214856</v>
      </c>
      <c r="M2215" s="108">
        <v>56429592</v>
      </c>
      <c r="N2215" s="108"/>
      <c r="O2215" s="108">
        <v>28493716</v>
      </c>
      <c r="P2215" s="108">
        <v>6067962</v>
      </c>
      <c r="Q2215" s="108">
        <v>-15696083</v>
      </c>
      <c r="R2215" s="108">
        <v>418966772</v>
      </c>
      <c r="S2215" s="108">
        <v>403270689</v>
      </c>
      <c r="T2215" s="108">
        <v>4078207</v>
      </c>
      <c r="U2215" s="201">
        <v>12261330</v>
      </c>
      <c r="V2215" s="108">
        <v>34040845</v>
      </c>
      <c r="W2215" s="108">
        <v>-110242641</v>
      </c>
      <c r="X2215" s="35">
        <v>45279</v>
      </c>
      <c r="Y2215" s="30"/>
    </row>
    <row r="2216" spans="1:25" ht="14.4">
      <c r="A2216" s="70">
        <v>2023</v>
      </c>
      <c r="B2216" s="71" t="s">
        <v>846</v>
      </c>
      <c r="C2216" s="70" t="s">
        <v>190</v>
      </c>
      <c r="D2216" s="70" t="s">
        <v>21</v>
      </c>
      <c r="E2216" s="72" t="s">
        <v>182</v>
      </c>
      <c r="F2216" s="73" t="s">
        <v>845</v>
      </c>
      <c r="G2216" s="70" t="s">
        <v>20</v>
      </c>
      <c r="H2216" s="108">
        <v>35002419</v>
      </c>
      <c r="I2216" s="108">
        <v>-7351369</v>
      </c>
      <c r="J2216" s="108">
        <v>164832109</v>
      </c>
      <c r="K2216" s="108">
        <v>227503621</v>
      </c>
      <c r="L2216" s="108">
        <v>216735224</v>
      </c>
      <c r="M2216" s="108">
        <v>186231780</v>
      </c>
      <c r="N2216" s="107"/>
      <c r="O2216" s="67">
        <v>68636737</v>
      </c>
      <c r="P2216" s="108">
        <v>17995213</v>
      </c>
      <c r="Q2216" s="108">
        <v>-130753932</v>
      </c>
      <c r="R2216" s="108">
        <v>561824797.62575746</v>
      </c>
      <c r="S2216" s="108">
        <v>431070865.62575746</v>
      </c>
      <c r="T2216" s="108">
        <v>19555532</v>
      </c>
      <c r="U2216" s="201"/>
      <c r="V2216" s="108">
        <v>23948984</v>
      </c>
      <c r="W2216" s="108">
        <v>-76301034</v>
      </c>
      <c r="X2216" s="39">
        <v>45348</v>
      </c>
      <c r="Y2216" s="10" t="s">
        <v>60</v>
      </c>
    </row>
    <row r="2217" spans="1:25" ht="14.4">
      <c r="A2217" s="95">
        <v>2023</v>
      </c>
      <c r="B2217" s="95" t="s">
        <v>5343</v>
      </c>
      <c r="C2217" s="95" t="s">
        <v>190</v>
      </c>
      <c r="D2217" s="95" t="s">
        <v>21</v>
      </c>
      <c r="E2217" s="96" t="s">
        <v>84</v>
      </c>
      <c r="F2217" s="99" t="s">
        <v>5418</v>
      </c>
      <c r="G2217" s="95" t="s">
        <v>20</v>
      </c>
      <c r="H2217" s="109">
        <v>1005079</v>
      </c>
      <c r="I2217" s="109"/>
      <c r="J2217" s="110">
        <v>808928</v>
      </c>
      <c r="K2217" s="109"/>
      <c r="L2217" s="109">
        <v>1021321</v>
      </c>
      <c r="M2217" s="110">
        <v>999732</v>
      </c>
      <c r="N2217" s="109"/>
      <c r="O2217" s="67">
        <v>1279211</v>
      </c>
      <c r="P2217" s="110">
        <v>92434</v>
      </c>
      <c r="Q2217" s="109">
        <v>-472578</v>
      </c>
      <c r="R2217" s="109">
        <v>1891911.0801531016</v>
      </c>
      <c r="S2217" s="109">
        <v>1419333.0801531016</v>
      </c>
      <c r="T2217" s="109">
        <v>69712</v>
      </c>
      <c r="U2217" s="198"/>
      <c r="V2217" s="109"/>
      <c r="W2217" s="110">
        <v>612500</v>
      </c>
      <c r="X2217" s="13">
        <v>45351</v>
      </c>
      <c r="Y2217" s="30"/>
    </row>
    <row r="2218" spans="1:25" ht="14.4">
      <c r="A2218" s="70">
        <v>2023</v>
      </c>
      <c r="B2218" s="70" t="s">
        <v>1834</v>
      </c>
      <c r="C2218" s="70" t="s">
        <v>53</v>
      </c>
      <c r="D2218" s="70" t="s">
        <v>21</v>
      </c>
      <c r="E2218" s="72" t="s">
        <v>65</v>
      </c>
      <c r="F2218" s="73">
        <v>49138</v>
      </c>
      <c r="G2218" s="70" t="s">
        <v>20</v>
      </c>
      <c r="H2218" s="108">
        <v>6466752</v>
      </c>
      <c r="I2218" s="108">
        <v>-6079162</v>
      </c>
      <c r="J2218" s="108">
        <v>16891558</v>
      </c>
      <c r="K2218" s="108">
        <v>157274</v>
      </c>
      <c r="L2218" s="108">
        <v>37321417</v>
      </c>
      <c r="M2218" s="108">
        <v>23044970</v>
      </c>
      <c r="N2218" s="67"/>
      <c r="O2218" s="67">
        <v>5966366</v>
      </c>
      <c r="P2218" s="108">
        <v>1371260</v>
      </c>
      <c r="Q2218" s="108">
        <v>-3024760</v>
      </c>
      <c r="R2218" s="108">
        <v>12970668.953687824</v>
      </c>
      <c r="S2218" s="108">
        <v>9945908.9536878243</v>
      </c>
      <c r="T2218" s="108">
        <v>616473</v>
      </c>
      <c r="U2218" s="201">
        <v>2514993</v>
      </c>
      <c r="V2218" s="108">
        <v>1511544</v>
      </c>
      <c r="W2218" s="108">
        <v>56316135</v>
      </c>
      <c r="X2218" s="39">
        <v>45266</v>
      </c>
      <c r="Y2218" s="10" t="s">
        <v>60</v>
      </c>
    </row>
    <row r="2219" spans="1:25" ht="14.4">
      <c r="A2219" s="70">
        <v>2023</v>
      </c>
      <c r="B2219" s="71" t="s">
        <v>844</v>
      </c>
      <c r="C2219" s="70" t="s">
        <v>190</v>
      </c>
      <c r="D2219" s="70" t="s">
        <v>21</v>
      </c>
      <c r="E2219" s="72" t="s">
        <v>65</v>
      </c>
      <c r="F2219" s="73" t="s">
        <v>843</v>
      </c>
      <c r="G2219" s="70" t="s">
        <v>20</v>
      </c>
      <c r="H2219" s="108">
        <v>15377654</v>
      </c>
      <c r="I2219" s="108"/>
      <c r="J2219" s="108">
        <v>82225051</v>
      </c>
      <c r="K2219" s="108">
        <v>73339460</v>
      </c>
      <c r="L2219" s="108">
        <v>104833582</v>
      </c>
      <c r="M2219" s="108">
        <v>93448558</v>
      </c>
      <c r="N2219" s="108">
        <v>26495863</v>
      </c>
      <c r="O2219" s="108"/>
      <c r="P2219" s="108">
        <v>5698110</v>
      </c>
      <c r="Q2219" s="108">
        <v>-57020052</v>
      </c>
      <c r="R2219" s="108">
        <v>253091861.05263162</v>
      </c>
      <c r="S2219" s="108">
        <v>196071809.05263162</v>
      </c>
      <c r="T2219" s="108">
        <v>8698388</v>
      </c>
      <c r="U2219" s="201"/>
      <c r="V2219" s="108">
        <v>12822554</v>
      </c>
      <c r="W2219" s="108">
        <v>-46716012</v>
      </c>
      <c r="X2219" s="32">
        <v>45217</v>
      </c>
      <c r="Y2219" s="10" t="s">
        <v>5791</v>
      </c>
    </row>
    <row r="2220" spans="1:25" ht="14.4">
      <c r="A2220" s="70">
        <v>2023</v>
      </c>
      <c r="B2220" s="71" t="s">
        <v>2166</v>
      </c>
      <c r="C2220" s="70" t="s">
        <v>5582</v>
      </c>
      <c r="D2220" s="84" t="s">
        <v>21</v>
      </c>
      <c r="E2220" s="78" t="s">
        <v>36</v>
      </c>
      <c r="F2220" s="72" t="s">
        <v>5589</v>
      </c>
      <c r="G2220" s="70" t="s">
        <v>20</v>
      </c>
      <c r="H2220" s="108">
        <v>9639053</v>
      </c>
      <c r="I2220" s="108">
        <v>-1029510</v>
      </c>
      <c r="J2220" s="108">
        <v>10873421</v>
      </c>
      <c r="K2220" s="108">
        <v>4718394</v>
      </c>
      <c r="L2220" s="108">
        <v>21422304</v>
      </c>
      <c r="M2220" s="108">
        <v>10588294</v>
      </c>
      <c r="N2220" s="107"/>
      <c r="O2220" s="108">
        <v>11736021</v>
      </c>
      <c r="P2220" s="108">
        <v>1597459</v>
      </c>
      <c r="Q2220" s="108">
        <v>-9249452</v>
      </c>
      <c r="R2220" s="108">
        <v>33033757</v>
      </c>
      <c r="S2220" s="108">
        <v>23784305</v>
      </c>
      <c r="T2220" s="108">
        <v>442116</v>
      </c>
      <c r="U2220" s="201"/>
      <c r="V2220" s="108"/>
      <c r="W2220" s="108">
        <v>9437269</v>
      </c>
      <c r="X2220" s="32">
        <v>45272</v>
      </c>
      <c r="Y2220" s="10" t="s">
        <v>60</v>
      </c>
    </row>
    <row r="2221" spans="1:25" ht="14.4">
      <c r="A2221" s="70">
        <v>2023</v>
      </c>
      <c r="B2221" s="71" t="s">
        <v>842</v>
      </c>
      <c r="C2221" s="70" t="s">
        <v>190</v>
      </c>
      <c r="D2221" s="70" t="s">
        <v>21</v>
      </c>
      <c r="E2221" s="78" t="s">
        <v>36</v>
      </c>
      <c r="F2221" s="73" t="s">
        <v>841</v>
      </c>
      <c r="G2221" s="70" t="s">
        <v>20</v>
      </c>
      <c r="H2221" s="108">
        <v>5904138</v>
      </c>
      <c r="I2221" s="108"/>
      <c r="J2221" s="108">
        <v>27971961</v>
      </c>
      <c r="K2221" s="108">
        <v>36645132</v>
      </c>
      <c r="L2221" s="108">
        <v>31625888</v>
      </c>
      <c r="M2221" s="108">
        <v>29078357</v>
      </c>
      <c r="N2221" s="107"/>
      <c r="O2221" s="67">
        <v>6607793</v>
      </c>
      <c r="P2221" s="108">
        <v>803371</v>
      </c>
      <c r="Q2221" s="108">
        <v>-20673409</v>
      </c>
      <c r="R2221" s="108">
        <v>92552062</v>
      </c>
      <c r="S2221" s="108">
        <v>71878653</v>
      </c>
      <c r="T2221" s="108">
        <v>3150298</v>
      </c>
      <c r="U2221" s="201"/>
      <c r="V2221" s="108">
        <v>10372</v>
      </c>
      <c r="W2221" s="108">
        <v>-10196154</v>
      </c>
      <c r="X2221" s="32">
        <v>45361</v>
      </c>
      <c r="Y2221" s="10" t="s">
        <v>60</v>
      </c>
    </row>
    <row r="2222" spans="1:25" ht="14.4">
      <c r="A2222" s="70">
        <v>2023</v>
      </c>
      <c r="B2222" s="71" t="s">
        <v>840</v>
      </c>
      <c r="C2222" s="70" t="s">
        <v>190</v>
      </c>
      <c r="D2222" s="70" t="s">
        <v>21</v>
      </c>
      <c r="E2222" s="72" t="s">
        <v>98</v>
      </c>
      <c r="F2222" s="73" t="s">
        <v>839</v>
      </c>
      <c r="G2222" s="70" t="s">
        <v>20</v>
      </c>
      <c r="H2222" s="108">
        <v>14825978</v>
      </c>
      <c r="I2222" s="108">
        <v>-98883</v>
      </c>
      <c r="J2222" s="108">
        <v>67496346</v>
      </c>
      <c r="K2222" s="108">
        <v>138589075</v>
      </c>
      <c r="L2222" s="108">
        <v>96210923</v>
      </c>
      <c r="M2222" s="108">
        <v>70551001</v>
      </c>
      <c r="N2222" s="108"/>
      <c r="O2222" s="67">
        <v>30026407</v>
      </c>
      <c r="P2222" s="108">
        <v>3917172</v>
      </c>
      <c r="Q2222" s="108">
        <v>-51937577</v>
      </c>
      <c r="R2222" s="108">
        <v>231588729</v>
      </c>
      <c r="S2222" s="108">
        <v>179651152</v>
      </c>
      <c r="T2222" s="108">
        <v>7496264</v>
      </c>
      <c r="U2222" s="201"/>
      <c r="V2222" s="108">
        <v>9272690</v>
      </c>
      <c r="W2222" s="108">
        <v>-64498497</v>
      </c>
      <c r="X2222" s="32">
        <v>45300</v>
      </c>
      <c r="Y2222" s="10" t="s">
        <v>60</v>
      </c>
    </row>
    <row r="2223" spans="1:25" ht="14.4">
      <c r="A2223" s="70">
        <v>2023</v>
      </c>
      <c r="B2223" s="70" t="s">
        <v>1833</v>
      </c>
      <c r="C2223" s="70" t="s">
        <v>53</v>
      </c>
      <c r="D2223" s="70" t="s">
        <v>21</v>
      </c>
      <c r="E2223" s="78" t="s">
        <v>63</v>
      </c>
      <c r="F2223" s="73">
        <v>49270</v>
      </c>
      <c r="G2223" s="70" t="s">
        <v>20</v>
      </c>
      <c r="H2223" s="108">
        <v>86989679</v>
      </c>
      <c r="I2223" s="108">
        <v>-64222671</v>
      </c>
      <c r="J2223" s="108">
        <v>97498469</v>
      </c>
      <c r="K2223" s="108">
        <v>97019857</v>
      </c>
      <c r="L2223" s="108">
        <v>329373458</v>
      </c>
      <c r="M2223" s="108">
        <v>160567790</v>
      </c>
      <c r="N2223" s="107"/>
      <c r="O2223" s="67">
        <v>51139078</v>
      </c>
      <c r="P2223" s="108">
        <v>40533140</v>
      </c>
      <c r="Q2223" s="108">
        <v>-84102896</v>
      </c>
      <c r="R2223" s="108">
        <v>258227772</v>
      </c>
      <c r="S2223" s="108">
        <v>174124876</v>
      </c>
      <c r="T2223" s="108">
        <v>10257840</v>
      </c>
      <c r="U2223" s="201">
        <v>13897244</v>
      </c>
      <c r="V2223" s="108">
        <v>19631041</v>
      </c>
      <c r="W2223" s="108">
        <v>139483474</v>
      </c>
      <c r="X2223" s="13">
        <v>45320</v>
      </c>
      <c r="Y2223" s="30"/>
    </row>
    <row r="2224" spans="1:25" ht="14.4">
      <c r="A2224" s="70">
        <v>2023</v>
      </c>
      <c r="B2224" s="71" t="s">
        <v>838</v>
      </c>
      <c r="C2224" s="70" t="s">
        <v>190</v>
      </c>
      <c r="D2224" s="70" t="s">
        <v>21</v>
      </c>
      <c r="E2224" s="72" t="s">
        <v>63</v>
      </c>
      <c r="F2224" s="73" t="s">
        <v>837</v>
      </c>
      <c r="G2224" s="70" t="s">
        <v>20</v>
      </c>
      <c r="H2224" s="108">
        <v>84653340</v>
      </c>
      <c r="I2224" s="108">
        <v>-14009094</v>
      </c>
      <c r="J2224" s="108">
        <v>573195526</v>
      </c>
      <c r="K2224" s="108">
        <v>453866057</v>
      </c>
      <c r="L2224" s="108">
        <v>732203246</v>
      </c>
      <c r="M2224" s="108">
        <v>653505877</v>
      </c>
      <c r="N2224" s="108"/>
      <c r="O2224" s="108">
        <v>242343627</v>
      </c>
      <c r="P2224" s="108">
        <v>43783310</v>
      </c>
      <c r="Q2224" s="108">
        <v>-401652591</v>
      </c>
      <c r="R2224" s="108">
        <v>1792467778</v>
      </c>
      <c r="S2224" s="108">
        <v>1390815187</v>
      </c>
      <c r="T2224" s="108">
        <v>62341945</v>
      </c>
      <c r="U2224" s="201">
        <v>2288419</v>
      </c>
      <c r="V2224" s="108">
        <v>48357799</v>
      </c>
      <c r="W2224" s="108">
        <v>-362907543</v>
      </c>
      <c r="X2224" s="13">
        <v>45273</v>
      </c>
      <c r="Y2224" s="10" t="s">
        <v>60</v>
      </c>
    </row>
    <row r="2225" spans="1:25" ht="14.4">
      <c r="A2225" s="70">
        <v>2023</v>
      </c>
      <c r="B2225" s="70" t="s">
        <v>1832</v>
      </c>
      <c r="C2225" s="70" t="s">
        <v>53</v>
      </c>
      <c r="D2225" s="70" t="s">
        <v>21</v>
      </c>
      <c r="E2225" s="78" t="s">
        <v>98</v>
      </c>
      <c r="F2225" s="73">
        <v>49278</v>
      </c>
      <c r="G2225" s="70" t="s">
        <v>20</v>
      </c>
      <c r="H2225" s="108">
        <v>31676040</v>
      </c>
      <c r="I2225" s="108">
        <v>-3911585</v>
      </c>
      <c r="J2225" s="108">
        <v>51289666</v>
      </c>
      <c r="K2225" s="108">
        <v>52327756</v>
      </c>
      <c r="L2225" s="108">
        <v>119354346</v>
      </c>
      <c r="M2225" s="108">
        <v>49430487</v>
      </c>
      <c r="N2225" s="108"/>
      <c r="O2225" s="108">
        <v>34123527</v>
      </c>
      <c r="P2225" s="108">
        <v>4563270</v>
      </c>
      <c r="Q2225" s="108">
        <v>-60631081</v>
      </c>
      <c r="R2225" s="108">
        <v>240908767</v>
      </c>
      <c r="S2225" s="108">
        <v>180277686</v>
      </c>
      <c r="T2225" s="108">
        <v>6992002</v>
      </c>
      <c r="U2225" s="201">
        <v>3712452</v>
      </c>
      <c r="V2225" s="108">
        <v>6514389</v>
      </c>
      <c r="W2225" s="108">
        <v>100191914</v>
      </c>
      <c r="X2225" s="32">
        <v>45363</v>
      </c>
      <c r="Y2225" s="30"/>
    </row>
    <row r="2226" spans="1:25" ht="14.4">
      <c r="A2226" s="70">
        <v>2023</v>
      </c>
      <c r="B2226" s="71" t="s">
        <v>836</v>
      </c>
      <c r="C2226" s="70" t="s">
        <v>190</v>
      </c>
      <c r="D2226" s="70" t="s">
        <v>21</v>
      </c>
      <c r="E2226" s="72" t="s">
        <v>98</v>
      </c>
      <c r="F2226" s="73" t="s">
        <v>835</v>
      </c>
      <c r="G2226" s="70" t="s">
        <v>20</v>
      </c>
      <c r="H2226" s="108">
        <v>44485138</v>
      </c>
      <c r="I2226" s="108">
        <v>-417427</v>
      </c>
      <c r="J2226" s="108">
        <v>127350748</v>
      </c>
      <c r="K2226" s="108">
        <v>192063957</v>
      </c>
      <c r="L2226" s="108">
        <v>166731892</v>
      </c>
      <c r="M2226" s="108">
        <v>139386314</v>
      </c>
      <c r="N2226" s="108"/>
      <c r="O2226" s="108">
        <v>67325083</v>
      </c>
      <c r="P2226" s="108">
        <v>12284822</v>
      </c>
      <c r="Q2226" s="108">
        <v>-85667110</v>
      </c>
      <c r="R2226" s="108">
        <v>385444108</v>
      </c>
      <c r="S2226" s="108">
        <v>299776998</v>
      </c>
      <c r="T2226" s="108">
        <v>14347112</v>
      </c>
      <c r="U2226" s="201"/>
      <c r="V2226" s="108">
        <v>9213382</v>
      </c>
      <c r="W2226" s="108">
        <v>-43163557</v>
      </c>
      <c r="X2226" s="32">
        <v>45358</v>
      </c>
      <c r="Y2226" s="10" t="s">
        <v>60</v>
      </c>
    </row>
    <row r="2227" spans="1:25" ht="14.4">
      <c r="A2227" s="70">
        <v>2023</v>
      </c>
      <c r="B2227" s="71" t="s">
        <v>834</v>
      </c>
      <c r="C2227" s="70" t="s">
        <v>190</v>
      </c>
      <c r="D2227" s="70" t="s">
        <v>21</v>
      </c>
      <c r="E2227" s="72" t="s">
        <v>118</v>
      </c>
      <c r="F2227" s="73" t="s">
        <v>833</v>
      </c>
      <c r="G2227" s="70" t="s">
        <v>20</v>
      </c>
      <c r="H2227" s="108">
        <v>60842647</v>
      </c>
      <c r="I2227" s="108">
        <v>-176270</v>
      </c>
      <c r="J2227" s="108">
        <v>132066544</v>
      </c>
      <c r="K2227" s="108">
        <v>45331050</v>
      </c>
      <c r="L2227" s="108">
        <v>171653528</v>
      </c>
      <c r="M2227" s="108">
        <v>165276566</v>
      </c>
      <c r="N2227" s="108"/>
      <c r="O2227" s="67">
        <v>102135618</v>
      </c>
      <c r="P2227" s="108">
        <v>18676188</v>
      </c>
      <c r="Q2227" s="108">
        <v>-88933905</v>
      </c>
      <c r="R2227" s="108">
        <v>404267284.73684222</v>
      </c>
      <c r="S2227" s="108">
        <v>315333379.73684222</v>
      </c>
      <c r="T2227" s="108">
        <v>13397492</v>
      </c>
      <c r="U2227" s="201">
        <v>-3701.7971071923916</v>
      </c>
      <c r="V2227" s="108">
        <v>1298429.2028928075</v>
      </c>
      <c r="W2227" s="108">
        <v>-14115708</v>
      </c>
      <c r="X2227" s="39">
        <v>45318</v>
      </c>
      <c r="Y2227" s="10" t="s">
        <v>60</v>
      </c>
    </row>
    <row r="2228" spans="1:25" ht="14.4">
      <c r="A2228" s="70">
        <v>2023</v>
      </c>
      <c r="B2228" s="70" t="s">
        <v>1831</v>
      </c>
      <c r="C2228" s="70" t="s">
        <v>53</v>
      </c>
      <c r="D2228" s="70" t="s">
        <v>21</v>
      </c>
      <c r="E2228" s="78" t="s">
        <v>105</v>
      </c>
      <c r="F2228" s="73">
        <v>49362</v>
      </c>
      <c r="G2228" s="70" t="s">
        <v>20</v>
      </c>
      <c r="H2228" s="108">
        <v>12011346</v>
      </c>
      <c r="I2228" s="108">
        <v>-1684208</v>
      </c>
      <c r="J2228" s="108">
        <v>18971311</v>
      </c>
      <c r="K2228" s="108">
        <v>118899221</v>
      </c>
      <c r="L2228" s="108">
        <v>49569264</v>
      </c>
      <c r="M2228" s="108">
        <v>18261095</v>
      </c>
      <c r="N2228" s="108">
        <v>11442828</v>
      </c>
      <c r="O2228" s="108"/>
      <c r="P2228" s="108">
        <v>1580398</v>
      </c>
      <c r="Q2228" s="108">
        <v>-31336816</v>
      </c>
      <c r="R2228" s="108">
        <v>31336816</v>
      </c>
      <c r="S2228" s="108"/>
      <c r="T2228" s="108">
        <v>3412428</v>
      </c>
      <c r="U2228" s="201">
        <v>2179355</v>
      </c>
      <c r="V2228" s="108">
        <v>2807953</v>
      </c>
      <c r="W2228" s="108">
        <v>1326486</v>
      </c>
      <c r="X2228" s="32">
        <v>45300</v>
      </c>
      <c r="Y2228" s="10" t="s">
        <v>60</v>
      </c>
    </row>
    <row r="2229" spans="1:25" ht="14.4">
      <c r="A2229" s="95">
        <v>2023</v>
      </c>
      <c r="B2229" s="86" t="s">
        <v>832</v>
      </c>
      <c r="C2229" s="95" t="s">
        <v>190</v>
      </c>
      <c r="D2229" s="95" t="s">
        <v>21</v>
      </c>
      <c r="E2229" s="96" t="s">
        <v>74</v>
      </c>
      <c r="F2229" s="99" t="s">
        <v>831</v>
      </c>
      <c r="G2229" s="95" t="s">
        <v>20</v>
      </c>
      <c r="H2229" s="109">
        <v>3518439</v>
      </c>
      <c r="I2229" s="109">
        <v>-207334</v>
      </c>
      <c r="J2229" s="109">
        <v>14455363</v>
      </c>
      <c r="K2229" s="109">
        <v>7949684</v>
      </c>
      <c r="L2229" s="109">
        <v>17089829</v>
      </c>
      <c r="M2229" s="109">
        <v>15719932</v>
      </c>
      <c r="N2229" s="109">
        <v>6009066</v>
      </c>
      <c r="O2229" s="109"/>
      <c r="P2229" s="109">
        <v>837974</v>
      </c>
      <c r="Q2229" s="109">
        <v>-10366959</v>
      </c>
      <c r="R2229" s="109">
        <v>44979406</v>
      </c>
      <c r="S2229" s="109">
        <v>34612447</v>
      </c>
      <c r="T2229" s="109">
        <v>1599353</v>
      </c>
      <c r="U2229" s="198"/>
      <c r="V2229" s="109">
        <v>635563</v>
      </c>
      <c r="W2229" s="169">
        <v>-5893006</v>
      </c>
      <c r="X2229" s="32">
        <v>45271</v>
      </c>
      <c r="Y2229" s="10" t="s">
        <v>60</v>
      </c>
    </row>
    <row r="2230" spans="1:25" ht="14.4">
      <c r="A2230" s="70">
        <v>2023</v>
      </c>
      <c r="B2230" s="71" t="s">
        <v>830</v>
      </c>
      <c r="C2230" s="70" t="s">
        <v>190</v>
      </c>
      <c r="D2230" s="70" t="s">
        <v>21</v>
      </c>
      <c r="E2230" s="72" t="s">
        <v>36</v>
      </c>
      <c r="F2230" s="73" t="s">
        <v>829</v>
      </c>
      <c r="G2230" s="70" t="s">
        <v>20</v>
      </c>
      <c r="H2230" s="108">
        <v>95270172</v>
      </c>
      <c r="I2230" s="108">
        <v>-41450</v>
      </c>
      <c r="J2230" s="108">
        <v>436029689</v>
      </c>
      <c r="K2230" s="108">
        <v>464437773</v>
      </c>
      <c r="L2230" s="108">
        <v>550865189</v>
      </c>
      <c r="M2230" s="108">
        <v>491030162</v>
      </c>
      <c r="N2230" s="108"/>
      <c r="O2230" s="67">
        <v>184988058</v>
      </c>
      <c r="P2230" s="108">
        <v>57951757</v>
      </c>
      <c r="Q2230" s="108">
        <v>-282063528</v>
      </c>
      <c r="R2230" s="108">
        <v>1281259351.4035091</v>
      </c>
      <c r="S2230" s="108">
        <v>999195823.40350902</v>
      </c>
      <c r="T2230" s="108">
        <v>44701456</v>
      </c>
      <c r="U2230" s="201">
        <v>-11709.118288091935</v>
      </c>
      <c r="V2230" s="108">
        <v>199470804.8817119</v>
      </c>
      <c r="W2230" s="108">
        <v>-458330383</v>
      </c>
      <c r="X2230" s="32">
        <v>45350</v>
      </c>
      <c r="Y2230" s="30"/>
    </row>
    <row r="2231" spans="1:25" ht="14.4">
      <c r="A2231" s="70">
        <v>2023</v>
      </c>
      <c r="B2231" s="71" t="s">
        <v>828</v>
      </c>
      <c r="C2231" s="70" t="s">
        <v>190</v>
      </c>
      <c r="D2231" s="70" t="s">
        <v>21</v>
      </c>
      <c r="E2231" s="78" t="s">
        <v>98</v>
      </c>
      <c r="F2231" s="73" t="s">
        <v>827</v>
      </c>
      <c r="G2231" s="70" t="s">
        <v>20</v>
      </c>
      <c r="H2231" s="108">
        <v>5512259</v>
      </c>
      <c r="I2231" s="108"/>
      <c r="J2231" s="108">
        <v>34817037</v>
      </c>
      <c r="K2231" s="108">
        <v>31751408</v>
      </c>
      <c r="L2231" s="108">
        <v>41551757</v>
      </c>
      <c r="M2231" s="108">
        <v>38209489</v>
      </c>
      <c r="N2231" s="108">
        <v>15351389</v>
      </c>
      <c r="O2231" s="108"/>
      <c r="P2231" s="108">
        <v>5800460</v>
      </c>
      <c r="Q2231" s="108">
        <v>-24512000</v>
      </c>
      <c r="R2231" s="108">
        <v>105825227.96352586</v>
      </c>
      <c r="S2231" s="108">
        <v>81313227.963525862</v>
      </c>
      <c r="T2231" s="108">
        <v>3898668</v>
      </c>
      <c r="U2231" s="201"/>
      <c r="V2231" s="108">
        <v>11568472</v>
      </c>
      <c r="W2231" s="108">
        <v>-31807014</v>
      </c>
      <c r="X2231" s="32">
        <v>45343</v>
      </c>
      <c r="Y2231" s="10" t="s">
        <v>5444</v>
      </c>
    </row>
    <row r="2232" spans="1:25" ht="14.4">
      <c r="A2232" s="70">
        <v>2023</v>
      </c>
      <c r="B2232" s="70" t="s">
        <v>5287</v>
      </c>
      <c r="C2232" s="70" t="s">
        <v>190</v>
      </c>
      <c r="D2232" s="70" t="s">
        <v>21</v>
      </c>
      <c r="E2232" s="88" t="s">
        <v>125</v>
      </c>
      <c r="F2232" s="85" t="s">
        <v>5540</v>
      </c>
      <c r="G2232" s="70" t="s">
        <v>20</v>
      </c>
      <c r="H2232" s="108">
        <v>743018</v>
      </c>
      <c r="I2232" s="108"/>
      <c r="J2232" s="108">
        <v>2697351</v>
      </c>
      <c r="K2232" s="108">
        <v>2397042</v>
      </c>
      <c r="L2232" s="108">
        <v>2571220</v>
      </c>
      <c r="M2232" s="108">
        <v>2469225</v>
      </c>
      <c r="N2232" s="67">
        <v>870680</v>
      </c>
      <c r="O2232" s="108"/>
      <c r="P2232" s="108">
        <v>119680</v>
      </c>
      <c r="Q2232" s="108">
        <v>-1545358</v>
      </c>
      <c r="R2232" s="108">
        <v>7114834</v>
      </c>
      <c r="S2232" s="108">
        <v>5569476</v>
      </c>
      <c r="T2232" s="108">
        <v>197548</v>
      </c>
      <c r="U2232" s="201"/>
      <c r="V2232" s="108"/>
      <c r="W2232" s="108">
        <v>-888340</v>
      </c>
      <c r="X2232" s="39">
        <v>45257</v>
      </c>
      <c r="Y2232" s="10" t="s">
        <v>5792</v>
      </c>
    </row>
    <row r="2233" spans="1:25" ht="14.4">
      <c r="A2233" s="70">
        <v>2023</v>
      </c>
      <c r="B2233" s="71" t="s">
        <v>826</v>
      </c>
      <c r="C2233" s="70" t="s">
        <v>190</v>
      </c>
      <c r="D2233" s="70" t="s">
        <v>21</v>
      </c>
      <c r="E2233" s="72" t="s">
        <v>28</v>
      </c>
      <c r="F2233" s="73" t="s">
        <v>825</v>
      </c>
      <c r="G2233" s="70" t="s">
        <v>20</v>
      </c>
      <c r="H2233" s="108">
        <v>4124400</v>
      </c>
      <c r="I2233" s="108"/>
      <c r="J2233" s="108">
        <v>34135533</v>
      </c>
      <c r="K2233" s="108">
        <v>16076101</v>
      </c>
      <c r="L2233" s="108">
        <v>42070355</v>
      </c>
      <c r="M2233" s="108">
        <v>36367151</v>
      </c>
      <c r="N2233" s="108"/>
      <c r="O2233" s="107">
        <v>6888439</v>
      </c>
      <c r="P2233" s="108">
        <v>1142045</v>
      </c>
      <c r="Q2233" s="108">
        <v>-21152607</v>
      </c>
      <c r="R2233" s="108">
        <v>90410950</v>
      </c>
      <c r="S2233" s="108">
        <v>69258343</v>
      </c>
      <c r="T2233" s="108">
        <v>3364773</v>
      </c>
      <c r="U2233" s="201"/>
      <c r="V2233" s="108">
        <v>3331222</v>
      </c>
      <c r="W2233" s="108">
        <v>-24307548</v>
      </c>
      <c r="X2233" s="32">
        <v>45380</v>
      </c>
      <c r="Y2233" s="30"/>
    </row>
    <row r="2234" spans="1:25" ht="14.4">
      <c r="A2234" s="95">
        <v>2023</v>
      </c>
      <c r="B2234" s="86" t="s">
        <v>5608</v>
      </c>
      <c r="C2234" s="95" t="s">
        <v>190</v>
      </c>
      <c r="D2234" s="95" t="s">
        <v>21</v>
      </c>
      <c r="E2234" s="97" t="s">
        <v>29</v>
      </c>
      <c r="F2234" s="96" t="s">
        <v>5609</v>
      </c>
      <c r="G2234" s="95" t="s">
        <v>20</v>
      </c>
      <c r="H2234" s="109">
        <v>1584226</v>
      </c>
      <c r="I2234" s="110">
        <v>-47100</v>
      </c>
      <c r="J2234" s="110">
        <v>690615</v>
      </c>
      <c r="K2234" s="110">
        <v>9022</v>
      </c>
      <c r="L2234" s="109">
        <v>1035624</v>
      </c>
      <c r="M2234" s="110">
        <v>1026802</v>
      </c>
      <c r="N2234" s="110"/>
      <c r="O2234" s="67">
        <v>1905983</v>
      </c>
      <c r="P2234" s="110">
        <v>92318</v>
      </c>
      <c r="Q2234" s="109">
        <v>-337027</v>
      </c>
      <c r="R2234" s="109">
        <v>1295335.9649122807</v>
      </c>
      <c r="S2234" s="109">
        <v>958308.96491228067</v>
      </c>
      <c r="T2234" s="109">
        <v>53131</v>
      </c>
      <c r="U2234" s="198"/>
      <c r="V2234" s="109"/>
      <c r="W2234" s="110">
        <v>1399282</v>
      </c>
      <c r="X2234" s="32">
        <v>45322</v>
      </c>
      <c r="Y2234" s="10" t="s">
        <v>60</v>
      </c>
    </row>
    <row r="2235" spans="1:25" ht="14.4">
      <c r="A2235" s="95">
        <v>2023</v>
      </c>
      <c r="B2235" s="95" t="s">
        <v>5300</v>
      </c>
      <c r="C2235" s="95" t="s">
        <v>190</v>
      </c>
      <c r="D2235" s="95" t="s">
        <v>21</v>
      </c>
      <c r="E2235" s="96" t="s">
        <v>96</v>
      </c>
      <c r="F2235" s="96" t="s">
        <v>5687</v>
      </c>
      <c r="G2235" s="95" t="s">
        <v>20</v>
      </c>
      <c r="H2235" s="110">
        <v>1640331</v>
      </c>
      <c r="I2235" s="110">
        <v>-207744</v>
      </c>
      <c r="J2235" s="110">
        <v>1589358</v>
      </c>
      <c r="K2235" s="110">
        <v>595000</v>
      </c>
      <c r="L2235" s="110">
        <v>3334000</v>
      </c>
      <c r="M2235" s="110">
        <v>2694775</v>
      </c>
      <c r="N2235" s="67"/>
      <c r="O2235" s="107">
        <v>2314818</v>
      </c>
      <c r="P2235" s="110">
        <v>254916</v>
      </c>
      <c r="Q2235" s="110">
        <v>-1590000</v>
      </c>
      <c r="R2235" s="110">
        <v>6625789</v>
      </c>
      <c r="S2235" s="110">
        <v>5035789</v>
      </c>
      <c r="T2235" s="110">
        <v>159000</v>
      </c>
      <c r="U2235" s="198"/>
      <c r="V2235" s="109">
        <v>5000</v>
      </c>
      <c r="W2235" s="110">
        <v>1185000</v>
      </c>
      <c r="X2235" s="32">
        <v>45365</v>
      </c>
      <c r="Y2235" s="10" t="s">
        <v>60</v>
      </c>
    </row>
    <row r="2236" spans="1:25" ht="14.4">
      <c r="A2236" s="70">
        <v>2023</v>
      </c>
      <c r="B2236" s="71" t="s">
        <v>824</v>
      </c>
      <c r="C2236" s="70" t="s">
        <v>190</v>
      </c>
      <c r="D2236" s="70" t="s">
        <v>21</v>
      </c>
      <c r="E2236" s="72" t="s">
        <v>51</v>
      </c>
      <c r="F2236" s="73" t="s">
        <v>823</v>
      </c>
      <c r="G2236" s="70" t="s">
        <v>20</v>
      </c>
      <c r="H2236" s="108">
        <v>3022272</v>
      </c>
      <c r="I2236" s="108"/>
      <c r="J2236" s="108">
        <v>6343439</v>
      </c>
      <c r="K2236" s="108">
        <v>6214608</v>
      </c>
      <c r="L2236" s="108">
        <v>10912916</v>
      </c>
      <c r="M2236" s="108">
        <v>7489404</v>
      </c>
      <c r="N2236" s="108"/>
      <c r="O2236" s="108">
        <v>7564114</v>
      </c>
      <c r="P2236" s="108">
        <v>3257551</v>
      </c>
      <c r="Q2236" s="108">
        <v>-4518379</v>
      </c>
      <c r="R2236" s="108">
        <v>18158937</v>
      </c>
      <c r="S2236" s="108">
        <v>13640558</v>
      </c>
      <c r="T2236" s="108">
        <v>649867</v>
      </c>
      <c r="U2236" s="201">
        <v>-106</v>
      </c>
      <c r="V2236" s="108">
        <v>510994</v>
      </c>
      <c r="W2236" s="108">
        <v>-869760</v>
      </c>
      <c r="X2236" s="32">
        <v>45379</v>
      </c>
      <c r="Y2236" s="10" t="s">
        <v>60</v>
      </c>
    </row>
    <row r="2237" spans="1:25" ht="14.4">
      <c r="A2237" s="70">
        <v>2023</v>
      </c>
      <c r="B2237" s="70" t="s">
        <v>1829</v>
      </c>
      <c r="C2237" s="70" t="s">
        <v>53</v>
      </c>
      <c r="D2237" s="70" t="s">
        <v>21</v>
      </c>
      <c r="E2237" s="78" t="s">
        <v>98</v>
      </c>
      <c r="F2237" s="73">
        <v>49670</v>
      </c>
      <c r="G2237" s="70" t="s">
        <v>20</v>
      </c>
      <c r="H2237" s="108">
        <v>234175000</v>
      </c>
      <c r="I2237" s="108">
        <v>-19915000</v>
      </c>
      <c r="J2237" s="108">
        <v>183568000</v>
      </c>
      <c r="K2237" s="108">
        <v>167228000</v>
      </c>
      <c r="L2237" s="108">
        <v>447683000</v>
      </c>
      <c r="M2237" s="108">
        <v>233994000</v>
      </c>
      <c r="N2237" s="108"/>
      <c r="O2237" s="108">
        <v>232309000</v>
      </c>
      <c r="P2237" s="108">
        <v>40339000</v>
      </c>
      <c r="Q2237" s="108">
        <v>-257546000</v>
      </c>
      <c r="R2237" s="108">
        <v>966587000</v>
      </c>
      <c r="S2237" s="108">
        <v>709041000</v>
      </c>
      <c r="T2237" s="108">
        <v>29365000</v>
      </c>
      <c r="U2237" s="201">
        <v>151542000</v>
      </c>
      <c r="V2237" s="108">
        <v>162152000</v>
      </c>
      <c r="W2237" s="108">
        <v>100514000</v>
      </c>
      <c r="X2237" s="34">
        <v>45380</v>
      </c>
      <c r="Y2237" s="10" t="s">
        <v>60</v>
      </c>
    </row>
    <row r="2238" spans="1:25" ht="14.4">
      <c r="A2238" s="70">
        <v>2023</v>
      </c>
      <c r="B2238" s="71" t="s">
        <v>822</v>
      </c>
      <c r="C2238" s="70" t="s">
        <v>190</v>
      </c>
      <c r="D2238" s="70" t="s">
        <v>21</v>
      </c>
      <c r="E2238" s="78" t="s">
        <v>118</v>
      </c>
      <c r="F2238" s="73" t="s">
        <v>821</v>
      </c>
      <c r="G2238" s="70" t="s">
        <v>20</v>
      </c>
      <c r="H2238" s="108">
        <v>1674470</v>
      </c>
      <c r="I2238" s="108"/>
      <c r="J2238" s="108">
        <v>42780639</v>
      </c>
      <c r="K2238" s="108">
        <v>28522427</v>
      </c>
      <c r="L2238" s="108">
        <v>59194513</v>
      </c>
      <c r="M2238" s="108">
        <v>46934191</v>
      </c>
      <c r="N2238" s="108"/>
      <c r="O2238" s="108">
        <v>11549205</v>
      </c>
      <c r="P2238" s="108">
        <v>3801203</v>
      </c>
      <c r="Q2238" s="108">
        <v>-23821816</v>
      </c>
      <c r="R2238" s="108">
        <v>113698026.49122809</v>
      </c>
      <c r="S2238" s="108">
        <v>89876210.491228089</v>
      </c>
      <c r="T2238" s="108">
        <v>4447640</v>
      </c>
      <c r="U2238" s="201">
        <v>-1177.3374281751535</v>
      </c>
      <c r="V2238" s="108">
        <v>4737240.6625718251</v>
      </c>
      <c r="W2238" s="108">
        <v>-24847082</v>
      </c>
      <c r="X2238" s="39">
        <v>45379</v>
      </c>
      <c r="Y2238" s="10" t="s">
        <v>5444</v>
      </c>
    </row>
    <row r="2239" spans="1:25" ht="14.4">
      <c r="A2239" s="70">
        <v>2023</v>
      </c>
      <c r="B2239" s="71" t="s">
        <v>820</v>
      </c>
      <c r="C2239" s="70" t="s">
        <v>190</v>
      </c>
      <c r="D2239" s="70" t="s">
        <v>21</v>
      </c>
      <c r="E2239" s="78" t="s">
        <v>98</v>
      </c>
      <c r="F2239" s="73" t="s">
        <v>819</v>
      </c>
      <c r="G2239" s="70" t="s">
        <v>20</v>
      </c>
      <c r="H2239" s="108">
        <v>46408967</v>
      </c>
      <c r="I2239" s="108">
        <v>-4270188</v>
      </c>
      <c r="J2239" s="108">
        <v>97586205</v>
      </c>
      <c r="K2239" s="108">
        <v>370582768</v>
      </c>
      <c r="L2239" s="108">
        <v>151840408</v>
      </c>
      <c r="M2239" s="108">
        <v>115294624</v>
      </c>
      <c r="N2239" s="107"/>
      <c r="O2239" s="67">
        <v>60837113</v>
      </c>
      <c r="P2239" s="108">
        <v>7645717</v>
      </c>
      <c r="Q2239" s="108">
        <v>-76625050</v>
      </c>
      <c r="R2239" s="108">
        <v>338108435.92362976</v>
      </c>
      <c r="S2239" s="108">
        <v>261483385.92362976</v>
      </c>
      <c r="T2239" s="108">
        <v>10947719</v>
      </c>
      <c r="U2239" s="201"/>
      <c r="V2239" s="108">
        <v>9704628</v>
      </c>
      <c r="W2239" s="108">
        <v>-23042903</v>
      </c>
      <c r="X2239" s="32">
        <v>45376</v>
      </c>
      <c r="Y2239" s="10" t="s">
        <v>60</v>
      </c>
    </row>
    <row r="2240" spans="1:25" ht="14.4">
      <c r="A2240" s="70">
        <v>2023</v>
      </c>
      <c r="B2240" s="71" t="s">
        <v>818</v>
      </c>
      <c r="C2240" s="70" t="s">
        <v>190</v>
      </c>
      <c r="D2240" s="70" t="s">
        <v>21</v>
      </c>
      <c r="E2240" s="78" t="s">
        <v>98</v>
      </c>
      <c r="F2240" s="73" t="s">
        <v>817</v>
      </c>
      <c r="G2240" s="70" t="s">
        <v>20</v>
      </c>
      <c r="H2240" s="108">
        <v>26014450</v>
      </c>
      <c r="I2240" s="108"/>
      <c r="J2240" s="108">
        <v>129506382</v>
      </c>
      <c r="K2240" s="108">
        <v>268265287</v>
      </c>
      <c r="L2240" s="108">
        <v>174777723</v>
      </c>
      <c r="M2240" s="108">
        <v>134327358</v>
      </c>
      <c r="N2240" s="108">
        <v>32551401</v>
      </c>
      <c r="O2240" s="108"/>
      <c r="P2240" s="108">
        <v>4186683</v>
      </c>
      <c r="Q2240" s="108">
        <v>-87732000</v>
      </c>
      <c r="R2240" s="108">
        <v>397381121.24282342</v>
      </c>
      <c r="S2240" s="108">
        <v>309649121.24282342</v>
      </c>
      <c r="T2240" s="108">
        <v>14769022</v>
      </c>
      <c r="U2240" s="201"/>
      <c r="V2240" s="108">
        <v>3283503</v>
      </c>
      <c r="W2240" s="108">
        <v>-75262856</v>
      </c>
      <c r="X2240" s="32">
        <v>45322</v>
      </c>
      <c r="Y2240" s="10" t="s">
        <v>60</v>
      </c>
    </row>
    <row r="2241" spans="1:25" ht="14.4">
      <c r="A2241" s="95">
        <v>2023</v>
      </c>
      <c r="B2241" s="95" t="s">
        <v>5197</v>
      </c>
      <c r="C2241" s="95" t="s">
        <v>190</v>
      </c>
      <c r="D2241" s="95" t="s">
        <v>21</v>
      </c>
      <c r="E2241" s="96" t="s">
        <v>118</v>
      </c>
      <c r="F2241" s="96" t="s">
        <v>5691</v>
      </c>
      <c r="G2241" s="95" t="s">
        <v>20</v>
      </c>
      <c r="H2241" s="110">
        <v>1244669</v>
      </c>
      <c r="I2241" s="116"/>
      <c r="J2241" s="110">
        <v>1384898</v>
      </c>
      <c r="K2241" s="116"/>
      <c r="L2241" s="110">
        <v>2013191</v>
      </c>
      <c r="M2241" s="110">
        <v>2059566</v>
      </c>
      <c r="N2241" s="67"/>
      <c r="O2241" s="67">
        <v>2346004</v>
      </c>
      <c r="P2241" s="110">
        <v>295441</v>
      </c>
      <c r="Q2241" s="110">
        <v>-778520</v>
      </c>
      <c r="R2241" s="110">
        <v>3772825</v>
      </c>
      <c r="S2241" s="110">
        <v>2994305</v>
      </c>
      <c r="T2241" s="110">
        <v>118655</v>
      </c>
      <c r="U2241" s="198"/>
      <c r="V2241" s="109"/>
      <c r="W2241" s="110">
        <v>595103</v>
      </c>
      <c r="X2241" s="32">
        <v>45378</v>
      </c>
      <c r="Y2241" s="10" t="s">
        <v>5444</v>
      </c>
    </row>
    <row r="2242" spans="1:25" ht="14.4">
      <c r="A2242" s="95">
        <v>2023</v>
      </c>
      <c r="B2242" s="95" t="s">
        <v>5038</v>
      </c>
      <c r="C2242" s="95" t="s">
        <v>190</v>
      </c>
      <c r="D2242" s="95" t="s">
        <v>21</v>
      </c>
      <c r="E2242" s="96" t="s">
        <v>153</v>
      </c>
      <c r="F2242" s="96" t="s">
        <v>5692</v>
      </c>
      <c r="G2242" s="95" t="s">
        <v>20</v>
      </c>
      <c r="H2242" s="110">
        <v>708215</v>
      </c>
      <c r="I2242" s="110">
        <v>-15000</v>
      </c>
      <c r="J2242" s="110">
        <v>1067368</v>
      </c>
      <c r="K2242" s="116"/>
      <c r="L2242" s="110">
        <v>1469796</v>
      </c>
      <c r="M2242" s="110">
        <v>1232606</v>
      </c>
      <c r="N2242" s="67">
        <v>956429</v>
      </c>
      <c r="O2242" s="107"/>
      <c r="P2242" s="110">
        <v>93399</v>
      </c>
      <c r="Q2242" s="110">
        <v>-743123</v>
      </c>
      <c r="R2242" s="110">
        <v>3082431</v>
      </c>
      <c r="S2242" s="110">
        <v>2339308</v>
      </c>
      <c r="T2242" s="110">
        <v>102928</v>
      </c>
      <c r="U2242" s="198"/>
      <c r="V2242" s="109"/>
      <c r="W2242" s="110">
        <v>37783</v>
      </c>
      <c r="X2242" s="32">
        <v>45320</v>
      </c>
      <c r="Y2242" s="10" t="s">
        <v>60</v>
      </c>
    </row>
    <row r="2243" spans="1:25" ht="14.4">
      <c r="A2243" s="70">
        <v>2023</v>
      </c>
      <c r="B2243" s="70" t="s">
        <v>5412</v>
      </c>
      <c r="C2243" s="70" t="s">
        <v>190</v>
      </c>
      <c r="D2243" s="70" t="s">
        <v>21</v>
      </c>
      <c r="E2243" s="72" t="s">
        <v>65</v>
      </c>
      <c r="F2243" s="72" t="s">
        <v>5693</v>
      </c>
      <c r="G2243" s="70" t="s">
        <v>20</v>
      </c>
      <c r="H2243" s="108">
        <v>1617087</v>
      </c>
      <c r="I2243" s="108"/>
      <c r="J2243" s="108">
        <v>2817743</v>
      </c>
      <c r="K2243" s="108">
        <v>1358566</v>
      </c>
      <c r="L2243" s="108">
        <v>2932213</v>
      </c>
      <c r="M2243" s="108">
        <v>2971367</v>
      </c>
      <c r="N2243" s="67">
        <v>2219308</v>
      </c>
      <c r="O2243" s="67"/>
      <c r="P2243" s="108">
        <v>318507</v>
      </c>
      <c r="Q2243" s="108">
        <v>-1420790</v>
      </c>
      <c r="R2243" s="108">
        <v>6747404</v>
      </c>
      <c r="S2243" s="108">
        <v>5326614</v>
      </c>
      <c r="T2243" s="108">
        <v>220605</v>
      </c>
      <c r="U2243" s="201"/>
      <c r="V2243" s="108"/>
      <c r="W2243" s="108">
        <v>758879</v>
      </c>
      <c r="X2243" s="13">
        <v>45258</v>
      </c>
      <c r="Y2243" s="10" t="s">
        <v>60</v>
      </c>
    </row>
    <row r="2244" spans="1:25" ht="14.4">
      <c r="A2244" s="70">
        <v>2023</v>
      </c>
      <c r="B2244" s="71" t="s">
        <v>816</v>
      </c>
      <c r="C2244" s="70" t="s">
        <v>190</v>
      </c>
      <c r="D2244" s="70" t="s">
        <v>21</v>
      </c>
      <c r="E2244" s="72" t="s">
        <v>151</v>
      </c>
      <c r="F2244" s="73" t="s">
        <v>815</v>
      </c>
      <c r="G2244" s="70" t="s">
        <v>20</v>
      </c>
      <c r="H2244" s="108">
        <v>7297597</v>
      </c>
      <c r="I2244" s="108"/>
      <c r="J2244" s="108">
        <v>28574813</v>
      </c>
      <c r="K2244" s="108">
        <v>25629542</v>
      </c>
      <c r="L2244" s="108">
        <v>41112231</v>
      </c>
      <c r="M2244" s="108">
        <v>30741238</v>
      </c>
      <c r="N2244" s="108">
        <v>11021345</v>
      </c>
      <c r="O2244" s="108"/>
      <c r="P2244" s="108">
        <v>3959090</v>
      </c>
      <c r="Q2244" s="108">
        <v>-19910416</v>
      </c>
      <c r="R2244" s="108">
        <v>88450966.143194884</v>
      </c>
      <c r="S2244" s="108">
        <v>68540550.143194884</v>
      </c>
      <c r="T2244" s="108">
        <v>2943669</v>
      </c>
      <c r="U2244" s="201"/>
      <c r="V2244" s="108">
        <v>5983642</v>
      </c>
      <c r="W2244" s="108">
        <v>-16569955</v>
      </c>
      <c r="X2244" s="39">
        <v>45362</v>
      </c>
      <c r="Y2244" s="10" t="s">
        <v>115</v>
      </c>
    </row>
    <row r="2245" spans="1:25" ht="14.4">
      <c r="A2245" s="70">
        <v>2023</v>
      </c>
      <c r="B2245" s="70" t="s">
        <v>1828</v>
      </c>
      <c r="C2245" s="70" t="s">
        <v>53</v>
      </c>
      <c r="D2245" s="70" t="s">
        <v>21</v>
      </c>
      <c r="E2245" s="78" t="s">
        <v>63</v>
      </c>
      <c r="F2245" s="73">
        <v>50076</v>
      </c>
      <c r="G2245" s="70" t="s">
        <v>20</v>
      </c>
      <c r="H2245" s="108">
        <v>122760387</v>
      </c>
      <c r="I2245" s="108">
        <v>-5371264</v>
      </c>
      <c r="J2245" s="108">
        <v>72853504</v>
      </c>
      <c r="K2245" s="108">
        <v>92188140</v>
      </c>
      <c r="L2245" s="108">
        <v>169686503</v>
      </c>
      <c r="M2245" s="108">
        <v>99992258</v>
      </c>
      <c r="N2245" s="108"/>
      <c r="O2245" s="108">
        <v>121012398</v>
      </c>
      <c r="P2245" s="108">
        <v>13436625</v>
      </c>
      <c r="Q2245" s="108">
        <v>-62692810</v>
      </c>
      <c r="R2245" s="108">
        <v>279218516</v>
      </c>
      <c r="S2245" s="108">
        <v>216525706</v>
      </c>
      <c r="T2245" s="108">
        <v>10841912</v>
      </c>
      <c r="U2245" s="201">
        <v>5733812</v>
      </c>
      <c r="V2245" s="108">
        <v>33795393</v>
      </c>
      <c r="W2245" s="108">
        <v>-840095</v>
      </c>
      <c r="X2245" s="32">
        <v>45351</v>
      </c>
      <c r="Y2245" s="10" t="s">
        <v>60</v>
      </c>
    </row>
    <row r="2246" spans="1:25" ht="14.4">
      <c r="A2246" s="137">
        <v>2023</v>
      </c>
      <c r="B2246" s="141" t="s">
        <v>814</v>
      </c>
      <c r="C2246" s="137" t="s">
        <v>190</v>
      </c>
      <c r="D2246" s="137" t="s">
        <v>21</v>
      </c>
      <c r="E2246" s="137" t="s">
        <v>63</v>
      </c>
      <c r="F2246" s="87" t="s">
        <v>813</v>
      </c>
      <c r="G2246" s="137" t="s">
        <v>20</v>
      </c>
      <c r="H2246" s="138">
        <v>71188914</v>
      </c>
      <c r="I2246" s="138">
        <v>-4100000</v>
      </c>
      <c r="J2246" s="138">
        <v>311916808</v>
      </c>
      <c r="K2246" s="138">
        <v>214720841</v>
      </c>
      <c r="L2246" s="138">
        <v>418763159</v>
      </c>
      <c r="M2246" s="138">
        <v>356470001</v>
      </c>
      <c r="N2246" s="138"/>
      <c r="O2246" s="142">
        <v>109459541</v>
      </c>
      <c r="P2246" s="138">
        <v>16180669</v>
      </c>
      <c r="Q2246" s="138">
        <v>-258065832</v>
      </c>
      <c r="R2246" s="138">
        <v>1154067391.9298248</v>
      </c>
      <c r="S2246" s="138">
        <v>896001559.92982471</v>
      </c>
      <c r="T2246" s="138">
        <v>39852334</v>
      </c>
      <c r="U2246" s="201">
        <v>-10088.628690311074</v>
      </c>
      <c r="V2246" s="138">
        <v>18692944.37130969</v>
      </c>
      <c r="W2246" s="108">
        <v>-185533709</v>
      </c>
      <c r="X2246" s="140">
        <v>45380</v>
      </c>
      <c r="Y2246" s="132" t="s">
        <v>60</v>
      </c>
    </row>
    <row r="2247" spans="1:25" ht="14.4">
      <c r="A2247" s="70">
        <v>2023</v>
      </c>
      <c r="B2247" s="70" t="s">
        <v>1827</v>
      </c>
      <c r="C2247" s="70" t="s">
        <v>53</v>
      </c>
      <c r="D2247" s="70" t="s">
        <v>21</v>
      </c>
      <c r="E2247" s="78" t="s">
        <v>48</v>
      </c>
      <c r="F2247" s="73">
        <v>50258</v>
      </c>
      <c r="G2247" s="70" t="s">
        <v>20</v>
      </c>
      <c r="H2247" s="108">
        <v>37755131</v>
      </c>
      <c r="I2247" s="108">
        <v>-6190217</v>
      </c>
      <c r="J2247" s="108">
        <v>111660357</v>
      </c>
      <c r="K2247" s="108">
        <v>63800792</v>
      </c>
      <c r="L2247" s="108">
        <v>263588436</v>
      </c>
      <c r="M2247" s="108">
        <v>132108467</v>
      </c>
      <c r="N2247" s="108"/>
      <c r="O2247" s="108">
        <v>47047302</v>
      </c>
      <c r="P2247" s="108">
        <v>21848418</v>
      </c>
      <c r="Q2247" s="108">
        <v>-216818403</v>
      </c>
      <c r="R2247" s="108">
        <v>603637222</v>
      </c>
      <c r="S2247" s="108">
        <v>386818819</v>
      </c>
      <c r="T2247" s="108">
        <v>20400714</v>
      </c>
      <c r="U2247" s="201">
        <v>9315776</v>
      </c>
      <c r="V2247" s="108">
        <v>14546379</v>
      </c>
      <c r="W2247" s="108">
        <v>3856414</v>
      </c>
      <c r="X2247" s="13">
        <v>45309</v>
      </c>
      <c r="Y2247" s="10" t="s">
        <v>60</v>
      </c>
    </row>
    <row r="2248" spans="1:25" ht="14.4">
      <c r="A2248" s="70">
        <v>2023</v>
      </c>
      <c r="B2248" s="71" t="s">
        <v>43</v>
      </c>
      <c r="C2248" s="70" t="s">
        <v>55</v>
      </c>
      <c r="D2248" s="70" t="s">
        <v>21</v>
      </c>
      <c r="E2248" s="72" t="s">
        <v>48</v>
      </c>
      <c r="F2248" s="73" t="s">
        <v>57</v>
      </c>
      <c r="G2248" s="70" t="s">
        <v>20</v>
      </c>
      <c r="H2248" s="108">
        <v>92091125</v>
      </c>
      <c r="I2248" s="108">
        <v>-122954929</v>
      </c>
      <c r="J2248" s="108">
        <v>184586389</v>
      </c>
      <c r="K2248" s="108">
        <v>37629148</v>
      </c>
      <c r="L2248" s="108">
        <v>483085177</v>
      </c>
      <c r="M2248" s="108">
        <v>299094953</v>
      </c>
      <c r="N2248" s="108">
        <v>19634971</v>
      </c>
      <c r="O2248" s="108">
        <v>165058486</v>
      </c>
      <c r="P2248" s="108">
        <v>12480976</v>
      </c>
      <c r="Q2248" s="108">
        <v>-299915874</v>
      </c>
      <c r="R2248" s="108">
        <v>1149030238</v>
      </c>
      <c r="S2248" s="108">
        <v>849114364</v>
      </c>
      <c r="T2248" s="108">
        <v>36867679</v>
      </c>
      <c r="U2248" s="201">
        <v>98156000</v>
      </c>
      <c r="V2248" s="108">
        <v>106278000</v>
      </c>
      <c r="W2248" s="108">
        <v>88077911</v>
      </c>
      <c r="X2248" s="32">
        <v>45378</v>
      </c>
      <c r="Y2248" s="10" t="s">
        <v>60</v>
      </c>
    </row>
    <row r="2249" spans="1:25" ht="14.4">
      <c r="A2249" s="70">
        <v>2023</v>
      </c>
      <c r="B2249" s="71" t="s">
        <v>812</v>
      </c>
      <c r="C2249" s="70" t="s">
        <v>190</v>
      </c>
      <c r="D2249" s="70" t="s">
        <v>21</v>
      </c>
      <c r="E2249" s="78" t="s">
        <v>48</v>
      </c>
      <c r="F2249" s="73" t="s">
        <v>811</v>
      </c>
      <c r="G2249" s="70" t="s">
        <v>20</v>
      </c>
      <c r="H2249" s="108">
        <v>14887530</v>
      </c>
      <c r="I2249" s="108">
        <v>-472039</v>
      </c>
      <c r="J2249" s="108">
        <v>43062492</v>
      </c>
      <c r="K2249" s="108">
        <v>12070239</v>
      </c>
      <c r="L2249" s="108">
        <v>58965977</v>
      </c>
      <c r="M2249" s="108">
        <v>44326210</v>
      </c>
      <c r="N2249" s="107"/>
      <c r="O2249" s="108">
        <v>16222482</v>
      </c>
      <c r="P2249" s="108">
        <v>11297875</v>
      </c>
      <c r="Q2249" s="108">
        <v>-39989867</v>
      </c>
      <c r="R2249" s="108">
        <v>150016717</v>
      </c>
      <c r="S2249" s="108">
        <v>110026850</v>
      </c>
      <c r="T2249" s="108">
        <v>2453868</v>
      </c>
      <c r="U2249" s="201">
        <v>4675501</v>
      </c>
      <c r="V2249" s="108">
        <v>4792641</v>
      </c>
      <c r="W2249" s="108">
        <v>-13111624</v>
      </c>
      <c r="X2249" s="39">
        <v>45369</v>
      </c>
      <c r="Y2249" s="10" t="s">
        <v>60</v>
      </c>
    </row>
    <row r="2250" spans="1:25" ht="14.4">
      <c r="A2250" s="95">
        <v>2023</v>
      </c>
      <c r="B2250" s="86" t="s">
        <v>140</v>
      </c>
      <c r="C2250" s="95" t="s">
        <v>54</v>
      </c>
      <c r="D2250" s="95" t="s">
        <v>21</v>
      </c>
      <c r="E2250" s="96" t="s">
        <v>48</v>
      </c>
      <c r="F2250" s="99">
        <v>99044</v>
      </c>
      <c r="G2250" s="95" t="s">
        <v>20</v>
      </c>
      <c r="H2250" s="109">
        <v>3282912</v>
      </c>
      <c r="I2250" s="109"/>
      <c r="J2250" s="109">
        <v>9296004</v>
      </c>
      <c r="K2250" s="109">
        <v>18389135</v>
      </c>
      <c r="L2250" s="109">
        <v>31132502</v>
      </c>
      <c r="M2250" s="109">
        <v>9950385</v>
      </c>
      <c r="N2250" s="67">
        <v>500</v>
      </c>
      <c r="O2250" s="109">
        <v>8552763</v>
      </c>
      <c r="P2250" s="109">
        <v>7278883</v>
      </c>
      <c r="Q2250" s="109">
        <v>-1052652</v>
      </c>
      <c r="R2250" s="109">
        <v>4513945.1114922818</v>
      </c>
      <c r="S2250" s="109">
        <v>3461293.1114922818</v>
      </c>
      <c r="T2250" s="109">
        <v>229603</v>
      </c>
      <c r="U2250" s="198">
        <v>521590</v>
      </c>
      <c r="V2250" s="109">
        <v>611837</v>
      </c>
      <c r="W2250" s="169">
        <v>2897191</v>
      </c>
      <c r="X2250" s="32">
        <v>45307</v>
      </c>
      <c r="Y2250" s="10" t="s">
        <v>60</v>
      </c>
    </row>
    <row r="2251" spans="1:25" ht="14.4">
      <c r="A2251" s="137">
        <v>2023</v>
      </c>
      <c r="B2251" s="141" t="s">
        <v>810</v>
      </c>
      <c r="C2251" s="137" t="s">
        <v>190</v>
      </c>
      <c r="D2251" s="137" t="s">
        <v>21</v>
      </c>
      <c r="E2251" s="137" t="s">
        <v>48</v>
      </c>
      <c r="F2251" s="87" t="s">
        <v>809</v>
      </c>
      <c r="G2251" s="137" t="s">
        <v>20</v>
      </c>
      <c r="H2251" s="138">
        <v>75204973</v>
      </c>
      <c r="I2251" s="138"/>
      <c r="J2251" s="138">
        <v>232752035</v>
      </c>
      <c r="K2251" s="138">
        <v>495994261</v>
      </c>
      <c r="L2251" s="138">
        <v>341443124</v>
      </c>
      <c r="M2251" s="138">
        <v>288396683</v>
      </c>
      <c r="N2251" s="138"/>
      <c r="O2251" s="142">
        <v>145164060</v>
      </c>
      <c r="P2251" s="138">
        <v>39608807</v>
      </c>
      <c r="Q2251" s="138">
        <v>-180216332</v>
      </c>
      <c r="R2251" s="138">
        <v>809142126</v>
      </c>
      <c r="S2251" s="138">
        <v>628925794</v>
      </c>
      <c r="T2251" s="138">
        <v>27413293</v>
      </c>
      <c r="U2251" s="201">
        <v>63700</v>
      </c>
      <c r="V2251" s="138">
        <v>79704592</v>
      </c>
      <c r="W2251" s="108">
        <v>-148914158</v>
      </c>
      <c r="X2251" s="158">
        <v>45377</v>
      </c>
      <c r="Y2251" s="132" t="s">
        <v>5444</v>
      </c>
    </row>
    <row r="2252" spans="1:25" ht="14.4">
      <c r="A2252" s="95">
        <v>2023</v>
      </c>
      <c r="B2252" s="86" t="s">
        <v>808</v>
      </c>
      <c r="C2252" s="95" t="s">
        <v>190</v>
      </c>
      <c r="D2252" s="95" t="s">
        <v>21</v>
      </c>
      <c r="E2252" s="101" t="s">
        <v>28</v>
      </c>
      <c r="F2252" s="99" t="s">
        <v>807</v>
      </c>
      <c r="G2252" s="95" t="s">
        <v>20</v>
      </c>
      <c r="H2252" s="109">
        <v>26452091</v>
      </c>
      <c r="I2252" s="109"/>
      <c r="J2252" s="109">
        <v>91782375</v>
      </c>
      <c r="K2252" s="109">
        <v>36123422</v>
      </c>
      <c r="L2252" s="109">
        <v>125262113</v>
      </c>
      <c r="M2252" s="109">
        <v>107434255</v>
      </c>
      <c r="N2252" s="108">
        <v>50292124</v>
      </c>
      <c r="O2252" s="108"/>
      <c r="P2252" s="109">
        <v>9724970</v>
      </c>
      <c r="Q2252" s="109">
        <v>-52192379</v>
      </c>
      <c r="R2252" s="109">
        <v>235079817</v>
      </c>
      <c r="S2252" s="109">
        <v>182887438</v>
      </c>
      <c r="T2252" s="109">
        <v>8854886</v>
      </c>
      <c r="U2252" s="198"/>
      <c r="V2252" s="109">
        <v>14736806</v>
      </c>
      <c r="W2252" s="110">
        <v>-43296197</v>
      </c>
      <c r="X2252" s="32">
        <v>45379</v>
      </c>
      <c r="Y2252" s="10" t="s">
        <v>115</v>
      </c>
    </row>
    <row r="2253" spans="1:25" ht="14.4">
      <c r="A2253" s="70">
        <v>2023</v>
      </c>
      <c r="B2253" s="71" t="s">
        <v>806</v>
      </c>
      <c r="C2253" s="70" t="s">
        <v>190</v>
      </c>
      <c r="D2253" s="70" t="s">
        <v>21</v>
      </c>
      <c r="E2253" s="72" t="s">
        <v>52</v>
      </c>
      <c r="F2253" s="73" t="s">
        <v>805</v>
      </c>
      <c r="G2253" s="70" t="s">
        <v>20</v>
      </c>
      <c r="H2253" s="108">
        <v>37299167</v>
      </c>
      <c r="I2253" s="108">
        <v>-755537</v>
      </c>
      <c r="J2253" s="108">
        <v>169477728</v>
      </c>
      <c r="K2253" s="108">
        <v>400486971</v>
      </c>
      <c r="L2253" s="108">
        <v>294400421</v>
      </c>
      <c r="M2253" s="108">
        <v>200663314</v>
      </c>
      <c r="N2253" s="108">
        <v>81235281</v>
      </c>
      <c r="O2253" s="67"/>
      <c r="P2253" s="108">
        <v>42443819</v>
      </c>
      <c r="Q2253" s="108">
        <v>-142560000</v>
      </c>
      <c r="R2253" s="108">
        <v>631784405.60621428</v>
      </c>
      <c r="S2253" s="108">
        <v>489224405.60621423</v>
      </c>
      <c r="T2253" s="108">
        <v>24421165</v>
      </c>
      <c r="U2253" s="201"/>
      <c r="V2253" s="108">
        <v>24177860</v>
      </c>
      <c r="W2253" s="108">
        <v>-106015321</v>
      </c>
      <c r="X2253" s="13">
        <v>45273</v>
      </c>
      <c r="Y2253" s="10" t="s">
        <v>115</v>
      </c>
    </row>
    <row r="2254" spans="1:25" ht="14.4">
      <c r="A2254" s="70">
        <v>2023</v>
      </c>
      <c r="B2254" s="71" t="s">
        <v>804</v>
      </c>
      <c r="C2254" s="70" t="s">
        <v>190</v>
      </c>
      <c r="D2254" s="70" t="s">
        <v>21</v>
      </c>
      <c r="E2254" s="72" t="s">
        <v>118</v>
      </c>
      <c r="F2254" s="73" t="s">
        <v>803</v>
      </c>
      <c r="G2254" s="70" t="s">
        <v>20</v>
      </c>
      <c r="H2254" s="108">
        <v>1775397</v>
      </c>
      <c r="I2254" s="108"/>
      <c r="J2254" s="108">
        <v>22940152</v>
      </c>
      <c r="K2254" s="108">
        <v>13871601</v>
      </c>
      <c r="L2254" s="108">
        <v>25604894</v>
      </c>
      <c r="M2254" s="108">
        <v>22668962</v>
      </c>
      <c r="N2254" s="67"/>
      <c r="O2254" s="67">
        <v>1749805</v>
      </c>
      <c r="P2254" s="108">
        <v>2100545</v>
      </c>
      <c r="Q2254" s="108">
        <v>-13276329</v>
      </c>
      <c r="R2254" s="108">
        <v>57556430.569254622</v>
      </c>
      <c r="S2254" s="108">
        <v>44280101.569254622</v>
      </c>
      <c r="T2254" s="108">
        <v>2240153</v>
      </c>
      <c r="U2254" s="201"/>
      <c r="V2254" s="108"/>
      <c r="W2254" s="108">
        <v>-13952832</v>
      </c>
      <c r="X2254" s="32">
        <v>45351</v>
      </c>
      <c r="Y2254" s="10" t="s">
        <v>5444</v>
      </c>
    </row>
    <row r="2255" spans="1:25" ht="14.4">
      <c r="A2255" s="70">
        <v>2023</v>
      </c>
      <c r="B2255" s="71" t="s">
        <v>802</v>
      </c>
      <c r="C2255" s="70" t="s">
        <v>190</v>
      </c>
      <c r="D2255" s="70" t="s">
        <v>21</v>
      </c>
      <c r="E2255" s="72" t="s">
        <v>68</v>
      </c>
      <c r="F2255" s="73" t="s">
        <v>801</v>
      </c>
      <c r="G2255" s="70" t="s">
        <v>20</v>
      </c>
      <c r="H2255" s="108">
        <v>4890137</v>
      </c>
      <c r="I2255" s="108">
        <v>-500000</v>
      </c>
      <c r="J2255" s="108">
        <v>11952856</v>
      </c>
      <c r="K2255" s="108">
        <v>18267</v>
      </c>
      <c r="L2255" s="108">
        <v>14041546</v>
      </c>
      <c r="M2255" s="108">
        <v>13321574</v>
      </c>
      <c r="N2255" s="67">
        <v>7164654</v>
      </c>
      <c r="O2255" s="108"/>
      <c r="P2255" s="108">
        <v>2156934</v>
      </c>
      <c r="Q2255" s="108">
        <v>-7644340</v>
      </c>
      <c r="R2255" s="108">
        <v>34101214</v>
      </c>
      <c r="S2255" s="108">
        <v>26456874</v>
      </c>
      <c r="T2255" s="108">
        <v>1159718</v>
      </c>
      <c r="U2255" s="201"/>
      <c r="V2255" s="108"/>
      <c r="W2255" s="108">
        <v>1308531</v>
      </c>
      <c r="X2255" s="39">
        <v>45372</v>
      </c>
      <c r="Y2255" s="10" t="s">
        <v>60</v>
      </c>
    </row>
    <row r="2256" spans="1:25" ht="14.4">
      <c r="A2256" s="70">
        <v>2023</v>
      </c>
      <c r="B2256" s="71" t="s">
        <v>1663</v>
      </c>
      <c r="C2256" s="70" t="s">
        <v>55</v>
      </c>
      <c r="D2256" s="70" t="s">
        <v>21</v>
      </c>
      <c r="E2256" s="72" t="s">
        <v>68</v>
      </c>
      <c r="F2256" s="73" t="s">
        <v>57</v>
      </c>
      <c r="G2256" s="70" t="s">
        <v>20</v>
      </c>
      <c r="H2256" s="108">
        <v>36214117</v>
      </c>
      <c r="I2256" s="108">
        <v>-11808735</v>
      </c>
      <c r="J2256" s="108">
        <v>88498159</v>
      </c>
      <c r="K2256" s="108">
        <v>39516253</v>
      </c>
      <c r="L2256" s="108">
        <v>261920434</v>
      </c>
      <c r="M2256" s="108">
        <v>85009123</v>
      </c>
      <c r="N2256" s="107"/>
      <c r="O2256" s="67">
        <v>41760618</v>
      </c>
      <c r="P2256" s="108">
        <v>4849460</v>
      </c>
      <c r="Q2256" s="108">
        <v>-236353737</v>
      </c>
      <c r="R2256" s="108">
        <v>681474229</v>
      </c>
      <c r="S2256" s="108">
        <v>445120492</v>
      </c>
      <c r="T2256" s="108">
        <v>26944970</v>
      </c>
      <c r="U2256" s="201">
        <v>37133434</v>
      </c>
      <c r="V2256" s="108">
        <v>51737621</v>
      </c>
      <c r="W2256" s="108">
        <v>-110351534</v>
      </c>
      <c r="X2256" s="32">
        <v>45309</v>
      </c>
      <c r="Y2256" s="10"/>
    </row>
    <row r="2257" spans="1:25" ht="14.4">
      <c r="A2257" s="70">
        <v>2023</v>
      </c>
      <c r="B2257" s="71" t="s">
        <v>800</v>
      </c>
      <c r="C2257" s="70" t="s">
        <v>190</v>
      </c>
      <c r="D2257" s="70" t="s">
        <v>21</v>
      </c>
      <c r="E2257" s="78" t="s">
        <v>68</v>
      </c>
      <c r="F2257" s="73" t="s">
        <v>799</v>
      </c>
      <c r="G2257" s="70" t="s">
        <v>20</v>
      </c>
      <c r="H2257" s="108">
        <v>10433073</v>
      </c>
      <c r="I2257" s="108"/>
      <c r="J2257" s="108">
        <v>21377617</v>
      </c>
      <c r="K2257" s="108">
        <v>615550</v>
      </c>
      <c r="L2257" s="108">
        <v>36880785</v>
      </c>
      <c r="M2257" s="108">
        <v>22783170</v>
      </c>
      <c r="N2257" s="67"/>
      <c r="O2257" s="108">
        <v>5268390</v>
      </c>
      <c r="P2257" s="108">
        <v>3208264</v>
      </c>
      <c r="Q2257" s="108">
        <v>-15531577</v>
      </c>
      <c r="R2257" s="108">
        <v>58968116</v>
      </c>
      <c r="S2257" s="108">
        <v>43436539</v>
      </c>
      <c r="T2257" s="108">
        <v>2495310</v>
      </c>
      <c r="U2257" s="201"/>
      <c r="V2257" s="108"/>
      <c r="W2257" s="108">
        <v>-66119</v>
      </c>
      <c r="X2257" s="32">
        <v>45264</v>
      </c>
      <c r="Y2257" s="10" t="s">
        <v>5444</v>
      </c>
    </row>
    <row r="2258" spans="1:25" ht="14.4">
      <c r="A2258" s="137">
        <v>2023</v>
      </c>
      <c r="B2258" s="141" t="s">
        <v>798</v>
      </c>
      <c r="C2258" s="137" t="s">
        <v>190</v>
      </c>
      <c r="D2258" s="137" t="s">
        <v>21</v>
      </c>
      <c r="E2258" s="137" t="s">
        <v>68</v>
      </c>
      <c r="F2258" s="87" t="s">
        <v>797</v>
      </c>
      <c r="G2258" s="137" t="s">
        <v>20</v>
      </c>
      <c r="H2258" s="138">
        <v>5020799</v>
      </c>
      <c r="I2258" s="138">
        <v>-5000</v>
      </c>
      <c r="J2258" s="138">
        <v>46112567</v>
      </c>
      <c r="K2258" s="138">
        <v>46425004</v>
      </c>
      <c r="L2258" s="138">
        <v>58116353</v>
      </c>
      <c r="M2258" s="138">
        <v>48335524</v>
      </c>
      <c r="N2258" s="138"/>
      <c r="O2258" s="138">
        <v>8538854</v>
      </c>
      <c r="P2258" s="138">
        <v>3836716</v>
      </c>
      <c r="Q2258" s="138">
        <v>-36175956</v>
      </c>
      <c r="R2258" s="138">
        <v>158297608</v>
      </c>
      <c r="S2258" s="138">
        <v>122121652</v>
      </c>
      <c r="T2258" s="138">
        <v>5082227</v>
      </c>
      <c r="U2258" s="201"/>
      <c r="V2258" s="138">
        <v>4519425</v>
      </c>
      <c r="W2258" s="108">
        <v>-31436261</v>
      </c>
      <c r="X2258" s="140">
        <v>45281</v>
      </c>
      <c r="Y2258" s="126"/>
    </row>
    <row r="2259" spans="1:25" ht="14.4">
      <c r="A2259" s="70">
        <v>2023</v>
      </c>
      <c r="B2259" s="70" t="s">
        <v>5524</v>
      </c>
      <c r="C2259" s="70" t="s">
        <v>190</v>
      </c>
      <c r="D2259" s="70" t="s">
        <v>21</v>
      </c>
      <c r="E2259" s="88" t="s">
        <v>76</v>
      </c>
      <c r="F2259" s="73" t="s">
        <v>5525</v>
      </c>
      <c r="G2259" s="70" t="s">
        <v>20</v>
      </c>
      <c r="H2259" s="108">
        <v>1561339</v>
      </c>
      <c r="I2259" s="108">
        <v>-50000</v>
      </c>
      <c r="J2259" s="108">
        <v>4175558</v>
      </c>
      <c r="K2259" s="108">
        <v>2550185</v>
      </c>
      <c r="L2259" s="108">
        <v>8046595</v>
      </c>
      <c r="M2259" s="108">
        <v>3524795</v>
      </c>
      <c r="N2259" s="108">
        <v>2038881</v>
      </c>
      <c r="O2259" s="108"/>
      <c r="P2259" s="108">
        <v>804873</v>
      </c>
      <c r="Q2259" s="108">
        <v>-5147000</v>
      </c>
      <c r="R2259" s="108">
        <v>22592480</v>
      </c>
      <c r="S2259" s="108">
        <v>17445480</v>
      </c>
      <c r="T2259" s="108">
        <v>827712</v>
      </c>
      <c r="U2259" s="201"/>
      <c r="V2259" s="108">
        <v>10700</v>
      </c>
      <c r="W2259" s="108">
        <v>-3478092</v>
      </c>
      <c r="X2259" s="32">
        <v>45324</v>
      </c>
      <c r="Y2259" s="10" t="s">
        <v>5444</v>
      </c>
    </row>
    <row r="2260" spans="1:25" ht="14.4">
      <c r="A2260" s="70">
        <v>2023</v>
      </c>
      <c r="B2260" s="71" t="s">
        <v>796</v>
      </c>
      <c r="C2260" s="70" t="s">
        <v>190</v>
      </c>
      <c r="D2260" s="70" t="s">
        <v>21</v>
      </c>
      <c r="E2260" s="72" t="s">
        <v>29</v>
      </c>
      <c r="F2260" s="73" t="s">
        <v>795</v>
      </c>
      <c r="G2260" s="70" t="s">
        <v>20</v>
      </c>
      <c r="H2260" s="108">
        <v>39976409</v>
      </c>
      <c r="I2260" s="108">
        <v>-114422</v>
      </c>
      <c r="J2260" s="108">
        <v>153624519</v>
      </c>
      <c r="K2260" s="108">
        <v>319439369</v>
      </c>
      <c r="L2260" s="108">
        <v>210328514</v>
      </c>
      <c r="M2260" s="108">
        <v>174395965</v>
      </c>
      <c r="N2260" s="108"/>
      <c r="O2260" s="112">
        <v>77297904</v>
      </c>
      <c r="P2260" s="108">
        <v>16961386</v>
      </c>
      <c r="Q2260" s="108">
        <v>-124619117</v>
      </c>
      <c r="R2260" s="108">
        <v>572625734</v>
      </c>
      <c r="S2260" s="108">
        <v>448006617</v>
      </c>
      <c r="T2260" s="108">
        <v>19106646</v>
      </c>
      <c r="U2260" s="201">
        <v>3130656</v>
      </c>
      <c r="V2260" s="108">
        <v>22643668</v>
      </c>
      <c r="W2260" s="108">
        <v>-148903876</v>
      </c>
      <c r="X2260" s="32">
        <v>45379</v>
      </c>
      <c r="Y2260" s="30"/>
    </row>
    <row r="2261" spans="1:25" ht="14.4">
      <c r="A2261" s="95">
        <v>2023</v>
      </c>
      <c r="B2261" s="95" t="s">
        <v>5224</v>
      </c>
      <c r="C2261" s="95" t="s">
        <v>190</v>
      </c>
      <c r="D2261" s="95" t="s">
        <v>21</v>
      </c>
      <c r="E2261" s="96" t="s">
        <v>109</v>
      </c>
      <c r="F2261" s="96" t="s">
        <v>5694</v>
      </c>
      <c r="G2261" s="95" t="s">
        <v>20</v>
      </c>
      <c r="H2261" s="110">
        <v>2178286</v>
      </c>
      <c r="I2261" s="116"/>
      <c r="J2261" s="110">
        <v>3684475</v>
      </c>
      <c r="K2261" s="110">
        <v>4065</v>
      </c>
      <c r="L2261" s="110">
        <v>4307822</v>
      </c>
      <c r="M2261" s="110">
        <v>4447356</v>
      </c>
      <c r="N2261" s="67"/>
      <c r="O2261" s="67">
        <v>3170259</v>
      </c>
      <c r="P2261" s="110">
        <v>364654</v>
      </c>
      <c r="Q2261" s="110">
        <v>-2271528</v>
      </c>
      <c r="R2261" s="110">
        <v>10079149</v>
      </c>
      <c r="S2261" s="110">
        <v>7807621</v>
      </c>
      <c r="T2261" s="110">
        <v>353771</v>
      </c>
      <c r="U2261" s="198"/>
      <c r="V2261" s="109">
        <v>513865</v>
      </c>
      <c r="W2261" s="110">
        <v>159449</v>
      </c>
      <c r="X2261" s="32">
        <v>45369</v>
      </c>
      <c r="Y2261" s="10" t="s">
        <v>5444</v>
      </c>
    </row>
    <row r="2262" spans="1:25" ht="14.4">
      <c r="A2262" s="70">
        <v>2023</v>
      </c>
      <c r="B2262" s="71" t="s">
        <v>794</v>
      </c>
      <c r="C2262" s="70" t="s">
        <v>190</v>
      </c>
      <c r="D2262" s="70" t="s">
        <v>21</v>
      </c>
      <c r="E2262" s="72" t="s">
        <v>109</v>
      </c>
      <c r="F2262" s="73" t="s">
        <v>793</v>
      </c>
      <c r="G2262" s="70" t="s">
        <v>20</v>
      </c>
      <c r="H2262" s="108">
        <v>2202397</v>
      </c>
      <c r="I2262" s="108">
        <v>-1457001</v>
      </c>
      <c r="J2262" s="108">
        <v>5548053</v>
      </c>
      <c r="K2262" s="108">
        <v>4036929</v>
      </c>
      <c r="L2262" s="108">
        <v>33974703</v>
      </c>
      <c r="M2262" s="108">
        <v>6823213</v>
      </c>
      <c r="N2262" s="107"/>
      <c r="O2262" s="67">
        <v>2802987</v>
      </c>
      <c r="P2262" s="108">
        <v>1014387</v>
      </c>
      <c r="Q2262" s="108">
        <v>-19890028</v>
      </c>
      <c r="R2262" s="108">
        <v>88094465</v>
      </c>
      <c r="S2262" s="108">
        <v>68204437</v>
      </c>
      <c r="T2262" s="108">
        <v>2856104</v>
      </c>
      <c r="U2262" s="201"/>
      <c r="V2262" s="108">
        <v>495494</v>
      </c>
      <c r="W2262" s="108">
        <v>-11709973</v>
      </c>
      <c r="X2262" s="34">
        <v>45356</v>
      </c>
      <c r="Y2262" s="10" t="s">
        <v>60</v>
      </c>
    </row>
    <row r="2263" spans="1:25" ht="14.4">
      <c r="A2263" s="70">
        <v>2023</v>
      </c>
      <c r="B2263" s="70" t="s">
        <v>1824</v>
      </c>
      <c r="C2263" s="70" t="s">
        <v>53</v>
      </c>
      <c r="D2263" s="70" t="s">
        <v>21</v>
      </c>
      <c r="E2263" s="78" t="s">
        <v>29</v>
      </c>
      <c r="F2263" s="73">
        <v>50916</v>
      </c>
      <c r="G2263" s="70" t="s">
        <v>20</v>
      </c>
      <c r="H2263" s="108">
        <v>65061326</v>
      </c>
      <c r="I2263" s="108">
        <v>-10555010</v>
      </c>
      <c r="J2263" s="108">
        <v>66005368</v>
      </c>
      <c r="K2263" s="108">
        <v>68973336</v>
      </c>
      <c r="L2263" s="108">
        <v>93668047</v>
      </c>
      <c r="M2263" s="108">
        <v>79620841</v>
      </c>
      <c r="N2263" s="107"/>
      <c r="O2263" s="67">
        <v>60712877</v>
      </c>
      <c r="P2263" s="108">
        <v>6542516</v>
      </c>
      <c r="Q2263" s="108">
        <v>-109719460</v>
      </c>
      <c r="R2263" s="108">
        <v>354900827</v>
      </c>
      <c r="S2263" s="108">
        <v>245181367</v>
      </c>
      <c r="T2263" s="108">
        <v>10255434</v>
      </c>
      <c r="U2263" s="201">
        <v>3266425</v>
      </c>
      <c r="V2263" s="108">
        <v>6834992</v>
      </c>
      <c r="W2263" s="108">
        <v>-12146942</v>
      </c>
      <c r="X2263" s="39">
        <v>45338</v>
      </c>
      <c r="Y2263" s="10" t="s">
        <v>5444</v>
      </c>
    </row>
    <row r="2264" spans="1:25" ht="14.4">
      <c r="A2264" s="137">
        <v>2023</v>
      </c>
      <c r="B2264" s="141" t="s">
        <v>792</v>
      </c>
      <c r="C2264" s="137" t="s">
        <v>190</v>
      </c>
      <c r="D2264" s="137" t="s">
        <v>21</v>
      </c>
      <c r="E2264" s="137" t="s">
        <v>29</v>
      </c>
      <c r="F2264" s="87" t="s">
        <v>791</v>
      </c>
      <c r="G2264" s="137" t="s">
        <v>20</v>
      </c>
      <c r="H2264" s="138">
        <v>22317787</v>
      </c>
      <c r="I2264" s="138"/>
      <c r="J2264" s="138">
        <v>80199512</v>
      </c>
      <c r="K2264" s="138">
        <v>79189699</v>
      </c>
      <c r="L2264" s="138">
        <v>104466863</v>
      </c>
      <c r="M2264" s="138">
        <v>91459391</v>
      </c>
      <c r="N2264" s="142"/>
      <c r="O2264" s="142">
        <v>38556307</v>
      </c>
      <c r="P2264" s="138">
        <v>7219421</v>
      </c>
      <c r="Q2264" s="138">
        <v>-58675127</v>
      </c>
      <c r="R2264" s="138">
        <v>267668422.22065666</v>
      </c>
      <c r="S2264" s="138">
        <v>208993295.22065666</v>
      </c>
      <c r="T2264" s="138">
        <v>8393450</v>
      </c>
      <c r="U2264" s="201"/>
      <c r="V2264" s="138">
        <v>14811432</v>
      </c>
      <c r="W2264" s="108">
        <v>-56881508</v>
      </c>
      <c r="X2264" s="150">
        <v>45299</v>
      </c>
      <c r="Y2264" s="132" t="s">
        <v>60</v>
      </c>
    </row>
    <row r="2265" spans="1:25" ht="14.4">
      <c r="A2265" s="70">
        <v>2023</v>
      </c>
      <c r="B2265" s="71" t="s">
        <v>790</v>
      </c>
      <c r="C2265" s="70" t="s">
        <v>190</v>
      </c>
      <c r="D2265" s="70" t="s">
        <v>21</v>
      </c>
      <c r="E2265" s="78" t="s">
        <v>34</v>
      </c>
      <c r="F2265" s="73" t="s">
        <v>789</v>
      </c>
      <c r="G2265" s="70" t="s">
        <v>20</v>
      </c>
      <c r="H2265" s="108">
        <v>15731111</v>
      </c>
      <c r="I2265" s="108">
        <v>-700000</v>
      </c>
      <c r="J2265" s="108">
        <v>84196712</v>
      </c>
      <c r="K2265" s="108">
        <v>61963660</v>
      </c>
      <c r="L2265" s="108">
        <v>107955245</v>
      </c>
      <c r="M2265" s="108">
        <v>101410873</v>
      </c>
      <c r="N2265" s="108"/>
      <c r="O2265" s="67">
        <v>35513297</v>
      </c>
      <c r="P2265" s="108">
        <v>7499682</v>
      </c>
      <c r="Q2265" s="108">
        <v>-55566627</v>
      </c>
      <c r="R2265" s="108">
        <v>255092174</v>
      </c>
      <c r="S2265" s="108">
        <v>199525547</v>
      </c>
      <c r="T2265" s="108">
        <v>9056454</v>
      </c>
      <c r="U2265" s="201">
        <v>-2399</v>
      </c>
      <c r="V2265" s="108">
        <v>13551692</v>
      </c>
      <c r="W2265" s="108">
        <v>-38939285</v>
      </c>
      <c r="X2265" s="39">
        <v>45274</v>
      </c>
      <c r="Y2265" s="10" t="s">
        <v>5444</v>
      </c>
    </row>
    <row r="2266" spans="1:25" ht="14.4">
      <c r="A2266" s="147">
        <v>2023</v>
      </c>
      <c r="B2266" s="137" t="s">
        <v>1823</v>
      </c>
      <c r="C2266" s="137" t="s">
        <v>53</v>
      </c>
      <c r="D2266" s="137" t="s">
        <v>21</v>
      </c>
      <c r="E2266" s="76" t="s">
        <v>78</v>
      </c>
      <c r="F2266" s="137">
        <v>51140</v>
      </c>
      <c r="G2266" s="137" t="s">
        <v>20</v>
      </c>
      <c r="H2266" s="159">
        <v>4240012</v>
      </c>
      <c r="I2266" s="138">
        <v>-82287</v>
      </c>
      <c r="J2266" s="138">
        <v>6641671</v>
      </c>
      <c r="K2266" s="138">
        <v>9215700</v>
      </c>
      <c r="L2266" s="138">
        <v>17190873</v>
      </c>
      <c r="M2266" s="138">
        <v>6091193</v>
      </c>
      <c r="N2266" s="139"/>
      <c r="O2266" s="138">
        <v>4100522</v>
      </c>
      <c r="P2266" s="138">
        <v>562363</v>
      </c>
      <c r="Q2266" s="138">
        <v>-6742589</v>
      </c>
      <c r="R2266" s="138">
        <v>26660248</v>
      </c>
      <c r="S2266" s="138">
        <v>19917659</v>
      </c>
      <c r="T2266" s="138">
        <v>984487</v>
      </c>
      <c r="U2266" s="201"/>
      <c r="V2266" s="138"/>
      <c r="W2266" s="108">
        <v>-665873</v>
      </c>
      <c r="X2266" s="140">
        <v>45351</v>
      </c>
      <c r="Y2266" s="132" t="s">
        <v>60</v>
      </c>
    </row>
    <row r="2267" spans="1:25" ht="14.4">
      <c r="A2267" s="70">
        <v>2023</v>
      </c>
      <c r="B2267" s="71" t="s">
        <v>788</v>
      </c>
      <c r="C2267" s="70" t="s">
        <v>190</v>
      </c>
      <c r="D2267" s="70" t="s">
        <v>21</v>
      </c>
      <c r="E2267" s="72" t="s">
        <v>78</v>
      </c>
      <c r="F2267" s="73" t="s">
        <v>787</v>
      </c>
      <c r="G2267" s="70" t="s">
        <v>20</v>
      </c>
      <c r="H2267" s="108">
        <v>10077907</v>
      </c>
      <c r="I2267" s="108">
        <v>-312696</v>
      </c>
      <c r="J2267" s="108">
        <v>56654166</v>
      </c>
      <c r="K2267" s="108">
        <v>48024381</v>
      </c>
      <c r="L2267" s="108">
        <v>72445177</v>
      </c>
      <c r="M2267" s="108">
        <v>65286815</v>
      </c>
      <c r="N2267" s="108"/>
      <c r="O2267" s="67">
        <v>21026118</v>
      </c>
      <c r="P2267" s="108">
        <v>5150459</v>
      </c>
      <c r="Q2267" s="108">
        <v>-37367376</v>
      </c>
      <c r="R2267" s="108">
        <v>167252037</v>
      </c>
      <c r="S2267" s="108">
        <v>129884661</v>
      </c>
      <c r="T2267" s="108">
        <v>5976898</v>
      </c>
      <c r="U2267" s="201">
        <v>-1466</v>
      </c>
      <c r="V2267" s="108">
        <v>6114656</v>
      </c>
      <c r="W2267" s="108">
        <v>-28864621</v>
      </c>
      <c r="X2267" s="32">
        <v>45261</v>
      </c>
      <c r="Y2267" s="10" t="s">
        <v>60</v>
      </c>
    </row>
    <row r="2268" spans="1:25" ht="14.4">
      <c r="A2268" s="70">
        <v>2023</v>
      </c>
      <c r="B2268" s="70" t="s">
        <v>1822</v>
      </c>
      <c r="C2268" s="70" t="s">
        <v>53</v>
      </c>
      <c r="D2268" s="70" t="s">
        <v>21</v>
      </c>
      <c r="E2268" s="78" t="s">
        <v>134</v>
      </c>
      <c r="F2268" s="73">
        <v>51182</v>
      </c>
      <c r="G2268" s="70" t="s">
        <v>20</v>
      </c>
      <c r="H2268" s="108">
        <v>83202958</v>
      </c>
      <c r="I2268" s="108">
        <v>-65478891</v>
      </c>
      <c r="J2268" s="108">
        <v>243997032</v>
      </c>
      <c r="K2268" s="108">
        <v>138835457</v>
      </c>
      <c r="L2268" s="108">
        <v>370619113</v>
      </c>
      <c r="M2268" s="108">
        <v>284821315</v>
      </c>
      <c r="N2268" s="107"/>
      <c r="O2268" s="108">
        <v>83820043</v>
      </c>
      <c r="P2268" s="108">
        <v>18141566</v>
      </c>
      <c r="Q2268" s="108">
        <v>-317302409</v>
      </c>
      <c r="R2268" s="108">
        <v>1166343814</v>
      </c>
      <c r="S2268" s="108">
        <v>849041405</v>
      </c>
      <c r="T2268" s="108">
        <v>41202420</v>
      </c>
      <c r="U2268" s="201">
        <v>31569252</v>
      </c>
      <c r="V2268" s="108">
        <v>54234204</v>
      </c>
      <c r="W2268" s="108">
        <v>20117377</v>
      </c>
      <c r="X2268" s="32">
        <v>45316</v>
      </c>
      <c r="Y2268" s="10" t="s">
        <v>60</v>
      </c>
    </row>
    <row r="2269" spans="1:25" ht="14.4">
      <c r="A2269" s="137">
        <v>2023</v>
      </c>
      <c r="B2269" s="141" t="s">
        <v>786</v>
      </c>
      <c r="C2269" s="137" t="s">
        <v>190</v>
      </c>
      <c r="D2269" s="137" t="s">
        <v>21</v>
      </c>
      <c r="E2269" s="137" t="s">
        <v>134</v>
      </c>
      <c r="F2269" s="87" t="s">
        <v>785</v>
      </c>
      <c r="G2269" s="137" t="s">
        <v>20</v>
      </c>
      <c r="H2269" s="138">
        <v>114976140</v>
      </c>
      <c r="I2269" s="138">
        <v>-45371930</v>
      </c>
      <c r="J2269" s="138">
        <v>407800623</v>
      </c>
      <c r="K2269" s="138">
        <v>339972832</v>
      </c>
      <c r="L2269" s="138">
        <v>498025699</v>
      </c>
      <c r="M2269" s="138">
        <v>469390076</v>
      </c>
      <c r="N2269" s="142"/>
      <c r="O2269" s="142">
        <v>214223011</v>
      </c>
      <c r="P2269" s="138">
        <v>75564136</v>
      </c>
      <c r="Q2269" s="138">
        <v>-296870140</v>
      </c>
      <c r="R2269" s="138">
        <v>1324211680.7806118</v>
      </c>
      <c r="S2269" s="138">
        <v>1027341540.7806118</v>
      </c>
      <c r="T2269" s="138">
        <v>44914337</v>
      </c>
      <c r="U2269" s="201">
        <v>-7501.91519714682</v>
      </c>
      <c r="V2269" s="138">
        <v>125889407.08480285</v>
      </c>
      <c r="W2269" s="108">
        <v>-261028690</v>
      </c>
      <c r="X2269" s="140">
        <v>45377</v>
      </c>
      <c r="Y2269" s="132" t="s">
        <v>60</v>
      </c>
    </row>
    <row r="2270" spans="1:25" ht="14.4">
      <c r="A2270" s="70">
        <v>2023</v>
      </c>
      <c r="B2270" s="70" t="s">
        <v>5110</v>
      </c>
      <c r="C2270" s="70" t="s">
        <v>190</v>
      </c>
      <c r="D2270" s="70" t="s">
        <v>21</v>
      </c>
      <c r="E2270" s="88" t="s">
        <v>71</v>
      </c>
      <c r="F2270" s="85" t="s">
        <v>5563</v>
      </c>
      <c r="G2270" s="70" t="s">
        <v>20</v>
      </c>
      <c r="H2270" s="108">
        <v>636985</v>
      </c>
      <c r="I2270" s="108"/>
      <c r="J2270" s="108">
        <v>1242961</v>
      </c>
      <c r="K2270" s="108">
        <v>285000</v>
      </c>
      <c r="L2270" s="108">
        <v>1626221</v>
      </c>
      <c r="M2270" s="108">
        <v>1319768</v>
      </c>
      <c r="N2270" s="108"/>
      <c r="O2270" s="108">
        <v>1047401</v>
      </c>
      <c r="P2270" s="108">
        <v>211391</v>
      </c>
      <c r="Q2270" s="108">
        <v>-674843</v>
      </c>
      <c r="R2270" s="108">
        <v>3063504</v>
      </c>
      <c r="S2270" s="108">
        <v>2388661</v>
      </c>
      <c r="T2270" s="108">
        <v>98795</v>
      </c>
      <c r="U2270" s="201"/>
      <c r="V2270" s="108"/>
      <c r="W2270" s="108">
        <v>73865</v>
      </c>
      <c r="X2270" s="32">
        <v>45324</v>
      </c>
      <c r="Y2270" s="10" t="s">
        <v>60</v>
      </c>
    </row>
    <row r="2271" spans="1:25" ht="14.4">
      <c r="A2271" s="70">
        <v>2023</v>
      </c>
      <c r="B2271" s="70" t="s">
        <v>1821</v>
      </c>
      <c r="C2271" s="70" t="s">
        <v>53</v>
      </c>
      <c r="D2271" s="70" t="s">
        <v>21</v>
      </c>
      <c r="E2271" s="78" t="s">
        <v>63</v>
      </c>
      <c r="F2271" s="73">
        <v>51560</v>
      </c>
      <c r="G2271" s="70" t="s">
        <v>20</v>
      </c>
      <c r="H2271" s="108">
        <v>44394089</v>
      </c>
      <c r="I2271" s="108">
        <v>-193732</v>
      </c>
      <c r="J2271" s="108">
        <v>33896460</v>
      </c>
      <c r="K2271" s="108">
        <v>45460442</v>
      </c>
      <c r="L2271" s="108">
        <v>71839075</v>
      </c>
      <c r="M2271" s="108">
        <v>38147120</v>
      </c>
      <c r="N2271" s="107"/>
      <c r="O2271" s="108">
        <v>48999173</v>
      </c>
      <c r="P2271" s="108">
        <v>6894837</v>
      </c>
      <c r="Q2271" s="108">
        <v>-23461084</v>
      </c>
      <c r="R2271" s="108">
        <v>75952501.920101494</v>
      </c>
      <c r="S2271" s="108">
        <v>52491417.920101494</v>
      </c>
      <c r="T2271" s="108">
        <v>2693941</v>
      </c>
      <c r="U2271" s="201">
        <v>12525667</v>
      </c>
      <c r="V2271" s="108">
        <v>19487456</v>
      </c>
      <c r="W2271" s="108">
        <v>40597542</v>
      </c>
      <c r="X2271" s="39">
        <v>45310</v>
      </c>
      <c r="Y2271" s="10" t="s">
        <v>5444</v>
      </c>
    </row>
    <row r="2272" spans="1:25" ht="14.4">
      <c r="A2272" s="137">
        <v>2023</v>
      </c>
      <c r="B2272" s="141" t="s">
        <v>784</v>
      </c>
      <c r="C2272" s="137" t="s">
        <v>190</v>
      </c>
      <c r="D2272" s="137" t="s">
        <v>21</v>
      </c>
      <c r="E2272" s="137" t="s">
        <v>151</v>
      </c>
      <c r="F2272" s="87" t="s">
        <v>783</v>
      </c>
      <c r="G2272" s="137" t="s">
        <v>20</v>
      </c>
      <c r="H2272" s="138">
        <v>25864421</v>
      </c>
      <c r="I2272" s="138"/>
      <c r="J2272" s="138">
        <v>54889161</v>
      </c>
      <c r="K2272" s="138">
        <v>79206462</v>
      </c>
      <c r="L2272" s="138">
        <v>75956599</v>
      </c>
      <c r="M2272" s="138">
        <v>60982126</v>
      </c>
      <c r="N2272" s="138">
        <v>35981628</v>
      </c>
      <c r="O2272" s="138"/>
      <c r="P2272" s="138">
        <v>4414988</v>
      </c>
      <c r="Q2272" s="138">
        <v>-31549000</v>
      </c>
      <c r="R2272" s="138">
        <v>167057415</v>
      </c>
      <c r="S2272" s="138">
        <v>135508415</v>
      </c>
      <c r="T2272" s="138">
        <v>4354482</v>
      </c>
      <c r="U2272" s="201"/>
      <c r="V2272" s="138"/>
      <c r="W2272" s="108">
        <v>16733831</v>
      </c>
      <c r="X2272" s="140">
        <v>45376</v>
      </c>
      <c r="Y2272" s="132" t="s">
        <v>60</v>
      </c>
    </row>
    <row r="2273" spans="1:25" ht="14.4">
      <c r="A2273" s="70">
        <v>2023</v>
      </c>
      <c r="B2273" s="71" t="s">
        <v>782</v>
      </c>
      <c r="C2273" s="70" t="s">
        <v>190</v>
      </c>
      <c r="D2273" s="70" t="s">
        <v>21</v>
      </c>
      <c r="E2273" s="78" t="s">
        <v>49</v>
      </c>
      <c r="F2273" s="73" t="s">
        <v>781</v>
      </c>
      <c r="G2273" s="70" t="s">
        <v>20</v>
      </c>
      <c r="H2273" s="108">
        <v>5867283</v>
      </c>
      <c r="I2273" s="108">
        <v>-675000</v>
      </c>
      <c r="J2273" s="108">
        <v>9422852</v>
      </c>
      <c r="K2273" s="108">
        <v>2163359</v>
      </c>
      <c r="L2273" s="108">
        <v>12605253</v>
      </c>
      <c r="M2273" s="108">
        <v>11323647</v>
      </c>
      <c r="N2273" s="108"/>
      <c r="O2273" s="108">
        <v>9106885</v>
      </c>
      <c r="P2273" s="108">
        <v>1410766</v>
      </c>
      <c r="Q2273" s="108">
        <v>-6594213</v>
      </c>
      <c r="R2273" s="108">
        <v>30144348</v>
      </c>
      <c r="S2273" s="108">
        <v>23550135</v>
      </c>
      <c r="T2273" s="108">
        <v>1063856</v>
      </c>
      <c r="U2273" s="201">
        <v>-280</v>
      </c>
      <c r="V2273" s="108">
        <v>677849</v>
      </c>
      <c r="W2273" s="108">
        <v>2032845</v>
      </c>
      <c r="X2273" s="32">
        <v>45313</v>
      </c>
      <c r="Y2273" s="30"/>
    </row>
    <row r="2274" spans="1:25" ht="14.4">
      <c r="A2274" s="95">
        <v>2023</v>
      </c>
      <c r="B2274" s="95" t="s">
        <v>5295</v>
      </c>
      <c r="C2274" s="95" t="s">
        <v>190</v>
      </c>
      <c r="D2274" s="95" t="s">
        <v>21</v>
      </c>
      <c r="E2274" s="96" t="s">
        <v>96</v>
      </c>
      <c r="F2274" s="96" t="s">
        <v>5695</v>
      </c>
      <c r="G2274" s="95" t="s">
        <v>20</v>
      </c>
      <c r="H2274" s="110">
        <v>1281719</v>
      </c>
      <c r="I2274" s="116"/>
      <c r="J2274" s="110">
        <v>3094849</v>
      </c>
      <c r="K2274" s="110">
        <v>10122</v>
      </c>
      <c r="L2274" s="110">
        <v>3750753</v>
      </c>
      <c r="M2274" s="110">
        <v>3665370</v>
      </c>
      <c r="N2274" s="107"/>
      <c r="O2274" s="67">
        <v>1765704</v>
      </c>
      <c r="P2274" s="110">
        <v>246060</v>
      </c>
      <c r="Q2274" s="110">
        <v>-2163082</v>
      </c>
      <c r="R2274" s="110">
        <v>9593641</v>
      </c>
      <c r="S2274" s="110">
        <v>7430559</v>
      </c>
      <c r="T2274" s="110">
        <v>321100</v>
      </c>
      <c r="U2274" s="198">
        <v>-82</v>
      </c>
      <c r="V2274" s="109">
        <v>8705</v>
      </c>
      <c r="W2274" s="110">
        <v>-470890</v>
      </c>
      <c r="X2274" s="39">
        <v>45355</v>
      </c>
      <c r="Y2274" s="10" t="s">
        <v>60</v>
      </c>
    </row>
    <row r="2275" spans="1:25" ht="14.4">
      <c r="A2275" s="70">
        <v>2023</v>
      </c>
      <c r="B2275" s="71" t="s">
        <v>780</v>
      </c>
      <c r="C2275" s="70" t="s">
        <v>190</v>
      </c>
      <c r="D2275" s="70" t="s">
        <v>21</v>
      </c>
      <c r="E2275" s="72" t="s">
        <v>182</v>
      </c>
      <c r="F2275" s="73" t="s">
        <v>779</v>
      </c>
      <c r="G2275" s="70" t="s">
        <v>20</v>
      </c>
      <c r="H2275" s="108">
        <v>10157090</v>
      </c>
      <c r="I2275" s="108">
        <v>-500000</v>
      </c>
      <c r="J2275" s="108">
        <v>86842281</v>
      </c>
      <c r="K2275" s="108">
        <v>32564648</v>
      </c>
      <c r="L2275" s="108">
        <v>113485636</v>
      </c>
      <c r="M2275" s="108">
        <v>93618059</v>
      </c>
      <c r="N2275" s="67"/>
      <c r="O2275" s="108">
        <v>30298656</v>
      </c>
      <c r="P2275" s="108">
        <v>10198795</v>
      </c>
      <c r="Q2275" s="108">
        <v>-71651427</v>
      </c>
      <c r="R2275" s="108">
        <v>300586265</v>
      </c>
      <c r="S2275" s="108">
        <v>228934838</v>
      </c>
      <c r="T2275" s="108">
        <v>11200450</v>
      </c>
      <c r="U2275" s="201">
        <v>-2306</v>
      </c>
      <c r="V2275" s="108">
        <v>342029</v>
      </c>
      <c r="W2275" s="108">
        <v>-35618252</v>
      </c>
      <c r="X2275" s="32">
        <v>45281</v>
      </c>
      <c r="Y2275" s="10" t="s">
        <v>60</v>
      </c>
    </row>
    <row r="2276" spans="1:25" ht="14.4">
      <c r="A2276" s="70">
        <v>2023</v>
      </c>
      <c r="B2276" s="71" t="s">
        <v>778</v>
      </c>
      <c r="C2276" s="70" t="s">
        <v>190</v>
      </c>
      <c r="D2276" s="70" t="s">
        <v>21</v>
      </c>
      <c r="E2276" s="72" t="s">
        <v>127</v>
      </c>
      <c r="F2276" s="73" t="s">
        <v>777</v>
      </c>
      <c r="G2276" s="70" t="s">
        <v>20</v>
      </c>
      <c r="H2276" s="108">
        <v>6532998</v>
      </c>
      <c r="I2276" s="108">
        <v>-1173918</v>
      </c>
      <c r="J2276" s="108">
        <v>27931399</v>
      </c>
      <c r="K2276" s="108">
        <v>36742103</v>
      </c>
      <c r="L2276" s="108">
        <v>39387783</v>
      </c>
      <c r="M2276" s="108">
        <v>30345223</v>
      </c>
      <c r="N2276" s="108">
        <v>11166612</v>
      </c>
      <c r="O2276" s="108"/>
      <c r="P2276" s="108">
        <v>1648859</v>
      </c>
      <c r="Q2276" s="108">
        <v>-18446677</v>
      </c>
      <c r="R2276" s="108">
        <v>81679496</v>
      </c>
      <c r="S2276" s="108">
        <v>63232819</v>
      </c>
      <c r="T2276" s="108">
        <v>2908709</v>
      </c>
      <c r="U2276" s="201"/>
      <c r="V2276" s="108">
        <v>5923571</v>
      </c>
      <c r="W2276" s="108">
        <v>-11096783</v>
      </c>
      <c r="X2276" s="32">
        <v>45379</v>
      </c>
      <c r="Y2276" s="10" t="s">
        <v>5444</v>
      </c>
    </row>
    <row r="2277" spans="1:25" ht="14.4">
      <c r="A2277" s="95">
        <v>2023</v>
      </c>
      <c r="B2277" s="71" t="s">
        <v>138</v>
      </c>
      <c r="C2277" s="95" t="s">
        <v>54</v>
      </c>
      <c r="D2277" s="95" t="s">
        <v>21</v>
      </c>
      <c r="E2277" s="96" t="s">
        <v>137</v>
      </c>
      <c r="F2277" s="99">
        <v>99046</v>
      </c>
      <c r="G2277" s="95" t="s">
        <v>20</v>
      </c>
      <c r="H2277" s="109">
        <v>412278</v>
      </c>
      <c r="I2277" s="109"/>
      <c r="J2277" s="110">
        <v>12620689</v>
      </c>
      <c r="K2277" s="109">
        <v>394203</v>
      </c>
      <c r="L2277" s="109">
        <v>12542939</v>
      </c>
      <c r="M2277" s="110">
        <v>12542939</v>
      </c>
      <c r="N2277" s="110">
        <v>491179</v>
      </c>
      <c r="O2277" s="109"/>
      <c r="P2277" s="110">
        <v>229452</v>
      </c>
      <c r="Q2277" s="109"/>
      <c r="R2277" s="109"/>
      <c r="S2277" s="109"/>
      <c r="T2277" s="109"/>
      <c r="U2277" s="198"/>
      <c r="V2277" s="110">
        <v>200342</v>
      </c>
      <c r="W2277" s="110">
        <v>-178018</v>
      </c>
      <c r="X2277" s="32">
        <v>45258</v>
      </c>
      <c r="Y2277" s="10" t="s">
        <v>5444</v>
      </c>
    </row>
    <row r="2278" spans="1:25" ht="14.4">
      <c r="A2278" s="70">
        <v>2023</v>
      </c>
      <c r="B2278" s="70" t="s">
        <v>1820</v>
      </c>
      <c r="C2278" s="70" t="s">
        <v>53</v>
      </c>
      <c r="D2278" s="70" t="s">
        <v>21</v>
      </c>
      <c r="E2278" s="78" t="s">
        <v>34</v>
      </c>
      <c r="F2278" s="73">
        <v>52526</v>
      </c>
      <c r="G2278" s="70" t="s">
        <v>20</v>
      </c>
      <c r="H2278" s="108">
        <v>28357316</v>
      </c>
      <c r="I2278" s="108">
        <v>-15089989</v>
      </c>
      <c r="J2278" s="108">
        <v>58971855</v>
      </c>
      <c r="K2278" s="108">
        <v>35813806</v>
      </c>
      <c r="L2278" s="108">
        <v>147470285</v>
      </c>
      <c r="M2278" s="108">
        <v>75244826</v>
      </c>
      <c r="N2278" s="108"/>
      <c r="O2278" s="108">
        <v>30130817</v>
      </c>
      <c r="P2278" s="108">
        <v>5698962</v>
      </c>
      <c r="Q2278" s="108">
        <v>-62913364</v>
      </c>
      <c r="R2278" s="108">
        <v>218305006</v>
      </c>
      <c r="S2278" s="108">
        <v>155391642</v>
      </c>
      <c r="T2278" s="108">
        <v>8178921</v>
      </c>
      <c r="U2278" s="201">
        <v>15529353</v>
      </c>
      <c r="V2278" s="108">
        <v>36888041</v>
      </c>
      <c r="W2278" s="108">
        <v>14538165</v>
      </c>
      <c r="X2278" s="34">
        <v>45275</v>
      </c>
      <c r="Y2278" s="10" t="s">
        <v>60</v>
      </c>
    </row>
    <row r="2279" spans="1:25" ht="14.4">
      <c r="A2279" s="137">
        <v>2023</v>
      </c>
      <c r="B2279" s="141" t="s">
        <v>776</v>
      </c>
      <c r="C2279" s="137" t="s">
        <v>190</v>
      </c>
      <c r="D2279" s="137" t="s">
        <v>21</v>
      </c>
      <c r="E2279" s="137" t="s">
        <v>34</v>
      </c>
      <c r="F2279" s="87" t="s">
        <v>775</v>
      </c>
      <c r="G2279" s="137" t="s">
        <v>20</v>
      </c>
      <c r="H2279" s="138">
        <v>61074291</v>
      </c>
      <c r="I2279" s="138">
        <v>-525000</v>
      </c>
      <c r="J2279" s="138">
        <v>293477750</v>
      </c>
      <c r="K2279" s="138">
        <v>414198360</v>
      </c>
      <c r="L2279" s="138">
        <v>386378853</v>
      </c>
      <c r="M2279" s="138">
        <v>335279482</v>
      </c>
      <c r="N2279" s="138"/>
      <c r="O2279" s="142">
        <v>120604138</v>
      </c>
      <c r="P2279" s="138">
        <v>34874127</v>
      </c>
      <c r="Q2279" s="138">
        <v>-216502889</v>
      </c>
      <c r="R2279" s="138">
        <v>964019111</v>
      </c>
      <c r="S2279" s="138">
        <v>747516222</v>
      </c>
      <c r="T2279" s="138">
        <v>35746751</v>
      </c>
      <c r="U2279" s="201">
        <v>-8320</v>
      </c>
      <c r="V2279" s="138">
        <v>36896450</v>
      </c>
      <c r="W2279" s="108">
        <v>-246701169</v>
      </c>
      <c r="X2279" s="140">
        <v>45258</v>
      </c>
      <c r="Y2279" s="126"/>
    </row>
    <row r="2280" spans="1:25" ht="14.4">
      <c r="A2280" s="137">
        <v>2023</v>
      </c>
      <c r="B2280" s="141" t="s">
        <v>774</v>
      </c>
      <c r="C2280" s="137" t="s">
        <v>190</v>
      </c>
      <c r="D2280" s="137" t="s">
        <v>21</v>
      </c>
      <c r="E2280" s="137" t="s">
        <v>71</v>
      </c>
      <c r="F2280" s="87" t="s">
        <v>773</v>
      </c>
      <c r="G2280" s="137" t="s">
        <v>20</v>
      </c>
      <c r="H2280" s="138">
        <v>20829751</v>
      </c>
      <c r="I2280" s="138">
        <v>-867310</v>
      </c>
      <c r="J2280" s="138">
        <v>113675341</v>
      </c>
      <c r="K2280" s="138">
        <v>238768738</v>
      </c>
      <c r="L2280" s="138">
        <v>150321572</v>
      </c>
      <c r="M2280" s="138">
        <v>124406803</v>
      </c>
      <c r="N2280" s="139"/>
      <c r="O2280" s="138">
        <v>42938895</v>
      </c>
      <c r="P2280" s="138">
        <v>11657423</v>
      </c>
      <c r="Q2280" s="138">
        <v>-80223722</v>
      </c>
      <c r="R2280" s="138">
        <v>363263346</v>
      </c>
      <c r="S2280" s="138">
        <v>283039624</v>
      </c>
      <c r="T2280" s="138">
        <v>12882771</v>
      </c>
      <c r="U2280" s="201"/>
      <c r="V2280" s="138">
        <v>1223423</v>
      </c>
      <c r="W2280" s="108">
        <v>-41286737</v>
      </c>
      <c r="X2280" s="140">
        <v>45274</v>
      </c>
      <c r="Y2280" s="132" t="s">
        <v>60</v>
      </c>
    </row>
    <row r="2281" spans="1:25" ht="14.4">
      <c r="A2281" s="95">
        <v>2023</v>
      </c>
      <c r="B2281" s="95" t="s">
        <v>5375</v>
      </c>
      <c r="C2281" s="95" t="s">
        <v>190</v>
      </c>
      <c r="D2281" s="95" t="s">
        <v>21</v>
      </c>
      <c r="E2281" s="96" t="s">
        <v>195</v>
      </c>
      <c r="F2281" s="96" t="s">
        <v>5696</v>
      </c>
      <c r="G2281" s="95" t="s">
        <v>20</v>
      </c>
      <c r="H2281" s="110">
        <v>1964455</v>
      </c>
      <c r="I2281" s="116"/>
      <c r="J2281" s="110">
        <v>2474993</v>
      </c>
      <c r="K2281" s="116"/>
      <c r="L2281" s="110">
        <v>2833000</v>
      </c>
      <c r="M2281" s="110">
        <v>2808138</v>
      </c>
      <c r="N2281" s="67">
        <v>2374268</v>
      </c>
      <c r="O2281" s="107"/>
      <c r="P2281" s="110">
        <v>213041</v>
      </c>
      <c r="Q2281" s="110">
        <v>-1562000</v>
      </c>
      <c r="R2281" s="110">
        <v>7038070</v>
      </c>
      <c r="S2281" s="110">
        <v>5476070</v>
      </c>
      <c r="T2281" s="110">
        <v>235502</v>
      </c>
      <c r="U2281" s="198"/>
      <c r="V2281" s="109">
        <v>7000</v>
      </c>
      <c r="W2281" s="110">
        <v>877000</v>
      </c>
      <c r="X2281" s="32">
        <v>45350</v>
      </c>
      <c r="Y2281" s="10" t="s">
        <v>60</v>
      </c>
    </row>
    <row r="2282" spans="1:25" ht="14.4">
      <c r="A2282" s="70">
        <v>2023</v>
      </c>
      <c r="B2282" s="71" t="s">
        <v>772</v>
      </c>
      <c r="C2282" s="70" t="s">
        <v>190</v>
      </c>
      <c r="D2282" s="70" t="s">
        <v>21</v>
      </c>
      <c r="E2282" s="78" t="s">
        <v>63</v>
      </c>
      <c r="F2282" s="73" t="s">
        <v>771</v>
      </c>
      <c r="G2282" s="70" t="s">
        <v>20</v>
      </c>
      <c r="H2282" s="108">
        <v>4097530</v>
      </c>
      <c r="I2282" s="108">
        <v>-350000</v>
      </c>
      <c r="J2282" s="108">
        <v>27042074</v>
      </c>
      <c r="K2282" s="108">
        <v>14410759</v>
      </c>
      <c r="L2282" s="108">
        <v>48806818</v>
      </c>
      <c r="M2282" s="108">
        <v>31542216</v>
      </c>
      <c r="N2282" s="108"/>
      <c r="O2282" s="108">
        <v>11907934</v>
      </c>
      <c r="P2282" s="108">
        <v>2614428</v>
      </c>
      <c r="Q2282" s="108">
        <v>-25398708</v>
      </c>
      <c r="R2282" s="108">
        <v>113298679</v>
      </c>
      <c r="S2282" s="108">
        <v>87899971</v>
      </c>
      <c r="T2282" s="108">
        <v>4208116</v>
      </c>
      <c r="U2282" s="201">
        <v>-983</v>
      </c>
      <c r="V2282" s="108">
        <v>3338826</v>
      </c>
      <c r="W2282" s="108">
        <v>-13303397</v>
      </c>
      <c r="X2282" s="34">
        <v>45267</v>
      </c>
      <c r="Y2282" s="10" t="s">
        <v>60</v>
      </c>
    </row>
    <row r="2283" spans="1:25" ht="14.4">
      <c r="A2283" s="137">
        <v>2023</v>
      </c>
      <c r="B2283" s="141" t="s">
        <v>770</v>
      </c>
      <c r="C2283" s="137" t="s">
        <v>190</v>
      </c>
      <c r="D2283" s="137" t="s">
        <v>21</v>
      </c>
      <c r="E2283" s="76" t="s">
        <v>98</v>
      </c>
      <c r="F2283" s="87" t="s">
        <v>769</v>
      </c>
      <c r="G2283" s="137" t="s">
        <v>20</v>
      </c>
      <c r="H2283" s="138">
        <v>11225328</v>
      </c>
      <c r="I2283" s="138"/>
      <c r="J2283" s="138">
        <v>143321001</v>
      </c>
      <c r="K2283" s="138">
        <v>317081250</v>
      </c>
      <c r="L2283" s="138">
        <v>194040768</v>
      </c>
      <c r="M2283" s="138">
        <v>163900690</v>
      </c>
      <c r="N2283" s="138"/>
      <c r="O2283" s="142">
        <v>43104395</v>
      </c>
      <c r="P2283" s="138">
        <v>9925701</v>
      </c>
      <c r="Q2283" s="138">
        <v>-101517650</v>
      </c>
      <c r="R2283" s="138">
        <v>454060880</v>
      </c>
      <c r="S2283" s="138">
        <v>352543230</v>
      </c>
      <c r="T2283" s="138">
        <v>14604490</v>
      </c>
      <c r="U2283" s="201"/>
      <c r="V2283" s="138">
        <v>24865724</v>
      </c>
      <c r="W2283" s="108">
        <v>-112440046</v>
      </c>
      <c r="X2283" s="140">
        <v>45320</v>
      </c>
      <c r="Y2283" s="132" t="s">
        <v>5444</v>
      </c>
    </row>
    <row r="2284" spans="1:25" ht="14.4">
      <c r="A2284" s="70">
        <v>2023</v>
      </c>
      <c r="B2284" s="70" t="s">
        <v>5613</v>
      </c>
      <c r="C2284" s="70" t="s">
        <v>190</v>
      </c>
      <c r="D2284" s="70" t="s">
        <v>21</v>
      </c>
      <c r="E2284" s="78" t="s">
        <v>84</v>
      </c>
      <c r="F2284" s="72" t="s">
        <v>5614</v>
      </c>
      <c r="G2284" s="70" t="s">
        <v>20</v>
      </c>
      <c r="H2284" s="108">
        <v>3161694</v>
      </c>
      <c r="I2284" s="108">
        <v>-156874</v>
      </c>
      <c r="J2284" s="108">
        <v>13447937</v>
      </c>
      <c r="K2284" s="108">
        <v>15382315</v>
      </c>
      <c r="L2284" s="108">
        <v>16748227</v>
      </c>
      <c r="M2284" s="108">
        <v>14596149</v>
      </c>
      <c r="N2284" s="107"/>
      <c r="O2284" s="67">
        <v>4770460</v>
      </c>
      <c r="P2284" s="108">
        <v>1181104</v>
      </c>
      <c r="Q2284" s="108">
        <v>-10167455</v>
      </c>
      <c r="R2284" s="108">
        <v>44278447</v>
      </c>
      <c r="S2284" s="108">
        <v>34110992</v>
      </c>
      <c r="T2284" s="108">
        <v>1459600</v>
      </c>
      <c r="U2284" s="201"/>
      <c r="V2284" s="108"/>
      <c r="W2284" s="108">
        <v>-4392110</v>
      </c>
      <c r="X2284" s="39">
        <v>45366</v>
      </c>
      <c r="Y2284" s="10" t="s">
        <v>60</v>
      </c>
    </row>
    <row r="2285" spans="1:25" ht="14.4">
      <c r="A2285" s="70">
        <v>2023</v>
      </c>
      <c r="B2285" s="71" t="s">
        <v>768</v>
      </c>
      <c r="C2285" s="70" t="s">
        <v>190</v>
      </c>
      <c r="D2285" s="70" t="s">
        <v>21</v>
      </c>
      <c r="E2285" s="72" t="s">
        <v>65</v>
      </c>
      <c r="F2285" s="73" t="s">
        <v>767</v>
      </c>
      <c r="G2285" s="70" t="s">
        <v>20</v>
      </c>
      <c r="H2285" s="108">
        <v>5075299</v>
      </c>
      <c r="I2285" s="108">
        <v>-27670</v>
      </c>
      <c r="J2285" s="108">
        <v>59744264</v>
      </c>
      <c r="K2285" s="108">
        <v>90589456</v>
      </c>
      <c r="L2285" s="108">
        <v>71214300</v>
      </c>
      <c r="M2285" s="108">
        <v>63900692</v>
      </c>
      <c r="N2285" s="108"/>
      <c r="O2285" s="67">
        <v>8653061</v>
      </c>
      <c r="P2285" s="108">
        <v>2694764</v>
      </c>
      <c r="Q2285" s="108">
        <v>-42220958</v>
      </c>
      <c r="R2285" s="108">
        <v>196147125</v>
      </c>
      <c r="S2285" s="108">
        <v>153926167</v>
      </c>
      <c r="T2285" s="108">
        <v>6767882</v>
      </c>
      <c r="U2285" s="201"/>
      <c r="V2285" s="108"/>
      <c r="W2285" s="108">
        <v>-41692033</v>
      </c>
      <c r="X2285" s="32">
        <v>45273</v>
      </c>
      <c r="Y2285" s="10" t="s">
        <v>60</v>
      </c>
    </row>
    <row r="2286" spans="1:25" ht="14.4">
      <c r="A2286" s="70">
        <v>2023</v>
      </c>
      <c r="B2286" s="71" t="s">
        <v>766</v>
      </c>
      <c r="C2286" s="70" t="s">
        <v>190</v>
      </c>
      <c r="D2286" s="70" t="s">
        <v>21</v>
      </c>
      <c r="E2286" s="72" t="s">
        <v>149</v>
      </c>
      <c r="F2286" s="73" t="s">
        <v>765</v>
      </c>
      <c r="G2286" s="70" t="s">
        <v>20</v>
      </c>
      <c r="H2286" s="108">
        <v>5647927</v>
      </c>
      <c r="I2286" s="108"/>
      <c r="J2286" s="108">
        <v>9975202</v>
      </c>
      <c r="K2286" s="108">
        <v>14978</v>
      </c>
      <c r="L2286" s="108">
        <v>11418131</v>
      </c>
      <c r="M2286" s="108">
        <v>10517948</v>
      </c>
      <c r="N2286" s="108">
        <v>7121683</v>
      </c>
      <c r="O2286" s="108"/>
      <c r="P2286" s="108">
        <v>825567</v>
      </c>
      <c r="Q2286" s="108">
        <v>-6305786</v>
      </c>
      <c r="R2286" s="108">
        <v>27391040.51277722</v>
      </c>
      <c r="S2286" s="108">
        <v>21085254.51277722</v>
      </c>
      <c r="T2286" s="108">
        <v>985096</v>
      </c>
      <c r="U2286" s="201"/>
      <c r="V2286" s="108">
        <v>754346</v>
      </c>
      <c r="W2286" s="108">
        <v>408790</v>
      </c>
      <c r="X2286" s="32">
        <v>45380</v>
      </c>
      <c r="Y2286" s="30"/>
    </row>
    <row r="2287" spans="1:25" ht="14.4">
      <c r="A2287" s="70">
        <v>2023</v>
      </c>
      <c r="B2287" s="70" t="s">
        <v>5225</v>
      </c>
      <c r="C2287" s="70" t="s">
        <v>190</v>
      </c>
      <c r="D2287" s="70" t="s">
        <v>21</v>
      </c>
      <c r="E2287" s="88" t="s">
        <v>109</v>
      </c>
      <c r="F2287" s="85" t="s">
        <v>5512</v>
      </c>
      <c r="G2287" s="70" t="s">
        <v>20</v>
      </c>
      <c r="H2287" s="108">
        <v>3052880</v>
      </c>
      <c r="I2287" s="108">
        <v>-25000</v>
      </c>
      <c r="J2287" s="108">
        <v>4696681</v>
      </c>
      <c r="K2287" s="108">
        <v>4643151</v>
      </c>
      <c r="L2287" s="108">
        <v>6395793</v>
      </c>
      <c r="M2287" s="108">
        <v>6071918</v>
      </c>
      <c r="N2287" s="67"/>
      <c r="O2287" s="67">
        <v>4555802</v>
      </c>
      <c r="P2287" s="108">
        <v>176515</v>
      </c>
      <c r="Q2287" s="108">
        <v>-3846740</v>
      </c>
      <c r="R2287" s="108">
        <v>17117615</v>
      </c>
      <c r="S2287" s="108">
        <v>13270875</v>
      </c>
      <c r="T2287" s="108">
        <v>575321</v>
      </c>
      <c r="U2287" s="201"/>
      <c r="V2287" s="108"/>
      <c r="W2287" s="108">
        <v>-596336</v>
      </c>
      <c r="X2287" s="39">
        <v>45267</v>
      </c>
      <c r="Y2287" s="10" t="s">
        <v>60</v>
      </c>
    </row>
    <row r="2288" spans="1:25" ht="14.4">
      <c r="A2288" s="70">
        <v>2023</v>
      </c>
      <c r="B2288" s="70" t="s">
        <v>1819</v>
      </c>
      <c r="C2288" s="70" t="s">
        <v>53</v>
      </c>
      <c r="D2288" s="70" t="s">
        <v>21</v>
      </c>
      <c r="E2288" s="78" t="s">
        <v>78</v>
      </c>
      <c r="F2288" s="73">
        <v>52694</v>
      </c>
      <c r="G2288" s="70" t="s">
        <v>20</v>
      </c>
      <c r="H2288" s="108">
        <v>7306729</v>
      </c>
      <c r="I2288" s="108">
        <v>-461000</v>
      </c>
      <c r="J2288" s="108">
        <v>16338768</v>
      </c>
      <c r="K2288" s="108">
        <v>16878704</v>
      </c>
      <c r="L2288" s="108">
        <v>41969079</v>
      </c>
      <c r="M2288" s="108">
        <v>16650808</v>
      </c>
      <c r="N2288" s="67"/>
      <c r="O2288" s="67">
        <v>6458631</v>
      </c>
      <c r="P2288" s="108">
        <v>1913329</v>
      </c>
      <c r="Q2288" s="108">
        <v>-31640975</v>
      </c>
      <c r="R2288" s="108">
        <v>135681710.97770157</v>
      </c>
      <c r="S2288" s="108">
        <v>104040735.97770157</v>
      </c>
      <c r="T2288" s="108">
        <v>3178099</v>
      </c>
      <c r="U2288" s="201"/>
      <c r="V2288" s="108"/>
      <c r="W2288" s="108">
        <v>-2111052</v>
      </c>
      <c r="X2288" s="13">
        <v>45321</v>
      </c>
      <c r="Y2288" s="30"/>
    </row>
    <row r="2289" spans="1:26" ht="14.4">
      <c r="A2289" s="137">
        <v>2023</v>
      </c>
      <c r="B2289" s="141" t="s">
        <v>764</v>
      </c>
      <c r="C2289" s="137" t="s">
        <v>190</v>
      </c>
      <c r="D2289" s="137" t="s">
        <v>21</v>
      </c>
      <c r="E2289" s="137" t="s">
        <v>109</v>
      </c>
      <c r="F2289" s="87" t="s">
        <v>763</v>
      </c>
      <c r="G2289" s="137" t="s">
        <v>20</v>
      </c>
      <c r="H2289" s="138">
        <v>22352273</v>
      </c>
      <c r="I2289" s="138">
        <v>-1242156</v>
      </c>
      <c r="J2289" s="138">
        <v>77559663</v>
      </c>
      <c r="K2289" s="138">
        <v>7179603</v>
      </c>
      <c r="L2289" s="138">
        <v>93002767</v>
      </c>
      <c r="M2289" s="138">
        <v>86469046</v>
      </c>
      <c r="N2289" s="138"/>
      <c r="O2289" s="142">
        <v>35029423</v>
      </c>
      <c r="P2289" s="138">
        <v>5098598</v>
      </c>
      <c r="Q2289" s="138">
        <v>-51557868</v>
      </c>
      <c r="R2289" s="138">
        <v>233381686</v>
      </c>
      <c r="S2289" s="138">
        <v>181823818</v>
      </c>
      <c r="T2289" s="138">
        <v>8547182</v>
      </c>
      <c r="U2289" s="201">
        <v>-2112</v>
      </c>
      <c r="V2289" s="138">
        <v>9310669</v>
      </c>
      <c r="W2289" s="108">
        <v>-26348543</v>
      </c>
      <c r="X2289" s="140">
        <v>45289</v>
      </c>
      <c r="Y2289" s="126"/>
    </row>
    <row r="2290" spans="1:26" ht="14.4">
      <c r="A2290" s="95">
        <v>2023</v>
      </c>
      <c r="B2290" s="173" t="s">
        <v>1818</v>
      </c>
      <c r="C2290" s="95" t="s">
        <v>53</v>
      </c>
      <c r="D2290" s="95" t="s">
        <v>21</v>
      </c>
      <c r="E2290" s="101" t="s">
        <v>29</v>
      </c>
      <c r="F2290" s="99">
        <v>53000</v>
      </c>
      <c r="G2290" s="95" t="s">
        <v>20</v>
      </c>
      <c r="H2290" s="185">
        <v>311163000</v>
      </c>
      <c r="I2290" s="110">
        <v>-121324000</v>
      </c>
      <c r="J2290" s="110">
        <v>808968000</v>
      </c>
      <c r="K2290" s="110">
        <v>920107000</v>
      </c>
      <c r="L2290" s="109">
        <v>1627660000</v>
      </c>
      <c r="M2290" s="110">
        <v>967768000</v>
      </c>
      <c r="N2290" s="107"/>
      <c r="O2290" s="108">
        <v>865540000</v>
      </c>
      <c r="P2290" s="110">
        <v>280747000</v>
      </c>
      <c r="Q2290" s="109">
        <v>-1855412000</v>
      </c>
      <c r="R2290" s="109">
        <v>6144857000</v>
      </c>
      <c r="S2290" s="109">
        <v>4289445000</v>
      </c>
      <c r="T2290" s="109">
        <v>239537000</v>
      </c>
      <c r="U2290" s="198">
        <v>43931000</v>
      </c>
      <c r="V2290" s="109">
        <v>536867000</v>
      </c>
      <c r="W2290" s="184">
        <v>-1290793000</v>
      </c>
      <c r="X2290" s="32">
        <v>45379</v>
      </c>
      <c r="Y2290" s="10" t="s">
        <v>60</v>
      </c>
      <c r="Z2290" t="s">
        <v>5875</v>
      </c>
    </row>
    <row r="2291" spans="1:26" ht="14.4">
      <c r="A2291" s="70">
        <v>2023</v>
      </c>
      <c r="B2291" s="71" t="s">
        <v>762</v>
      </c>
      <c r="C2291" s="70" t="s">
        <v>190</v>
      </c>
      <c r="D2291" s="70" t="s">
        <v>21</v>
      </c>
      <c r="E2291" s="72" t="s">
        <v>29</v>
      </c>
      <c r="F2291" s="73" t="s">
        <v>761</v>
      </c>
      <c r="G2291" s="70" t="s">
        <v>20</v>
      </c>
      <c r="H2291" s="108">
        <v>117837302</v>
      </c>
      <c r="I2291" s="108">
        <v>-5900000</v>
      </c>
      <c r="J2291" s="108">
        <v>747944345</v>
      </c>
      <c r="K2291" s="108">
        <v>1119582702</v>
      </c>
      <c r="L2291" s="108">
        <v>1033714613</v>
      </c>
      <c r="M2291" s="108">
        <v>881470975</v>
      </c>
      <c r="N2291" s="108"/>
      <c r="O2291" s="108">
        <v>351586287</v>
      </c>
      <c r="P2291" s="108">
        <v>128416285</v>
      </c>
      <c r="Q2291" s="108">
        <v>-499600801</v>
      </c>
      <c r="R2291" s="108">
        <v>2181800062</v>
      </c>
      <c r="S2291" s="108">
        <v>1682199261</v>
      </c>
      <c r="T2291" s="108">
        <v>71973499</v>
      </c>
      <c r="U2291" s="201"/>
      <c r="V2291" s="108"/>
      <c r="W2291" s="108">
        <v>-311570686</v>
      </c>
      <c r="X2291" s="32">
        <v>45317</v>
      </c>
      <c r="Y2291" s="10" t="s">
        <v>60</v>
      </c>
    </row>
    <row r="2292" spans="1:26" ht="14.4">
      <c r="A2292" s="70">
        <v>2023</v>
      </c>
      <c r="B2292" s="70" t="s">
        <v>2171</v>
      </c>
      <c r="C2292" s="70" t="s">
        <v>53</v>
      </c>
      <c r="D2292" s="70" t="s">
        <v>21</v>
      </c>
      <c r="E2292" s="72" t="s">
        <v>36</v>
      </c>
      <c r="F2292" s="83">
        <v>53070</v>
      </c>
      <c r="G2292" s="70" t="s">
        <v>20</v>
      </c>
      <c r="H2292" s="108">
        <v>21174271</v>
      </c>
      <c r="I2292" s="108">
        <v>-9577974</v>
      </c>
      <c r="J2292" s="108">
        <v>14129900</v>
      </c>
      <c r="K2292" s="108">
        <v>9205178</v>
      </c>
      <c r="L2292" s="108">
        <v>57175708</v>
      </c>
      <c r="M2292" s="108">
        <v>22353938</v>
      </c>
      <c r="N2292" s="108"/>
      <c r="O2292" s="108">
        <v>21669201</v>
      </c>
      <c r="P2292" s="108">
        <v>1412424</v>
      </c>
      <c r="Q2292" s="108">
        <v>-2077415</v>
      </c>
      <c r="R2292" s="108">
        <v>8908298</v>
      </c>
      <c r="S2292" s="108">
        <v>6830883</v>
      </c>
      <c r="T2292" s="108">
        <v>1258262</v>
      </c>
      <c r="U2292" s="201"/>
      <c r="V2292" s="108"/>
      <c r="W2292" s="108">
        <v>39282770</v>
      </c>
      <c r="X2292" s="32">
        <v>45343</v>
      </c>
      <c r="Y2292" s="10" t="s">
        <v>115</v>
      </c>
    </row>
    <row r="2293" spans="1:26" ht="14.4">
      <c r="A2293" s="70">
        <v>2023</v>
      </c>
      <c r="B2293" s="71" t="s">
        <v>760</v>
      </c>
      <c r="C2293" s="70" t="s">
        <v>190</v>
      </c>
      <c r="D2293" s="70" t="s">
        <v>21</v>
      </c>
      <c r="E2293" s="72" t="s">
        <v>36</v>
      </c>
      <c r="F2293" s="73" t="s">
        <v>759</v>
      </c>
      <c r="G2293" s="70" t="s">
        <v>20</v>
      </c>
      <c r="H2293" s="108">
        <v>13771111</v>
      </c>
      <c r="I2293" s="108"/>
      <c r="J2293" s="108">
        <v>70872022</v>
      </c>
      <c r="K2293" s="108">
        <v>36803989</v>
      </c>
      <c r="L2293" s="108">
        <v>85098737</v>
      </c>
      <c r="M2293" s="108">
        <v>79649503</v>
      </c>
      <c r="N2293" s="67"/>
      <c r="O2293" s="67">
        <v>21361405</v>
      </c>
      <c r="P2293" s="108">
        <v>7969850</v>
      </c>
      <c r="Q2293" s="108">
        <v>-52323787</v>
      </c>
      <c r="R2293" s="108">
        <v>239085936.76905739</v>
      </c>
      <c r="S2293" s="108">
        <v>186762149.76905739</v>
      </c>
      <c r="T2293" s="108">
        <v>7917429</v>
      </c>
      <c r="U2293" s="201"/>
      <c r="V2293" s="108">
        <v>13634734</v>
      </c>
      <c r="W2293" s="108">
        <v>-41153529</v>
      </c>
      <c r="X2293" s="39">
        <v>45373</v>
      </c>
      <c r="Y2293" s="10" t="s">
        <v>5444</v>
      </c>
    </row>
    <row r="2294" spans="1:26" ht="14.4">
      <c r="A2294" s="137">
        <v>2023</v>
      </c>
      <c r="B2294" s="141" t="s">
        <v>758</v>
      </c>
      <c r="C2294" s="137" t="s">
        <v>190</v>
      </c>
      <c r="D2294" s="137" t="s">
        <v>21</v>
      </c>
      <c r="E2294" s="76" t="s">
        <v>134</v>
      </c>
      <c r="F2294" s="87" t="s">
        <v>757</v>
      </c>
      <c r="G2294" s="137" t="s">
        <v>20</v>
      </c>
      <c r="H2294" s="138">
        <v>22179462</v>
      </c>
      <c r="I2294" s="138"/>
      <c r="J2294" s="138">
        <v>109040840</v>
      </c>
      <c r="K2294" s="138">
        <v>145603911</v>
      </c>
      <c r="L2294" s="138">
        <v>143283176</v>
      </c>
      <c r="M2294" s="138">
        <v>125712873</v>
      </c>
      <c r="N2294" s="138"/>
      <c r="O2294" s="142">
        <v>44861569</v>
      </c>
      <c r="P2294" s="138">
        <v>11854555</v>
      </c>
      <c r="Q2294" s="138">
        <v>-85203248</v>
      </c>
      <c r="R2294" s="138">
        <v>381475236</v>
      </c>
      <c r="S2294" s="138">
        <v>296271988</v>
      </c>
      <c r="T2294" s="138">
        <v>13056621</v>
      </c>
      <c r="U2294" s="201">
        <v>-3346</v>
      </c>
      <c r="V2294" s="138">
        <v>24473460</v>
      </c>
      <c r="W2294" s="108">
        <v>-79938098</v>
      </c>
      <c r="X2294" s="140">
        <v>45293</v>
      </c>
      <c r="Y2294" s="132" t="s">
        <v>60</v>
      </c>
    </row>
    <row r="2295" spans="1:26" ht="14.4">
      <c r="A2295" s="70">
        <v>2023</v>
      </c>
      <c r="B2295" s="71" t="s">
        <v>756</v>
      </c>
      <c r="C2295" s="70" t="s">
        <v>190</v>
      </c>
      <c r="D2295" s="70" t="s">
        <v>21</v>
      </c>
      <c r="E2295" s="72" t="s">
        <v>65</v>
      </c>
      <c r="F2295" s="73" t="s">
        <v>755</v>
      </c>
      <c r="G2295" s="70" t="s">
        <v>20</v>
      </c>
      <c r="H2295" s="108">
        <v>11830754</v>
      </c>
      <c r="I2295" s="108"/>
      <c r="J2295" s="108">
        <v>45096725</v>
      </c>
      <c r="K2295" s="108">
        <v>16506835</v>
      </c>
      <c r="L2295" s="108">
        <v>56662246</v>
      </c>
      <c r="M2295" s="108">
        <v>48962504</v>
      </c>
      <c r="N2295" s="108">
        <v>24112492</v>
      </c>
      <c r="O2295" s="67">
        <v>226271</v>
      </c>
      <c r="P2295" s="108">
        <v>5088199</v>
      </c>
      <c r="Q2295" s="108">
        <v>-29270365</v>
      </c>
      <c r="R2295" s="108">
        <v>129750872.80701756</v>
      </c>
      <c r="S2295" s="108">
        <v>100480507.80701756</v>
      </c>
      <c r="T2295" s="108">
        <v>4574763</v>
      </c>
      <c r="U2295" s="201">
        <v>714692.5928274222</v>
      </c>
      <c r="V2295" s="108">
        <v>8034080.5928274225</v>
      </c>
      <c r="W2295" s="108">
        <v>-15794461</v>
      </c>
      <c r="X2295" s="13">
        <v>45363</v>
      </c>
      <c r="Y2295" s="30"/>
    </row>
    <row r="2296" spans="1:26" ht="14.4">
      <c r="A2296" s="137">
        <v>2023</v>
      </c>
      <c r="B2296" s="137" t="s">
        <v>1816</v>
      </c>
      <c r="C2296" s="137" t="s">
        <v>53</v>
      </c>
      <c r="D2296" s="137" t="s">
        <v>21</v>
      </c>
      <c r="E2296" s="76" t="s">
        <v>28</v>
      </c>
      <c r="F2296" s="87">
        <v>53322</v>
      </c>
      <c r="G2296" s="137" t="s">
        <v>20</v>
      </c>
      <c r="H2296" s="138">
        <v>100030822</v>
      </c>
      <c r="I2296" s="138">
        <v>-27877148</v>
      </c>
      <c r="J2296" s="138">
        <v>199853771</v>
      </c>
      <c r="K2296" s="138">
        <v>167837123</v>
      </c>
      <c r="L2296" s="138">
        <v>489547092</v>
      </c>
      <c r="M2296" s="138">
        <v>215025424</v>
      </c>
      <c r="N2296" s="139"/>
      <c r="O2296" s="138">
        <v>107423452</v>
      </c>
      <c r="P2296" s="138">
        <v>9740494</v>
      </c>
      <c r="Q2296" s="138">
        <v>-269461194</v>
      </c>
      <c r="R2296" s="138">
        <v>1139458226</v>
      </c>
      <c r="S2296" s="138">
        <v>869997032</v>
      </c>
      <c r="T2296" s="138">
        <v>21257839</v>
      </c>
      <c r="U2296" s="201"/>
      <c r="V2296" s="138">
        <v>9705999</v>
      </c>
      <c r="W2296" s="108">
        <v>51826790</v>
      </c>
      <c r="X2296" s="140">
        <v>45368</v>
      </c>
      <c r="Y2296" s="132" t="s">
        <v>60</v>
      </c>
    </row>
    <row r="2297" spans="1:26" ht="14.4">
      <c r="A2297" s="70">
        <v>2023</v>
      </c>
      <c r="B2297" s="71" t="s">
        <v>754</v>
      </c>
      <c r="C2297" s="70" t="s">
        <v>190</v>
      </c>
      <c r="D2297" s="70" t="s">
        <v>21</v>
      </c>
      <c r="E2297" s="72" t="s">
        <v>28</v>
      </c>
      <c r="F2297" s="73" t="s">
        <v>753</v>
      </c>
      <c r="G2297" s="70" t="s">
        <v>20</v>
      </c>
      <c r="H2297" s="108">
        <v>46284583</v>
      </c>
      <c r="I2297" s="108"/>
      <c r="J2297" s="108">
        <v>281983590</v>
      </c>
      <c r="K2297" s="108">
        <v>352432034</v>
      </c>
      <c r="L2297" s="108">
        <v>381763248</v>
      </c>
      <c r="M2297" s="108">
        <v>331029780</v>
      </c>
      <c r="N2297" s="108"/>
      <c r="O2297" s="67">
        <v>120541464</v>
      </c>
      <c r="P2297" s="108">
        <v>33666154</v>
      </c>
      <c r="Q2297" s="108">
        <v>-195956851</v>
      </c>
      <c r="R2297" s="108">
        <v>882334575</v>
      </c>
      <c r="S2297" s="108">
        <v>686377724</v>
      </c>
      <c r="T2297" s="108">
        <v>28570640</v>
      </c>
      <c r="U2297" s="201">
        <v>-7867</v>
      </c>
      <c r="V2297" s="108">
        <v>12841110</v>
      </c>
      <c r="W2297" s="108">
        <v>-196487464</v>
      </c>
      <c r="X2297" s="13">
        <v>45287</v>
      </c>
      <c r="Y2297" s="10"/>
    </row>
    <row r="2298" spans="1:26" ht="14.4">
      <c r="A2298" s="82">
        <v>2023</v>
      </c>
      <c r="B2298" s="70" t="s">
        <v>2172</v>
      </c>
      <c r="C2298" s="70" t="s">
        <v>53</v>
      </c>
      <c r="D2298" s="70" t="s">
        <v>21</v>
      </c>
      <c r="E2298" s="72" t="s">
        <v>65</v>
      </c>
      <c r="F2298" s="106">
        <v>53476</v>
      </c>
      <c r="G2298" s="70" t="s">
        <v>20</v>
      </c>
      <c r="H2298" s="108">
        <v>16030851</v>
      </c>
      <c r="I2298" s="67">
        <v>-811687</v>
      </c>
      <c r="J2298" s="67">
        <v>10915268</v>
      </c>
      <c r="K2298" s="108">
        <v>960302</v>
      </c>
      <c r="L2298" s="108">
        <v>21447174</v>
      </c>
      <c r="M2298" s="67">
        <v>16789441</v>
      </c>
      <c r="N2298" s="107"/>
      <c r="O2298" s="67">
        <v>16964953</v>
      </c>
      <c r="P2298" s="67">
        <v>2202366</v>
      </c>
      <c r="Q2298" s="108">
        <v>-6211935</v>
      </c>
      <c r="R2298" s="67">
        <v>21934889</v>
      </c>
      <c r="S2298" s="67">
        <v>15722954</v>
      </c>
      <c r="T2298" s="67">
        <v>698515</v>
      </c>
      <c r="U2298" s="202">
        <v>766363</v>
      </c>
      <c r="V2298" s="67">
        <v>4467765</v>
      </c>
      <c r="W2298" s="67">
        <v>11063055</v>
      </c>
      <c r="X2298" s="13">
        <v>45321</v>
      </c>
      <c r="Y2298" s="10" t="s">
        <v>115</v>
      </c>
    </row>
    <row r="2299" spans="1:26" ht="14.4">
      <c r="A2299" s="70">
        <v>2023</v>
      </c>
      <c r="B2299" s="71" t="s">
        <v>752</v>
      </c>
      <c r="C2299" s="70" t="s">
        <v>190</v>
      </c>
      <c r="D2299" s="70" t="s">
        <v>21</v>
      </c>
      <c r="E2299" s="72" t="s">
        <v>65</v>
      </c>
      <c r="F2299" s="73" t="s">
        <v>751</v>
      </c>
      <c r="G2299" s="70" t="s">
        <v>20</v>
      </c>
      <c r="H2299" s="108">
        <v>3064096</v>
      </c>
      <c r="I2299" s="108">
        <v>-150000</v>
      </c>
      <c r="J2299" s="108">
        <v>36005828</v>
      </c>
      <c r="K2299" s="108">
        <v>49941579</v>
      </c>
      <c r="L2299" s="108">
        <v>45736617</v>
      </c>
      <c r="M2299" s="108">
        <v>39735972</v>
      </c>
      <c r="N2299" s="108"/>
      <c r="O2299" s="67">
        <v>6539424</v>
      </c>
      <c r="P2299" s="108">
        <v>4127575</v>
      </c>
      <c r="Q2299" s="108">
        <v>-26313402</v>
      </c>
      <c r="R2299" s="108">
        <v>113176988</v>
      </c>
      <c r="S2299" s="108">
        <v>86863586</v>
      </c>
      <c r="T2299" s="108">
        <v>3657565</v>
      </c>
      <c r="U2299" s="201">
        <v>-874</v>
      </c>
      <c r="V2299" s="108">
        <v>8442033</v>
      </c>
      <c r="W2299" s="108">
        <v>-25955822</v>
      </c>
      <c r="X2299" s="13">
        <v>45260</v>
      </c>
      <c r="Y2299" s="10" t="s">
        <v>60</v>
      </c>
    </row>
    <row r="2300" spans="1:26" ht="14.4">
      <c r="A2300" s="70">
        <v>2023</v>
      </c>
      <c r="B2300" s="71" t="s">
        <v>750</v>
      </c>
      <c r="C2300" s="70" t="s">
        <v>190</v>
      </c>
      <c r="D2300" s="70" t="s">
        <v>21</v>
      </c>
      <c r="E2300" s="78" t="s">
        <v>84</v>
      </c>
      <c r="F2300" s="73" t="s">
        <v>749</v>
      </c>
      <c r="G2300" s="70" t="s">
        <v>20</v>
      </c>
      <c r="H2300" s="108">
        <v>7040288</v>
      </c>
      <c r="I2300" s="108"/>
      <c r="J2300" s="108">
        <v>29546728</v>
      </c>
      <c r="K2300" s="108">
        <v>45104174</v>
      </c>
      <c r="L2300" s="108">
        <v>39105923</v>
      </c>
      <c r="M2300" s="108">
        <v>33160998</v>
      </c>
      <c r="N2300" s="108"/>
      <c r="O2300" s="108">
        <v>13869700</v>
      </c>
      <c r="P2300" s="108">
        <v>4118161</v>
      </c>
      <c r="Q2300" s="108">
        <v>-23117564</v>
      </c>
      <c r="R2300" s="108">
        <v>101165661</v>
      </c>
      <c r="S2300" s="108">
        <v>78048097</v>
      </c>
      <c r="T2300" s="108">
        <v>3374963</v>
      </c>
      <c r="U2300" s="201"/>
      <c r="V2300" s="108">
        <v>3609526</v>
      </c>
      <c r="W2300" s="108">
        <v>-16544045</v>
      </c>
      <c r="X2300" s="39">
        <v>45329</v>
      </c>
      <c r="Y2300" s="10"/>
    </row>
    <row r="2301" spans="1:26" ht="14.4">
      <c r="A2301" s="147">
        <v>2023</v>
      </c>
      <c r="B2301" s="137" t="s">
        <v>1815</v>
      </c>
      <c r="C2301" s="137" t="s">
        <v>53</v>
      </c>
      <c r="D2301" s="137" t="s">
        <v>21</v>
      </c>
      <c r="E2301" s="76" t="s">
        <v>118</v>
      </c>
      <c r="F2301" s="137">
        <v>53896</v>
      </c>
      <c r="G2301" s="137" t="s">
        <v>20</v>
      </c>
      <c r="H2301" s="142">
        <v>85673529</v>
      </c>
      <c r="I2301" s="142">
        <v>-80167806</v>
      </c>
      <c r="J2301" s="142">
        <v>302686860</v>
      </c>
      <c r="K2301" s="138">
        <v>729219356</v>
      </c>
      <c r="L2301" s="138">
        <v>716863628</v>
      </c>
      <c r="M2301" s="142">
        <v>356795270</v>
      </c>
      <c r="N2301" s="139"/>
      <c r="O2301" s="142">
        <v>80525740</v>
      </c>
      <c r="P2301" s="142">
        <v>47059949</v>
      </c>
      <c r="Q2301" s="138">
        <v>-121509942</v>
      </c>
      <c r="R2301" s="138">
        <v>1355416867</v>
      </c>
      <c r="S2301" s="138">
        <v>1233906925</v>
      </c>
      <c r="T2301" s="138">
        <v>21369995</v>
      </c>
      <c r="U2301" s="202">
        <v>149077163</v>
      </c>
      <c r="V2301" s="142">
        <v>168188787</v>
      </c>
      <c r="W2301" s="67">
        <v>245050230</v>
      </c>
      <c r="X2301" s="140">
        <v>45376</v>
      </c>
      <c r="Y2301" s="132" t="s">
        <v>60</v>
      </c>
    </row>
    <row r="2302" spans="1:26" ht="14.4">
      <c r="A2302" s="137">
        <v>2023</v>
      </c>
      <c r="B2302" s="141" t="s">
        <v>748</v>
      </c>
      <c r="C2302" s="137" t="s">
        <v>190</v>
      </c>
      <c r="D2302" s="137" t="s">
        <v>21</v>
      </c>
      <c r="E2302" s="137" t="s">
        <v>118</v>
      </c>
      <c r="F2302" s="87" t="s">
        <v>747</v>
      </c>
      <c r="G2302" s="137" t="s">
        <v>20</v>
      </c>
      <c r="H2302" s="138">
        <v>91631129</v>
      </c>
      <c r="I2302" s="138">
        <v>-7472912</v>
      </c>
      <c r="J2302" s="138">
        <v>392325379</v>
      </c>
      <c r="K2302" s="138">
        <v>152926444</v>
      </c>
      <c r="L2302" s="138">
        <v>528290413</v>
      </c>
      <c r="M2302" s="138">
        <v>481012840</v>
      </c>
      <c r="N2302" s="138"/>
      <c r="O2302" s="138">
        <v>197348373</v>
      </c>
      <c r="P2302" s="138">
        <v>53756137</v>
      </c>
      <c r="Q2302" s="138">
        <v>-273667446</v>
      </c>
      <c r="R2302" s="138">
        <v>1217995149</v>
      </c>
      <c r="S2302" s="138">
        <v>944327703</v>
      </c>
      <c r="T2302" s="138">
        <v>46538693</v>
      </c>
      <c r="U2302" s="201">
        <v>11629334</v>
      </c>
      <c r="V2302" s="138">
        <v>68661649</v>
      </c>
      <c r="W2302" s="108">
        <v>-168727577</v>
      </c>
      <c r="X2302" s="140">
        <v>45362</v>
      </c>
      <c r="Y2302" s="132" t="s">
        <v>60</v>
      </c>
    </row>
    <row r="2303" spans="1:26" ht="14.4">
      <c r="A2303" s="70">
        <v>2023</v>
      </c>
      <c r="B2303" s="170" t="s">
        <v>1814</v>
      </c>
      <c r="C2303" s="70" t="s">
        <v>53</v>
      </c>
      <c r="D2303" s="70" t="s">
        <v>21</v>
      </c>
      <c r="E2303" s="78" t="s">
        <v>134</v>
      </c>
      <c r="F2303" s="73">
        <v>53980</v>
      </c>
      <c r="G2303" s="70" t="s">
        <v>20</v>
      </c>
      <c r="H2303" s="108">
        <v>3090544</v>
      </c>
      <c r="I2303" s="108">
        <v>-23276946</v>
      </c>
      <c r="J2303" s="108">
        <v>138337618</v>
      </c>
      <c r="K2303" s="108">
        <v>312500077</v>
      </c>
      <c r="L2303" s="108">
        <v>239842869</v>
      </c>
      <c r="M2303" s="108">
        <v>140221828</v>
      </c>
      <c r="N2303" s="108"/>
      <c r="O2303" s="108">
        <v>26199246</v>
      </c>
      <c r="P2303" s="108">
        <v>13373260</v>
      </c>
      <c r="Q2303" s="108">
        <v>-62772858</v>
      </c>
      <c r="R2303" s="108">
        <v>1047952554</v>
      </c>
      <c r="S2303" s="108">
        <v>985179696</v>
      </c>
      <c r="T2303" s="108">
        <v>10633848</v>
      </c>
      <c r="U2303" s="201"/>
      <c r="V2303" s="108">
        <v>37411365</v>
      </c>
      <c r="W2303" s="108">
        <v>-195625958</v>
      </c>
      <c r="X2303" s="32">
        <v>45373</v>
      </c>
      <c r="Y2303" s="30"/>
    </row>
    <row r="2304" spans="1:26" ht="14.4">
      <c r="A2304" s="70">
        <v>2023</v>
      </c>
      <c r="B2304" s="71" t="s">
        <v>746</v>
      </c>
      <c r="C2304" s="70" t="s">
        <v>190</v>
      </c>
      <c r="D2304" s="70" t="s">
        <v>21</v>
      </c>
      <c r="E2304" s="72" t="s">
        <v>107</v>
      </c>
      <c r="F2304" s="73" t="s">
        <v>745</v>
      </c>
      <c r="G2304" s="70" t="s">
        <v>20</v>
      </c>
      <c r="H2304" s="108">
        <v>3947957</v>
      </c>
      <c r="I2304" s="108"/>
      <c r="J2304" s="108">
        <v>5678499</v>
      </c>
      <c r="K2304" s="108">
        <v>9647</v>
      </c>
      <c r="L2304" s="108">
        <v>7924079</v>
      </c>
      <c r="M2304" s="108">
        <v>7192066</v>
      </c>
      <c r="N2304" s="108">
        <v>6293377</v>
      </c>
      <c r="O2304" s="108"/>
      <c r="P2304" s="108">
        <v>2149054</v>
      </c>
      <c r="Q2304" s="108">
        <v>-3586469</v>
      </c>
      <c r="R2304" s="108">
        <v>15919857</v>
      </c>
      <c r="S2304" s="108">
        <v>12333388</v>
      </c>
      <c r="T2304" s="108">
        <v>482563</v>
      </c>
      <c r="U2304" s="201"/>
      <c r="V2304" s="108">
        <v>986158</v>
      </c>
      <c r="W2304" s="108">
        <v>415628</v>
      </c>
      <c r="X2304" s="32">
        <v>45348</v>
      </c>
      <c r="Y2304" s="10"/>
    </row>
    <row r="2305" spans="1:25" ht="14.25" customHeight="1">
      <c r="A2305" s="30">
        <v>2023</v>
      </c>
      <c r="B2305" s="10" t="s">
        <v>1662</v>
      </c>
      <c r="C2305" s="30" t="s">
        <v>55</v>
      </c>
      <c r="D2305" s="30" t="s">
        <v>21</v>
      </c>
      <c r="E2305" s="121" t="s">
        <v>134</v>
      </c>
      <c r="F2305" s="189" t="s">
        <v>57</v>
      </c>
      <c r="G2305" s="30" t="s">
        <v>20</v>
      </c>
      <c r="H2305" s="108">
        <f>653241000+772383000</f>
        <v>1425624000</v>
      </c>
      <c r="I2305" s="108">
        <v>-166178000</v>
      </c>
      <c r="J2305" s="108">
        <v>4074355000</v>
      </c>
      <c r="K2305" s="108">
        <f>364754000+100000+191995000+60084000+10441000+143379000+8537000+1034000+421641000+16069000+200414000</f>
        <v>1418448000</v>
      </c>
      <c r="L2305" s="108">
        <v>6041721000</v>
      </c>
      <c r="M2305" s="108">
        <v>4256675000</v>
      </c>
      <c r="N2305" s="108">
        <v>1847000</v>
      </c>
      <c r="O2305" s="67">
        <f>1141884000+494387000+9170000</f>
        <v>1645441000</v>
      </c>
      <c r="P2305" s="108">
        <v>381418000</v>
      </c>
      <c r="Q2305" s="108">
        <f>-4469948000-1174000</f>
        <v>-4471122000</v>
      </c>
      <c r="R2305" s="190">
        <v>20805175415.634899</v>
      </c>
      <c r="S2305" s="190">
        <v>16334053415.634901</v>
      </c>
      <c r="T2305" s="108">
        <f>539755000+160000</f>
        <v>539915000</v>
      </c>
      <c r="U2305" s="201">
        <v>355991691.63199258</v>
      </c>
      <c r="V2305" s="108">
        <v>627408691.63199258</v>
      </c>
      <c r="W2305" s="108">
        <v>-1385230000</v>
      </c>
      <c r="X2305" s="13">
        <v>45280</v>
      </c>
      <c r="Y2305" s="10" t="s">
        <v>115</v>
      </c>
    </row>
    <row r="2306" spans="1:25" ht="14.4">
      <c r="A2306" s="137">
        <v>2023</v>
      </c>
      <c r="B2306" s="141" t="s">
        <v>744</v>
      </c>
      <c r="C2306" s="137" t="s">
        <v>190</v>
      </c>
      <c r="D2306" s="137" t="s">
        <v>21</v>
      </c>
      <c r="E2306" s="76" t="s">
        <v>134</v>
      </c>
      <c r="F2306" s="87" t="s">
        <v>743</v>
      </c>
      <c r="G2306" s="137" t="s">
        <v>20</v>
      </c>
      <c r="H2306" s="138">
        <v>299812883</v>
      </c>
      <c r="I2306" s="138">
        <v>-1597321</v>
      </c>
      <c r="J2306" s="138">
        <v>287594594</v>
      </c>
      <c r="K2306" s="138">
        <v>10024140</v>
      </c>
      <c r="L2306" s="138">
        <v>468158807</v>
      </c>
      <c r="M2306" s="138">
        <v>349156613</v>
      </c>
      <c r="N2306" s="138"/>
      <c r="O2306" s="138">
        <v>440763381</v>
      </c>
      <c r="P2306" s="138">
        <v>78069225</v>
      </c>
      <c r="Q2306" s="138">
        <v>-191530070</v>
      </c>
      <c r="R2306" s="138">
        <v>744193122</v>
      </c>
      <c r="S2306" s="138">
        <v>552663052</v>
      </c>
      <c r="T2306" s="138">
        <v>25534594</v>
      </c>
      <c r="U2306" s="201">
        <v>-3468</v>
      </c>
      <c r="V2306" s="138">
        <v>3331657</v>
      </c>
      <c r="W2306" s="108">
        <v>167327724</v>
      </c>
      <c r="X2306" s="140">
        <v>45257</v>
      </c>
      <c r="Y2306" s="132" t="s">
        <v>60</v>
      </c>
    </row>
    <row r="2307" spans="1:25" ht="14.4">
      <c r="A2307" s="137">
        <v>2023</v>
      </c>
      <c r="B2307" s="141" t="s">
        <v>136</v>
      </c>
      <c r="C2307" s="137" t="s">
        <v>54</v>
      </c>
      <c r="D2307" s="137" t="s">
        <v>21</v>
      </c>
      <c r="E2307" s="137" t="s">
        <v>134</v>
      </c>
      <c r="F2307" s="87">
        <v>99047</v>
      </c>
      <c r="G2307" s="137" t="s">
        <v>20</v>
      </c>
      <c r="H2307" s="138">
        <v>184471406</v>
      </c>
      <c r="I2307" s="138">
        <v>-13942226</v>
      </c>
      <c r="J2307" s="138">
        <v>541186203</v>
      </c>
      <c r="K2307" s="138">
        <v>199327705</v>
      </c>
      <c r="L2307" s="138">
        <v>583514265</v>
      </c>
      <c r="M2307" s="138">
        <v>561659230</v>
      </c>
      <c r="N2307" s="139"/>
      <c r="O2307" s="138">
        <v>190616534</v>
      </c>
      <c r="P2307" s="138">
        <v>33247772</v>
      </c>
      <c r="Q2307" s="138">
        <v>-279061265</v>
      </c>
      <c r="R2307" s="138">
        <v>1298579447</v>
      </c>
      <c r="S2307" s="138">
        <v>1019518182</v>
      </c>
      <c r="T2307" s="138">
        <v>71691760</v>
      </c>
      <c r="U2307" s="201">
        <v>51014035</v>
      </c>
      <c r="V2307" s="138">
        <v>162613799</v>
      </c>
      <c r="W2307" s="108">
        <v>-188879355</v>
      </c>
      <c r="X2307" s="150">
        <v>45275</v>
      </c>
      <c r="Y2307" s="132" t="s">
        <v>5444</v>
      </c>
    </row>
    <row r="2308" spans="1:25" ht="14.4">
      <c r="A2308" s="70">
        <v>2023</v>
      </c>
      <c r="B2308" s="71" t="s">
        <v>135</v>
      </c>
      <c r="C2308" s="70" t="s">
        <v>54</v>
      </c>
      <c r="D2308" s="70" t="s">
        <v>21</v>
      </c>
      <c r="E2308" s="72" t="s">
        <v>134</v>
      </c>
      <c r="F2308" s="73">
        <v>99048</v>
      </c>
      <c r="G2308" s="70" t="s">
        <v>20</v>
      </c>
      <c r="H2308" s="108">
        <v>28218000</v>
      </c>
      <c r="I2308" s="108"/>
      <c r="J2308" s="108">
        <v>21825000</v>
      </c>
      <c r="K2308" s="108">
        <v>1375444000</v>
      </c>
      <c r="L2308" s="108">
        <v>1181966000</v>
      </c>
      <c r="M2308" s="108">
        <v>18440000</v>
      </c>
      <c r="N2308" s="108"/>
      <c r="O2308" s="108">
        <v>77784000</v>
      </c>
      <c r="P2308" s="108">
        <v>10787000</v>
      </c>
      <c r="Q2308" s="108">
        <v>-207133000</v>
      </c>
      <c r="R2308" s="108">
        <v>1116619946.0916443</v>
      </c>
      <c r="S2308" s="108">
        <v>909486946.09164429</v>
      </c>
      <c r="T2308" s="108">
        <v>33932000</v>
      </c>
      <c r="U2308" s="201"/>
      <c r="V2308" s="108">
        <v>2516000</v>
      </c>
      <c r="W2308" s="108">
        <v>5854000</v>
      </c>
      <c r="X2308" s="32">
        <v>45347</v>
      </c>
      <c r="Y2308" s="10" t="s">
        <v>60</v>
      </c>
    </row>
    <row r="2309" spans="1:25" ht="14.4">
      <c r="A2309" s="137">
        <v>2023</v>
      </c>
      <c r="B2309" s="141" t="s">
        <v>742</v>
      </c>
      <c r="C2309" s="137" t="s">
        <v>190</v>
      </c>
      <c r="D2309" s="137" t="s">
        <v>21</v>
      </c>
      <c r="E2309" s="137" t="s">
        <v>134</v>
      </c>
      <c r="F2309" s="87" t="s">
        <v>741</v>
      </c>
      <c r="G2309" s="137" t="s">
        <v>20</v>
      </c>
      <c r="H2309" s="138">
        <v>120925065</v>
      </c>
      <c r="I2309" s="138">
        <v>-2009975</v>
      </c>
      <c r="J2309" s="138">
        <v>363795402</v>
      </c>
      <c r="K2309" s="138">
        <v>369648286</v>
      </c>
      <c r="L2309" s="138">
        <v>501981364</v>
      </c>
      <c r="M2309" s="138">
        <v>430419403</v>
      </c>
      <c r="N2309" s="138"/>
      <c r="O2309" s="142">
        <v>177559170</v>
      </c>
      <c r="P2309" s="138">
        <v>20219459</v>
      </c>
      <c r="Q2309" s="138">
        <v>-283668522</v>
      </c>
      <c r="R2309" s="138">
        <v>1263999812</v>
      </c>
      <c r="S2309" s="138">
        <v>980331290</v>
      </c>
      <c r="T2309" s="138">
        <v>41120517</v>
      </c>
      <c r="U2309" s="201">
        <v>109529742</v>
      </c>
      <c r="V2309" s="138">
        <v>76896137</v>
      </c>
      <c r="W2309" s="108">
        <v>-136304172</v>
      </c>
      <c r="X2309" s="140">
        <v>45365</v>
      </c>
      <c r="Y2309" s="132" t="s">
        <v>60</v>
      </c>
    </row>
    <row r="2310" spans="1:25" ht="14.4">
      <c r="A2310" s="70">
        <v>2023</v>
      </c>
      <c r="B2310" s="71" t="s">
        <v>740</v>
      </c>
      <c r="C2310" s="70" t="s">
        <v>190</v>
      </c>
      <c r="D2310" s="70" t="s">
        <v>21</v>
      </c>
      <c r="E2310" s="78" t="s">
        <v>98</v>
      </c>
      <c r="F2310" s="73" t="s">
        <v>739</v>
      </c>
      <c r="G2310" s="70" t="s">
        <v>20</v>
      </c>
      <c r="H2310" s="108">
        <v>3802268</v>
      </c>
      <c r="I2310" s="108"/>
      <c r="J2310" s="108">
        <v>14749144</v>
      </c>
      <c r="K2310" s="108">
        <v>42753637</v>
      </c>
      <c r="L2310" s="108">
        <v>24066201</v>
      </c>
      <c r="M2310" s="108">
        <v>14491529</v>
      </c>
      <c r="N2310" s="107"/>
      <c r="O2310" s="108">
        <v>4049454</v>
      </c>
      <c r="P2310" s="108">
        <v>570542</v>
      </c>
      <c r="Q2310" s="108">
        <v>-11282545</v>
      </c>
      <c r="R2310" s="108">
        <v>52215685</v>
      </c>
      <c r="S2310" s="108">
        <v>40933140</v>
      </c>
      <c r="T2310" s="108">
        <v>1818970</v>
      </c>
      <c r="U2310" s="201"/>
      <c r="V2310" s="108">
        <v>3076672</v>
      </c>
      <c r="W2310" s="108">
        <v>-19318893</v>
      </c>
      <c r="X2310" s="32">
        <v>45272</v>
      </c>
      <c r="Y2310" s="10" t="s">
        <v>60</v>
      </c>
    </row>
    <row r="2311" spans="1:25" ht="14.4">
      <c r="A2311" s="70">
        <v>2023</v>
      </c>
      <c r="B2311" s="71" t="s">
        <v>738</v>
      </c>
      <c r="C2311" s="70" t="s">
        <v>190</v>
      </c>
      <c r="D2311" s="70" t="s">
        <v>21</v>
      </c>
      <c r="E2311" s="78" t="s">
        <v>100</v>
      </c>
      <c r="F2311" s="73" t="s">
        <v>737</v>
      </c>
      <c r="G2311" s="70" t="s">
        <v>20</v>
      </c>
      <c r="H2311" s="108">
        <v>21647726</v>
      </c>
      <c r="I2311" s="108">
        <v>-3000000</v>
      </c>
      <c r="J2311" s="108">
        <v>57041034</v>
      </c>
      <c r="K2311" s="108">
        <v>40798845</v>
      </c>
      <c r="L2311" s="108">
        <v>87494332</v>
      </c>
      <c r="M2311" s="108">
        <v>68597619</v>
      </c>
      <c r="N2311" s="108"/>
      <c r="O2311" s="67">
        <v>32760351</v>
      </c>
      <c r="P2311" s="108">
        <v>5307248</v>
      </c>
      <c r="Q2311" s="108">
        <v>-44863870</v>
      </c>
      <c r="R2311" s="108">
        <v>205083915</v>
      </c>
      <c r="S2311" s="108">
        <v>160220045</v>
      </c>
      <c r="T2311" s="108">
        <v>7122620</v>
      </c>
      <c r="U2311" s="201">
        <v>8222814</v>
      </c>
      <c r="V2311" s="108">
        <v>10684744</v>
      </c>
      <c r="W2311" s="108">
        <v>-15432115</v>
      </c>
      <c r="X2311" s="32">
        <v>45301</v>
      </c>
      <c r="Y2311" s="10" t="s">
        <v>60</v>
      </c>
    </row>
    <row r="2312" spans="1:25" ht="14.4">
      <c r="A2312" s="70">
        <v>2023</v>
      </c>
      <c r="B2312" s="70" t="s">
        <v>1813</v>
      </c>
      <c r="C2312" s="70" t="s">
        <v>53</v>
      </c>
      <c r="D2312" s="70" t="s">
        <v>21</v>
      </c>
      <c r="E2312" s="78" t="s">
        <v>36</v>
      </c>
      <c r="F2312" s="73">
        <v>54232</v>
      </c>
      <c r="G2312" s="70" t="s">
        <v>20</v>
      </c>
      <c r="H2312" s="108">
        <v>18449540</v>
      </c>
      <c r="I2312" s="108">
        <v>-972737</v>
      </c>
      <c r="J2312" s="108">
        <v>19752212</v>
      </c>
      <c r="K2312" s="108">
        <v>42464907</v>
      </c>
      <c r="L2312" s="108">
        <v>33467087</v>
      </c>
      <c r="M2312" s="108">
        <v>21263229</v>
      </c>
      <c r="N2312" s="67"/>
      <c r="O2312" s="67">
        <v>19747353</v>
      </c>
      <c r="P2312" s="108">
        <v>4481846</v>
      </c>
      <c r="Q2312" s="108"/>
      <c r="R2312" s="108"/>
      <c r="S2312" s="108"/>
      <c r="T2312" s="108"/>
      <c r="U2312" s="201">
        <v>274472</v>
      </c>
      <c r="V2312" s="108">
        <v>336644</v>
      </c>
      <c r="W2312" s="108">
        <v>22529233</v>
      </c>
      <c r="X2312" s="32">
        <v>45282</v>
      </c>
      <c r="Y2312" s="10" t="s">
        <v>5778</v>
      </c>
    </row>
    <row r="2313" spans="1:25" ht="14.4">
      <c r="A2313" s="70">
        <v>2023</v>
      </c>
      <c r="B2313" s="71" t="s">
        <v>736</v>
      </c>
      <c r="C2313" s="70" t="s">
        <v>190</v>
      </c>
      <c r="D2313" s="70" t="s">
        <v>21</v>
      </c>
      <c r="E2313" s="78" t="s">
        <v>36</v>
      </c>
      <c r="F2313" s="73" t="s">
        <v>735</v>
      </c>
      <c r="G2313" s="70" t="s">
        <v>20</v>
      </c>
      <c r="H2313" s="108">
        <v>5531110</v>
      </c>
      <c r="I2313" s="108"/>
      <c r="J2313" s="108">
        <v>39455175</v>
      </c>
      <c r="K2313" s="108">
        <v>93946382</v>
      </c>
      <c r="L2313" s="108">
        <v>47836095</v>
      </c>
      <c r="M2313" s="108">
        <v>40067994</v>
      </c>
      <c r="N2313" s="107"/>
      <c r="O2313" s="108">
        <v>5480503</v>
      </c>
      <c r="P2313" s="108">
        <v>1018180</v>
      </c>
      <c r="Q2313" s="108">
        <v>-26407111</v>
      </c>
      <c r="R2313" s="108">
        <v>122179237</v>
      </c>
      <c r="S2313" s="108">
        <v>95772126</v>
      </c>
      <c r="T2313" s="108">
        <v>4029044</v>
      </c>
      <c r="U2313" s="201">
        <v>1502701</v>
      </c>
      <c r="V2313" s="108">
        <v>21645871</v>
      </c>
      <c r="W2313" s="108">
        <v>-38358634</v>
      </c>
      <c r="X2313" s="32">
        <v>45398</v>
      </c>
      <c r="Y2313" s="10" t="s">
        <v>60</v>
      </c>
    </row>
    <row r="2314" spans="1:25" ht="14.4">
      <c r="A2314" s="82">
        <v>2023</v>
      </c>
      <c r="B2314" s="70" t="s">
        <v>2174</v>
      </c>
      <c r="C2314" s="70" t="s">
        <v>53</v>
      </c>
      <c r="D2314" s="70" t="s">
        <v>21</v>
      </c>
      <c r="E2314" s="78" t="s">
        <v>47</v>
      </c>
      <c r="F2314" s="72" t="s">
        <v>5475</v>
      </c>
      <c r="G2314" s="70" t="s">
        <v>20</v>
      </c>
      <c r="H2314" s="108">
        <v>3136887</v>
      </c>
      <c r="I2314" s="108">
        <v>-11630</v>
      </c>
      <c r="J2314" s="108">
        <v>8202743</v>
      </c>
      <c r="K2314" s="108">
        <v>6469632</v>
      </c>
      <c r="L2314" s="108">
        <v>18035833</v>
      </c>
      <c r="M2314" s="108">
        <v>8099862</v>
      </c>
      <c r="N2314" s="108">
        <v>2596067</v>
      </c>
      <c r="O2314" s="108"/>
      <c r="P2314" s="108">
        <v>575522</v>
      </c>
      <c r="Q2314" s="108">
        <v>-4225000</v>
      </c>
      <c r="R2314" s="108">
        <v>18369565.217391305</v>
      </c>
      <c r="S2314" s="108">
        <v>14144565.217391305</v>
      </c>
      <c r="T2314" s="108">
        <v>567251</v>
      </c>
      <c r="U2314" s="201"/>
      <c r="V2314" s="108">
        <v>593000</v>
      </c>
      <c r="W2314" s="108">
        <v>1003331</v>
      </c>
      <c r="X2314" s="39">
        <v>45348</v>
      </c>
      <c r="Y2314" s="10" t="s">
        <v>60</v>
      </c>
    </row>
    <row r="2315" spans="1:25" ht="14.4">
      <c r="A2315" s="95">
        <v>2023</v>
      </c>
      <c r="B2315" s="86" t="s">
        <v>734</v>
      </c>
      <c r="C2315" s="95" t="s">
        <v>190</v>
      </c>
      <c r="D2315" s="95" t="s">
        <v>21</v>
      </c>
      <c r="E2315" s="96" t="s">
        <v>47</v>
      </c>
      <c r="F2315" s="99" t="s">
        <v>733</v>
      </c>
      <c r="G2315" s="95" t="s">
        <v>20</v>
      </c>
      <c r="H2315" s="109">
        <v>15650605</v>
      </c>
      <c r="I2315" s="109"/>
      <c r="J2315" s="110">
        <v>33567330</v>
      </c>
      <c r="K2315" s="110">
        <v>25707944</v>
      </c>
      <c r="L2315" s="109">
        <v>51502326</v>
      </c>
      <c r="M2315" s="110">
        <v>47549873</v>
      </c>
      <c r="N2315" s="107"/>
      <c r="O2315" s="110">
        <v>26862249</v>
      </c>
      <c r="P2315" s="110">
        <v>5306541</v>
      </c>
      <c r="Q2315" s="109">
        <v>-22925168</v>
      </c>
      <c r="R2315" s="109">
        <v>103327074.08059745</v>
      </c>
      <c r="S2315" s="109">
        <v>80401906.080597445</v>
      </c>
      <c r="T2315" s="109">
        <v>3656747</v>
      </c>
      <c r="U2315" s="198"/>
      <c r="V2315" s="110">
        <v>5768749</v>
      </c>
      <c r="W2315" s="110">
        <v>-13434875</v>
      </c>
      <c r="X2315" s="32">
        <v>45261</v>
      </c>
      <c r="Y2315" s="30"/>
    </row>
    <row r="2316" spans="1:25" ht="14.4">
      <c r="A2316" s="70">
        <v>2023</v>
      </c>
      <c r="B2316" s="71" t="s">
        <v>732</v>
      </c>
      <c r="C2316" s="70" t="s">
        <v>190</v>
      </c>
      <c r="D2316" s="70" t="s">
        <v>21</v>
      </c>
      <c r="E2316" s="78" t="s">
        <v>118</v>
      </c>
      <c r="F2316" s="73" t="s">
        <v>731</v>
      </c>
      <c r="G2316" s="70" t="s">
        <v>20</v>
      </c>
      <c r="H2316" s="108">
        <v>29324154</v>
      </c>
      <c r="I2316" s="108">
        <v>-2981608</v>
      </c>
      <c r="J2316" s="108">
        <v>16054499</v>
      </c>
      <c r="K2316" s="108">
        <v>23562933</v>
      </c>
      <c r="L2316" s="108">
        <v>35133093</v>
      </c>
      <c r="M2316" s="108">
        <v>28339808</v>
      </c>
      <c r="N2316" s="108"/>
      <c r="O2316" s="67">
        <v>26833027</v>
      </c>
      <c r="P2316" s="108">
        <v>1911214</v>
      </c>
      <c r="Q2316" s="108">
        <v>-11024041</v>
      </c>
      <c r="R2316" s="108">
        <v>44566483.333333336</v>
      </c>
      <c r="S2316" s="108">
        <v>33542442.333333336</v>
      </c>
      <c r="T2316" s="108">
        <v>1911044</v>
      </c>
      <c r="U2316" s="201">
        <v>-2088.2639191598969</v>
      </c>
      <c r="V2316" s="108">
        <v>2150706.7360808402</v>
      </c>
      <c r="W2316" s="108">
        <v>21092176</v>
      </c>
      <c r="X2316" s="33">
        <v>45380</v>
      </c>
      <c r="Y2316" s="30"/>
    </row>
    <row r="2317" spans="1:25" ht="14.4">
      <c r="A2317" s="82">
        <v>2023</v>
      </c>
      <c r="B2317" s="70" t="s">
        <v>1812</v>
      </c>
      <c r="C2317" s="70" t="s">
        <v>53</v>
      </c>
      <c r="D2317" s="70" t="s">
        <v>21</v>
      </c>
      <c r="E2317" s="78" t="s">
        <v>178</v>
      </c>
      <c r="F2317" s="72">
        <v>54386</v>
      </c>
      <c r="G2317" s="70" t="s">
        <v>20</v>
      </c>
      <c r="H2317" s="108">
        <v>22295461</v>
      </c>
      <c r="I2317" s="67">
        <v>-6998054</v>
      </c>
      <c r="J2317" s="67">
        <v>23570537</v>
      </c>
      <c r="K2317" s="108">
        <v>17383123</v>
      </c>
      <c r="L2317" s="108">
        <v>45693044</v>
      </c>
      <c r="M2317" s="67">
        <v>30007206</v>
      </c>
      <c r="N2317" s="67"/>
      <c r="O2317" s="67">
        <v>27153290</v>
      </c>
      <c r="P2317" s="67">
        <v>4216553</v>
      </c>
      <c r="Q2317" s="108">
        <v>-11341214</v>
      </c>
      <c r="R2317" s="108">
        <v>95224299</v>
      </c>
      <c r="S2317" s="108">
        <v>83883085</v>
      </c>
      <c r="T2317" s="108">
        <v>1089522</v>
      </c>
      <c r="U2317" s="202">
        <v>355227</v>
      </c>
      <c r="V2317" s="67">
        <v>2077961</v>
      </c>
      <c r="W2317" s="67">
        <v>841639</v>
      </c>
      <c r="X2317" s="39">
        <v>45380</v>
      </c>
      <c r="Y2317" s="10" t="s">
        <v>115</v>
      </c>
    </row>
    <row r="2318" spans="1:25" ht="14.4">
      <c r="A2318" s="70">
        <v>2023</v>
      </c>
      <c r="B2318" s="71" t="s">
        <v>730</v>
      </c>
      <c r="C2318" s="70" t="s">
        <v>190</v>
      </c>
      <c r="D2318" s="70" t="s">
        <v>21</v>
      </c>
      <c r="E2318" s="72" t="s">
        <v>178</v>
      </c>
      <c r="F2318" s="73" t="s">
        <v>729</v>
      </c>
      <c r="G2318" s="70" t="s">
        <v>20</v>
      </c>
      <c r="H2318" s="108">
        <v>16097928</v>
      </c>
      <c r="I2318" s="108"/>
      <c r="J2318" s="108">
        <v>37806069</v>
      </c>
      <c r="K2318" s="108">
        <v>2779052</v>
      </c>
      <c r="L2318" s="108">
        <v>53214016</v>
      </c>
      <c r="M2318" s="108">
        <v>49872053</v>
      </c>
      <c r="N2318" s="107"/>
      <c r="O2318" s="67">
        <v>26398883</v>
      </c>
      <c r="P2318" s="108">
        <v>6815553</v>
      </c>
      <c r="Q2318" s="108">
        <v>-25350376</v>
      </c>
      <c r="R2318" s="108">
        <v>113099557.65225714</v>
      </c>
      <c r="S2318" s="108">
        <v>87749181.652257144</v>
      </c>
      <c r="T2318" s="108">
        <v>3817255</v>
      </c>
      <c r="U2318" s="201"/>
      <c r="V2318" s="108">
        <v>3190221</v>
      </c>
      <c r="W2318" s="108">
        <v>-11574746</v>
      </c>
      <c r="X2318" s="13">
        <v>45380</v>
      </c>
      <c r="Y2318" s="10" t="s">
        <v>60</v>
      </c>
    </row>
    <row r="2319" spans="1:25" ht="14.4">
      <c r="A2319" s="70">
        <v>2023</v>
      </c>
      <c r="B2319" s="71" t="s">
        <v>728</v>
      </c>
      <c r="C2319" s="70" t="s">
        <v>190</v>
      </c>
      <c r="D2319" s="70" t="s">
        <v>21</v>
      </c>
      <c r="E2319" s="72" t="s">
        <v>178</v>
      </c>
      <c r="F2319" s="73" t="s">
        <v>727</v>
      </c>
      <c r="G2319" s="70" t="s">
        <v>20</v>
      </c>
      <c r="H2319" s="108">
        <v>13823730</v>
      </c>
      <c r="I2319" s="108"/>
      <c r="J2319" s="108">
        <v>42076736</v>
      </c>
      <c r="K2319" s="108">
        <v>14402765</v>
      </c>
      <c r="L2319" s="108">
        <v>54465884</v>
      </c>
      <c r="M2319" s="108">
        <v>49513984</v>
      </c>
      <c r="N2319" s="107"/>
      <c r="O2319" s="67">
        <v>23811521</v>
      </c>
      <c r="P2319" s="108">
        <v>5040359</v>
      </c>
      <c r="Q2319" s="108">
        <v>-25507071</v>
      </c>
      <c r="R2319" s="108">
        <v>111876952</v>
      </c>
      <c r="S2319" s="108">
        <v>86369881</v>
      </c>
      <c r="T2319" s="108">
        <v>4095933</v>
      </c>
      <c r="U2319" s="201"/>
      <c r="V2319" s="108">
        <v>11389489</v>
      </c>
      <c r="W2319" s="108">
        <v>-22416942</v>
      </c>
      <c r="X2319" s="39">
        <v>45373</v>
      </c>
      <c r="Y2319" s="10" t="s">
        <v>115</v>
      </c>
    </row>
    <row r="2320" spans="1:25" ht="14.4">
      <c r="A2320" s="95">
        <v>2023</v>
      </c>
      <c r="B2320" s="95" t="s">
        <v>5395</v>
      </c>
      <c r="C2320" s="95" t="s">
        <v>190</v>
      </c>
      <c r="D2320" s="95" t="s">
        <v>21</v>
      </c>
      <c r="E2320" s="96" t="s">
        <v>149</v>
      </c>
      <c r="F2320" s="96" t="s">
        <v>5698</v>
      </c>
      <c r="G2320" s="95" t="s">
        <v>20</v>
      </c>
      <c r="H2320" s="110">
        <v>3710495</v>
      </c>
      <c r="I2320" s="116"/>
      <c r="J2320" s="110">
        <v>1240554</v>
      </c>
      <c r="K2320" s="116"/>
      <c r="L2320" s="110">
        <v>2528206</v>
      </c>
      <c r="M2320" s="110">
        <v>2381075</v>
      </c>
      <c r="N2320" s="67"/>
      <c r="O2320" s="67">
        <v>4597531</v>
      </c>
      <c r="P2320" s="110">
        <v>259498</v>
      </c>
      <c r="Q2320" s="110">
        <v>-893772</v>
      </c>
      <c r="R2320" s="110">
        <v>4056802</v>
      </c>
      <c r="S2320" s="110">
        <v>3163030</v>
      </c>
      <c r="T2320" s="110">
        <v>123711</v>
      </c>
      <c r="U2320" s="198"/>
      <c r="V2320" s="109"/>
      <c r="W2320" s="110">
        <v>3161142</v>
      </c>
      <c r="X2320" s="32">
        <v>45279</v>
      </c>
      <c r="Y2320" s="10" t="s">
        <v>60</v>
      </c>
    </row>
    <row r="2321" spans="1:25" ht="14.4">
      <c r="A2321" s="70">
        <v>2023</v>
      </c>
      <c r="B2321" s="70" t="s">
        <v>5041</v>
      </c>
      <c r="C2321" s="70" t="s">
        <v>190</v>
      </c>
      <c r="D2321" s="70" t="s">
        <v>21</v>
      </c>
      <c r="E2321" s="72" t="s">
        <v>327</v>
      </c>
      <c r="F2321" s="73" t="s">
        <v>5531</v>
      </c>
      <c r="G2321" s="70" t="s">
        <v>20</v>
      </c>
      <c r="H2321" s="108">
        <v>937437</v>
      </c>
      <c r="I2321" s="108">
        <v>-20000</v>
      </c>
      <c r="J2321" s="108">
        <v>3044387</v>
      </c>
      <c r="K2321" s="108">
        <v>2566661</v>
      </c>
      <c r="L2321" s="108">
        <v>3140249</v>
      </c>
      <c r="M2321" s="108">
        <v>2822407</v>
      </c>
      <c r="N2321" s="108"/>
      <c r="O2321" s="108">
        <v>1262977</v>
      </c>
      <c r="P2321" s="108">
        <v>311064</v>
      </c>
      <c r="Q2321" s="108">
        <v>-1647994</v>
      </c>
      <c r="R2321" s="108">
        <v>7341189.8245614041</v>
      </c>
      <c r="S2321" s="108">
        <v>5693195.8245614041</v>
      </c>
      <c r="T2321" s="108">
        <v>278077</v>
      </c>
      <c r="U2321" s="201">
        <v>176620.55419060829</v>
      </c>
      <c r="V2321" s="108">
        <v>171501.55419060829</v>
      </c>
      <c r="W2321" s="108">
        <v>-1511793</v>
      </c>
      <c r="X2321" s="13">
        <v>45338</v>
      </c>
      <c r="Y2321" s="10" t="s">
        <v>115</v>
      </c>
    </row>
    <row r="2322" spans="1:25" ht="14.4">
      <c r="A2322" s="137">
        <v>2023</v>
      </c>
      <c r="B2322" s="137" t="s">
        <v>1810</v>
      </c>
      <c r="C2322" s="137" t="s">
        <v>53</v>
      </c>
      <c r="D2322" s="137" t="s">
        <v>21</v>
      </c>
      <c r="E2322" s="76" t="s">
        <v>65</v>
      </c>
      <c r="F2322" s="87">
        <v>54652</v>
      </c>
      <c r="G2322" s="137" t="s">
        <v>20</v>
      </c>
      <c r="H2322" s="138">
        <v>90830790</v>
      </c>
      <c r="I2322" s="138">
        <v>-20678587</v>
      </c>
      <c r="J2322" s="138">
        <v>191306479</v>
      </c>
      <c r="K2322" s="138">
        <v>383159441</v>
      </c>
      <c r="L2322" s="138">
        <v>498928849</v>
      </c>
      <c r="M2322" s="138">
        <v>240538733</v>
      </c>
      <c r="N2322" s="139"/>
      <c r="O2322" s="138">
        <v>86478405</v>
      </c>
      <c r="P2322" s="138">
        <v>30591516</v>
      </c>
      <c r="Q2322" s="138">
        <v>-348728549</v>
      </c>
      <c r="R2322" s="138">
        <v>1426169045</v>
      </c>
      <c r="S2322" s="138">
        <v>1077440496</v>
      </c>
      <c r="T2322" s="138">
        <v>44628748</v>
      </c>
      <c r="U2322" s="201"/>
      <c r="V2322" s="138">
        <v>49001476</v>
      </c>
      <c r="W2322" s="108">
        <v>-117300866</v>
      </c>
      <c r="X2322" s="126">
        <v>45327</v>
      </c>
      <c r="Y2322" s="132" t="s">
        <v>60</v>
      </c>
    </row>
    <row r="2323" spans="1:25" ht="14.4">
      <c r="A2323" s="137">
        <v>2023</v>
      </c>
      <c r="B2323" s="141" t="s">
        <v>726</v>
      </c>
      <c r="C2323" s="137" t="s">
        <v>190</v>
      </c>
      <c r="D2323" s="137" t="s">
        <v>21</v>
      </c>
      <c r="E2323" s="137" t="s">
        <v>65</v>
      </c>
      <c r="F2323" s="87" t="s">
        <v>725</v>
      </c>
      <c r="G2323" s="137" t="s">
        <v>20</v>
      </c>
      <c r="H2323" s="138">
        <v>73092763</v>
      </c>
      <c r="I2323" s="138"/>
      <c r="J2323" s="138">
        <v>271870897</v>
      </c>
      <c r="K2323" s="138">
        <v>361115225</v>
      </c>
      <c r="L2323" s="138">
        <v>367257347</v>
      </c>
      <c r="M2323" s="138">
        <v>329670273</v>
      </c>
      <c r="N2323" s="138"/>
      <c r="O2323" s="142">
        <v>143658224</v>
      </c>
      <c r="P2323" s="138">
        <v>24883510</v>
      </c>
      <c r="Q2323" s="138">
        <v>-180736336</v>
      </c>
      <c r="R2323" s="138">
        <v>795798090</v>
      </c>
      <c r="S2323" s="138">
        <v>615061754</v>
      </c>
      <c r="T2323" s="138">
        <v>29671274</v>
      </c>
      <c r="U2323" s="201">
        <v>8585432</v>
      </c>
      <c r="V2323" s="138">
        <v>89563747</v>
      </c>
      <c r="W2323" s="108">
        <v>-191003657</v>
      </c>
      <c r="X2323" s="140">
        <v>45398</v>
      </c>
      <c r="Y2323" s="132" t="s">
        <v>60</v>
      </c>
    </row>
    <row r="2324" spans="1:25" ht="14.4">
      <c r="A2324" s="137">
        <v>2023</v>
      </c>
      <c r="B2324" s="141" t="s">
        <v>724</v>
      </c>
      <c r="C2324" s="137" t="s">
        <v>190</v>
      </c>
      <c r="D2324" s="137" t="s">
        <v>21</v>
      </c>
      <c r="E2324" s="137" t="s">
        <v>65</v>
      </c>
      <c r="F2324" s="87" t="s">
        <v>723</v>
      </c>
      <c r="G2324" s="137" t="s">
        <v>20</v>
      </c>
      <c r="H2324" s="138">
        <v>16075884</v>
      </c>
      <c r="I2324" s="138">
        <v>-8000000</v>
      </c>
      <c r="J2324" s="138">
        <v>315925885</v>
      </c>
      <c r="K2324" s="138">
        <v>519529668</v>
      </c>
      <c r="L2324" s="138">
        <v>392865425</v>
      </c>
      <c r="M2324" s="138">
        <v>336068748</v>
      </c>
      <c r="N2324" s="138"/>
      <c r="O2324" s="142">
        <v>56303345</v>
      </c>
      <c r="P2324" s="138">
        <v>30954083</v>
      </c>
      <c r="Q2324" s="138">
        <v>-190651075</v>
      </c>
      <c r="R2324" s="138">
        <v>859993641</v>
      </c>
      <c r="S2324" s="138">
        <v>669342566</v>
      </c>
      <c r="T2324" s="138">
        <v>30749585</v>
      </c>
      <c r="U2324" s="201">
        <v>81943969</v>
      </c>
      <c r="V2324" s="138">
        <v>178098794</v>
      </c>
      <c r="W2324" s="108">
        <v>-217574786</v>
      </c>
      <c r="X2324" s="150">
        <v>45261</v>
      </c>
      <c r="Y2324" s="132" t="s">
        <v>60</v>
      </c>
    </row>
    <row r="2325" spans="1:25" ht="14.4">
      <c r="A2325" s="70">
        <v>2023</v>
      </c>
      <c r="B2325" s="70" t="s">
        <v>5297</v>
      </c>
      <c r="C2325" s="70" t="s">
        <v>190</v>
      </c>
      <c r="D2325" s="70" t="s">
        <v>21</v>
      </c>
      <c r="E2325" s="72" t="s">
        <v>96</v>
      </c>
      <c r="F2325" s="73" t="s">
        <v>5491</v>
      </c>
      <c r="G2325" s="70" t="s">
        <v>20</v>
      </c>
      <c r="H2325" s="108">
        <v>1075739</v>
      </c>
      <c r="I2325" s="108"/>
      <c r="J2325" s="108">
        <v>9775871</v>
      </c>
      <c r="K2325" s="108">
        <v>11904380</v>
      </c>
      <c r="L2325" s="108">
        <v>12267503</v>
      </c>
      <c r="M2325" s="108">
        <v>11209200</v>
      </c>
      <c r="N2325" s="108"/>
      <c r="O2325" s="108">
        <v>3185463</v>
      </c>
      <c r="P2325" s="108">
        <v>642007</v>
      </c>
      <c r="Q2325" s="108">
        <v>-7258515</v>
      </c>
      <c r="R2325" s="108">
        <v>31482237</v>
      </c>
      <c r="S2325" s="108">
        <v>24223722</v>
      </c>
      <c r="T2325" s="108">
        <v>1070231</v>
      </c>
      <c r="U2325" s="201"/>
      <c r="V2325" s="108">
        <v>76591</v>
      </c>
      <c r="W2325" s="108">
        <v>-8297048</v>
      </c>
      <c r="X2325" s="32">
        <v>45209</v>
      </c>
      <c r="Y2325" s="10" t="s">
        <v>60</v>
      </c>
    </row>
    <row r="2326" spans="1:25" ht="14.4">
      <c r="A2326" s="70">
        <v>2023</v>
      </c>
      <c r="B2326" s="70" t="s">
        <v>5288</v>
      </c>
      <c r="C2326" s="70" t="s">
        <v>190</v>
      </c>
      <c r="D2326" s="70" t="s">
        <v>21</v>
      </c>
      <c r="E2326" s="88" t="s">
        <v>125</v>
      </c>
      <c r="F2326" s="85" t="s">
        <v>5549</v>
      </c>
      <c r="G2326" s="70" t="s">
        <v>20</v>
      </c>
      <c r="H2326" s="108">
        <v>1958045</v>
      </c>
      <c r="I2326" s="108">
        <v>-37753</v>
      </c>
      <c r="J2326" s="108">
        <v>1882874</v>
      </c>
      <c r="K2326" s="108">
        <v>1122500</v>
      </c>
      <c r="L2326" s="108">
        <v>3043920</v>
      </c>
      <c r="M2326" s="108">
        <v>2628229</v>
      </c>
      <c r="N2326" s="108">
        <v>2840108</v>
      </c>
      <c r="O2326" s="108"/>
      <c r="P2326" s="108">
        <v>337387</v>
      </c>
      <c r="Q2326" s="108">
        <v>-1571217</v>
      </c>
      <c r="R2326" s="108">
        <v>6748923</v>
      </c>
      <c r="S2326" s="108">
        <v>5177706</v>
      </c>
      <c r="T2326" s="108">
        <v>191011</v>
      </c>
      <c r="U2326" s="201"/>
      <c r="V2326" s="108"/>
      <c r="W2326" s="108">
        <v>921155</v>
      </c>
      <c r="X2326" s="32">
        <v>45376</v>
      </c>
      <c r="Y2326" s="10" t="s">
        <v>60</v>
      </c>
    </row>
    <row r="2327" spans="1:25" ht="14.4">
      <c r="A2327" s="70">
        <v>2023</v>
      </c>
      <c r="B2327" s="70" t="s">
        <v>1809</v>
      </c>
      <c r="C2327" s="70" t="s">
        <v>53</v>
      </c>
      <c r="D2327" s="70" t="s">
        <v>21</v>
      </c>
      <c r="E2327" s="78" t="s">
        <v>182</v>
      </c>
      <c r="F2327" s="73">
        <v>54848</v>
      </c>
      <c r="G2327" s="70" t="s">
        <v>20</v>
      </c>
      <c r="H2327" s="108">
        <v>15006867</v>
      </c>
      <c r="I2327" s="108">
        <v>-975919</v>
      </c>
      <c r="J2327" s="108">
        <v>28892680</v>
      </c>
      <c r="K2327" s="108">
        <v>14413375</v>
      </c>
      <c r="L2327" s="108">
        <v>43100566</v>
      </c>
      <c r="M2327" s="108">
        <v>31509321</v>
      </c>
      <c r="N2327" s="108"/>
      <c r="O2327" s="67">
        <v>13578318</v>
      </c>
      <c r="P2327" s="108">
        <v>1787206</v>
      </c>
      <c r="Q2327" s="108">
        <v>-52295194</v>
      </c>
      <c r="R2327" s="108">
        <v>224250403</v>
      </c>
      <c r="S2327" s="108">
        <v>171955209</v>
      </c>
      <c r="T2327" s="108">
        <v>4811828</v>
      </c>
      <c r="U2327" s="201"/>
      <c r="V2327" s="108">
        <v>4305622</v>
      </c>
      <c r="W2327" s="108">
        <v>-32183453</v>
      </c>
      <c r="X2327" s="32">
        <v>45322</v>
      </c>
      <c r="Y2327" s="10" t="s">
        <v>60</v>
      </c>
    </row>
    <row r="2328" spans="1:25" ht="14.4">
      <c r="A2328" s="137">
        <v>2023</v>
      </c>
      <c r="B2328" s="141" t="s">
        <v>722</v>
      </c>
      <c r="C2328" s="137" t="s">
        <v>190</v>
      </c>
      <c r="D2328" s="137" t="s">
        <v>21</v>
      </c>
      <c r="E2328" s="137" t="s">
        <v>182</v>
      </c>
      <c r="F2328" s="87" t="s">
        <v>721</v>
      </c>
      <c r="G2328" s="137" t="s">
        <v>20</v>
      </c>
      <c r="H2328" s="138">
        <v>5755354</v>
      </c>
      <c r="I2328" s="138">
        <v>-418286</v>
      </c>
      <c r="J2328" s="138">
        <v>43994441</v>
      </c>
      <c r="K2328" s="138">
        <v>39309027</v>
      </c>
      <c r="L2328" s="138">
        <v>54961797</v>
      </c>
      <c r="M2328" s="138">
        <v>45156013</v>
      </c>
      <c r="N2328" s="138"/>
      <c r="O2328" s="142">
        <v>9757668</v>
      </c>
      <c r="P2328" s="138">
        <v>2309457</v>
      </c>
      <c r="Q2328" s="138">
        <v>-40384325</v>
      </c>
      <c r="R2328" s="138">
        <v>177266079</v>
      </c>
      <c r="S2328" s="138">
        <v>136881754</v>
      </c>
      <c r="T2328" s="138">
        <v>6103574</v>
      </c>
      <c r="U2328" s="201">
        <v>-1464</v>
      </c>
      <c r="V2328" s="138">
        <v>8002016</v>
      </c>
      <c r="W2328" s="108">
        <v>-34101486</v>
      </c>
      <c r="X2328" s="140">
        <v>45372</v>
      </c>
      <c r="Y2328" s="132" t="s">
        <v>60</v>
      </c>
    </row>
    <row r="2329" spans="1:25" ht="14.4">
      <c r="A2329" s="143">
        <v>2023</v>
      </c>
      <c r="B2329" s="152" t="s">
        <v>133</v>
      </c>
      <c r="C2329" s="143" t="s">
        <v>54</v>
      </c>
      <c r="D2329" s="143" t="s">
        <v>21</v>
      </c>
      <c r="E2329" s="156" t="s">
        <v>27</v>
      </c>
      <c r="F2329" s="144">
        <v>99049</v>
      </c>
      <c r="G2329" s="143" t="s">
        <v>20</v>
      </c>
      <c r="H2329" s="145">
        <v>2453974</v>
      </c>
      <c r="I2329" s="145"/>
      <c r="J2329" s="145">
        <v>12944664</v>
      </c>
      <c r="K2329" s="145"/>
      <c r="L2329" s="145">
        <v>12745817</v>
      </c>
      <c r="M2329" s="145">
        <v>12745817</v>
      </c>
      <c r="N2329" s="139"/>
      <c r="O2329" s="138">
        <v>10215423</v>
      </c>
      <c r="P2329" s="145">
        <v>285746</v>
      </c>
      <c r="Q2329" s="145"/>
      <c r="R2329" s="145"/>
      <c r="S2329" s="145"/>
      <c r="T2329" s="145"/>
      <c r="U2329" s="198"/>
      <c r="V2329" s="145"/>
      <c r="W2329" s="110">
        <v>2140590</v>
      </c>
      <c r="X2329" s="126">
        <v>45321</v>
      </c>
      <c r="Y2329" s="132" t="s">
        <v>60</v>
      </c>
    </row>
    <row r="2330" spans="1:25" ht="14.4">
      <c r="A2330" s="70">
        <v>2023</v>
      </c>
      <c r="B2330" s="71" t="s">
        <v>720</v>
      </c>
      <c r="C2330" s="70" t="s">
        <v>190</v>
      </c>
      <c r="D2330" s="70" t="s">
        <v>21</v>
      </c>
      <c r="E2330" s="78" t="s">
        <v>127</v>
      </c>
      <c r="F2330" s="73" t="s">
        <v>719</v>
      </c>
      <c r="G2330" s="70" t="s">
        <v>20</v>
      </c>
      <c r="H2330" s="108">
        <v>3713036</v>
      </c>
      <c r="I2330" s="108"/>
      <c r="J2330" s="108">
        <v>7783688</v>
      </c>
      <c r="K2330" s="108">
        <v>5545004</v>
      </c>
      <c r="L2330" s="108">
        <v>10326394</v>
      </c>
      <c r="M2330" s="108">
        <v>8953255</v>
      </c>
      <c r="N2330" s="67">
        <v>5857629</v>
      </c>
      <c r="O2330" s="108"/>
      <c r="P2330" s="108">
        <v>610815</v>
      </c>
      <c r="Q2330" s="108">
        <v>-5591550</v>
      </c>
      <c r="R2330" s="108">
        <v>25047507</v>
      </c>
      <c r="S2330" s="108">
        <v>19455957</v>
      </c>
      <c r="T2330" s="108">
        <v>757534</v>
      </c>
      <c r="U2330" s="201"/>
      <c r="V2330" s="108">
        <v>174588</v>
      </c>
      <c r="W2330" s="108">
        <v>-1754865</v>
      </c>
      <c r="X2330" s="34">
        <v>45366</v>
      </c>
      <c r="Y2330" s="10" t="s">
        <v>60</v>
      </c>
    </row>
    <row r="2331" spans="1:25" ht="14.4">
      <c r="A2331" s="70">
        <v>2023</v>
      </c>
      <c r="B2331" s="70" t="s">
        <v>1808</v>
      </c>
      <c r="C2331" s="70" t="s">
        <v>53</v>
      </c>
      <c r="D2331" s="70" t="s">
        <v>21</v>
      </c>
      <c r="E2331" s="78" t="s">
        <v>27</v>
      </c>
      <c r="F2331" s="73">
        <v>54806</v>
      </c>
      <c r="G2331" s="70" t="s">
        <v>20</v>
      </c>
      <c r="H2331" s="108">
        <v>16833428</v>
      </c>
      <c r="I2331" s="108">
        <v>-2960381</v>
      </c>
      <c r="J2331" s="108">
        <v>42923365</v>
      </c>
      <c r="K2331" s="108">
        <v>77423120</v>
      </c>
      <c r="L2331" s="108">
        <v>83283538</v>
      </c>
      <c r="M2331" s="108">
        <v>49008092</v>
      </c>
      <c r="N2331" s="108"/>
      <c r="O2331" s="108">
        <v>16721143</v>
      </c>
      <c r="P2331" s="108">
        <v>3270246</v>
      </c>
      <c r="Q2331" s="108">
        <v>-69681253</v>
      </c>
      <c r="R2331" s="108">
        <v>310694148</v>
      </c>
      <c r="S2331" s="108">
        <v>241012895</v>
      </c>
      <c r="T2331" s="108">
        <v>7955885</v>
      </c>
      <c r="U2331" s="201">
        <v>168961</v>
      </c>
      <c r="V2331" s="108">
        <v>4585660</v>
      </c>
      <c r="W2331" s="108">
        <v>-27609394</v>
      </c>
      <c r="X2331" s="13">
        <v>45350</v>
      </c>
      <c r="Y2331" s="10" t="s">
        <v>60</v>
      </c>
    </row>
    <row r="2332" spans="1:25" ht="14.4">
      <c r="A2332" s="70">
        <v>2023</v>
      </c>
      <c r="B2332" s="71" t="s">
        <v>718</v>
      </c>
      <c r="C2332" s="70" t="s">
        <v>190</v>
      </c>
      <c r="D2332" s="70" t="s">
        <v>21</v>
      </c>
      <c r="E2332" s="72" t="s">
        <v>27</v>
      </c>
      <c r="F2332" s="73" t="s">
        <v>717</v>
      </c>
      <c r="G2332" s="70" t="s">
        <v>20</v>
      </c>
      <c r="H2332" s="108">
        <v>5664248</v>
      </c>
      <c r="I2332" s="108"/>
      <c r="J2332" s="108">
        <v>39710295</v>
      </c>
      <c r="K2332" s="108">
        <v>62997540</v>
      </c>
      <c r="L2332" s="108">
        <v>53282169</v>
      </c>
      <c r="M2332" s="108">
        <v>42867131</v>
      </c>
      <c r="N2332" s="108"/>
      <c r="O2332" s="67">
        <v>9156466</v>
      </c>
      <c r="P2332" s="108">
        <v>2130502</v>
      </c>
      <c r="Q2332" s="108">
        <v>-24845452</v>
      </c>
      <c r="R2332" s="108">
        <v>111708207</v>
      </c>
      <c r="S2332" s="108">
        <v>86862755</v>
      </c>
      <c r="T2332" s="108">
        <v>3758674</v>
      </c>
      <c r="U2332" s="201"/>
      <c r="V2332" s="108">
        <v>14068528</v>
      </c>
      <c r="W2332" s="108">
        <v>-35759952</v>
      </c>
      <c r="X2332" s="13">
        <v>45350</v>
      </c>
      <c r="Y2332" s="30"/>
    </row>
    <row r="2333" spans="1:25" ht="14.4">
      <c r="A2333" s="70">
        <v>2023</v>
      </c>
      <c r="B2333" s="71" t="s">
        <v>714</v>
      </c>
      <c r="C2333" s="70" t="s">
        <v>190</v>
      </c>
      <c r="D2333" s="70" t="s">
        <v>21</v>
      </c>
      <c r="E2333" s="78" t="s">
        <v>178</v>
      </c>
      <c r="F2333" s="73" t="s">
        <v>713</v>
      </c>
      <c r="G2333" s="70" t="s">
        <v>20</v>
      </c>
      <c r="H2333" s="108">
        <v>5741487</v>
      </c>
      <c r="I2333" s="108"/>
      <c r="J2333" s="108">
        <v>21145288</v>
      </c>
      <c r="K2333" s="108">
        <v>122314</v>
      </c>
      <c r="L2333" s="108">
        <v>28737700</v>
      </c>
      <c r="M2333" s="108">
        <v>26368028</v>
      </c>
      <c r="N2333" s="67"/>
      <c r="O2333" s="67">
        <v>11982416</v>
      </c>
      <c r="P2333" s="108">
        <v>3065353</v>
      </c>
      <c r="Q2333" s="108">
        <v>-15952599</v>
      </c>
      <c r="R2333" s="108">
        <v>71446395.484007344</v>
      </c>
      <c r="S2333" s="108">
        <v>55493796.484007344</v>
      </c>
      <c r="T2333" s="108">
        <v>2483625</v>
      </c>
      <c r="U2333" s="201"/>
      <c r="V2333" s="108">
        <v>3314411</v>
      </c>
      <c r="W2333" s="108">
        <v>-9633779</v>
      </c>
      <c r="X2333" s="32">
        <v>45380</v>
      </c>
      <c r="Y2333" s="10" t="s">
        <v>60</v>
      </c>
    </row>
    <row r="2334" spans="1:25" ht="14.4">
      <c r="A2334" s="70">
        <v>2023</v>
      </c>
      <c r="B2334" s="70" t="s">
        <v>1807</v>
      </c>
      <c r="C2334" s="70" t="s">
        <v>53</v>
      </c>
      <c r="D2334" s="70" t="s">
        <v>21</v>
      </c>
      <c r="E2334" s="78" t="s">
        <v>63</v>
      </c>
      <c r="F2334" s="73">
        <v>55184</v>
      </c>
      <c r="G2334" s="70" t="s">
        <v>20</v>
      </c>
      <c r="H2334" s="108">
        <v>117414690</v>
      </c>
      <c r="I2334" s="108">
        <v>-24813041</v>
      </c>
      <c r="J2334" s="108">
        <v>59445628</v>
      </c>
      <c r="K2334" s="108">
        <v>5977355</v>
      </c>
      <c r="L2334" s="108">
        <v>146027286</v>
      </c>
      <c r="M2334" s="108">
        <v>82648729</v>
      </c>
      <c r="N2334" s="67"/>
      <c r="O2334" s="67">
        <v>124938153</v>
      </c>
      <c r="P2334" s="108">
        <v>16846462</v>
      </c>
      <c r="Q2334" s="108">
        <v>-38681819</v>
      </c>
      <c r="R2334" s="108">
        <v>153948561</v>
      </c>
      <c r="S2334" s="108">
        <v>115266742</v>
      </c>
      <c r="T2334" s="108">
        <v>4574753</v>
      </c>
      <c r="U2334" s="201">
        <v>21020110</v>
      </c>
      <c r="V2334" s="108">
        <v>21875949</v>
      </c>
      <c r="W2334" s="108">
        <v>156106349</v>
      </c>
      <c r="X2334" s="32">
        <v>45279</v>
      </c>
      <c r="Y2334" s="10" t="s">
        <v>60</v>
      </c>
    </row>
    <row r="2335" spans="1:25" ht="14.4">
      <c r="A2335" s="137">
        <v>2023</v>
      </c>
      <c r="B2335" s="137" t="s">
        <v>1806</v>
      </c>
      <c r="C2335" s="137" t="s">
        <v>53</v>
      </c>
      <c r="D2335" s="137" t="s">
        <v>21</v>
      </c>
      <c r="E2335" s="76" t="s">
        <v>63</v>
      </c>
      <c r="F2335" s="87">
        <v>55254</v>
      </c>
      <c r="G2335" s="137" t="s">
        <v>20</v>
      </c>
      <c r="H2335" s="138">
        <v>151539746</v>
      </c>
      <c r="I2335" s="138">
        <v>-16364089</v>
      </c>
      <c r="J2335" s="138">
        <v>155868972</v>
      </c>
      <c r="K2335" s="138">
        <v>217529146</v>
      </c>
      <c r="L2335" s="138">
        <v>336548670</v>
      </c>
      <c r="M2335" s="138">
        <v>192291991</v>
      </c>
      <c r="N2335" s="138"/>
      <c r="O2335" s="138">
        <v>149511020</v>
      </c>
      <c r="P2335" s="138">
        <v>13806563</v>
      </c>
      <c r="Q2335" s="138">
        <v>-194716968</v>
      </c>
      <c r="R2335" s="138">
        <v>590675776</v>
      </c>
      <c r="S2335" s="138">
        <v>395958808</v>
      </c>
      <c r="T2335" s="138">
        <v>22115597</v>
      </c>
      <c r="U2335" s="201"/>
      <c r="V2335" s="138">
        <v>120503280</v>
      </c>
      <c r="W2335" s="108">
        <v>-16730536</v>
      </c>
      <c r="X2335" s="140">
        <v>45349</v>
      </c>
      <c r="Y2335" s="132" t="s">
        <v>60</v>
      </c>
    </row>
    <row r="2336" spans="1:25" ht="14.4">
      <c r="A2336" s="70">
        <v>2023</v>
      </c>
      <c r="B2336" s="71" t="s">
        <v>712</v>
      </c>
      <c r="C2336" s="70" t="s">
        <v>190</v>
      </c>
      <c r="D2336" s="70" t="s">
        <v>21</v>
      </c>
      <c r="E2336" s="72" t="s">
        <v>63</v>
      </c>
      <c r="F2336" s="73" t="s">
        <v>711</v>
      </c>
      <c r="G2336" s="70" t="s">
        <v>20</v>
      </c>
      <c r="H2336" s="108">
        <v>76062857</v>
      </c>
      <c r="I2336" s="108">
        <v>-10883055</v>
      </c>
      <c r="J2336" s="108">
        <v>413810673</v>
      </c>
      <c r="K2336" s="108">
        <v>424297881</v>
      </c>
      <c r="L2336" s="108">
        <v>615232422</v>
      </c>
      <c r="M2336" s="108">
        <v>487344863</v>
      </c>
      <c r="N2336" s="108"/>
      <c r="O2336" s="67">
        <v>185644359</v>
      </c>
      <c r="P2336" s="108">
        <v>61136466</v>
      </c>
      <c r="Q2336" s="108">
        <v>-284993825</v>
      </c>
      <c r="R2336" s="108">
        <v>1270460327.3684213</v>
      </c>
      <c r="S2336" s="108">
        <v>985466502.36842132</v>
      </c>
      <c r="T2336" s="108">
        <v>46489934</v>
      </c>
      <c r="U2336" s="201">
        <v>-11003.01010501288</v>
      </c>
      <c r="V2336" s="108">
        <v>51236459.989894986</v>
      </c>
      <c r="W2336" s="108">
        <v>-133722877</v>
      </c>
      <c r="X2336" s="32">
        <v>45275</v>
      </c>
      <c r="Y2336" s="10" t="s">
        <v>60</v>
      </c>
    </row>
    <row r="2337" spans="1:25" ht="14.4">
      <c r="A2337" s="137">
        <v>2023</v>
      </c>
      <c r="B2337" s="137" t="s">
        <v>1805</v>
      </c>
      <c r="C2337" s="137" t="s">
        <v>53</v>
      </c>
      <c r="D2337" s="137" t="s">
        <v>21</v>
      </c>
      <c r="E2337" s="76" t="s">
        <v>34</v>
      </c>
      <c r="F2337" s="87">
        <v>55156</v>
      </c>
      <c r="G2337" s="137" t="s">
        <v>20</v>
      </c>
      <c r="H2337" s="138">
        <v>82175922</v>
      </c>
      <c r="I2337" s="138">
        <v>-4732974</v>
      </c>
      <c r="J2337" s="138">
        <v>72670007</v>
      </c>
      <c r="K2337" s="138">
        <v>63964916</v>
      </c>
      <c r="L2337" s="138">
        <v>235018955</v>
      </c>
      <c r="M2337" s="138">
        <v>89817222</v>
      </c>
      <c r="N2337" s="138"/>
      <c r="O2337" s="138">
        <v>77549439</v>
      </c>
      <c r="P2337" s="138">
        <v>14253027</v>
      </c>
      <c r="Q2337" s="138">
        <v>-58613321</v>
      </c>
      <c r="R2337" s="138">
        <v>210033552</v>
      </c>
      <c r="S2337" s="138">
        <v>151420231</v>
      </c>
      <c r="T2337" s="138">
        <v>6468879</v>
      </c>
      <c r="U2337" s="201">
        <v>707837</v>
      </c>
      <c r="V2337" s="138">
        <v>907034</v>
      </c>
      <c r="W2337" s="108">
        <v>83801172</v>
      </c>
      <c r="X2337" s="140">
        <v>45364</v>
      </c>
      <c r="Y2337" s="132" t="s">
        <v>5444</v>
      </c>
    </row>
    <row r="2338" spans="1:25" ht="14.4">
      <c r="A2338" s="137">
        <v>2023</v>
      </c>
      <c r="B2338" s="141" t="s">
        <v>710</v>
      </c>
      <c r="C2338" s="137" t="s">
        <v>190</v>
      </c>
      <c r="D2338" s="137" t="s">
        <v>21</v>
      </c>
      <c r="E2338" s="76" t="s">
        <v>34</v>
      </c>
      <c r="F2338" s="87" t="s">
        <v>709</v>
      </c>
      <c r="G2338" s="137" t="s">
        <v>20</v>
      </c>
      <c r="H2338" s="138">
        <v>60884072</v>
      </c>
      <c r="I2338" s="138"/>
      <c r="J2338" s="138">
        <v>314432200</v>
      </c>
      <c r="K2338" s="138">
        <v>185019337</v>
      </c>
      <c r="L2338" s="138">
        <v>517150918</v>
      </c>
      <c r="M2338" s="138">
        <v>390142883</v>
      </c>
      <c r="N2338" s="138"/>
      <c r="O2338" s="142">
        <v>218509178</v>
      </c>
      <c r="P2338" s="138">
        <v>46532431</v>
      </c>
      <c r="Q2338" s="138">
        <v>-218530985</v>
      </c>
      <c r="R2338" s="138">
        <v>967364844</v>
      </c>
      <c r="S2338" s="138">
        <v>748833859</v>
      </c>
      <c r="T2338" s="138">
        <v>34097504</v>
      </c>
      <c r="U2338" s="201">
        <v>10035972</v>
      </c>
      <c r="V2338" s="138">
        <v>109475096</v>
      </c>
      <c r="W2338" s="108">
        <v>-277373133</v>
      </c>
      <c r="X2338" s="51">
        <v>45308</v>
      </c>
      <c r="Y2338" s="132"/>
    </row>
    <row r="2339" spans="1:25" ht="14.4">
      <c r="A2339" s="137">
        <v>2023</v>
      </c>
      <c r="B2339" s="137" t="s">
        <v>1804</v>
      </c>
      <c r="C2339" s="137" t="s">
        <v>53</v>
      </c>
      <c r="D2339" s="137" t="s">
        <v>21</v>
      </c>
      <c r="E2339" s="76" t="s">
        <v>98</v>
      </c>
      <c r="F2339" s="87">
        <v>55282</v>
      </c>
      <c r="G2339" s="137" t="s">
        <v>20</v>
      </c>
      <c r="H2339" s="138">
        <v>95055000</v>
      </c>
      <c r="I2339" s="138">
        <v>-39030000</v>
      </c>
      <c r="J2339" s="138">
        <v>199850000</v>
      </c>
      <c r="K2339" s="138">
        <v>332698000</v>
      </c>
      <c r="L2339" s="138">
        <v>694683000</v>
      </c>
      <c r="M2339" s="138">
        <v>214517000</v>
      </c>
      <c r="N2339" s="138"/>
      <c r="O2339" s="138">
        <v>85490000</v>
      </c>
      <c r="P2339" s="138">
        <v>13586000</v>
      </c>
      <c r="Q2339" s="138">
        <v>-517380000</v>
      </c>
      <c r="R2339" s="138">
        <v>1491887000</v>
      </c>
      <c r="S2339" s="138">
        <v>974507000</v>
      </c>
      <c r="T2339" s="138">
        <v>56388000</v>
      </c>
      <c r="U2339" s="201">
        <v>144772000</v>
      </c>
      <c r="V2339" s="138">
        <v>251566000</v>
      </c>
      <c r="W2339" s="108">
        <v>-77666000</v>
      </c>
      <c r="X2339" s="126">
        <v>45255</v>
      </c>
      <c r="Y2339" s="132" t="s">
        <v>60</v>
      </c>
    </row>
    <row r="2340" spans="1:25" ht="14.4">
      <c r="A2340" s="70">
        <v>2023</v>
      </c>
      <c r="B2340" s="71" t="s">
        <v>708</v>
      </c>
      <c r="C2340" s="70" t="s">
        <v>190</v>
      </c>
      <c r="D2340" s="70" t="s">
        <v>21</v>
      </c>
      <c r="E2340" s="72" t="s">
        <v>98</v>
      </c>
      <c r="F2340" s="73" t="s">
        <v>707</v>
      </c>
      <c r="G2340" s="70" t="s">
        <v>20</v>
      </c>
      <c r="H2340" s="108">
        <v>95208913</v>
      </c>
      <c r="I2340" s="108">
        <v>-2959040</v>
      </c>
      <c r="J2340" s="108">
        <v>291365464</v>
      </c>
      <c r="K2340" s="108">
        <v>510625059</v>
      </c>
      <c r="L2340" s="108">
        <v>389405336</v>
      </c>
      <c r="M2340" s="108">
        <v>321588288</v>
      </c>
      <c r="N2340" s="108"/>
      <c r="O2340" s="108">
        <v>134297842</v>
      </c>
      <c r="P2340" s="108">
        <v>25420394</v>
      </c>
      <c r="Q2340" s="108">
        <v>-236246388</v>
      </c>
      <c r="R2340" s="108">
        <v>1060752864</v>
      </c>
      <c r="S2340" s="108">
        <v>824506476</v>
      </c>
      <c r="T2340" s="108">
        <v>34554158</v>
      </c>
      <c r="U2340" s="201"/>
      <c r="V2340" s="108">
        <v>20019535</v>
      </c>
      <c r="W2340" s="108">
        <v>-177600462</v>
      </c>
      <c r="X2340" s="32">
        <v>45378</v>
      </c>
      <c r="Y2340" s="10" t="s">
        <v>60</v>
      </c>
    </row>
    <row r="2341" spans="1:25" ht="14.4">
      <c r="A2341" s="70">
        <v>2023</v>
      </c>
      <c r="B2341" s="71" t="s">
        <v>706</v>
      </c>
      <c r="C2341" s="70" t="s">
        <v>190</v>
      </c>
      <c r="D2341" s="70" t="s">
        <v>21</v>
      </c>
      <c r="E2341" s="72" t="s">
        <v>63</v>
      </c>
      <c r="F2341" s="73" t="s">
        <v>705</v>
      </c>
      <c r="G2341" s="70" t="s">
        <v>20</v>
      </c>
      <c r="H2341" s="108">
        <v>17948990</v>
      </c>
      <c r="I2341" s="108">
        <v>-1300000</v>
      </c>
      <c r="J2341" s="108">
        <v>47247014</v>
      </c>
      <c r="K2341" s="108">
        <v>26822612</v>
      </c>
      <c r="L2341" s="108">
        <v>64800125</v>
      </c>
      <c r="M2341" s="108">
        <v>59726369</v>
      </c>
      <c r="N2341" s="108"/>
      <c r="O2341" s="108">
        <v>33079911</v>
      </c>
      <c r="P2341" s="108">
        <v>7892630</v>
      </c>
      <c r="Q2341" s="108">
        <v>-33718573</v>
      </c>
      <c r="R2341" s="108">
        <v>146525764</v>
      </c>
      <c r="S2341" s="108">
        <v>112807191</v>
      </c>
      <c r="T2341" s="108">
        <v>5132625</v>
      </c>
      <c r="U2341" s="201">
        <v>-1172</v>
      </c>
      <c r="V2341" s="108">
        <v>5859251</v>
      </c>
      <c r="W2341" s="108">
        <v>-18467676</v>
      </c>
      <c r="X2341" s="32">
        <v>45380</v>
      </c>
      <c r="Y2341" s="10" t="s">
        <v>60</v>
      </c>
    </row>
    <row r="2342" spans="1:25" ht="14.4">
      <c r="A2342" s="70">
        <v>2023</v>
      </c>
      <c r="B2342" s="71" t="s">
        <v>704</v>
      </c>
      <c r="C2342" s="70" t="s">
        <v>190</v>
      </c>
      <c r="D2342" s="70" t="s">
        <v>21</v>
      </c>
      <c r="E2342" s="72" t="s">
        <v>149</v>
      </c>
      <c r="F2342" s="73" t="s">
        <v>703</v>
      </c>
      <c r="G2342" s="70" t="s">
        <v>20</v>
      </c>
      <c r="H2342" s="108">
        <v>9302654</v>
      </c>
      <c r="I2342" s="108"/>
      <c r="J2342" s="108">
        <v>9162183</v>
      </c>
      <c r="K2342" s="108"/>
      <c r="L2342" s="108">
        <v>12289604</v>
      </c>
      <c r="M2342" s="108">
        <v>11705010</v>
      </c>
      <c r="N2342" s="108">
        <v>12514568</v>
      </c>
      <c r="O2342" s="108"/>
      <c r="P2342" s="108">
        <v>958931</v>
      </c>
      <c r="Q2342" s="108">
        <v>-5404913</v>
      </c>
      <c r="R2342" s="108">
        <v>24661424</v>
      </c>
      <c r="S2342" s="108">
        <v>19256511</v>
      </c>
      <c r="T2342" s="108">
        <v>777080</v>
      </c>
      <c r="U2342" s="201"/>
      <c r="V2342" s="108">
        <v>747897</v>
      </c>
      <c r="W2342" s="108">
        <v>4184405</v>
      </c>
      <c r="X2342" s="13">
        <v>45348</v>
      </c>
      <c r="Y2342" s="10" t="s">
        <v>60</v>
      </c>
    </row>
    <row r="2343" spans="1:25" ht="14.4">
      <c r="A2343" s="70">
        <v>2023</v>
      </c>
      <c r="B2343" s="71" t="s">
        <v>702</v>
      </c>
      <c r="C2343" s="70" t="s">
        <v>190</v>
      </c>
      <c r="D2343" s="70" t="s">
        <v>21</v>
      </c>
      <c r="E2343" s="72" t="s">
        <v>34</v>
      </c>
      <c r="F2343" s="73" t="s">
        <v>701</v>
      </c>
      <c r="G2343" s="70" t="s">
        <v>20</v>
      </c>
      <c r="H2343" s="108">
        <v>21899544</v>
      </c>
      <c r="I2343" s="108">
        <v>-4129591</v>
      </c>
      <c r="J2343" s="108">
        <v>154209852</v>
      </c>
      <c r="K2343" s="108">
        <v>70418288</v>
      </c>
      <c r="L2343" s="108">
        <v>186948915</v>
      </c>
      <c r="M2343" s="108">
        <v>171469958</v>
      </c>
      <c r="N2343" s="108"/>
      <c r="O2343" s="108">
        <v>44433205</v>
      </c>
      <c r="P2343" s="108">
        <v>16214114</v>
      </c>
      <c r="Q2343" s="108">
        <v>-125959714</v>
      </c>
      <c r="R2343" s="108">
        <v>553944960</v>
      </c>
      <c r="S2343" s="108">
        <v>427985246</v>
      </c>
      <c r="T2343" s="108">
        <v>18339851</v>
      </c>
      <c r="U2343" s="201">
        <v>726008</v>
      </c>
      <c r="V2343" s="108">
        <v>39151843</v>
      </c>
      <c r="W2343" s="108">
        <v>-159350313</v>
      </c>
      <c r="X2343" s="32">
        <v>45379</v>
      </c>
      <c r="Y2343" s="10" t="s">
        <v>60</v>
      </c>
    </row>
    <row r="2344" spans="1:25" ht="14.4">
      <c r="A2344" s="137">
        <v>2023</v>
      </c>
      <c r="B2344" s="141" t="s">
        <v>700</v>
      </c>
      <c r="C2344" s="137" t="s">
        <v>190</v>
      </c>
      <c r="D2344" s="137" t="s">
        <v>21</v>
      </c>
      <c r="E2344" s="76" t="s">
        <v>151</v>
      </c>
      <c r="F2344" s="87" t="s">
        <v>699</v>
      </c>
      <c r="G2344" s="137" t="s">
        <v>20</v>
      </c>
      <c r="H2344" s="138">
        <v>68316962</v>
      </c>
      <c r="I2344" s="138">
        <v>-2164706</v>
      </c>
      <c r="J2344" s="138">
        <v>288739473</v>
      </c>
      <c r="K2344" s="138">
        <v>185856068</v>
      </c>
      <c r="L2344" s="138">
        <v>376627165</v>
      </c>
      <c r="M2344" s="138">
        <v>339217507</v>
      </c>
      <c r="N2344" s="138"/>
      <c r="O2344" s="142">
        <v>138837617</v>
      </c>
      <c r="P2344" s="138">
        <v>25763725</v>
      </c>
      <c r="Q2344" s="138">
        <v>-192709109</v>
      </c>
      <c r="R2344" s="138">
        <v>860592093</v>
      </c>
      <c r="S2344" s="138">
        <v>667882984</v>
      </c>
      <c r="T2344" s="138">
        <v>31744281</v>
      </c>
      <c r="U2344" s="201">
        <v>7522900</v>
      </c>
      <c r="V2344" s="138">
        <v>28265800</v>
      </c>
      <c r="W2344" s="108">
        <v>-77605145</v>
      </c>
      <c r="X2344" s="140">
        <v>45275</v>
      </c>
      <c r="Y2344" s="132" t="s">
        <v>115</v>
      </c>
    </row>
    <row r="2345" spans="1:25" ht="14.4">
      <c r="A2345" s="95">
        <v>2023</v>
      </c>
      <c r="B2345" s="95" t="s">
        <v>5363</v>
      </c>
      <c r="C2345" s="95" t="s">
        <v>190</v>
      </c>
      <c r="D2345" s="95" t="s">
        <v>21</v>
      </c>
      <c r="E2345" s="96" t="s">
        <v>78</v>
      </c>
      <c r="F2345" s="96" t="s">
        <v>5700</v>
      </c>
      <c r="G2345" s="95" t="s">
        <v>20</v>
      </c>
      <c r="H2345" s="110">
        <v>3083446</v>
      </c>
      <c r="I2345" s="116"/>
      <c r="J2345" s="110">
        <v>2968198</v>
      </c>
      <c r="K2345" s="110">
        <v>170000</v>
      </c>
      <c r="L2345" s="110">
        <v>3861662</v>
      </c>
      <c r="M2345" s="110">
        <v>3886419</v>
      </c>
      <c r="N2345" s="67"/>
      <c r="O2345" s="67">
        <v>4180036</v>
      </c>
      <c r="P2345" s="110">
        <v>334054</v>
      </c>
      <c r="Q2345" s="110">
        <v>-1704433</v>
      </c>
      <c r="R2345" s="110">
        <v>7446450</v>
      </c>
      <c r="S2345" s="110">
        <v>5742017</v>
      </c>
      <c r="T2345" s="110">
        <v>262985</v>
      </c>
      <c r="U2345" s="198"/>
      <c r="V2345" s="109">
        <v>271557</v>
      </c>
      <c r="W2345" s="110">
        <v>1612468</v>
      </c>
      <c r="X2345" s="32">
        <v>45380</v>
      </c>
      <c r="Y2345" s="10" t="s">
        <v>60</v>
      </c>
    </row>
    <row r="2346" spans="1:25" ht="14.4">
      <c r="A2346" s="143">
        <v>2023</v>
      </c>
      <c r="B2346" s="152" t="s">
        <v>698</v>
      </c>
      <c r="C2346" s="143" t="s">
        <v>190</v>
      </c>
      <c r="D2346" s="143" t="s">
        <v>21</v>
      </c>
      <c r="E2346" s="143" t="s">
        <v>178</v>
      </c>
      <c r="F2346" s="144" t="s">
        <v>697</v>
      </c>
      <c r="G2346" s="143" t="s">
        <v>20</v>
      </c>
      <c r="H2346" s="145">
        <v>21731985</v>
      </c>
      <c r="I2346" s="153">
        <v>-20965486</v>
      </c>
      <c r="J2346" s="153">
        <v>32568946</v>
      </c>
      <c r="K2346" s="153">
        <v>31109008</v>
      </c>
      <c r="L2346" s="145">
        <v>54141256</v>
      </c>
      <c r="M2346" s="153">
        <v>38672393</v>
      </c>
      <c r="N2346" s="139"/>
      <c r="O2346" s="153">
        <v>31721232</v>
      </c>
      <c r="P2346" s="153">
        <v>5925766</v>
      </c>
      <c r="Q2346" s="145">
        <v>-20626975</v>
      </c>
      <c r="R2346" s="145">
        <v>91245177.363674805</v>
      </c>
      <c r="S2346" s="145">
        <v>70618202.363674805</v>
      </c>
      <c r="T2346" s="145">
        <v>2995971</v>
      </c>
      <c r="U2346" s="198"/>
      <c r="V2346" s="153">
        <v>4039037</v>
      </c>
      <c r="W2346" s="110">
        <v>12528443</v>
      </c>
      <c r="X2346" s="150">
        <v>45362</v>
      </c>
      <c r="Y2346" s="132" t="s">
        <v>60</v>
      </c>
    </row>
    <row r="2347" spans="1:25" ht="14.4">
      <c r="A2347" s="137">
        <v>2023</v>
      </c>
      <c r="B2347" s="137" t="s">
        <v>1803</v>
      </c>
      <c r="C2347" s="137" t="s">
        <v>53</v>
      </c>
      <c r="D2347" s="137" t="s">
        <v>21</v>
      </c>
      <c r="E2347" s="76" t="s">
        <v>34</v>
      </c>
      <c r="F2347" s="87">
        <v>55618</v>
      </c>
      <c r="G2347" s="137" t="s">
        <v>20</v>
      </c>
      <c r="H2347" s="138">
        <v>46753619</v>
      </c>
      <c r="I2347" s="138"/>
      <c r="J2347" s="138">
        <v>29485563</v>
      </c>
      <c r="K2347" s="138">
        <v>24887677</v>
      </c>
      <c r="L2347" s="138">
        <v>83555230</v>
      </c>
      <c r="M2347" s="138">
        <v>46638607</v>
      </c>
      <c r="N2347" s="139"/>
      <c r="O2347" s="138">
        <v>43053210</v>
      </c>
      <c r="P2347" s="138">
        <v>2905255</v>
      </c>
      <c r="Q2347" s="138">
        <v>-11578120</v>
      </c>
      <c r="R2347" s="138">
        <v>108004851</v>
      </c>
      <c r="S2347" s="138">
        <v>96426731</v>
      </c>
      <c r="T2347" s="138">
        <v>1541647</v>
      </c>
      <c r="U2347" s="201">
        <v>7874628</v>
      </c>
      <c r="V2347" s="138">
        <v>14963802</v>
      </c>
      <c r="W2347" s="108">
        <v>19097633</v>
      </c>
      <c r="X2347" s="140">
        <v>45365</v>
      </c>
      <c r="Y2347" s="132" t="s">
        <v>5444</v>
      </c>
    </row>
    <row r="2348" spans="1:25" ht="14.4">
      <c r="A2348" s="137">
        <v>2023</v>
      </c>
      <c r="B2348" s="141" t="s">
        <v>696</v>
      </c>
      <c r="C2348" s="137" t="s">
        <v>190</v>
      </c>
      <c r="D2348" s="137" t="s">
        <v>21</v>
      </c>
      <c r="E2348" s="137" t="s">
        <v>34</v>
      </c>
      <c r="F2348" s="87" t="s">
        <v>695</v>
      </c>
      <c r="G2348" s="137" t="s">
        <v>20</v>
      </c>
      <c r="H2348" s="138">
        <v>80730093</v>
      </c>
      <c r="I2348" s="138">
        <v>-6070062</v>
      </c>
      <c r="J2348" s="138">
        <v>271182803</v>
      </c>
      <c r="K2348" s="138">
        <v>273936114</v>
      </c>
      <c r="L2348" s="138">
        <v>355845944</v>
      </c>
      <c r="M2348" s="138">
        <v>323380062</v>
      </c>
      <c r="N2348" s="138">
        <v>174464539</v>
      </c>
      <c r="O2348" s="138"/>
      <c r="P2348" s="138">
        <v>36952448</v>
      </c>
      <c r="Q2348" s="138">
        <v>-182436780</v>
      </c>
      <c r="R2348" s="138">
        <v>836085442.10526335</v>
      </c>
      <c r="S2348" s="138">
        <v>653648662.10526335</v>
      </c>
      <c r="T2348" s="138">
        <v>28852123</v>
      </c>
      <c r="U2348" s="201">
        <v>-9141.5325936199715</v>
      </c>
      <c r="V2348" s="138">
        <v>59942164.467406377</v>
      </c>
      <c r="W2348" s="108">
        <v>-137794620</v>
      </c>
      <c r="X2348" s="140">
        <v>45376</v>
      </c>
      <c r="Y2348" s="132" t="s">
        <v>5444</v>
      </c>
    </row>
    <row r="2349" spans="1:25" ht="14.4">
      <c r="A2349" s="82">
        <v>2023</v>
      </c>
      <c r="B2349" s="70" t="s">
        <v>694</v>
      </c>
      <c r="C2349" s="70" t="s">
        <v>190</v>
      </c>
      <c r="D2349" s="70" t="s">
        <v>21</v>
      </c>
      <c r="E2349" s="72" t="s">
        <v>107</v>
      </c>
      <c r="F2349" s="72" t="s">
        <v>693</v>
      </c>
      <c r="G2349" s="70" t="s">
        <v>20</v>
      </c>
      <c r="H2349" s="67">
        <v>14401563</v>
      </c>
      <c r="I2349" s="67">
        <v>-1000000</v>
      </c>
      <c r="J2349" s="108">
        <v>64909085</v>
      </c>
      <c r="K2349" s="67">
        <v>31575070</v>
      </c>
      <c r="L2349" s="108">
        <v>87872824</v>
      </c>
      <c r="M2349" s="67">
        <v>80541826</v>
      </c>
      <c r="N2349" s="108">
        <v>33896576</v>
      </c>
      <c r="O2349" s="108"/>
      <c r="P2349" s="67">
        <v>13947271</v>
      </c>
      <c r="Q2349" s="108">
        <v>-42241832</v>
      </c>
      <c r="R2349" s="108">
        <v>184085733.26860297</v>
      </c>
      <c r="S2349" s="108">
        <v>141843901.26860297</v>
      </c>
      <c r="T2349" s="108">
        <v>5858180</v>
      </c>
      <c r="U2349" s="201"/>
      <c r="V2349" s="67">
        <v>61801669</v>
      </c>
      <c r="W2349" s="67">
        <v>-78863760</v>
      </c>
      <c r="X2349" s="32">
        <v>45364</v>
      </c>
      <c r="Y2349" s="10" t="s">
        <v>60</v>
      </c>
    </row>
    <row r="2350" spans="1:25" ht="14.4">
      <c r="A2350" s="70">
        <v>2023</v>
      </c>
      <c r="B2350" s="70" t="s">
        <v>1802</v>
      </c>
      <c r="C2350" s="70" t="s">
        <v>53</v>
      </c>
      <c r="D2350" s="70" t="s">
        <v>21</v>
      </c>
      <c r="E2350" s="78" t="s">
        <v>34</v>
      </c>
      <c r="F2350" s="73">
        <v>56000</v>
      </c>
      <c r="G2350" s="70" t="s">
        <v>20</v>
      </c>
      <c r="H2350" s="108">
        <v>137699000</v>
      </c>
      <c r="I2350" s="108">
        <v>-35203000</v>
      </c>
      <c r="J2350" s="108">
        <v>284566000</v>
      </c>
      <c r="K2350" s="108">
        <v>500477000</v>
      </c>
      <c r="L2350" s="108">
        <v>852265000</v>
      </c>
      <c r="M2350" s="108">
        <v>356441000</v>
      </c>
      <c r="N2350" s="107"/>
      <c r="O2350" s="108">
        <v>93411000</v>
      </c>
      <c r="P2350" s="108">
        <v>22100000</v>
      </c>
      <c r="Q2350" s="108">
        <v>-575317000</v>
      </c>
      <c r="R2350" s="108">
        <v>2225395000</v>
      </c>
      <c r="S2350" s="108">
        <v>1650078000</v>
      </c>
      <c r="T2350" s="108">
        <v>65441000</v>
      </c>
      <c r="U2350" s="201">
        <v>2311000</v>
      </c>
      <c r="V2350" s="108">
        <v>77600000</v>
      </c>
      <c r="W2350" s="108">
        <v>-345893000</v>
      </c>
      <c r="X2350" s="32">
        <v>45358</v>
      </c>
      <c r="Y2350" s="10" t="s">
        <v>60</v>
      </c>
    </row>
    <row r="2351" spans="1:25" ht="14.4">
      <c r="A2351" s="70">
        <v>2023</v>
      </c>
      <c r="B2351" s="71" t="s">
        <v>692</v>
      </c>
      <c r="C2351" s="70" t="s">
        <v>190</v>
      </c>
      <c r="D2351" s="70" t="s">
        <v>21</v>
      </c>
      <c r="E2351" s="72" t="s">
        <v>34</v>
      </c>
      <c r="F2351" s="73" t="s">
        <v>691</v>
      </c>
      <c r="G2351" s="70" t="s">
        <v>20</v>
      </c>
      <c r="H2351" s="108">
        <v>85794572</v>
      </c>
      <c r="I2351" s="108">
        <v>-1310730</v>
      </c>
      <c r="J2351" s="108">
        <v>301590183</v>
      </c>
      <c r="K2351" s="108">
        <v>329413057</v>
      </c>
      <c r="L2351" s="108">
        <v>410880114</v>
      </c>
      <c r="M2351" s="108">
        <v>336867203</v>
      </c>
      <c r="N2351" s="108">
        <v>157254490</v>
      </c>
      <c r="O2351" s="108"/>
      <c r="P2351" s="108">
        <v>46464996</v>
      </c>
      <c r="Q2351" s="108">
        <v>-187892878</v>
      </c>
      <c r="R2351" s="108">
        <v>816725614.38596511</v>
      </c>
      <c r="S2351" s="108">
        <v>628832736.38596511</v>
      </c>
      <c r="T2351" s="108">
        <v>29780003</v>
      </c>
      <c r="U2351" s="201"/>
      <c r="V2351" s="108">
        <v>35490308</v>
      </c>
      <c r="W2351" s="108">
        <v>-110470903</v>
      </c>
      <c r="X2351" s="39">
        <v>45260</v>
      </c>
      <c r="Y2351" s="10" t="s">
        <v>60</v>
      </c>
    </row>
    <row r="2352" spans="1:25" ht="14.4">
      <c r="A2352" s="70">
        <v>2023</v>
      </c>
      <c r="B2352" s="71" t="s">
        <v>690</v>
      </c>
      <c r="C2352" s="70" t="s">
        <v>190</v>
      </c>
      <c r="D2352" s="70" t="s">
        <v>21</v>
      </c>
      <c r="E2352" s="72" t="s">
        <v>182</v>
      </c>
      <c r="F2352" s="73" t="s">
        <v>689</v>
      </c>
      <c r="G2352" s="70" t="s">
        <v>20</v>
      </c>
      <c r="H2352" s="108">
        <v>21912184</v>
      </c>
      <c r="I2352" s="108">
        <v>-5000</v>
      </c>
      <c r="J2352" s="108">
        <v>105215676</v>
      </c>
      <c r="K2352" s="108">
        <v>113757299</v>
      </c>
      <c r="L2352" s="108">
        <v>130249216</v>
      </c>
      <c r="M2352" s="108">
        <v>119642671</v>
      </c>
      <c r="N2352" s="67"/>
      <c r="O2352" s="67">
        <v>46469355</v>
      </c>
      <c r="P2352" s="108">
        <v>13823541</v>
      </c>
      <c r="Q2352" s="108">
        <v>-69750471</v>
      </c>
      <c r="R2352" s="108">
        <v>308550060.6594336</v>
      </c>
      <c r="S2352" s="108">
        <v>238799589.6594336</v>
      </c>
      <c r="T2352" s="108">
        <v>10979583</v>
      </c>
      <c r="U2352" s="201"/>
      <c r="V2352" s="108">
        <v>15847403</v>
      </c>
      <c r="W2352" s="108">
        <v>-58360621</v>
      </c>
      <c r="X2352" s="34">
        <v>45344</v>
      </c>
      <c r="Y2352" s="10" t="s">
        <v>60</v>
      </c>
    </row>
    <row r="2353" spans="1:25" ht="14.4">
      <c r="A2353" s="70">
        <v>2023</v>
      </c>
      <c r="B2353" s="70" t="s">
        <v>1801</v>
      </c>
      <c r="C2353" s="70" t="s">
        <v>53</v>
      </c>
      <c r="D2353" s="70" t="s">
        <v>21</v>
      </c>
      <c r="E2353" s="78" t="s">
        <v>78</v>
      </c>
      <c r="F2353" s="73">
        <v>56112</v>
      </c>
      <c r="G2353" s="70" t="s">
        <v>20</v>
      </c>
      <c r="H2353" s="108">
        <v>17464253</v>
      </c>
      <c r="I2353" s="108">
        <v>-732309</v>
      </c>
      <c r="J2353" s="108">
        <v>26748476</v>
      </c>
      <c r="K2353" s="108">
        <v>81495489</v>
      </c>
      <c r="L2353" s="108">
        <v>71157892</v>
      </c>
      <c r="M2353" s="108">
        <v>25000791</v>
      </c>
      <c r="N2353" s="107"/>
      <c r="O2353" s="108">
        <v>19597106</v>
      </c>
      <c r="P2353" s="108">
        <v>9470771</v>
      </c>
      <c r="Q2353" s="108">
        <v>-11899498</v>
      </c>
      <c r="R2353" s="108">
        <v>55304647</v>
      </c>
      <c r="S2353" s="108">
        <v>43405149</v>
      </c>
      <c r="T2353" s="108">
        <v>2375856</v>
      </c>
      <c r="U2353" s="201">
        <v>931465</v>
      </c>
      <c r="V2353" s="108">
        <v>8342847</v>
      </c>
      <c r="W2353" s="108">
        <v>6606051</v>
      </c>
      <c r="X2353" s="39">
        <v>45350</v>
      </c>
      <c r="Y2353" s="10" t="s">
        <v>60</v>
      </c>
    </row>
    <row r="2354" spans="1:25" ht="14.4">
      <c r="A2354" s="95">
        <v>2023</v>
      </c>
      <c r="B2354" s="86" t="s">
        <v>688</v>
      </c>
      <c r="C2354" s="95" t="s">
        <v>190</v>
      </c>
      <c r="D2354" s="95" t="s">
        <v>21</v>
      </c>
      <c r="E2354" s="96" t="s">
        <v>68</v>
      </c>
      <c r="F2354" s="99" t="s">
        <v>687</v>
      </c>
      <c r="G2354" s="95" t="s">
        <v>20</v>
      </c>
      <c r="H2354" s="109">
        <v>2768648</v>
      </c>
      <c r="I2354" s="110">
        <v>-15646</v>
      </c>
      <c r="J2354" s="110">
        <v>8662101</v>
      </c>
      <c r="K2354" s="110">
        <v>1563658</v>
      </c>
      <c r="L2354" s="110">
        <v>10740092</v>
      </c>
      <c r="M2354" s="110">
        <v>10000271</v>
      </c>
      <c r="N2354" s="110">
        <v>5372478</v>
      </c>
      <c r="O2354" s="109"/>
      <c r="P2354" s="110">
        <v>1916444</v>
      </c>
      <c r="Q2354" s="109">
        <v>-6263846</v>
      </c>
      <c r="R2354" s="109">
        <v>27152709.473684214</v>
      </c>
      <c r="S2354" s="109">
        <v>20888863.473684214</v>
      </c>
      <c r="T2354" s="109">
        <v>938855</v>
      </c>
      <c r="U2354" s="198"/>
      <c r="V2354" s="109"/>
      <c r="W2354" s="110">
        <v>-352154</v>
      </c>
      <c r="X2354" s="32">
        <v>45331</v>
      </c>
      <c r="Y2354" s="10" t="s">
        <v>5444</v>
      </c>
    </row>
    <row r="2355" spans="1:25" ht="14.4">
      <c r="A2355" s="137">
        <v>2023</v>
      </c>
      <c r="B2355" s="141" t="s">
        <v>686</v>
      </c>
      <c r="C2355" s="137" t="s">
        <v>190</v>
      </c>
      <c r="D2355" s="137" t="s">
        <v>21</v>
      </c>
      <c r="E2355" s="137" t="s">
        <v>63</v>
      </c>
      <c r="F2355" s="87" t="s">
        <v>685</v>
      </c>
      <c r="G2355" s="137" t="s">
        <v>20</v>
      </c>
      <c r="H2355" s="138">
        <v>22502422</v>
      </c>
      <c r="I2355" s="138">
        <v>-543715</v>
      </c>
      <c r="J2355" s="138">
        <v>83579670</v>
      </c>
      <c r="K2355" s="138">
        <v>61041151</v>
      </c>
      <c r="L2355" s="138">
        <v>125823129</v>
      </c>
      <c r="M2355" s="138">
        <v>100795769</v>
      </c>
      <c r="N2355" s="138"/>
      <c r="O2355" s="142">
        <v>50297813</v>
      </c>
      <c r="P2355" s="138">
        <v>11541143</v>
      </c>
      <c r="Q2355" s="138">
        <v>-64048565</v>
      </c>
      <c r="R2355" s="138">
        <v>292625793.15789479</v>
      </c>
      <c r="S2355" s="138">
        <v>228577228.15789479</v>
      </c>
      <c r="T2355" s="138">
        <v>10221602</v>
      </c>
      <c r="U2355" s="201">
        <v>-2716.7713493164251</v>
      </c>
      <c r="V2355" s="138">
        <v>14659736.228650684</v>
      </c>
      <c r="W2355" s="108">
        <v>-41823254</v>
      </c>
      <c r="X2355" s="150">
        <v>45275</v>
      </c>
      <c r="Y2355" s="132" t="s">
        <v>60</v>
      </c>
    </row>
    <row r="2356" spans="1:25" ht="14.4">
      <c r="A2356" s="137">
        <v>2023</v>
      </c>
      <c r="B2356" s="141" t="s">
        <v>684</v>
      </c>
      <c r="C2356" s="137" t="s">
        <v>190</v>
      </c>
      <c r="D2356" s="137" t="s">
        <v>21</v>
      </c>
      <c r="E2356" s="137" t="s">
        <v>63</v>
      </c>
      <c r="F2356" s="87" t="s">
        <v>683</v>
      </c>
      <c r="G2356" s="137" t="s">
        <v>20</v>
      </c>
      <c r="H2356" s="138">
        <v>35848255</v>
      </c>
      <c r="I2356" s="138">
        <v>-1051338</v>
      </c>
      <c r="J2356" s="138">
        <v>183961612</v>
      </c>
      <c r="K2356" s="138">
        <v>377708066</v>
      </c>
      <c r="L2356" s="138">
        <v>262863181</v>
      </c>
      <c r="M2356" s="138">
        <v>199709386</v>
      </c>
      <c r="N2356" s="138"/>
      <c r="O2356" s="138">
        <v>70934146</v>
      </c>
      <c r="P2356" s="138">
        <v>15075447</v>
      </c>
      <c r="Q2356" s="138">
        <v>-130773730</v>
      </c>
      <c r="R2356" s="138">
        <v>577227603.85964918</v>
      </c>
      <c r="S2356" s="138">
        <v>446453873.85964918</v>
      </c>
      <c r="T2356" s="138">
        <v>21678559</v>
      </c>
      <c r="U2356" s="201">
        <v>-4851.7465821279966</v>
      </c>
      <c r="V2356" s="138">
        <v>516143.25341787195</v>
      </c>
      <c r="W2356" s="108">
        <v>-77492834</v>
      </c>
      <c r="X2356" s="140">
        <v>45320</v>
      </c>
      <c r="Y2356" s="132" t="s">
        <v>60</v>
      </c>
    </row>
    <row r="2357" spans="1:25" ht="14.4">
      <c r="A2357" s="70">
        <v>2023</v>
      </c>
      <c r="B2357" s="70" t="s">
        <v>1800</v>
      </c>
      <c r="C2357" s="70" t="s">
        <v>53</v>
      </c>
      <c r="D2357" s="70" t="s">
        <v>21</v>
      </c>
      <c r="E2357" s="78" t="s">
        <v>84</v>
      </c>
      <c r="F2357" s="73">
        <v>56784</v>
      </c>
      <c r="G2357" s="70" t="s">
        <v>20</v>
      </c>
      <c r="H2357" s="108">
        <v>18518685</v>
      </c>
      <c r="I2357" s="108">
        <v>-8239833</v>
      </c>
      <c r="J2357" s="108">
        <v>63210038</v>
      </c>
      <c r="K2357" s="108">
        <v>115162285</v>
      </c>
      <c r="L2357" s="108">
        <v>166484005</v>
      </c>
      <c r="M2357" s="108">
        <v>70259663</v>
      </c>
      <c r="N2357" s="107"/>
      <c r="O2357" s="67">
        <v>7635319</v>
      </c>
      <c r="P2357" s="108">
        <v>2509936</v>
      </c>
      <c r="Q2357" s="108">
        <v>-125602967</v>
      </c>
      <c r="R2357" s="108">
        <v>390712153</v>
      </c>
      <c r="S2357" s="108">
        <v>265109186</v>
      </c>
      <c r="T2357" s="108">
        <v>11872127</v>
      </c>
      <c r="U2357" s="201"/>
      <c r="V2357" s="108">
        <v>14548824</v>
      </c>
      <c r="W2357" s="108">
        <v>-50652244</v>
      </c>
      <c r="X2357" s="39">
        <v>45358</v>
      </c>
      <c r="Y2357" s="10" t="s">
        <v>5444</v>
      </c>
    </row>
    <row r="2358" spans="1:25" ht="14.4">
      <c r="A2358" s="70">
        <v>2023</v>
      </c>
      <c r="B2358" s="71" t="s">
        <v>682</v>
      </c>
      <c r="C2358" s="70" t="s">
        <v>190</v>
      </c>
      <c r="D2358" s="70" t="s">
        <v>21</v>
      </c>
      <c r="E2358" s="78" t="s">
        <v>84</v>
      </c>
      <c r="F2358" s="73" t="s">
        <v>681</v>
      </c>
      <c r="G2358" s="70" t="s">
        <v>20</v>
      </c>
      <c r="H2358" s="108">
        <v>12004566</v>
      </c>
      <c r="I2358" s="108">
        <v>-1046</v>
      </c>
      <c r="J2358" s="108">
        <v>116479394</v>
      </c>
      <c r="K2358" s="108">
        <v>78899204</v>
      </c>
      <c r="L2358" s="108">
        <v>138363002</v>
      </c>
      <c r="M2358" s="108">
        <v>126009202</v>
      </c>
      <c r="N2358" s="108"/>
      <c r="O2358" s="108">
        <v>32012666</v>
      </c>
      <c r="P2358" s="108">
        <v>10858417</v>
      </c>
      <c r="Q2358" s="108">
        <v>-82348954</v>
      </c>
      <c r="R2358" s="108">
        <v>372402525</v>
      </c>
      <c r="S2358" s="108">
        <v>290053571</v>
      </c>
      <c r="T2358" s="108">
        <v>13431594</v>
      </c>
      <c r="U2358" s="201">
        <v>-3361</v>
      </c>
      <c r="V2358" s="108">
        <v>357595</v>
      </c>
      <c r="W2358" s="108">
        <v>-50356604</v>
      </c>
      <c r="X2358" s="13">
        <v>45280</v>
      </c>
      <c r="Y2358" s="10" t="s">
        <v>60</v>
      </c>
    </row>
    <row r="2359" spans="1:25" ht="14.4">
      <c r="A2359" s="70">
        <v>2023</v>
      </c>
      <c r="B2359" s="70" t="s">
        <v>1799</v>
      </c>
      <c r="C2359" s="70" t="s">
        <v>53</v>
      </c>
      <c r="D2359" s="70" t="s">
        <v>21</v>
      </c>
      <c r="E2359" s="78" t="s">
        <v>34</v>
      </c>
      <c r="F2359" s="73">
        <v>56924</v>
      </c>
      <c r="G2359" s="70" t="s">
        <v>20</v>
      </c>
      <c r="H2359" s="108">
        <v>54033499</v>
      </c>
      <c r="I2359" s="108">
        <v>-2378608</v>
      </c>
      <c r="J2359" s="108">
        <v>47845207</v>
      </c>
      <c r="K2359" s="108">
        <v>49092073</v>
      </c>
      <c r="L2359" s="108">
        <v>125307126</v>
      </c>
      <c r="M2359" s="108">
        <v>56495651</v>
      </c>
      <c r="N2359" s="107"/>
      <c r="O2359" s="108">
        <v>48511838</v>
      </c>
      <c r="P2359" s="108">
        <v>4298516</v>
      </c>
      <c r="Q2359" s="108">
        <v>-42793200</v>
      </c>
      <c r="R2359" s="108">
        <v>129483208</v>
      </c>
      <c r="S2359" s="108">
        <v>86690008</v>
      </c>
      <c r="T2359" s="108">
        <v>4594799</v>
      </c>
      <c r="U2359" s="201">
        <v>6258145</v>
      </c>
      <c r="V2359" s="108">
        <v>23379452</v>
      </c>
      <c r="W2359" s="108">
        <v>51605739</v>
      </c>
      <c r="X2359" s="32">
        <v>45370</v>
      </c>
      <c r="Y2359" s="10" t="s">
        <v>60</v>
      </c>
    </row>
    <row r="2360" spans="1:25" ht="14.4">
      <c r="A2360" s="70">
        <v>2023</v>
      </c>
      <c r="B2360" s="70" t="s">
        <v>2179</v>
      </c>
      <c r="C2360" s="70" t="s">
        <v>53</v>
      </c>
      <c r="D2360" s="70" t="s">
        <v>21</v>
      </c>
      <c r="E2360" s="72" t="s">
        <v>29</v>
      </c>
      <c r="F2360" s="73" t="s">
        <v>5453</v>
      </c>
      <c r="G2360" s="70" t="s">
        <v>20</v>
      </c>
      <c r="H2360" s="108">
        <v>7381031</v>
      </c>
      <c r="I2360" s="108">
        <v>-3807069</v>
      </c>
      <c r="J2360" s="108">
        <v>32655593</v>
      </c>
      <c r="K2360" s="108">
        <v>30287287</v>
      </c>
      <c r="L2360" s="108">
        <v>46964744</v>
      </c>
      <c r="M2360" s="108">
        <v>36736594</v>
      </c>
      <c r="N2360" s="107"/>
      <c r="O2360" s="108">
        <v>14979863</v>
      </c>
      <c r="P2360" s="108">
        <v>5678531</v>
      </c>
      <c r="Q2360" s="108">
        <v>-22659162</v>
      </c>
      <c r="R2360" s="108">
        <v>162248573.75814754</v>
      </c>
      <c r="S2360" s="108">
        <v>139589411.75814754</v>
      </c>
      <c r="T2360" s="108">
        <v>4457038</v>
      </c>
      <c r="U2360" s="201">
        <v>12085030</v>
      </c>
      <c r="V2360" s="108">
        <v>20285703</v>
      </c>
      <c r="W2360" s="108">
        <v>7577618</v>
      </c>
      <c r="X2360" s="34">
        <v>45365</v>
      </c>
      <c r="Y2360" s="10" t="s">
        <v>60</v>
      </c>
    </row>
    <row r="2361" spans="1:25" ht="14.4">
      <c r="A2361" s="70">
        <v>2023</v>
      </c>
      <c r="B2361" s="71" t="s">
        <v>680</v>
      </c>
      <c r="C2361" s="70" t="s">
        <v>190</v>
      </c>
      <c r="D2361" s="70" t="s">
        <v>21</v>
      </c>
      <c r="E2361" s="78" t="s">
        <v>29</v>
      </c>
      <c r="F2361" s="73" t="s">
        <v>679</v>
      </c>
      <c r="G2361" s="70" t="s">
        <v>20</v>
      </c>
      <c r="H2361" s="108">
        <v>2553179</v>
      </c>
      <c r="I2361" s="108">
        <v>-438181</v>
      </c>
      <c r="J2361" s="108">
        <v>54040827</v>
      </c>
      <c r="K2361" s="108">
        <v>155722789</v>
      </c>
      <c r="L2361" s="108">
        <v>61647157</v>
      </c>
      <c r="M2361" s="108">
        <v>53239973</v>
      </c>
      <c r="N2361" s="107"/>
      <c r="O2361" s="67">
        <v>3843294</v>
      </c>
      <c r="P2361" s="108">
        <v>2484876</v>
      </c>
      <c r="Q2361" s="108">
        <v>-39119805</v>
      </c>
      <c r="R2361" s="108">
        <v>177845179.61814854</v>
      </c>
      <c r="S2361" s="108">
        <v>138725374.61814854</v>
      </c>
      <c r="T2361" s="108">
        <v>5936368</v>
      </c>
      <c r="U2361" s="201"/>
      <c r="V2361" s="108">
        <v>6436794</v>
      </c>
      <c r="W2361" s="108">
        <v>-11711512</v>
      </c>
      <c r="X2361" s="39">
        <v>45338</v>
      </c>
      <c r="Y2361" s="10" t="s">
        <v>5444</v>
      </c>
    </row>
    <row r="2362" spans="1:25" ht="14.4">
      <c r="A2362" s="70">
        <v>2023</v>
      </c>
      <c r="B2362" s="71" t="s">
        <v>678</v>
      </c>
      <c r="C2362" s="70" t="s">
        <v>190</v>
      </c>
      <c r="D2362" s="70" t="s">
        <v>21</v>
      </c>
      <c r="E2362" s="72" t="s">
        <v>92</v>
      </c>
      <c r="F2362" s="73" t="s">
        <v>677</v>
      </c>
      <c r="G2362" s="70" t="s">
        <v>20</v>
      </c>
      <c r="H2362" s="108">
        <v>10240002</v>
      </c>
      <c r="I2362" s="108">
        <v>-1000000</v>
      </c>
      <c r="J2362" s="108">
        <v>21657335</v>
      </c>
      <c r="K2362" s="108">
        <v>18508495</v>
      </c>
      <c r="L2362" s="108">
        <v>33157128</v>
      </c>
      <c r="M2362" s="108">
        <v>26595954</v>
      </c>
      <c r="N2362" s="67">
        <v>17426389</v>
      </c>
      <c r="O2362" s="108"/>
      <c r="P2362" s="108">
        <v>3128425</v>
      </c>
      <c r="Q2362" s="108">
        <v>-13461535</v>
      </c>
      <c r="R2362" s="108">
        <v>61750260.990093455</v>
      </c>
      <c r="S2362" s="108">
        <v>48288725.990093455</v>
      </c>
      <c r="T2362" s="108">
        <v>1865055</v>
      </c>
      <c r="U2362" s="201"/>
      <c r="V2362" s="108"/>
      <c r="W2362" s="108">
        <v>5817041</v>
      </c>
      <c r="X2362" s="32">
        <v>45274</v>
      </c>
      <c r="Y2362" s="10" t="s">
        <v>60</v>
      </c>
    </row>
    <row r="2363" spans="1:25" ht="14.4">
      <c r="A2363" s="70">
        <v>2023</v>
      </c>
      <c r="B2363" s="70" t="s">
        <v>5003</v>
      </c>
      <c r="C2363" s="70" t="s">
        <v>190</v>
      </c>
      <c r="D2363" s="70" t="s">
        <v>21</v>
      </c>
      <c r="E2363" s="72" t="s">
        <v>107</v>
      </c>
      <c r="F2363" s="73" t="s">
        <v>5510</v>
      </c>
      <c r="G2363" s="70" t="s">
        <v>20</v>
      </c>
      <c r="H2363" s="108">
        <v>1872021</v>
      </c>
      <c r="I2363" s="108">
        <v>-131349</v>
      </c>
      <c r="J2363" s="108">
        <v>2627646</v>
      </c>
      <c r="K2363" s="108">
        <v>5151198</v>
      </c>
      <c r="L2363" s="108">
        <v>3180160</v>
      </c>
      <c r="M2363" s="108">
        <v>2749192</v>
      </c>
      <c r="N2363" s="108">
        <v>2256042</v>
      </c>
      <c r="O2363" s="108"/>
      <c r="P2363" s="108">
        <v>169588</v>
      </c>
      <c r="Q2363" s="108">
        <v>-2202000</v>
      </c>
      <c r="R2363" s="108">
        <v>11637099</v>
      </c>
      <c r="S2363" s="108">
        <v>9435099</v>
      </c>
      <c r="T2363" s="108">
        <v>283580</v>
      </c>
      <c r="U2363" s="201"/>
      <c r="V2363" s="108">
        <v>634485</v>
      </c>
      <c r="W2363" s="108">
        <v>357142</v>
      </c>
      <c r="X2363" s="32">
        <v>45359</v>
      </c>
      <c r="Y2363" s="10" t="s">
        <v>60</v>
      </c>
    </row>
    <row r="2364" spans="1:25" ht="14.4">
      <c r="A2364" s="70">
        <v>2023</v>
      </c>
      <c r="B2364" s="71" t="s">
        <v>676</v>
      </c>
      <c r="C2364" s="70" t="s">
        <v>190</v>
      </c>
      <c r="D2364" s="70" t="s">
        <v>21</v>
      </c>
      <c r="E2364" s="72" t="s">
        <v>84</v>
      </c>
      <c r="F2364" s="73" t="s">
        <v>675</v>
      </c>
      <c r="G2364" s="70" t="s">
        <v>20</v>
      </c>
      <c r="H2364" s="108">
        <v>9790256</v>
      </c>
      <c r="I2364" s="108">
        <v>-10573</v>
      </c>
      <c r="J2364" s="108">
        <v>16818139</v>
      </c>
      <c r="K2364" s="108">
        <v>13938961</v>
      </c>
      <c r="L2364" s="108">
        <v>25479585</v>
      </c>
      <c r="M2364" s="108">
        <v>19740412</v>
      </c>
      <c r="N2364" s="107"/>
      <c r="O2364" s="108">
        <v>11859867</v>
      </c>
      <c r="P2364" s="108">
        <v>2193213</v>
      </c>
      <c r="Q2364" s="108">
        <v>-12888190</v>
      </c>
      <c r="R2364" s="108">
        <v>59455528</v>
      </c>
      <c r="S2364" s="108">
        <v>46567338</v>
      </c>
      <c r="T2364" s="108">
        <v>1987263</v>
      </c>
      <c r="U2364" s="201"/>
      <c r="V2364" s="108">
        <v>1455408</v>
      </c>
      <c r="W2364" s="108">
        <v>-1266012</v>
      </c>
      <c r="X2364" s="34">
        <v>45350</v>
      </c>
      <c r="Y2364" s="10" t="s">
        <v>60</v>
      </c>
    </row>
    <row r="2365" spans="1:25" ht="14.4">
      <c r="A2365" s="70">
        <v>2023</v>
      </c>
      <c r="B2365" s="170" t="s">
        <v>1798</v>
      </c>
      <c r="C2365" s="70" t="s">
        <v>53</v>
      </c>
      <c r="D2365" s="70" t="s">
        <v>21</v>
      </c>
      <c r="E2365" s="78" t="s">
        <v>36</v>
      </c>
      <c r="F2365" s="73">
        <v>57288</v>
      </c>
      <c r="G2365" s="70" t="s">
        <v>20</v>
      </c>
      <c r="H2365" s="108">
        <v>21535683</v>
      </c>
      <c r="I2365" s="108">
        <v>-4815268</v>
      </c>
      <c r="J2365" s="108">
        <v>25148123</v>
      </c>
      <c r="K2365" s="108">
        <v>31350376</v>
      </c>
      <c r="L2365" s="108">
        <v>41743802</v>
      </c>
      <c r="M2365" s="108">
        <v>24085919</v>
      </c>
      <c r="N2365" s="108"/>
      <c r="O2365" s="108">
        <v>33192485</v>
      </c>
      <c r="P2365" s="108">
        <v>1395215</v>
      </c>
      <c r="Q2365" s="108">
        <v>-42308777</v>
      </c>
      <c r="R2365" s="108">
        <v>142053021</v>
      </c>
      <c r="S2365" s="108">
        <v>99744244</v>
      </c>
      <c r="T2365" s="108">
        <v>4733351</v>
      </c>
      <c r="U2365" s="201"/>
      <c r="V2365" s="108">
        <v>36286025</v>
      </c>
      <c r="W2365" s="108">
        <v>-39009363</v>
      </c>
      <c r="X2365" s="32">
        <v>45271</v>
      </c>
      <c r="Y2365" s="10" t="s">
        <v>60</v>
      </c>
    </row>
    <row r="2366" spans="1:25" ht="14.4">
      <c r="A2366" s="137">
        <v>2023</v>
      </c>
      <c r="B2366" s="141" t="s">
        <v>674</v>
      </c>
      <c r="C2366" s="137" t="s">
        <v>190</v>
      </c>
      <c r="D2366" s="137" t="s">
        <v>21</v>
      </c>
      <c r="E2366" s="137" t="s">
        <v>178</v>
      </c>
      <c r="F2366" s="87" t="s">
        <v>673</v>
      </c>
      <c r="G2366" s="137" t="s">
        <v>20</v>
      </c>
      <c r="H2366" s="138">
        <v>5498154</v>
      </c>
      <c r="I2366" s="138">
        <v>-200000</v>
      </c>
      <c r="J2366" s="138">
        <v>20520932</v>
      </c>
      <c r="K2366" s="138">
        <v>18996524</v>
      </c>
      <c r="L2366" s="138">
        <v>28529904</v>
      </c>
      <c r="M2366" s="138">
        <v>24799284</v>
      </c>
      <c r="N2366" s="138">
        <v>10301502</v>
      </c>
      <c r="O2366" s="138"/>
      <c r="P2366" s="138">
        <v>1435756</v>
      </c>
      <c r="Q2366" s="138">
        <v>-15602616</v>
      </c>
      <c r="R2366" s="138">
        <v>69248727.274006546</v>
      </c>
      <c r="S2366" s="138">
        <v>53646111.274006538</v>
      </c>
      <c r="T2366" s="138">
        <v>2468931</v>
      </c>
      <c r="U2366" s="201"/>
      <c r="V2366" s="138">
        <v>887704</v>
      </c>
      <c r="W2366" s="108">
        <v>-9614009</v>
      </c>
      <c r="X2366" s="140">
        <v>45365</v>
      </c>
      <c r="Y2366" s="132" t="s">
        <v>60</v>
      </c>
    </row>
    <row r="2367" spans="1:25" ht="14.4">
      <c r="A2367" s="70">
        <v>2023</v>
      </c>
      <c r="B2367" s="70" t="s">
        <v>1797</v>
      </c>
      <c r="C2367" s="70" t="s">
        <v>53</v>
      </c>
      <c r="D2367" s="70" t="s">
        <v>21</v>
      </c>
      <c r="E2367" s="78" t="s">
        <v>105</v>
      </c>
      <c r="F2367" s="73">
        <v>57414</v>
      </c>
      <c r="G2367" s="70" t="s">
        <v>20</v>
      </c>
      <c r="H2367" s="108">
        <v>36135161</v>
      </c>
      <c r="I2367" s="108">
        <v>-12377350</v>
      </c>
      <c r="J2367" s="108">
        <v>24111417</v>
      </c>
      <c r="K2367" s="108">
        <v>16403432</v>
      </c>
      <c r="L2367" s="108">
        <v>61021734</v>
      </c>
      <c r="M2367" s="108">
        <v>34729196</v>
      </c>
      <c r="N2367" s="67"/>
      <c r="O2367" s="67">
        <v>36736109</v>
      </c>
      <c r="P2367" s="108">
        <v>3799745</v>
      </c>
      <c r="Q2367" s="108">
        <v>-20272746</v>
      </c>
      <c r="R2367" s="108">
        <v>88065024</v>
      </c>
      <c r="S2367" s="108">
        <v>67792278</v>
      </c>
      <c r="T2367" s="108">
        <v>2518408</v>
      </c>
      <c r="U2367" s="201">
        <v>4314389</v>
      </c>
      <c r="V2367" s="108">
        <v>4730327</v>
      </c>
      <c r="W2367" s="108">
        <v>30885096</v>
      </c>
      <c r="X2367" s="32">
        <v>45376</v>
      </c>
      <c r="Y2367" s="10" t="s">
        <v>5444</v>
      </c>
    </row>
    <row r="2368" spans="1:25" ht="14.4">
      <c r="A2368" s="137">
        <v>2023</v>
      </c>
      <c r="B2368" s="137" t="s">
        <v>1796</v>
      </c>
      <c r="C2368" s="137" t="s">
        <v>53</v>
      </c>
      <c r="D2368" s="137" t="s">
        <v>21</v>
      </c>
      <c r="E2368" s="76" t="s">
        <v>36</v>
      </c>
      <c r="F2368" s="87">
        <v>57456</v>
      </c>
      <c r="G2368" s="137" t="s">
        <v>20</v>
      </c>
      <c r="H2368" s="138">
        <v>27218010</v>
      </c>
      <c r="I2368" s="138">
        <v>-12109034</v>
      </c>
      <c r="J2368" s="138">
        <v>58143946</v>
      </c>
      <c r="K2368" s="138">
        <v>106154541</v>
      </c>
      <c r="L2368" s="138">
        <v>168819698</v>
      </c>
      <c r="M2368" s="138">
        <v>58125490</v>
      </c>
      <c r="N2368" s="142"/>
      <c r="O2368" s="142">
        <v>24221585</v>
      </c>
      <c r="P2368" s="138">
        <v>8176718</v>
      </c>
      <c r="Q2368" s="138">
        <v>-73241452</v>
      </c>
      <c r="R2368" s="138">
        <v>266690696.92249811</v>
      </c>
      <c r="S2368" s="138">
        <v>193449244.92249811</v>
      </c>
      <c r="T2368" s="138">
        <v>8318202</v>
      </c>
      <c r="U2368" s="201">
        <v>5755962</v>
      </c>
      <c r="V2368" s="138">
        <v>38936456</v>
      </c>
      <c r="W2368" s="108">
        <v>5838022</v>
      </c>
      <c r="X2368" s="140">
        <v>45271</v>
      </c>
      <c r="Y2368" s="132" t="s">
        <v>60</v>
      </c>
    </row>
    <row r="2369" spans="1:25" ht="14.4">
      <c r="A2369" s="137">
        <v>2023</v>
      </c>
      <c r="B2369" s="141" t="s">
        <v>672</v>
      </c>
      <c r="C2369" s="137" t="s">
        <v>190</v>
      </c>
      <c r="D2369" s="137" t="s">
        <v>21</v>
      </c>
      <c r="E2369" s="137" t="s">
        <v>36</v>
      </c>
      <c r="F2369" s="87" t="s">
        <v>671</v>
      </c>
      <c r="G2369" s="137" t="s">
        <v>20</v>
      </c>
      <c r="H2369" s="138">
        <v>32222012</v>
      </c>
      <c r="I2369" s="138">
        <v>-419032</v>
      </c>
      <c r="J2369" s="138">
        <v>187076051</v>
      </c>
      <c r="K2369" s="138">
        <v>412644234</v>
      </c>
      <c r="L2369" s="138">
        <v>266464244</v>
      </c>
      <c r="M2369" s="138">
        <v>224689620</v>
      </c>
      <c r="N2369" s="142"/>
      <c r="O2369" s="142">
        <v>61309096</v>
      </c>
      <c r="P2369" s="138">
        <v>27964135</v>
      </c>
      <c r="Q2369" s="138">
        <v>-127610542</v>
      </c>
      <c r="R2369" s="138">
        <v>570037453.64238417</v>
      </c>
      <c r="S2369" s="138">
        <v>442426911.64238417</v>
      </c>
      <c r="T2369" s="138">
        <v>20266101</v>
      </c>
      <c r="U2369" s="201">
        <v>2155948</v>
      </c>
      <c r="V2369" s="138">
        <v>53420800</v>
      </c>
      <c r="W2369" s="108">
        <v>-117662706</v>
      </c>
      <c r="X2369" s="126">
        <v>45364</v>
      </c>
      <c r="Y2369" s="132" t="s">
        <v>60</v>
      </c>
    </row>
    <row r="2370" spans="1:25" ht="14.4">
      <c r="A2370" s="70">
        <v>2023</v>
      </c>
      <c r="B2370" s="71" t="s">
        <v>670</v>
      </c>
      <c r="C2370" s="70" t="s">
        <v>190</v>
      </c>
      <c r="D2370" s="70" t="s">
        <v>21</v>
      </c>
      <c r="E2370" s="72" t="s">
        <v>149</v>
      </c>
      <c r="F2370" s="73" t="s">
        <v>669</v>
      </c>
      <c r="G2370" s="70" t="s">
        <v>20</v>
      </c>
      <c r="H2370" s="108">
        <v>5601250</v>
      </c>
      <c r="I2370" s="108"/>
      <c r="J2370" s="108">
        <v>19102272</v>
      </c>
      <c r="K2370" s="108">
        <v>10677430</v>
      </c>
      <c r="L2370" s="108">
        <v>24108475</v>
      </c>
      <c r="M2370" s="108">
        <v>22725407</v>
      </c>
      <c r="N2370" s="108"/>
      <c r="O2370" s="67">
        <v>10579136</v>
      </c>
      <c r="P2370" s="108">
        <v>2370647</v>
      </c>
      <c r="Q2370" s="108">
        <v>-12819178</v>
      </c>
      <c r="R2370" s="108">
        <v>55530095</v>
      </c>
      <c r="S2370" s="108">
        <v>42710917</v>
      </c>
      <c r="T2370" s="108">
        <v>1981322</v>
      </c>
      <c r="U2370" s="201">
        <v>-439</v>
      </c>
      <c r="V2370" s="108">
        <v>3183031</v>
      </c>
      <c r="W2370" s="108">
        <v>-7575279</v>
      </c>
      <c r="X2370" s="32">
        <v>45350</v>
      </c>
      <c r="Y2370" s="10" t="s">
        <v>60</v>
      </c>
    </row>
    <row r="2371" spans="1:25" ht="14.4">
      <c r="A2371" s="95">
        <v>2023</v>
      </c>
      <c r="B2371" s="95" t="s">
        <v>2180</v>
      </c>
      <c r="C2371" s="95" t="s">
        <v>53</v>
      </c>
      <c r="D2371" s="95" t="s">
        <v>21</v>
      </c>
      <c r="E2371" s="101" t="s">
        <v>134</v>
      </c>
      <c r="F2371" s="99" t="s">
        <v>5434</v>
      </c>
      <c r="G2371" s="95" t="s">
        <v>20</v>
      </c>
      <c r="H2371" s="109">
        <v>24453343</v>
      </c>
      <c r="I2371" s="110">
        <v>-3922788</v>
      </c>
      <c r="J2371" s="110">
        <v>57708365</v>
      </c>
      <c r="K2371" s="109">
        <v>64774115</v>
      </c>
      <c r="L2371" s="109">
        <v>80780047</v>
      </c>
      <c r="M2371" s="110">
        <v>60560868</v>
      </c>
      <c r="N2371" s="107"/>
      <c r="O2371" s="67">
        <v>23002748</v>
      </c>
      <c r="P2371" s="110">
        <v>7367688</v>
      </c>
      <c r="Q2371" s="109">
        <v>-4463302</v>
      </c>
      <c r="R2371" s="109">
        <v>-159435543</v>
      </c>
      <c r="S2371" s="109">
        <v>-163898845</v>
      </c>
      <c r="T2371" s="109">
        <v>1806044</v>
      </c>
      <c r="U2371" s="198"/>
      <c r="V2371" s="110">
        <v>18314761</v>
      </c>
      <c r="W2371" s="110">
        <v>-43543074</v>
      </c>
      <c r="X2371" s="32">
        <v>45365</v>
      </c>
      <c r="Y2371" s="10" t="s">
        <v>60</v>
      </c>
    </row>
    <row r="2372" spans="1:25" ht="14.4">
      <c r="A2372" s="137">
        <v>2023</v>
      </c>
      <c r="B2372" s="141" t="s">
        <v>668</v>
      </c>
      <c r="C2372" s="137" t="s">
        <v>190</v>
      </c>
      <c r="D2372" s="137" t="s">
        <v>21</v>
      </c>
      <c r="E2372" s="137" t="s">
        <v>134</v>
      </c>
      <c r="F2372" s="87" t="s">
        <v>667</v>
      </c>
      <c r="G2372" s="137" t="s">
        <v>20</v>
      </c>
      <c r="H2372" s="138">
        <v>69967413</v>
      </c>
      <c r="I2372" s="138">
        <v>-3705215</v>
      </c>
      <c r="J2372" s="138">
        <v>349368619</v>
      </c>
      <c r="K2372" s="138">
        <v>351437988</v>
      </c>
      <c r="L2372" s="138">
        <v>451925015</v>
      </c>
      <c r="M2372" s="138">
        <v>402342073</v>
      </c>
      <c r="N2372" s="138"/>
      <c r="O2372" s="142">
        <v>147887011</v>
      </c>
      <c r="P2372" s="138">
        <v>28857390</v>
      </c>
      <c r="Q2372" s="138">
        <v>-249997572</v>
      </c>
      <c r="R2372" s="138">
        <v>1142338013.8596494</v>
      </c>
      <c r="S2372" s="138">
        <v>892340441.85964942</v>
      </c>
      <c r="T2372" s="138">
        <v>41055092</v>
      </c>
      <c r="U2372" s="201">
        <v>-10609.269863285121</v>
      </c>
      <c r="V2372" s="138">
        <v>56299485.730136715</v>
      </c>
      <c r="W2372" s="108">
        <v>-243381010</v>
      </c>
      <c r="X2372" s="126">
        <v>45359</v>
      </c>
      <c r="Y2372" s="132" t="s">
        <v>60</v>
      </c>
    </row>
    <row r="2373" spans="1:25" ht="14.4">
      <c r="A2373" s="70">
        <v>2023</v>
      </c>
      <c r="B2373" s="71" t="s">
        <v>1661</v>
      </c>
      <c r="C2373" s="70" t="s">
        <v>55</v>
      </c>
      <c r="D2373" s="70" t="s">
        <v>21</v>
      </c>
      <c r="E2373" s="72" t="s">
        <v>76</v>
      </c>
      <c r="F2373" s="73" t="s">
        <v>57</v>
      </c>
      <c r="G2373" s="70" t="s">
        <v>20</v>
      </c>
      <c r="H2373" s="108">
        <v>221325000</v>
      </c>
      <c r="I2373" s="108">
        <v>-84261000</v>
      </c>
      <c r="J2373" s="108">
        <v>332939000</v>
      </c>
      <c r="K2373" s="108">
        <v>319916000</v>
      </c>
      <c r="L2373" s="108">
        <v>928800000</v>
      </c>
      <c r="M2373" s="108">
        <v>488197000</v>
      </c>
      <c r="N2373" s="108"/>
      <c r="O2373" s="108">
        <v>275206000</v>
      </c>
      <c r="P2373" s="108">
        <v>27480000</v>
      </c>
      <c r="Q2373" s="108">
        <v>-768512000</v>
      </c>
      <c r="R2373" s="108">
        <v>2152642000</v>
      </c>
      <c r="S2373" s="108">
        <v>1384130000</v>
      </c>
      <c r="T2373" s="108">
        <v>98104000</v>
      </c>
      <c r="U2373" s="201">
        <v>438428000</v>
      </c>
      <c r="V2373" s="108">
        <v>426877000</v>
      </c>
      <c r="W2373" s="108">
        <v>-296582000</v>
      </c>
      <c r="X2373" s="34">
        <v>45261</v>
      </c>
      <c r="Y2373" s="10" t="s">
        <v>60</v>
      </c>
    </row>
    <row r="2374" spans="1:25" ht="14.4">
      <c r="A2374" s="70">
        <v>2023</v>
      </c>
      <c r="B2374" s="71" t="s">
        <v>666</v>
      </c>
      <c r="C2374" s="70" t="s">
        <v>190</v>
      </c>
      <c r="D2374" s="70" t="s">
        <v>21</v>
      </c>
      <c r="E2374" s="78" t="s">
        <v>76</v>
      </c>
      <c r="F2374" s="73" t="s">
        <v>665</v>
      </c>
      <c r="G2374" s="70" t="s">
        <v>20</v>
      </c>
      <c r="H2374" s="108">
        <v>32218642</v>
      </c>
      <c r="I2374" s="108">
        <v>-7111498</v>
      </c>
      <c r="J2374" s="108">
        <v>64605697</v>
      </c>
      <c r="K2374" s="108">
        <v>366788</v>
      </c>
      <c r="L2374" s="108">
        <v>167404337</v>
      </c>
      <c r="M2374" s="108">
        <v>74890845</v>
      </c>
      <c r="N2374" s="108">
        <v>80116796</v>
      </c>
      <c r="O2374" s="108"/>
      <c r="P2374" s="108">
        <v>54738773</v>
      </c>
      <c r="Q2374" s="108">
        <v>-56660000</v>
      </c>
      <c r="R2374" s="108">
        <v>217020544.86097044</v>
      </c>
      <c r="S2374" s="108">
        <v>160360544.86097044</v>
      </c>
      <c r="T2374" s="108">
        <v>8015614</v>
      </c>
      <c r="U2374" s="201">
        <v>7058419</v>
      </c>
      <c r="V2374" s="108">
        <v>7241589</v>
      </c>
      <c r="W2374" s="108">
        <v>-11065990</v>
      </c>
      <c r="X2374" s="34">
        <v>45349</v>
      </c>
      <c r="Y2374" s="10" t="s">
        <v>60</v>
      </c>
    </row>
    <row r="2375" spans="1:25" ht="14.4">
      <c r="A2375" s="70">
        <v>2023</v>
      </c>
      <c r="B2375" s="70" t="s">
        <v>5621</v>
      </c>
      <c r="C2375" s="70" t="s">
        <v>54</v>
      </c>
      <c r="D2375" s="70" t="s">
        <v>21</v>
      </c>
      <c r="E2375" s="72" t="s">
        <v>76</v>
      </c>
      <c r="F2375" s="60" t="s">
        <v>5622</v>
      </c>
      <c r="G2375" s="70" t="s">
        <v>20</v>
      </c>
      <c r="H2375" s="108">
        <v>1396099</v>
      </c>
      <c r="I2375" s="108"/>
      <c r="J2375" s="108">
        <v>6196668</v>
      </c>
      <c r="K2375" s="108">
        <v>921651</v>
      </c>
      <c r="L2375" s="108">
        <v>45036442</v>
      </c>
      <c r="M2375" s="108">
        <v>4576397</v>
      </c>
      <c r="N2375" s="67">
        <v>833815</v>
      </c>
      <c r="O2375" s="107"/>
      <c r="P2375" s="108">
        <v>1210568</v>
      </c>
      <c r="Q2375" s="108">
        <v>-1759140</v>
      </c>
      <c r="R2375" s="108">
        <v>7517692</v>
      </c>
      <c r="S2375" s="108">
        <v>5758552</v>
      </c>
      <c r="T2375" s="108">
        <v>243836</v>
      </c>
      <c r="U2375" s="201">
        <v>1246531</v>
      </c>
      <c r="V2375" s="108">
        <v>1467576</v>
      </c>
      <c r="W2375" s="108">
        <v>767336</v>
      </c>
      <c r="X2375" s="39">
        <v>45360</v>
      </c>
      <c r="Y2375" s="10" t="s">
        <v>5793</v>
      </c>
    </row>
    <row r="2376" spans="1:25" ht="14.4">
      <c r="A2376" s="95">
        <v>2023</v>
      </c>
      <c r="B2376" s="86" t="s">
        <v>664</v>
      </c>
      <c r="C2376" s="95" t="s">
        <v>190</v>
      </c>
      <c r="D2376" s="95" t="s">
        <v>21</v>
      </c>
      <c r="E2376" s="101" t="s">
        <v>76</v>
      </c>
      <c r="F2376" s="99" t="s">
        <v>663</v>
      </c>
      <c r="G2376" s="95" t="s">
        <v>20</v>
      </c>
      <c r="H2376" s="110">
        <v>2445703</v>
      </c>
      <c r="I2376" s="109"/>
      <c r="J2376" s="110">
        <v>10714737</v>
      </c>
      <c r="K2376" s="110">
        <v>257588</v>
      </c>
      <c r="L2376" s="109">
        <v>11989518</v>
      </c>
      <c r="M2376" s="110">
        <v>11324152</v>
      </c>
      <c r="N2376" s="109">
        <v>4384809</v>
      </c>
      <c r="O2376" s="109"/>
      <c r="P2376" s="110">
        <v>1512269</v>
      </c>
      <c r="Q2376" s="109">
        <v>-7254000</v>
      </c>
      <c r="R2376" s="109">
        <v>31367091.63570866</v>
      </c>
      <c r="S2376" s="109">
        <v>24113091.63570866</v>
      </c>
      <c r="T2376" s="109">
        <v>1209799</v>
      </c>
      <c r="U2376" s="198"/>
      <c r="V2376" s="110">
        <v>1096786</v>
      </c>
      <c r="W2376" s="110">
        <v>-4561007</v>
      </c>
      <c r="X2376" s="45">
        <v>45359</v>
      </c>
      <c r="Y2376" s="10" t="s">
        <v>60</v>
      </c>
    </row>
    <row r="2377" spans="1:25" ht="14.4">
      <c r="A2377" s="70">
        <v>2023</v>
      </c>
      <c r="B2377" s="71" t="s">
        <v>662</v>
      </c>
      <c r="C2377" s="70" t="s">
        <v>190</v>
      </c>
      <c r="D2377" s="70" t="s">
        <v>21</v>
      </c>
      <c r="E2377" s="72" t="s">
        <v>76</v>
      </c>
      <c r="F2377" s="73" t="s">
        <v>661</v>
      </c>
      <c r="G2377" s="70" t="s">
        <v>20</v>
      </c>
      <c r="H2377" s="108">
        <v>14279787</v>
      </c>
      <c r="I2377" s="108"/>
      <c r="J2377" s="108">
        <v>64484021</v>
      </c>
      <c r="K2377" s="108">
        <v>136145589</v>
      </c>
      <c r="L2377" s="108">
        <v>97409569</v>
      </c>
      <c r="M2377" s="108">
        <v>66740049</v>
      </c>
      <c r="N2377" s="108">
        <v>20422387</v>
      </c>
      <c r="O2377" s="67"/>
      <c r="P2377" s="108">
        <v>4732188</v>
      </c>
      <c r="Q2377" s="108">
        <v>-42949000</v>
      </c>
      <c r="R2377" s="108">
        <v>191714102.78059217</v>
      </c>
      <c r="S2377" s="108">
        <v>148765102.78059217</v>
      </c>
      <c r="T2377" s="108">
        <v>7545666</v>
      </c>
      <c r="U2377" s="201">
        <v>510630</v>
      </c>
      <c r="V2377" s="108">
        <v>1136488</v>
      </c>
      <c r="W2377" s="108">
        <v>-62630921</v>
      </c>
      <c r="X2377" s="32">
        <v>45378</v>
      </c>
      <c r="Y2377" s="10" t="s">
        <v>60</v>
      </c>
    </row>
    <row r="2378" spans="1:25" ht="14.4">
      <c r="A2378" s="70">
        <v>2023</v>
      </c>
      <c r="B2378" s="71" t="s">
        <v>660</v>
      </c>
      <c r="C2378" s="70" t="s">
        <v>190</v>
      </c>
      <c r="D2378" s="70" t="s">
        <v>21</v>
      </c>
      <c r="E2378" s="72" t="s">
        <v>74</v>
      </c>
      <c r="F2378" s="73" t="s">
        <v>659</v>
      </c>
      <c r="G2378" s="70" t="s">
        <v>20</v>
      </c>
      <c r="H2378" s="108">
        <v>4916509</v>
      </c>
      <c r="I2378" s="108">
        <v>-343936</v>
      </c>
      <c r="J2378" s="108">
        <v>16946257</v>
      </c>
      <c r="K2378" s="108">
        <v>3464178</v>
      </c>
      <c r="L2378" s="108">
        <v>22369417</v>
      </c>
      <c r="M2378" s="108">
        <v>21075949</v>
      </c>
      <c r="N2378" s="108">
        <v>10378238</v>
      </c>
      <c r="O2378" s="108"/>
      <c r="P2378" s="108">
        <v>1890963</v>
      </c>
      <c r="Q2378" s="108">
        <v>-13699628</v>
      </c>
      <c r="R2378" s="108">
        <v>60724058</v>
      </c>
      <c r="S2378" s="108">
        <v>47024430</v>
      </c>
      <c r="T2378" s="108">
        <v>1927096</v>
      </c>
      <c r="U2378" s="201"/>
      <c r="V2378" s="108">
        <v>258054</v>
      </c>
      <c r="W2378" s="108">
        <v>-5991688</v>
      </c>
      <c r="X2378" s="39">
        <v>45364</v>
      </c>
      <c r="Y2378" s="10" t="s">
        <v>60</v>
      </c>
    </row>
    <row r="2379" spans="1:25" ht="14.4">
      <c r="A2379" s="95">
        <v>2023</v>
      </c>
      <c r="B2379" s="95" t="s">
        <v>5123</v>
      </c>
      <c r="C2379" s="95" t="s">
        <v>190</v>
      </c>
      <c r="D2379" s="95" t="s">
        <v>21</v>
      </c>
      <c r="E2379" s="96" t="s">
        <v>32</v>
      </c>
      <c r="F2379" s="96" t="s">
        <v>5702</v>
      </c>
      <c r="G2379" s="95" t="s">
        <v>20</v>
      </c>
      <c r="H2379" s="110">
        <v>1995210</v>
      </c>
      <c r="I2379" s="116"/>
      <c r="J2379" s="110">
        <v>1506140</v>
      </c>
      <c r="K2379" s="116"/>
      <c r="L2379" s="110">
        <v>1792245</v>
      </c>
      <c r="M2379" s="110">
        <v>1864082</v>
      </c>
      <c r="N2379" s="67">
        <v>2573071</v>
      </c>
      <c r="O2379" s="107"/>
      <c r="P2379" s="110">
        <v>376360</v>
      </c>
      <c r="Q2379" s="110">
        <v>-800000</v>
      </c>
      <c r="R2379" s="110">
        <v>4235647</v>
      </c>
      <c r="S2379" s="110">
        <v>3435647</v>
      </c>
      <c r="T2379" s="110">
        <v>109990</v>
      </c>
      <c r="U2379" s="198"/>
      <c r="V2379" s="109"/>
      <c r="W2379" s="110">
        <v>2077276</v>
      </c>
      <c r="X2379" s="32">
        <v>45371</v>
      </c>
      <c r="Y2379" s="10" t="s">
        <v>60</v>
      </c>
    </row>
    <row r="2380" spans="1:25" ht="14.4">
      <c r="A2380" s="70">
        <v>2023</v>
      </c>
      <c r="B2380" s="71" t="s">
        <v>658</v>
      </c>
      <c r="C2380" s="70" t="s">
        <v>190</v>
      </c>
      <c r="D2380" s="70" t="s">
        <v>21</v>
      </c>
      <c r="E2380" s="78" t="s">
        <v>32</v>
      </c>
      <c r="F2380" s="73" t="s">
        <v>657</v>
      </c>
      <c r="G2380" s="70" t="s">
        <v>20</v>
      </c>
      <c r="H2380" s="108">
        <v>5833459</v>
      </c>
      <c r="I2380" s="108">
        <v>-513418</v>
      </c>
      <c r="J2380" s="108">
        <v>20661155</v>
      </c>
      <c r="K2380" s="108">
        <v>9196263</v>
      </c>
      <c r="L2380" s="108">
        <v>27498217</v>
      </c>
      <c r="M2380" s="108">
        <v>25302485</v>
      </c>
      <c r="N2380" s="107"/>
      <c r="O2380" s="108">
        <v>11508090</v>
      </c>
      <c r="P2380" s="108">
        <v>3352759</v>
      </c>
      <c r="Q2380" s="108">
        <v>-9763000</v>
      </c>
      <c r="R2380" s="108">
        <v>51622911</v>
      </c>
      <c r="S2380" s="108">
        <v>41859911</v>
      </c>
      <c r="T2380" s="108">
        <v>1281659</v>
      </c>
      <c r="U2380" s="201"/>
      <c r="V2380" s="108">
        <v>1423899</v>
      </c>
      <c r="W2380" s="108">
        <v>-5116278</v>
      </c>
      <c r="X2380" s="13">
        <v>45272</v>
      </c>
      <c r="Y2380" s="10" t="s">
        <v>60</v>
      </c>
    </row>
    <row r="2381" spans="1:25" ht="14.4">
      <c r="A2381" s="95">
        <v>2023</v>
      </c>
      <c r="B2381" s="71" t="s">
        <v>132</v>
      </c>
      <c r="C2381" s="95" t="s">
        <v>54</v>
      </c>
      <c r="D2381" s="95" t="s">
        <v>21</v>
      </c>
      <c r="E2381" s="96" t="s">
        <v>94</v>
      </c>
      <c r="F2381" s="99">
        <v>99050</v>
      </c>
      <c r="G2381" s="95" t="s">
        <v>20</v>
      </c>
      <c r="H2381" s="110">
        <v>15322</v>
      </c>
      <c r="I2381" s="109"/>
      <c r="J2381" s="110">
        <v>4811559</v>
      </c>
      <c r="K2381" s="109">
        <v>1489</v>
      </c>
      <c r="L2381" s="109">
        <v>4804137</v>
      </c>
      <c r="M2381" s="110">
        <v>4804137</v>
      </c>
      <c r="N2381" s="110">
        <v>893081</v>
      </c>
      <c r="O2381" s="109"/>
      <c r="P2381" s="110">
        <v>1661647</v>
      </c>
      <c r="Q2381" s="109">
        <v>-195861</v>
      </c>
      <c r="R2381" s="109">
        <v>1851238.1852551985</v>
      </c>
      <c r="S2381" s="109">
        <v>1655377.1852551985</v>
      </c>
      <c r="T2381" s="110">
        <v>63383</v>
      </c>
      <c r="U2381" s="198"/>
      <c r="V2381" s="110">
        <v>60087</v>
      </c>
      <c r="W2381" s="110">
        <v>-66575</v>
      </c>
      <c r="X2381" s="32">
        <v>45379</v>
      </c>
      <c r="Y2381" s="30"/>
    </row>
    <row r="2382" spans="1:25" ht="14.4">
      <c r="A2382" s="95">
        <v>2023</v>
      </c>
      <c r="B2382" s="95" t="s">
        <v>5008</v>
      </c>
      <c r="C2382" s="95" t="s">
        <v>190</v>
      </c>
      <c r="D2382" s="95" t="s">
        <v>21</v>
      </c>
      <c r="E2382" s="96" t="s">
        <v>47</v>
      </c>
      <c r="F2382" s="96" t="s">
        <v>5703</v>
      </c>
      <c r="G2382" s="95" t="s">
        <v>20</v>
      </c>
      <c r="H2382" s="110">
        <v>3035035</v>
      </c>
      <c r="I2382" s="110">
        <v>-5556</v>
      </c>
      <c r="J2382" s="110">
        <v>2473259</v>
      </c>
      <c r="K2382" s="110">
        <v>76665</v>
      </c>
      <c r="L2382" s="110">
        <v>4502387</v>
      </c>
      <c r="M2382" s="110">
        <v>3403776</v>
      </c>
      <c r="N2382" s="67"/>
      <c r="O2382" s="67">
        <v>3486831</v>
      </c>
      <c r="P2382" s="110">
        <v>338141</v>
      </c>
      <c r="Q2382" s="110">
        <v>-1665253</v>
      </c>
      <c r="R2382" s="110">
        <v>7337509</v>
      </c>
      <c r="S2382" s="110">
        <v>5672256</v>
      </c>
      <c r="T2382" s="110">
        <v>263553</v>
      </c>
      <c r="U2382" s="198"/>
      <c r="V2382" s="109">
        <v>952789</v>
      </c>
      <c r="W2382" s="110">
        <v>726836</v>
      </c>
      <c r="X2382" s="32">
        <v>45397</v>
      </c>
      <c r="Y2382" s="10" t="s">
        <v>60</v>
      </c>
    </row>
    <row r="2383" spans="1:25" ht="14.4">
      <c r="A2383" s="70">
        <v>2023</v>
      </c>
      <c r="B2383" s="70" t="s">
        <v>1794</v>
      </c>
      <c r="C2383" s="70" t="s">
        <v>53</v>
      </c>
      <c r="D2383" s="70" t="s">
        <v>21</v>
      </c>
      <c r="E2383" s="78" t="s">
        <v>74</v>
      </c>
      <c r="F2383" s="73">
        <v>57764</v>
      </c>
      <c r="G2383" s="70" t="s">
        <v>20</v>
      </c>
      <c r="H2383" s="108">
        <v>17752274</v>
      </c>
      <c r="I2383" s="108">
        <v>-6730647</v>
      </c>
      <c r="J2383" s="108">
        <v>33997368</v>
      </c>
      <c r="K2383" s="108">
        <v>20410290</v>
      </c>
      <c r="L2383" s="108">
        <v>46246424</v>
      </c>
      <c r="M2383" s="108">
        <v>36284170</v>
      </c>
      <c r="N2383" s="108"/>
      <c r="O2383" s="108">
        <v>18995144</v>
      </c>
      <c r="P2383" s="108">
        <v>3752552</v>
      </c>
      <c r="Q2383" s="108">
        <v>-52056955</v>
      </c>
      <c r="R2383" s="108">
        <v>223228795</v>
      </c>
      <c r="S2383" s="108">
        <v>171171840</v>
      </c>
      <c r="T2383" s="108">
        <v>5611338</v>
      </c>
      <c r="U2383" s="201"/>
      <c r="V2383" s="108"/>
      <c r="W2383" s="108">
        <v>-13916055</v>
      </c>
      <c r="X2383" s="13">
        <v>45288</v>
      </c>
      <c r="Y2383" s="10" t="s">
        <v>60</v>
      </c>
    </row>
    <row r="2384" spans="1:25" ht="14.4">
      <c r="A2384" s="82">
        <v>2023</v>
      </c>
      <c r="B2384" s="70" t="s">
        <v>131</v>
      </c>
      <c r="C2384" s="70" t="s">
        <v>54</v>
      </c>
      <c r="D2384" s="70" t="s">
        <v>21</v>
      </c>
      <c r="E2384" s="72" t="s">
        <v>36</v>
      </c>
      <c r="F2384" s="72">
        <v>99051</v>
      </c>
      <c r="G2384" s="70" t="s">
        <v>20</v>
      </c>
      <c r="H2384" s="67">
        <v>4497289</v>
      </c>
      <c r="I2384" s="108"/>
      <c r="J2384" s="67">
        <v>11036830</v>
      </c>
      <c r="K2384" s="108">
        <v>27731072</v>
      </c>
      <c r="L2384" s="108">
        <v>12617828</v>
      </c>
      <c r="M2384" s="67">
        <v>10518454</v>
      </c>
      <c r="N2384" s="108">
        <v>193795</v>
      </c>
      <c r="O2384" s="108">
        <v>6230662</v>
      </c>
      <c r="P2384" s="67">
        <v>2194732</v>
      </c>
      <c r="Q2384" s="108">
        <v>-6332919</v>
      </c>
      <c r="R2384" s="108">
        <v>29036767.537826691</v>
      </c>
      <c r="S2384" s="108">
        <v>22703848.537826691</v>
      </c>
      <c r="T2384" s="67">
        <v>803795</v>
      </c>
      <c r="U2384" s="201"/>
      <c r="V2384" s="108"/>
      <c r="W2384" s="67">
        <v>-330738</v>
      </c>
      <c r="X2384" s="39">
        <v>45271</v>
      </c>
      <c r="Y2384" s="10" t="s">
        <v>60</v>
      </c>
    </row>
    <row r="2385" spans="1:25" ht="14.4">
      <c r="A2385" s="70">
        <v>2023</v>
      </c>
      <c r="B2385" s="71" t="s">
        <v>656</v>
      </c>
      <c r="C2385" s="70" t="s">
        <v>190</v>
      </c>
      <c r="D2385" s="70" t="s">
        <v>21</v>
      </c>
      <c r="E2385" s="72" t="s">
        <v>68</v>
      </c>
      <c r="F2385" s="73" t="s">
        <v>655</v>
      </c>
      <c r="G2385" s="70" t="s">
        <v>20</v>
      </c>
      <c r="H2385" s="108">
        <v>5401926</v>
      </c>
      <c r="I2385" s="108"/>
      <c r="J2385" s="108">
        <v>20433488</v>
      </c>
      <c r="K2385" s="108">
        <v>1432266</v>
      </c>
      <c r="L2385" s="108">
        <v>22042591</v>
      </c>
      <c r="M2385" s="108">
        <v>21888079</v>
      </c>
      <c r="N2385" s="108">
        <v>9775179</v>
      </c>
      <c r="O2385" s="108"/>
      <c r="P2385" s="108">
        <v>3847056</v>
      </c>
      <c r="Q2385" s="108">
        <v>-12412008</v>
      </c>
      <c r="R2385" s="108">
        <v>58275557</v>
      </c>
      <c r="S2385" s="108">
        <v>45863549</v>
      </c>
      <c r="T2385" s="108">
        <v>2023581</v>
      </c>
      <c r="U2385" s="201"/>
      <c r="V2385" s="108"/>
      <c r="W2385" s="108">
        <v>-1975074</v>
      </c>
      <c r="X2385" s="39">
        <v>45364</v>
      </c>
      <c r="Y2385" s="10" t="s">
        <v>60</v>
      </c>
    </row>
    <row r="2386" spans="1:25" ht="14.4">
      <c r="A2386" s="137">
        <v>2023</v>
      </c>
      <c r="B2386" s="141" t="s">
        <v>654</v>
      </c>
      <c r="C2386" s="137" t="s">
        <v>190</v>
      </c>
      <c r="D2386" s="137" t="s">
        <v>21</v>
      </c>
      <c r="E2386" s="137" t="s">
        <v>65</v>
      </c>
      <c r="F2386" s="87" t="s">
        <v>653</v>
      </c>
      <c r="G2386" s="137" t="s">
        <v>20</v>
      </c>
      <c r="H2386" s="138">
        <v>15393675</v>
      </c>
      <c r="I2386" s="138">
        <v>-35</v>
      </c>
      <c r="J2386" s="138">
        <v>84644754</v>
      </c>
      <c r="K2386" s="138">
        <v>108696527</v>
      </c>
      <c r="L2386" s="138">
        <v>108452696</v>
      </c>
      <c r="M2386" s="138">
        <v>90168435</v>
      </c>
      <c r="N2386" s="138">
        <v>27702484</v>
      </c>
      <c r="O2386" s="138"/>
      <c r="P2386" s="138">
        <v>9065834</v>
      </c>
      <c r="Q2386" s="138">
        <v>-60550321</v>
      </c>
      <c r="R2386" s="138">
        <v>275235050.93999779</v>
      </c>
      <c r="S2386" s="138">
        <v>214684729.93999782</v>
      </c>
      <c r="T2386" s="138">
        <v>9554554</v>
      </c>
      <c r="U2386" s="201">
        <v>2516.4120734908133</v>
      </c>
      <c r="V2386" s="138">
        <v>8351706.4120734911</v>
      </c>
      <c r="W2386" s="108">
        <v>-29489264</v>
      </c>
      <c r="X2386" s="140">
        <v>45271</v>
      </c>
      <c r="Y2386" s="132" t="s">
        <v>60</v>
      </c>
    </row>
    <row r="2387" spans="1:25" ht="14.4">
      <c r="A2387" s="70">
        <v>2023</v>
      </c>
      <c r="B2387" s="71" t="s">
        <v>652</v>
      </c>
      <c r="C2387" s="70" t="s">
        <v>190</v>
      </c>
      <c r="D2387" s="70" t="s">
        <v>21</v>
      </c>
      <c r="E2387" s="72" t="s">
        <v>149</v>
      </c>
      <c r="F2387" s="73" t="s">
        <v>651</v>
      </c>
      <c r="G2387" s="70" t="s">
        <v>20</v>
      </c>
      <c r="H2387" s="108">
        <v>2875766</v>
      </c>
      <c r="I2387" s="108"/>
      <c r="J2387" s="108">
        <v>9545929</v>
      </c>
      <c r="K2387" s="108">
        <v>4109743</v>
      </c>
      <c r="L2387" s="108">
        <v>12436185</v>
      </c>
      <c r="M2387" s="108">
        <v>9953879</v>
      </c>
      <c r="N2387" s="67">
        <v>4907317</v>
      </c>
      <c r="O2387" s="108"/>
      <c r="P2387" s="108">
        <v>890879</v>
      </c>
      <c r="Q2387" s="108">
        <v>-5320301</v>
      </c>
      <c r="R2387" s="108">
        <v>23686568.360914111</v>
      </c>
      <c r="S2387" s="108">
        <v>18366267.360914111</v>
      </c>
      <c r="T2387" s="108">
        <v>811723</v>
      </c>
      <c r="U2387" s="201"/>
      <c r="V2387" s="108">
        <v>1070050</v>
      </c>
      <c r="W2387" s="108">
        <v>-3994741</v>
      </c>
      <c r="X2387" s="13">
        <v>45344</v>
      </c>
      <c r="Y2387" s="10" t="s">
        <v>60</v>
      </c>
    </row>
    <row r="2388" spans="1:25" ht="14.4">
      <c r="A2388" s="137">
        <v>2023</v>
      </c>
      <c r="B2388" s="137" t="s">
        <v>1793</v>
      </c>
      <c r="C2388" s="137" t="s">
        <v>53</v>
      </c>
      <c r="D2388" s="137" t="s">
        <v>21</v>
      </c>
      <c r="E2388" s="76" t="s">
        <v>29</v>
      </c>
      <c r="F2388" s="87">
        <v>57792</v>
      </c>
      <c r="G2388" s="137" t="s">
        <v>20</v>
      </c>
      <c r="H2388" s="138">
        <v>38559576</v>
      </c>
      <c r="I2388" s="138">
        <v>-13859076</v>
      </c>
      <c r="J2388" s="138">
        <v>133540493</v>
      </c>
      <c r="K2388" s="138">
        <v>64023965</v>
      </c>
      <c r="L2388" s="138">
        <v>219143634</v>
      </c>
      <c r="M2388" s="138">
        <v>149725799</v>
      </c>
      <c r="N2388" s="139"/>
      <c r="O2388" s="138">
        <v>51864450</v>
      </c>
      <c r="P2388" s="138">
        <v>6459278</v>
      </c>
      <c r="Q2388" s="138">
        <v>-210646438</v>
      </c>
      <c r="R2388" s="138">
        <v>519313584.84351033</v>
      </c>
      <c r="S2388" s="138">
        <v>308667146.84351033</v>
      </c>
      <c r="T2388" s="138">
        <v>27148249</v>
      </c>
      <c r="U2388" s="201">
        <v>82038000</v>
      </c>
      <c r="V2388" s="138">
        <v>106899000</v>
      </c>
      <c r="W2388" s="108">
        <v>-42191108</v>
      </c>
      <c r="X2388" s="150">
        <v>45383</v>
      </c>
      <c r="Y2388" s="132" t="s">
        <v>60</v>
      </c>
    </row>
    <row r="2389" spans="1:25" ht="14.4">
      <c r="A2389" s="137">
        <v>2023</v>
      </c>
      <c r="B2389" s="141" t="s">
        <v>650</v>
      </c>
      <c r="C2389" s="137" t="s">
        <v>190</v>
      </c>
      <c r="D2389" s="137" t="s">
        <v>21</v>
      </c>
      <c r="E2389" s="137" t="s">
        <v>29</v>
      </c>
      <c r="F2389" s="87" t="s">
        <v>649</v>
      </c>
      <c r="G2389" s="137" t="s">
        <v>20</v>
      </c>
      <c r="H2389" s="138">
        <v>12541122</v>
      </c>
      <c r="I2389" s="138">
        <v>-709240</v>
      </c>
      <c r="J2389" s="138">
        <v>216716200</v>
      </c>
      <c r="K2389" s="138">
        <v>326633188</v>
      </c>
      <c r="L2389" s="138">
        <v>275841535</v>
      </c>
      <c r="M2389" s="138">
        <v>223169051</v>
      </c>
      <c r="N2389" s="138">
        <v>37996978</v>
      </c>
      <c r="O2389" s="138"/>
      <c r="P2389" s="138">
        <v>18577120</v>
      </c>
      <c r="Q2389" s="138">
        <v>-168751282</v>
      </c>
      <c r="R2389" s="138">
        <v>778347703</v>
      </c>
      <c r="S2389" s="138">
        <v>609596421</v>
      </c>
      <c r="T2389" s="138">
        <v>25436513</v>
      </c>
      <c r="U2389" s="201">
        <v>6044337</v>
      </c>
      <c r="V2389" s="138">
        <v>35516351</v>
      </c>
      <c r="W2389" s="108">
        <v>-331304780</v>
      </c>
      <c r="X2389" s="140">
        <v>45380</v>
      </c>
      <c r="Y2389" s="132" t="s">
        <v>60</v>
      </c>
    </row>
    <row r="2390" spans="1:25" ht="14.4">
      <c r="A2390" s="95">
        <v>2023</v>
      </c>
      <c r="B2390" s="104" t="s">
        <v>5745</v>
      </c>
      <c r="C2390" s="95" t="s">
        <v>190</v>
      </c>
      <c r="D2390" s="95" t="s">
        <v>21</v>
      </c>
      <c r="E2390" s="96" t="s">
        <v>5545</v>
      </c>
      <c r="F2390" s="96" t="s">
        <v>5746</v>
      </c>
      <c r="G2390" s="95" t="s">
        <v>20</v>
      </c>
      <c r="H2390" s="110">
        <v>4227146</v>
      </c>
      <c r="I2390" s="116"/>
      <c r="J2390" s="110">
        <v>4795329</v>
      </c>
      <c r="K2390" s="110">
        <v>98980</v>
      </c>
      <c r="L2390" s="110">
        <v>7180249</v>
      </c>
      <c r="M2390" s="110">
        <v>5633977</v>
      </c>
      <c r="N2390" s="107"/>
      <c r="O2390" s="67">
        <v>4212831</v>
      </c>
      <c r="P2390" s="110">
        <v>1561795</v>
      </c>
      <c r="Q2390" s="110">
        <v>-3091755</v>
      </c>
      <c r="R2390" s="110">
        <v>10983600.199239114</v>
      </c>
      <c r="S2390" s="110">
        <v>7891845.1992391143</v>
      </c>
      <c r="T2390" s="110">
        <v>414445</v>
      </c>
      <c r="U2390" s="198"/>
      <c r="V2390" s="110">
        <v>58142</v>
      </c>
      <c r="W2390" s="110">
        <v>1968441</v>
      </c>
      <c r="X2390" s="32">
        <v>45380</v>
      </c>
      <c r="Y2390" s="10" t="s">
        <v>60</v>
      </c>
    </row>
    <row r="2391" spans="1:25" ht="14.4">
      <c r="A2391" s="70">
        <v>2023</v>
      </c>
      <c r="B2391" s="71" t="s">
        <v>648</v>
      </c>
      <c r="C2391" s="70" t="s">
        <v>190</v>
      </c>
      <c r="D2391" s="70" t="s">
        <v>21</v>
      </c>
      <c r="E2391" s="72" t="s">
        <v>175</v>
      </c>
      <c r="F2391" s="73" t="s">
        <v>647</v>
      </c>
      <c r="G2391" s="70" t="s">
        <v>20</v>
      </c>
      <c r="H2391" s="108">
        <v>3922081</v>
      </c>
      <c r="I2391" s="108"/>
      <c r="J2391" s="108">
        <v>22101774</v>
      </c>
      <c r="K2391" s="108">
        <v>14717000</v>
      </c>
      <c r="L2391" s="108">
        <v>30349000</v>
      </c>
      <c r="M2391" s="108">
        <v>24464816</v>
      </c>
      <c r="N2391" s="67">
        <v>7569253</v>
      </c>
      <c r="O2391" s="108"/>
      <c r="P2391" s="108">
        <v>1867824</v>
      </c>
      <c r="Q2391" s="108">
        <v>-14845000</v>
      </c>
      <c r="R2391" s="108">
        <v>66060526.315789476</v>
      </c>
      <c r="S2391" s="108">
        <v>51215526.315789476</v>
      </c>
      <c r="T2391" s="108">
        <v>2681000</v>
      </c>
      <c r="U2391" s="201"/>
      <c r="V2391" s="108">
        <v>61000</v>
      </c>
      <c r="W2391" s="108">
        <v>-5832000</v>
      </c>
      <c r="X2391" s="32">
        <v>45379</v>
      </c>
      <c r="Y2391" s="10" t="s">
        <v>60</v>
      </c>
    </row>
    <row r="2392" spans="1:25" ht="14.4">
      <c r="A2392" s="70">
        <v>2023</v>
      </c>
      <c r="B2392" s="71" t="s">
        <v>646</v>
      </c>
      <c r="C2392" s="70" t="s">
        <v>190</v>
      </c>
      <c r="D2392" s="70" t="s">
        <v>21</v>
      </c>
      <c r="E2392" s="78" t="s">
        <v>220</v>
      </c>
      <c r="F2392" s="73" t="s">
        <v>645</v>
      </c>
      <c r="G2392" s="70" t="s">
        <v>20</v>
      </c>
      <c r="H2392" s="108">
        <v>2531312</v>
      </c>
      <c r="I2392" s="108">
        <v>-352495</v>
      </c>
      <c r="J2392" s="108">
        <v>10088071</v>
      </c>
      <c r="K2392" s="108">
        <v>3102925</v>
      </c>
      <c r="L2392" s="108">
        <v>11763501</v>
      </c>
      <c r="M2392" s="108">
        <v>11088936</v>
      </c>
      <c r="N2392" s="108"/>
      <c r="O2392" s="67">
        <v>4124334</v>
      </c>
      <c r="P2392" s="108">
        <v>1051722</v>
      </c>
      <c r="Q2392" s="108">
        <v>-7387771</v>
      </c>
      <c r="R2392" s="108">
        <v>31126479</v>
      </c>
      <c r="S2392" s="108">
        <v>23738708</v>
      </c>
      <c r="T2392" s="108">
        <v>1061387</v>
      </c>
      <c r="U2392" s="201"/>
      <c r="V2392" s="108">
        <v>280620</v>
      </c>
      <c r="W2392" s="108">
        <v>-4968426</v>
      </c>
      <c r="X2392" s="44">
        <v>45357</v>
      </c>
      <c r="Y2392" s="10" t="s">
        <v>60</v>
      </c>
    </row>
    <row r="2393" spans="1:25" ht="14.4">
      <c r="A2393" s="70">
        <v>2023</v>
      </c>
      <c r="B2393" s="70" t="s">
        <v>4992</v>
      </c>
      <c r="C2393" s="70" t="s">
        <v>190</v>
      </c>
      <c r="D2393" s="70" t="s">
        <v>21</v>
      </c>
      <c r="E2393" s="72" t="s">
        <v>74</v>
      </c>
      <c r="F2393" s="73" t="s">
        <v>5489</v>
      </c>
      <c r="G2393" s="70" t="s">
        <v>20</v>
      </c>
      <c r="H2393" s="108">
        <v>1579259</v>
      </c>
      <c r="I2393" s="108"/>
      <c r="J2393" s="108">
        <v>9327004</v>
      </c>
      <c r="K2393" s="108">
        <v>8675112</v>
      </c>
      <c r="L2393" s="108">
        <v>11373545</v>
      </c>
      <c r="M2393" s="108">
        <v>10476876</v>
      </c>
      <c r="N2393" s="108"/>
      <c r="O2393" s="67">
        <v>3138424</v>
      </c>
      <c r="P2393" s="108">
        <v>774245</v>
      </c>
      <c r="Q2393" s="108">
        <v>-6577771</v>
      </c>
      <c r="R2393" s="108">
        <v>27927446.175278626</v>
      </c>
      <c r="S2393" s="108">
        <v>21349675.175278626</v>
      </c>
      <c r="T2393" s="108">
        <v>1008796</v>
      </c>
      <c r="U2393" s="201"/>
      <c r="V2393" s="108"/>
      <c r="W2393" s="108">
        <v>-4382817</v>
      </c>
      <c r="X2393" s="32">
        <v>45336</v>
      </c>
      <c r="Y2393" s="30"/>
    </row>
    <row r="2394" spans="1:25" ht="14.4">
      <c r="A2394" s="137">
        <v>2023</v>
      </c>
      <c r="B2394" s="137" t="s">
        <v>1792</v>
      </c>
      <c r="C2394" s="137" t="s">
        <v>53</v>
      </c>
      <c r="D2394" s="137" t="s">
        <v>21</v>
      </c>
      <c r="E2394" s="76" t="s">
        <v>34</v>
      </c>
      <c r="F2394" s="87">
        <v>58072</v>
      </c>
      <c r="G2394" s="137" t="s">
        <v>20</v>
      </c>
      <c r="H2394" s="138">
        <v>62881388</v>
      </c>
      <c r="I2394" s="138">
        <v>-10754494</v>
      </c>
      <c r="J2394" s="138">
        <v>133377376</v>
      </c>
      <c r="K2394" s="138">
        <v>412467029</v>
      </c>
      <c r="L2394" s="138">
        <v>347911642</v>
      </c>
      <c r="M2394" s="138">
        <v>155355730</v>
      </c>
      <c r="N2394" s="139"/>
      <c r="O2394" s="138">
        <v>55938381</v>
      </c>
      <c r="P2394" s="138">
        <v>8247539</v>
      </c>
      <c r="Q2394" s="138">
        <v>-32648571</v>
      </c>
      <c r="R2394" s="138">
        <v>776647027</v>
      </c>
      <c r="S2394" s="138">
        <v>743998456</v>
      </c>
      <c r="T2394" s="138">
        <v>7814893</v>
      </c>
      <c r="U2394" s="201"/>
      <c r="V2394" s="138">
        <v>87850591</v>
      </c>
      <c r="W2394" s="108">
        <v>-291589857</v>
      </c>
      <c r="X2394" s="150">
        <v>45366</v>
      </c>
      <c r="Y2394" s="132" t="s">
        <v>60</v>
      </c>
    </row>
    <row r="2395" spans="1:25" ht="14.4">
      <c r="A2395" s="137">
        <v>2023</v>
      </c>
      <c r="B2395" s="141" t="s">
        <v>644</v>
      </c>
      <c r="C2395" s="137" t="s">
        <v>190</v>
      </c>
      <c r="D2395" s="137" t="s">
        <v>21</v>
      </c>
      <c r="E2395" s="137" t="s">
        <v>34</v>
      </c>
      <c r="F2395" s="87" t="s">
        <v>643</v>
      </c>
      <c r="G2395" s="137" t="s">
        <v>20</v>
      </c>
      <c r="H2395" s="138">
        <v>135463537</v>
      </c>
      <c r="I2395" s="138">
        <v>-5803933</v>
      </c>
      <c r="J2395" s="138">
        <v>383860603</v>
      </c>
      <c r="K2395" s="138">
        <v>498442691</v>
      </c>
      <c r="L2395" s="138">
        <v>658525571</v>
      </c>
      <c r="M2395" s="138">
        <v>502159978</v>
      </c>
      <c r="N2395" s="138"/>
      <c r="O2395" s="142">
        <v>336522654</v>
      </c>
      <c r="P2395" s="138">
        <v>67992024</v>
      </c>
      <c r="Q2395" s="138">
        <v>-294021182</v>
      </c>
      <c r="R2395" s="138">
        <v>1311367572</v>
      </c>
      <c r="S2395" s="138">
        <v>1017346390</v>
      </c>
      <c r="T2395" s="138">
        <v>46029890</v>
      </c>
      <c r="U2395" s="201">
        <v>-11374</v>
      </c>
      <c r="V2395" s="138">
        <v>53254142</v>
      </c>
      <c r="W2395" s="108">
        <v>-176616493</v>
      </c>
      <c r="X2395" s="126">
        <v>45370</v>
      </c>
      <c r="Y2395" s="132" t="s">
        <v>60</v>
      </c>
    </row>
    <row r="2396" spans="1:25" ht="14.4">
      <c r="A2396" s="95">
        <v>2023</v>
      </c>
      <c r="B2396" s="95" t="s">
        <v>5060</v>
      </c>
      <c r="C2396" s="95" t="s">
        <v>190</v>
      </c>
      <c r="D2396" s="95" t="s">
        <v>21</v>
      </c>
      <c r="E2396" s="96" t="s">
        <v>151</v>
      </c>
      <c r="F2396" s="96" t="s">
        <v>5704</v>
      </c>
      <c r="G2396" s="95" t="s">
        <v>20</v>
      </c>
      <c r="H2396" s="110">
        <v>495058</v>
      </c>
      <c r="I2396" s="110">
        <v>-135000</v>
      </c>
      <c r="J2396" s="110">
        <v>3809582</v>
      </c>
      <c r="K2396" s="110">
        <v>10271</v>
      </c>
      <c r="L2396" s="110">
        <v>4233615</v>
      </c>
      <c r="M2396" s="110">
        <v>4774295</v>
      </c>
      <c r="N2396" s="67">
        <v>2148215</v>
      </c>
      <c r="O2396" s="107"/>
      <c r="P2396" s="110">
        <v>402143</v>
      </c>
      <c r="Q2396" s="110">
        <v>-1833000</v>
      </c>
      <c r="R2396" s="110">
        <v>9697284</v>
      </c>
      <c r="S2396" s="110">
        <v>7864284</v>
      </c>
      <c r="T2396" s="110">
        <v>245149</v>
      </c>
      <c r="U2396" s="198"/>
      <c r="V2396" s="109"/>
      <c r="W2396" s="110">
        <v>2891030</v>
      </c>
      <c r="X2396" s="32">
        <v>45351</v>
      </c>
      <c r="Y2396" s="10" t="s">
        <v>115</v>
      </c>
    </row>
    <row r="2397" spans="1:25" ht="14.4">
      <c r="A2397" s="70">
        <v>2023</v>
      </c>
      <c r="B2397" s="70" t="s">
        <v>5147</v>
      </c>
      <c r="C2397" s="70" t="s">
        <v>190</v>
      </c>
      <c r="D2397" s="70" t="s">
        <v>21</v>
      </c>
      <c r="E2397" s="78" t="s">
        <v>48</v>
      </c>
      <c r="F2397" s="73" t="s">
        <v>5511</v>
      </c>
      <c r="G2397" s="70" t="s">
        <v>20</v>
      </c>
      <c r="H2397" s="108">
        <v>714748</v>
      </c>
      <c r="I2397" s="108">
        <v>-64785</v>
      </c>
      <c r="J2397" s="108">
        <v>1931330</v>
      </c>
      <c r="K2397" s="108">
        <v>4030184</v>
      </c>
      <c r="L2397" s="108">
        <v>2591514</v>
      </c>
      <c r="M2397" s="108">
        <v>2081736</v>
      </c>
      <c r="N2397" s="67"/>
      <c r="O2397" s="67">
        <v>936919</v>
      </c>
      <c r="P2397" s="108">
        <v>188815</v>
      </c>
      <c r="Q2397" s="108">
        <v>-1204364</v>
      </c>
      <c r="R2397" s="108">
        <v>5207125</v>
      </c>
      <c r="S2397" s="108">
        <v>4002761</v>
      </c>
      <c r="T2397" s="108">
        <v>155601</v>
      </c>
      <c r="U2397" s="201"/>
      <c r="V2397" s="108"/>
      <c r="W2397" s="108">
        <v>-182987</v>
      </c>
      <c r="X2397" s="32">
        <v>45268</v>
      </c>
      <c r="Y2397" s="10" t="s">
        <v>60</v>
      </c>
    </row>
    <row r="2398" spans="1:25" ht="14.4">
      <c r="A2398" s="82">
        <v>2023</v>
      </c>
      <c r="B2398" s="70" t="s">
        <v>1791</v>
      </c>
      <c r="C2398" s="70" t="s">
        <v>53</v>
      </c>
      <c r="D2398" s="70" t="s">
        <v>21</v>
      </c>
      <c r="E2398" s="72" t="s">
        <v>65</v>
      </c>
      <c r="F2398" s="72">
        <v>58296</v>
      </c>
      <c r="G2398" s="70" t="s">
        <v>20</v>
      </c>
      <c r="H2398" s="108">
        <v>34216706</v>
      </c>
      <c r="I2398" s="67">
        <v>-354717</v>
      </c>
      <c r="J2398" s="67">
        <v>26961005</v>
      </c>
      <c r="K2398" s="108">
        <v>13891533</v>
      </c>
      <c r="L2398" s="108">
        <v>51796773</v>
      </c>
      <c r="M2398" s="67">
        <v>26084724</v>
      </c>
      <c r="N2398" s="107"/>
      <c r="O2398" s="108">
        <v>40939474</v>
      </c>
      <c r="P2398" s="67">
        <v>7277615</v>
      </c>
      <c r="Q2398" s="108">
        <v>-39572628</v>
      </c>
      <c r="R2398" s="108">
        <v>169693945</v>
      </c>
      <c r="S2398" s="108">
        <v>130121317</v>
      </c>
      <c r="T2398" s="67">
        <v>4375035</v>
      </c>
      <c r="U2398" s="202">
        <v>1778541</v>
      </c>
      <c r="V2398" s="67">
        <v>5807665</v>
      </c>
      <c r="W2398" s="67">
        <v>14405613</v>
      </c>
      <c r="X2398" s="34">
        <v>45288</v>
      </c>
      <c r="Y2398" s="10" t="s">
        <v>60</v>
      </c>
    </row>
    <row r="2399" spans="1:25" ht="14.4">
      <c r="A2399" s="70">
        <v>2023</v>
      </c>
      <c r="B2399" s="70" t="s">
        <v>1790</v>
      </c>
      <c r="C2399" s="70" t="s">
        <v>53</v>
      </c>
      <c r="D2399" s="70" t="s">
        <v>21</v>
      </c>
      <c r="E2399" s="72" t="s">
        <v>149</v>
      </c>
      <c r="F2399" s="73">
        <v>58240</v>
      </c>
      <c r="G2399" s="70" t="s">
        <v>20</v>
      </c>
      <c r="H2399" s="108">
        <v>50572347</v>
      </c>
      <c r="I2399" s="108">
        <v>-3992639</v>
      </c>
      <c r="J2399" s="108">
        <v>37401858</v>
      </c>
      <c r="K2399" s="108">
        <v>90804257</v>
      </c>
      <c r="L2399" s="108">
        <v>111578655</v>
      </c>
      <c r="M2399" s="108">
        <v>46034550</v>
      </c>
      <c r="N2399" s="107"/>
      <c r="O2399" s="108">
        <v>57815097</v>
      </c>
      <c r="P2399" s="108">
        <v>16580535</v>
      </c>
      <c r="Q2399" s="108">
        <v>-61595846</v>
      </c>
      <c r="R2399" s="108">
        <v>210145939</v>
      </c>
      <c r="S2399" s="108">
        <v>148550093</v>
      </c>
      <c r="T2399" s="108">
        <v>7603891</v>
      </c>
      <c r="U2399" s="201"/>
      <c r="V2399" s="108">
        <v>11054255</v>
      </c>
      <c r="W2399" s="108">
        <v>5838938</v>
      </c>
      <c r="X2399" s="34">
        <v>45244</v>
      </c>
      <c r="Y2399" s="30"/>
    </row>
    <row r="2400" spans="1:25" ht="14.4">
      <c r="A2400" s="70">
        <v>2023</v>
      </c>
      <c r="B2400" s="71" t="s">
        <v>642</v>
      </c>
      <c r="C2400" s="70" t="s">
        <v>190</v>
      </c>
      <c r="D2400" s="70" t="s">
        <v>21</v>
      </c>
      <c r="E2400" s="72" t="s">
        <v>149</v>
      </c>
      <c r="F2400" s="73" t="s">
        <v>641</v>
      </c>
      <c r="G2400" s="70" t="s">
        <v>20</v>
      </c>
      <c r="H2400" s="108">
        <v>59140306</v>
      </c>
      <c r="I2400" s="108">
        <v>-35301174</v>
      </c>
      <c r="J2400" s="108">
        <v>255838341</v>
      </c>
      <c r="K2400" s="108">
        <v>50889916</v>
      </c>
      <c r="L2400" s="108">
        <v>374461465</v>
      </c>
      <c r="M2400" s="108">
        <v>318961961</v>
      </c>
      <c r="N2400" s="108"/>
      <c r="O2400" s="108">
        <v>114062115</v>
      </c>
      <c r="P2400" s="108">
        <v>22589596</v>
      </c>
      <c r="Q2400" s="108">
        <v>-177460538</v>
      </c>
      <c r="R2400" s="108">
        <v>796069015</v>
      </c>
      <c r="S2400" s="108">
        <v>618608477</v>
      </c>
      <c r="T2400" s="108">
        <v>28532091</v>
      </c>
      <c r="U2400" s="201">
        <v>17041751</v>
      </c>
      <c r="V2400" s="108">
        <v>70743200</v>
      </c>
      <c r="W2400" s="108">
        <v>-91198182</v>
      </c>
      <c r="X2400" s="39">
        <v>45289</v>
      </c>
      <c r="Y2400" s="10" t="s">
        <v>60</v>
      </c>
    </row>
    <row r="2401" spans="1:25" ht="14.4">
      <c r="A2401" s="70">
        <v>2023</v>
      </c>
      <c r="B2401" s="70" t="s">
        <v>2183</v>
      </c>
      <c r="C2401" s="70" t="s">
        <v>53</v>
      </c>
      <c r="D2401" s="70" t="s">
        <v>21</v>
      </c>
      <c r="E2401" s="72" t="s">
        <v>5545</v>
      </c>
      <c r="F2401" s="83">
        <v>58352</v>
      </c>
      <c r="G2401" s="70" t="s">
        <v>20</v>
      </c>
      <c r="H2401" s="108">
        <v>2433120</v>
      </c>
      <c r="I2401" s="108">
        <v>-380190</v>
      </c>
      <c r="J2401" s="108">
        <v>1284626</v>
      </c>
      <c r="K2401" s="108">
        <v>2064498</v>
      </c>
      <c r="L2401" s="108">
        <v>4188903</v>
      </c>
      <c r="M2401" s="108">
        <v>1536238</v>
      </c>
      <c r="N2401" s="67">
        <v>375</v>
      </c>
      <c r="O2401" s="67">
        <v>2285760</v>
      </c>
      <c r="P2401" s="108">
        <v>330190</v>
      </c>
      <c r="Q2401" s="108">
        <v>-652972</v>
      </c>
      <c r="R2401" s="108">
        <v>2993911</v>
      </c>
      <c r="S2401" s="108">
        <v>2340939</v>
      </c>
      <c r="T2401" s="108">
        <v>56192</v>
      </c>
      <c r="U2401" s="201"/>
      <c r="V2401" s="108"/>
      <c r="W2401" s="108">
        <v>2570391</v>
      </c>
      <c r="X2401" s="32">
        <v>45348</v>
      </c>
      <c r="Y2401" s="10" t="s">
        <v>60</v>
      </c>
    </row>
    <row r="2402" spans="1:25" ht="14.4">
      <c r="A2402" s="70">
        <v>2023</v>
      </c>
      <c r="B2402" s="70" t="s">
        <v>5437</v>
      </c>
      <c r="C2402" s="70" t="s">
        <v>190</v>
      </c>
      <c r="D2402" s="70" t="s">
        <v>21</v>
      </c>
      <c r="E2402" s="78" t="s">
        <v>27</v>
      </c>
      <c r="F2402" s="73" t="s">
        <v>5438</v>
      </c>
      <c r="G2402" s="70" t="s">
        <v>20</v>
      </c>
      <c r="H2402" s="108">
        <v>6519737</v>
      </c>
      <c r="I2402" s="108"/>
      <c r="J2402" s="108">
        <v>16915794</v>
      </c>
      <c r="K2402" s="108">
        <v>57720845</v>
      </c>
      <c r="L2402" s="108">
        <v>23442947</v>
      </c>
      <c r="M2402" s="108">
        <v>18173469</v>
      </c>
      <c r="N2402" s="107"/>
      <c r="O2402" s="108">
        <v>9573181</v>
      </c>
      <c r="P2402" s="108">
        <v>1985525</v>
      </c>
      <c r="Q2402" s="108">
        <v>-11964637</v>
      </c>
      <c r="R2402" s="108">
        <v>54897754</v>
      </c>
      <c r="S2402" s="108">
        <v>42933117</v>
      </c>
      <c r="T2402" s="108">
        <v>1885649</v>
      </c>
      <c r="U2402" s="201"/>
      <c r="V2402" s="108">
        <v>1783266</v>
      </c>
      <c r="W2402" s="108">
        <v>-427806</v>
      </c>
      <c r="X2402" s="32">
        <v>45351</v>
      </c>
      <c r="Y2402" s="10" t="s">
        <v>60</v>
      </c>
    </row>
    <row r="2403" spans="1:25" ht="14.4">
      <c r="A2403" s="70">
        <v>2023</v>
      </c>
      <c r="B2403" s="70" t="s">
        <v>5116</v>
      </c>
      <c r="C2403" s="70" t="s">
        <v>190</v>
      </c>
      <c r="D2403" s="70" t="s">
        <v>21</v>
      </c>
      <c r="E2403" s="78" t="s">
        <v>220</v>
      </c>
      <c r="F2403" s="73" t="s">
        <v>5529</v>
      </c>
      <c r="G2403" s="70" t="s">
        <v>20</v>
      </c>
      <c r="H2403" s="108">
        <v>1554785</v>
      </c>
      <c r="I2403" s="108">
        <v>-10374</v>
      </c>
      <c r="J2403" s="108">
        <v>5779035</v>
      </c>
      <c r="K2403" s="108">
        <v>2768117</v>
      </c>
      <c r="L2403" s="108">
        <v>6594252</v>
      </c>
      <c r="M2403" s="108">
        <v>6061620</v>
      </c>
      <c r="N2403" s="67"/>
      <c r="O2403" s="67">
        <v>2337900</v>
      </c>
      <c r="P2403" s="108">
        <v>1007458</v>
      </c>
      <c r="Q2403" s="108">
        <v>-3307225</v>
      </c>
      <c r="R2403" s="108">
        <v>13924318</v>
      </c>
      <c r="S2403" s="108">
        <v>10617093</v>
      </c>
      <c r="T2403" s="108">
        <v>494843</v>
      </c>
      <c r="U2403" s="201"/>
      <c r="V2403" s="108"/>
      <c r="W2403" s="108">
        <v>-801172</v>
      </c>
      <c r="X2403" s="32">
        <v>45364</v>
      </c>
      <c r="Y2403" s="10" t="s">
        <v>5444</v>
      </c>
    </row>
    <row r="2404" spans="1:25" ht="14.4">
      <c r="A2404" s="70">
        <v>2023</v>
      </c>
      <c r="B2404" s="70" t="s">
        <v>1789</v>
      </c>
      <c r="C2404" s="70" t="s">
        <v>53</v>
      </c>
      <c r="D2404" s="70" t="s">
        <v>21</v>
      </c>
      <c r="E2404" s="78" t="s">
        <v>28</v>
      </c>
      <c r="F2404" s="73">
        <v>58520</v>
      </c>
      <c r="G2404" s="70" t="s">
        <v>20</v>
      </c>
      <c r="H2404" s="108">
        <v>54348764</v>
      </c>
      <c r="I2404" s="108">
        <v>-2726851</v>
      </c>
      <c r="J2404" s="108">
        <v>53809366</v>
      </c>
      <c r="K2404" s="108">
        <v>65531631</v>
      </c>
      <c r="L2404" s="108">
        <v>115657888</v>
      </c>
      <c r="M2404" s="108">
        <v>60310048</v>
      </c>
      <c r="N2404" s="67"/>
      <c r="O2404" s="67">
        <v>57746372</v>
      </c>
      <c r="P2404" s="108">
        <v>10113305</v>
      </c>
      <c r="Q2404" s="108">
        <v>-25515978</v>
      </c>
      <c r="R2404" s="108">
        <v>232385935</v>
      </c>
      <c r="S2404" s="108">
        <v>206869956</v>
      </c>
      <c r="T2404" s="108">
        <v>3447110</v>
      </c>
      <c r="U2404" s="201"/>
      <c r="V2404" s="108"/>
      <c r="W2404" s="108">
        <v>33977179</v>
      </c>
      <c r="X2404" s="34">
        <v>45370</v>
      </c>
      <c r="Y2404" s="10"/>
    </row>
    <row r="2405" spans="1:25" ht="14.4">
      <c r="A2405" s="137">
        <v>2023</v>
      </c>
      <c r="B2405" s="141" t="s">
        <v>640</v>
      </c>
      <c r="C2405" s="137" t="s">
        <v>190</v>
      </c>
      <c r="D2405" s="137" t="s">
        <v>21</v>
      </c>
      <c r="E2405" s="137" t="s">
        <v>28</v>
      </c>
      <c r="F2405" s="87" t="s">
        <v>639</v>
      </c>
      <c r="G2405" s="137" t="s">
        <v>20</v>
      </c>
      <c r="H2405" s="138">
        <v>72424439</v>
      </c>
      <c r="I2405" s="138">
        <v>-6800540</v>
      </c>
      <c r="J2405" s="138">
        <v>493725083</v>
      </c>
      <c r="K2405" s="138">
        <v>1009088253</v>
      </c>
      <c r="L2405" s="138">
        <v>725942685</v>
      </c>
      <c r="M2405" s="138">
        <v>534240472</v>
      </c>
      <c r="N2405" s="142">
        <v>136255290</v>
      </c>
      <c r="O2405" s="142"/>
      <c r="P2405" s="138">
        <v>38224324</v>
      </c>
      <c r="Q2405" s="138">
        <v>-383300789</v>
      </c>
      <c r="R2405" s="138">
        <v>1734731569.2896547</v>
      </c>
      <c r="S2405" s="138">
        <v>1351430780.2896547</v>
      </c>
      <c r="T2405" s="138">
        <v>56937316</v>
      </c>
      <c r="U2405" s="201">
        <v>14872304</v>
      </c>
      <c r="V2405" s="138">
        <v>81746145</v>
      </c>
      <c r="W2405" s="108">
        <v>-258821091</v>
      </c>
      <c r="X2405" s="140">
        <v>45377</v>
      </c>
      <c r="Y2405" s="132" t="s">
        <v>5444</v>
      </c>
    </row>
    <row r="2406" spans="1:25" ht="14.4">
      <c r="A2406" s="95">
        <v>2023</v>
      </c>
      <c r="B2406" s="95" t="s">
        <v>5009</v>
      </c>
      <c r="C2406" s="95" t="s">
        <v>190</v>
      </c>
      <c r="D2406" s="95" t="s">
        <v>21</v>
      </c>
      <c r="E2406" s="101" t="s">
        <v>47</v>
      </c>
      <c r="F2406" s="99" t="s">
        <v>5530</v>
      </c>
      <c r="G2406" s="95" t="s">
        <v>20</v>
      </c>
      <c r="H2406" s="109">
        <v>1236616</v>
      </c>
      <c r="I2406" s="110">
        <v>-1774</v>
      </c>
      <c r="J2406" s="110">
        <v>3240695</v>
      </c>
      <c r="K2406" s="110">
        <v>2753712</v>
      </c>
      <c r="L2406" s="109">
        <v>4680671</v>
      </c>
      <c r="M2406" s="110">
        <v>3882340</v>
      </c>
      <c r="N2406" s="110"/>
      <c r="O2406" s="67">
        <v>2152110</v>
      </c>
      <c r="P2406" s="110">
        <v>547262</v>
      </c>
      <c r="Q2406" s="109">
        <v>-2061152</v>
      </c>
      <c r="R2406" s="109">
        <v>8723816.612653235</v>
      </c>
      <c r="S2406" s="109">
        <v>6662664.612653235</v>
      </c>
      <c r="T2406" s="109">
        <v>298027</v>
      </c>
      <c r="U2406" s="198"/>
      <c r="V2406" s="110">
        <v>82971</v>
      </c>
      <c r="W2406" s="110">
        <v>-168840</v>
      </c>
      <c r="X2406" s="13">
        <v>45378</v>
      </c>
      <c r="Y2406" s="30"/>
    </row>
    <row r="2407" spans="1:25" ht="14.4">
      <c r="A2407" s="137">
        <v>2023</v>
      </c>
      <c r="B2407" s="141" t="s">
        <v>638</v>
      </c>
      <c r="C2407" s="137" t="s">
        <v>190</v>
      </c>
      <c r="D2407" s="137" t="s">
        <v>21</v>
      </c>
      <c r="E2407" s="76" t="s">
        <v>107</v>
      </c>
      <c r="F2407" s="87" t="s">
        <v>637</v>
      </c>
      <c r="G2407" s="137" t="s">
        <v>20</v>
      </c>
      <c r="H2407" s="138">
        <v>4372119</v>
      </c>
      <c r="I2407" s="138"/>
      <c r="J2407" s="138">
        <v>7577222</v>
      </c>
      <c r="K2407" s="138">
        <v>15217</v>
      </c>
      <c r="L2407" s="138">
        <v>8991800</v>
      </c>
      <c r="M2407" s="138">
        <v>8313413</v>
      </c>
      <c r="N2407" s="138">
        <v>6473733</v>
      </c>
      <c r="O2407" s="138"/>
      <c r="P2407" s="138">
        <v>1564714</v>
      </c>
      <c r="Q2407" s="138">
        <v>-3058000</v>
      </c>
      <c r="R2407" s="138">
        <v>16159175</v>
      </c>
      <c r="S2407" s="138">
        <v>13101175</v>
      </c>
      <c r="T2407" s="138">
        <v>392218</v>
      </c>
      <c r="U2407" s="201"/>
      <c r="V2407" s="138">
        <v>445381</v>
      </c>
      <c r="W2407" s="108">
        <v>1328083</v>
      </c>
      <c r="X2407" s="126">
        <v>45371</v>
      </c>
      <c r="Y2407" s="132" t="s">
        <v>60</v>
      </c>
    </row>
    <row r="2408" spans="1:25" ht="14.4">
      <c r="A2408" s="137">
        <v>2023</v>
      </c>
      <c r="B2408" s="141" t="s">
        <v>636</v>
      </c>
      <c r="C2408" s="137" t="s">
        <v>190</v>
      </c>
      <c r="D2408" s="137" t="s">
        <v>21</v>
      </c>
      <c r="E2408" s="76" t="s">
        <v>28</v>
      </c>
      <c r="F2408" s="87" t="s">
        <v>635</v>
      </c>
      <c r="G2408" s="137" t="s">
        <v>20</v>
      </c>
      <c r="H2408" s="138">
        <v>15217950</v>
      </c>
      <c r="I2408" s="138">
        <v>-2524843</v>
      </c>
      <c r="J2408" s="138">
        <v>73112383</v>
      </c>
      <c r="K2408" s="138">
        <v>26814371</v>
      </c>
      <c r="L2408" s="138">
        <v>91144623</v>
      </c>
      <c r="M2408" s="138">
        <v>86293634</v>
      </c>
      <c r="N2408" s="138"/>
      <c r="O2408" s="142">
        <v>31565003</v>
      </c>
      <c r="P2408" s="138">
        <v>9407805</v>
      </c>
      <c r="Q2408" s="138">
        <v>-51359828</v>
      </c>
      <c r="R2408" s="138">
        <v>228375134</v>
      </c>
      <c r="S2408" s="138">
        <v>177015306</v>
      </c>
      <c r="T2408" s="138">
        <v>8022876</v>
      </c>
      <c r="U2408" s="201">
        <v>-1963</v>
      </c>
      <c r="V2408" s="138">
        <v>6061618</v>
      </c>
      <c r="W2408" s="108">
        <v>-38592889</v>
      </c>
      <c r="X2408" s="140">
        <v>45267</v>
      </c>
      <c r="Y2408" s="132" t="s">
        <v>60</v>
      </c>
    </row>
    <row r="2409" spans="1:25" ht="14.4">
      <c r="A2409" s="137">
        <v>2023</v>
      </c>
      <c r="B2409" s="137" t="s">
        <v>1788</v>
      </c>
      <c r="C2409" s="137" t="s">
        <v>53</v>
      </c>
      <c r="D2409" s="137" t="s">
        <v>21</v>
      </c>
      <c r="E2409" s="76" t="s">
        <v>52</v>
      </c>
      <c r="F2409" s="87">
        <v>59444</v>
      </c>
      <c r="G2409" s="137" t="s">
        <v>20</v>
      </c>
      <c r="H2409" s="138">
        <v>13791116</v>
      </c>
      <c r="I2409" s="138">
        <v>-26865740</v>
      </c>
      <c r="J2409" s="138">
        <v>90535382</v>
      </c>
      <c r="K2409" s="138">
        <v>13254628</v>
      </c>
      <c r="L2409" s="138">
        <v>153942605</v>
      </c>
      <c r="M2409" s="138">
        <v>97896876</v>
      </c>
      <c r="N2409" s="142"/>
      <c r="O2409" s="138">
        <v>13027259</v>
      </c>
      <c r="P2409" s="138">
        <v>13388924</v>
      </c>
      <c r="Q2409" s="138">
        <v>-5973092</v>
      </c>
      <c r="R2409" s="138">
        <v>27386942</v>
      </c>
      <c r="S2409" s="138">
        <v>21413850</v>
      </c>
      <c r="T2409" s="138">
        <v>961072</v>
      </c>
      <c r="U2409" s="201">
        <v>1257254</v>
      </c>
      <c r="V2409" s="138">
        <v>1728542</v>
      </c>
      <c r="W2409" s="108">
        <v>69571277</v>
      </c>
      <c r="X2409" s="140">
        <v>45371</v>
      </c>
      <c r="Y2409" s="132" t="s">
        <v>60</v>
      </c>
    </row>
    <row r="2410" spans="1:25" ht="14.4">
      <c r="A2410" s="137">
        <v>2023</v>
      </c>
      <c r="B2410" s="137" t="s">
        <v>1787</v>
      </c>
      <c r="C2410" s="137" t="s">
        <v>53</v>
      </c>
      <c r="D2410" s="137" t="s">
        <v>21</v>
      </c>
      <c r="E2410" s="76" t="s">
        <v>118</v>
      </c>
      <c r="F2410" s="87">
        <v>59451</v>
      </c>
      <c r="G2410" s="137" t="s">
        <v>20</v>
      </c>
      <c r="H2410" s="138">
        <v>141749607</v>
      </c>
      <c r="I2410" s="138">
        <v>-12141264</v>
      </c>
      <c r="J2410" s="138">
        <v>103179185</v>
      </c>
      <c r="K2410" s="138">
        <v>10759684</v>
      </c>
      <c r="L2410" s="138">
        <v>298579927</v>
      </c>
      <c r="M2410" s="138">
        <v>117827994</v>
      </c>
      <c r="N2410" s="142"/>
      <c r="O2410" s="142">
        <v>148789055</v>
      </c>
      <c r="P2410" s="138">
        <v>14671573</v>
      </c>
      <c r="Q2410" s="138">
        <v>-105022044</v>
      </c>
      <c r="R2410" s="138">
        <v>487783072.25112021</v>
      </c>
      <c r="S2410" s="138">
        <v>382761028.25112015</v>
      </c>
      <c r="T2410" s="138">
        <v>21583729</v>
      </c>
      <c r="U2410" s="201">
        <v>29911912</v>
      </c>
      <c r="V2410" s="138">
        <v>26129988</v>
      </c>
      <c r="W2410" s="108">
        <v>147512123</v>
      </c>
      <c r="X2410" s="140">
        <v>45268</v>
      </c>
      <c r="Y2410" s="132" t="s">
        <v>60</v>
      </c>
    </row>
    <row r="2411" spans="1:25" ht="14.4">
      <c r="A2411" s="70">
        <v>2023</v>
      </c>
      <c r="B2411" s="70" t="s">
        <v>1786</v>
      </c>
      <c r="C2411" s="70" t="s">
        <v>53</v>
      </c>
      <c r="D2411" s="70" t="s">
        <v>21</v>
      </c>
      <c r="E2411" s="78" t="s">
        <v>63</v>
      </c>
      <c r="F2411" s="73">
        <v>59500</v>
      </c>
      <c r="G2411" s="70" t="s">
        <v>20</v>
      </c>
      <c r="H2411" s="108">
        <v>67145224</v>
      </c>
      <c r="I2411" s="108">
        <v>-2018406</v>
      </c>
      <c r="J2411" s="108">
        <v>43010959</v>
      </c>
      <c r="K2411" s="108">
        <v>2243213</v>
      </c>
      <c r="L2411" s="108">
        <v>90233930</v>
      </c>
      <c r="M2411" s="108">
        <v>47799868</v>
      </c>
      <c r="N2411" s="107"/>
      <c r="O2411" s="67">
        <v>64712503</v>
      </c>
      <c r="P2411" s="108">
        <v>6982187</v>
      </c>
      <c r="Q2411" s="108">
        <v>-2814082</v>
      </c>
      <c r="R2411" s="108">
        <v>12067246.998284737</v>
      </c>
      <c r="S2411" s="108">
        <v>9253164.9982847366</v>
      </c>
      <c r="T2411" s="108">
        <v>667675</v>
      </c>
      <c r="U2411" s="201">
        <v>4496107</v>
      </c>
      <c r="V2411" s="108">
        <v>5004684</v>
      </c>
      <c r="W2411" s="108">
        <v>86318960</v>
      </c>
      <c r="X2411" s="32">
        <v>45282</v>
      </c>
      <c r="Y2411" s="10" t="s">
        <v>60</v>
      </c>
    </row>
    <row r="2412" spans="1:25" ht="14.4">
      <c r="A2412" s="70">
        <v>2023</v>
      </c>
      <c r="B2412" s="70" t="s">
        <v>1785</v>
      </c>
      <c r="C2412" s="70" t="s">
        <v>53</v>
      </c>
      <c r="D2412" s="70" t="s">
        <v>21</v>
      </c>
      <c r="E2412" s="78" t="s">
        <v>34</v>
      </c>
      <c r="F2412" s="73">
        <v>59514</v>
      </c>
      <c r="G2412" s="70" t="s">
        <v>20</v>
      </c>
      <c r="H2412" s="108">
        <v>32931102</v>
      </c>
      <c r="I2412" s="108">
        <v>-7301122</v>
      </c>
      <c r="J2412" s="108">
        <v>29042690</v>
      </c>
      <c r="K2412" s="108">
        <v>7289803</v>
      </c>
      <c r="L2412" s="108">
        <v>51982883</v>
      </c>
      <c r="M2412" s="108">
        <v>38731189</v>
      </c>
      <c r="N2412" s="107"/>
      <c r="O2412" s="108">
        <v>33898945</v>
      </c>
      <c r="P2412" s="108">
        <v>3833135</v>
      </c>
      <c r="Q2412" s="108">
        <v>-15227193</v>
      </c>
      <c r="R2412" s="108">
        <v>54695377.155172415</v>
      </c>
      <c r="S2412" s="108">
        <v>39468184.155172415</v>
      </c>
      <c r="T2412" s="108">
        <v>1738045</v>
      </c>
      <c r="U2412" s="201"/>
      <c r="V2412" s="108"/>
      <c r="W2412" s="108">
        <v>63808096</v>
      </c>
      <c r="X2412" s="34">
        <v>45336</v>
      </c>
      <c r="Y2412" s="10" t="s">
        <v>60</v>
      </c>
    </row>
    <row r="2413" spans="1:25" ht="14.4">
      <c r="A2413" s="137">
        <v>2023</v>
      </c>
      <c r="B2413" s="137" t="s">
        <v>5451</v>
      </c>
      <c r="C2413" s="137" t="s">
        <v>190</v>
      </c>
      <c r="D2413" s="137" t="s">
        <v>21</v>
      </c>
      <c r="E2413" s="137" t="s">
        <v>28</v>
      </c>
      <c r="F2413" s="151" t="s">
        <v>5452</v>
      </c>
      <c r="G2413" s="137" t="s">
        <v>20</v>
      </c>
      <c r="H2413" s="138">
        <v>8417013</v>
      </c>
      <c r="I2413" s="138"/>
      <c r="J2413" s="138">
        <v>14493803</v>
      </c>
      <c r="K2413" s="138">
        <v>30373587</v>
      </c>
      <c r="L2413" s="138">
        <v>19181960</v>
      </c>
      <c r="M2413" s="138">
        <v>15782106</v>
      </c>
      <c r="N2413" s="142">
        <v>10006584</v>
      </c>
      <c r="O2413" s="142">
        <v>11096</v>
      </c>
      <c r="P2413" s="138">
        <v>1377133</v>
      </c>
      <c r="Q2413" s="138">
        <v>-11064882</v>
      </c>
      <c r="R2413" s="138">
        <v>50707789.191489376</v>
      </c>
      <c r="S2413" s="138">
        <v>39642907.191489376</v>
      </c>
      <c r="T2413" s="138">
        <v>1657053</v>
      </c>
      <c r="U2413" s="201">
        <v>211535</v>
      </c>
      <c r="V2413" s="138">
        <v>1388237</v>
      </c>
      <c r="W2413" s="108">
        <v>-960603</v>
      </c>
      <c r="X2413" s="150">
        <v>45273</v>
      </c>
      <c r="Y2413" s="132" t="s">
        <v>60</v>
      </c>
    </row>
    <row r="2414" spans="1:25" ht="14.4">
      <c r="A2414" s="70">
        <v>2023</v>
      </c>
      <c r="B2414" s="70" t="s">
        <v>1784</v>
      </c>
      <c r="C2414" s="70" t="s">
        <v>53</v>
      </c>
      <c r="D2414" s="70" t="s">
        <v>21</v>
      </c>
      <c r="E2414" s="78" t="s">
        <v>134</v>
      </c>
      <c r="F2414" s="73">
        <v>59587</v>
      </c>
      <c r="G2414" s="70" t="s">
        <v>20</v>
      </c>
      <c r="H2414" s="108">
        <v>30034733</v>
      </c>
      <c r="I2414" s="108">
        <v>-1093423</v>
      </c>
      <c r="J2414" s="108">
        <v>19095461</v>
      </c>
      <c r="K2414" s="108">
        <v>6868089</v>
      </c>
      <c r="L2414" s="108">
        <v>26569067</v>
      </c>
      <c r="M2414" s="108">
        <v>21678015</v>
      </c>
      <c r="N2414" s="67"/>
      <c r="O2414" s="67">
        <v>28588689</v>
      </c>
      <c r="P2414" s="108">
        <v>919575</v>
      </c>
      <c r="Q2414" s="108">
        <v>-2314404</v>
      </c>
      <c r="R2414" s="108">
        <v>9924545.4545454569</v>
      </c>
      <c r="S2414" s="108">
        <v>7610141.4545454569</v>
      </c>
      <c r="T2414" s="108">
        <v>397405</v>
      </c>
      <c r="U2414" s="201"/>
      <c r="V2414" s="108">
        <v>875195</v>
      </c>
      <c r="W2414" s="108">
        <v>28034586</v>
      </c>
      <c r="X2414" s="34">
        <v>45369</v>
      </c>
      <c r="Y2414" s="10" t="s">
        <v>60</v>
      </c>
    </row>
    <row r="2415" spans="1:25" ht="14.4">
      <c r="A2415" s="70">
        <v>2023</v>
      </c>
      <c r="B2415" s="70" t="s">
        <v>5574</v>
      </c>
      <c r="C2415" s="70" t="s">
        <v>190</v>
      </c>
      <c r="D2415" s="70" t="s">
        <v>21</v>
      </c>
      <c r="E2415" s="72" t="s">
        <v>368</v>
      </c>
      <c r="F2415" s="85" t="s">
        <v>5575</v>
      </c>
      <c r="G2415" s="70" t="s">
        <v>20</v>
      </c>
      <c r="H2415" s="108">
        <v>833446</v>
      </c>
      <c r="I2415" s="108">
        <v>-12500</v>
      </c>
      <c r="J2415" s="108">
        <v>324998</v>
      </c>
      <c r="K2415" s="108"/>
      <c r="L2415" s="108">
        <v>550573</v>
      </c>
      <c r="M2415" s="108">
        <v>547801</v>
      </c>
      <c r="N2415" s="108">
        <v>1114491</v>
      </c>
      <c r="O2415" s="108"/>
      <c r="P2415" s="108">
        <v>80609</v>
      </c>
      <c r="Q2415" s="108">
        <v>-129014</v>
      </c>
      <c r="R2415" s="108">
        <v>566470.3829787235</v>
      </c>
      <c r="S2415" s="108">
        <v>437457.3829787235</v>
      </c>
      <c r="T2415" s="108">
        <v>17151</v>
      </c>
      <c r="U2415" s="201"/>
      <c r="V2415" s="108"/>
      <c r="W2415" s="108">
        <v>725708</v>
      </c>
      <c r="X2415" s="39">
        <v>45341</v>
      </c>
      <c r="Y2415" s="10" t="s">
        <v>60</v>
      </c>
    </row>
    <row r="2416" spans="1:25" ht="14.4">
      <c r="A2416" s="137">
        <v>2023</v>
      </c>
      <c r="B2416" s="141" t="s">
        <v>634</v>
      </c>
      <c r="C2416" s="137" t="s">
        <v>190</v>
      </c>
      <c r="D2416" s="137" t="s">
        <v>21</v>
      </c>
      <c r="E2416" s="76" t="s">
        <v>27</v>
      </c>
      <c r="F2416" s="87" t="s">
        <v>633</v>
      </c>
      <c r="G2416" s="137" t="s">
        <v>20</v>
      </c>
      <c r="H2416" s="138">
        <v>24486424</v>
      </c>
      <c r="I2416" s="138"/>
      <c r="J2416" s="138">
        <v>47949650</v>
      </c>
      <c r="K2416" s="138">
        <v>92815629</v>
      </c>
      <c r="L2416" s="138">
        <v>66528644</v>
      </c>
      <c r="M2416" s="138">
        <v>53355405</v>
      </c>
      <c r="N2416" s="138"/>
      <c r="O2416" s="138">
        <v>46586455</v>
      </c>
      <c r="P2416" s="138">
        <v>16996055</v>
      </c>
      <c r="Q2416" s="138">
        <v>-30245755</v>
      </c>
      <c r="R2416" s="138">
        <v>129591942</v>
      </c>
      <c r="S2416" s="138">
        <v>99346187</v>
      </c>
      <c r="T2416" s="138">
        <v>4743393</v>
      </c>
      <c r="U2416" s="201"/>
      <c r="V2416" s="138">
        <v>9636663</v>
      </c>
      <c r="W2416" s="108">
        <v>-17447566</v>
      </c>
      <c r="X2416" s="160">
        <v>45353</v>
      </c>
      <c r="Y2416" s="132" t="s">
        <v>60</v>
      </c>
    </row>
    <row r="2417" spans="1:25" ht="28.8">
      <c r="A2417" s="95">
        <v>2023</v>
      </c>
      <c r="B2417" s="95" t="s">
        <v>5103</v>
      </c>
      <c r="C2417" s="95" t="s">
        <v>190</v>
      </c>
      <c r="D2417" s="95" t="s">
        <v>21</v>
      </c>
      <c r="E2417" s="96" t="s">
        <v>142</v>
      </c>
      <c r="F2417" s="96" t="s">
        <v>5705</v>
      </c>
      <c r="G2417" s="95" t="s">
        <v>20</v>
      </c>
      <c r="H2417" s="110">
        <v>850059</v>
      </c>
      <c r="I2417" s="116"/>
      <c r="J2417" s="110">
        <v>1248982</v>
      </c>
      <c r="K2417" s="110">
        <v>9263</v>
      </c>
      <c r="L2417" s="110">
        <v>1598868</v>
      </c>
      <c r="M2417" s="110">
        <v>1497756</v>
      </c>
      <c r="N2417" s="67">
        <v>1107721</v>
      </c>
      <c r="O2417" s="107"/>
      <c r="P2417" s="110">
        <v>131542</v>
      </c>
      <c r="Q2417" s="110">
        <v>-833658</v>
      </c>
      <c r="R2417" s="110">
        <v>3640697</v>
      </c>
      <c r="S2417" s="110">
        <v>2807039</v>
      </c>
      <c r="T2417" s="110">
        <v>107932</v>
      </c>
      <c r="U2417" s="198"/>
      <c r="V2417" s="109"/>
      <c r="W2417" s="110">
        <v>224903</v>
      </c>
      <c r="X2417" s="32">
        <v>45244</v>
      </c>
      <c r="Y2417" s="10" t="s">
        <v>60</v>
      </c>
    </row>
    <row r="2418" spans="1:25" ht="14.4">
      <c r="A2418" s="70">
        <v>2023</v>
      </c>
      <c r="B2418" s="70" t="s">
        <v>1783</v>
      </c>
      <c r="C2418" s="70" t="s">
        <v>53</v>
      </c>
      <c r="D2418" s="70" t="s">
        <v>21</v>
      </c>
      <c r="E2418" s="72" t="s">
        <v>123</v>
      </c>
      <c r="F2418" s="73">
        <v>59892</v>
      </c>
      <c r="G2418" s="70" t="s">
        <v>20</v>
      </c>
      <c r="H2418" s="108">
        <v>9899266</v>
      </c>
      <c r="I2418" s="108">
        <v>-47436</v>
      </c>
      <c r="J2418" s="108">
        <v>14666431</v>
      </c>
      <c r="K2418" s="108">
        <v>19549355</v>
      </c>
      <c r="L2418" s="108">
        <v>21586101</v>
      </c>
      <c r="M2418" s="108">
        <v>12893240</v>
      </c>
      <c r="N2418" s="108">
        <v>479</v>
      </c>
      <c r="O2418" s="67">
        <v>7811053</v>
      </c>
      <c r="P2418" s="108">
        <v>411094</v>
      </c>
      <c r="Q2418" s="108">
        <v>-5985307</v>
      </c>
      <c r="R2418" s="108">
        <v>76911487.244897962</v>
      </c>
      <c r="S2418" s="108">
        <v>70926180.244897962</v>
      </c>
      <c r="T2418" s="108">
        <v>1049676</v>
      </c>
      <c r="U2418" s="201"/>
      <c r="V2418" s="108">
        <v>3292742</v>
      </c>
      <c r="W2418" s="108">
        <v>-7303612</v>
      </c>
      <c r="X2418" s="13">
        <v>45288</v>
      </c>
      <c r="Y2418" s="10" t="s">
        <v>60</v>
      </c>
    </row>
    <row r="2419" spans="1:25" ht="14.4">
      <c r="A2419" s="70">
        <v>2023</v>
      </c>
      <c r="B2419" s="71" t="s">
        <v>632</v>
      </c>
      <c r="C2419" s="70" t="s">
        <v>190</v>
      </c>
      <c r="D2419" s="70" t="s">
        <v>21</v>
      </c>
      <c r="E2419" s="72" t="s">
        <v>96</v>
      </c>
      <c r="F2419" s="73" t="s">
        <v>631</v>
      </c>
      <c r="G2419" s="70" t="s">
        <v>20</v>
      </c>
      <c r="H2419" s="108">
        <v>7938831</v>
      </c>
      <c r="I2419" s="108">
        <v>-1500000</v>
      </c>
      <c r="J2419" s="108">
        <v>30447609</v>
      </c>
      <c r="K2419" s="108">
        <v>28460178</v>
      </c>
      <c r="L2419" s="108">
        <v>50925712</v>
      </c>
      <c r="M2419" s="108">
        <v>35375754</v>
      </c>
      <c r="N2419" s="67">
        <v>13732972</v>
      </c>
      <c r="O2419" s="107"/>
      <c r="P2419" s="108">
        <v>2932821</v>
      </c>
      <c r="Q2419" s="108">
        <v>-21739276</v>
      </c>
      <c r="R2419" s="108">
        <v>94862328</v>
      </c>
      <c r="S2419" s="108">
        <v>73123052</v>
      </c>
      <c r="T2419" s="108">
        <v>3280698</v>
      </c>
      <c r="U2419" s="201">
        <v>-240285</v>
      </c>
      <c r="V2419" s="108">
        <v>3872038</v>
      </c>
      <c r="W2419" s="108">
        <v>-11325756</v>
      </c>
      <c r="X2419" s="32">
        <v>45320</v>
      </c>
      <c r="Y2419" s="10" t="s">
        <v>60</v>
      </c>
    </row>
    <row r="2420" spans="1:25" ht="14.4">
      <c r="A2420" s="70">
        <v>2023</v>
      </c>
      <c r="B2420" s="71" t="s">
        <v>630</v>
      </c>
      <c r="C2420" s="70" t="s">
        <v>190</v>
      </c>
      <c r="D2420" s="70" t="s">
        <v>21</v>
      </c>
      <c r="E2420" s="72" t="s">
        <v>123</v>
      </c>
      <c r="F2420" s="73" t="s">
        <v>629</v>
      </c>
      <c r="G2420" s="70" t="s">
        <v>20</v>
      </c>
      <c r="H2420" s="108">
        <v>12296227</v>
      </c>
      <c r="I2420" s="108">
        <v>-2700000</v>
      </c>
      <c r="J2420" s="108">
        <v>37394588</v>
      </c>
      <c r="K2420" s="108">
        <v>11970320</v>
      </c>
      <c r="L2420" s="108">
        <v>46056993</v>
      </c>
      <c r="M2420" s="108">
        <v>42717891</v>
      </c>
      <c r="N2420" s="107"/>
      <c r="O2420" s="108">
        <v>20289253</v>
      </c>
      <c r="P2420" s="108">
        <v>5979324</v>
      </c>
      <c r="Q2420" s="108">
        <v>-22334887</v>
      </c>
      <c r="R2420" s="108">
        <v>96901854</v>
      </c>
      <c r="S2420" s="108">
        <v>74566967</v>
      </c>
      <c r="T2420" s="108">
        <v>3581055</v>
      </c>
      <c r="U2420" s="201">
        <v>1731379</v>
      </c>
      <c r="V2420" s="108">
        <v>2953321</v>
      </c>
      <c r="W2420" s="108">
        <v>-5964558</v>
      </c>
      <c r="X2420" s="32">
        <v>45274</v>
      </c>
      <c r="Y2420" s="10" t="s">
        <v>60</v>
      </c>
    </row>
    <row r="2421" spans="1:25" ht="14.4">
      <c r="A2421" s="137">
        <v>2023</v>
      </c>
      <c r="B2421" s="137" t="s">
        <v>1782</v>
      </c>
      <c r="C2421" s="137" t="s">
        <v>53</v>
      </c>
      <c r="D2421" s="137" t="s">
        <v>21</v>
      </c>
      <c r="E2421" s="76" t="s">
        <v>96</v>
      </c>
      <c r="F2421" s="87">
        <v>59920</v>
      </c>
      <c r="G2421" s="137" t="s">
        <v>20</v>
      </c>
      <c r="H2421" s="138">
        <v>22674074</v>
      </c>
      <c r="I2421" s="138">
        <v>-2876336</v>
      </c>
      <c r="J2421" s="138">
        <v>113758664</v>
      </c>
      <c r="K2421" s="138">
        <v>196780752</v>
      </c>
      <c r="L2421" s="138">
        <v>493046301</v>
      </c>
      <c r="M2421" s="138">
        <v>94349547</v>
      </c>
      <c r="N2421" s="142"/>
      <c r="O2421" s="142">
        <v>30790588</v>
      </c>
      <c r="P2421" s="138">
        <v>21416785</v>
      </c>
      <c r="Q2421" s="138">
        <v>-341744927</v>
      </c>
      <c r="R2421" s="138">
        <v>985946876</v>
      </c>
      <c r="S2421" s="138">
        <v>644201949</v>
      </c>
      <c r="T2421" s="138">
        <v>42238879</v>
      </c>
      <c r="U2421" s="201">
        <v>52505</v>
      </c>
      <c r="V2421" s="138">
        <v>51617397</v>
      </c>
      <c r="W2421" s="108">
        <v>-152837374</v>
      </c>
      <c r="X2421" s="140">
        <v>45272</v>
      </c>
      <c r="Y2421" s="132" t="s">
        <v>60</v>
      </c>
    </row>
    <row r="2422" spans="1:25" ht="14.4">
      <c r="A2422" s="137">
        <v>2023</v>
      </c>
      <c r="B2422" s="141" t="s">
        <v>628</v>
      </c>
      <c r="C2422" s="137" t="s">
        <v>190</v>
      </c>
      <c r="D2422" s="137" t="s">
        <v>21</v>
      </c>
      <c r="E2422" s="137" t="s">
        <v>96</v>
      </c>
      <c r="F2422" s="87" t="s">
        <v>627</v>
      </c>
      <c r="G2422" s="137" t="s">
        <v>20</v>
      </c>
      <c r="H2422" s="138">
        <v>8537560</v>
      </c>
      <c r="I2422" s="138">
        <v>-3000000</v>
      </c>
      <c r="J2422" s="138">
        <v>47986850</v>
      </c>
      <c r="K2422" s="138">
        <v>34778961</v>
      </c>
      <c r="L2422" s="138">
        <v>63625291</v>
      </c>
      <c r="M2422" s="138">
        <v>55361746</v>
      </c>
      <c r="N2422" s="138"/>
      <c r="O2422" s="138">
        <v>19785270</v>
      </c>
      <c r="P2422" s="138">
        <v>8276149</v>
      </c>
      <c r="Q2422" s="138">
        <v>-34909874</v>
      </c>
      <c r="R2422" s="138">
        <v>152772134.49344796</v>
      </c>
      <c r="S2422" s="138">
        <v>117862260.49344796</v>
      </c>
      <c r="T2422" s="138">
        <v>5254328</v>
      </c>
      <c r="U2422" s="201">
        <v>1039652</v>
      </c>
      <c r="V2422" s="138">
        <v>3800947</v>
      </c>
      <c r="W2422" s="108">
        <v>-18716950</v>
      </c>
      <c r="X2422" s="140">
        <v>45225</v>
      </c>
      <c r="Y2422" s="132" t="s">
        <v>60</v>
      </c>
    </row>
    <row r="2423" spans="1:25" ht="14.4">
      <c r="A2423" s="70">
        <v>2023</v>
      </c>
      <c r="B2423" s="70" t="s">
        <v>1781</v>
      </c>
      <c r="C2423" s="70" t="s">
        <v>53</v>
      </c>
      <c r="D2423" s="70" t="s">
        <v>21</v>
      </c>
      <c r="E2423" s="78" t="s">
        <v>118</v>
      </c>
      <c r="F2423" s="73">
        <v>59962</v>
      </c>
      <c r="G2423" s="70" t="s">
        <v>20</v>
      </c>
      <c r="H2423" s="108">
        <v>101482567</v>
      </c>
      <c r="I2423" s="108">
        <v>-8937560</v>
      </c>
      <c r="J2423" s="108">
        <v>92497308</v>
      </c>
      <c r="K2423" s="108">
        <v>44285567</v>
      </c>
      <c r="L2423" s="108">
        <v>250756654</v>
      </c>
      <c r="M2423" s="108">
        <v>116261281</v>
      </c>
      <c r="N2423" s="67"/>
      <c r="O2423" s="67">
        <v>99045971</v>
      </c>
      <c r="P2423" s="108">
        <v>8093089</v>
      </c>
      <c r="Q2423" s="108">
        <v>-154820931</v>
      </c>
      <c r="R2423" s="108">
        <v>520654528.49944913</v>
      </c>
      <c r="S2423" s="108">
        <v>365833597.49944913</v>
      </c>
      <c r="T2423" s="108">
        <v>17691162</v>
      </c>
      <c r="U2423" s="201"/>
      <c r="V2423" s="108">
        <v>146960265</v>
      </c>
      <c r="W2423" s="108">
        <v>-88121189</v>
      </c>
      <c r="X2423" s="13">
        <v>45245</v>
      </c>
      <c r="Y2423" s="10" t="s">
        <v>60</v>
      </c>
    </row>
    <row r="2424" spans="1:25" ht="14.4">
      <c r="A2424" s="137">
        <v>2023</v>
      </c>
      <c r="B2424" s="141" t="s">
        <v>626</v>
      </c>
      <c r="C2424" s="137" t="s">
        <v>190</v>
      </c>
      <c r="D2424" s="137" t="s">
        <v>21</v>
      </c>
      <c r="E2424" s="137" t="s">
        <v>118</v>
      </c>
      <c r="F2424" s="87" t="s">
        <v>625</v>
      </c>
      <c r="G2424" s="137" t="s">
        <v>20</v>
      </c>
      <c r="H2424" s="138">
        <v>27106395</v>
      </c>
      <c r="I2424" s="138"/>
      <c r="J2424" s="138">
        <v>357046173</v>
      </c>
      <c r="K2424" s="138">
        <v>53227509</v>
      </c>
      <c r="L2424" s="138">
        <v>409648563</v>
      </c>
      <c r="M2424" s="138">
        <v>384491811</v>
      </c>
      <c r="N2424" s="138"/>
      <c r="O2424" s="142">
        <v>130858414</v>
      </c>
      <c r="P2424" s="138">
        <v>43954976</v>
      </c>
      <c r="Q2424" s="138">
        <v>-233040336</v>
      </c>
      <c r="R2424" s="138">
        <v>1063133727.1929827</v>
      </c>
      <c r="S2424" s="138">
        <v>830093391.19298267</v>
      </c>
      <c r="T2424" s="138">
        <v>38566934</v>
      </c>
      <c r="U2424" s="201">
        <v>-9830.6082821478103</v>
      </c>
      <c r="V2424" s="138">
        <v>53844565.391717851</v>
      </c>
      <c r="W2424" s="108">
        <v>-216364344</v>
      </c>
      <c r="X2424" s="150">
        <v>45364</v>
      </c>
      <c r="Y2424" s="132" t="s">
        <v>60</v>
      </c>
    </row>
    <row r="2425" spans="1:25" ht="14.4">
      <c r="A2425" s="137">
        <v>2023</v>
      </c>
      <c r="B2425" s="137" t="s">
        <v>1780</v>
      </c>
      <c r="C2425" s="137" t="s">
        <v>53</v>
      </c>
      <c r="D2425" s="137" t="s">
        <v>21</v>
      </c>
      <c r="E2425" s="76" t="s">
        <v>34</v>
      </c>
      <c r="F2425" s="77" t="s">
        <v>1779</v>
      </c>
      <c r="G2425" s="137" t="s">
        <v>20</v>
      </c>
      <c r="H2425" s="138">
        <v>33018419</v>
      </c>
      <c r="I2425" s="138">
        <v>-14343215</v>
      </c>
      <c r="J2425" s="138">
        <v>89753957</v>
      </c>
      <c r="K2425" s="138">
        <v>266072125</v>
      </c>
      <c r="L2425" s="138">
        <v>166992642</v>
      </c>
      <c r="M2425" s="138">
        <v>105850502</v>
      </c>
      <c r="N2425" s="139"/>
      <c r="O2425" s="138">
        <v>26177926</v>
      </c>
      <c r="P2425" s="138">
        <v>10924308</v>
      </c>
      <c r="Q2425" s="138">
        <v>-30797313</v>
      </c>
      <c r="R2425" s="138">
        <v>661782416</v>
      </c>
      <c r="S2425" s="138">
        <v>630985103</v>
      </c>
      <c r="T2425" s="138">
        <v>6678014</v>
      </c>
      <c r="U2425" s="201">
        <v>10822858</v>
      </c>
      <c r="V2425" s="138">
        <v>23811845</v>
      </c>
      <c r="W2425" s="108">
        <v>-163871388</v>
      </c>
      <c r="X2425" s="149">
        <v>45373</v>
      </c>
      <c r="Y2425" s="132" t="s">
        <v>60</v>
      </c>
    </row>
    <row r="2426" spans="1:25" ht="14.4">
      <c r="A2426" s="137">
        <v>2023</v>
      </c>
      <c r="B2426" s="141" t="s">
        <v>624</v>
      </c>
      <c r="C2426" s="137" t="s">
        <v>190</v>
      </c>
      <c r="D2426" s="137" t="s">
        <v>21</v>
      </c>
      <c r="E2426" s="137" t="s">
        <v>34</v>
      </c>
      <c r="F2426" s="87" t="s">
        <v>623</v>
      </c>
      <c r="G2426" s="137" t="s">
        <v>20</v>
      </c>
      <c r="H2426" s="138">
        <v>29946760</v>
      </c>
      <c r="I2426" s="138"/>
      <c r="J2426" s="138">
        <v>131654498</v>
      </c>
      <c r="K2426" s="138">
        <v>211398280</v>
      </c>
      <c r="L2426" s="138">
        <v>178939680</v>
      </c>
      <c r="M2426" s="138">
        <v>144460236</v>
      </c>
      <c r="N2426" s="139"/>
      <c r="O2426" s="142">
        <v>48971885</v>
      </c>
      <c r="P2426" s="138">
        <v>17841734</v>
      </c>
      <c r="Q2426" s="138">
        <v>-108547970</v>
      </c>
      <c r="R2426" s="138">
        <v>493766889</v>
      </c>
      <c r="S2426" s="138">
        <v>385218919</v>
      </c>
      <c r="T2426" s="138">
        <v>16488810</v>
      </c>
      <c r="U2426" s="201"/>
      <c r="V2426" s="138"/>
      <c r="W2426" s="108">
        <v>-59102980</v>
      </c>
      <c r="X2426" s="150">
        <v>45377</v>
      </c>
      <c r="Y2426" s="132" t="s">
        <v>60</v>
      </c>
    </row>
    <row r="2427" spans="1:25" ht="14.4">
      <c r="A2427" s="137">
        <v>2023</v>
      </c>
      <c r="B2427" s="137" t="s">
        <v>5873</v>
      </c>
      <c r="C2427" s="137" t="s">
        <v>53</v>
      </c>
      <c r="D2427" s="137" t="s">
        <v>21</v>
      </c>
      <c r="E2427" s="76" t="s">
        <v>27</v>
      </c>
      <c r="F2427" s="77" t="s">
        <v>1778</v>
      </c>
      <c r="G2427" s="137" t="s">
        <v>20</v>
      </c>
      <c r="H2427" s="138">
        <v>72088266</v>
      </c>
      <c r="I2427" s="138">
        <v>-20069755</v>
      </c>
      <c r="J2427" s="138">
        <v>164217483</v>
      </c>
      <c r="K2427" s="138">
        <v>150674240</v>
      </c>
      <c r="L2427" s="138">
        <v>339525008</v>
      </c>
      <c r="M2427" s="138">
        <v>193890415</v>
      </c>
      <c r="N2427" s="139"/>
      <c r="O2427" s="138">
        <v>106009182</v>
      </c>
      <c r="P2427" s="138">
        <v>31852052</v>
      </c>
      <c r="Q2427" s="138">
        <v>-291224871</v>
      </c>
      <c r="R2427" s="138">
        <v>887040209</v>
      </c>
      <c r="S2427" s="138">
        <v>595815338</v>
      </c>
      <c r="T2427" s="138">
        <v>34937411</v>
      </c>
      <c r="U2427" s="201">
        <v>55509286</v>
      </c>
      <c r="V2427" s="138">
        <v>92859208</v>
      </c>
      <c r="W2427" s="108">
        <v>-143157583</v>
      </c>
      <c r="X2427" s="140">
        <v>45274</v>
      </c>
      <c r="Y2427" s="132" t="s">
        <v>115</v>
      </c>
    </row>
    <row r="2428" spans="1:25" ht="14.4">
      <c r="A2428" s="70">
        <v>2023</v>
      </c>
      <c r="B2428" s="71" t="s">
        <v>622</v>
      </c>
      <c r="C2428" s="70" t="s">
        <v>190</v>
      </c>
      <c r="D2428" s="70" t="s">
        <v>21</v>
      </c>
      <c r="E2428" s="78" t="s">
        <v>27</v>
      </c>
      <c r="F2428" s="73" t="s">
        <v>621</v>
      </c>
      <c r="G2428" s="70" t="s">
        <v>20</v>
      </c>
      <c r="H2428" s="108">
        <v>9812369</v>
      </c>
      <c r="I2428" s="108"/>
      <c r="J2428" s="108">
        <v>132108981</v>
      </c>
      <c r="K2428" s="108">
        <v>277381091</v>
      </c>
      <c r="L2428" s="108">
        <v>174146870</v>
      </c>
      <c r="M2428" s="108">
        <v>141567600</v>
      </c>
      <c r="N2428" s="108"/>
      <c r="O2428" s="108">
        <v>37293684</v>
      </c>
      <c r="P2428" s="108">
        <v>14987947</v>
      </c>
      <c r="Q2428" s="108">
        <v>-101066585</v>
      </c>
      <c r="R2428" s="108">
        <v>436298365</v>
      </c>
      <c r="S2428" s="108">
        <v>335231780</v>
      </c>
      <c r="T2428" s="108">
        <v>14520048</v>
      </c>
      <c r="U2428" s="201"/>
      <c r="V2428" s="108">
        <v>33150527</v>
      </c>
      <c r="W2428" s="108">
        <v>-110979791</v>
      </c>
      <c r="X2428" s="32">
        <v>45348</v>
      </c>
      <c r="Y2428" s="10"/>
    </row>
    <row r="2429" spans="1:25" ht="14.4">
      <c r="A2429" s="70">
        <v>2023</v>
      </c>
      <c r="B2429" s="71" t="s">
        <v>128</v>
      </c>
      <c r="C2429" s="70" t="s">
        <v>54</v>
      </c>
      <c r="D2429" s="70" t="s">
        <v>21</v>
      </c>
      <c r="E2429" s="72" t="s">
        <v>127</v>
      </c>
      <c r="F2429" s="73">
        <v>99054</v>
      </c>
      <c r="G2429" s="70" t="s">
        <v>20</v>
      </c>
      <c r="H2429" s="108">
        <v>-565387</v>
      </c>
      <c r="I2429" s="108"/>
      <c r="J2429" s="108">
        <v>23617</v>
      </c>
      <c r="K2429" s="108">
        <v>73324</v>
      </c>
      <c r="L2429" s="108">
        <v>648092</v>
      </c>
      <c r="M2429" s="108">
        <v>30422</v>
      </c>
      <c r="N2429" s="108">
        <v>1003904</v>
      </c>
      <c r="O2429" s="57">
        <v>14014</v>
      </c>
      <c r="P2429" s="108">
        <v>1614103</v>
      </c>
      <c r="Q2429" s="108"/>
      <c r="R2429" s="108"/>
      <c r="S2429" s="108"/>
      <c r="T2429" s="108"/>
      <c r="U2429" s="201"/>
      <c r="V2429" s="108"/>
      <c r="W2429" s="108">
        <v>8596583</v>
      </c>
      <c r="X2429" s="32">
        <v>45379</v>
      </c>
      <c r="Y2429" s="10" t="s">
        <v>60</v>
      </c>
    </row>
    <row r="2430" spans="1:25" ht="14.4">
      <c r="A2430" s="70">
        <v>2023</v>
      </c>
      <c r="B2430" s="70" t="s">
        <v>5464</v>
      </c>
      <c r="C2430" s="70" t="s">
        <v>190</v>
      </c>
      <c r="D2430" s="70" t="s">
        <v>21</v>
      </c>
      <c r="E2430" s="72" t="s">
        <v>71</v>
      </c>
      <c r="F2430" s="85" t="s">
        <v>5465</v>
      </c>
      <c r="G2430" s="70" t="s">
        <v>20</v>
      </c>
      <c r="H2430" s="108">
        <v>11424347</v>
      </c>
      <c r="I2430" s="108">
        <v>-219408</v>
      </c>
      <c r="J2430" s="108">
        <v>25721944</v>
      </c>
      <c r="K2430" s="108">
        <v>14286707</v>
      </c>
      <c r="L2430" s="108">
        <v>33294250</v>
      </c>
      <c r="M2430" s="108">
        <v>28710639</v>
      </c>
      <c r="N2430" s="108"/>
      <c r="O2430" s="108">
        <v>13212718</v>
      </c>
      <c r="P2430" s="108">
        <v>815414</v>
      </c>
      <c r="Q2430" s="108">
        <v>-19883886</v>
      </c>
      <c r="R2430" s="108">
        <v>89194866</v>
      </c>
      <c r="S2430" s="108">
        <v>69310980</v>
      </c>
      <c r="T2430" s="108">
        <v>2815690</v>
      </c>
      <c r="U2430" s="201">
        <v>1249910</v>
      </c>
      <c r="V2430" s="108">
        <v>2869097</v>
      </c>
      <c r="W2430" s="108">
        <v>-9484339</v>
      </c>
      <c r="X2430" s="32">
        <v>45274</v>
      </c>
      <c r="Y2430" s="10" t="s">
        <v>5444</v>
      </c>
    </row>
    <row r="2431" spans="1:25" ht="14.4">
      <c r="A2431" s="70">
        <v>2023</v>
      </c>
      <c r="B2431" s="70" t="s">
        <v>1777</v>
      </c>
      <c r="C2431" s="70" t="s">
        <v>53</v>
      </c>
      <c r="D2431" s="70" t="s">
        <v>21</v>
      </c>
      <c r="E2431" s="78" t="s">
        <v>107</v>
      </c>
      <c r="F2431" s="79" t="s">
        <v>1776</v>
      </c>
      <c r="G2431" s="70" t="s">
        <v>20</v>
      </c>
      <c r="H2431" s="108">
        <v>11383338</v>
      </c>
      <c r="I2431" s="108"/>
      <c r="J2431" s="108">
        <v>15261341</v>
      </c>
      <c r="K2431" s="108">
        <v>25256166</v>
      </c>
      <c r="L2431" s="108">
        <v>43764844</v>
      </c>
      <c r="M2431" s="108">
        <v>16942460</v>
      </c>
      <c r="N2431" s="107"/>
      <c r="O2431" s="67">
        <v>9560656</v>
      </c>
      <c r="P2431" s="108">
        <v>725089</v>
      </c>
      <c r="Q2431" s="108">
        <v>-17422934</v>
      </c>
      <c r="R2431" s="108">
        <v>64326966.453544021</v>
      </c>
      <c r="S2431" s="108">
        <v>46904032.453544021</v>
      </c>
      <c r="T2431" s="108">
        <v>2285530</v>
      </c>
      <c r="U2431" s="201">
        <v>474818</v>
      </c>
      <c r="V2431" s="108">
        <v>7049243</v>
      </c>
      <c r="W2431" s="108">
        <v>-3410576</v>
      </c>
      <c r="X2431" s="34">
        <v>45279</v>
      </c>
      <c r="Y2431" s="10" t="s">
        <v>60</v>
      </c>
    </row>
    <row r="2432" spans="1:25" ht="14.4">
      <c r="A2432" s="95">
        <v>2023</v>
      </c>
      <c r="B2432" s="95" t="s">
        <v>5380</v>
      </c>
      <c r="C2432" s="95" t="s">
        <v>190</v>
      </c>
      <c r="D2432" s="95" t="s">
        <v>21</v>
      </c>
      <c r="E2432" s="96" t="s">
        <v>123</v>
      </c>
      <c r="F2432" s="96" t="s">
        <v>5706</v>
      </c>
      <c r="G2432" s="95" t="s">
        <v>20</v>
      </c>
      <c r="H2432" s="110">
        <v>1205890</v>
      </c>
      <c r="I2432" s="116"/>
      <c r="J2432" s="110">
        <v>2728972</v>
      </c>
      <c r="K2432" s="110">
        <v>1454</v>
      </c>
      <c r="L2432" s="110">
        <v>3313942</v>
      </c>
      <c r="M2432" s="110">
        <v>3113495</v>
      </c>
      <c r="N2432" s="107"/>
      <c r="O2432" s="67">
        <v>1858802</v>
      </c>
      <c r="P2432" s="110">
        <v>392308</v>
      </c>
      <c r="Q2432" s="110">
        <v>-1731286</v>
      </c>
      <c r="R2432" s="110">
        <v>7378454</v>
      </c>
      <c r="S2432" s="110">
        <v>5647168</v>
      </c>
      <c r="T2432" s="110">
        <v>250494</v>
      </c>
      <c r="U2432" s="198"/>
      <c r="V2432" s="109"/>
      <c r="W2432" s="110">
        <v>198297</v>
      </c>
      <c r="X2432" s="32">
        <v>45366</v>
      </c>
      <c r="Y2432" s="10" t="s">
        <v>115</v>
      </c>
    </row>
    <row r="2433" spans="1:25" ht="14.4">
      <c r="A2433" s="95">
        <v>2023</v>
      </c>
      <c r="B2433" s="86" t="s">
        <v>620</v>
      </c>
      <c r="C2433" s="95" t="s">
        <v>190</v>
      </c>
      <c r="D2433" s="95" t="s">
        <v>21</v>
      </c>
      <c r="E2433" s="96" t="s">
        <v>253</v>
      </c>
      <c r="F2433" s="99" t="s">
        <v>619</v>
      </c>
      <c r="G2433" s="95" t="s">
        <v>20</v>
      </c>
      <c r="H2433" s="109">
        <v>21106312</v>
      </c>
      <c r="I2433" s="110">
        <v>-2425952</v>
      </c>
      <c r="J2433" s="110">
        <v>48188848</v>
      </c>
      <c r="K2433" s="110">
        <v>30038095</v>
      </c>
      <c r="L2433" s="109">
        <v>75116793</v>
      </c>
      <c r="M2433" s="110">
        <v>63369689</v>
      </c>
      <c r="N2433" s="110"/>
      <c r="O2433" s="109">
        <v>41543124</v>
      </c>
      <c r="P2433" s="110">
        <v>8221832</v>
      </c>
      <c r="Q2433" s="109">
        <v>-31431913</v>
      </c>
      <c r="R2433" s="109">
        <v>136477727.71929824</v>
      </c>
      <c r="S2433" s="109">
        <v>105045814.71929826</v>
      </c>
      <c r="T2433" s="109">
        <v>4765819</v>
      </c>
      <c r="U2433" s="198">
        <v>-1088.5151575193183</v>
      </c>
      <c r="V2433" s="109">
        <v>9822522.4848424811</v>
      </c>
      <c r="W2433" s="110">
        <v>-16919239</v>
      </c>
      <c r="X2433" s="38">
        <v>45323</v>
      </c>
      <c r="Y2433" s="30"/>
    </row>
    <row r="2434" spans="1:25" ht="14.4">
      <c r="A2434" s="70">
        <v>2023</v>
      </c>
      <c r="B2434" s="71" t="s">
        <v>618</v>
      </c>
      <c r="C2434" s="70" t="s">
        <v>190</v>
      </c>
      <c r="D2434" s="70" t="s">
        <v>21</v>
      </c>
      <c r="E2434" s="78" t="s">
        <v>74</v>
      </c>
      <c r="F2434" s="73" t="s">
        <v>617</v>
      </c>
      <c r="G2434" s="70" t="s">
        <v>20</v>
      </c>
      <c r="H2434" s="108">
        <v>9170613</v>
      </c>
      <c r="I2434" s="108">
        <v>-8</v>
      </c>
      <c r="J2434" s="108">
        <v>44475301</v>
      </c>
      <c r="K2434" s="108">
        <v>30893524</v>
      </c>
      <c r="L2434" s="108">
        <v>65745937</v>
      </c>
      <c r="M2434" s="108">
        <v>51147095</v>
      </c>
      <c r="N2434" s="108"/>
      <c r="O2434" s="67">
        <v>16717881</v>
      </c>
      <c r="P2434" s="108">
        <v>2518663</v>
      </c>
      <c r="Q2434" s="108">
        <v>-35836348</v>
      </c>
      <c r="R2434" s="108">
        <v>162435696</v>
      </c>
      <c r="S2434" s="108">
        <v>126599348</v>
      </c>
      <c r="T2434" s="108">
        <v>5356600</v>
      </c>
      <c r="U2434" s="201"/>
      <c r="V2434" s="108"/>
      <c r="W2434" s="108">
        <v>-16169660</v>
      </c>
      <c r="X2434" s="34">
        <v>45350</v>
      </c>
      <c r="Y2434" s="10" t="s">
        <v>60</v>
      </c>
    </row>
    <row r="2435" spans="1:25" ht="14.4">
      <c r="A2435" s="70">
        <v>2023</v>
      </c>
      <c r="B2435" s="71" t="s">
        <v>124</v>
      </c>
      <c r="C2435" s="70" t="s">
        <v>54</v>
      </c>
      <c r="D2435" s="70" t="s">
        <v>21</v>
      </c>
      <c r="E2435" s="72" t="s">
        <v>123</v>
      </c>
      <c r="F2435" s="73">
        <v>99056</v>
      </c>
      <c r="G2435" s="70" t="s">
        <v>20</v>
      </c>
      <c r="H2435" s="108">
        <v>536171</v>
      </c>
      <c r="I2435" s="108"/>
      <c r="J2435" s="108">
        <v>6848371</v>
      </c>
      <c r="K2435" s="108">
        <v>520858</v>
      </c>
      <c r="L2435" s="108">
        <v>7116826</v>
      </c>
      <c r="M2435" s="108">
        <v>6965945</v>
      </c>
      <c r="N2435" s="67">
        <v>2454842</v>
      </c>
      <c r="O2435" s="108"/>
      <c r="P2435" s="108">
        <v>2610566</v>
      </c>
      <c r="Q2435" s="108"/>
      <c r="R2435" s="108"/>
      <c r="S2435" s="108"/>
      <c r="T2435" s="108"/>
      <c r="U2435" s="201"/>
      <c r="V2435" s="108"/>
      <c r="W2435" s="108">
        <v>1082640</v>
      </c>
      <c r="X2435" s="38">
        <v>45379</v>
      </c>
      <c r="Y2435" s="10" t="s">
        <v>60</v>
      </c>
    </row>
    <row r="2436" spans="1:25" ht="14.4">
      <c r="A2436" s="137">
        <v>2023</v>
      </c>
      <c r="B2436" s="141" t="s">
        <v>616</v>
      </c>
      <c r="C2436" s="137" t="s">
        <v>190</v>
      </c>
      <c r="D2436" s="137" t="s">
        <v>21</v>
      </c>
      <c r="E2436" s="137" t="s">
        <v>118</v>
      </c>
      <c r="F2436" s="87" t="s">
        <v>615</v>
      </c>
      <c r="G2436" s="137" t="s">
        <v>20</v>
      </c>
      <c r="H2436" s="138">
        <v>69857686</v>
      </c>
      <c r="I2436" s="138">
        <v>-13940108</v>
      </c>
      <c r="J2436" s="138">
        <v>449279450</v>
      </c>
      <c r="K2436" s="138">
        <v>137652506</v>
      </c>
      <c r="L2436" s="138">
        <v>578523617</v>
      </c>
      <c r="M2436" s="138">
        <v>528952347</v>
      </c>
      <c r="N2436" s="138"/>
      <c r="O2436" s="138">
        <v>228402721</v>
      </c>
      <c r="P2436" s="138">
        <v>76816185</v>
      </c>
      <c r="Q2436" s="138">
        <v>-293391288</v>
      </c>
      <c r="R2436" s="138">
        <v>1305435186</v>
      </c>
      <c r="S2436" s="138">
        <v>1012043898</v>
      </c>
      <c r="T2436" s="138">
        <v>46144791</v>
      </c>
      <c r="U2436" s="201">
        <v>17701635</v>
      </c>
      <c r="V2436" s="138">
        <v>45473464</v>
      </c>
      <c r="W2436" s="108">
        <v>-196120634</v>
      </c>
      <c r="X2436" s="140">
        <v>45274</v>
      </c>
      <c r="Y2436" s="132" t="s">
        <v>5444</v>
      </c>
    </row>
    <row r="2437" spans="1:25" ht="14.4">
      <c r="A2437" s="95">
        <v>2023</v>
      </c>
      <c r="B2437" s="95" t="s">
        <v>5381</v>
      </c>
      <c r="C2437" s="95" t="s">
        <v>190</v>
      </c>
      <c r="D2437" s="95" t="s">
        <v>21</v>
      </c>
      <c r="E2437" s="96" t="s">
        <v>123</v>
      </c>
      <c r="F2437" s="96" t="s">
        <v>5707</v>
      </c>
      <c r="G2437" s="95" t="s">
        <v>20</v>
      </c>
      <c r="H2437" s="110">
        <v>2226111</v>
      </c>
      <c r="I2437" s="116"/>
      <c r="J2437" s="110">
        <v>3291937</v>
      </c>
      <c r="K2437" s="110">
        <v>1357</v>
      </c>
      <c r="L2437" s="110">
        <v>4203662</v>
      </c>
      <c r="M2437" s="110">
        <v>4077927</v>
      </c>
      <c r="N2437" s="107"/>
      <c r="O2437" s="67">
        <v>3296555</v>
      </c>
      <c r="P2437" s="110">
        <v>467061</v>
      </c>
      <c r="Q2437" s="110">
        <v>-2418279</v>
      </c>
      <c r="R2437" s="110">
        <v>10499999</v>
      </c>
      <c r="S2437" s="110">
        <v>8081720</v>
      </c>
      <c r="T2437" s="110">
        <v>359432</v>
      </c>
      <c r="U2437" s="198"/>
      <c r="V2437" s="109"/>
      <c r="W2437" s="110">
        <v>538563</v>
      </c>
      <c r="X2437" s="39">
        <v>45379</v>
      </c>
      <c r="Y2437" s="10" t="s">
        <v>60</v>
      </c>
    </row>
    <row r="2438" spans="1:25" ht="14.4">
      <c r="A2438" s="137">
        <v>2023</v>
      </c>
      <c r="B2438" s="141" t="s">
        <v>614</v>
      </c>
      <c r="C2438" s="137" t="s">
        <v>190</v>
      </c>
      <c r="D2438" s="137" t="s">
        <v>21</v>
      </c>
      <c r="E2438" s="137" t="s">
        <v>149</v>
      </c>
      <c r="F2438" s="87" t="s">
        <v>613</v>
      </c>
      <c r="G2438" s="137" t="s">
        <v>20</v>
      </c>
      <c r="H2438" s="138">
        <v>13220103</v>
      </c>
      <c r="I2438" s="138">
        <v>-109809</v>
      </c>
      <c r="J2438" s="138">
        <v>11569385</v>
      </c>
      <c r="K2438" s="138"/>
      <c r="L2438" s="138">
        <v>19939439</v>
      </c>
      <c r="M2438" s="138">
        <v>15666099</v>
      </c>
      <c r="N2438" s="138">
        <v>17501105</v>
      </c>
      <c r="O2438" s="138"/>
      <c r="P2438" s="138">
        <v>2011680</v>
      </c>
      <c r="Q2438" s="138">
        <v>-9877485</v>
      </c>
      <c r="R2438" s="138">
        <v>41752544</v>
      </c>
      <c r="S2438" s="138">
        <v>31875059</v>
      </c>
      <c r="T2438" s="138">
        <v>1371826</v>
      </c>
      <c r="U2438" s="201"/>
      <c r="V2438" s="138">
        <v>1092177</v>
      </c>
      <c r="W2438" s="108">
        <v>6864720</v>
      </c>
      <c r="X2438" s="150">
        <v>45369</v>
      </c>
      <c r="Y2438" s="132" t="s">
        <v>60</v>
      </c>
    </row>
    <row r="2439" spans="1:25" ht="14.4">
      <c r="A2439" s="137">
        <v>2023</v>
      </c>
      <c r="B2439" s="141" t="s">
        <v>612</v>
      </c>
      <c r="C2439" s="137" t="s">
        <v>190</v>
      </c>
      <c r="D2439" s="137" t="s">
        <v>21</v>
      </c>
      <c r="E2439" s="137" t="s">
        <v>151</v>
      </c>
      <c r="F2439" s="87" t="s">
        <v>611</v>
      </c>
      <c r="G2439" s="137" t="s">
        <v>20</v>
      </c>
      <c r="H2439" s="138">
        <v>8241190</v>
      </c>
      <c r="I2439" s="138">
        <v>-200000</v>
      </c>
      <c r="J2439" s="138">
        <v>54079051</v>
      </c>
      <c r="K2439" s="138">
        <v>32084567</v>
      </c>
      <c r="L2439" s="138">
        <v>66326843</v>
      </c>
      <c r="M2439" s="138">
        <v>59859551</v>
      </c>
      <c r="N2439" s="138">
        <v>23004413</v>
      </c>
      <c r="O2439" s="138"/>
      <c r="P2439" s="138">
        <v>5712438</v>
      </c>
      <c r="Q2439" s="138">
        <v>-32736480</v>
      </c>
      <c r="R2439" s="138">
        <v>145186688</v>
      </c>
      <c r="S2439" s="138">
        <v>112450208</v>
      </c>
      <c r="T2439" s="138">
        <v>5366277</v>
      </c>
      <c r="U2439" s="201">
        <v>1239</v>
      </c>
      <c r="V2439" s="138">
        <v>5883725</v>
      </c>
      <c r="W2439" s="108">
        <v>-15116181</v>
      </c>
      <c r="X2439" s="140">
        <v>45392</v>
      </c>
      <c r="Y2439" s="132" t="s">
        <v>60</v>
      </c>
    </row>
    <row r="2440" spans="1:25" ht="14.4">
      <c r="A2440" s="70">
        <v>2023</v>
      </c>
      <c r="B2440" s="170" t="s">
        <v>1773</v>
      </c>
      <c r="C2440" s="70" t="s">
        <v>53</v>
      </c>
      <c r="D2440" s="70" t="s">
        <v>21</v>
      </c>
      <c r="E2440" s="78" t="s">
        <v>36</v>
      </c>
      <c r="F2440" s="79" t="s">
        <v>1772</v>
      </c>
      <c r="G2440" s="70" t="s">
        <v>20</v>
      </c>
      <c r="H2440" s="108">
        <v>68447884</v>
      </c>
      <c r="I2440" s="108">
        <v>-30634407</v>
      </c>
      <c r="J2440" s="108">
        <v>180085786</v>
      </c>
      <c r="K2440" s="108">
        <v>459842189</v>
      </c>
      <c r="L2440" s="108">
        <v>347664490</v>
      </c>
      <c r="M2440" s="108">
        <v>206640145</v>
      </c>
      <c r="N2440" s="67"/>
      <c r="O2440" s="67">
        <v>76300396</v>
      </c>
      <c r="P2440" s="108">
        <v>19269838</v>
      </c>
      <c r="Q2440" s="108">
        <v>-364868588</v>
      </c>
      <c r="R2440" s="108">
        <v>1283600892</v>
      </c>
      <c r="S2440" s="108">
        <v>918732304</v>
      </c>
      <c r="T2440" s="108">
        <v>36879438</v>
      </c>
      <c r="U2440" s="201">
        <v>51067601</v>
      </c>
      <c r="V2440" s="108">
        <v>125788399</v>
      </c>
      <c r="W2440" s="108">
        <v>-421110978</v>
      </c>
      <c r="X2440" s="39">
        <v>45279</v>
      </c>
      <c r="Y2440" s="30"/>
    </row>
    <row r="2441" spans="1:25" ht="14.4">
      <c r="A2441" s="70">
        <v>2023</v>
      </c>
      <c r="B2441" s="70" t="s">
        <v>2186</v>
      </c>
      <c r="C2441" s="70" t="s">
        <v>53</v>
      </c>
      <c r="D2441" s="70" t="s">
        <v>21</v>
      </c>
      <c r="E2441" s="72" t="s">
        <v>151</v>
      </c>
      <c r="F2441" s="85" t="s">
        <v>5459</v>
      </c>
      <c r="G2441" s="70" t="s">
        <v>20</v>
      </c>
      <c r="H2441" s="108">
        <v>20157176</v>
      </c>
      <c r="I2441" s="108">
        <v>-9280749</v>
      </c>
      <c r="J2441" s="108">
        <v>14424891</v>
      </c>
      <c r="K2441" s="108">
        <v>20598414</v>
      </c>
      <c r="L2441" s="108">
        <v>42099798</v>
      </c>
      <c r="M2441" s="108">
        <v>26563616</v>
      </c>
      <c r="N2441" s="108"/>
      <c r="O2441" s="67">
        <v>20790192</v>
      </c>
      <c r="P2441" s="108">
        <v>4276110</v>
      </c>
      <c r="Q2441" s="108">
        <v>-4542919</v>
      </c>
      <c r="R2441" s="108">
        <v>77971477</v>
      </c>
      <c r="S2441" s="108">
        <v>73428558</v>
      </c>
      <c r="T2441" s="108">
        <v>1086068</v>
      </c>
      <c r="U2441" s="201">
        <v>1539612</v>
      </c>
      <c r="V2441" s="108">
        <v>2134582</v>
      </c>
      <c r="W2441" s="108">
        <v>-2770728</v>
      </c>
      <c r="X2441" s="32">
        <v>45246</v>
      </c>
      <c r="Y2441" s="10" t="s">
        <v>60</v>
      </c>
    </row>
    <row r="2442" spans="1:25" ht="14.4">
      <c r="A2442" s="70">
        <v>2023</v>
      </c>
      <c r="B2442" s="71" t="s">
        <v>610</v>
      </c>
      <c r="C2442" s="70" t="s">
        <v>190</v>
      </c>
      <c r="D2442" s="70" t="s">
        <v>21</v>
      </c>
      <c r="E2442" s="72" t="s">
        <v>118</v>
      </c>
      <c r="F2442" s="73" t="s">
        <v>609</v>
      </c>
      <c r="G2442" s="70" t="s">
        <v>20</v>
      </c>
      <c r="H2442" s="108">
        <v>14192045</v>
      </c>
      <c r="I2442" s="108"/>
      <c r="J2442" s="108">
        <v>48065771</v>
      </c>
      <c r="K2442" s="108">
        <v>21867614</v>
      </c>
      <c r="L2442" s="108">
        <v>58337787</v>
      </c>
      <c r="M2442" s="108">
        <v>55790533</v>
      </c>
      <c r="N2442" s="108"/>
      <c r="O2442" s="108">
        <v>25169819</v>
      </c>
      <c r="P2442" s="108">
        <v>6054272</v>
      </c>
      <c r="Q2442" s="108">
        <v>-31369754</v>
      </c>
      <c r="R2442" s="108">
        <v>137419174</v>
      </c>
      <c r="S2442" s="108">
        <v>106049420</v>
      </c>
      <c r="T2442" s="108">
        <v>4498132</v>
      </c>
      <c r="U2442" s="201">
        <v>-1128</v>
      </c>
      <c r="V2442" s="108">
        <v>9300228</v>
      </c>
      <c r="W2442" s="108">
        <v>-23558091</v>
      </c>
      <c r="X2442" s="32">
        <v>45377</v>
      </c>
      <c r="Y2442" s="10" t="s">
        <v>60</v>
      </c>
    </row>
    <row r="2443" spans="1:25" ht="14.4">
      <c r="A2443" s="137">
        <v>2023</v>
      </c>
      <c r="B2443" s="141" t="s">
        <v>608</v>
      </c>
      <c r="C2443" s="137" t="s">
        <v>190</v>
      </c>
      <c r="D2443" s="137" t="s">
        <v>21</v>
      </c>
      <c r="E2443" s="76" t="s">
        <v>84</v>
      </c>
      <c r="F2443" s="87" t="s">
        <v>607</v>
      </c>
      <c r="G2443" s="137" t="s">
        <v>20</v>
      </c>
      <c r="H2443" s="138">
        <v>11617403</v>
      </c>
      <c r="I2443" s="138"/>
      <c r="J2443" s="138">
        <v>54011106</v>
      </c>
      <c r="K2443" s="138">
        <v>48282624</v>
      </c>
      <c r="L2443" s="138">
        <v>68728156</v>
      </c>
      <c r="M2443" s="138">
        <v>58260126</v>
      </c>
      <c r="N2443" s="139"/>
      <c r="O2443" s="142">
        <v>18575776</v>
      </c>
      <c r="P2443" s="138">
        <v>7240364</v>
      </c>
      <c r="Q2443" s="138">
        <v>-43522159</v>
      </c>
      <c r="R2443" s="138">
        <v>191325747</v>
      </c>
      <c r="S2443" s="138">
        <v>147803588</v>
      </c>
      <c r="T2443" s="138">
        <v>7018246</v>
      </c>
      <c r="U2443" s="201"/>
      <c r="V2443" s="138">
        <v>2634795</v>
      </c>
      <c r="W2443" s="108">
        <v>-30444862</v>
      </c>
      <c r="X2443" s="140">
        <v>45265</v>
      </c>
      <c r="Y2443" s="132" t="s">
        <v>60</v>
      </c>
    </row>
    <row r="2444" spans="1:25" ht="14.4">
      <c r="A2444" s="70">
        <v>2023</v>
      </c>
      <c r="B2444" s="71" t="s">
        <v>606</v>
      </c>
      <c r="C2444" s="70" t="s">
        <v>190</v>
      </c>
      <c r="D2444" s="70" t="s">
        <v>21</v>
      </c>
      <c r="E2444" s="72" t="s">
        <v>151</v>
      </c>
      <c r="F2444" s="73" t="s">
        <v>605</v>
      </c>
      <c r="G2444" s="70" t="s">
        <v>20</v>
      </c>
      <c r="H2444" s="108">
        <v>6535654</v>
      </c>
      <c r="I2444" s="108">
        <v>-231599</v>
      </c>
      <c r="J2444" s="108">
        <v>15602497</v>
      </c>
      <c r="K2444" s="108">
        <v>13827488</v>
      </c>
      <c r="L2444" s="108">
        <v>23560828</v>
      </c>
      <c r="M2444" s="108">
        <v>17318612</v>
      </c>
      <c r="N2444" s="108">
        <v>8868396</v>
      </c>
      <c r="O2444" s="108"/>
      <c r="P2444" s="108">
        <v>373772</v>
      </c>
      <c r="Q2444" s="108">
        <v>-10472000</v>
      </c>
      <c r="R2444" s="108">
        <v>55416688.096063331</v>
      </c>
      <c r="S2444" s="108">
        <v>44944688.096063331</v>
      </c>
      <c r="T2444" s="108">
        <v>1414697</v>
      </c>
      <c r="U2444" s="201"/>
      <c r="V2444" s="108">
        <v>2258679</v>
      </c>
      <c r="W2444" s="108">
        <v>-5142923</v>
      </c>
      <c r="X2444" s="13">
        <v>45317</v>
      </c>
      <c r="Y2444" s="10" t="s">
        <v>60</v>
      </c>
    </row>
    <row r="2445" spans="1:25" ht="14.4">
      <c r="A2445" s="70">
        <v>2023</v>
      </c>
      <c r="B2445" s="70" t="s">
        <v>2187</v>
      </c>
      <c r="C2445" s="70" t="s">
        <v>53</v>
      </c>
      <c r="D2445" s="70" t="s">
        <v>21</v>
      </c>
      <c r="E2445" s="72" t="s">
        <v>127</v>
      </c>
      <c r="F2445" s="83">
        <v>60900</v>
      </c>
      <c r="G2445" s="70" t="s">
        <v>20</v>
      </c>
      <c r="H2445" s="108">
        <v>1562822</v>
      </c>
      <c r="I2445" s="108">
        <v>-69614</v>
      </c>
      <c r="J2445" s="108">
        <v>1904998</v>
      </c>
      <c r="K2445" s="108">
        <v>5817228</v>
      </c>
      <c r="L2445" s="108">
        <v>6829917</v>
      </c>
      <c r="M2445" s="108">
        <v>1668441</v>
      </c>
      <c r="N2445" s="107"/>
      <c r="O2445" s="108">
        <v>1216786</v>
      </c>
      <c r="P2445" s="108">
        <v>61203</v>
      </c>
      <c r="Q2445" s="108"/>
      <c r="R2445" s="108"/>
      <c r="S2445" s="108"/>
      <c r="T2445" s="108"/>
      <c r="U2445" s="201"/>
      <c r="V2445" s="108"/>
      <c r="W2445" s="108">
        <v>3492858</v>
      </c>
      <c r="X2445" s="32">
        <v>45274</v>
      </c>
      <c r="Y2445" s="10" t="s">
        <v>60</v>
      </c>
    </row>
    <row r="2446" spans="1:25" ht="14.4">
      <c r="A2446" s="137">
        <v>2023</v>
      </c>
      <c r="B2446" s="141" t="s">
        <v>602</v>
      </c>
      <c r="C2446" s="137" t="s">
        <v>190</v>
      </c>
      <c r="D2446" s="137" t="s">
        <v>21</v>
      </c>
      <c r="E2446" s="137" t="s">
        <v>65</v>
      </c>
      <c r="F2446" s="87" t="s">
        <v>601</v>
      </c>
      <c r="G2446" s="137" t="s">
        <v>20</v>
      </c>
      <c r="H2446" s="138">
        <v>5434072</v>
      </c>
      <c r="I2446" s="138"/>
      <c r="J2446" s="138">
        <v>89705145</v>
      </c>
      <c r="K2446" s="138">
        <v>105395355</v>
      </c>
      <c r="L2446" s="138">
        <v>109062580</v>
      </c>
      <c r="M2446" s="138">
        <v>98401162</v>
      </c>
      <c r="N2446" s="139"/>
      <c r="O2446" s="138">
        <v>21303601</v>
      </c>
      <c r="P2446" s="138">
        <v>10640000</v>
      </c>
      <c r="Q2446" s="138">
        <v>-56704421</v>
      </c>
      <c r="R2446" s="138">
        <v>251867613</v>
      </c>
      <c r="S2446" s="138">
        <v>195163192</v>
      </c>
      <c r="T2446" s="138">
        <v>9298934</v>
      </c>
      <c r="U2446" s="201">
        <v>-1409.4691896175946</v>
      </c>
      <c r="V2446" s="138">
        <v>27275920.530810382</v>
      </c>
      <c r="W2446" s="108">
        <v>-65579327</v>
      </c>
      <c r="X2446" s="126">
        <v>45265</v>
      </c>
      <c r="Y2446" s="132" t="s">
        <v>60</v>
      </c>
    </row>
    <row r="2447" spans="1:25" ht="14.4">
      <c r="A2447" s="70">
        <v>2023</v>
      </c>
      <c r="B2447" s="70" t="s">
        <v>1771</v>
      </c>
      <c r="C2447" s="70" t="s">
        <v>53</v>
      </c>
      <c r="D2447" s="70" t="s">
        <v>21</v>
      </c>
      <c r="E2447" s="78" t="s">
        <v>90</v>
      </c>
      <c r="F2447" s="79" t="s">
        <v>1770</v>
      </c>
      <c r="G2447" s="70" t="s">
        <v>20</v>
      </c>
      <c r="H2447" s="108">
        <v>8762241</v>
      </c>
      <c r="I2447" s="108"/>
      <c r="J2447" s="108">
        <v>9245000</v>
      </c>
      <c r="K2447" s="108">
        <v>8276748</v>
      </c>
      <c r="L2447" s="108">
        <v>23163344</v>
      </c>
      <c r="M2447" s="108">
        <v>9099388</v>
      </c>
      <c r="N2447" s="67"/>
      <c r="O2447" s="108">
        <v>9531488</v>
      </c>
      <c r="P2447" s="108">
        <v>789376</v>
      </c>
      <c r="Q2447" s="108">
        <v>-8193698</v>
      </c>
      <c r="R2447" s="108">
        <v>35166085.836909875</v>
      </c>
      <c r="S2447" s="108">
        <v>26972387.836909875</v>
      </c>
      <c r="T2447" s="108">
        <v>1020988</v>
      </c>
      <c r="U2447" s="201"/>
      <c r="V2447" s="108">
        <v>1323326</v>
      </c>
      <c r="W2447" s="108">
        <v>16928924</v>
      </c>
      <c r="X2447" s="34">
        <v>45263</v>
      </c>
      <c r="Y2447" s="10" t="s">
        <v>60</v>
      </c>
    </row>
    <row r="2448" spans="1:25" ht="14.4">
      <c r="A2448" s="137">
        <v>2023</v>
      </c>
      <c r="B2448" s="137" t="s">
        <v>1769</v>
      </c>
      <c r="C2448" s="137" t="s">
        <v>53</v>
      </c>
      <c r="D2448" s="137" t="s">
        <v>21</v>
      </c>
      <c r="E2448" s="76" t="s">
        <v>109</v>
      </c>
      <c r="F2448" s="77" t="s">
        <v>1768</v>
      </c>
      <c r="G2448" s="137" t="s">
        <v>20</v>
      </c>
      <c r="H2448" s="138">
        <v>9295214</v>
      </c>
      <c r="I2448" s="138">
        <v>-5957538</v>
      </c>
      <c r="J2448" s="138">
        <v>12151487</v>
      </c>
      <c r="K2448" s="138">
        <v>5120000</v>
      </c>
      <c r="L2448" s="138">
        <v>32751531</v>
      </c>
      <c r="M2448" s="138">
        <v>16862359</v>
      </c>
      <c r="N2448" s="139"/>
      <c r="O2448" s="138">
        <v>14091180</v>
      </c>
      <c r="P2448" s="138">
        <v>246671</v>
      </c>
      <c r="Q2448" s="138"/>
      <c r="R2448" s="138"/>
      <c r="S2448" s="138"/>
      <c r="T2448" s="138"/>
      <c r="U2448" s="201"/>
      <c r="V2448" s="138"/>
      <c r="W2448" s="108">
        <v>21204996</v>
      </c>
      <c r="X2448" s="140">
        <v>45273</v>
      </c>
      <c r="Y2448" s="132" t="s">
        <v>60</v>
      </c>
    </row>
    <row r="2449" spans="1:25" ht="14.4">
      <c r="A2449" s="70">
        <v>2023</v>
      </c>
      <c r="B2449" s="71" t="s">
        <v>600</v>
      </c>
      <c r="C2449" s="70" t="s">
        <v>190</v>
      </c>
      <c r="D2449" s="70" t="s">
        <v>21</v>
      </c>
      <c r="E2449" s="72" t="s">
        <v>109</v>
      </c>
      <c r="F2449" s="73" t="s">
        <v>599</v>
      </c>
      <c r="G2449" s="70" t="s">
        <v>20</v>
      </c>
      <c r="H2449" s="108">
        <v>11529058</v>
      </c>
      <c r="I2449" s="108">
        <v>-4000000</v>
      </c>
      <c r="J2449" s="108">
        <v>45144706</v>
      </c>
      <c r="K2449" s="108">
        <v>33219062</v>
      </c>
      <c r="L2449" s="108">
        <v>70750892</v>
      </c>
      <c r="M2449" s="108">
        <v>54322436</v>
      </c>
      <c r="N2449" s="67">
        <v>30061577</v>
      </c>
      <c r="O2449" s="108"/>
      <c r="P2449" s="108">
        <v>11087552</v>
      </c>
      <c r="Q2449" s="108">
        <v>-30986848</v>
      </c>
      <c r="R2449" s="108">
        <v>141679915</v>
      </c>
      <c r="S2449" s="108">
        <v>110693067</v>
      </c>
      <c r="T2449" s="108">
        <v>4279968</v>
      </c>
      <c r="U2449" s="201"/>
      <c r="V2449" s="108">
        <v>2491004</v>
      </c>
      <c r="W2449" s="108">
        <v>-17580518</v>
      </c>
      <c r="X2449" s="32">
        <v>45321</v>
      </c>
      <c r="Y2449" s="30"/>
    </row>
    <row r="2450" spans="1:25" ht="14.4">
      <c r="A2450" s="70">
        <v>2023</v>
      </c>
      <c r="B2450" s="71" t="s">
        <v>598</v>
      </c>
      <c r="C2450" s="70" t="s">
        <v>190</v>
      </c>
      <c r="D2450" s="70" t="s">
        <v>21</v>
      </c>
      <c r="E2450" s="78" t="s">
        <v>52</v>
      </c>
      <c r="F2450" s="73" t="s">
        <v>597</v>
      </c>
      <c r="G2450" s="70" t="s">
        <v>20</v>
      </c>
      <c r="H2450" s="108">
        <v>9333623</v>
      </c>
      <c r="I2450" s="108">
        <v>-687435</v>
      </c>
      <c r="J2450" s="108">
        <v>29709702</v>
      </c>
      <c r="K2450" s="108">
        <v>31425861</v>
      </c>
      <c r="L2450" s="108">
        <v>39944276</v>
      </c>
      <c r="M2450" s="108">
        <v>33539545</v>
      </c>
      <c r="N2450" s="108">
        <v>16555881</v>
      </c>
      <c r="O2450" s="108"/>
      <c r="P2450" s="108">
        <v>2837327</v>
      </c>
      <c r="Q2450" s="108">
        <v>-18924000</v>
      </c>
      <c r="R2450" s="108">
        <v>80925236</v>
      </c>
      <c r="S2450" s="108">
        <v>62001236</v>
      </c>
      <c r="T2450" s="108">
        <v>3363011</v>
      </c>
      <c r="U2450" s="201">
        <v>1027690</v>
      </c>
      <c r="V2450" s="108">
        <v>8695479</v>
      </c>
      <c r="W2450" s="108">
        <v>-22965007</v>
      </c>
      <c r="X2450" s="32">
        <v>45310</v>
      </c>
      <c r="Y2450" s="10" t="s">
        <v>60</v>
      </c>
    </row>
    <row r="2451" spans="1:25" ht="14.4">
      <c r="A2451" s="137">
        <v>2023</v>
      </c>
      <c r="B2451" s="141" t="s">
        <v>596</v>
      </c>
      <c r="C2451" s="137" t="s">
        <v>190</v>
      </c>
      <c r="D2451" s="137" t="s">
        <v>21</v>
      </c>
      <c r="E2451" s="137" t="s">
        <v>78</v>
      </c>
      <c r="F2451" s="87" t="s">
        <v>595</v>
      </c>
      <c r="G2451" s="137" t="s">
        <v>20</v>
      </c>
      <c r="H2451" s="138">
        <v>8893372</v>
      </c>
      <c r="I2451" s="138">
        <v>-85000</v>
      </c>
      <c r="J2451" s="138">
        <v>46180036</v>
      </c>
      <c r="K2451" s="138">
        <v>38229488</v>
      </c>
      <c r="L2451" s="138">
        <v>63822180</v>
      </c>
      <c r="M2451" s="138">
        <v>50382056</v>
      </c>
      <c r="N2451" s="138">
        <v>21829490</v>
      </c>
      <c r="O2451" s="142">
        <v>27564</v>
      </c>
      <c r="P2451" s="138">
        <v>7611293</v>
      </c>
      <c r="Q2451" s="138">
        <v>-32510000</v>
      </c>
      <c r="R2451" s="138">
        <v>144689350</v>
      </c>
      <c r="S2451" s="138">
        <v>112179350</v>
      </c>
      <c r="T2451" s="138">
        <v>5304927</v>
      </c>
      <c r="U2451" s="201">
        <v>1404514</v>
      </c>
      <c r="V2451" s="138">
        <v>6678835</v>
      </c>
      <c r="W2451" s="108">
        <v>-36165788</v>
      </c>
      <c r="X2451" s="126">
        <v>45370</v>
      </c>
      <c r="Y2451" s="132" t="s">
        <v>60</v>
      </c>
    </row>
    <row r="2452" spans="1:25" ht="14.4">
      <c r="A2452" s="137">
        <v>2023</v>
      </c>
      <c r="B2452" s="141" t="s">
        <v>594</v>
      </c>
      <c r="C2452" s="137" t="s">
        <v>190</v>
      </c>
      <c r="D2452" s="137" t="s">
        <v>21</v>
      </c>
      <c r="E2452" s="137" t="s">
        <v>107</v>
      </c>
      <c r="F2452" s="87" t="s">
        <v>593</v>
      </c>
      <c r="G2452" s="137" t="s">
        <v>20</v>
      </c>
      <c r="H2452" s="138">
        <v>12105321</v>
      </c>
      <c r="I2452" s="138">
        <v>-2427546</v>
      </c>
      <c r="J2452" s="138">
        <v>32358524</v>
      </c>
      <c r="K2452" s="138">
        <v>8851213</v>
      </c>
      <c r="L2452" s="138">
        <v>43007949</v>
      </c>
      <c r="M2452" s="138">
        <v>37397677</v>
      </c>
      <c r="N2452" s="138">
        <v>19231023</v>
      </c>
      <c r="O2452" s="138"/>
      <c r="P2452" s="138">
        <v>3206145</v>
      </c>
      <c r="Q2452" s="138">
        <v>-16722083</v>
      </c>
      <c r="R2452" s="138">
        <v>75738772</v>
      </c>
      <c r="S2452" s="138">
        <v>59016689</v>
      </c>
      <c r="T2452" s="138">
        <v>2608405</v>
      </c>
      <c r="U2452" s="201">
        <v>1500140</v>
      </c>
      <c r="V2452" s="138">
        <v>5192594</v>
      </c>
      <c r="W2452" s="108">
        <v>-12747592</v>
      </c>
      <c r="X2452" s="140">
        <v>45383</v>
      </c>
      <c r="Y2452" s="132" t="s">
        <v>60</v>
      </c>
    </row>
    <row r="2453" spans="1:25" ht="14.4">
      <c r="A2453" s="70">
        <v>2023</v>
      </c>
      <c r="B2453" s="70" t="s">
        <v>1767</v>
      </c>
      <c r="C2453" s="70" t="s">
        <v>53</v>
      </c>
      <c r="D2453" s="70" t="s">
        <v>21</v>
      </c>
      <c r="E2453" s="78" t="s">
        <v>63</v>
      </c>
      <c r="F2453" s="79" t="s">
        <v>1766</v>
      </c>
      <c r="G2453" s="70" t="s">
        <v>20</v>
      </c>
      <c r="H2453" s="108">
        <v>218567000</v>
      </c>
      <c r="I2453" s="108">
        <v>-100281000</v>
      </c>
      <c r="J2453" s="108">
        <v>301202000</v>
      </c>
      <c r="K2453" s="108">
        <v>1909731000</v>
      </c>
      <c r="L2453" s="108">
        <v>1138001000</v>
      </c>
      <c r="M2453" s="108">
        <v>352492000</v>
      </c>
      <c r="N2453" s="108"/>
      <c r="O2453" s="108">
        <v>240157000</v>
      </c>
      <c r="P2453" s="108">
        <v>41440000</v>
      </c>
      <c r="Q2453" s="108">
        <v>-297098000</v>
      </c>
      <c r="R2453" s="108">
        <v>2946167000</v>
      </c>
      <c r="S2453" s="108">
        <v>2649069000</v>
      </c>
      <c r="T2453" s="108">
        <v>55339000</v>
      </c>
      <c r="U2453" s="201"/>
      <c r="V2453" s="108">
        <v>45471000</v>
      </c>
      <c r="W2453" s="108">
        <v>-242886000</v>
      </c>
      <c r="X2453" s="33">
        <v>45331</v>
      </c>
      <c r="Y2453" s="30"/>
    </row>
    <row r="2454" spans="1:25" ht="14.25" customHeight="1">
      <c r="A2454" s="30">
        <v>2023</v>
      </c>
      <c r="B2454" s="10" t="s">
        <v>1660</v>
      </c>
      <c r="C2454" s="30" t="s">
        <v>55</v>
      </c>
      <c r="D2454" s="30" t="s">
        <v>21</v>
      </c>
      <c r="E2454" s="121" t="s">
        <v>63</v>
      </c>
      <c r="F2454" s="189" t="s">
        <v>57</v>
      </c>
      <c r="G2454" s="30" t="s">
        <v>20</v>
      </c>
      <c r="H2454" s="108">
        <f>19442000+60704000+590291000</f>
        <v>670437000</v>
      </c>
      <c r="I2454" s="108">
        <v>-198890000</v>
      </c>
      <c r="J2454" s="108">
        <v>3999312000</v>
      </c>
      <c r="K2454" s="108">
        <f>214256000+2657898000+129375000+53315000</f>
        <v>3054844000</v>
      </c>
      <c r="L2454" s="108">
        <v>6563023000</v>
      </c>
      <c r="M2454" s="108">
        <v>4173730000</v>
      </c>
      <c r="N2454" s="68"/>
      <c r="O2454" s="108">
        <f>488349000+674850000</f>
        <v>1163199000</v>
      </c>
      <c r="P2454" s="108">
        <v>802894000</v>
      </c>
      <c r="Q2454" s="168">
        <f>-2400690000+-975095000+-54864000+-10169000+-14675000+-15139000+6902000</f>
        <v>-3463730000</v>
      </c>
      <c r="R2454" s="190">
        <f>14742733282</f>
        <v>14742733282</v>
      </c>
      <c r="S2454" s="108">
        <v>11279003282</v>
      </c>
      <c r="T2454" s="108">
        <f>325502000+156639000+8716000+1716000+2878000+3621000</f>
        <v>499072000</v>
      </c>
      <c r="U2454" s="201">
        <f>76392000+3068000+589000</f>
        <v>80049000</v>
      </c>
      <c r="V2454" s="108">
        <f>247430000+4629000+1420000+2580000</f>
        <v>256059000</v>
      </c>
      <c r="W2454" s="108">
        <v>-2248085000</v>
      </c>
      <c r="X2454" s="32">
        <v>45300</v>
      </c>
      <c r="Y2454" s="10" t="s">
        <v>5789</v>
      </c>
    </row>
    <row r="2455" spans="1:25" ht="14.4">
      <c r="A2455" s="95">
        <v>2023</v>
      </c>
      <c r="B2455" s="86" t="s">
        <v>592</v>
      </c>
      <c r="C2455" s="95" t="s">
        <v>190</v>
      </c>
      <c r="D2455" s="95" t="s">
        <v>21</v>
      </c>
      <c r="E2455" s="101" t="s">
        <v>63</v>
      </c>
      <c r="F2455" s="99" t="s">
        <v>591</v>
      </c>
      <c r="G2455" s="95" t="s">
        <v>20</v>
      </c>
      <c r="H2455" s="109">
        <v>123811772</v>
      </c>
      <c r="I2455" s="110">
        <v>-11252511</v>
      </c>
      <c r="J2455" s="110">
        <v>242231102</v>
      </c>
      <c r="K2455" s="110">
        <v>3351623</v>
      </c>
      <c r="L2455" s="109">
        <v>524622204</v>
      </c>
      <c r="M2455" s="110">
        <v>263959134</v>
      </c>
      <c r="N2455" s="109"/>
      <c r="O2455" s="67">
        <v>169388091</v>
      </c>
      <c r="P2455" s="110">
        <v>66141249</v>
      </c>
      <c r="Q2455" s="109">
        <v>-223146220</v>
      </c>
      <c r="R2455" s="109">
        <v>884826882.98245621</v>
      </c>
      <c r="S2455" s="109">
        <v>661680662.98245621</v>
      </c>
      <c r="T2455" s="109">
        <v>31641001</v>
      </c>
      <c r="U2455" s="198">
        <v>107787074.86031306</v>
      </c>
      <c r="V2455" s="109">
        <v>125826333.86031306</v>
      </c>
      <c r="W2455" s="110">
        <v>4985411</v>
      </c>
      <c r="X2455" s="13">
        <v>45345</v>
      </c>
      <c r="Y2455" s="10" t="s">
        <v>115</v>
      </c>
    </row>
    <row r="2456" spans="1:25" ht="14.4">
      <c r="A2456" s="70">
        <v>2023</v>
      </c>
      <c r="B2456" s="71" t="s">
        <v>122</v>
      </c>
      <c r="C2456" s="70" t="s">
        <v>54</v>
      </c>
      <c r="D2456" s="70" t="s">
        <v>21</v>
      </c>
      <c r="E2456" s="72" t="s">
        <v>63</v>
      </c>
      <c r="F2456" s="73">
        <v>99057</v>
      </c>
      <c r="G2456" s="70" t="s">
        <v>20</v>
      </c>
      <c r="H2456" s="108">
        <v>2568283</v>
      </c>
      <c r="I2456" s="108">
        <v>-7873</v>
      </c>
      <c r="J2456" s="108">
        <v>36558797</v>
      </c>
      <c r="K2456" s="108">
        <v>1650329178</v>
      </c>
      <c r="L2456" s="108">
        <v>872004711</v>
      </c>
      <c r="M2456" s="108">
        <v>5952573</v>
      </c>
      <c r="N2456" s="107"/>
      <c r="O2456" s="67">
        <v>12016655</v>
      </c>
      <c r="P2456" s="108">
        <v>4126796</v>
      </c>
      <c r="Q2456" s="108">
        <v>-1868313</v>
      </c>
      <c r="R2456" s="108">
        <v>12116167.315175097</v>
      </c>
      <c r="S2456" s="108">
        <v>10247854.315175097</v>
      </c>
      <c r="T2456" s="108"/>
      <c r="U2456" s="201">
        <v>10351100</v>
      </c>
      <c r="V2456" s="108">
        <v>9646500</v>
      </c>
      <c r="W2456" s="108">
        <v>-510152633</v>
      </c>
      <c r="X2456" s="32">
        <v>45369</v>
      </c>
      <c r="Y2456" s="10" t="s">
        <v>60</v>
      </c>
    </row>
    <row r="2457" spans="1:25" ht="14.4">
      <c r="A2457" s="70">
        <v>2023</v>
      </c>
      <c r="B2457" s="71" t="s">
        <v>590</v>
      </c>
      <c r="C2457" s="70" t="s">
        <v>190</v>
      </c>
      <c r="D2457" s="70" t="s">
        <v>21</v>
      </c>
      <c r="E2457" s="72" t="s">
        <v>63</v>
      </c>
      <c r="F2457" s="73" t="s">
        <v>589</v>
      </c>
      <c r="G2457" s="70" t="s">
        <v>20</v>
      </c>
      <c r="H2457" s="108">
        <v>163162847</v>
      </c>
      <c r="I2457" s="108">
        <v>-3173850</v>
      </c>
      <c r="J2457" s="108">
        <v>662713630</v>
      </c>
      <c r="K2457" s="108">
        <v>439022076</v>
      </c>
      <c r="L2457" s="108">
        <v>876635676</v>
      </c>
      <c r="M2457" s="108">
        <v>790468757</v>
      </c>
      <c r="N2457" s="108"/>
      <c r="O2457" s="67">
        <v>343457320</v>
      </c>
      <c r="P2457" s="108">
        <v>75387462</v>
      </c>
      <c r="Q2457" s="108">
        <v>-446227130</v>
      </c>
      <c r="R2457" s="108">
        <v>2019394462</v>
      </c>
      <c r="S2457" s="108">
        <v>1573167332</v>
      </c>
      <c r="T2457" s="108">
        <v>73037350</v>
      </c>
      <c r="U2457" s="201">
        <v>23396919.960174359</v>
      </c>
      <c r="V2457" s="108">
        <v>79680487.960174367</v>
      </c>
      <c r="W2457" s="108">
        <v>-282091866</v>
      </c>
      <c r="X2457" s="32">
        <v>45320</v>
      </c>
      <c r="Y2457" s="30"/>
    </row>
    <row r="2458" spans="1:25" ht="14.4">
      <c r="A2458" s="95">
        <v>2023</v>
      </c>
      <c r="B2458" s="95" t="s">
        <v>5365</v>
      </c>
      <c r="C2458" s="95" t="s">
        <v>190</v>
      </c>
      <c r="D2458" s="95" t="s">
        <v>21</v>
      </c>
      <c r="E2458" s="96" t="s">
        <v>78</v>
      </c>
      <c r="F2458" s="96" t="s">
        <v>5709</v>
      </c>
      <c r="G2458" s="95" t="s">
        <v>20</v>
      </c>
      <c r="H2458" s="110">
        <v>2542298</v>
      </c>
      <c r="I2458" s="110">
        <v>-20000</v>
      </c>
      <c r="J2458" s="110">
        <v>2609845</v>
      </c>
      <c r="K2458" s="116"/>
      <c r="L2458" s="110">
        <v>3944754</v>
      </c>
      <c r="M2458" s="110">
        <v>3526388</v>
      </c>
      <c r="N2458" s="107"/>
      <c r="O2458" s="67">
        <v>3467954</v>
      </c>
      <c r="P2458" s="110">
        <v>587095</v>
      </c>
      <c r="Q2458" s="110">
        <v>-1862285</v>
      </c>
      <c r="R2458" s="110">
        <v>8420239</v>
      </c>
      <c r="S2458" s="110">
        <v>6557954</v>
      </c>
      <c r="T2458" s="110">
        <v>272538</v>
      </c>
      <c r="U2458" s="198"/>
      <c r="V2458" s="109"/>
      <c r="W2458" s="110">
        <v>2888068</v>
      </c>
      <c r="X2458" s="32">
        <v>45232</v>
      </c>
      <c r="Y2458" s="10"/>
    </row>
    <row r="2459" spans="1:25" ht="14.4">
      <c r="A2459" s="137">
        <v>2023</v>
      </c>
      <c r="B2459" s="141" t="s">
        <v>588</v>
      </c>
      <c r="C2459" s="137" t="s">
        <v>190</v>
      </c>
      <c r="D2459" s="137" t="s">
        <v>21</v>
      </c>
      <c r="E2459" s="76" t="s">
        <v>52</v>
      </c>
      <c r="F2459" s="87" t="s">
        <v>587</v>
      </c>
      <c r="G2459" s="137" t="s">
        <v>20</v>
      </c>
      <c r="H2459" s="138">
        <v>19851811</v>
      </c>
      <c r="I2459" s="138"/>
      <c r="J2459" s="138">
        <v>34573168</v>
      </c>
      <c r="K2459" s="138">
        <v>111571501</v>
      </c>
      <c r="L2459" s="138">
        <v>64433017</v>
      </c>
      <c r="M2459" s="138">
        <v>45490106</v>
      </c>
      <c r="N2459" s="138">
        <v>30300423</v>
      </c>
      <c r="O2459" s="138"/>
      <c r="P2459" s="138">
        <v>3986319</v>
      </c>
      <c r="Q2459" s="138">
        <v>-25101385</v>
      </c>
      <c r="R2459" s="138">
        <v>115942294</v>
      </c>
      <c r="S2459" s="138">
        <v>90840909</v>
      </c>
      <c r="T2459" s="138">
        <v>4061214</v>
      </c>
      <c r="U2459" s="201">
        <v>3791755</v>
      </c>
      <c r="V2459" s="138">
        <v>3940060</v>
      </c>
      <c r="W2459" s="108">
        <v>-2457420</v>
      </c>
      <c r="X2459" s="150">
        <v>45321</v>
      </c>
      <c r="Y2459" s="132" t="s">
        <v>60</v>
      </c>
    </row>
    <row r="2460" spans="1:25" ht="14.4">
      <c r="A2460" s="95">
        <v>2023</v>
      </c>
      <c r="B2460" s="95" t="s">
        <v>5397</v>
      </c>
      <c r="C2460" s="95" t="s">
        <v>190</v>
      </c>
      <c r="D2460" s="95" t="s">
        <v>21</v>
      </c>
      <c r="E2460" s="96" t="s">
        <v>149</v>
      </c>
      <c r="F2460" s="96" t="s">
        <v>5710</v>
      </c>
      <c r="G2460" s="95" t="s">
        <v>20</v>
      </c>
      <c r="H2460" s="110">
        <v>3835448</v>
      </c>
      <c r="I2460" s="116"/>
      <c r="J2460" s="110">
        <v>3850105</v>
      </c>
      <c r="K2460" s="116"/>
      <c r="L2460" s="110">
        <v>5727431</v>
      </c>
      <c r="M2460" s="110">
        <v>5623658</v>
      </c>
      <c r="N2460" s="107"/>
      <c r="O2460" s="67">
        <v>5795643</v>
      </c>
      <c r="P2460" s="110">
        <v>989090</v>
      </c>
      <c r="Q2460" s="110">
        <v>-2615994</v>
      </c>
      <c r="R2460" s="110">
        <v>11635259</v>
      </c>
      <c r="S2460" s="110">
        <v>9019265</v>
      </c>
      <c r="T2460" s="110">
        <v>397115</v>
      </c>
      <c r="U2460" s="198"/>
      <c r="V2460" s="109"/>
      <c r="W2460" s="110">
        <v>1494794</v>
      </c>
      <c r="X2460" s="32">
        <v>45383</v>
      </c>
      <c r="Y2460" s="10" t="s">
        <v>115</v>
      </c>
    </row>
    <row r="2461" spans="1:25" ht="14.4">
      <c r="A2461" s="137">
        <v>2023</v>
      </c>
      <c r="B2461" s="137" t="s">
        <v>1765</v>
      </c>
      <c r="C2461" s="137" t="s">
        <v>53</v>
      </c>
      <c r="D2461" s="137" t="s">
        <v>21</v>
      </c>
      <c r="E2461" s="76" t="s">
        <v>76</v>
      </c>
      <c r="F2461" s="77" t="s">
        <v>1764</v>
      </c>
      <c r="G2461" s="137" t="s">
        <v>20</v>
      </c>
      <c r="H2461" s="138">
        <v>54159177</v>
      </c>
      <c r="I2461" s="138">
        <v>-2007442</v>
      </c>
      <c r="J2461" s="138">
        <v>68502179</v>
      </c>
      <c r="K2461" s="138">
        <v>13893996</v>
      </c>
      <c r="L2461" s="138">
        <v>101388021</v>
      </c>
      <c r="M2461" s="138">
        <v>64039994</v>
      </c>
      <c r="N2461" s="142"/>
      <c r="O2461" s="142">
        <v>50014252</v>
      </c>
      <c r="P2461" s="138">
        <v>7149565</v>
      </c>
      <c r="Q2461" s="138">
        <v>-63835601</v>
      </c>
      <c r="R2461" s="138">
        <v>259128970.59691253</v>
      </c>
      <c r="S2461" s="138">
        <v>195293369.59691253</v>
      </c>
      <c r="T2461" s="138">
        <v>9439245</v>
      </c>
      <c r="U2461" s="201">
        <v>34954578</v>
      </c>
      <c r="V2461" s="138">
        <v>39572424</v>
      </c>
      <c r="W2461" s="108">
        <v>54883778</v>
      </c>
      <c r="X2461" s="158">
        <v>45321</v>
      </c>
      <c r="Y2461" s="132" t="s">
        <v>60</v>
      </c>
    </row>
    <row r="2462" spans="1:25" ht="14.4">
      <c r="A2462" s="70">
        <v>2023</v>
      </c>
      <c r="B2462" s="71" t="s">
        <v>586</v>
      </c>
      <c r="C2462" s="70" t="s">
        <v>190</v>
      </c>
      <c r="D2462" s="70" t="s">
        <v>21</v>
      </c>
      <c r="E2462" s="72" t="s">
        <v>76</v>
      </c>
      <c r="F2462" s="73" t="s">
        <v>585</v>
      </c>
      <c r="G2462" s="70" t="s">
        <v>20</v>
      </c>
      <c r="H2462" s="108">
        <v>36310112</v>
      </c>
      <c r="I2462" s="108"/>
      <c r="J2462" s="108">
        <v>164951799</v>
      </c>
      <c r="K2462" s="108">
        <v>130594370</v>
      </c>
      <c r="L2462" s="108">
        <v>227285972</v>
      </c>
      <c r="M2462" s="108">
        <v>175273936</v>
      </c>
      <c r="N2462" s="108">
        <v>53433804</v>
      </c>
      <c r="O2462" s="67"/>
      <c r="P2462" s="108">
        <v>11668633</v>
      </c>
      <c r="Q2462" s="108">
        <v>-109418000</v>
      </c>
      <c r="R2462" s="108">
        <v>500511666</v>
      </c>
      <c r="S2462" s="108">
        <v>391093666</v>
      </c>
      <c r="T2462" s="108">
        <v>18900391</v>
      </c>
      <c r="U2462" s="201">
        <v>5534750</v>
      </c>
      <c r="V2462" s="108">
        <v>6634298</v>
      </c>
      <c r="W2462" s="108">
        <v>-119132297</v>
      </c>
      <c r="X2462" s="32">
        <v>45359</v>
      </c>
      <c r="Y2462" s="10" t="s">
        <v>60</v>
      </c>
    </row>
    <row r="2463" spans="1:25" ht="14.4">
      <c r="A2463" s="70">
        <v>2023</v>
      </c>
      <c r="B2463" s="70" t="s">
        <v>2190</v>
      </c>
      <c r="C2463" s="70" t="s">
        <v>53</v>
      </c>
      <c r="D2463" s="70" t="s">
        <v>21</v>
      </c>
      <c r="E2463" s="72" t="s">
        <v>34</v>
      </c>
      <c r="F2463" s="73" t="s">
        <v>5566</v>
      </c>
      <c r="G2463" s="70" t="s">
        <v>20</v>
      </c>
      <c r="H2463" s="108">
        <v>4487918</v>
      </c>
      <c r="I2463" s="108"/>
      <c r="J2463" s="108">
        <v>9681059</v>
      </c>
      <c r="K2463" s="108">
        <v>416290</v>
      </c>
      <c r="L2463" s="108">
        <v>12702827</v>
      </c>
      <c r="M2463" s="108">
        <v>10795665</v>
      </c>
      <c r="N2463" s="108"/>
      <c r="O2463" s="108">
        <v>6647904</v>
      </c>
      <c r="P2463" s="108">
        <v>3150041</v>
      </c>
      <c r="Q2463" s="108">
        <v>-5500151</v>
      </c>
      <c r="R2463" s="108">
        <v>30617585</v>
      </c>
      <c r="S2463" s="108">
        <v>25117434</v>
      </c>
      <c r="T2463" s="108">
        <v>569770</v>
      </c>
      <c r="U2463" s="201"/>
      <c r="V2463" s="108"/>
      <c r="W2463" s="108">
        <v>810998</v>
      </c>
      <c r="X2463" s="34">
        <v>45280</v>
      </c>
      <c r="Y2463" s="10" t="s">
        <v>60</v>
      </c>
    </row>
    <row r="2464" spans="1:25" ht="14.4">
      <c r="A2464" s="137">
        <v>2023</v>
      </c>
      <c r="B2464" s="141" t="s">
        <v>584</v>
      </c>
      <c r="C2464" s="137" t="s">
        <v>190</v>
      </c>
      <c r="D2464" s="137" t="s">
        <v>21</v>
      </c>
      <c r="E2464" s="76" t="s">
        <v>63</v>
      </c>
      <c r="F2464" s="87" t="s">
        <v>583</v>
      </c>
      <c r="G2464" s="137" t="s">
        <v>20</v>
      </c>
      <c r="H2464" s="138">
        <v>5785487</v>
      </c>
      <c r="I2464" s="138">
        <v>-824381</v>
      </c>
      <c r="J2464" s="138">
        <v>69193955</v>
      </c>
      <c r="K2464" s="138">
        <v>8550803</v>
      </c>
      <c r="L2464" s="138">
        <v>108235039</v>
      </c>
      <c r="M2464" s="138">
        <v>80467567</v>
      </c>
      <c r="N2464" s="138"/>
      <c r="O2464" s="142">
        <v>24090827</v>
      </c>
      <c r="P2464" s="138">
        <v>5024131</v>
      </c>
      <c r="Q2464" s="138">
        <v>-44470112</v>
      </c>
      <c r="R2464" s="138">
        <v>205292741</v>
      </c>
      <c r="S2464" s="138">
        <v>160822629</v>
      </c>
      <c r="T2464" s="138">
        <v>7566832</v>
      </c>
      <c r="U2464" s="201">
        <v>-1959</v>
      </c>
      <c r="V2464" s="138">
        <v>1616843</v>
      </c>
      <c r="W2464" s="108">
        <v>-13786906</v>
      </c>
      <c r="X2464" s="140">
        <v>45364</v>
      </c>
      <c r="Y2464" s="132" t="s">
        <v>60</v>
      </c>
    </row>
    <row r="2465" spans="1:25" ht="14.4">
      <c r="A2465" s="70">
        <v>2023</v>
      </c>
      <c r="B2465" s="71" t="s">
        <v>582</v>
      </c>
      <c r="C2465" s="70" t="s">
        <v>190</v>
      </c>
      <c r="D2465" s="70" t="s">
        <v>21</v>
      </c>
      <c r="E2465" s="72" t="s">
        <v>151</v>
      </c>
      <c r="F2465" s="73" t="s">
        <v>581</v>
      </c>
      <c r="G2465" s="70" t="s">
        <v>20</v>
      </c>
      <c r="H2465" s="108">
        <v>2955814</v>
      </c>
      <c r="I2465" s="108"/>
      <c r="J2465" s="108">
        <v>80026999</v>
      </c>
      <c r="K2465" s="108">
        <v>69704992</v>
      </c>
      <c r="L2465" s="108">
        <v>109711458</v>
      </c>
      <c r="M2465" s="108">
        <v>89184559</v>
      </c>
      <c r="N2465" s="108">
        <v>15222195</v>
      </c>
      <c r="O2465" s="67">
        <v>9447</v>
      </c>
      <c r="P2465" s="108">
        <v>2981827</v>
      </c>
      <c r="Q2465" s="108">
        <v>-53414000</v>
      </c>
      <c r="R2465" s="108">
        <v>282895096</v>
      </c>
      <c r="S2465" s="108">
        <v>229481096</v>
      </c>
      <c r="T2465" s="108">
        <v>7424654</v>
      </c>
      <c r="U2465" s="201">
        <v>133579</v>
      </c>
      <c r="V2465" s="108">
        <v>21614131</v>
      </c>
      <c r="W2465" s="108">
        <v>-55320108</v>
      </c>
      <c r="X2465" s="32">
        <v>45391</v>
      </c>
      <c r="Y2465" s="10" t="s">
        <v>60</v>
      </c>
    </row>
    <row r="2466" spans="1:25" ht="14.4">
      <c r="A2466" s="70">
        <v>2023</v>
      </c>
      <c r="B2466" s="71" t="s">
        <v>580</v>
      </c>
      <c r="C2466" s="70" t="s">
        <v>190</v>
      </c>
      <c r="D2466" s="70" t="s">
        <v>21</v>
      </c>
      <c r="E2466" s="72" t="s">
        <v>84</v>
      </c>
      <c r="F2466" s="73" t="s">
        <v>579</v>
      </c>
      <c r="G2466" s="70" t="s">
        <v>20</v>
      </c>
      <c r="H2466" s="108">
        <v>13943405</v>
      </c>
      <c r="I2466" s="108"/>
      <c r="J2466" s="108">
        <v>48857348</v>
      </c>
      <c r="K2466" s="108">
        <v>12829544</v>
      </c>
      <c r="L2466" s="108">
        <v>57229573</v>
      </c>
      <c r="M2466" s="108">
        <v>53386032</v>
      </c>
      <c r="N2466" s="108"/>
      <c r="O2466" s="108">
        <v>19266471</v>
      </c>
      <c r="P2466" s="108">
        <v>4728409</v>
      </c>
      <c r="Q2466" s="108">
        <v>-31531848</v>
      </c>
      <c r="R2466" s="108">
        <v>144388583</v>
      </c>
      <c r="S2466" s="108">
        <v>112856735</v>
      </c>
      <c r="T2466" s="108">
        <v>4995650</v>
      </c>
      <c r="U2466" s="201"/>
      <c r="V2466" s="108">
        <v>3117207</v>
      </c>
      <c r="W2466" s="108">
        <v>-10742367</v>
      </c>
      <c r="X2466" s="32">
        <v>45376</v>
      </c>
      <c r="Y2466" s="10" t="s">
        <v>60</v>
      </c>
    </row>
    <row r="2467" spans="1:25" ht="14.4">
      <c r="A2467" s="70">
        <v>2023</v>
      </c>
      <c r="B2467" s="70" t="s">
        <v>1761</v>
      </c>
      <c r="C2467" s="70" t="s">
        <v>53</v>
      </c>
      <c r="D2467" s="70" t="s">
        <v>21</v>
      </c>
      <c r="E2467" s="78" t="s">
        <v>34</v>
      </c>
      <c r="F2467" s="73">
        <v>62896</v>
      </c>
      <c r="G2467" s="70" t="s">
        <v>20</v>
      </c>
      <c r="H2467" s="108">
        <v>32078612</v>
      </c>
      <c r="I2467" s="108">
        <v>-8500000</v>
      </c>
      <c r="J2467" s="108">
        <v>26550648</v>
      </c>
      <c r="K2467" s="108">
        <v>530733</v>
      </c>
      <c r="L2467" s="108">
        <v>53409300</v>
      </c>
      <c r="M2467" s="108">
        <v>31526515</v>
      </c>
      <c r="N2467" s="67"/>
      <c r="O2467" s="67">
        <v>29587808</v>
      </c>
      <c r="P2467" s="108">
        <v>2222397</v>
      </c>
      <c r="Q2467" s="108">
        <v>-9773144</v>
      </c>
      <c r="R2467" s="108">
        <v>46208565.958888635</v>
      </c>
      <c r="S2467" s="108">
        <v>36435421.958888635</v>
      </c>
      <c r="T2467" s="108">
        <v>1195461</v>
      </c>
      <c r="U2467" s="201">
        <v>3862000</v>
      </c>
      <c r="V2467" s="108">
        <v>4694919</v>
      </c>
      <c r="W2467" s="108">
        <v>34915640</v>
      </c>
      <c r="X2467" s="34">
        <v>45268</v>
      </c>
      <c r="Y2467" s="10" t="s">
        <v>60</v>
      </c>
    </row>
    <row r="2468" spans="1:25" ht="14.4">
      <c r="A2468" s="137">
        <v>2023</v>
      </c>
      <c r="B2468" s="141" t="s">
        <v>578</v>
      </c>
      <c r="C2468" s="137" t="s">
        <v>190</v>
      </c>
      <c r="D2468" s="137" t="s">
        <v>21</v>
      </c>
      <c r="E2468" s="137" t="s">
        <v>34</v>
      </c>
      <c r="F2468" s="87" t="s">
        <v>577</v>
      </c>
      <c r="G2468" s="137" t="s">
        <v>20</v>
      </c>
      <c r="H2468" s="138">
        <v>12320033</v>
      </c>
      <c r="I2468" s="138"/>
      <c r="J2468" s="138">
        <v>41657434</v>
      </c>
      <c r="K2468" s="138">
        <v>56340895</v>
      </c>
      <c r="L2468" s="138">
        <v>61286428</v>
      </c>
      <c r="M2468" s="138">
        <v>49685246</v>
      </c>
      <c r="N2468" s="138">
        <v>27817290</v>
      </c>
      <c r="O2468" s="138"/>
      <c r="P2468" s="138">
        <v>6503817</v>
      </c>
      <c r="Q2468" s="138">
        <v>-29734754</v>
      </c>
      <c r="R2468" s="138">
        <v>133412258</v>
      </c>
      <c r="S2468" s="138">
        <v>103677504</v>
      </c>
      <c r="T2468" s="138">
        <v>4358926</v>
      </c>
      <c r="U2468" s="201">
        <v>-1144</v>
      </c>
      <c r="V2468" s="138">
        <v>6072612</v>
      </c>
      <c r="W2468" s="108">
        <v>-14896739</v>
      </c>
      <c r="X2468" s="126">
        <v>45370</v>
      </c>
      <c r="Y2468" s="132" t="s">
        <v>60</v>
      </c>
    </row>
    <row r="2469" spans="1:25" ht="14.4">
      <c r="A2469" s="70">
        <v>2023</v>
      </c>
      <c r="B2469" s="70" t="s">
        <v>1760</v>
      </c>
      <c r="C2469" s="70" t="s">
        <v>53</v>
      </c>
      <c r="D2469" s="70" t="s">
        <v>21</v>
      </c>
      <c r="E2469" s="78" t="s">
        <v>76</v>
      </c>
      <c r="F2469" s="73">
        <v>62938</v>
      </c>
      <c r="G2469" s="70" t="s">
        <v>20</v>
      </c>
      <c r="H2469" s="108">
        <v>148255802</v>
      </c>
      <c r="I2469" s="108">
        <v>-1975781</v>
      </c>
      <c r="J2469" s="108">
        <v>197469234</v>
      </c>
      <c r="K2469" s="108">
        <v>286414494</v>
      </c>
      <c r="L2469" s="108">
        <v>814650820</v>
      </c>
      <c r="M2469" s="108">
        <v>210944057</v>
      </c>
      <c r="N2469" s="107"/>
      <c r="O2469" s="67">
        <v>140161795</v>
      </c>
      <c r="P2469" s="108">
        <v>22048489</v>
      </c>
      <c r="Q2469" s="108">
        <v>-440441166</v>
      </c>
      <c r="R2469" s="108">
        <v>1282205889</v>
      </c>
      <c r="S2469" s="108">
        <v>841764723</v>
      </c>
      <c r="T2469" s="108">
        <v>50609842</v>
      </c>
      <c r="U2469" s="201">
        <v>140875902</v>
      </c>
      <c r="V2469" s="108">
        <v>219545021</v>
      </c>
      <c r="W2469" s="108">
        <v>-41882994</v>
      </c>
      <c r="X2469" s="34">
        <v>45257</v>
      </c>
      <c r="Y2469" s="10" t="s">
        <v>60</v>
      </c>
    </row>
    <row r="2470" spans="1:25" ht="14.4">
      <c r="A2470" s="137">
        <v>2023</v>
      </c>
      <c r="B2470" s="141" t="s">
        <v>576</v>
      </c>
      <c r="C2470" s="137" t="s">
        <v>190</v>
      </c>
      <c r="D2470" s="137" t="s">
        <v>21</v>
      </c>
      <c r="E2470" s="76" t="s">
        <v>76</v>
      </c>
      <c r="F2470" s="87" t="s">
        <v>575</v>
      </c>
      <c r="G2470" s="137" t="s">
        <v>20</v>
      </c>
      <c r="H2470" s="138">
        <v>48201463</v>
      </c>
      <c r="I2470" s="138"/>
      <c r="J2470" s="138">
        <v>154118973</v>
      </c>
      <c r="K2470" s="138">
        <v>19208834</v>
      </c>
      <c r="L2470" s="138">
        <v>208676341</v>
      </c>
      <c r="M2470" s="138">
        <v>174006647</v>
      </c>
      <c r="N2470" s="142">
        <v>73311257</v>
      </c>
      <c r="O2470" s="138"/>
      <c r="P2470" s="138">
        <v>18440574</v>
      </c>
      <c r="Q2470" s="138">
        <v>-117509048</v>
      </c>
      <c r="R2470" s="138">
        <v>546069323</v>
      </c>
      <c r="S2470" s="138">
        <v>428560275</v>
      </c>
      <c r="T2470" s="138">
        <v>16481119</v>
      </c>
      <c r="U2470" s="201"/>
      <c r="V2470" s="138">
        <v>14774911</v>
      </c>
      <c r="W2470" s="108">
        <v>-69177401</v>
      </c>
      <c r="X2470" s="149">
        <v>45369</v>
      </c>
      <c r="Y2470" s="132" t="s">
        <v>60</v>
      </c>
    </row>
    <row r="2471" spans="1:25" ht="14.4">
      <c r="A2471" s="137">
        <v>2023</v>
      </c>
      <c r="B2471" s="141" t="s">
        <v>574</v>
      </c>
      <c r="C2471" s="137" t="s">
        <v>190</v>
      </c>
      <c r="D2471" s="137" t="s">
        <v>21</v>
      </c>
      <c r="E2471" s="137" t="s">
        <v>76</v>
      </c>
      <c r="F2471" s="87" t="s">
        <v>573</v>
      </c>
      <c r="G2471" s="137" t="s">
        <v>20</v>
      </c>
      <c r="H2471" s="138">
        <v>25304226</v>
      </c>
      <c r="I2471" s="138">
        <v>-653189</v>
      </c>
      <c r="J2471" s="138">
        <v>161792650</v>
      </c>
      <c r="K2471" s="138">
        <v>247324514</v>
      </c>
      <c r="L2471" s="138">
        <v>235761580</v>
      </c>
      <c r="M2471" s="138">
        <v>173183552</v>
      </c>
      <c r="N2471" s="138">
        <v>36865155</v>
      </c>
      <c r="O2471" s="138"/>
      <c r="P2471" s="138">
        <v>13858357</v>
      </c>
      <c r="Q2471" s="138">
        <v>-110278000</v>
      </c>
      <c r="R2471" s="138">
        <v>499781788</v>
      </c>
      <c r="S2471" s="138">
        <v>389503788</v>
      </c>
      <c r="T2471" s="138">
        <v>18884922</v>
      </c>
      <c r="U2471" s="201"/>
      <c r="V2471" s="138"/>
      <c r="W2471" s="108">
        <v>-82123256</v>
      </c>
      <c r="X2471" s="140">
        <v>45351</v>
      </c>
      <c r="Y2471" s="132" t="s">
        <v>5444</v>
      </c>
    </row>
    <row r="2472" spans="1:25" ht="14.4">
      <c r="A2472" s="137">
        <v>2023</v>
      </c>
      <c r="B2472" s="137" t="s">
        <v>5441</v>
      </c>
      <c r="C2472" s="137" t="s">
        <v>190</v>
      </c>
      <c r="D2472" s="137" t="s">
        <v>21</v>
      </c>
      <c r="E2472" s="137" t="s">
        <v>71</v>
      </c>
      <c r="F2472" s="87" t="s">
        <v>5442</v>
      </c>
      <c r="G2472" s="137" t="s">
        <v>20</v>
      </c>
      <c r="H2472" s="138">
        <v>7307030</v>
      </c>
      <c r="I2472" s="138"/>
      <c r="J2472" s="138">
        <v>28824547</v>
      </c>
      <c r="K2472" s="138">
        <v>41456062</v>
      </c>
      <c r="L2472" s="138">
        <v>35522564</v>
      </c>
      <c r="M2472" s="138">
        <v>30549044</v>
      </c>
      <c r="N2472" s="138"/>
      <c r="O2472" s="142">
        <v>11703885</v>
      </c>
      <c r="P2472" s="138">
        <v>3542238</v>
      </c>
      <c r="Q2472" s="138">
        <v>-19695583</v>
      </c>
      <c r="R2472" s="138">
        <v>91455423</v>
      </c>
      <c r="S2472" s="138">
        <v>71759840</v>
      </c>
      <c r="T2472" s="138">
        <v>3126540</v>
      </c>
      <c r="U2472" s="201"/>
      <c r="V2472" s="138">
        <v>1135682</v>
      </c>
      <c r="W2472" s="108">
        <v>-13393957</v>
      </c>
      <c r="X2472" s="126">
        <v>45274</v>
      </c>
      <c r="Y2472" s="132" t="s">
        <v>60</v>
      </c>
    </row>
    <row r="2473" spans="1:25" ht="14.4">
      <c r="A2473" s="70">
        <v>2023</v>
      </c>
      <c r="B2473" s="70" t="s">
        <v>5042</v>
      </c>
      <c r="C2473" s="70" t="s">
        <v>190</v>
      </c>
      <c r="D2473" s="70" t="s">
        <v>21</v>
      </c>
      <c r="E2473" s="72" t="s">
        <v>327</v>
      </c>
      <c r="F2473" s="73" t="s">
        <v>571</v>
      </c>
      <c r="G2473" s="70" t="s">
        <v>20</v>
      </c>
      <c r="H2473" s="108">
        <v>1539176</v>
      </c>
      <c r="I2473" s="108">
        <v>-10000</v>
      </c>
      <c r="J2473" s="108">
        <v>1759388</v>
      </c>
      <c r="K2473" s="108">
        <v>622167</v>
      </c>
      <c r="L2473" s="108">
        <v>1917206</v>
      </c>
      <c r="M2473" s="108">
        <v>1701546</v>
      </c>
      <c r="N2473" s="108"/>
      <c r="O2473" s="108">
        <v>1647322</v>
      </c>
      <c r="P2473" s="108">
        <v>135917</v>
      </c>
      <c r="Q2473" s="108">
        <v>-1049422</v>
      </c>
      <c r="R2473" s="108">
        <v>4866906</v>
      </c>
      <c r="S2473" s="108">
        <v>3817484</v>
      </c>
      <c r="T2473" s="108">
        <v>169886</v>
      </c>
      <c r="U2473" s="201"/>
      <c r="V2473" s="108"/>
      <c r="W2473" s="108">
        <v>703104</v>
      </c>
      <c r="X2473" s="32">
        <v>45349</v>
      </c>
      <c r="Y2473" s="10" t="s">
        <v>60</v>
      </c>
    </row>
    <row r="2474" spans="1:25" ht="14.4">
      <c r="A2474" s="70">
        <v>2023</v>
      </c>
      <c r="B2474" s="71" t="s">
        <v>572</v>
      </c>
      <c r="C2474" s="70" t="s">
        <v>190</v>
      </c>
      <c r="D2474" s="70" t="s">
        <v>21</v>
      </c>
      <c r="E2474" s="72" t="s">
        <v>220</v>
      </c>
      <c r="F2474" s="73" t="s">
        <v>5578</v>
      </c>
      <c r="G2474" s="70" t="s">
        <v>20</v>
      </c>
      <c r="H2474" s="108">
        <v>1123950</v>
      </c>
      <c r="I2474" s="108">
        <v>-40489</v>
      </c>
      <c r="J2474" s="108">
        <v>10755138</v>
      </c>
      <c r="K2474" s="108">
        <v>11414691</v>
      </c>
      <c r="L2474" s="108">
        <v>14067626</v>
      </c>
      <c r="M2474" s="108">
        <v>10937015</v>
      </c>
      <c r="N2474" s="107"/>
      <c r="O2474" s="108">
        <v>2604175</v>
      </c>
      <c r="P2474" s="108">
        <v>1557680</v>
      </c>
      <c r="Q2474" s="108">
        <v>-7753433</v>
      </c>
      <c r="R2474" s="108">
        <v>31194128</v>
      </c>
      <c r="S2474" s="108">
        <v>23440695</v>
      </c>
      <c r="T2474" s="108">
        <v>1139372</v>
      </c>
      <c r="U2474" s="201"/>
      <c r="V2474" s="108">
        <v>695963</v>
      </c>
      <c r="W2474" s="108">
        <v>-5161874</v>
      </c>
      <c r="X2474" s="32">
        <v>45373</v>
      </c>
      <c r="Y2474" s="10" t="s">
        <v>60</v>
      </c>
    </row>
    <row r="2475" spans="1:25" ht="14.4">
      <c r="A2475" s="70">
        <v>2023</v>
      </c>
      <c r="B2475" s="71" t="s">
        <v>570</v>
      </c>
      <c r="C2475" s="70" t="s">
        <v>190</v>
      </c>
      <c r="D2475" s="70" t="s">
        <v>21</v>
      </c>
      <c r="E2475" s="72" t="s">
        <v>34</v>
      </c>
      <c r="F2475" s="73" t="s">
        <v>569</v>
      </c>
      <c r="G2475" s="70" t="s">
        <v>20</v>
      </c>
      <c r="H2475" s="108">
        <v>43083296</v>
      </c>
      <c r="I2475" s="108"/>
      <c r="J2475" s="108">
        <v>237761177</v>
      </c>
      <c r="K2475" s="108">
        <v>242190501</v>
      </c>
      <c r="L2475" s="108">
        <v>288816940</v>
      </c>
      <c r="M2475" s="108">
        <v>263868514</v>
      </c>
      <c r="N2475" s="108"/>
      <c r="O2475" s="108">
        <v>109275539</v>
      </c>
      <c r="P2475" s="108">
        <v>24767036</v>
      </c>
      <c r="Q2475" s="108">
        <v>-162657366</v>
      </c>
      <c r="R2475" s="108">
        <v>734911139</v>
      </c>
      <c r="S2475" s="108">
        <v>572253773</v>
      </c>
      <c r="T2475" s="108">
        <v>25886983</v>
      </c>
      <c r="U2475" s="201">
        <v>-6617</v>
      </c>
      <c r="V2475" s="108">
        <v>50095414</v>
      </c>
      <c r="W2475" s="108">
        <v>-148913278</v>
      </c>
      <c r="X2475" s="32">
        <v>45266</v>
      </c>
      <c r="Y2475" s="10" t="s">
        <v>60</v>
      </c>
    </row>
    <row r="2476" spans="1:25" ht="14.4">
      <c r="A2476" s="70">
        <v>2023</v>
      </c>
      <c r="B2476" s="70" t="s">
        <v>1759</v>
      </c>
      <c r="C2476" s="70" t="s">
        <v>53</v>
      </c>
      <c r="D2476" s="70" t="s">
        <v>21</v>
      </c>
      <c r="E2476" s="78" t="s">
        <v>52</v>
      </c>
      <c r="F2476" s="73">
        <v>64000</v>
      </c>
      <c r="G2476" s="70" t="s">
        <v>20</v>
      </c>
      <c r="H2476" s="108">
        <v>321980000</v>
      </c>
      <c r="I2476" s="108">
        <v>-39178000</v>
      </c>
      <c r="J2476" s="108">
        <v>623256000</v>
      </c>
      <c r="K2476" s="108">
        <v>1566871000</v>
      </c>
      <c r="L2476" s="108">
        <v>1465215000</v>
      </c>
      <c r="M2476" s="108">
        <v>607187000</v>
      </c>
      <c r="N2476" s="107"/>
      <c r="O2476" s="108">
        <v>301629000</v>
      </c>
      <c r="P2476" s="108">
        <v>42994000</v>
      </c>
      <c r="Q2476" s="108">
        <v>-1302841000</v>
      </c>
      <c r="R2476" s="108">
        <v>4373721000</v>
      </c>
      <c r="S2476" s="108">
        <v>3070880000</v>
      </c>
      <c r="T2476" s="108">
        <v>132620000</v>
      </c>
      <c r="U2476" s="201">
        <v>71156000</v>
      </c>
      <c r="V2476" s="108">
        <v>277626000</v>
      </c>
      <c r="W2476" s="108">
        <v>-414117000</v>
      </c>
      <c r="X2476" s="32">
        <v>45252</v>
      </c>
      <c r="Y2476" s="10" t="s">
        <v>60</v>
      </c>
    </row>
    <row r="2477" spans="1:25" ht="14.4">
      <c r="A2477" s="95">
        <v>2023</v>
      </c>
      <c r="B2477" s="86" t="s">
        <v>121</v>
      </c>
      <c r="C2477" s="95" t="s">
        <v>54</v>
      </c>
      <c r="D2477" s="95" t="s">
        <v>21</v>
      </c>
      <c r="E2477" s="101" t="s">
        <v>52</v>
      </c>
      <c r="F2477" s="99">
        <v>99058</v>
      </c>
      <c r="G2477" s="95" t="s">
        <v>20</v>
      </c>
      <c r="H2477" s="109">
        <v>20041285</v>
      </c>
      <c r="I2477" s="109"/>
      <c r="J2477" s="109">
        <v>19690917</v>
      </c>
      <c r="K2477" s="109">
        <v>5241906</v>
      </c>
      <c r="L2477" s="109">
        <v>174175059</v>
      </c>
      <c r="M2477" s="109">
        <v>15484939</v>
      </c>
      <c r="N2477" s="107"/>
      <c r="O2477" s="108">
        <v>18279420</v>
      </c>
      <c r="P2477" s="109">
        <v>2044077</v>
      </c>
      <c r="Q2477" s="109">
        <v>-19467971</v>
      </c>
      <c r="R2477" s="109">
        <v>83481865</v>
      </c>
      <c r="S2477" s="109">
        <v>64013894</v>
      </c>
      <c r="T2477" s="109">
        <v>2041703</v>
      </c>
      <c r="U2477" s="198">
        <v>5984008</v>
      </c>
      <c r="V2477" s="109">
        <v>10126215</v>
      </c>
      <c r="W2477" s="169">
        <v>1778228</v>
      </c>
      <c r="X2477" s="39">
        <v>45225</v>
      </c>
      <c r="Y2477" s="10" t="s">
        <v>60</v>
      </c>
    </row>
    <row r="2478" spans="1:25" ht="14.4">
      <c r="A2478" s="137">
        <v>2023</v>
      </c>
      <c r="B2478" s="141" t="s">
        <v>568</v>
      </c>
      <c r="C2478" s="137" t="s">
        <v>190</v>
      </c>
      <c r="D2478" s="137" t="s">
        <v>21</v>
      </c>
      <c r="E2478" s="137" t="s">
        <v>52</v>
      </c>
      <c r="F2478" s="87" t="s">
        <v>567</v>
      </c>
      <c r="G2478" s="137" t="s">
        <v>20</v>
      </c>
      <c r="H2478" s="138">
        <v>135310783</v>
      </c>
      <c r="I2478" s="138"/>
      <c r="J2478" s="138">
        <v>653164085</v>
      </c>
      <c r="K2478" s="138">
        <v>750568189</v>
      </c>
      <c r="L2478" s="138">
        <v>966138282</v>
      </c>
      <c r="M2478" s="138">
        <v>797964113</v>
      </c>
      <c r="N2478" s="138">
        <v>372416166</v>
      </c>
      <c r="O2478" s="138"/>
      <c r="P2478" s="138">
        <v>169894435</v>
      </c>
      <c r="Q2478" s="138">
        <v>-393568000</v>
      </c>
      <c r="R2478" s="138">
        <v>1786726458</v>
      </c>
      <c r="S2478" s="138">
        <v>1393158458</v>
      </c>
      <c r="T2478" s="138">
        <v>62176934</v>
      </c>
      <c r="U2478" s="201">
        <v>124661230</v>
      </c>
      <c r="V2478" s="138">
        <v>392127242</v>
      </c>
      <c r="W2478" s="108">
        <v>-739221305</v>
      </c>
      <c r="X2478" s="126">
        <v>45337</v>
      </c>
      <c r="Y2478" s="132" t="s">
        <v>115</v>
      </c>
    </row>
    <row r="2479" spans="1:25" ht="14.4">
      <c r="A2479" s="70">
        <v>2023</v>
      </c>
      <c r="B2479" s="71" t="s">
        <v>1659</v>
      </c>
      <c r="C2479" s="70" t="s">
        <v>55</v>
      </c>
      <c r="D2479" s="70" t="s">
        <v>21</v>
      </c>
      <c r="E2479" s="72" t="s">
        <v>52</v>
      </c>
      <c r="F2479" s="73" t="s">
        <v>57</v>
      </c>
      <c r="G2479" s="70" t="s">
        <v>20</v>
      </c>
      <c r="H2479" s="108">
        <v>346253000</v>
      </c>
      <c r="I2479" s="108">
        <v>-190907000</v>
      </c>
      <c r="J2479" s="108">
        <v>3098918000</v>
      </c>
      <c r="K2479" s="108">
        <v>2880521000</v>
      </c>
      <c r="L2479" s="108">
        <v>4441408000</v>
      </c>
      <c r="M2479" s="108">
        <v>3296549000</v>
      </c>
      <c r="N2479" s="107"/>
      <c r="O2479" s="67">
        <v>955524000</v>
      </c>
      <c r="P2479" s="108">
        <v>636033000</v>
      </c>
      <c r="Q2479" s="108">
        <v>-1566246000</v>
      </c>
      <c r="R2479" s="108">
        <v>12160295031.055897</v>
      </c>
      <c r="S2479" s="108">
        <v>10594049031.055897</v>
      </c>
      <c r="T2479" s="108">
        <v>319563000</v>
      </c>
      <c r="U2479" s="201"/>
      <c r="V2479" s="108">
        <v>136237000</v>
      </c>
      <c r="W2479" s="108">
        <v>-1674686000</v>
      </c>
      <c r="X2479" s="32">
        <v>45348</v>
      </c>
      <c r="Y2479" s="10" t="s">
        <v>60</v>
      </c>
    </row>
    <row r="2480" spans="1:25" ht="14.4">
      <c r="A2480" s="137">
        <v>2023</v>
      </c>
      <c r="B2480" s="141" t="s">
        <v>566</v>
      </c>
      <c r="C2480" s="137" t="s">
        <v>190</v>
      </c>
      <c r="D2480" s="137" t="s">
        <v>21</v>
      </c>
      <c r="E2480" s="76" t="s">
        <v>52</v>
      </c>
      <c r="F2480" s="87" t="s">
        <v>565</v>
      </c>
      <c r="G2480" s="137" t="s">
        <v>20</v>
      </c>
      <c r="H2480" s="138">
        <v>104750314</v>
      </c>
      <c r="I2480" s="138">
        <v>-478630</v>
      </c>
      <c r="J2480" s="138">
        <v>128007940</v>
      </c>
      <c r="K2480" s="138">
        <v>1060000</v>
      </c>
      <c r="L2480" s="138">
        <v>187499993</v>
      </c>
      <c r="M2480" s="138">
        <v>141214557</v>
      </c>
      <c r="N2480" s="138">
        <v>109119204</v>
      </c>
      <c r="O2480" s="138"/>
      <c r="P2480" s="138">
        <v>32797703</v>
      </c>
      <c r="Q2480" s="138">
        <v>-103044281</v>
      </c>
      <c r="R2480" s="138">
        <v>396676478</v>
      </c>
      <c r="S2480" s="138">
        <v>293632197</v>
      </c>
      <c r="T2480" s="138">
        <v>12109632</v>
      </c>
      <c r="U2480" s="201">
        <v>61228861</v>
      </c>
      <c r="V2480" s="138">
        <v>67175199</v>
      </c>
      <c r="W2480" s="108">
        <v>16220341</v>
      </c>
      <c r="X2480" s="126">
        <v>45349</v>
      </c>
      <c r="Y2480" s="132" t="s">
        <v>60</v>
      </c>
    </row>
    <row r="2481" spans="1:25" ht="14.4">
      <c r="A2481" s="70">
        <v>2023</v>
      </c>
      <c r="B2481" s="71" t="s">
        <v>23</v>
      </c>
      <c r="C2481" s="70" t="s">
        <v>54</v>
      </c>
      <c r="D2481" s="70" t="s">
        <v>21</v>
      </c>
      <c r="E2481" s="72" t="s">
        <v>52</v>
      </c>
      <c r="F2481" s="73">
        <v>99059</v>
      </c>
      <c r="G2481" s="70" t="s">
        <v>20</v>
      </c>
      <c r="H2481" s="108">
        <v>4712060</v>
      </c>
      <c r="I2481" s="108"/>
      <c r="J2481" s="108">
        <v>21071770</v>
      </c>
      <c r="K2481" s="108">
        <v>1728005</v>
      </c>
      <c r="L2481" s="108">
        <v>39492588</v>
      </c>
      <c r="M2481" s="108">
        <v>21564147</v>
      </c>
      <c r="N2481" s="67">
        <v>18738428</v>
      </c>
      <c r="O2481" s="108"/>
      <c r="P2481" s="108">
        <v>1464080</v>
      </c>
      <c r="Q2481" s="108">
        <v>-14243087</v>
      </c>
      <c r="R2481" s="108">
        <v>61076702.401372224</v>
      </c>
      <c r="S2481" s="108">
        <v>46833615.401372224</v>
      </c>
      <c r="T2481" s="108">
        <v>2024793</v>
      </c>
      <c r="U2481" s="201">
        <v>2948332</v>
      </c>
      <c r="V2481" s="108">
        <v>4421872</v>
      </c>
      <c r="W2481" s="108">
        <v>-2006198</v>
      </c>
      <c r="X2481" s="34">
        <v>45289</v>
      </c>
      <c r="Y2481" s="10" t="s">
        <v>60</v>
      </c>
    </row>
    <row r="2482" spans="1:25" ht="14.4">
      <c r="A2482" s="137">
        <v>2023</v>
      </c>
      <c r="B2482" s="141" t="s">
        <v>120</v>
      </c>
      <c r="C2482" s="137" t="s">
        <v>54</v>
      </c>
      <c r="D2482" s="137" t="s">
        <v>21</v>
      </c>
      <c r="E2482" s="137" t="s">
        <v>52</v>
      </c>
      <c r="F2482" s="87">
        <v>99060</v>
      </c>
      <c r="G2482" s="137" t="s">
        <v>20</v>
      </c>
      <c r="H2482" s="138">
        <v>57188601</v>
      </c>
      <c r="I2482" s="138">
        <v>-4038655</v>
      </c>
      <c r="J2482" s="138">
        <v>265700905</v>
      </c>
      <c r="K2482" s="138">
        <v>82847493</v>
      </c>
      <c r="L2482" s="138">
        <v>298547390</v>
      </c>
      <c r="M2482" s="138">
        <v>278638437</v>
      </c>
      <c r="N2482" s="139"/>
      <c r="O2482" s="138">
        <v>53793908</v>
      </c>
      <c r="P2482" s="138">
        <v>11222303</v>
      </c>
      <c r="Q2482" s="138">
        <v>-556056390</v>
      </c>
      <c r="R2482" s="138">
        <v>1578798675</v>
      </c>
      <c r="S2482" s="138">
        <v>1022742285</v>
      </c>
      <c r="T2482" s="138">
        <v>54410377</v>
      </c>
      <c r="U2482" s="201">
        <v>66143965</v>
      </c>
      <c r="V2482" s="138">
        <v>270396069</v>
      </c>
      <c r="W2482" s="108">
        <v>-625101383</v>
      </c>
      <c r="X2482" s="140">
        <v>45378</v>
      </c>
      <c r="Y2482" s="132" t="s">
        <v>60</v>
      </c>
    </row>
    <row r="2483" spans="1:25" ht="14.4">
      <c r="A2483" s="70">
        <v>2023</v>
      </c>
      <c r="B2483" s="71" t="s">
        <v>564</v>
      </c>
      <c r="C2483" s="70" t="s">
        <v>190</v>
      </c>
      <c r="D2483" s="70" t="s">
        <v>21</v>
      </c>
      <c r="E2483" s="72" t="s">
        <v>134</v>
      </c>
      <c r="F2483" s="73" t="s">
        <v>563</v>
      </c>
      <c r="G2483" s="70" t="s">
        <v>20</v>
      </c>
      <c r="H2483" s="108">
        <v>77270933</v>
      </c>
      <c r="I2483" s="108">
        <v>-4000000</v>
      </c>
      <c r="J2483" s="108">
        <v>375882960</v>
      </c>
      <c r="K2483" s="108">
        <v>87616969</v>
      </c>
      <c r="L2483" s="108">
        <v>453127933</v>
      </c>
      <c r="M2483" s="108">
        <v>413505641</v>
      </c>
      <c r="N2483" s="67"/>
      <c r="O2483" s="67">
        <v>132801621</v>
      </c>
      <c r="P2483" s="108">
        <v>25769886</v>
      </c>
      <c r="Q2483" s="108">
        <v>-256235930</v>
      </c>
      <c r="R2483" s="108">
        <v>1177378071.5443146</v>
      </c>
      <c r="S2483" s="108">
        <v>921142141.54431462</v>
      </c>
      <c r="T2483" s="108">
        <v>39740008</v>
      </c>
      <c r="U2483" s="201">
        <v>-7231.844462056667</v>
      </c>
      <c r="V2483" s="108">
        <v>88912563.155537948</v>
      </c>
      <c r="W2483" s="108">
        <v>-208533211</v>
      </c>
      <c r="X2483" s="34">
        <v>45351</v>
      </c>
      <c r="Y2483" s="10" t="s">
        <v>60</v>
      </c>
    </row>
    <row r="2484" spans="1:25" ht="14.4">
      <c r="A2484" s="70">
        <v>2023</v>
      </c>
      <c r="B2484" s="71" t="s">
        <v>562</v>
      </c>
      <c r="C2484" s="70" t="s">
        <v>190</v>
      </c>
      <c r="D2484" s="70" t="s">
        <v>21</v>
      </c>
      <c r="E2484" s="78" t="s">
        <v>78</v>
      </c>
      <c r="F2484" s="73" t="s">
        <v>561</v>
      </c>
      <c r="G2484" s="70" t="s">
        <v>20</v>
      </c>
      <c r="H2484" s="108">
        <v>9719265</v>
      </c>
      <c r="I2484" s="108">
        <v>-2124896</v>
      </c>
      <c r="J2484" s="108">
        <v>38922385</v>
      </c>
      <c r="K2484" s="108">
        <v>19776367</v>
      </c>
      <c r="L2484" s="108">
        <v>53733272</v>
      </c>
      <c r="M2484" s="108">
        <v>47842833</v>
      </c>
      <c r="N2484" s="108"/>
      <c r="O2484" s="67">
        <v>17661662</v>
      </c>
      <c r="P2484" s="108">
        <v>4178636</v>
      </c>
      <c r="Q2484" s="108">
        <v>-30439343</v>
      </c>
      <c r="R2484" s="108">
        <v>134732760.877193</v>
      </c>
      <c r="S2484" s="108">
        <v>104293417.877193</v>
      </c>
      <c r="T2484" s="108">
        <v>4608821</v>
      </c>
      <c r="U2484" s="201">
        <v>-1142.1921933822073</v>
      </c>
      <c r="V2484" s="108">
        <v>121509.80780661778</v>
      </c>
      <c r="W2484" s="108">
        <v>-10288411</v>
      </c>
      <c r="X2484" s="13">
        <v>45287</v>
      </c>
      <c r="Y2484" s="10" t="s">
        <v>60</v>
      </c>
    </row>
    <row r="2485" spans="1:25" ht="14.4">
      <c r="A2485" s="147">
        <v>2023</v>
      </c>
      <c r="B2485" s="137" t="s">
        <v>560</v>
      </c>
      <c r="C2485" s="137" t="s">
        <v>190</v>
      </c>
      <c r="D2485" s="137" t="s">
        <v>21</v>
      </c>
      <c r="E2485" s="137" t="s">
        <v>182</v>
      </c>
      <c r="F2485" s="137" t="s">
        <v>559</v>
      </c>
      <c r="G2485" s="137" t="s">
        <v>20</v>
      </c>
      <c r="H2485" s="138">
        <v>29005731</v>
      </c>
      <c r="I2485" s="142">
        <v>-1346323</v>
      </c>
      <c r="J2485" s="142">
        <v>166487213</v>
      </c>
      <c r="K2485" s="138">
        <v>60197717</v>
      </c>
      <c r="L2485" s="138">
        <v>195960052</v>
      </c>
      <c r="M2485" s="142">
        <v>186244278</v>
      </c>
      <c r="N2485" s="139"/>
      <c r="O2485" s="142">
        <v>71823783</v>
      </c>
      <c r="P2485" s="142">
        <v>13053284</v>
      </c>
      <c r="Q2485" s="138">
        <v>-88018766</v>
      </c>
      <c r="R2485" s="138">
        <v>388267113</v>
      </c>
      <c r="S2485" s="138">
        <v>300248347</v>
      </c>
      <c r="T2485" s="138">
        <v>15563422</v>
      </c>
      <c r="U2485" s="201"/>
      <c r="V2485" s="142">
        <v>23016187</v>
      </c>
      <c r="W2485" s="67">
        <v>-58847552</v>
      </c>
      <c r="X2485" s="140">
        <v>45380</v>
      </c>
      <c r="Y2485" s="132" t="s">
        <v>60</v>
      </c>
    </row>
    <row r="2486" spans="1:25" ht="14.4">
      <c r="A2486" s="70">
        <v>2023</v>
      </c>
      <c r="B2486" s="71" t="s">
        <v>558</v>
      </c>
      <c r="C2486" s="70" t="s">
        <v>190</v>
      </c>
      <c r="D2486" s="70" t="s">
        <v>21</v>
      </c>
      <c r="E2486" s="72" t="s">
        <v>182</v>
      </c>
      <c r="F2486" s="73" t="s">
        <v>557</v>
      </c>
      <c r="G2486" s="70" t="s">
        <v>20</v>
      </c>
      <c r="H2486" s="108">
        <v>78018264</v>
      </c>
      <c r="I2486" s="108"/>
      <c r="J2486" s="108">
        <v>326435084</v>
      </c>
      <c r="K2486" s="108">
        <v>235672911</v>
      </c>
      <c r="L2486" s="108">
        <v>371992594</v>
      </c>
      <c r="M2486" s="108">
        <v>345729896</v>
      </c>
      <c r="N2486" s="108"/>
      <c r="O2486" s="67">
        <v>148076502</v>
      </c>
      <c r="P2486" s="108">
        <v>44941769</v>
      </c>
      <c r="Q2486" s="108">
        <v>-183707465</v>
      </c>
      <c r="R2486" s="108">
        <v>830223589</v>
      </c>
      <c r="S2486" s="108">
        <v>646516124</v>
      </c>
      <c r="T2486" s="108">
        <v>31128051</v>
      </c>
      <c r="U2486" s="201">
        <v>-7479.9284723598175</v>
      </c>
      <c r="V2486" s="108">
        <v>43385458.071527638</v>
      </c>
      <c r="W2486" s="108">
        <v>-124263611</v>
      </c>
      <c r="X2486" s="32">
        <v>45260</v>
      </c>
      <c r="Y2486" s="10" t="s">
        <v>60</v>
      </c>
    </row>
    <row r="2487" spans="1:25" ht="14.4">
      <c r="A2487" s="70">
        <v>2023</v>
      </c>
      <c r="B2487" s="71" t="s">
        <v>2193</v>
      </c>
      <c r="C2487" s="70" t="s">
        <v>5582</v>
      </c>
      <c r="D2487" s="70" t="s">
        <v>21</v>
      </c>
      <c r="E2487" s="78" t="s">
        <v>71</v>
      </c>
      <c r="F2487" s="72" t="s">
        <v>5591</v>
      </c>
      <c r="G2487" s="70" t="s">
        <v>20</v>
      </c>
      <c r="H2487" s="108">
        <v>7629198</v>
      </c>
      <c r="I2487" s="108">
        <v>-1503517</v>
      </c>
      <c r="J2487" s="108">
        <v>18325827</v>
      </c>
      <c r="K2487" s="108">
        <v>10469653</v>
      </c>
      <c r="L2487" s="108">
        <v>30826757</v>
      </c>
      <c r="M2487" s="108">
        <v>20464580</v>
      </c>
      <c r="N2487" s="67"/>
      <c r="O2487" s="108">
        <v>10197981</v>
      </c>
      <c r="P2487" s="108">
        <v>2339860</v>
      </c>
      <c r="Q2487" s="108">
        <v>-1977151</v>
      </c>
      <c r="R2487" s="108">
        <v>8478349</v>
      </c>
      <c r="S2487" s="108">
        <v>6501198</v>
      </c>
      <c r="T2487" s="108">
        <v>319549</v>
      </c>
      <c r="U2487" s="201">
        <v>237092</v>
      </c>
      <c r="V2487" s="108">
        <v>2013942</v>
      </c>
      <c r="W2487" s="108">
        <v>6667023</v>
      </c>
      <c r="X2487" s="13">
        <v>45212</v>
      </c>
      <c r="Y2487" s="10" t="s">
        <v>60</v>
      </c>
    </row>
    <row r="2488" spans="1:25" ht="14.4">
      <c r="A2488" s="95">
        <v>2023</v>
      </c>
      <c r="B2488" s="95" t="s">
        <v>5140</v>
      </c>
      <c r="C2488" s="95" t="s">
        <v>190</v>
      </c>
      <c r="D2488" s="95" t="s">
        <v>21</v>
      </c>
      <c r="E2488" s="96" t="s">
        <v>182</v>
      </c>
      <c r="F2488" s="96" t="s">
        <v>5713</v>
      </c>
      <c r="G2488" s="95" t="s">
        <v>20</v>
      </c>
      <c r="H2488" s="110">
        <v>902566</v>
      </c>
      <c r="I2488" s="116"/>
      <c r="J2488" s="110">
        <v>2300018</v>
      </c>
      <c r="K2488" s="110">
        <v>2705971</v>
      </c>
      <c r="L2488" s="110">
        <v>3817788</v>
      </c>
      <c r="M2488" s="110">
        <v>3192767</v>
      </c>
      <c r="N2488" s="107"/>
      <c r="O2488" s="67">
        <v>1936978</v>
      </c>
      <c r="P2488" s="110">
        <v>211140</v>
      </c>
      <c r="Q2488" s="110">
        <v>-1532255</v>
      </c>
      <c r="R2488" s="110">
        <v>6573898</v>
      </c>
      <c r="S2488" s="110">
        <v>5041643</v>
      </c>
      <c r="T2488" s="110">
        <v>203299</v>
      </c>
      <c r="U2488" s="198"/>
      <c r="V2488" s="109"/>
      <c r="W2488" s="110">
        <v>-90065</v>
      </c>
      <c r="X2488" s="32">
        <v>45264</v>
      </c>
      <c r="Y2488" s="10" t="s">
        <v>60</v>
      </c>
    </row>
    <row r="2489" spans="1:25" ht="14.4">
      <c r="A2489" s="70">
        <v>2023</v>
      </c>
      <c r="B2489" s="71" t="s">
        <v>44</v>
      </c>
      <c r="C2489" s="70" t="s">
        <v>55</v>
      </c>
      <c r="D2489" s="70" t="s">
        <v>21</v>
      </c>
      <c r="E2489" s="72" t="s">
        <v>49</v>
      </c>
      <c r="F2489" s="73" t="s">
        <v>57</v>
      </c>
      <c r="G2489" s="70" t="s">
        <v>20</v>
      </c>
      <c r="H2489" s="108">
        <v>41733900</v>
      </c>
      <c r="I2489" s="108">
        <v>-1391901</v>
      </c>
      <c r="J2489" s="108">
        <v>68060625</v>
      </c>
      <c r="K2489" s="108">
        <v>35646307</v>
      </c>
      <c r="L2489" s="108">
        <v>146715643</v>
      </c>
      <c r="M2489" s="108">
        <v>72663231</v>
      </c>
      <c r="N2489" s="108">
        <v>1393</v>
      </c>
      <c r="O2489" s="108">
        <v>64847128</v>
      </c>
      <c r="P2489" s="108">
        <v>6846944</v>
      </c>
      <c r="Q2489" s="108">
        <v>-75524855</v>
      </c>
      <c r="R2489" s="108">
        <v>283815123</v>
      </c>
      <c r="S2489" s="108">
        <v>208290268</v>
      </c>
      <c r="T2489" s="108">
        <v>9998898</v>
      </c>
      <c r="U2489" s="201">
        <v>27934276</v>
      </c>
      <c r="V2489" s="108">
        <v>25494860</v>
      </c>
      <c r="W2489" s="108">
        <v>-5821299</v>
      </c>
      <c r="X2489" s="34">
        <v>45327</v>
      </c>
      <c r="Y2489" s="10" t="s">
        <v>60</v>
      </c>
    </row>
    <row r="2490" spans="1:25" ht="14.4">
      <c r="A2490" s="70">
        <v>2023</v>
      </c>
      <c r="B2490" s="71" t="s">
        <v>556</v>
      </c>
      <c r="C2490" s="70" t="s">
        <v>190</v>
      </c>
      <c r="D2490" s="70" t="s">
        <v>21</v>
      </c>
      <c r="E2490" s="78" t="s">
        <v>49</v>
      </c>
      <c r="F2490" s="73" t="s">
        <v>555</v>
      </c>
      <c r="G2490" s="70" t="s">
        <v>20</v>
      </c>
      <c r="H2490" s="108">
        <v>11990671</v>
      </c>
      <c r="I2490" s="108">
        <v>-2000000</v>
      </c>
      <c r="J2490" s="108">
        <v>14546930</v>
      </c>
      <c r="K2490" s="108">
        <v>16477</v>
      </c>
      <c r="L2490" s="108">
        <v>27721860</v>
      </c>
      <c r="M2490" s="108">
        <v>18949076</v>
      </c>
      <c r="N2490" s="108"/>
      <c r="O2490" s="108">
        <v>16788247</v>
      </c>
      <c r="P2490" s="108">
        <v>1867491</v>
      </c>
      <c r="Q2490" s="108">
        <v>-9776678</v>
      </c>
      <c r="R2490" s="108">
        <v>40279416</v>
      </c>
      <c r="S2490" s="108">
        <v>30502738</v>
      </c>
      <c r="T2490" s="108">
        <v>1502589</v>
      </c>
      <c r="U2490" s="201">
        <v>-264</v>
      </c>
      <c r="V2490" s="108">
        <v>364326</v>
      </c>
      <c r="W2490" s="108">
        <v>12111018</v>
      </c>
      <c r="X2490" s="39">
        <v>45351</v>
      </c>
      <c r="Y2490" s="10" t="s">
        <v>60</v>
      </c>
    </row>
    <row r="2491" spans="1:25" ht="14.4">
      <c r="A2491" s="95">
        <v>2023</v>
      </c>
      <c r="B2491" s="86" t="s">
        <v>554</v>
      </c>
      <c r="C2491" s="95" t="s">
        <v>190</v>
      </c>
      <c r="D2491" s="95" t="s">
        <v>21</v>
      </c>
      <c r="E2491" s="96" t="s">
        <v>49</v>
      </c>
      <c r="F2491" s="99" t="s">
        <v>553</v>
      </c>
      <c r="G2491" s="95" t="s">
        <v>20</v>
      </c>
      <c r="H2491" s="110">
        <v>9516391</v>
      </c>
      <c r="I2491" s="110">
        <v>-2838287</v>
      </c>
      <c r="J2491" s="110">
        <v>52744161</v>
      </c>
      <c r="K2491" s="110">
        <v>106416966</v>
      </c>
      <c r="L2491" s="109">
        <v>82441765</v>
      </c>
      <c r="M2491" s="110">
        <v>62419956</v>
      </c>
      <c r="N2491" s="109"/>
      <c r="O2491" s="109">
        <v>20120230</v>
      </c>
      <c r="P2491" s="110">
        <v>7313063</v>
      </c>
      <c r="Q2491" s="109">
        <v>-34533072</v>
      </c>
      <c r="R2491" s="109">
        <v>152003701.5789474</v>
      </c>
      <c r="S2491" s="109">
        <v>117470629.5789474</v>
      </c>
      <c r="T2491" s="109">
        <v>5213327</v>
      </c>
      <c r="U2491" s="198">
        <v>-1266.6532593619972</v>
      </c>
      <c r="V2491" s="109">
        <v>134750.34674063799</v>
      </c>
      <c r="W2491" s="110">
        <v>-13642641</v>
      </c>
      <c r="X2491" s="32">
        <v>45351</v>
      </c>
      <c r="Y2491" s="10" t="s">
        <v>115</v>
      </c>
    </row>
    <row r="2492" spans="1:25" ht="14.4">
      <c r="A2492" s="70">
        <v>2023</v>
      </c>
      <c r="B2492" s="70" t="s">
        <v>1758</v>
      </c>
      <c r="C2492" s="70" t="s">
        <v>53</v>
      </c>
      <c r="D2492" s="70" t="s">
        <v>21</v>
      </c>
      <c r="E2492" s="78" t="s">
        <v>118</v>
      </c>
      <c r="F2492" s="73">
        <v>65000</v>
      </c>
      <c r="G2492" s="70" t="s">
        <v>20</v>
      </c>
      <c r="H2492" s="108">
        <v>129954653</v>
      </c>
      <c r="I2492" s="108">
        <v>-184353</v>
      </c>
      <c r="J2492" s="108">
        <v>204122692</v>
      </c>
      <c r="K2492" s="108">
        <v>192757157</v>
      </c>
      <c r="L2492" s="108">
        <v>379824232</v>
      </c>
      <c r="M2492" s="108">
        <v>220986287</v>
      </c>
      <c r="N2492" s="107"/>
      <c r="O2492" s="67">
        <v>134042867</v>
      </c>
      <c r="P2492" s="108">
        <v>29333035</v>
      </c>
      <c r="Q2492" s="108">
        <v>-519633906</v>
      </c>
      <c r="R2492" s="108">
        <v>1565952358</v>
      </c>
      <c r="S2492" s="108">
        <v>1046318452</v>
      </c>
      <c r="T2492" s="108">
        <v>51381144</v>
      </c>
      <c r="U2492" s="201">
        <v>35328118</v>
      </c>
      <c r="V2492" s="108">
        <v>33106372</v>
      </c>
      <c r="W2492" s="108">
        <v>-216955069</v>
      </c>
      <c r="X2492" s="13">
        <v>45287</v>
      </c>
      <c r="Y2492" s="10" t="s">
        <v>60</v>
      </c>
    </row>
    <row r="2493" spans="1:25" ht="14.4">
      <c r="A2493" s="137">
        <v>2023</v>
      </c>
      <c r="B2493" s="141" t="s">
        <v>552</v>
      </c>
      <c r="C2493" s="137" t="s">
        <v>190</v>
      </c>
      <c r="D2493" s="137" t="s">
        <v>21</v>
      </c>
      <c r="E2493" s="137" t="s">
        <v>118</v>
      </c>
      <c r="F2493" s="87" t="s">
        <v>551</v>
      </c>
      <c r="G2493" s="137" t="s">
        <v>20</v>
      </c>
      <c r="H2493" s="138">
        <v>125175416</v>
      </c>
      <c r="I2493" s="138">
        <v>-18000000</v>
      </c>
      <c r="J2493" s="138">
        <v>998839628</v>
      </c>
      <c r="K2493" s="138">
        <v>405773396</v>
      </c>
      <c r="L2493" s="138">
        <v>1223141045</v>
      </c>
      <c r="M2493" s="138">
        <v>1135322551</v>
      </c>
      <c r="N2493" s="138"/>
      <c r="O2493" s="138">
        <v>499336216</v>
      </c>
      <c r="P2493" s="138">
        <v>228790232</v>
      </c>
      <c r="Q2493" s="138">
        <v>-623475646</v>
      </c>
      <c r="R2493" s="138">
        <v>2827693445.659802</v>
      </c>
      <c r="S2493" s="138">
        <v>2204217799.659802</v>
      </c>
      <c r="T2493" s="138">
        <v>97319570</v>
      </c>
      <c r="U2493" s="201">
        <v>63350.621953635826</v>
      </c>
      <c r="V2493" s="138">
        <v>131156345.62195364</v>
      </c>
      <c r="W2493" s="108">
        <v>-502318259</v>
      </c>
      <c r="X2493" s="140">
        <v>45266</v>
      </c>
      <c r="Y2493" s="132" t="s">
        <v>60</v>
      </c>
    </row>
    <row r="2494" spans="1:25" ht="14.4">
      <c r="A2494" s="137">
        <v>2023</v>
      </c>
      <c r="B2494" s="141" t="s">
        <v>1658</v>
      </c>
      <c r="C2494" s="137" t="s">
        <v>55</v>
      </c>
      <c r="D2494" s="137" t="s">
        <v>21</v>
      </c>
      <c r="E2494" s="137" t="s">
        <v>118</v>
      </c>
      <c r="F2494" s="87" t="s">
        <v>57</v>
      </c>
      <c r="G2494" s="137" t="s">
        <v>20</v>
      </c>
      <c r="H2494" s="138">
        <v>1391163000</v>
      </c>
      <c r="I2494" s="138">
        <v>-326861000</v>
      </c>
      <c r="J2494" s="138">
        <v>3493640000</v>
      </c>
      <c r="K2494" s="138">
        <v>1089118000</v>
      </c>
      <c r="L2494" s="138">
        <v>6004142000</v>
      </c>
      <c r="M2494" s="138">
        <v>4011189000</v>
      </c>
      <c r="N2494" s="138">
        <v>324642000</v>
      </c>
      <c r="O2494" s="138">
        <v>1978936000</v>
      </c>
      <c r="P2494" s="138">
        <v>601890000</v>
      </c>
      <c r="Q2494" s="138">
        <v>-1938432000</v>
      </c>
      <c r="R2494" s="138">
        <v>13027096774</v>
      </c>
      <c r="S2494" s="138">
        <v>11088664774</v>
      </c>
      <c r="T2494" s="138">
        <v>468411000</v>
      </c>
      <c r="U2494" s="201"/>
      <c r="V2494" s="138"/>
      <c r="W2494" s="108">
        <v>678271000</v>
      </c>
      <c r="X2494" s="140">
        <v>45350</v>
      </c>
      <c r="Y2494" s="132" t="s">
        <v>60</v>
      </c>
    </row>
    <row r="2495" spans="1:25" ht="14.4">
      <c r="A2495" s="95">
        <v>2023</v>
      </c>
      <c r="B2495" s="86" t="s">
        <v>550</v>
      </c>
      <c r="C2495" s="95" t="s">
        <v>190</v>
      </c>
      <c r="D2495" s="95" t="s">
        <v>21</v>
      </c>
      <c r="E2495" s="101" t="s">
        <v>118</v>
      </c>
      <c r="F2495" s="99" t="s">
        <v>549</v>
      </c>
      <c r="G2495" s="95" t="s">
        <v>20</v>
      </c>
      <c r="H2495" s="109">
        <v>62085115</v>
      </c>
      <c r="I2495" s="110">
        <v>-8246146</v>
      </c>
      <c r="J2495" s="110">
        <v>375545337</v>
      </c>
      <c r="K2495" s="110">
        <v>5841197</v>
      </c>
      <c r="L2495" s="109">
        <v>594905698</v>
      </c>
      <c r="M2495" s="110">
        <v>402226225</v>
      </c>
      <c r="N2495" s="109"/>
      <c r="O2495" s="109">
        <v>200689205</v>
      </c>
      <c r="P2495" s="110">
        <v>85195171</v>
      </c>
      <c r="Q2495" s="109">
        <v>-253084921</v>
      </c>
      <c r="R2495" s="109">
        <v>976177835.61403513</v>
      </c>
      <c r="S2495" s="109">
        <v>723092914.61403513</v>
      </c>
      <c r="T2495" s="109">
        <v>36176991</v>
      </c>
      <c r="U2495" s="198">
        <v>-4551.2054685952044</v>
      </c>
      <c r="V2495" s="109">
        <v>23405806.794531405</v>
      </c>
      <c r="W2495" s="110">
        <v>-144147190</v>
      </c>
      <c r="X2495" s="32">
        <v>45295</v>
      </c>
      <c r="Y2495" s="10" t="s">
        <v>60</v>
      </c>
    </row>
    <row r="2496" spans="1:25" ht="14.4">
      <c r="A2496" s="70">
        <v>2023</v>
      </c>
      <c r="B2496" s="71" t="s">
        <v>119</v>
      </c>
      <c r="C2496" s="70" t="s">
        <v>54</v>
      </c>
      <c r="D2496" s="70" t="s">
        <v>21</v>
      </c>
      <c r="E2496" s="72" t="s">
        <v>118</v>
      </c>
      <c r="F2496" s="73">
        <v>99061</v>
      </c>
      <c r="G2496" s="70" t="s">
        <v>20</v>
      </c>
      <c r="H2496" s="108">
        <v>15341201</v>
      </c>
      <c r="I2496" s="108"/>
      <c r="J2496" s="108">
        <v>24898570</v>
      </c>
      <c r="K2496" s="108">
        <v>352054055</v>
      </c>
      <c r="L2496" s="108">
        <v>655259213</v>
      </c>
      <c r="M2496" s="108">
        <v>3830544</v>
      </c>
      <c r="N2496" s="107"/>
      <c r="O2496" s="67">
        <v>23119</v>
      </c>
      <c r="P2496" s="108">
        <v>6589135</v>
      </c>
      <c r="Q2496" s="108">
        <v>-12958388</v>
      </c>
      <c r="R2496" s="108">
        <v>87167575</v>
      </c>
      <c r="S2496" s="108">
        <v>74209187</v>
      </c>
      <c r="T2496" s="108">
        <v>3456305</v>
      </c>
      <c r="U2496" s="201"/>
      <c r="V2496" s="108"/>
      <c r="W2496" s="108">
        <v>-213559080</v>
      </c>
      <c r="X2496" s="32">
        <v>45335</v>
      </c>
      <c r="Y2496" s="10" t="s">
        <v>60</v>
      </c>
    </row>
    <row r="2497" spans="1:25" ht="14.4">
      <c r="A2497" s="70">
        <v>2023</v>
      </c>
      <c r="B2497" s="70" t="s">
        <v>1757</v>
      </c>
      <c r="C2497" s="70" t="s">
        <v>53</v>
      </c>
      <c r="D2497" s="70" t="s">
        <v>21</v>
      </c>
      <c r="E2497" s="78" t="s">
        <v>27</v>
      </c>
      <c r="F2497" s="73">
        <v>65028</v>
      </c>
      <c r="G2497" s="70" t="s">
        <v>20</v>
      </c>
      <c r="H2497" s="108">
        <v>23347871</v>
      </c>
      <c r="I2497" s="108">
        <v>-20860702</v>
      </c>
      <c r="J2497" s="108">
        <v>59018255</v>
      </c>
      <c r="K2497" s="108">
        <v>52142778</v>
      </c>
      <c r="L2497" s="108">
        <v>203559532</v>
      </c>
      <c r="M2497" s="108">
        <v>69690875</v>
      </c>
      <c r="N2497" s="107"/>
      <c r="O2497" s="108">
        <v>25275386</v>
      </c>
      <c r="P2497" s="108">
        <v>13423271</v>
      </c>
      <c r="Q2497" s="108">
        <v>-117887174</v>
      </c>
      <c r="R2497" s="108">
        <v>435083554.0034306</v>
      </c>
      <c r="S2497" s="108">
        <v>317196380.0034306</v>
      </c>
      <c r="T2497" s="108">
        <v>12810829</v>
      </c>
      <c r="U2497" s="201"/>
      <c r="V2497" s="108"/>
      <c r="W2497" s="108">
        <v>-18552818</v>
      </c>
      <c r="X2497" s="32">
        <v>45274</v>
      </c>
      <c r="Y2497" s="10" t="s">
        <v>5444</v>
      </c>
    </row>
    <row r="2498" spans="1:25" ht="14.4">
      <c r="A2498" s="137">
        <v>2023</v>
      </c>
      <c r="B2498" s="141" t="s">
        <v>548</v>
      </c>
      <c r="C2498" s="137" t="s">
        <v>190</v>
      </c>
      <c r="D2498" s="137" t="s">
        <v>21</v>
      </c>
      <c r="E2498" s="76" t="s">
        <v>27</v>
      </c>
      <c r="F2498" s="87" t="s">
        <v>547</v>
      </c>
      <c r="G2498" s="137" t="s">
        <v>20</v>
      </c>
      <c r="H2498" s="138">
        <v>12374524</v>
      </c>
      <c r="I2498" s="138">
        <v>-201859</v>
      </c>
      <c r="J2498" s="138">
        <v>36255544</v>
      </c>
      <c r="K2498" s="138">
        <v>69564394</v>
      </c>
      <c r="L2498" s="138">
        <v>52313989</v>
      </c>
      <c r="M2498" s="138">
        <v>41367169</v>
      </c>
      <c r="N2498" s="142">
        <v>22215977</v>
      </c>
      <c r="O2498" s="138"/>
      <c r="P2498" s="138">
        <v>4814814</v>
      </c>
      <c r="Q2498" s="138">
        <v>-22600999</v>
      </c>
      <c r="R2498" s="138">
        <v>99300088</v>
      </c>
      <c r="S2498" s="138">
        <v>76699089</v>
      </c>
      <c r="T2498" s="138">
        <v>3006589</v>
      </c>
      <c r="U2498" s="201">
        <v>4037221</v>
      </c>
      <c r="V2498" s="138">
        <v>9767979</v>
      </c>
      <c r="W2498" s="108">
        <v>-41139714</v>
      </c>
      <c r="X2498" s="126">
        <v>45268</v>
      </c>
      <c r="Y2498" s="132" t="s">
        <v>60</v>
      </c>
    </row>
    <row r="2499" spans="1:25" ht="14.4">
      <c r="A2499" s="70">
        <v>2023</v>
      </c>
      <c r="B2499" s="70" t="s">
        <v>2194</v>
      </c>
      <c r="C2499" s="70" t="s">
        <v>53</v>
      </c>
      <c r="D2499" s="70" t="s">
        <v>21</v>
      </c>
      <c r="E2499" s="72" t="s">
        <v>65</v>
      </c>
      <c r="F2499" s="73" t="s">
        <v>5425</v>
      </c>
      <c r="G2499" s="70" t="s">
        <v>20</v>
      </c>
      <c r="H2499" s="108">
        <v>62402748</v>
      </c>
      <c r="I2499" s="108">
        <v>-8479454</v>
      </c>
      <c r="J2499" s="108">
        <v>141809373</v>
      </c>
      <c r="K2499" s="108">
        <v>137294812</v>
      </c>
      <c r="L2499" s="108">
        <v>243969797</v>
      </c>
      <c r="M2499" s="108">
        <v>134257224</v>
      </c>
      <c r="N2499" s="107"/>
      <c r="O2499" s="108">
        <v>61568892</v>
      </c>
      <c r="P2499" s="108">
        <v>11408054</v>
      </c>
      <c r="Q2499" s="108">
        <v>-261038890</v>
      </c>
      <c r="R2499" s="108">
        <v>800750144</v>
      </c>
      <c r="S2499" s="108">
        <v>539711254</v>
      </c>
      <c r="T2499" s="108">
        <v>38272703</v>
      </c>
      <c r="U2499" s="201"/>
      <c r="V2499" s="108"/>
      <c r="W2499" s="108">
        <v>-119933236</v>
      </c>
      <c r="X2499" s="32">
        <v>45264</v>
      </c>
      <c r="Y2499" s="30"/>
    </row>
    <row r="2500" spans="1:25" ht="14.4">
      <c r="A2500" s="70">
        <v>2023</v>
      </c>
      <c r="B2500" s="70" t="s">
        <v>1756</v>
      </c>
      <c r="C2500" s="70" t="s">
        <v>53</v>
      </c>
      <c r="D2500" s="70" t="s">
        <v>21</v>
      </c>
      <c r="E2500" s="78" t="s">
        <v>27</v>
      </c>
      <c r="F2500" s="73">
        <v>65070</v>
      </c>
      <c r="G2500" s="70" t="s">
        <v>20</v>
      </c>
      <c r="H2500" s="108">
        <v>52636636</v>
      </c>
      <c r="I2500" s="108">
        <v>-3273000</v>
      </c>
      <c r="J2500" s="108">
        <v>49309070</v>
      </c>
      <c r="K2500" s="108">
        <v>6062563</v>
      </c>
      <c r="L2500" s="108">
        <v>99200752</v>
      </c>
      <c r="M2500" s="108">
        <v>62259171</v>
      </c>
      <c r="N2500" s="67"/>
      <c r="O2500" s="67">
        <v>68411909</v>
      </c>
      <c r="P2500" s="108">
        <v>21177668</v>
      </c>
      <c r="Q2500" s="108">
        <v>-48400717</v>
      </c>
      <c r="R2500" s="108">
        <v>163278321.8929674</v>
      </c>
      <c r="S2500" s="108">
        <v>114877604.89296742</v>
      </c>
      <c r="T2500" s="108">
        <v>5198404</v>
      </c>
      <c r="U2500" s="201">
        <v>3525414</v>
      </c>
      <c r="V2500" s="108">
        <v>4761329</v>
      </c>
      <c r="W2500" s="108">
        <v>61443931</v>
      </c>
      <c r="X2500" s="13">
        <v>45222</v>
      </c>
      <c r="Y2500" s="10" t="s">
        <v>60</v>
      </c>
    </row>
    <row r="2501" spans="1:25" ht="14.4">
      <c r="A2501" s="137">
        <v>2023</v>
      </c>
      <c r="B2501" s="141" t="s">
        <v>546</v>
      </c>
      <c r="C2501" s="137" t="s">
        <v>190</v>
      </c>
      <c r="D2501" s="137" t="s">
        <v>21</v>
      </c>
      <c r="E2501" s="76" t="s">
        <v>27</v>
      </c>
      <c r="F2501" s="87" t="s">
        <v>545</v>
      </c>
      <c r="G2501" s="137" t="s">
        <v>20</v>
      </c>
      <c r="H2501" s="138">
        <v>11501774</v>
      </c>
      <c r="I2501" s="138">
        <v>-2004000</v>
      </c>
      <c r="J2501" s="138">
        <v>45296290</v>
      </c>
      <c r="K2501" s="138">
        <v>108014771</v>
      </c>
      <c r="L2501" s="138">
        <v>66364113</v>
      </c>
      <c r="M2501" s="138">
        <v>51458668</v>
      </c>
      <c r="N2501" s="142"/>
      <c r="O2501" s="139">
        <v>26284555</v>
      </c>
      <c r="P2501" s="138">
        <v>12787441</v>
      </c>
      <c r="Q2501" s="138">
        <v>-38615626</v>
      </c>
      <c r="R2501" s="138">
        <v>173319730</v>
      </c>
      <c r="S2501" s="138">
        <v>134704104</v>
      </c>
      <c r="T2501" s="138">
        <v>5706172</v>
      </c>
      <c r="U2501" s="201"/>
      <c r="V2501" s="138">
        <v>8963080</v>
      </c>
      <c r="W2501" s="108">
        <v>-40823623</v>
      </c>
      <c r="X2501" s="140">
        <v>45345</v>
      </c>
      <c r="Y2501" s="132" t="s">
        <v>60</v>
      </c>
    </row>
    <row r="2502" spans="1:25" ht="14.4">
      <c r="A2502" s="70">
        <v>2023</v>
      </c>
      <c r="B2502" s="70" t="s">
        <v>1755</v>
      </c>
      <c r="C2502" s="70" t="s">
        <v>53</v>
      </c>
      <c r="D2502" s="70" t="s">
        <v>21</v>
      </c>
      <c r="E2502" s="78" t="s">
        <v>134</v>
      </c>
      <c r="F2502" s="73">
        <v>65084</v>
      </c>
      <c r="G2502" s="70" t="s">
        <v>20</v>
      </c>
      <c r="H2502" s="108">
        <v>30717554</v>
      </c>
      <c r="I2502" s="108">
        <v>-2383665</v>
      </c>
      <c r="J2502" s="108">
        <v>74976709</v>
      </c>
      <c r="K2502" s="108">
        <v>10628145</v>
      </c>
      <c r="L2502" s="108">
        <v>131998974</v>
      </c>
      <c r="M2502" s="108">
        <v>75860916</v>
      </c>
      <c r="N2502" s="67"/>
      <c r="O2502" s="67">
        <v>31163810</v>
      </c>
      <c r="P2502" s="108">
        <v>7031662</v>
      </c>
      <c r="Q2502" s="108">
        <v>-49755937</v>
      </c>
      <c r="R2502" s="108">
        <v>176709622.79116464</v>
      </c>
      <c r="S2502" s="108">
        <v>126953685.79116465</v>
      </c>
      <c r="T2502" s="108">
        <v>5431377</v>
      </c>
      <c r="U2502" s="201">
        <v>1322618</v>
      </c>
      <c r="V2502" s="108">
        <v>4830326</v>
      </c>
      <c r="W2502" s="108">
        <v>35085461</v>
      </c>
      <c r="X2502" s="13">
        <v>45377</v>
      </c>
      <c r="Y2502" s="10" t="s">
        <v>60</v>
      </c>
    </row>
    <row r="2503" spans="1:25" ht="14.4">
      <c r="A2503" s="70">
        <v>2023</v>
      </c>
      <c r="B2503" s="70" t="s">
        <v>1754</v>
      </c>
      <c r="C2503" s="70" t="s">
        <v>53</v>
      </c>
      <c r="D2503" s="70" t="s">
        <v>21</v>
      </c>
      <c r="E2503" s="78" t="s">
        <v>28</v>
      </c>
      <c r="F2503" s="73">
        <v>66000</v>
      </c>
      <c r="G2503" s="70" t="s">
        <v>20</v>
      </c>
      <c r="H2503" s="108">
        <v>328681000</v>
      </c>
      <c r="I2503" s="108">
        <v>-108211000</v>
      </c>
      <c r="J2503" s="108">
        <v>2137323000</v>
      </c>
      <c r="K2503" s="108">
        <v>3785213000</v>
      </c>
      <c r="L2503" s="108">
        <v>4274003000</v>
      </c>
      <c r="M2503" s="108">
        <v>2224861000</v>
      </c>
      <c r="N2503" s="107"/>
      <c r="O2503" s="108">
        <v>562089000</v>
      </c>
      <c r="P2503" s="108">
        <v>211510000</v>
      </c>
      <c r="Q2503" s="108">
        <v>-2681371000</v>
      </c>
      <c r="R2503" s="108">
        <v>11852431000</v>
      </c>
      <c r="S2503" s="108">
        <v>9171060000</v>
      </c>
      <c r="T2503" s="108">
        <v>384300000</v>
      </c>
      <c r="U2503" s="201">
        <v>121916000</v>
      </c>
      <c r="V2503" s="108">
        <v>525622000</v>
      </c>
      <c r="W2503" s="108">
        <v>-2012625000</v>
      </c>
      <c r="X2503" s="32">
        <v>45335</v>
      </c>
      <c r="Y2503" s="10" t="s">
        <v>5444</v>
      </c>
    </row>
    <row r="2504" spans="1:25" ht="14.4">
      <c r="A2504" s="70">
        <v>2023</v>
      </c>
      <c r="B2504" s="71" t="s">
        <v>117</v>
      </c>
      <c r="C2504" s="70" t="s">
        <v>54</v>
      </c>
      <c r="D2504" s="70" t="s">
        <v>21</v>
      </c>
      <c r="E2504" s="72" t="s">
        <v>28</v>
      </c>
      <c r="F2504" s="73">
        <v>99062</v>
      </c>
      <c r="G2504" s="70" t="s">
        <v>20</v>
      </c>
      <c r="H2504" s="108">
        <v>10253336</v>
      </c>
      <c r="I2504" s="108">
        <v>-11877657</v>
      </c>
      <c r="J2504" s="108">
        <v>884217</v>
      </c>
      <c r="K2504" s="108">
        <v>2775300896</v>
      </c>
      <c r="L2504" s="108">
        <v>797425466</v>
      </c>
      <c r="M2504" s="108">
        <v>12746920</v>
      </c>
      <c r="N2504" s="107"/>
      <c r="O2504" s="108">
        <v>31318338</v>
      </c>
      <c r="P2504" s="108">
        <v>9156488</v>
      </c>
      <c r="Q2504" s="108">
        <v>-68196610</v>
      </c>
      <c r="R2504" s="108">
        <v>225202872</v>
      </c>
      <c r="S2504" s="108">
        <v>157006262</v>
      </c>
      <c r="T2504" s="108">
        <v>9469918</v>
      </c>
      <c r="U2504" s="201">
        <v>6594220</v>
      </c>
      <c r="V2504" s="108">
        <v>10950133</v>
      </c>
      <c r="W2504" s="108">
        <v>-789076573</v>
      </c>
      <c r="X2504" s="34">
        <v>45334</v>
      </c>
      <c r="Y2504" s="10" t="s">
        <v>60</v>
      </c>
    </row>
    <row r="2505" spans="1:25" ht="14.4">
      <c r="A2505" s="137">
        <v>2023</v>
      </c>
      <c r="B2505" s="141" t="s">
        <v>1657</v>
      </c>
      <c r="C2505" s="137" t="s">
        <v>55</v>
      </c>
      <c r="D2505" s="137" t="s">
        <v>21</v>
      </c>
      <c r="E2505" s="137" t="s">
        <v>28</v>
      </c>
      <c r="F2505" s="87" t="s">
        <v>57</v>
      </c>
      <c r="G2505" s="137" t="s">
        <v>20</v>
      </c>
      <c r="H2505" s="138">
        <v>1829619000</v>
      </c>
      <c r="I2505" s="138">
        <v>-267161000</v>
      </c>
      <c r="J2505" s="138">
        <v>5172319000</v>
      </c>
      <c r="K2505" s="138">
        <v>1558798000</v>
      </c>
      <c r="L2505" s="138">
        <v>6540029000</v>
      </c>
      <c r="M2505" s="138">
        <v>5489206000</v>
      </c>
      <c r="N2505" s="138">
        <v>245000</v>
      </c>
      <c r="O2505" s="138">
        <v>3061338000</v>
      </c>
      <c r="P2505" s="138">
        <v>1331827000</v>
      </c>
      <c r="Q2505" s="138">
        <v>-5314913000</v>
      </c>
      <c r="R2505" s="138">
        <v>18887395167</v>
      </c>
      <c r="S2505" s="138">
        <v>13572482167</v>
      </c>
      <c r="T2505" s="138">
        <v>616642000</v>
      </c>
      <c r="U2505" s="201">
        <v>33774616</v>
      </c>
      <c r="V2505" s="138">
        <v>103191616</v>
      </c>
      <c r="W2505" s="108">
        <v>-1483193000</v>
      </c>
      <c r="X2505" s="140">
        <v>45380</v>
      </c>
      <c r="Y2505" s="132" t="s">
        <v>60</v>
      </c>
    </row>
    <row r="2506" spans="1:25" ht="14.4">
      <c r="A2506" s="82">
        <v>2023</v>
      </c>
      <c r="B2506" s="70" t="s">
        <v>24</v>
      </c>
      <c r="C2506" s="70" t="s">
        <v>54</v>
      </c>
      <c r="D2506" s="70" t="s">
        <v>21</v>
      </c>
      <c r="E2506" s="78" t="s">
        <v>28</v>
      </c>
      <c r="F2506" s="72">
        <v>99063</v>
      </c>
      <c r="G2506" s="70" t="s">
        <v>20</v>
      </c>
      <c r="H2506" s="108">
        <v>19125096</v>
      </c>
      <c r="I2506" s="108"/>
      <c r="J2506" s="67">
        <v>33050969</v>
      </c>
      <c r="K2506" s="67">
        <v>748108</v>
      </c>
      <c r="L2506" s="108">
        <v>42464686</v>
      </c>
      <c r="M2506" s="67">
        <v>27240119</v>
      </c>
      <c r="N2506" s="107"/>
      <c r="O2506" s="67">
        <v>22709433</v>
      </c>
      <c r="P2506" s="67">
        <v>6097596</v>
      </c>
      <c r="Q2506" s="108">
        <v>-43595037</v>
      </c>
      <c r="R2506" s="108">
        <v>156760291.26213592</v>
      </c>
      <c r="S2506" s="108">
        <v>113165254.26213592</v>
      </c>
      <c r="T2506" s="67">
        <v>5602161</v>
      </c>
      <c r="U2506" s="201">
        <v>314699.89876616612</v>
      </c>
      <c r="V2506" s="108">
        <v>961502.89876616606</v>
      </c>
      <c r="W2506" s="67">
        <v>-5334963</v>
      </c>
      <c r="X2506" s="34">
        <v>45334</v>
      </c>
      <c r="Y2506" s="10" t="s">
        <v>60</v>
      </c>
    </row>
    <row r="2507" spans="1:25" ht="14.4">
      <c r="A2507" s="70">
        <v>2023</v>
      </c>
      <c r="B2507" s="71" t="s">
        <v>544</v>
      </c>
      <c r="C2507" s="70" t="s">
        <v>190</v>
      </c>
      <c r="D2507" s="70" t="s">
        <v>21</v>
      </c>
      <c r="E2507" s="78" t="s">
        <v>28</v>
      </c>
      <c r="F2507" s="73" t="s">
        <v>543</v>
      </c>
      <c r="G2507" s="70" t="s">
        <v>20</v>
      </c>
      <c r="H2507" s="108">
        <v>150910448</v>
      </c>
      <c r="I2507" s="108">
        <v>-2000000</v>
      </c>
      <c r="J2507" s="108">
        <v>326383280</v>
      </c>
      <c r="K2507" s="108">
        <v>16903486</v>
      </c>
      <c r="L2507" s="108">
        <v>649652124</v>
      </c>
      <c r="M2507" s="108">
        <v>332139355</v>
      </c>
      <c r="N2507" s="107"/>
      <c r="O2507" s="108">
        <v>229490871</v>
      </c>
      <c r="P2507" s="108">
        <v>78536539</v>
      </c>
      <c r="Q2507" s="108">
        <v>-174934742</v>
      </c>
      <c r="R2507" s="108">
        <v>743841032</v>
      </c>
      <c r="S2507" s="108">
        <v>568906290</v>
      </c>
      <c r="T2507" s="108">
        <v>26113880</v>
      </c>
      <c r="U2507" s="201">
        <v>34921959</v>
      </c>
      <c r="V2507" s="108">
        <v>20690921</v>
      </c>
      <c r="W2507" s="108">
        <v>64981840</v>
      </c>
      <c r="X2507" s="13">
        <v>45282</v>
      </c>
      <c r="Y2507" s="10"/>
    </row>
    <row r="2508" spans="1:25" ht="14.4">
      <c r="A2508" s="70">
        <v>2023</v>
      </c>
      <c r="B2508" s="71" t="s">
        <v>541</v>
      </c>
      <c r="C2508" s="70" t="s">
        <v>190</v>
      </c>
      <c r="D2508" s="70" t="s">
        <v>21</v>
      </c>
      <c r="E2508" s="78" t="s">
        <v>28</v>
      </c>
      <c r="F2508" s="73" t="s">
        <v>540</v>
      </c>
      <c r="G2508" s="70" t="s">
        <v>20</v>
      </c>
      <c r="H2508" s="108">
        <v>162906867</v>
      </c>
      <c r="I2508" s="108">
        <v>-13670000</v>
      </c>
      <c r="J2508" s="108">
        <v>1904487320</v>
      </c>
      <c r="K2508" s="108">
        <v>5640163348</v>
      </c>
      <c r="L2508" s="108">
        <v>2812907800</v>
      </c>
      <c r="M2508" s="108">
        <v>2089100777</v>
      </c>
      <c r="N2508" s="108">
        <v>538591999</v>
      </c>
      <c r="O2508" s="108"/>
      <c r="P2508" s="108">
        <v>304527195</v>
      </c>
      <c r="Q2508" s="108">
        <v>-1300079000</v>
      </c>
      <c r="R2508" s="108">
        <v>5688382120</v>
      </c>
      <c r="S2508" s="108">
        <v>4388303120</v>
      </c>
      <c r="T2508" s="108">
        <v>218290271</v>
      </c>
      <c r="U2508" s="201"/>
      <c r="V2508" s="108">
        <v>119560397</v>
      </c>
      <c r="W2508" s="108">
        <v>-1987058083</v>
      </c>
      <c r="X2508" s="32">
        <v>45268</v>
      </c>
      <c r="Y2508" s="10" t="s">
        <v>60</v>
      </c>
    </row>
    <row r="2509" spans="1:25" ht="14.4">
      <c r="A2509" s="70">
        <v>2023</v>
      </c>
      <c r="B2509" s="71" t="s">
        <v>539</v>
      </c>
      <c r="C2509" s="70" t="s">
        <v>190</v>
      </c>
      <c r="D2509" s="70" t="s">
        <v>21</v>
      </c>
      <c r="E2509" s="72" t="s">
        <v>28</v>
      </c>
      <c r="F2509" s="73" t="s">
        <v>538</v>
      </c>
      <c r="G2509" s="70" t="s">
        <v>20</v>
      </c>
      <c r="H2509" s="108">
        <v>29085883</v>
      </c>
      <c r="I2509" s="108">
        <v>-825589</v>
      </c>
      <c r="J2509" s="108">
        <v>183756417</v>
      </c>
      <c r="K2509" s="108">
        <v>525190862</v>
      </c>
      <c r="L2509" s="108">
        <v>254849936</v>
      </c>
      <c r="M2509" s="108">
        <v>190549672</v>
      </c>
      <c r="N2509" s="67">
        <v>45166417</v>
      </c>
      <c r="O2509" s="107"/>
      <c r="P2509" s="108">
        <v>8533026</v>
      </c>
      <c r="Q2509" s="108">
        <v>-143612607</v>
      </c>
      <c r="R2509" s="108">
        <v>666141183</v>
      </c>
      <c r="S2509" s="108">
        <v>522528576</v>
      </c>
      <c r="T2509" s="108">
        <v>21143111</v>
      </c>
      <c r="U2509" s="201">
        <v>1735732</v>
      </c>
      <c r="V2509" s="108">
        <v>28466534</v>
      </c>
      <c r="W2509" s="108">
        <v>-207043318</v>
      </c>
      <c r="X2509" s="39">
        <v>45273</v>
      </c>
      <c r="Y2509" s="10" t="s">
        <v>60</v>
      </c>
    </row>
    <row r="2510" spans="1:25" ht="14.4">
      <c r="A2510" s="70">
        <v>2023</v>
      </c>
      <c r="B2510" s="70" t="s">
        <v>2195</v>
      </c>
      <c r="C2510" s="70" t="s">
        <v>53</v>
      </c>
      <c r="D2510" s="70" t="s">
        <v>21</v>
      </c>
      <c r="E2510" s="78" t="s">
        <v>34</v>
      </c>
      <c r="F2510" s="87">
        <v>66070</v>
      </c>
      <c r="G2510" s="70" t="s">
        <v>20</v>
      </c>
      <c r="H2510" s="108">
        <v>32469500</v>
      </c>
      <c r="I2510" s="108">
        <v>-2299374</v>
      </c>
      <c r="J2510" s="108">
        <v>24822455</v>
      </c>
      <c r="K2510" s="108">
        <v>2230389</v>
      </c>
      <c r="L2510" s="108">
        <v>49340079</v>
      </c>
      <c r="M2510" s="108">
        <v>28990498</v>
      </c>
      <c r="N2510" s="108"/>
      <c r="O2510" s="108">
        <v>33178210</v>
      </c>
      <c r="P2510" s="108">
        <v>3179691</v>
      </c>
      <c r="Q2510" s="108">
        <v>-15541335</v>
      </c>
      <c r="R2510" s="108">
        <v>60261090</v>
      </c>
      <c r="S2510" s="108">
        <v>44719755</v>
      </c>
      <c r="T2510" s="108">
        <v>1845344</v>
      </c>
      <c r="U2510" s="201"/>
      <c r="V2510" s="108">
        <v>2558123</v>
      </c>
      <c r="W2510" s="108">
        <v>36458752</v>
      </c>
      <c r="X2510" s="32">
        <v>45379</v>
      </c>
      <c r="Y2510" s="10" t="s">
        <v>60</v>
      </c>
    </row>
    <row r="2511" spans="1:25" ht="14.4">
      <c r="A2511" s="70">
        <v>2023</v>
      </c>
      <c r="B2511" s="70" t="s">
        <v>1753</v>
      </c>
      <c r="C2511" s="70" t="s">
        <v>53</v>
      </c>
      <c r="D2511" s="70" t="s">
        <v>21</v>
      </c>
      <c r="E2511" s="72" t="s">
        <v>34</v>
      </c>
      <c r="F2511" s="73">
        <v>66140</v>
      </c>
      <c r="G2511" s="70" t="s">
        <v>20</v>
      </c>
      <c r="H2511" s="108">
        <v>10248922</v>
      </c>
      <c r="I2511" s="108">
        <v>-3108194</v>
      </c>
      <c r="J2511" s="108">
        <v>22713498</v>
      </c>
      <c r="K2511" s="108">
        <v>40596432</v>
      </c>
      <c r="L2511" s="108">
        <v>67242077</v>
      </c>
      <c r="M2511" s="108">
        <v>25353528</v>
      </c>
      <c r="N2511" s="67"/>
      <c r="O2511" s="67">
        <v>7265167</v>
      </c>
      <c r="P2511" s="108">
        <v>4926097</v>
      </c>
      <c r="Q2511" s="108">
        <v>-20237950</v>
      </c>
      <c r="R2511" s="108">
        <v>147292212.51819509</v>
      </c>
      <c r="S2511" s="108">
        <v>127054262.51819509</v>
      </c>
      <c r="T2511" s="108">
        <v>2231886</v>
      </c>
      <c r="U2511" s="201"/>
      <c r="V2511" s="108">
        <v>36940117</v>
      </c>
      <c r="W2511" s="108">
        <v>-83360235</v>
      </c>
      <c r="X2511" s="39">
        <v>45344</v>
      </c>
      <c r="Y2511" s="10" t="s">
        <v>115</v>
      </c>
    </row>
    <row r="2512" spans="1:25" ht="14.4">
      <c r="A2512" s="70">
        <v>2023</v>
      </c>
      <c r="B2512" s="71" t="s">
        <v>113</v>
      </c>
      <c r="C2512" s="70" t="s">
        <v>54</v>
      </c>
      <c r="D2512" s="70" t="s">
        <v>21</v>
      </c>
      <c r="E2512" s="78" t="s">
        <v>112</v>
      </c>
      <c r="F2512" s="73">
        <v>99065</v>
      </c>
      <c r="G2512" s="70" t="s">
        <v>20</v>
      </c>
      <c r="H2512" s="108">
        <v>9979056</v>
      </c>
      <c r="I2512" s="108">
        <v>-12783673</v>
      </c>
      <c r="J2512" s="108">
        <v>122455313</v>
      </c>
      <c r="K2512" s="108">
        <v>195432477</v>
      </c>
      <c r="L2512" s="108">
        <v>125468136</v>
      </c>
      <c r="M2512" s="108">
        <v>112374515</v>
      </c>
      <c r="N2512" s="67">
        <v>27394491</v>
      </c>
      <c r="O2512" s="108">
        <v>51024823</v>
      </c>
      <c r="P2512" s="108">
        <v>92707187</v>
      </c>
      <c r="Q2512" s="108">
        <v>-3393558</v>
      </c>
      <c r="R2512" s="108">
        <v>14552136</v>
      </c>
      <c r="S2512" s="108">
        <v>11158578</v>
      </c>
      <c r="T2512" s="108">
        <v>689514</v>
      </c>
      <c r="U2512" s="201">
        <v>2157800</v>
      </c>
      <c r="V2512" s="108">
        <v>2056800</v>
      </c>
      <c r="W2512" s="108">
        <v>-203225545</v>
      </c>
      <c r="X2512" s="13">
        <v>45371</v>
      </c>
      <c r="Y2512" s="30"/>
    </row>
    <row r="2513" spans="1:25" ht="14.4">
      <c r="A2513" s="95">
        <v>2023</v>
      </c>
      <c r="B2513" s="86" t="s">
        <v>5223</v>
      </c>
      <c r="C2513" s="95" t="s">
        <v>190</v>
      </c>
      <c r="D2513" s="95" t="s">
        <v>21</v>
      </c>
      <c r="E2513" s="96" t="s">
        <v>112</v>
      </c>
      <c r="F2513" s="99" t="s">
        <v>5417</v>
      </c>
      <c r="G2513" s="95" t="s">
        <v>20</v>
      </c>
      <c r="H2513" s="109">
        <v>219331592</v>
      </c>
      <c r="I2513" s="109">
        <v>-9386162</v>
      </c>
      <c r="J2513" s="109">
        <v>1103832468</v>
      </c>
      <c r="K2513" s="109">
        <v>1055249161</v>
      </c>
      <c r="L2513" s="109">
        <v>1475651908</v>
      </c>
      <c r="M2513" s="109">
        <v>1248438617</v>
      </c>
      <c r="N2513" s="107"/>
      <c r="O2513" s="108">
        <v>473687794</v>
      </c>
      <c r="P2513" s="109">
        <v>136183782</v>
      </c>
      <c r="Q2513" s="109">
        <v>-626287566</v>
      </c>
      <c r="R2513" s="109">
        <v>3923267074</v>
      </c>
      <c r="S2513" s="109">
        <v>3296979508</v>
      </c>
      <c r="T2513" s="109">
        <v>103757308</v>
      </c>
      <c r="U2513" s="198">
        <v>32285911</v>
      </c>
      <c r="V2513" s="109">
        <v>931098216</v>
      </c>
      <c r="W2513" s="169">
        <v>-1149937644</v>
      </c>
      <c r="X2513" s="32">
        <v>45232</v>
      </c>
      <c r="Y2513" s="10" t="s">
        <v>60</v>
      </c>
    </row>
    <row r="2514" spans="1:25" ht="14.4">
      <c r="A2514" s="137">
        <v>2023</v>
      </c>
      <c r="B2514" s="172" t="s">
        <v>1752</v>
      </c>
      <c r="C2514" s="137" t="s">
        <v>53</v>
      </c>
      <c r="D2514" s="137" t="s">
        <v>21</v>
      </c>
      <c r="E2514" s="137" t="s">
        <v>34</v>
      </c>
      <c r="F2514" s="87">
        <v>67042</v>
      </c>
      <c r="G2514" s="137" t="s">
        <v>20</v>
      </c>
      <c r="H2514" s="138">
        <v>15751983</v>
      </c>
      <c r="I2514" s="138">
        <v>-459765</v>
      </c>
      <c r="J2514" s="138">
        <v>52946769</v>
      </c>
      <c r="K2514" s="138">
        <v>6956884</v>
      </c>
      <c r="L2514" s="138">
        <v>67572538</v>
      </c>
      <c r="M2514" s="138">
        <v>43245332</v>
      </c>
      <c r="N2514" s="142"/>
      <c r="O2514" s="142">
        <v>15388569</v>
      </c>
      <c r="P2514" s="138">
        <v>3977402</v>
      </c>
      <c r="Q2514" s="138">
        <v>-84205146</v>
      </c>
      <c r="R2514" s="138">
        <v>256133311.64228767</v>
      </c>
      <c r="S2514" s="138">
        <v>171928165.64228767</v>
      </c>
      <c r="T2514" s="138">
        <v>9676895</v>
      </c>
      <c r="U2514" s="201">
        <v>6792539</v>
      </c>
      <c r="V2514" s="138">
        <v>50983946</v>
      </c>
      <c r="W2514" s="108">
        <v>-90271784</v>
      </c>
      <c r="X2514" s="140">
        <v>45322</v>
      </c>
      <c r="Y2514" s="132" t="s">
        <v>60</v>
      </c>
    </row>
    <row r="2515" spans="1:25" ht="14.4">
      <c r="A2515" s="70">
        <v>2023</v>
      </c>
      <c r="B2515" s="71" t="s">
        <v>537</v>
      </c>
      <c r="C2515" s="70" t="s">
        <v>190</v>
      </c>
      <c r="D2515" s="70" t="s">
        <v>21</v>
      </c>
      <c r="E2515" s="72" t="s">
        <v>34</v>
      </c>
      <c r="F2515" s="73" t="s">
        <v>536</v>
      </c>
      <c r="G2515" s="70" t="s">
        <v>20</v>
      </c>
      <c r="H2515" s="108">
        <v>6051014</v>
      </c>
      <c r="I2515" s="108"/>
      <c r="J2515" s="108">
        <v>83272511</v>
      </c>
      <c r="K2515" s="108">
        <v>98214700</v>
      </c>
      <c r="L2515" s="108">
        <v>99372548</v>
      </c>
      <c r="M2515" s="108">
        <v>91423176</v>
      </c>
      <c r="N2515" s="108"/>
      <c r="O2515" s="67">
        <v>26191732</v>
      </c>
      <c r="P2515" s="108">
        <v>10459756</v>
      </c>
      <c r="Q2515" s="108">
        <v>-54694246</v>
      </c>
      <c r="R2515" s="108">
        <v>248558311</v>
      </c>
      <c r="S2515" s="108">
        <v>193864065</v>
      </c>
      <c r="T2515" s="108">
        <v>8288851</v>
      </c>
      <c r="U2515" s="201">
        <v>-2274</v>
      </c>
      <c r="V2515" s="108">
        <v>9574156</v>
      </c>
      <c r="W2515" s="108">
        <v>-69983798</v>
      </c>
      <c r="X2515" s="36" t="s">
        <v>5794</v>
      </c>
      <c r="Y2515" s="10" t="s">
        <v>60</v>
      </c>
    </row>
    <row r="2516" spans="1:25" ht="14.4">
      <c r="A2516" s="147">
        <v>2023</v>
      </c>
      <c r="B2516" s="137" t="s">
        <v>1751</v>
      </c>
      <c r="C2516" s="137" t="s">
        <v>53</v>
      </c>
      <c r="D2516" s="137" t="s">
        <v>21</v>
      </c>
      <c r="E2516" s="137" t="s">
        <v>63</v>
      </c>
      <c r="F2516" s="76" t="s">
        <v>1750</v>
      </c>
      <c r="G2516" s="137" t="s">
        <v>20</v>
      </c>
      <c r="H2516" s="142">
        <v>15473269</v>
      </c>
      <c r="I2516" s="142">
        <v>-1064935</v>
      </c>
      <c r="J2516" s="142">
        <v>33535292</v>
      </c>
      <c r="K2516" s="142">
        <v>7025177</v>
      </c>
      <c r="L2516" s="138">
        <v>88351512</v>
      </c>
      <c r="M2516" s="142">
        <v>37797421</v>
      </c>
      <c r="N2516" s="138">
        <v>70510</v>
      </c>
      <c r="O2516" s="138">
        <v>30507717</v>
      </c>
      <c r="P2516" s="142">
        <v>23039712</v>
      </c>
      <c r="Q2516" s="138">
        <v>-14374411</v>
      </c>
      <c r="R2516" s="138">
        <v>51901148</v>
      </c>
      <c r="S2516" s="138">
        <v>37526737</v>
      </c>
      <c r="T2516" s="138">
        <v>1699965</v>
      </c>
      <c r="U2516" s="201"/>
      <c r="V2516" s="138"/>
      <c r="W2516" s="67">
        <v>19035527</v>
      </c>
      <c r="X2516" s="51">
        <v>45364</v>
      </c>
      <c r="Y2516" s="132" t="s">
        <v>60</v>
      </c>
    </row>
    <row r="2517" spans="1:25" ht="14.4">
      <c r="A2517" s="137">
        <v>2023</v>
      </c>
      <c r="B2517" s="141" t="s">
        <v>535</v>
      </c>
      <c r="C2517" s="137" t="s">
        <v>190</v>
      </c>
      <c r="D2517" s="137" t="s">
        <v>21</v>
      </c>
      <c r="E2517" s="137" t="s">
        <v>63</v>
      </c>
      <c r="F2517" s="87" t="s">
        <v>534</v>
      </c>
      <c r="G2517" s="137" t="s">
        <v>20</v>
      </c>
      <c r="H2517" s="138">
        <v>44258575</v>
      </c>
      <c r="I2517" s="138">
        <v>-378447</v>
      </c>
      <c r="J2517" s="138">
        <v>200700011</v>
      </c>
      <c r="K2517" s="138">
        <v>167566668</v>
      </c>
      <c r="L2517" s="138">
        <v>263675411</v>
      </c>
      <c r="M2517" s="138">
        <v>217692095</v>
      </c>
      <c r="N2517" s="138"/>
      <c r="O2517" s="142">
        <v>91484566</v>
      </c>
      <c r="P2517" s="138">
        <v>19658750</v>
      </c>
      <c r="Q2517" s="138">
        <v>-124822256</v>
      </c>
      <c r="R2517" s="138">
        <v>554778196.4912281</v>
      </c>
      <c r="S2517" s="138">
        <v>429955940.49122816</v>
      </c>
      <c r="T2517" s="138">
        <v>20540123</v>
      </c>
      <c r="U2517" s="201">
        <v>-4762.0955022785811</v>
      </c>
      <c r="V2517" s="138">
        <v>9732590.9044977222</v>
      </c>
      <c r="W2517" s="108">
        <v>-62148338</v>
      </c>
      <c r="X2517" s="140">
        <v>45324</v>
      </c>
      <c r="Y2517" s="132" t="s">
        <v>5444</v>
      </c>
    </row>
    <row r="2518" spans="1:25" ht="14.4">
      <c r="A2518" s="70">
        <v>2023</v>
      </c>
      <c r="B2518" s="71" t="s">
        <v>111</v>
      </c>
      <c r="C2518" s="70" t="s">
        <v>54</v>
      </c>
      <c r="D2518" s="70" t="s">
        <v>21</v>
      </c>
      <c r="E2518" s="78" t="s">
        <v>109</v>
      </c>
      <c r="F2518" s="73">
        <v>99066</v>
      </c>
      <c r="G2518" s="70" t="s">
        <v>20</v>
      </c>
      <c r="H2518" s="108">
        <v>876870</v>
      </c>
      <c r="I2518" s="108"/>
      <c r="J2518" s="108">
        <v>17502014</v>
      </c>
      <c r="K2518" s="108">
        <v>312942914</v>
      </c>
      <c r="L2518" s="108">
        <v>199875039</v>
      </c>
      <c r="M2518" s="108">
        <v>16279849</v>
      </c>
      <c r="N2518" s="67">
        <v>5814817</v>
      </c>
      <c r="O2518" s="107"/>
      <c r="P2518" s="108">
        <v>7042583</v>
      </c>
      <c r="Q2518" s="108"/>
      <c r="R2518" s="108"/>
      <c r="S2518" s="108"/>
      <c r="T2518" s="108"/>
      <c r="U2518" s="201"/>
      <c r="V2518" s="108"/>
      <c r="W2518" s="108">
        <v>-302320471</v>
      </c>
      <c r="X2518" s="39">
        <v>45384</v>
      </c>
      <c r="Y2518" s="10" t="s">
        <v>115</v>
      </c>
    </row>
    <row r="2519" spans="1:25" ht="14.4">
      <c r="A2519" s="143">
        <v>2023</v>
      </c>
      <c r="B2519" s="152" t="s">
        <v>1656</v>
      </c>
      <c r="C2519" s="143" t="s">
        <v>55</v>
      </c>
      <c r="D2519" s="143" t="s">
        <v>21</v>
      </c>
      <c r="E2519" s="143" t="s">
        <v>109</v>
      </c>
      <c r="F2519" s="144" t="s">
        <v>57</v>
      </c>
      <c r="G2519" s="143" t="s">
        <v>20</v>
      </c>
      <c r="H2519" s="145">
        <v>458371648</v>
      </c>
      <c r="I2519" s="153">
        <v>-68788995</v>
      </c>
      <c r="J2519" s="153">
        <v>1003596009</v>
      </c>
      <c r="K2519" s="153">
        <v>237685304</v>
      </c>
      <c r="L2519" s="145">
        <v>2222149641</v>
      </c>
      <c r="M2519" s="153">
        <v>1169228057</v>
      </c>
      <c r="N2519" s="138">
        <v>251150</v>
      </c>
      <c r="O2519" s="138">
        <v>768457321</v>
      </c>
      <c r="P2519" s="153">
        <v>61346391</v>
      </c>
      <c r="Q2519" s="145">
        <v>-1590601294</v>
      </c>
      <c r="R2519" s="145">
        <v>5218023537.5165186</v>
      </c>
      <c r="S2519" s="145">
        <v>3627422243.5165186</v>
      </c>
      <c r="T2519" s="145">
        <v>230183272</v>
      </c>
      <c r="U2519" s="198"/>
      <c r="V2519" s="145">
        <v>55912000</v>
      </c>
      <c r="W2519" s="110">
        <v>-373172715</v>
      </c>
      <c r="X2519" s="140">
        <v>45377</v>
      </c>
      <c r="Y2519" s="132" t="s">
        <v>60</v>
      </c>
    </row>
    <row r="2520" spans="1:25" ht="14.4">
      <c r="A2520" s="137">
        <v>2023</v>
      </c>
      <c r="B2520" s="137" t="s">
        <v>533</v>
      </c>
      <c r="C2520" s="137" t="s">
        <v>190</v>
      </c>
      <c r="D2520" s="137" t="s">
        <v>21</v>
      </c>
      <c r="E2520" s="76" t="s">
        <v>109</v>
      </c>
      <c r="F2520" s="87" t="s">
        <v>532</v>
      </c>
      <c r="G2520" s="137" t="s">
        <v>20</v>
      </c>
      <c r="H2520" s="138">
        <v>135530107</v>
      </c>
      <c r="I2520" s="138">
        <v>-5520553</v>
      </c>
      <c r="J2520" s="138">
        <v>169955523</v>
      </c>
      <c r="K2520" s="138">
        <v>3336793</v>
      </c>
      <c r="L2520" s="138">
        <v>350465969</v>
      </c>
      <c r="M2520" s="138">
        <v>193067242</v>
      </c>
      <c r="N2520" s="142"/>
      <c r="O2520" s="142">
        <v>181124777</v>
      </c>
      <c r="P2520" s="138">
        <v>20272613</v>
      </c>
      <c r="Q2520" s="138">
        <v>-148743720</v>
      </c>
      <c r="R2520" s="138">
        <v>578112161</v>
      </c>
      <c r="S2520" s="138">
        <v>429368441</v>
      </c>
      <c r="T2520" s="138">
        <v>20127922</v>
      </c>
      <c r="U2520" s="201">
        <v>8601191</v>
      </c>
      <c r="V2520" s="138">
        <v>25172055</v>
      </c>
      <c r="W2520" s="108">
        <v>20596629</v>
      </c>
      <c r="X2520" s="140">
        <v>45366</v>
      </c>
      <c r="Y2520" s="132" t="s">
        <v>60</v>
      </c>
    </row>
    <row r="2521" spans="1:25" ht="14.4">
      <c r="A2521" s="70">
        <v>2023</v>
      </c>
      <c r="B2521" s="71" t="s">
        <v>110</v>
      </c>
      <c r="C2521" s="70" t="s">
        <v>54</v>
      </c>
      <c r="D2521" s="70" t="s">
        <v>21</v>
      </c>
      <c r="E2521" s="78" t="s">
        <v>109</v>
      </c>
      <c r="F2521" s="73">
        <v>99067</v>
      </c>
      <c r="G2521" s="70" t="s">
        <v>20</v>
      </c>
      <c r="H2521" s="108">
        <v>3310742</v>
      </c>
      <c r="I2521" s="108"/>
      <c r="J2521" s="108">
        <v>4240136</v>
      </c>
      <c r="K2521" s="108">
        <v>36612185</v>
      </c>
      <c r="L2521" s="108">
        <v>118596288</v>
      </c>
      <c r="M2521" s="108">
        <v>197347</v>
      </c>
      <c r="N2521" s="67"/>
      <c r="O2521" s="67">
        <v>3421228</v>
      </c>
      <c r="P2521" s="108">
        <v>377936</v>
      </c>
      <c r="Q2521" s="108"/>
      <c r="R2521" s="108"/>
      <c r="S2521" s="108"/>
      <c r="T2521" s="108"/>
      <c r="U2521" s="201"/>
      <c r="V2521" s="108"/>
      <c r="W2521" s="108">
        <v>2956378</v>
      </c>
      <c r="X2521" s="13">
        <v>45275</v>
      </c>
      <c r="Y2521" s="10" t="s">
        <v>60</v>
      </c>
    </row>
    <row r="2522" spans="1:25" ht="14.4">
      <c r="A2522" s="137">
        <v>2023</v>
      </c>
      <c r="B2522" s="141" t="s">
        <v>108</v>
      </c>
      <c r="C2522" s="137" t="s">
        <v>54</v>
      </c>
      <c r="D2522" s="137" t="s">
        <v>21</v>
      </c>
      <c r="E2522" s="76" t="s">
        <v>107</v>
      </c>
      <c r="F2522" s="87">
        <v>99068</v>
      </c>
      <c r="G2522" s="137" t="s">
        <v>20</v>
      </c>
      <c r="H2522" s="138">
        <v>144303974</v>
      </c>
      <c r="I2522" s="138"/>
      <c r="J2522" s="138">
        <v>297558667</v>
      </c>
      <c r="K2522" s="138">
        <v>4284503</v>
      </c>
      <c r="L2522" s="138">
        <v>461804575</v>
      </c>
      <c r="M2522" s="138">
        <v>461804575</v>
      </c>
      <c r="N2522" s="139"/>
      <c r="O2522" s="142">
        <v>1014633032</v>
      </c>
      <c r="P2522" s="138">
        <v>10603058</v>
      </c>
      <c r="Q2522" s="138">
        <v>-113722982</v>
      </c>
      <c r="R2522" s="138">
        <v>305706941</v>
      </c>
      <c r="S2522" s="138">
        <v>191983959</v>
      </c>
      <c r="T2522" s="138">
        <v>13717952</v>
      </c>
      <c r="U2522" s="201"/>
      <c r="V2522" s="138"/>
      <c r="W2522" s="108">
        <v>52570529</v>
      </c>
      <c r="X2522" s="140">
        <v>45383</v>
      </c>
      <c r="Y2522" s="132" t="s">
        <v>60</v>
      </c>
    </row>
    <row r="2523" spans="1:25" ht="14.4">
      <c r="A2523" s="137">
        <v>2023</v>
      </c>
      <c r="B2523" s="137" t="s">
        <v>1749</v>
      </c>
      <c r="C2523" s="137" t="s">
        <v>53</v>
      </c>
      <c r="D2523" s="137" t="s">
        <v>21</v>
      </c>
      <c r="E2523" s="137" t="s">
        <v>98</v>
      </c>
      <c r="F2523" s="87">
        <v>68000</v>
      </c>
      <c r="G2523" s="137" t="s">
        <v>20</v>
      </c>
      <c r="H2523" s="138">
        <v>684654000</v>
      </c>
      <c r="I2523" s="138">
        <v>-31324000</v>
      </c>
      <c r="J2523" s="138">
        <v>1270699000</v>
      </c>
      <c r="K2523" s="138">
        <v>2914997000</v>
      </c>
      <c r="L2523" s="138">
        <v>3346617000</v>
      </c>
      <c r="M2523" s="138">
        <v>1384754000</v>
      </c>
      <c r="N2523" s="138"/>
      <c r="O2523" s="138">
        <v>685829000</v>
      </c>
      <c r="P2523" s="138">
        <v>112818000</v>
      </c>
      <c r="Q2523" s="138">
        <v>-3204241000</v>
      </c>
      <c r="R2523" s="138">
        <v>10326966751.854906</v>
      </c>
      <c r="S2523" s="138">
        <v>7122725751.8549051</v>
      </c>
      <c r="T2523" s="138">
        <v>401508000</v>
      </c>
      <c r="U2523" s="201">
        <v>614394000</v>
      </c>
      <c r="V2523" s="138">
        <v>1468504000</v>
      </c>
      <c r="W2523" s="108">
        <v>-2640313000</v>
      </c>
      <c r="X2523" s="126">
        <v>45265</v>
      </c>
      <c r="Y2523" s="132" t="s">
        <v>60</v>
      </c>
    </row>
    <row r="2524" spans="1:25" ht="14.4">
      <c r="A2524" s="137">
        <v>2023</v>
      </c>
      <c r="B2524" s="141" t="s">
        <v>531</v>
      </c>
      <c r="C2524" s="137" t="s">
        <v>190</v>
      </c>
      <c r="D2524" s="137" t="s">
        <v>21</v>
      </c>
      <c r="E2524" s="137" t="s">
        <v>98</v>
      </c>
      <c r="F2524" s="87" t="s">
        <v>530</v>
      </c>
      <c r="G2524" s="137" t="s">
        <v>20</v>
      </c>
      <c r="H2524" s="138">
        <v>118140905</v>
      </c>
      <c r="I2524" s="138">
        <v>-8918379</v>
      </c>
      <c r="J2524" s="138">
        <v>442993720</v>
      </c>
      <c r="K2524" s="138">
        <v>532826769</v>
      </c>
      <c r="L2524" s="138">
        <v>585175107</v>
      </c>
      <c r="M2524" s="138">
        <v>478473606</v>
      </c>
      <c r="N2524" s="138"/>
      <c r="O2524" s="142">
        <v>237076273</v>
      </c>
      <c r="P2524" s="138">
        <v>56799271</v>
      </c>
      <c r="Q2524" s="138">
        <v>-282485128</v>
      </c>
      <c r="R2524" s="138">
        <v>1277296974.2105265</v>
      </c>
      <c r="S2524" s="138">
        <v>994811846.21052647</v>
      </c>
      <c r="T2524" s="138">
        <v>44987837</v>
      </c>
      <c r="U2524" s="201"/>
      <c r="V2524" s="138">
        <v>2468187</v>
      </c>
      <c r="W2524" s="108">
        <v>-180382227</v>
      </c>
      <c r="X2524" s="140">
        <v>45337</v>
      </c>
      <c r="Y2524" s="126"/>
    </row>
    <row r="2525" spans="1:25" ht="14.4">
      <c r="A2525" s="70">
        <v>2023</v>
      </c>
      <c r="B2525" s="71" t="s">
        <v>2197</v>
      </c>
      <c r="C2525" s="70" t="s">
        <v>53</v>
      </c>
      <c r="D2525" s="70" t="s">
        <v>21</v>
      </c>
      <c r="E2525" s="78" t="s">
        <v>49</v>
      </c>
      <c r="F2525" s="72" t="s">
        <v>5598</v>
      </c>
      <c r="G2525" s="70" t="s">
        <v>20</v>
      </c>
      <c r="H2525" s="108">
        <v>1983573</v>
      </c>
      <c r="I2525" s="108"/>
      <c r="J2525" s="108">
        <v>5283189</v>
      </c>
      <c r="K2525" s="108">
        <v>9600465</v>
      </c>
      <c r="L2525" s="108">
        <v>7264972</v>
      </c>
      <c r="M2525" s="108">
        <v>3243614</v>
      </c>
      <c r="N2525" s="67"/>
      <c r="O2525" s="67">
        <v>1895458</v>
      </c>
      <c r="P2525" s="108">
        <v>473001</v>
      </c>
      <c r="Q2525" s="108"/>
      <c r="R2525" s="108"/>
      <c r="S2525" s="108"/>
      <c r="T2525" s="108"/>
      <c r="U2525" s="201"/>
      <c r="V2525" s="108"/>
      <c r="W2525" s="108">
        <v>2867647</v>
      </c>
      <c r="X2525" s="32">
        <v>45364</v>
      </c>
      <c r="Y2525" s="10" t="s">
        <v>60</v>
      </c>
    </row>
    <row r="2526" spans="1:25" ht="14.4">
      <c r="A2526" s="82">
        <v>2023</v>
      </c>
      <c r="B2526" s="70" t="s">
        <v>1748</v>
      </c>
      <c r="C2526" s="70" t="s">
        <v>53</v>
      </c>
      <c r="D2526" s="70" t="s">
        <v>21</v>
      </c>
      <c r="E2526" s="72" t="s">
        <v>134</v>
      </c>
      <c r="F2526" s="72">
        <v>68028</v>
      </c>
      <c r="G2526" s="70" t="s">
        <v>20</v>
      </c>
      <c r="H2526" s="112">
        <v>40911757</v>
      </c>
      <c r="I2526" s="112">
        <v>-2923874</v>
      </c>
      <c r="J2526" s="112">
        <v>35213993</v>
      </c>
      <c r="K2526" s="112">
        <v>24823810</v>
      </c>
      <c r="L2526" s="112">
        <v>79013842</v>
      </c>
      <c r="M2526" s="112">
        <v>44084094</v>
      </c>
      <c r="N2526" s="107"/>
      <c r="O2526" s="112">
        <v>47489270</v>
      </c>
      <c r="P2526" s="112">
        <v>7604322</v>
      </c>
      <c r="Q2526" s="112">
        <v>-18650484</v>
      </c>
      <c r="R2526" s="112">
        <v>71403078</v>
      </c>
      <c r="S2526" s="112">
        <v>52752594</v>
      </c>
      <c r="T2526" s="112">
        <v>2138000</v>
      </c>
      <c r="U2526" s="201"/>
      <c r="V2526" s="112">
        <v>3237790</v>
      </c>
      <c r="W2526" s="112">
        <v>41318582</v>
      </c>
      <c r="X2526" s="32">
        <v>45376</v>
      </c>
      <c r="Y2526" s="10" t="s">
        <v>60</v>
      </c>
    </row>
    <row r="2527" spans="1:25" ht="14.4">
      <c r="A2527" s="137">
        <v>2023</v>
      </c>
      <c r="B2527" s="141" t="s">
        <v>529</v>
      </c>
      <c r="C2527" s="137" t="s">
        <v>190</v>
      </c>
      <c r="D2527" s="137" t="s">
        <v>21</v>
      </c>
      <c r="E2527" s="137" t="s">
        <v>52</v>
      </c>
      <c r="F2527" s="87" t="s">
        <v>528</v>
      </c>
      <c r="G2527" s="137" t="s">
        <v>20</v>
      </c>
      <c r="H2527" s="138">
        <v>135399334</v>
      </c>
      <c r="I2527" s="138">
        <v>-7986529</v>
      </c>
      <c r="J2527" s="138">
        <v>587912720</v>
      </c>
      <c r="K2527" s="138">
        <v>736323936</v>
      </c>
      <c r="L2527" s="138">
        <v>865918941</v>
      </c>
      <c r="M2527" s="138">
        <v>700333678</v>
      </c>
      <c r="N2527" s="138">
        <v>259578570</v>
      </c>
      <c r="O2527" s="138"/>
      <c r="P2527" s="138">
        <v>59862897</v>
      </c>
      <c r="Q2527" s="138">
        <v>-431338000</v>
      </c>
      <c r="R2527" s="138">
        <v>1904300574</v>
      </c>
      <c r="S2527" s="138">
        <v>1472962574</v>
      </c>
      <c r="T2527" s="138">
        <v>71661685</v>
      </c>
      <c r="U2527" s="201"/>
      <c r="V2527" s="138">
        <v>113708810</v>
      </c>
      <c r="W2527" s="108">
        <v>-493858199</v>
      </c>
      <c r="X2527" s="126">
        <v>45315</v>
      </c>
      <c r="Y2527" s="132" t="s">
        <v>60</v>
      </c>
    </row>
    <row r="2528" spans="1:25" ht="14.4">
      <c r="A2528" s="70">
        <v>2023</v>
      </c>
      <c r="B2528" s="70" t="s">
        <v>1747</v>
      </c>
      <c r="C2528" s="70" t="s">
        <v>53</v>
      </c>
      <c r="D2528" s="70" t="s">
        <v>21</v>
      </c>
      <c r="E2528" s="72" t="s">
        <v>29</v>
      </c>
      <c r="F2528" s="73">
        <v>68084</v>
      </c>
      <c r="G2528" s="70" t="s">
        <v>20</v>
      </c>
      <c r="H2528" s="108">
        <v>88480098</v>
      </c>
      <c r="I2528" s="108">
        <v>-18411549</v>
      </c>
      <c r="J2528" s="108">
        <v>127086989</v>
      </c>
      <c r="K2528" s="108">
        <v>81901163</v>
      </c>
      <c r="L2528" s="108">
        <v>204913204</v>
      </c>
      <c r="M2528" s="108">
        <v>141403354</v>
      </c>
      <c r="N2528" s="107"/>
      <c r="O2528" s="108">
        <v>101032849</v>
      </c>
      <c r="P2528" s="108">
        <v>18302798</v>
      </c>
      <c r="Q2528" s="108">
        <v>-224331019</v>
      </c>
      <c r="R2528" s="108">
        <v>828040452</v>
      </c>
      <c r="S2528" s="108">
        <v>603709433</v>
      </c>
      <c r="T2528" s="108">
        <v>22009312</v>
      </c>
      <c r="U2528" s="201">
        <v>19987094</v>
      </c>
      <c r="V2528" s="108">
        <v>24461835</v>
      </c>
      <c r="W2528" s="108">
        <v>-30171604</v>
      </c>
      <c r="X2528" s="13">
        <v>45330</v>
      </c>
      <c r="Y2528" s="10" t="s">
        <v>60</v>
      </c>
    </row>
    <row r="2529" spans="1:25" ht="14.4">
      <c r="A2529" s="70">
        <v>2023</v>
      </c>
      <c r="B2529" s="71" t="s">
        <v>527</v>
      </c>
      <c r="C2529" s="70" t="s">
        <v>190</v>
      </c>
      <c r="D2529" s="70" t="s">
        <v>21</v>
      </c>
      <c r="E2529" s="72" t="s">
        <v>29</v>
      </c>
      <c r="F2529" s="73" t="s">
        <v>526</v>
      </c>
      <c r="G2529" s="70" t="s">
        <v>20</v>
      </c>
      <c r="H2529" s="108">
        <v>32359366</v>
      </c>
      <c r="I2529" s="108"/>
      <c r="J2529" s="108">
        <v>147004046</v>
      </c>
      <c r="K2529" s="108">
        <v>377882595</v>
      </c>
      <c r="L2529" s="108">
        <v>203249852</v>
      </c>
      <c r="M2529" s="108">
        <v>172446111</v>
      </c>
      <c r="N2529" s="67"/>
      <c r="O2529" s="67">
        <v>66591723</v>
      </c>
      <c r="P2529" s="108">
        <v>10618910</v>
      </c>
      <c r="Q2529" s="108">
        <v>-109805912</v>
      </c>
      <c r="R2529" s="108">
        <v>510533764</v>
      </c>
      <c r="S2529" s="108">
        <v>400727852</v>
      </c>
      <c r="T2529" s="108">
        <v>17132154</v>
      </c>
      <c r="U2529" s="201"/>
      <c r="V2529" s="108">
        <v>10904698</v>
      </c>
      <c r="W2529" s="108">
        <v>-48684396</v>
      </c>
      <c r="X2529" s="39">
        <v>45271</v>
      </c>
      <c r="Y2529" s="10" t="s">
        <v>60</v>
      </c>
    </row>
    <row r="2530" spans="1:25" ht="43.2">
      <c r="A2530" s="137">
        <v>2023</v>
      </c>
      <c r="B2530" s="137" t="s">
        <v>525</v>
      </c>
      <c r="C2530" s="137" t="s">
        <v>190</v>
      </c>
      <c r="D2530" s="137" t="s">
        <v>21</v>
      </c>
      <c r="E2530" s="137" t="s">
        <v>29</v>
      </c>
      <c r="F2530" s="87" t="s">
        <v>524</v>
      </c>
      <c r="G2530" s="137" t="s">
        <v>20</v>
      </c>
      <c r="H2530" s="138">
        <v>51220142</v>
      </c>
      <c r="I2530" s="138">
        <v>-25000</v>
      </c>
      <c r="J2530" s="138">
        <v>142875655</v>
      </c>
      <c r="K2530" s="138">
        <v>231430022</v>
      </c>
      <c r="L2530" s="138">
        <v>204440150</v>
      </c>
      <c r="M2530" s="138">
        <v>184859956</v>
      </c>
      <c r="N2530" s="138">
        <v>101249816</v>
      </c>
      <c r="O2530" s="138"/>
      <c r="P2530" s="138">
        <v>20295852</v>
      </c>
      <c r="Q2530" s="138">
        <v>-97197145</v>
      </c>
      <c r="R2530" s="138">
        <v>418592111.34020042</v>
      </c>
      <c r="S2530" s="138">
        <v>321394966.34020042</v>
      </c>
      <c r="T2530" s="138">
        <v>16258757</v>
      </c>
      <c r="U2530" s="201"/>
      <c r="V2530" s="138">
        <v>12609148</v>
      </c>
      <c r="W2530" s="108">
        <v>-62651555</v>
      </c>
      <c r="X2530" s="150">
        <v>45273</v>
      </c>
      <c r="Y2530" s="161" t="s">
        <v>5784</v>
      </c>
    </row>
    <row r="2531" spans="1:25" ht="14.4">
      <c r="A2531" s="70">
        <v>2023</v>
      </c>
      <c r="B2531" s="71" t="s">
        <v>523</v>
      </c>
      <c r="C2531" s="70" t="s">
        <v>190</v>
      </c>
      <c r="D2531" s="70" t="s">
        <v>21</v>
      </c>
      <c r="E2531" s="72" t="s">
        <v>125</v>
      </c>
      <c r="F2531" s="73" t="s">
        <v>522</v>
      </c>
      <c r="G2531" s="70" t="s">
        <v>20</v>
      </c>
      <c r="H2531" s="108">
        <v>17209545</v>
      </c>
      <c r="I2531" s="108"/>
      <c r="J2531" s="108">
        <v>36782629</v>
      </c>
      <c r="K2531" s="108">
        <v>79185036</v>
      </c>
      <c r="L2531" s="108">
        <v>50226446</v>
      </c>
      <c r="M2531" s="108">
        <v>41043147</v>
      </c>
      <c r="N2531" s="67"/>
      <c r="O2531" s="67">
        <v>24756702</v>
      </c>
      <c r="P2531" s="108">
        <v>4715445</v>
      </c>
      <c r="Q2531" s="108">
        <v>-28133817</v>
      </c>
      <c r="R2531" s="108">
        <v>123090117.62636501</v>
      </c>
      <c r="S2531" s="108">
        <v>94956300.626365006</v>
      </c>
      <c r="T2531" s="108">
        <v>4100216</v>
      </c>
      <c r="U2531" s="201"/>
      <c r="V2531" s="108">
        <v>2608616</v>
      </c>
      <c r="W2531" s="108">
        <v>-25654769</v>
      </c>
      <c r="X2531" s="32">
        <v>45288</v>
      </c>
      <c r="Y2531" s="10" t="s">
        <v>60</v>
      </c>
    </row>
    <row r="2532" spans="1:25" ht="14.4">
      <c r="A2532" s="70">
        <v>2023</v>
      </c>
      <c r="B2532" s="70" t="s">
        <v>5141</v>
      </c>
      <c r="C2532" s="70" t="s">
        <v>190</v>
      </c>
      <c r="D2532" s="70" t="s">
        <v>21</v>
      </c>
      <c r="E2532" s="72" t="s">
        <v>182</v>
      </c>
      <c r="F2532" s="72" t="s">
        <v>5714</v>
      </c>
      <c r="G2532" s="70" t="s">
        <v>20</v>
      </c>
      <c r="H2532" s="108">
        <v>1277803</v>
      </c>
      <c r="I2532" s="108"/>
      <c r="J2532" s="108">
        <v>2087585</v>
      </c>
      <c r="K2532" s="108">
        <v>21097</v>
      </c>
      <c r="L2532" s="108">
        <v>2767605</v>
      </c>
      <c r="M2532" s="108">
        <v>2743822</v>
      </c>
      <c r="N2532" s="67">
        <v>2062838</v>
      </c>
      <c r="O2532" s="107"/>
      <c r="P2532" s="108">
        <v>145552</v>
      </c>
      <c r="Q2532" s="108">
        <v>-1100236</v>
      </c>
      <c r="R2532" s="108">
        <v>4556106.9739952721</v>
      </c>
      <c r="S2532" s="108">
        <v>3455870.9739952725</v>
      </c>
      <c r="T2532" s="108">
        <v>170271</v>
      </c>
      <c r="U2532" s="201"/>
      <c r="V2532" s="108"/>
      <c r="W2532" s="108">
        <v>639493</v>
      </c>
      <c r="X2532" s="32">
        <v>45273</v>
      </c>
      <c r="Y2532" s="10" t="s">
        <v>60</v>
      </c>
    </row>
    <row r="2533" spans="1:25" ht="14.4">
      <c r="A2533" s="137">
        <v>2023</v>
      </c>
      <c r="B2533" s="141" t="s">
        <v>521</v>
      </c>
      <c r="C2533" s="137" t="s">
        <v>190</v>
      </c>
      <c r="D2533" s="137" t="s">
        <v>21</v>
      </c>
      <c r="E2533" s="137" t="s">
        <v>105</v>
      </c>
      <c r="F2533" s="87" t="s">
        <v>520</v>
      </c>
      <c r="G2533" s="137" t="s">
        <v>20</v>
      </c>
      <c r="H2533" s="138">
        <v>21717700</v>
      </c>
      <c r="I2533" s="138">
        <v>-1958289</v>
      </c>
      <c r="J2533" s="138">
        <v>132760831</v>
      </c>
      <c r="K2533" s="138">
        <v>245766990</v>
      </c>
      <c r="L2533" s="138">
        <v>156516644</v>
      </c>
      <c r="M2533" s="138">
        <v>140038468</v>
      </c>
      <c r="N2533" s="138"/>
      <c r="O2533" s="138">
        <v>43759838</v>
      </c>
      <c r="P2533" s="138">
        <v>12151377</v>
      </c>
      <c r="Q2533" s="138">
        <v>-99452492</v>
      </c>
      <c r="R2533" s="138">
        <v>436241736.31578958</v>
      </c>
      <c r="S2533" s="138">
        <v>336789244.31578958</v>
      </c>
      <c r="T2533" s="138">
        <v>14897023</v>
      </c>
      <c r="U2533" s="201">
        <v>-3595.7933425797501</v>
      </c>
      <c r="V2533" s="138">
        <v>16380168.206657421</v>
      </c>
      <c r="W2533" s="108">
        <v>-74504675</v>
      </c>
      <c r="X2533" s="140">
        <v>45275</v>
      </c>
      <c r="Y2533" s="132" t="s">
        <v>60</v>
      </c>
    </row>
    <row r="2534" spans="1:25" ht="14.4">
      <c r="A2534" s="70">
        <v>2023</v>
      </c>
      <c r="B2534" s="70" t="s">
        <v>1746</v>
      </c>
      <c r="C2534" s="70" t="s">
        <v>53</v>
      </c>
      <c r="D2534" s="70" t="s">
        <v>21</v>
      </c>
      <c r="E2534" s="72" t="s">
        <v>105</v>
      </c>
      <c r="F2534" s="73">
        <v>68154</v>
      </c>
      <c r="G2534" s="70" t="s">
        <v>20</v>
      </c>
      <c r="H2534" s="108">
        <v>42436606</v>
      </c>
      <c r="I2534" s="108">
        <v>-28193431</v>
      </c>
      <c r="J2534" s="108">
        <v>90266388</v>
      </c>
      <c r="K2534" s="108">
        <v>153417648</v>
      </c>
      <c r="L2534" s="108">
        <v>195305676</v>
      </c>
      <c r="M2534" s="108">
        <v>115463540</v>
      </c>
      <c r="N2534" s="107"/>
      <c r="O2534" s="67">
        <v>35125822</v>
      </c>
      <c r="P2534" s="108">
        <v>6571303</v>
      </c>
      <c r="Q2534" s="108">
        <v>-174252000</v>
      </c>
      <c r="R2534" s="108">
        <v>615015073</v>
      </c>
      <c r="S2534" s="108">
        <v>440763073</v>
      </c>
      <c r="T2534" s="108">
        <v>19589736</v>
      </c>
      <c r="U2534" s="201">
        <v>9633672</v>
      </c>
      <c r="V2534" s="108">
        <v>14918389</v>
      </c>
      <c r="W2534" s="108">
        <v>-29944880</v>
      </c>
      <c r="X2534" s="44">
        <v>45266</v>
      </c>
      <c r="Y2534" s="10" t="s">
        <v>60</v>
      </c>
    </row>
    <row r="2535" spans="1:25" ht="14.4">
      <c r="A2535" s="70">
        <v>2023</v>
      </c>
      <c r="B2535" s="71" t="s">
        <v>106</v>
      </c>
      <c r="C2535" s="70" t="s">
        <v>54</v>
      </c>
      <c r="D2535" s="70" t="s">
        <v>21</v>
      </c>
      <c r="E2535" s="78" t="s">
        <v>105</v>
      </c>
      <c r="F2535" s="73">
        <v>99069</v>
      </c>
      <c r="G2535" s="70" t="s">
        <v>20</v>
      </c>
      <c r="H2535" s="108">
        <v>2871900</v>
      </c>
      <c r="I2535" s="108"/>
      <c r="J2535" s="108">
        <v>4346160</v>
      </c>
      <c r="K2535" s="108">
        <v>249270</v>
      </c>
      <c r="L2535" s="108">
        <v>4960068</v>
      </c>
      <c r="M2535" s="108">
        <v>4652595</v>
      </c>
      <c r="N2535" s="107"/>
      <c r="O2535" s="67">
        <v>2223455</v>
      </c>
      <c r="P2535" s="108">
        <v>280798</v>
      </c>
      <c r="Q2535" s="108">
        <v>-2240994</v>
      </c>
      <c r="R2535" s="108">
        <v>2922527</v>
      </c>
      <c r="S2535" s="108">
        <v>681533</v>
      </c>
      <c r="T2535" s="108">
        <v>469798</v>
      </c>
      <c r="U2535" s="201">
        <v>363480</v>
      </c>
      <c r="V2535" s="108">
        <v>696658</v>
      </c>
      <c r="W2535" s="108">
        <v>2188757</v>
      </c>
      <c r="X2535" s="32">
        <v>45338</v>
      </c>
      <c r="Y2535" s="10" t="s">
        <v>60</v>
      </c>
    </row>
    <row r="2536" spans="1:25" ht="14.4">
      <c r="A2536" s="70">
        <v>2023</v>
      </c>
      <c r="B2536" s="71" t="s">
        <v>1654</v>
      </c>
      <c r="C2536" s="70" t="s">
        <v>55</v>
      </c>
      <c r="D2536" s="70" t="s">
        <v>21</v>
      </c>
      <c r="E2536" s="72" t="s">
        <v>105</v>
      </c>
      <c r="F2536" s="73" t="s">
        <v>57</v>
      </c>
      <c r="G2536" s="70" t="s">
        <v>20</v>
      </c>
      <c r="H2536" s="108">
        <v>424019000</v>
      </c>
      <c r="I2536" s="108">
        <v>-46647000</v>
      </c>
      <c r="J2536" s="108">
        <v>638682000</v>
      </c>
      <c r="K2536" s="108">
        <v>643147000</v>
      </c>
      <c r="L2536" s="108">
        <v>811790000</v>
      </c>
      <c r="M2536" s="108">
        <v>662450000</v>
      </c>
      <c r="N2536" s="67">
        <v>514748000</v>
      </c>
      <c r="O2536" s="108"/>
      <c r="P2536" s="108">
        <v>94105000</v>
      </c>
      <c r="Q2536" s="108">
        <v>-928838000</v>
      </c>
      <c r="R2536" s="108">
        <v>2427065587</v>
      </c>
      <c r="S2536" s="108">
        <v>1498227587</v>
      </c>
      <c r="T2536" s="108">
        <v>67739000</v>
      </c>
      <c r="U2536" s="201">
        <v>24921000</v>
      </c>
      <c r="V2536" s="108">
        <v>52315000</v>
      </c>
      <c r="W2536" s="108">
        <v>-297796000</v>
      </c>
      <c r="X2536" s="13">
        <v>45247</v>
      </c>
      <c r="Y2536" s="30"/>
    </row>
    <row r="2537" spans="1:25" ht="14.4">
      <c r="A2537" s="70">
        <v>2023</v>
      </c>
      <c r="B2537" s="71" t="s">
        <v>519</v>
      </c>
      <c r="C2537" s="70" t="s">
        <v>190</v>
      </c>
      <c r="D2537" s="70" t="s">
        <v>21</v>
      </c>
      <c r="E2537" s="78" t="s">
        <v>105</v>
      </c>
      <c r="F2537" s="73" t="s">
        <v>518</v>
      </c>
      <c r="G2537" s="70" t="s">
        <v>20</v>
      </c>
      <c r="H2537" s="108">
        <v>10425870</v>
      </c>
      <c r="I2537" s="108">
        <v>-563555</v>
      </c>
      <c r="J2537" s="108">
        <v>36949950</v>
      </c>
      <c r="K2537" s="108">
        <v>639149</v>
      </c>
      <c r="L2537" s="108">
        <v>70588326</v>
      </c>
      <c r="M2537" s="108">
        <v>42987679</v>
      </c>
      <c r="N2537" s="108"/>
      <c r="O2537" s="108">
        <v>20684517</v>
      </c>
      <c r="P2537" s="108">
        <v>11886717</v>
      </c>
      <c r="Q2537" s="108">
        <v>-19901603</v>
      </c>
      <c r="R2537" s="108">
        <v>78682002.456140339</v>
      </c>
      <c r="S2537" s="108">
        <v>58780399.456140347</v>
      </c>
      <c r="T2537" s="108">
        <v>2878761</v>
      </c>
      <c r="U2537" s="201">
        <v>-423.78224687933425</v>
      </c>
      <c r="V2537" s="108">
        <v>8463956.2177531198</v>
      </c>
      <c r="W2537" s="108">
        <v>-14435213</v>
      </c>
      <c r="X2537" s="39">
        <v>45308</v>
      </c>
      <c r="Y2537" s="30"/>
    </row>
    <row r="2538" spans="1:25" ht="14.4">
      <c r="A2538" s="137">
        <v>2023</v>
      </c>
      <c r="B2538" s="137" t="s">
        <v>1745</v>
      </c>
      <c r="C2538" s="137" t="s">
        <v>53</v>
      </c>
      <c r="D2538" s="137" t="s">
        <v>21</v>
      </c>
      <c r="E2538" s="137" t="s">
        <v>28</v>
      </c>
      <c r="F2538" s="87">
        <v>68196</v>
      </c>
      <c r="G2538" s="137" t="s">
        <v>20</v>
      </c>
      <c r="H2538" s="138">
        <v>40949767</v>
      </c>
      <c r="I2538" s="138">
        <v>-2904443</v>
      </c>
      <c r="J2538" s="138">
        <v>99029856</v>
      </c>
      <c r="K2538" s="138">
        <v>5191291</v>
      </c>
      <c r="L2538" s="138">
        <v>174001236</v>
      </c>
      <c r="M2538" s="138">
        <v>98645914</v>
      </c>
      <c r="N2538" s="138"/>
      <c r="O2538" s="138">
        <v>128305174</v>
      </c>
      <c r="P2538" s="138">
        <v>23685964</v>
      </c>
      <c r="Q2538" s="138">
        <v>-76290352</v>
      </c>
      <c r="R2538" s="138">
        <v>265931110</v>
      </c>
      <c r="S2538" s="138">
        <v>189640758</v>
      </c>
      <c r="T2538" s="138">
        <v>9156280</v>
      </c>
      <c r="U2538" s="201"/>
      <c r="V2538" s="138">
        <v>7044436</v>
      </c>
      <c r="W2538" s="108">
        <v>43696948</v>
      </c>
      <c r="X2538" s="140">
        <v>45266</v>
      </c>
      <c r="Y2538" s="132" t="s">
        <v>60</v>
      </c>
    </row>
    <row r="2539" spans="1:25" ht="14.4">
      <c r="A2539" s="70">
        <v>2023</v>
      </c>
      <c r="B2539" s="71" t="s">
        <v>517</v>
      </c>
      <c r="C2539" s="70" t="s">
        <v>190</v>
      </c>
      <c r="D2539" s="70" t="s">
        <v>21</v>
      </c>
      <c r="E2539" s="72" t="s">
        <v>28</v>
      </c>
      <c r="F2539" s="73" t="s">
        <v>516</v>
      </c>
      <c r="G2539" s="70" t="s">
        <v>20</v>
      </c>
      <c r="H2539" s="108">
        <v>38871446</v>
      </c>
      <c r="I2539" s="108"/>
      <c r="J2539" s="108">
        <v>277149562</v>
      </c>
      <c r="K2539" s="108">
        <v>523581400</v>
      </c>
      <c r="L2539" s="108">
        <v>370103590</v>
      </c>
      <c r="M2539" s="108">
        <v>323136311</v>
      </c>
      <c r="N2539" s="67"/>
      <c r="O2539" s="67">
        <v>100135802</v>
      </c>
      <c r="P2539" s="108">
        <v>26384703</v>
      </c>
      <c r="Q2539" s="108">
        <v>-207350142</v>
      </c>
      <c r="R2539" s="108">
        <v>948683572.42496848</v>
      </c>
      <c r="S2539" s="108">
        <v>741333430.42496848</v>
      </c>
      <c r="T2539" s="108">
        <v>31537011</v>
      </c>
      <c r="U2539" s="201"/>
      <c r="V2539" s="108">
        <v>91856379</v>
      </c>
      <c r="W2539" s="108">
        <v>-283763090</v>
      </c>
      <c r="X2539" s="32">
        <v>45271</v>
      </c>
      <c r="Y2539" s="10" t="s">
        <v>60</v>
      </c>
    </row>
    <row r="2540" spans="1:25" ht="14.4">
      <c r="A2540" s="70">
        <v>2023</v>
      </c>
      <c r="B2540" s="70" t="s">
        <v>1744</v>
      </c>
      <c r="C2540" s="70" t="s">
        <v>53</v>
      </c>
      <c r="D2540" s="70" t="s">
        <v>21</v>
      </c>
      <c r="E2540" s="72" t="s">
        <v>34</v>
      </c>
      <c r="F2540" s="73">
        <v>68224</v>
      </c>
      <c r="G2540" s="70" t="s">
        <v>20</v>
      </c>
      <c r="H2540" s="108">
        <v>16469619</v>
      </c>
      <c r="I2540" s="108">
        <v>-4489657</v>
      </c>
      <c r="J2540" s="108">
        <v>29206089</v>
      </c>
      <c r="K2540" s="108">
        <v>2689771</v>
      </c>
      <c r="L2540" s="108">
        <v>36159295</v>
      </c>
      <c r="M2540" s="108">
        <v>33082732</v>
      </c>
      <c r="N2540" s="107"/>
      <c r="O2540" s="108">
        <v>20224106</v>
      </c>
      <c r="P2540" s="108">
        <v>4087624</v>
      </c>
      <c r="Q2540" s="108">
        <v>-41638587</v>
      </c>
      <c r="R2540" s="108">
        <v>170092267.15686274</v>
      </c>
      <c r="S2540" s="108">
        <v>128453680.15686274</v>
      </c>
      <c r="T2540" s="108">
        <v>4540921</v>
      </c>
      <c r="U2540" s="201">
        <v>542571</v>
      </c>
      <c r="V2540" s="108">
        <v>6406156</v>
      </c>
      <c r="W2540" s="108">
        <v>-4606790</v>
      </c>
      <c r="X2540" s="32">
        <v>45345</v>
      </c>
      <c r="Y2540" s="10" t="s">
        <v>115</v>
      </c>
    </row>
    <row r="2541" spans="1:25" ht="14.4">
      <c r="A2541" s="70">
        <v>2023</v>
      </c>
      <c r="B2541" s="70" t="s">
        <v>515</v>
      </c>
      <c r="C2541" s="70" t="s">
        <v>190</v>
      </c>
      <c r="D2541" s="70" t="s">
        <v>21</v>
      </c>
      <c r="E2541" s="72" t="s">
        <v>34</v>
      </c>
      <c r="F2541" s="73" t="s">
        <v>514</v>
      </c>
      <c r="G2541" s="70" t="s">
        <v>20</v>
      </c>
      <c r="H2541" s="108">
        <v>18692085</v>
      </c>
      <c r="I2541" s="108"/>
      <c r="J2541" s="108">
        <v>48415038</v>
      </c>
      <c r="K2541" s="108">
        <v>16530255</v>
      </c>
      <c r="L2541" s="108">
        <v>60999807</v>
      </c>
      <c r="M2541" s="108">
        <v>53589774</v>
      </c>
      <c r="N2541" s="108">
        <v>26373984</v>
      </c>
      <c r="O2541" s="108"/>
      <c r="P2541" s="108">
        <v>3244241</v>
      </c>
      <c r="Q2541" s="108">
        <v>-33866808</v>
      </c>
      <c r="R2541" s="108">
        <v>149095223</v>
      </c>
      <c r="S2541" s="108">
        <v>115228415</v>
      </c>
      <c r="T2541" s="108">
        <v>5013587</v>
      </c>
      <c r="U2541" s="201"/>
      <c r="V2541" s="108"/>
      <c r="W2541" s="108">
        <v>-23583024</v>
      </c>
      <c r="X2541" s="13">
        <v>45267</v>
      </c>
      <c r="Y2541" s="10" t="s">
        <v>60</v>
      </c>
    </row>
    <row r="2542" spans="1:25" ht="14.4">
      <c r="A2542" s="137">
        <v>2023</v>
      </c>
      <c r="B2542" s="137" t="s">
        <v>1743</v>
      </c>
      <c r="C2542" s="137" t="s">
        <v>53</v>
      </c>
      <c r="D2542" s="137" t="s">
        <v>21</v>
      </c>
      <c r="E2542" s="137" t="s">
        <v>27</v>
      </c>
      <c r="F2542" s="87">
        <v>68252</v>
      </c>
      <c r="G2542" s="137" t="s">
        <v>20</v>
      </c>
      <c r="H2542" s="138">
        <v>116995398</v>
      </c>
      <c r="I2542" s="138">
        <v>-15452803</v>
      </c>
      <c r="J2542" s="138">
        <v>149869972</v>
      </c>
      <c r="K2542" s="138">
        <v>730374816</v>
      </c>
      <c r="L2542" s="138">
        <v>305234250</v>
      </c>
      <c r="M2542" s="138">
        <v>163639467</v>
      </c>
      <c r="N2542" s="139"/>
      <c r="O2542" s="138">
        <v>125373772</v>
      </c>
      <c r="P2542" s="138">
        <v>19345148</v>
      </c>
      <c r="Q2542" s="138">
        <v>-278756748</v>
      </c>
      <c r="R2542" s="138">
        <v>791659865</v>
      </c>
      <c r="S2542" s="138">
        <v>512903117</v>
      </c>
      <c r="T2542" s="138">
        <v>26976022</v>
      </c>
      <c r="U2542" s="201">
        <v>8830251</v>
      </c>
      <c r="V2542" s="138">
        <v>17257574</v>
      </c>
      <c r="W2542" s="108">
        <v>12405371</v>
      </c>
      <c r="X2542" s="126">
        <v>45349</v>
      </c>
      <c r="Y2542" s="132" t="s">
        <v>60</v>
      </c>
    </row>
    <row r="2543" spans="1:25" ht="14.4">
      <c r="A2543" s="70">
        <v>2023</v>
      </c>
      <c r="B2543" s="71" t="s">
        <v>1653</v>
      </c>
      <c r="C2543" s="70" t="s">
        <v>55</v>
      </c>
      <c r="D2543" s="70" t="s">
        <v>21</v>
      </c>
      <c r="E2543" s="72" t="s">
        <v>27</v>
      </c>
      <c r="F2543" s="73" t="s">
        <v>57</v>
      </c>
      <c r="G2543" s="70" t="s">
        <v>20</v>
      </c>
      <c r="H2543" s="108">
        <v>1863507000</v>
      </c>
      <c r="I2543" s="108">
        <v>-196225000</v>
      </c>
      <c r="J2543" s="108">
        <v>1442426000</v>
      </c>
      <c r="K2543" s="108">
        <v>772727000</v>
      </c>
      <c r="L2543" s="108">
        <v>2737896000</v>
      </c>
      <c r="M2543" s="108">
        <v>1915840000</v>
      </c>
      <c r="N2543" s="108"/>
      <c r="O2543" s="108">
        <v>2322120000</v>
      </c>
      <c r="P2543" s="108">
        <v>363824000</v>
      </c>
      <c r="Q2543" s="108">
        <v>-693300000</v>
      </c>
      <c r="R2543" s="108">
        <v>6006800000</v>
      </c>
      <c r="S2543" s="108">
        <v>5313500000</v>
      </c>
      <c r="T2543" s="108">
        <v>225899000</v>
      </c>
      <c r="U2543" s="201">
        <v>367800000</v>
      </c>
      <c r="V2543" s="108">
        <v>436400000</v>
      </c>
      <c r="W2543" s="108">
        <v>2507542000</v>
      </c>
      <c r="X2543" s="32">
        <v>45308</v>
      </c>
      <c r="Y2543" s="10" t="s">
        <v>60</v>
      </c>
    </row>
    <row r="2544" spans="1:25" ht="14.4">
      <c r="A2544" s="137">
        <v>2023</v>
      </c>
      <c r="B2544" s="141" t="s">
        <v>104</v>
      </c>
      <c r="C2544" s="137" t="s">
        <v>54</v>
      </c>
      <c r="D2544" s="137" t="s">
        <v>21</v>
      </c>
      <c r="E2544" s="76" t="s">
        <v>27</v>
      </c>
      <c r="F2544" s="87">
        <v>99070</v>
      </c>
      <c r="G2544" s="137" t="s">
        <v>20</v>
      </c>
      <c r="H2544" s="138">
        <v>1425977</v>
      </c>
      <c r="I2544" s="138"/>
      <c r="J2544" s="138">
        <v>531310</v>
      </c>
      <c r="K2544" s="138"/>
      <c r="L2544" s="138">
        <v>16498461</v>
      </c>
      <c r="M2544" s="138">
        <v>336931</v>
      </c>
      <c r="N2544" s="139"/>
      <c r="O2544" s="142">
        <v>1309941</v>
      </c>
      <c r="P2544" s="138">
        <v>99668</v>
      </c>
      <c r="Q2544" s="138">
        <v>-699031</v>
      </c>
      <c r="R2544" s="138">
        <v>2481473</v>
      </c>
      <c r="S2544" s="138">
        <v>1782442</v>
      </c>
      <c r="T2544" s="138">
        <v>93591</v>
      </c>
      <c r="U2544" s="201">
        <v>315062</v>
      </c>
      <c r="V2544" s="138">
        <v>497910</v>
      </c>
      <c r="W2544" s="108">
        <v>981942</v>
      </c>
      <c r="X2544" s="150">
        <v>45302</v>
      </c>
      <c r="Y2544" s="132" t="s">
        <v>60</v>
      </c>
    </row>
    <row r="2545" spans="1:25" ht="14.4">
      <c r="A2545" s="70">
        <v>2023</v>
      </c>
      <c r="B2545" s="71" t="s">
        <v>513</v>
      </c>
      <c r="C2545" s="70" t="s">
        <v>190</v>
      </c>
      <c r="D2545" s="70" t="s">
        <v>21</v>
      </c>
      <c r="E2545" s="72" t="s">
        <v>27</v>
      </c>
      <c r="F2545" s="73" t="s">
        <v>512</v>
      </c>
      <c r="G2545" s="70" t="s">
        <v>20</v>
      </c>
      <c r="H2545" s="108">
        <v>46247825</v>
      </c>
      <c r="I2545" s="108">
        <v>-5521719</v>
      </c>
      <c r="J2545" s="108">
        <v>214662913</v>
      </c>
      <c r="K2545" s="108">
        <v>748659836</v>
      </c>
      <c r="L2545" s="108">
        <v>304735593</v>
      </c>
      <c r="M2545" s="108">
        <v>227868118</v>
      </c>
      <c r="N2545" s="67">
        <v>62540296</v>
      </c>
      <c r="O2545" s="108"/>
      <c r="P2545" s="108">
        <v>11996202</v>
      </c>
      <c r="Q2545" s="108">
        <v>-166287053</v>
      </c>
      <c r="R2545" s="108">
        <v>729038494</v>
      </c>
      <c r="S2545" s="108">
        <v>562751441</v>
      </c>
      <c r="T2545" s="108">
        <v>22076451</v>
      </c>
      <c r="U2545" s="201"/>
      <c r="V2545" s="108">
        <v>3227280</v>
      </c>
      <c r="W2545" s="108">
        <v>-151974641</v>
      </c>
      <c r="X2545" s="32">
        <v>45382</v>
      </c>
      <c r="Y2545" s="10"/>
    </row>
    <row r="2546" spans="1:25" ht="14.4">
      <c r="A2546" s="137">
        <v>2023</v>
      </c>
      <c r="B2546" s="141" t="s">
        <v>511</v>
      </c>
      <c r="C2546" s="137" t="s">
        <v>190</v>
      </c>
      <c r="D2546" s="137" t="s">
        <v>21</v>
      </c>
      <c r="E2546" s="76" t="s">
        <v>27</v>
      </c>
      <c r="F2546" s="87" t="s">
        <v>510</v>
      </c>
      <c r="G2546" s="137" t="s">
        <v>20</v>
      </c>
      <c r="H2546" s="138">
        <v>71635924</v>
      </c>
      <c r="I2546" s="138">
        <v>-685646</v>
      </c>
      <c r="J2546" s="138">
        <v>190669701</v>
      </c>
      <c r="K2546" s="138">
        <v>581413266</v>
      </c>
      <c r="L2546" s="138">
        <v>265343292</v>
      </c>
      <c r="M2546" s="138">
        <v>208115860</v>
      </c>
      <c r="N2546" s="139"/>
      <c r="O2546" s="138">
        <v>109946957</v>
      </c>
      <c r="P2546" s="138">
        <v>9992959</v>
      </c>
      <c r="Q2546" s="138">
        <v>-136966968</v>
      </c>
      <c r="R2546" s="138">
        <v>619687958</v>
      </c>
      <c r="S2546" s="138">
        <v>482720990</v>
      </c>
      <c r="T2546" s="138">
        <v>21180834</v>
      </c>
      <c r="U2546" s="201">
        <v>5030211</v>
      </c>
      <c r="V2546" s="138">
        <v>54951229</v>
      </c>
      <c r="W2546" s="108">
        <v>-181296465</v>
      </c>
      <c r="X2546" s="140">
        <v>45364</v>
      </c>
      <c r="Y2546" s="132" t="s">
        <v>60</v>
      </c>
    </row>
    <row r="2547" spans="1:25" ht="14.4">
      <c r="A2547" s="95">
        <v>2023</v>
      </c>
      <c r="B2547" s="86" t="s">
        <v>509</v>
      </c>
      <c r="C2547" s="95" t="s">
        <v>190</v>
      </c>
      <c r="D2547" s="95" t="s">
        <v>21</v>
      </c>
      <c r="E2547" s="101" t="s">
        <v>105</v>
      </c>
      <c r="F2547" s="99" t="s">
        <v>508</v>
      </c>
      <c r="G2547" s="95" t="s">
        <v>20</v>
      </c>
      <c r="H2547" s="109">
        <v>3742927</v>
      </c>
      <c r="I2547" s="110">
        <v>-409602</v>
      </c>
      <c r="J2547" s="110">
        <v>10135340</v>
      </c>
      <c r="K2547" s="110">
        <v>10033960</v>
      </c>
      <c r="L2547" s="109">
        <v>15269745</v>
      </c>
      <c r="M2547" s="110">
        <v>13041593</v>
      </c>
      <c r="N2547" s="109"/>
      <c r="O2547" s="67">
        <v>7830506</v>
      </c>
      <c r="P2547" s="110">
        <v>1946308</v>
      </c>
      <c r="Q2547" s="109">
        <v>-7409611</v>
      </c>
      <c r="R2547" s="109">
        <v>32523298.596491233</v>
      </c>
      <c r="S2547" s="109">
        <v>25113687.596491233</v>
      </c>
      <c r="T2547" s="109">
        <v>1059847</v>
      </c>
      <c r="U2547" s="198">
        <v>-268.63661581137308</v>
      </c>
      <c r="V2547" s="109">
        <v>28578.363384188626</v>
      </c>
      <c r="W2547" s="110">
        <v>-1875664</v>
      </c>
      <c r="X2547" s="13">
        <v>45266</v>
      </c>
      <c r="Y2547" s="10" t="s">
        <v>5444</v>
      </c>
    </row>
    <row r="2548" spans="1:25" ht="14.4">
      <c r="A2548" s="70">
        <v>2023</v>
      </c>
      <c r="B2548" s="70" t="s">
        <v>1742</v>
      </c>
      <c r="C2548" s="70" t="s">
        <v>53</v>
      </c>
      <c r="D2548" s="70" t="s">
        <v>21</v>
      </c>
      <c r="E2548" s="72" t="s">
        <v>36</v>
      </c>
      <c r="F2548" s="73">
        <v>68294</v>
      </c>
      <c r="G2548" s="70" t="s">
        <v>20</v>
      </c>
      <c r="H2548" s="108">
        <v>71061268</v>
      </c>
      <c r="I2548" s="108">
        <v>-7768465</v>
      </c>
      <c r="J2548" s="108">
        <v>44592837</v>
      </c>
      <c r="K2548" s="108">
        <v>65185793</v>
      </c>
      <c r="L2548" s="108">
        <v>77129656</v>
      </c>
      <c r="M2548" s="108">
        <v>58645258</v>
      </c>
      <c r="N2548" s="67"/>
      <c r="O2548" s="108">
        <v>74136318</v>
      </c>
      <c r="P2548" s="108">
        <v>3899063</v>
      </c>
      <c r="Q2548" s="108">
        <v>-55227933</v>
      </c>
      <c r="R2548" s="108">
        <v>216532236.6400103</v>
      </c>
      <c r="S2548" s="108">
        <v>161304303.6400103</v>
      </c>
      <c r="T2548" s="108">
        <v>6533483</v>
      </c>
      <c r="U2548" s="201">
        <v>13073919</v>
      </c>
      <c r="V2548" s="108">
        <v>12049392</v>
      </c>
      <c r="W2548" s="108">
        <v>45070317</v>
      </c>
      <c r="X2548" s="34">
        <v>45295</v>
      </c>
      <c r="Y2548" s="10" t="s">
        <v>60</v>
      </c>
    </row>
    <row r="2549" spans="1:25" ht="14.4">
      <c r="A2549" s="95">
        <v>2023</v>
      </c>
      <c r="B2549" s="86" t="s">
        <v>507</v>
      </c>
      <c r="C2549" s="95" t="s">
        <v>190</v>
      </c>
      <c r="D2549" s="95" t="s">
        <v>21</v>
      </c>
      <c r="E2549" s="101" t="s">
        <v>28</v>
      </c>
      <c r="F2549" s="99" t="s">
        <v>506</v>
      </c>
      <c r="G2549" s="95" t="s">
        <v>20</v>
      </c>
      <c r="H2549" s="109">
        <v>2217872</v>
      </c>
      <c r="I2549" s="110">
        <v>-250000</v>
      </c>
      <c r="J2549" s="110">
        <v>6690506</v>
      </c>
      <c r="K2549" s="109">
        <v>24302</v>
      </c>
      <c r="L2549" s="109">
        <v>8157509</v>
      </c>
      <c r="M2549" s="110">
        <v>7413835</v>
      </c>
      <c r="N2549" s="110"/>
      <c r="O2549" s="67">
        <v>3500683</v>
      </c>
      <c r="P2549" s="110">
        <v>821424</v>
      </c>
      <c r="Q2549" s="109">
        <v>-5595258</v>
      </c>
      <c r="R2549" s="109">
        <v>25041323.164717492</v>
      </c>
      <c r="S2549" s="109">
        <v>19446065.164717492</v>
      </c>
      <c r="T2549" s="109">
        <v>784624</v>
      </c>
      <c r="U2549" s="198"/>
      <c r="V2549" s="109"/>
      <c r="W2549" s="110">
        <v>-1204973</v>
      </c>
      <c r="X2549" s="34">
        <v>45336</v>
      </c>
      <c r="Y2549" s="10" t="s">
        <v>60</v>
      </c>
    </row>
    <row r="2550" spans="1:25" ht="14.4">
      <c r="A2550" s="137">
        <v>2023</v>
      </c>
      <c r="B2550" s="141" t="s">
        <v>505</v>
      </c>
      <c r="C2550" s="137" t="s">
        <v>190</v>
      </c>
      <c r="D2550" s="137" t="s">
        <v>21</v>
      </c>
      <c r="E2550" s="137" t="s">
        <v>153</v>
      </c>
      <c r="F2550" s="87" t="s">
        <v>504</v>
      </c>
      <c r="G2550" s="137" t="s">
        <v>20</v>
      </c>
      <c r="H2550" s="138">
        <v>8048092</v>
      </c>
      <c r="I2550" s="138">
        <v>-100000</v>
      </c>
      <c r="J2550" s="138">
        <v>18929684</v>
      </c>
      <c r="K2550" s="138">
        <v>7882253</v>
      </c>
      <c r="L2550" s="138">
        <v>23242891</v>
      </c>
      <c r="M2550" s="138">
        <v>20363161</v>
      </c>
      <c r="N2550" s="142">
        <v>9967729</v>
      </c>
      <c r="O2550" s="138"/>
      <c r="P2550" s="138">
        <v>695990</v>
      </c>
      <c r="Q2550" s="138">
        <v>-12875784</v>
      </c>
      <c r="R2550" s="138">
        <v>54884728.723404266</v>
      </c>
      <c r="S2550" s="138">
        <v>42008944.723404266</v>
      </c>
      <c r="T2550" s="138">
        <v>1880225</v>
      </c>
      <c r="U2550" s="201"/>
      <c r="V2550" s="138">
        <v>1402165</v>
      </c>
      <c r="W2550" s="108">
        <v>-3819854</v>
      </c>
      <c r="X2550" s="126">
        <v>45352</v>
      </c>
      <c r="Y2550" s="132" t="s">
        <v>5444</v>
      </c>
    </row>
    <row r="2551" spans="1:25" ht="14.4">
      <c r="A2551" s="137">
        <v>2023</v>
      </c>
      <c r="B2551" s="137" t="s">
        <v>1741</v>
      </c>
      <c r="C2551" s="137" t="s">
        <v>53</v>
      </c>
      <c r="D2551" s="137" t="s">
        <v>21</v>
      </c>
      <c r="E2551" s="137" t="s">
        <v>71</v>
      </c>
      <c r="F2551" s="87">
        <v>68364</v>
      </c>
      <c r="G2551" s="137" t="s">
        <v>20</v>
      </c>
      <c r="H2551" s="138">
        <v>27689941</v>
      </c>
      <c r="I2551" s="138">
        <v>-16793126</v>
      </c>
      <c r="J2551" s="138">
        <v>88450480</v>
      </c>
      <c r="K2551" s="138">
        <v>70895349</v>
      </c>
      <c r="L2551" s="138">
        <v>152830080</v>
      </c>
      <c r="M2551" s="138">
        <v>98099343</v>
      </c>
      <c r="N2551" s="139"/>
      <c r="O2551" s="138">
        <v>23583984</v>
      </c>
      <c r="P2551" s="138">
        <v>6191543</v>
      </c>
      <c r="Q2551" s="138">
        <v>-105476657</v>
      </c>
      <c r="R2551" s="138">
        <v>1120775111</v>
      </c>
      <c r="S2551" s="138">
        <v>1015298454</v>
      </c>
      <c r="T2551" s="138">
        <v>21446744</v>
      </c>
      <c r="U2551" s="201">
        <v>25367000</v>
      </c>
      <c r="V2551" s="138">
        <v>48454000</v>
      </c>
      <c r="W2551" s="108">
        <v>-24466269</v>
      </c>
      <c r="X2551" s="150">
        <v>45366</v>
      </c>
      <c r="Y2551" s="132" t="s">
        <v>60</v>
      </c>
    </row>
    <row r="2552" spans="1:25" ht="14.4">
      <c r="A2552" s="137">
        <v>2023</v>
      </c>
      <c r="B2552" s="141" t="s">
        <v>503</v>
      </c>
      <c r="C2552" s="137" t="s">
        <v>190</v>
      </c>
      <c r="D2552" s="137" t="s">
        <v>21</v>
      </c>
      <c r="E2552" s="137" t="s">
        <v>71</v>
      </c>
      <c r="F2552" s="87" t="s">
        <v>502</v>
      </c>
      <c r="G2552" s="137" t="s">
        <v>20</v>
      </c>
      <c r="H2552" s="138">
        <v>22932593</v>
      </c>
      <c r="I2552" s="138">
        <v>-185000</v>
      </c>
      <c r="J2552" s="138">
        <v>86056746</v>
      </c>
      <c r="K2552" s="138">
        <v>186957679</v>
      </c>
      <c r="L2552" s="138">
        <v>118051111</v>
      </c>
      <c r="M2552" s="138">
        <v>95830983</v>
      </c>
      <c r="N2552" s="138"/>
      <c r="O2552" s="142">
        <v>39409447</v>
      </c>
      <c r="P2552" s="138">
        <v>9558618</v>
      </c>
      <c r="Q2552" s="138">
        <v>-43970829</v>
      </c>
      <c r="R2552" s="138">
        <v>212036175.08771935</v>
      </c>
      <c r="S2552" s="138">
        <v>168065346.08771935</v>
      </c>
      <c r="T2552" s="138">
        <v>8544333</v>
      </c>
      <c r="U2552" s="201">
        <v>-1549.1902492304637</v>
      </c>
      <c r="V2552" s="138">
        <v>10480559.809750769</v>
      </c>
      <c r="W2552" s="108">
        <v>-43364121</v>
      </c>
      <c r="X2552" s="126">
        <v>45354</v>
      </c>
      <c r="Y2552" s="132" t="s">
        <v>60</v>
      </c>
    </row>
    <row r="2553" spans="1:25" ht="14.4">
      <c r="A2553" s="70">
        <v>2023</v>
      </c>
      <c r="B2553" s="71" t="s">
        <v>501</v>
      </c>
      <c r="C2553" s="70" t="s">
        <v>190</v>
      </c>
      <c r="D2553" s="70" t="s">
        <v>21</v>
      </c>
      <c r="E2553" s="72" t="s">
        <v>71</v>
      </c>
      <c r="F2553" s="73" t="s">
        <v>500</v>
      </c>
      <c r="G2553" s="70" t="s">
        <v>20</v>
      </c>
      <c r="H2553" s="108">
        <v>7380042</v>
      </c>
      <c r="I2553" s="108"/>
      <c r="J2553" s="108">
        <v>50930260</v>
      </c>
      <c r="K2553" s="108">
        <v>240157777</v>
      </c>
      <c r="L2553" s="108">
        <v>73261699</v>
      </c>
      <c r="M2553" s="108">
        <v>52621552</v>
      </c>
      <c r="N2553" s="108"/>
      <c r="O2553" s="108">
        <v>16937165</v>
      </c>
      <c r="P2553" s="108">
        <v>6126243</v>
      </c>
      <c r="Q2553" s="108">
        <v>-38684433</v>
      </c>
      <c r="R2553" s="108">
        <v>171865889.47368422</v>
      </c>
      <c r="S2553" s="108">
        <v>133181456.47368422</v>
      </c>
      <c r="T2553" s="108">
        <v>4675104</v>
      </c>
      <c r="U2553" s="201">
        <v>-1473.4830592431147</v>
      </c>
      <c r="V2553" s="108">
        <v>7799611.5169407567</v>
      </c>
      <c r="W2553" s="108">
        <v>-53209229</v>
      </c>
      <c r="X2553" s="32">
        <v>45320</v>
      </c>
      <c r="Y2553" s="10" t="s">
        <v>60</v>
      </c>
    </row>
    <row r="2554" spans="1:25" ht="14.4">
      <c r="A2554" s="137">
        <v>2023</v>
      </c>
      <c r="B2554" s="137" t="s">
        <v>1740</v>
      </c>
      <c r="C2554" s="137" t="s">
        <v>53</v>
      </c>
      <c r="D2554" s="137" t="s">
        <v>21</v>
      </c>
      <c r="E2554" s="137" t="s">
        <v>36</v>
      </c>
      <c r="F2554" s="87">
        <v>68378</v>
      </c>
      <c r="G2554" s="137" t="s">
        <v>20</v>
      </c>
      <c r="H2554" s="138">
        <v>26146512</v>
      </c>
      <c r="I2554" s="138">
        <v>-11109611</v>
      </c>
      <c r="J2554" s="138">
        <v>51764242</v>
      </c>
      <c r="K2554" s="138">
        <v>58626069</v>
      </c>
      <c r="L2554" s="138">
        <v>112498965</v>
      </c>
      <c r="M2554" s="138">
        <v>60757517</v>
      </c>
      <c r="N2554" s="138"/>
      <c r="O2554" s="142">
        <v>16114294</v>
      </c>
      <c r="P2554" s="138">
        <v>6693388</v>
      </c>
      <c r="Q2554" s="138">
        <v>-45819967</v>
      </c>
      <c r="R2554" s="138">
        <v>282009198</v>
      </c>
      <c r="S2554" s="138">
        <v>236189231</v>
      </c>
      <c r="T2554" s="138">
        <v>7332026</v>
      </c>
      <c r="U2554" s="201">
        <v>34514836</v>
      </c>
      <c r="V2554" s="138">
        <v>41183558</v>
      </c>
      <c r="W2554" s="108">
        <v>-19571427</v>
      </c>
      <c r="X2554" s="126">
        <v>45350</v>
      </c>
      <c r="Y2554" s="132" t="s">
        <v>60</v>
      </c>
    </row>
    <row r="2555" spans="1:25" ht="14.4">
      <c r="A2555" s="147">
        <v>2023</v>
      </c>
      <c r="B2555" s="137" t="s">
        <v>103</v>
      </c>
      <c r="C2555" s="137" t="s">
        <v>54</v>
      </c>
      <c r="D2555" s="137" t="s">
        <v>21</v>
      </c>
      <c r="E2555" s="76" t="s">
        <v>36</v>
      </c>
      <c r="F2555" s="137">
        <v>99071</v>
      </c>
      <c r="G2555" s="137" t="s">
        <v>20</v>
      </c>
      <c r="H2555" s="138">
        <v>95194912</v>
      </c>
      <c r="I2555" s="142">
        <v>-7941062</v>
      </c>
      <c r="J2555" s="138">
        <v>89845654</v>
      </c>
      <c r="K2555" s="142">
        <v>67374068</v>
      </c>
      <c r="L2555" s="138">
        <v>104136795</v>
      </c>
      <c r="M2555" s="142">
        <v>103822862</v>
      </c>
      <c r="N2555" s="138">
        <v>1250</v>
      </c>
      <c r="O2555" s="142">
        <v>90548020</v>
      </c>
      <c r="P2555" s="142">
        <v>4168644</v>
      </c>
      <c r="Q2555" s="138">
        <v>-84239948</v>
      </c>
      <c r="R2555" s="138">
        <v>582975419</v>
      </c>
      <c r="S2555" s="138">
        <v>498735471</v>
      </c>
      <c r="T2555" s="138">
        <v>18981594</v>
      </c>
      <c r="U2555" s="202">
        <v>46749119</v>
      </c>
      <c r="V2555" s="142">
        <v>80460413</v>
      </c>
      <c r="W2555" s="67">
        <v>56094677</v>
      </c>
      <c r="X2555" s="140">
        <v>45366</v>
      </c>
      <c r="Y2555" s="132" t="s">
        <v>60</v>
      </c>
    </row>
    <row r="2556" spans="1:25" ht="14.4">
      <c r="A2556" s="147">
        <v>2023</v>
      </c>
      <c r="B2556" s="137" t="s">
        <v>499</v>
      </c>
      <c r="C2556" s="137" t="s">
        <v>190</v>
      </c>
      <c r="D2556" s="137" t="s">
        <v>21</v>
      </c>
      <c r="E2556" s="137" t="s">
        <v>36</v>
      </c>
      <c r="F2556" s="137" t="s">
        <v>498</v>
      </c>
      <c r="G2556" s="137" t="s">
        <v>20</v>
      </c>
      <c r="H2556" s="138">
        <v>43670320</v>
      </c>
      <c r="I2556" s="142">
        <v>-2897985</v>
      </c>
      <c r="J2556" s="142">
        <v>438961732</v>
      </c>
      <c r="K2556" s="138">
        <v>380900076</v>
      </c>
      <c r="L2556" s="138">
        <v>551484919</v>
      </c>
      <c r="M2556" s="142">
        <v>464929771</v>
      </c>
      <c r="N2556" s="138"/>
      <c r="O2556" s="142">
        <v>70969104</v>
      </c>
      <c r="P2556" s="142">
        <v>21723234</v>
      </c>
      <c r="Q2556" s="138">
        <v>-316507647</v>
      </c>
      <c r="R2556" s="138">
        <v>1440594807.54386</v>
      </c>
      <c r="S2556" s="138">
        <v>1124087160.54386</v>
      </c>
      <c r="T2556" s="138">
        <v>43611117</v>
      </c>
      <c r="U2556" s="201">
        <v>29974530.31543491</v>
      </c>
      <c r="V2556" s="138">
        <v>86887075.315434918</v>
      </c>
      <c r="W2556" s="67">
        <v>-290140647</v>
      </c>
      <c r="X2556" s="150">
        <v>45267</v>
      </c>
      <c r="Y2556" s="132" t="s">
        <v>60</v>
      </c>
    </row>
    <row r="2557" spans="1:25" ht="14.4">
      <c r="A2557" s="137">
        <v>2023</v>
      </c>
      <c r="B2557" s="141" t="s">
        <v>497</v>
      </c>
      <c r="C2557" s="137" t="s">
        <v>190</v>
      </c>
      <c r="D2557" s="137" t="s">
        <v>21</v>
      </c>
      <c r="E2557" s="76" t="s">
        <v>28</v>
      </c>
      <c r="F2557" s="87" t="s">
        <v>496</v>
      </c>
      <c r="G2557" s="137" t="s">
        <v>20</v>
      </c>
      <c r="H2557" s="138">
        <v>3434247</v>
      </c>
      <c r="I2557" s="138"/>
      <c r="J2557" s="138">
        <v>82992130</v>
      </c>
      <c r="K2557" s="138">
        <v>238540617</v>
      </c>
      <c r="L2557" s="138">
        <v>122698952</v>
      </c>
      <c r="M2557" s="138">
        <v>93682907</v>
      </c>
      <c r="N2557" s="142">
        <v>25368499</v>
      </c>
      <c r="O2557" s="142"/>
      <c r="P2557" s="138">
        <v>6245086</v>
      </c>
      <c r="Q2557" s="138">
        <v>-52465884</v>
      </c>
      <c r="R2557" s="138">
        <v>229781730.31914899</v>
      </c>
      <c r="S2557" s="138">
        <v>177315846.31914899</v>
      </c>
      <c r="T2557" s="138">
        <v>8600062</v>
      </c>
      <c r="U2557" s="201"/>
      <c r="V2557" s="138">
        <v>16544352</v>
      </c>
      <c r="W2557" s="108">
        <v>-68887192</v>
      </c>
      <c r="X2557" s="140">
        <v>45380</v>
      </c>
      <c r="Y2557" s="132" t="s">
        <v>60</v>
      </c>
    </row>
    <row r="2558" spans="1:25" ht="14.4">
      <c r="A2558" s="70">
        <v>2023</v>
      </c>
      <c r="B2558" s="71" t="s">
        <v>495</v>
      </c>
      <c r="C2558" s="70" t="s">
        <v>190</v>
      </c>
      <c r="D2558" s="70" t="s">
        <v>21</v>
      </c>
      <c r="E2558" s="72" t="s">
        <v>107</v>
      </c>
      <c r="F2558" s="73" t="s">
        <v>494</v>
      </c>
      <c r="G2558" s="70" t="s">
        <v>20</v>
      </c>
      <c r="H2558" s="108">
        <v>20899410</v>
      </c>
      <c r="I2558" s="108">
        <v>-11836588</v>
      </c>
      <c r="J2558" s="108">
        <v>201916155</v>
      </c>
      <c r="K2558" s="108">
        <v>386426048</v>
      </c>
      <c r="L2558" s="108">
        <v>313185020</v>
      </c>
      <c r="M2558" s="108">
        <v>230248564</v>
      </c>
      <c r="N2558" s="108"/>
      <c r="O2558" s="108">
        <v>72532160</v>
      </c>
      <c r="P2558" s="108">
        <v>33296350</v>
      </c>
      <c r="Q2558" s="108">
        <v>-140795765</v>
      </c>
      <c r="R2558" s="108">
        <v>634389740.17543864</v>
      </c>
      <c r="S2558" s="108">
        <v>493593975.1754387</v>
      </c>
      <c r="T2558" s="108">
        <v>22157792</v>
      </c>
      <c r="U2558" s="201">
        <v>-5667.332078462453</v>
      </c>
      <c r="V2558" s="108">
        <v>16950929.667921536</v>
      </c>
      <c r="W2558" s="108">
        <v>-85438800</v>
      </c>
      <c r="X2558" s="34">
        <v>45257</v>
      </c>
      <c r="Y2558" s="10" t="s">
        <v>115</v>
      </c>
    </row>
    <row r="2559" spans="1:25" ht="14.4">
      <c r="A2559" s="137">
        <v>2023</v>
      </c>
      <c r="B2559" s="137" t="s">
        <v>1739</v>
      </c>
      <c r="C2559" s="137" t="s">
        <v>53</v>
      </c>
      <c r="D2559" s="137" t="s">
        <v>21</v>
      </c>
      <c r="E2559" s="137" t="s">
        <v>134</v>
      </c>
      <c r="F2559" s="87">
        <v>69000</v>
      </c>
      <c r="G2559" s="137" t="s">
        <v>20</v>
      </c>
      <c r="H2559" s="138">
        <v>188327674</v>
      </c>
      <c r="I2559" s="138">
        <v>-36314683</v>
      </c>
      <c r="J2559" s="138">
        <v>348509305</v>
      </c>
      <c r="K2559" s="138">
        <v>574779047</v>
      </c>
      <c r="L2559" s="138">
        <v>708424331</v>
      </c>
      <c r="M2559" s="138">
        <v>408289444</v>
      </c>
      <c r="N2559" s="138"/>
      <c r="O2559" s="138">
        <v>180442016</v>
      </c>
      <c r="P2559" s="138">
        <v>28339558</v>
      </c>
      <c r="Q2559" s="138">
        <v>-383779324</v>
      </c>
      <c r="R2559" s="138">
        <v>2346033901</v>
      </c>
      <c r="S2559" s="138">
        <v>1962254577</v>
      </c>
      <c r="T2559" s="138">
        <v>48303226</v>
      </c>
      <c r="U2559" s="201"/>
      <c r="V2559" s="138">
        <v>42703394</v>
      </c>
      <c r="W2559" s="108">
        <v>-498310802</v>
      </c>
      <c r="X2559" s="150">
        <v>45217</v>
      </c>
      <c r="Y2559" s="126"/>
    </row>
    <row r="2560" spans="1:25" ht="14.4">
      <c r="A2560" s="137">
        <v>2023</v>
      </c>
      <c r="B2560" s="141" t="s">
        <v>493</v>
      </c>
      <c r="C2560" s="137" t="s">
        <v>190</v>
      </c>
      <c r="D2560" s="137" t="s">
        <v>21</v>
      </c>
      <c r="E2560" s="137" t="s">
        <v>134</v>
      </c>
      <c r="F2560" s="87" t="s">
        <v>492</v>
      </c>
      <c r="G2560" s="137" t="s">
        <v>20</v>
      </c>
      <c r="H2560" s="138">
        <v>224353126</v>
      </c>
      <c r="I2560" s="138">
        <v>-8771931</v>
      </c>
      <c r="J2560" s="138">
        <v>855052435</v>
      </c>
      <c r="K2560" s="138">
        <v>588525082</v>
      </c>
      <c r="L2560" s="138">
        <v>1171598671</v>
      </c>
      <c r="M2560" s="138">
        <v>1008353202</v>
      </c>
      <c r="N2560" s="138"/>
      <c r="O2560" s="138">
        <v>467243212</v>
      </c>
      <c r="P2560" s="138">
        <v>93434390</v>
      </c>
      <c r="Q2560" s="138">
        <v>-645451257</v>
      </c>
      <c r="R2560" s="138">
        <v>2871679266.3443546</v>
      </c>
      <c r="S2560" s="138">
        <v>2226228009.3443546</v>
      </c>
      <c r="T2560" s="138">
        <v>103985788</v>
      </c>
      <c r="U2560" s="201">
        <v>47933066.108183078</v>
      </c>
      <c r="V2560" s="138">
        <v>262176506.10818309</v>
      </c>
      <c r="W2560" s="108">
        <v>-530884095</v>
      </c>
      <c r="X2560" s="140">
        <v>45358</v>
      </c>
      <c r="Y2560" s="132" t="s">
        <v>60</v>
      </c>
    </row>
    <row r="2561" spans="1:25" ht="14.4">
      <c r="A2561" s="147">
        <v>2023</v>
      </c>
      <c r="B2561" s="137" t="s">
        <v>1737</v>
      </c>
      <c r="C2561" s="137" t="s">
        <v>53</v>
      </c>
      <c r="D2561" s="137" t="s">
        <v>21</v>
      </c>
      <c r="E2561" s="76" t="s">
        <v>100</v>
      </c>
      <c r="F2561" s="137">
        <v>69070</v>
      </c>
      <c r="G2561" s="137" t="s">
        <v>20</v>
      </c>
      <c r="H2561" s="142">
        <v>49734968</v>
      </c>
      <c r="I2561" s="142">
        <v>-36102778</v>
      </c>
      <c r="J2561" s="142">
        <v>155436515</v>
      </c>
      <c r="K2561" s="142">
        <v>176804361</v>
      </c>
      <c r="L2561" s="138">
        <v>475407039</v>
      </c>
      <c r="M2561" s="142">
        <v>194842271</v>
      </c>
      <c r="N2561" s="139"/>
      <c r="O2561" s="142">
        <v>32596131</v>
      </c>
      <c r="P2561" s="142">
        <v>13511309</v>
      </c>
      <c r="Q2561" s="138">
        <v>-400373930</v>
      </c>
      <c r="R2561" s="138">
        <v>1269764289</v>
      </c>
      <c r="S2561" s="138">
        <v>869390359</v>
      </c>
      <c r="T2561" s="138">
        <v>47237335</v>
      </c>
      <c r="U2561" s="201"/>
      <c r="V2561" s="138">
        <v>47531302</v>
      </c>
      <c r="W2561" s="67">
        <v>-186638408</v>
      </c>
      <c r="X2561" s="126">
        <v>45294</v>
      </c>
      <c r="Y2561" s="132" t="s">
        <v>60</v>
      </c>
    </row>
    <row r="2562" spans="1:25" ht="14.4">
      <c r="A2562" s="137">
        <v>2023</v>
      </c>
      <c r="B2562" s="141" t="s">
        <v>1652</v>
      </c>
      <c r="C2562" s="137" t="s">
        <v>55</v>
      </c>
      <c r="D2562" s="137" t="s">
        <v>21</v>
      </c>
      <c r="E2562" s="137" t="s">
        <v>100</v>
      </c>
      <c r="F2562" s="87" t="s">
        <v>57</v>
      </c>
      <c r="G2562" s="137" t="s">
        <v>20</v>
      </c>
      <c r="H2562" s="138">
        <v>206138000</v>
      </c>
      <c r="I2562" s="138">
        <v>-79987000</v>
      </c>
      <c r="J2562" s="138">
        <v>458123000</v>
      </c>
      <c r="K2562" s="138">
        <v>275743000</v>
      </c>
      <c r="L2562" s="138">
        <v>1304844000</v>
      </c>
      <c r="M2562" s="138">
        <v>570343000</v>
      </c>
      <c r="N2562" s="139"/>
      <c r="O2562" s="138">
        <v>378413000</v>
      </c>
      <c r="P2562" s="138">
        <v>142758000</v>
      </c>
      <c r="Q2562" s="138">
        <v>-691155000</v>
      </c>
      <c r="R2562" s="138">
        <v>4319718749.999999</v>
      </c>
      <c r="S2562" s="138">
        <v>3628563749.999999</v>
      </c>
      <c r="T2562" s="138">
        <v>145895000</v>
      </c>
      <c r="U2562" s="201">
        <v>42916000</v>
      </c>
      <c r="V2562" s="138">
        <v>126293000</v>
      </c>
      <c r="W2562" s="108">
        <v>-323650000</v>
      </c>
      <c r="X2562" s="126">
        <v>45364</v>
      </c>
      <c r="Y2562" s="132" t="s">
        <v>60</v>
      </c>
    </row>
    <row r="2563" spans="1:25" ht="14.4">
      <c r="A2563" s="70">
        <v>2023</v>
      </c>
      <c r="B2563" s="71" t="s">
        <v>102</v>
      </c>
      <c r="C2563" s="70" t="s">
        <v>54</v>
      </c>
      <c r="D2563" s="70" t="s">
        <v>21</v>
      </c>
      <c r="E2563" s="78" t="s">
        <v>100</v>
      </c>
      <c r="F2563" s="73">
        <v>99072</v>
      </c>
      <c r="G2563" s="70" t="s">
        <v>20</v>
      </c>
      <c r="H2563" s="108">
        <v>2609155</v>
      </c>
      <c r="I2563" s="108">
        <v>-347570</v>
      </c>
      <c r="J2563" s="108">
        <v>3904919</v>
      </c>
      <c r="K2563" s="108">
        <v>30772105</v>
      </c>
      <c r="L2563" s="108">
        <v>43181099</v>
      </c>
      <c r="M2563" s="108">
        <v>4525641</v>
      </c>
      <c r="N2563" s="107"/>
      <c r="O2563" s="67">
        <v>2092315</v>
      </c>
      <c r="P2563" s="108">
        <v>264130</v>
      </c>
      <c r="Q2563" s="108">
        <v>-3796966</v>
      </c>
      <c r="R2563" s="108">
        <v>23671858</v>
      </c>
      <c r="S2563" s="108">
        <v>19874892</v>
      </c>
      <c r="T2563" s="108">
        <v>822328</v>
      </c>
      <c r="U2563" s="201">
        <v>206977</v>
      </c>
      <c r="V2563" s="108">
        <v>1563390</v>
      </c>
      <c r="W2563" s="108">
        <v>-31523353</v>
      </c>
      <c r="X2563" s="32">
        <v>45365</v>
      </c>
      <c r="Y2563" s="10" t="s">
        <v>60</v>
      </c>
    </row>
    <row r="2564" spans="1:25" ht="14.4">
      <c r="A2564" s="70">
        <v>2023</v>
      </c>
      <c r="B2564" s="71" t="s">
        <v>491</v>
      </c>
      <c r="C2564" s="70" t="s">
        <v>190</v>
      </c>
      <c r="D2564" s="70" t="s">
        <v>21</v>
      </c>
      <c r="E2564" s="78" t="s">
        <v>100</v>
      </c>
      <c r="F2564" s="73" t="s">
        <v>490</v>
      </c>
      <c r="G2564" s="70" t="s">
        <v>20</v>
      </c>
      <c r="H2564" s="108">
        <v>25128343</v>
      </c>
      <c r="I2564" s="108">
        <v>-2937985</v>
      </c>
      <c r="J2564" s="108">
        <v>65634963</v>
      </c>
      <c r="K2564" s="108">
        <v>1065222</v>
      </c>
      <c r="L2564" s="108">
        <v>119426731</v>
      </c>
      <c r="M2564" s="108">
        <v>74355602</v>
      </c>
      <c r="N2564" s="108"/>
      <c r="O2564" s="67">
        <v>51302725</v>
      </c>
      <c r="P2564" s="108">
        <v>19715845</v>
      </c>
      <c r="Q2564" s="108">
        <v>-52121924</v>
      </c>
      <c r="R2564" s="108">
        <v>208276329.58257714</v>
      </c>
      <c r="S2564" s="108">
        <v>156154405.58257714</v>
      </c>
      <c r="T2564" s="108">
        <v>7256494</v>
      </c>
      <c r="U2564" s="201">
        <v>-1042.1204676045174</v>
      </c>
      <c r="V2564" s="108">
        <v>909549.87953239551</v>
      </c>
      <c r="W2564" s="108">
        <v>13925057</v>
      </c>
      <c r="X2564" s="46">
        <v>45353</v>
      </c>
      <c r="Y2564" s="10" t="s">
        <v>60</v>
      </c>
    </row>
    <row r="2565" spans="1:25" ht="28.8">
      <c r="A2565" s="95">
        <v>2023</v>
      </c>
      <c r="B2565" s="86" t="s">
        <v>101</v>
      </c>
      <c r="C2565" s="95" t="s">
        <v>54</v>
      </c>
      <c r="D2565" s="95" t="s">
        <v>21</v>
      </c>
      <c r="E2565" s="101" t="s">
        <v>100</v>
      </c>
      <c r="F2565" s="99">
        <v>99073</v>
      </c>
      <c r="G2565" s="95" t="s">
        <v>20</v>
      </c>
      <c r="H2565" s="110">
        <v>3733732</v>
      </c>
      <c r="I2565" s="109"/>
      <c r="J2565" s="109">
        <v>9032581</v>
      </c>
      <c r="K2565" s="110">
        <v>288758</v>
      </c>
      <c r="L2565" s="109">
        <v>60430757</v>
      </c>
      <c r="M2565" s="109">
        <v>8279069</v>
      </c>
      <c r="N2565" s="110"/>
      <c r="O2565" s="67">
        <v>16106484</v>
      </c>
      <c r="P2565" s="110">
        <v>12372752</v>
      </c>
      <c r="Q2565" s="109">
        <v>-1058949</v>
      </c>
      <c r="R2565" s="109">
        <v>4978651.0255100187</v>
      </c>
      <c r="S2565" s="109">
        <v>3919702.0255100192</v>
      </c>
      <c r="T2565" s="109">
        <v>185553</v>
      </c>
      <c r="U2565" s="198"/>
      <c r="V2565" s="109"/>
      <c r="W2565" s="110">
        <v>59594</v>
      </c>
      <c r="X2565" s="32">
        <v>45376</v>
      </c>
      <c r="Y2565" s="10" t="s">
        <v>5444</v>
      </c>
    </row>
    <row r="2566" spans="1:25" ht="14.4">
      <c r="A2566" s="137">
        <v>2023</v>
      </c>
      <c r="B2566" s="141" t="s">
        <v>489</v>
      </c>
      <c r="C2566" s="137" t="s">
        <v>190</v>
      </c>
      <c r="D2566" s="137" t="s">
        <v>21</v>
      </c>
      <c r="E2566" s="137" t="s">
        <v>100</v>
      </c>
      <c r="F2566" s="87" t="s">
        <v>488</v>
      </c>
      <c r="G2566" s="137" t="s">
        <v>20</v>
      </c>
      <c r="H2566" s="138">
        <v>38523858</v>
      </c>
      <c r="I2566" s="138">
        <v>-550162</v>
      </c>
      <c r="J2566" s="138">
        <v>225473819</v>
      </c>
      <c r="K2566" s="138">
        <v>365363929</v>
      </c>
      <c r="L2566" s="138">
        <v>295298647</v>
      </c>
      <c r="M2566" s="138">
        <v>237819069</v>
      </c>
      <c r="N2566" s="138"/>
      <c r="O2566" s="138">
        <v>79226695</v>
      </c>
      <c r="P2566" s="138">
        <v>28348574</v>
      </c>
      <c r="Q2566" s="138">
        <v>-182223766</v>
      </c>
      <c r="R2566" s="138">
        <v>804517252</v>
      </c>
      <c r="S2566" s="138">
        <v>622293486</v>
      </c>
      <c r="T2566" s="138">
        <v>26776312</v>
      </c>
      <c r="U2566" s="201">
        <v>5041922</v>
      </c>
      <c r="V2566" s="138">
        <v>7026648</v>
      </c>
      <c r="W2566" s="108">
        <v>-152268901</v>
      </c>
      <c r="X2566" s="126">
        <v>45370</v>
      </c>
      <c r="Y2566" s="132" t="s">
        <v>60</v>
      </c>
    </row>
    <row r="2567" spans="1:25" ht="14.4">
      <c r="A2567" s="70">
        <v>2023</v>
      </c>
      <c r="B2567" s="70" t="s">
        <v>1736</v>
      </c>
      <c r="C2567" s="70" t="s">
        <v>53</v>
      </c>
      <c r="D2567" s="70" t="s">
        <v>21</v>
      </c>
      <c r="E2567" s="78" t="s">
        <v>98</v>
      </c>
      <c r="F2567" s="73">
        <v>69084</v>
      </c>
      <c r="G2567" s="70" t="s">
        <v>20</v>
      </c>
      <c r="H2567" s="108">
        <v>125230574</v>
      </c>
      <c r="I2567" s="108">
        <v>-15658501</v>
      </c>
      <c r="J2567" s="108">
        <v>258193689</v>
      </c>
      <c r="K2567" s="108">
        <v>881893659</v>
      </c>
      <c r="L2567" s="108">
        <v>1364629802</v>
      </c>
      <c r="M2567" s="108">
        <v>274934000</v>
      </c>
      <c r="N2567" s="108">
        <v>22309426</v>
      </c>
      <c r="O2567" s="108">
        <v>129831402</v>
      </c>
      <c r="P2567" s="108">
        <v>22299910</v>
      </c>
      <c r="Q2567" s="108">
        <v>-661637603</v>
      </c>
      <c r="R2567" s="108">
        <v>1796418626</v>
      </c>
      <c r="S2567" s="108">
        <v>1134781023</v>
      </c>
      <c r="T2567" s="108">
        <v>71857860</v>
      </c>
      <c r="U2567" s="201">
        <v>29668000</v>
      </c>
      <c r="V2567" s="108">
        <v>67386000</v>
      </c>
      <c r="W2567" s="108">
        <v>-286877593</v>
      </c>
      <c r="X2567" s="13">
        <v>45288</v>
      </c>
      <c r="Y2567" s="10" t="s">
        <v>60</v>
      </c>
    </row>
    <row r="2568" spans="1:25" ht="14.4">
      <c r="A2568" s="137">
        <v>2023</v>
      </c>
      <c r="B2568" s="141" t="s">
        <v>1651</v>
      </c>
      <c r="C2568" s="137" t="s">
        <v>55</v>
      </c>
      <c r="D2568" s="137" t="s">
        <v>21</v>
      </c>
      <c r="E2568" s="137" t="s">
        <v>98</v>
      </c>
      <c r="F2568" s="87" t="s">
        <v>57</v>
      </c>
      <c r="G2568" s="137" t="s">
        <v>20</v>
      </c>
      <c r="H2568" s="138">
        <v>663279000</v>
      </c>
      <c r="I2568" s="138">
        <v>-905639000</v>
      </c>
      <c r="J2568" s="138">
        <v>3696998000</v>
      </c>
      <c r="K2568" s="138">
        <v>3790104000</v>
      </c>
      <c r="L2568" s="138">
        <v>8744586000</v>
      </c>
      <c r="M2568" s="138">
        <v>4389321000</v>
      </c>
      <c r="N2568" s="139"/>
      <c r="O2568" s="142">
        <v>1891013000</v>
      </c>
      <c r="P2568" s="138">
        <v>1505557000</v>
      </c>
      <c r="Q2568" s="138">
        <v>-5616289000</v>
      </c>
      <c r="R2568" s="138">
        <v>18305627000</v>
      </c>
      <c r="S2568" s="138">
        <v>12689338000</v>
      </c>
      <c r="T2568" s="138">
        <v>707634000</v>
      </c>
      <c r="U2568" s="201">
        <v>1464880000</v>
      </c>
      <c r="V2568" s="138">
        <v>2862165000</v>
      </c>
      <c r="W2568" s="108">
        <v>-1749389000</v>
      </c>
      <c r="X2568" s="126">
        <v>45369</v>
      </c>
      <c r="Y2568" s="132" t="s">
        <v>60</v>
      </c>
    </row>
    <row r="2569" spans="1:25" ht="14.4">
      <c r="A2569" s="137">
        <v>2023</v>
      </c>
      <c r="B2569" s="141" t="s">
        <v>487</v>
      </c>
      <c r="C2569" s="137" t="s">
        <v>190</v>
      </c>
      <c r="D2569" s="137" t="s">
        <v>21</v>
      </c>
      <c r="E2569" s="76" t="s">
        <v>98</v>
      </c>
      <c r="F2569" s="87" t="s">
        <v>486</v>
      </c>
      <c r="G2569" s="137" t="s">
        <v>20</v>
      </c>
      <c r="H2569" s="138">
        <v>49191973</v>
      </c>
      <c r="I2569" s="138">
        <v>-976000</v>
      </c>
      <c r="J2569" s="138">
        <v>335008549</v>
      </c>
      <c r="K2569" s="138">
        <v>6951599</v>
      </c>
      <c r="L2569" s="138">
        <v>384007170</v>
      </c>
      <c r="M2569" s="138">
        <v>340417491</v>
      </c>
      <c r="N2569" s="139"/>
      <c r="O2569" s="142">
        <v>161081987</v>
      </c>
      <c r="P2569" s="138">
        <v>112826395</v>
      </c>
      <c r="Q2569" s="138">
        <v>-212274557</v>
      </c>
      <c r="R2569" s="138">
        <v>823283832</v>
      </c>
      <c r="S2569" s="138">
        <v>611009275</v>
      </c>
      <c r="T2569" s="138">
        <v>30669834</v>
      </c>
      <c r="U2569" s="201">
        <v>25271902</v>
      </c>
      <c r="V2569" s="138">
        <v>17182157</v>
      </c>
      <c r="W2569" s="108">
        <v>-99330440</v>
      </c>
      <c r="X2569" s="126">
        <v>45356</v>
      </c>
      <c r="Y2569" s="132" t="s">
        <v>60</v>
      </c>
    </row>
    <row r="2570" spans="1:25" ht="14.4">
      <c r="A2570" s="95">
        <v>2023</v>
      </c>
      <c r="B2570" s="95" t="s">
        <v>5414</v>
      </c>
      <c r="C2570" s="95" t="s">
        <v>190</v>
      </c>
      <c r="D2570" s="95" t="s">
        <v>21</v>
      </c>
      <c r="E2570" s="96" t="s">
        <v>65</v>
      </c>
      <c r="F2570" s="96" t="s">
        <v>484</v>
      </c>
      <c r="G2570" s="95" t="s">
        <v>20</v>
      </c>
      <c r="H2570" s="110">
        <v>674829</v>
      </c>
      <c r="I2570" s="116"/>
      <c r="J2570" s="110">
        <v>913701</v>
      </c>
      <c r="K2570" s="116"/>
      <c r="L2570" s="110">
        <v>996715</v>
      </c>
      <c r="M2570" s="110">
        <v>968545</v>
      </c>
      <c r="N2570" s="67">
        <v>812132</v>
      </c>
      <c r="O2570" s="107"/>
      <c r="P2570" s="110">
        <v>91415</v>
      </c>
      <c r="Q2570" s="110">
        <v>-519475</v>
      </c>
      <c r="R2570" s="110">
        <v>2443025.3759398502</v>
      </c>
      <c r="S2570" s="110">
        <v>1923550.3759398502</v>
      </c>
      <c r="T2570" s="110">
        <v>96719</v>
      </c>
      <c r="U2570" s="198"/>
      <c r="V2570" s="109"/>
      <c r="W2570" s="110">
        <v>764601</v>
      </c>
      <c r="X2570" s="32">
        <v>45366</v>
      </c>
      <c r="Y2570" s="10" t="s">
        <v>60</v>
      </c>
    </row>
    <row r="2571" spans="1:25" ht="14.4">
      <c r="A2571" s="137">
        <v>2023</v>
      </c>
      <c r="B2571" s="141" t="s">
        <v>449</v>
      </c>
      <c r="C2571" s="137" t="s">
        <v>190</v>
      </c>
      <c r="D2571" s="137" t="s">
        <v>21</v>
      </c>
      <c r="E2571" s="137" t="s">
        <v>27</v>
      </c>
      <c r="F2571" s="60" t="s">
        <v>5580</v>
      </c>
      <c r="G2571" s="137" t="s">
        <v>20</v>
      </c>
      <c r="H2571" s="138">
        <v>38777990</v>
      </c>
      <c r="I2571" s="138">
        <v>-6109533</v>
      </c>
      <c r="J2571" s="138">
        <v>219965433</v>
      </c>
      <c r="K2571" s="138">
        <v>442039359</v>
      </c>
      <c r="L2571" s="138">
        <v>321792513</v>
      </c>
      <c r="M2571" s="138">
        <v>244875820</v>
      </c>
      <c r="N2571" s="142">
        <v>62417581</v>
      </c>
      <c r="O2571" s="139"/>
      <c r="P2571" s="138">
        <v>15464461</v>
      </c>
      <c r="Q2571" s="138">
        <v>-169531252</v>
      </c>
      <c r="R2571" s="138">
        <v>760414642.50534749</v>
      </c>
      <c r="S2571" s="138">
        <v>590883390.50534749</v>
      </c>
      <c r="T2571" s="138">
        <v>25538433</v>
      </c>
      <c r="U2571" s="201">
        <v>8064116</v>
      </c>
      <c r="V2571" s="138">
        <v>65673980</v>
      </c>
      <c r="W2571" s="108">
        <v>-105534805</v>
      </c>
      <c r="X2571" s="126">
        <v>45353</v>
      </c>
      <c r="Y2571" s="132" t="s">
        <v>60</v>
      </c>
    </row>
    <row r="2572" spans="1:25" ht="14.4">
      <c r="A2572" s="70">
        <v>2023</v>
      </c>
      <c r="B2572" s="71" t="s">
        <v>99</v>
      </c>
      <c r="C2572" s="70" t="s">
        <v>54</v>
      </c>
      <c r="D2572" s="70" t="s">
        <v>21</v>
      </c>
      <c r="E2572" s="72" t="s">
        <v>98</v>
      </c>
      <c r="F2572" s="73">
        <v>99074</v>
      </c>
      <c r="G2572" s="70" t="s">
        <v>20</v>
      </c>
      <c r="H2572" s="108">
        <v>21893000</v>
      </c>
      <c r="I2572" s="108">
        <v>-472000</v>
      </c>
      <c r="J2572" s="108">
        <v>7863000</v>
      </c>
      <c r="K2572" s="108">
        <v>1233105000</v>
      </c>
      <c r="L2572" s="108">
        <v>556122000</v>
      </c>
      <c r="M2572" s="108">
        <v>13312000</v>
      </c>
      <c r="N2572" s="107"/>
      <c r="O2572" s="108">
        <v>20619000</v>
      </c>
      <c r="P2572" s="108">
        <v>2866000</v>
      </c>
      <c r="Q2572" s="108">
        <v>-293202000</v>
      </c>
      <c r="R2572" s="108">
        <v>1029993000</v>
      </c>
      <c r="S2572" s="108">
        <v>736791000</v>
      </c>
      <c r="T2572" s="108">
        <v>37411000</v>
      </c>
      <c r="U2572" s="201">
        <v>130275000</v>
      </c>
      <c r="V2572" s="108">
        <v>178050000</v>
      </c>
      <c r="W2572" s="108"/>
      <c r="X2572" s="39">
        <v>45224</v>
      </c>
      <c r="Y2572" s="10" t="s">
        <v>60</v>
      </c>
    </row>
    <row r="2573" spans="1:25" ht="14.4">
      <c r="A2573" s="137">
        <v>2023</v>
      </c>
      <c r="B2573" s="137" t="s">
        <v>1735</v>
      </c>
      <c r="C2573" s="137" t="s">
        <v>53</v>
      </c>
      <c r="D2573" s="137" t="s">
        <v>21</v>
      </c>
      <c r="E2573" s="76" t="s">
        <v>34</v>
      </c>
      <c r="F2573" s="87">
        <v>69088</v>
      </c>
      <c r="G2573" s="137" t="s">
        <v>20</v>
      </c>
      <c r="H2573" s="138">
        <v>229952445</v>
      </c>
      <c r="I2573" s="138">
        <v>-21368298</v>
      </c>
      <c r="J2573" s="138">
        <v>105141219</v>
      </c>
      <c r="K2573" s="138">
        <v>150145865</v>
      </c>
      <c r="L2573" s="138">
        <v>306838942</v>
      </c>
      <c r="M2573" s="138">
        <v>144239577</v>
      </c>
      <c r="N2573" s="138"/>
      <c r="O2573" s="138">
        <v>258669130</v>
      </c>
      <c r="P2573" s="138">
        <v>24616037</v>
      </c>
      <c r="Q2573" s="138">
        <v>-38788318</v>
      </c>
      <c r="R2573" s="138">
        <v>265397069</v>
      </c>
      <c r="S2573" s="138">
        <v>226608751</v>
      </c>
      <c r="T2573" s="138">
        <v>7123275</v>
      </c>
      <c r="U2573" s="201">
        <v>46729796</v>
      </c>
      <c r="V2573" s="138">
        <v>41603747</v>
      </c>
      <c r="W2573" s="108">
        <v>188013004</v>
      </c>
      <c r="X2573" s="126">
        <v>45352</v>
      </c>
      <c r="Y2573" s="132" t="s">
        <v>115</v>
      </c>
    </row>
    <row r="2574" spans="1:25" ht="14.4">
      <c r="A2574" s="70">
        <v>2023</v>
      </c>
      <c r="B2574" s="70" t="s">
        <v>1734</v>
      </c>
      <c r="C2574" s="70" t="s">
        <v>53</v>
      </c>
      <c r="D2574" s="70" t="s">
        <v>21</v>
      </c>
      <c r="E2574" s="78" t="s">
        <v>125</v>
      </c>
      <c r="F2574" s="73">
        <v>69112</v>
      </c>
      <c r="G2574" s="70" t="s">
        <v>20</v>
      </c>
      <c r="H2574" s="108">
        <v>36173944</v>
      </c>
      <c r="I2574" s="108">
        <v>-12795185</v>
      </c>
      <c r="J2574" s="108">
        <v>119963527</v>
      </c>
      <c r="K2574" s="108">
        <v>193720362</v>
      </c>
      <c r="L2574" s="108">
        <v>247428698</v>
      </c>
      <c r="M2574" s="108">
        <v>124689001</v>
      </c>
      <c r="N2574" s="108"/>
      <c r="O2574" s="108">
        <v>42366736</v>
      </c>
      <c r="P2574" s="108">
        <v>9862780</v>
      </c>
      <c r="Q2574" s="108">
        <v>-220219359</v>
      </c>
      <c r="R2574" s="108">
        <v>832020412.73435855</v>
      </c>
      <c r="S2574" s="108">
        <v>611801053.73435855</v>
      </c>
      <c r="T2574" s="108">
        <v>25925091</v>
      </c>
      <c r="U2574" s="201">
        <v>3907542</v>
      </c>
      <c r="V2574" s="108">
        <v>41491326</v>
      </c>
      <c r="W2574" s="108">
        <v>-91599035</v>
      </c>
      <c r="X2574" s="39">
        <v>45371</v>
      </c>
      <c r="Y2574" s="10"/>
    </row>
    <row r="2575" spans="1:25" ht="14.4">
      <c r="A2575" s="70">
        <v>2023</v>
      </c>
      <c r="B2575" s="71" t="s">
        <v>483</v>
      </c>
      <c r="C2575" s="70" t="s">
        <v>190</v>
      </c>
      <c r="D2575" s="70" t="s">
        <v>21</v>
      </c>
      <c r="E2575" s="78" t="s">
        <v>125</v>
      </c>
      <c r="F2575" s="73" t="s">
        <v>482</v>
      </c>
      <c r="G2575" s="70" t="s">
        <v>20</v>
      </c>
      <c r="H2575" s="108">
        <v>33523727</v>
      </c>
      <c r="I2575" s="108"/>
      <c r="J2575" s="108">
        <v>109465601</v>
      </c>
      <c r="K2575" s="108">
        <v>220004618</v>
      </c>
      <c r="L2575" s="108">
        <v>148682654</v>
      </c>
      <c r="M2575" s="108">
        <v>120064383</v>
      </c>
      <c r="N2575" s="108">
        <v>52241126</v>
      </c>
      <c r="O2575" s="108"/>
      <c r="P2575" s="108">
        <v>12194477</v>
      </c>
      <c r="Q2575" s="108">
        <v>-73030000</v>
      </c>
      <c r="R2575" s="108">
        <v>323495314.08308011</v>
      </c>
      <c r="S2575" s="108">
        <v>250465314.08308011</v>
      </c>
      <c r="T2575" s="108">
        <v>11908042</v>
      </c>
      <c r="U2575" s="201"/>
      <c r="V2575" s="108">
        <v>18882202</v>
      </c>
      <c r="W2575" s="108">
        <v>-39114952</v>
      </c>
      <c r="X2575" s="39">
        <v>45352</v>
      </c>
      <c r="Y2575" s="30"/>
    </row>
    <row r="2576" spans="1:25" ht="14.4">
      <c r="A2576" s="70">
        <v>2023</v>
      </c>
      <c r="B2576" s="71" t="s">
        <v>1650</v>
      </c>
      <c r="C2576" s="70" t="s">
        <v>55</v>
      </c>
      <c r="D2576" s="70" t="s">
        <v>21</v>
      </c>
      <c r="E2576" s="72" t="s">
        <v>125</v>
      </c>
      <c r="F2576" s="73" t="s">
        <v>57</v>
      </c>
      <c r="G2576" s="70" t="s">
        <v>20</v>
      </c>
      <c r="H2576" s="108">
        <v>102697440</v>
      </c>
      <c r="I2576" s="108">
        <v>-40171772</v>
      </c>
      <c r="J2576" s="108">
        <v>656151847</v>
      </c>
      <c r="K2576" s="108">
        <v>300805296</v>
      </c>
      <c r="L2576" s="108">
        <v>846649801</v>
      </c>
      <c r="M2576" s="108">
        <v>694200309</v>
      </c>
      <c r="N2576" s="67"/>
      <c r="O2576" s="108">
        <v>200899393</v>
      </c>
      <c r="P2576" s="108">
        <v>139141368</v>
      </c>
      <c r="Q2576" s="108">
        <v>-1103720234</v>
      </c>
      <c r="R2576" s="108">
        <v>4056901418</v>
      </c>
      <c r="S2576" s="108">
        <v>2953181184</v>
      </c>
      <c r="T2576" s="108">
        <v>125599162</v>
      </c>
      <c r="U2576" s="201"/>
      <c r="V2576" s="108">
        <v>164055184</v>
      </c>
      <c r="W2576" s="108">
        <v>-534672783</v>
      </c>
      <c r="X2576" s="34">
        <v>45320</v>
      </c>
      <c r="Y2576" s="10" t="s">
        <v>60</v>
      </c>
    </row>
    <row r="2577" spans="1:25" ht="14.4">
      <c r="A2577" s="137">
        <v>2023</v>
      </c>
      <c r="B2577" s="141" t="s">
        <v>481</v>
      </c>
      <c r="C2577" s="137" t="s">
        <v>190</v>
      </c>
      <c r="D2577" s="137" t="s">
        <v>21</v>
      </c>
      <c r="E2577" s="76" t="s">
        <v>125</v>
      </c>
      <c r="F2577" s="87" t="s">
        <v>480</v>
      </c>
      <c r="G2577" s="137" t="s">
        <v>20</v>
      </c>
      <c r="H2577" s="138">
        <v>33147061</v>
      </c>
      <c r="I2577" s="142">
        <v>-5597878</v>
      </c>
      <c r="J2577" s="138">
        <v>53599961</v>
      </c>
      <c r="K2577" s="138">
        <v>7212244</v>
      </c>
      <c r="L2577" s="138">
        <v>79396011</v>
      </c>
      <c r="M2577" s="138">
        <v>61079687</v>
      </c>
      <c r="N2577" s="138"/>
      <c r="O2577" s="142">
        <v>42336315</v>
      </c>
      <c r="P2577" s="138">
        <v>8751398</v>
      </c>
      <c r="Q2577" s="138">
        <v>-42041166</v>
      </c>
      <c r="R2577" s="138">
        <v>164518602.28070176</v>
      </c>
      <c r="S2577" s="138">
        <v>122477436.28070176</v>
      </c>
      <c r="T2577" s="138">
        <v>5768354</v>
      </c>
      <c r="U2577" s="201">
        <v>10921470.921339409</v>
      </c>
      <c r="V2577" s="138">
        <v>9997219.9213394094</v>
      </c>
      <c r="W2577" s="108">
        <v>7268819</v>
      </c>
      <c r="X2577" s="51">
        <v>45272</v>
      </c>
      <c r="Y2577" s="132" t="s">
        <v>60</v>
      </c>
    </row>
    <row r="2578" spans="1:25" ht="14.4">
      <c r="A2578" s="137">
        <v>2023</v>
      </c>
      <c r="B2578" s="137" t="s">
        <v>2200</v>
      </c>
      <c r="C2578" s="137" t="s">
        <v>53</v>
      </c>
      <c r="D2578" s="137" t="s">
        <v>21</v>
      </c>
      <c r="E2578" s="76" t="s">
        <v>34</v>
      </c>
      <c r="F2578" s="87">
        <v>69154</v>
      </c>
      <c r="G2578" s="137" t="s">
        <v>20</v>
      </c>
      <c r="H2578" s="138">
        <v>95118271</v>
      </c>
      <c r="I2578" s="138">
        <v>-2800003</v>
      </c>
      <c r="J2578" s="138">
        <v>75590700</v>
      </c>
      <c r="K2578" s="138">
        <v>12972881</v>
      </c>
      <c r="L2578" s="138">
        <v>131541333</v>
      </c>
      <c r="M2578" s="138">
        <v>100427611</v>
      </c>
      <c r="N2578" s="138">
        <v>14278076</v>
      </c>
      <c r="O2578" s="138">
        <v>73343239</v>
      </c>
      <c r="P2578" s="138">
        <v>10218093</v>
      </c>
      <c r="Q2578" s="138">
        <v>-145523708</v>
      </c>
      <c r="R2578" s="138">
        <v>382644184.48357505</v>
      </c>
      <c r="S2578" s="138">
        <v>237120476.48357505</v>
      </c>
      <c r="T2578" s="138">
        <v>13741573</v>
      </c>
      <c r="U2578" s="201">
        <v>26312462</v>
      </c>
      <c r="V2578" s="138">
        <v>64552170</v>
      </c>
      <c r="W2578" s="108">
        <v>2513729</v>
      </c>
      <c r="X2578" s="126">
        <v>45268</v>
      </c>
      <c r="Y2578" s="132" t="s">
        <v>60</v>
      </c>
    </row>
    <row r="2579" spans="1:25" ht="14.4">
      <c r="A2579" s="137">
        <v>2023</v>
      </c>
      <c r="B2579" s="141" t="s">
        <v>479</v>
      </c>
      <c r="C2579" s="137" t="s">
        <v>190</v>
      </c>
      <c r="D2579" s="137" t="s">
        <v>21</v>
      </c>
      <c r="E2579" s="137" t="s">
        <v>100</v>
      </c>
      <c r="F2579" s="87" t="s">
        <v>478</v>
      </c>
      <c r="G2579" s="137" t="s">
        <v>20</v>
      </c>
      <c r="H2579" s="138">
        <v>53409506</v>
      </c>
      <c r="I2579" s="138">
        <v>-439740</v>
      </c>
      <c r="J2579" s="138">
        <v>156640488</v>
      </c>
      <c r="K2579" s="138">
        <v>179337643</v>
      </c>
      <c r="L2579" s="138">
        <v>213600053</v>
      </c>
      <c r="M2579" s="138">
        <v>189460749</v>
      </c>
      <c r="N2579" s="133"/>
      <c r="O2579" s="133">
        <v>81778610</v>
      </c>
      <c r="P2579" s="138">
        <v>10495547</v>
      </c>
      <c r="Q2579" s="138">
        <v>-105595508</v>
      </c>
      <c r="R2579" s="138">
        <v>464772802.69832331</v>
      </c>
      <c r="S2579" s="138">
        <v>359177294.69832331</v>
      </c>
      <c r="T2579" s="138">
        <v>16490234</v>
      </c>
      <c r="U2579" s="201">
        <v>5164958</v>
      </c>
      <c r="V2579" s="138">
        <v>23655173</v>
      </c>
      <c r="W2579" s="108">
        <v>-39541258</v>
      </c>
      <c r="X2579" s="126">
        <v>45350</v>
      </c>
      <c r="Y2579" s="132" t="s">
        <v>60</v>
      </c>
    </row>
    <row r="2580" spans="1:25" ht="14.4">
      <c r="A2580" s="30">
        <v>2023</v>
      </c>
      <c r="B2580" s="10" t="s">
        <v>477</v>
      </c>
      <c r="C2580" s="30" t="s">
        <v>190</v>
      </c>
      <c r="D2580" s="30" t="s">
        <v>21</v>
      </c>
      <c r="E2580" s="122" t="s">
        <v>100</v>
      </c>
      <c r="F2580" s="189" t="s">
        <v>476</v>
      </c>
      <c r="G2580" s="30" t="s">
        <v>20</v>
      </c>
      <c r="H2580" s="108">
        <f>73550000+28208172+8400000</f>
        <v>110158172</v>
      </c>
      <c r="I2580" s="108">
        <v>-3425353</v>
      </c>
      <c r="J2580" s="108">
        <v>274588437</v>
      </c>
      <c r="K2580" s="108">
        <v>67695642</v>
      </c>
      <c r="L2580" s="108">
        <v>390829210</v>
      </c>
      <c r="M2580" s="108">
        <v>352575711</v>
      </c>
      <c r="N2580" s="108"/>
      <c r="O2580" s="67">
        <v>235689999</v>
      </c>
      <c r="P2580" s="108">
        <v>38101077</v>
      </c>
      <c r="Q2580" s="108">
        <f>-(113174745+57985920)</f>
        <v>-171160665</v>
      </c>
      <c r="R2580" s="108">
        <v>788942952.63157916</v>
      </c>
      <c r="S2580" s="108">
        <v>617782287.63157916</v>
      </c>
      <c r="T2580" s="108">
        <v>27085835</v>
      </c>
      <c r="U2580" s="206">
        <v>-7498.5440855954039</v>
      </c>
      <c r="V2580" s="168">
        <v>23689007.455914404</v>
      </c>
      <c r="W2580" s="108">
        <v>-28100499</v>
      </c>
      <c r="X2580" s="32">
        <v>45272</v>
      </c>
      <c r="Y2580" s="10" t="s">
        <v>5787</v>
      </c>
    </row>
    <row r="2581" spans="1:25" ht="14.4">
      <c r="A2581" s="137">
        <v>2023</v>
      </c>
      <c r="B2581" s="137" t="s">
        <v>1733</v>
      </c>
      <c r="C2581" s="137" t="s">
        <v>53</v>
      </c>
      <c r="D2581" s="137" t="s">
        <v>21</v>
      </c>
      <c r="E2581" s="76" t="s">
        <v>34</v>
      </c>
      <c r="F2581" s="87">
        <v>70000</v>
      </c>
      <c r="G2581" s="137" t="s">
        <v>20</v>
      </c>
      <c r="H2581" s="138">
        <v>131131443</v>
      </c>
      <c r="I2581" s="138">
        <v>-20423024</v>
      </c>
      <c r="J2581" s="138">
        <v>411439637</v>
      </c>
      <c r="K2581" s="138">
        <v>433615355</v>
      </c>
      <c r="L2581" s="138">
        <v>770002437</v>
      </c>
      <c r="M2581" s="138">
        <v>433284736</v>
      </c>
      <c r="N2581" s="142">
        <v>8445319</v>
      </c>
      <c r="O2581" s="138">
        <v>130211572</v>
      </c>
      <c r="P2581" s="138">
        <v>50099455</v>
      </c>
      <c r="Q2581" s="138">
        <v>-496688404</v>
      </c>
      <c r="R2581" s="138">
        <v>2223785582</v>
      </c>
      <c r="S2581" s="138">
        <v>1727097178</v>
      </c>
      <c r="T2581" s="138">
        <v>73196347</v>
      </c>
      <c r="U2581" s="201">
        <v>6486101</v>
      </c>
      <c r="V2581" s="138">
        <v>32265434</v>
      </c>
      <c r="W2581" s="108">
        <v>-67454550</v>
      </c>
      <c r="X2581" s="126">
        <v>45267</v>
      </c>
      <c r="Y2581" s="132" t="s">
        <v>60</v>
      </c>
    </row>
    <row r="2582" spans="1:25" ht="14.4">
      <c r="A2582" s="30">
        <v>2023</v>
      </c>
      <c r="B2582" s="10" t="s">
        <v>475</v>
      </c>
      <c r="C2582" s="30" t="s">
        <v>190</v>
      </c>
      <c r="D2582" s="30" t="s">
        <v>21</v>
      </c>
      <c r="E2582" s="121" t="s">
        <v>34</v>
      </c>
      <c r="F2582" s="189" t="s">
        <v>474</v>
      </c>
      <c r="G2582" s="30" t="s">
        <v>20</v>
      </c>
      <c r="H2582" s="108">
        <f>488419+27069038</f>
        <v>27557457</v>
      </c>
      <c r="I2582" s="108">
        <v>-2200000</v>
      </c>
      <c r="J2582" s="108">
        <v>217001305</v>
      </c>
      <c r="K2582" s="108">
        <v>933533869</v>
      </c>
      <c r="L2582" s="108">
        <v>304424921</v>
      </c>
      <c r="M2582" s="108">
        <v>215942069</v>
      </c>
      <c r="N2582" s="108"/>
      <c r="O2582" s="114">
        <v>64449869</v>
      </c>
      <c r="P2582" s="108">
        <v>30407426</v>
      </c>
      <c r="Q2582" s="108">
        <f>-(79823158+71778657)</f>
        <v>-151601815</v>
      </c>
      <c r="R2582" s="108">
        <v>659384074.21052635</v>
      </c>
      <c r="S2582" s="108">
        <v>507782259.21052635</v>
      </c>
      <c r="T2582" s="108">
        <v>24427136</v>
      </c>
      <c r="U2582" s="207">
        <v>7132969.7897761045</v>
      </c>
      <c r="V2582" s="190">
        <v>58463992.789776102</v>
      </c>
      <c r="W2582" s="108">
        <v>-167580960</v>
      </c>
      <c r="X2582" s="33">
        <v>45272</v>
      </c>
      <c r="Y2582" s="10" t="s">
        <v>5787</v>
      </c>
    </row>
    <row r="2583" spans="1:25" ht="14.4">
      <c r="A2583" s="70">
        <v>2023</v>
      </c>
      <c r="B2583" s="71" t="s">
        <v>473</v>
      </c>
      <c r="C2583" s="70" t="s">
        <v>190</v>
      </c>
      <c r="D2583" s="70" t="s">
        <v>21</v>
      </c>
      <c r="E2583" s="72" t="s">
        <v>65</v>
      </c>
      <c r="F2583" s="73" t="s">
        <v>472</v>
      </c>
      <c r="G2583" s="70" t="s">
        <v>20</v>
      </c>
      <c r="H2583" s="108">
        <v>15102457</v>
      </c>
      <c r="I2583" s="108"/>
      <c r="J2583" s="108">
        <v>98853851</v>
      </c>
      <c r="K2583" s="108">
        <v>80993852</v>
      </c>
      <c r="L2583" s="108">
        <v>124417033</v>
      </c>
      <c r="M2583" s="108">
        <v>106965528</v>
      </c>
      <c r="N2583" s="108"/>
      <c r="O2583" s="67">
        <v>37034723</v>
      </c>
      <c r="P2583" s="108">
        <v>10974565</v>
      </c>
      <c r="Q2583" s="108">
        <v>-65518413</v>
      </c>
      <c r="R2583" s="108">
        <v>285633405</v>
      </c>
      <c r="S2583" s="108">
        <v>220114992</v>
      </c>
      <c r="T2583" s="108">
        <v>10952617</v>
      </c>
      <c r="U2583" s="201">
        <v>-2416</v>
      </c>
      <c r="V2583" s="108">
        <v>21134133</v>
      </c>
      <c r="W2583" s="108">
        <v>-56457280</v>
      </c>
      <c r="X2583" s="13">
        <v>45315</v>
      </c>
      <c r="Y2583" s="10" t="s">
        <v>60</v>
      </c>
    </row>
    <row r="2584" spans="1:25" ht="14.4">
      <c r="A2584" s="70">
        <v>2023</v>
      </c>
      <c r="B2584" s="71" t="s">
        <v>471</v>
      </c>
      <c r="C2584" s="70" t="s">
        <v>190</v>
      </c>
      <c r="D2584" s="70" t="s">
        <v>21</v>
      </c>
      <c r="E2584" s="78" t="s">
        <v>182</v>
      </c>
      <c r="F2584" s="73" t="s">
        <v>470</v>
      </c>
      <c r="G2584" s="70" t="s">
        <v>20</v>
      </c>
      <c r="H2584" s="108">
        <v>20497663</v>
      </c>
      <c r="I2584" s="108">
        <v>-4500000</v>
      </c>
      <c r="J2584" s="108">
        <v>53504015</v>
      </c>
      <c r="K2584" s="108">
        <v>31197918</v>
      </c>
      <c r="L2584" s="108">
        <v>69805833</v>
      </c>
      <c r="M2584" s="108">
        <v>66640538</v>
      </c>
      <c r="N2584" s="108">
        <v>38690249</v>
      </c>
      <c r="O2584" s="108"/>
      <c r="P2584" s="108">
        <v>6237999</v>
      </c>
      <c r="Q2584" s="108">
        <v>-32914409</v>
      </c>
      <c r="R2584" s="108">
        <v>150785935</v>
      </c>
      <c r="S2584" s="108">
        <v>117871526</v>
      </c>
      <c r="T2584" s="108">
        <v>5420501</v>
      </c>
      <c r="U2584" s="201">
        <v>2062766</v>
      </c>
      <c r="V2584" s="108">
        <v>3461004</v>
      </c>
      <c r="W2584" s="108">
        <v>-6117559</v>
      </c>
      <c r="X2584" s="34">
        <v>45393</v>
      </c>
      <c r="Y2584" s="10" t="s">
        <v>60</v>
      </c>
    </row>
    <row r="2585" spans="1:25" ht="14.4">
      <c r="A2585" s="70">
        <v>2023</v>
      </c>
      <c r="B2585" s="70" t="s">
        <v>2203</v>
      </c>
      <c r="C2585" s="70" t="s">
        <v>53</v>
      </c>
      <c r="D2585" s="70" t="s">
        <v>21</v>
      </c>
      <c r="E2585" s="78" t="s">
        <v>84</v>
      </c>
      <c r="F2585" s="73" t="s">
        <v>5419</v>
      </c>
      <c r="G2585" s="70" t="s">
        <v>20</v>
      </c>
      <c r="H2585" s="108">
        <v>154777000</v>
      </c>
      <c r="I2585" s="108">
        <v>-16416000</v>
      </c>
      <c r="J2585" s="108">
        <v>191754000</v>
      </c>
      <c r="K2585" s="108">
        <v>294063000</v>
      </c>
      <c r="L2585" s="108">
        <v>430608000</v>
      </c>
      <c r="M2585" s="108">
        <v>208332000</v>
      </c>
      <c r="N2585" s="108"/>
      <c r="O2585" s="108">
        <v>155997000</v>
      </c>
      <c r="P2585" s="108">
        <v>13378000</v>
      </c>
      <c r="Q2585" s="108">
        <v>-447683000</v>
      </c>
      <c r="R2585" s="108">
        <v>1513766000</v>
      </c>
      <c r="S2585" s="108">
        <v>1066083000</v>
      </c>
      <c r="T2585" s="108">
        <v>47242000</v>
      </c>
      <c r="U2585" s="201">
        <v>40060000</v>
      </c>
      <c r="V2585" s="108">
        <v>97246000</v>
      </c>
      <c r="W2585" s="108">
        <v>-128362000</v>
      </c>
      <c r="X2585" s="32">
        <v>45275</v>
      </c>
      <c r="Y2585" s="10"/>
    </row>
    <row r="2586" spans="1:25" ht="14.4">
      <c r="A2586" s="70">
        <v>2023</v>
      </c>
      <c r="B2586" s="71" t="s">
        <v>469</v>
      </c>
      <c r="C2586" s="70" t="s">
        <v>190</v>
      </c>
      <c r="D2586" s="70" t="s">
        <v>21</v>
      </c>
      <c r="E2586" s="78" t="s">
        <v>84</v>
      </c>
      <c r="F2586" s="73" t="s">
        <v>468</v>
      </c>
      <c r="G2586" s="70" t="s">
        <v>20</v>
      </c>
      <c r="H2586" s="108">
        <v>14573209</v>
      </c>
      <c r="I2586" s="108"/>
      <c r="J2586" s="108">
        <v>233795685</v>
      </c>
      <c r="K2586" s="108">
        <v>371762856</v>
      </c>
      <c r="L2586" s="108">
        <v>309225340</v>
      </c>
      <c r="M2586" s="108">
        <v>254855855</v>
      </c>
      <c r="N2586" s="67"/>
      <c r="O2586" s="67">
        <v>38043351</v>
      </c>
      <c r="P2586" s="108">
        <v>19301029</v>
      </c>
      <c r="Q2586" s="108">
        <v>-174990425</v>
      </c>
      <c r="R2586" s="108">
        <v>807323742</v>
      </c>
      <c r="S2586" s="108">
        <v>632333317</v>
      </c>
      <c r="T2586" s="108">
        <v>26902541</v>
      </c>
      <c r="U2586" s="201"/>
      <c r="V2586" s="108">
        <v>31655826</v>
      </c>
      <c r="W2586" s="108">
        <v>-138019585</v>
      </c>
      <c r="X2586" s="32">
        <v>45258</v>
      </c>
      <c r="Y2586" s="10" t="s">
        <v>60</v>
      </c>
    </row>
    <row r="2587" spans="1:25" ht="14.4">
      <c r="A2587" s="137">
        <v>2023</v>
      </c>
      <c r="B2587" s="141" t="s">
        <v>467</v>
      </c>
      <c r="C2587" s="137" t="s">
        <v>190</v>
      </c>
      <c r="D2587" s="137" t="s">
        <v>21</v>
      </c>
      <c r="E2587" s="137" t="s">
        <v>100</v>
      </c>
      <c r="F2587" s="87" t="s">
        <v>466</v>
      </c>
      <c r="G2587" s="137" t="s">
        <v>20</v>
      </c>
      <c r="H2587" s="138">
        <v>4970310</v>
      </c>
      <c r="I2587" s="138">
        <v>-394763</v>
      </c>
      <c r="J2587" s="138">
        <v>17077278</v>
      </c>
      <c r="K2587" s="138">
        <v>11776956</v>
      </c>
      <c r="L2587" s="138">
        <v>21400090</v>
      </c>
      <c r="M2587" s="138">
        <v>17899182</v>
      </c>
      <c r="N2587" s="138"/>
      <c r="O2587" s="142">
        <v>6798086</v>
      </c>
      <c r="P2587" s="138">
        <v>806568</v>
      </c>
      <c r="Q2587" s="138">
        <v>-10893078</v>
      </c>
      <c r="R2587" s="138">
        <v>47745408.421052642</v>
      </c>
      <c r="S2587" s="138">
        <v>36852330.421052642</v>
      </c>
      <c r="T2587" s="138">
        <v>1579392</v>
      </c>
      <c r="U2587" s="201">
        <v>-392.60412126015456</v>
      </c>
      <c r="V2587" s="138">
        <v>41766.395878739844</v>
      </c>
      <c r="W2587" s="108">
        <v>-3533520</v>
      </c>
      <c r="X2587" s="126">
        <v>45355</v>
      </c>
      <c r="Y2587" s="132" t="s">
        <v>60</v>
      </c>
    </row>
    <row r="2588" spans="1:25" ht="14.4">
      <c r="A2588" s="137">
        <v>2023</v>
      </c>
      <c r="B2588" s="137" t="s">
        <v>1732</v>
      </c>
      <c r="C2588" s="137" t="s">
        <v>53</v>
      </c>
      <c r="D2588" s="137" t="s">
        <v>21</v>
      </c>
      <c r="E2588" s="76" t="s">
        <v>28</v>
      </c>
      <c r="F2588" s="87">
        <v>70224</v>
      </c>
      <c r="G2588" s="137" t="s">
        <v>20</v>
      </c>
      <c r="H2588" s="138">
        <v>21088582</v>
      </c>
      <c r="I2588" s="138">
        <v>-1183830</v>
      </c>
      <c r="J2588" s="138">
        <v>54205066</v>
      </c>
      <c r="K2588" s="138">
        <v>7789994</v>
      </c>
      <c r="L2588" s="138">
        <v>77321531</v>
      </c>
      <c r="M2588" s="138">
        <v>58350496</v>
      </c>
      <c r="N2588" s="139"/>
      <c r="O2588" s="142">
        <v>25862731</v>
      </c>
      <c r="P2588" s="138">
        <v>9571182</v>
      </c>
      <c r="Q2588" s="138">
        <v>-54541219</v>
      </c>
      <c r="R2588" s="138">
        <v>183728571</v>
      </c>
      <c r="S2588" s="138">
        <v>129187352</v>
      </c>
      <c r="T2588" s="138">
        <v>1975558</v>
      </c>
      <c r="U2588" s="201">
        <v>1835477</v>
      </c>
      <c r="V2588" s="138">
        <v>2451753</v>
      </c>
      <c r="W2588" s="108">
        <v>-26469946</v>
      </c>
      <c r="X2588" s="126">
        <v>45317</v>
      </c>
      <c r="Y2588" s="132" t="s">
        <v>60</v>
      </c>
    </row>
    <row r="2589" spans="1:25" ht="14.4">
      <c r="A2589" s="70">
        <v>2023</v>
      </c>
      <c r="B2589" s="71" t="s">
        <v>465</v>
      </c>
      <c r="C2589" s="70" t="s">
        <v>190</v>
      </c>
      <c r="D2589" s="70" t="s">
        <v>21</v>
      </c>
      <c r="E2589" s="72" t="s">
        <v>28</v>
      </c>
      <c r="F2589" s="73" t="s">
        <v>464</v>
      </c>
      <c r="G2589" s="70" t="s">
        <v>20</v>
      </c>
      <c r="H2589" s="108">
        <v>30015333</v>
      </c>
      <c r="I2589" s="108">
        <v>-2940733</v>
      </c>
      <c r="J2589" s="108">
        <v>86047396</v>
      </c>
      <c r="K2589" s="108">
        <v>98805847</v>
      </c>
      <c r="L2589" s="108">
        <v>116489781</v>
      </c>
      <c r="M2589" s="108">
        <v>102915677</v>
      </c>
      <c r="N2589" s="108"/>
      <c r="O2589" s="67">
        <v>40207956</v>
      </c>
      <c r="P2589" s="108">
        <v>4365882</v>
      </c>
      <c r="Q2589" s="108">
        <v>-72353201</v>
      </c>
      <c r="R2589" s="108">
        <v>327243447.89473689</v>
      </c>
      <c r="S2589" s="108">
        <v>254890246.89473689</v>
      </c>
      <c r="T2589" s="108">
        <v>10830191</v>
      </c>
      <c r="U2589" s="201">
        <v>-2954.8910243709138</v>
      </c>
      <c r="V2589" s="108">
        <v>10072674.108975628</v>
      </c>
      <c r="W2589" s="108">
        <v>-44079680</v>
      </c>
      <c r="X2589" s="34">
        <v>45322</v>
      </c>
      <c r="Y2589" s="10" t="s">
        <v>5444</v>
      </c>
    </row>
    <row r="2590" spans="1:25" ht="14.4">
      <c r="A2590" s="70">
        <v>2023</v>
      </c>
      <c r="B2590" s="71" t="s">
        <v>2204</v>
      </c>
      <c r="C2590" s="70" t="s">
        <v>53</v>
      </c>
      <c r="D2590" s="70" t="s">
        <v>21</v>
      </c>
      <c r="E2590" s="72" t="s">
        <v>98</v>
      </c>
      <c r="F2590" s="75" t="s">
        <v>5496</v>
      </c>
      <c r="G2590" s="70" t="s">
        <v>20</v>
      </c>
      <c r="H2590" s="108">
        <v>15162804</v>
      </c>
      <c r="I2590" s="108">
        <v>-3889000</v>
      </c>
      <c r="J2590" s="108">
        <v>25572201</v>
      </c>
      <c r="K2590" s="108">
        <v>6208410</v>
      </c>
      <c r="L2590" s="108">
        <v>34836199</v>
      </c>
      <c r="M2590" s="108">
        <v>29142706</v>
      </c>
      <c r="N2590" s="107"/>
      <c r="O2590" s="108">
        <v>21096664</v>
      </c>
      <c r="P2590" s="108">
        <v>6875403</v>
      </c>
      <c r="Q2590" s="108">
        <v>-9982329</v>
      </c>
      <c r="R2590" s="108">
        <v>42805870</v>
      </c>
      <c r="S2590" s="108">
        <v>32823541</v>
      </c>
      <c r="T2590" s="108">
        <v>1428617</v>
      </c>
      <c r="U2590" s="201"/>
      <c r="V2590" s="108"/>
      <c r="W2590" s="108">
        <v>21630601</v>
      </c>
      <c r="X2590" s="39">
        <v>45266</v>
      </c>
      <c r="Y2590" s="30"/>
    </row>
    <row r="2591" spans="1:25" ht="14.4">
      <c r="A2591" s="137">
        <v>2023</v>
      </c>
      <c r="B2591" s="141" t="s">
        <v>463</v>
      </c>
      <c r="C2591" s="137" t="s">
        <v>190</v>
      </c>
      <c r="D2591" s="137" t="s">
        <v>21</v>
      </c>
      <c r="E2591" s="76" t="s">
        <v>98</v>
      </c>
      <c r="F2591" s="87" t="s">
        <v>462</v>
      </c>
      <c r="G2591" s="137" t="s">
        <v>20</v>
      </c>
      <c r="H2591" s="138">
        <v>15315907</v>
      </c>
      <c r="I2591" s="138">
        <v>-232395</v>
      </c>
      <c r="J2591" s="138">
        <v>37178649</v>
      </c>
      <c r="K2591" s="138">
        <v>35489084</v>
      </c>
      <c r="L2591" s="138">
        <v>51841890</v>
      </c>
      <c r="M2591" s="138">
        <v>40923929</v>
      </c>
      <c r="N2591" s="142"/>
      <c r="O2591" s="142">
        <v>16008476</v>
      </c>
      <c r="P2591" s="138">
        <v>381701</v>
      </c>
      <c r="Q2591" s="138">
        <v>-29848548</v>
      </c>
      <c r="R2591" s="138">
        <v>133471516.16880375</v>
      </c>
      <c r="S2591" s="138">
        <v>103622968.16880375</v>
      </c>
      <c r="T2591" s="138">
        <v>4175418</v>
      </c>
      <c r="U2591" s="201"/>
      <c r="V2591" s="138">
        <v>7128642</v>
      </c>
      <c r="W2591" s="108">
        <v>-48482166</v>
      </c>
      <c r="X2591" s="126">
        <v>45273</v>
      </c>
      <c r="Y2591" s="132" t="s">
        <v>60</v>
      </c>
    </row>
    <row r="2592" spans="1:25" ht="14.4">
      <c r="A2592" s="95">
        <v>2023</v>
      </c>
      <c r="B2592" s="95" t="s">
        <v>5398</v>
      </c>
      <c r="C2592" s="95" t="s">
        <v>190</v>
      </c>
      <c r="D2592" s="95" t="s">
        <v>21</v>
      </c>
      <c r="E2592" s="96" t="s">
        <v>149</v>
      </c>
      <c r="F2592" s="96" t="s">
        <v>5715</v>
      </c>
      <c r="G2592" s="95" t="s">
        <v>20</v>
      </c>
      <c r="H2592" s="110">
        <v>1182064</v>
      </c>
      <c r="I2592" s="116"/>
      <c r="J2592" s="110">
        <v>1742900</v>
      </c>
      <c r="K2592" s="116"/>
      <c r="L2592" s="110">
        <v>2205427</v>
      </c>
      <c r="M2592" s="110">
        <v>2133504</v>
      </c>
      <c r="N2592" s="67">
        <v>1656099</v>
      </c>
      <c r="O2592" s="107"/>
      <c r="P2592" s="110">
        <v>364514</v>
      </c>
      <c r="Q2592" s="110">
        <v>-739227</v>
      </c>
      <c r="R2592" s="110">
        <v>3284797.576832152</v>
      </c>
      <c r="S2592" s="110">
        <v>2545570.576832152</v>
      </c>
      <c r="T2592" s="110">
        <v>104128</v>
      </c>
      <c r="U2592" s="205"/>
      <c r="V2592" s="109"/>
      <c r="W2592" s="110">
        <v>529196</v>
      </c>
      <c r="X2592" s="34">
        <v>45349</v>
      </c>
      <c r="Y2592" s="10" t="s">
        <v>5444</v>
      </c>
    </row>
    <row r="2593" spans="1:25" ht="14.4">
      <c r="A2593" s="137">
        <v>2023</v>
      </c>
      <c r="B2593" s="141" t="s">
        <v>461</v>
      </c>
      <c r="C2593" s="137" t="s">
        <v>190</v>
      </c>
      <c r="D2593" s="137" t="s">
        <v>21</v>
      </c>
      <c r="E2593" s="76" t="s">
        <v>34</v>
      </c>
      <c r="F2593" s="87" t="s">
        <v>460</v>
      </c>
      <c r="G2593" s="137" t="s">
        <v>20</v>
      </c>
      <c r="H2593" s="138">
        <v>18158401</v>
      </c>
      <c r="I2593" s="138"/>
      <c r="J2593" s="138">
        <v>131135353</v>
      </c>
      <c r="K2593" s="138">
        <v>132114218</v>
      </c>
      <c r="L2593" s="138">
        <v>163143007</v>
      </c>
      <c r="M2593" s="138">
        <v>141649623</v>
      </c>
      <c r="N2593" s="138"/>
      <c r="O2593" s="142">
        <v>42645139</v>
      </c>
      <c r="P2593" s="138">
        <v>10694450</v>
      </c>
      <c r="Q2593" s="138">
        <v>-95590896</v>
      </c>
      <c r="R2593" s="138">
        <v>427465557</v>
      </c>
      <c r="S2593" s="138">
        <v>331874661</v>
      </c>
      <c r="T2593" s="138">
        <v>14322688</v>
      </c>
      <c r="U2593" s="201">
        <v>-3736</v>
      </c>
      <c r="V2593" s="138">
        <v>48622983</v>
      </c>
      <c r="W2593" s="108">
        <v>-135798956</v>
      </c>
      <c r="X2593" s="126">
        <v>45370</v>
      </c>
      <c r="Y2593" s="132" t="s">
        <v>60</v>
      </c>
    </row>
    <row r="2594" spans="1:25" ht="14.4">
      <c r="A2594" s="70">
        <v>2023</v>
      </c>
      <c r="B2594" s="70" t="s">
        <v>2205</v>
      </c>
      <c r="C2594" s="70" t="s">
        <v>53</v>
      </c>
      <c r="D2594" s="70" t="s">
        <v>21</v>
      </c>
      <c r="E2594" s="78" t="s">
        <v>71</v>
      </c>
      <c r="F2594" s="89">
        <v>70364</v>
      </c>
      <c r="G2594" s="70" t="s">
        <v>20</v>
      </c>
      <c r="H2594" s="108">
        <v>10882266</v>
      </c>
      <c r="I2594" s="108">
        <v>-1278000</v>
      </c>
      <c r="J2594" s="108">
        <v>20909355</v>
      </c>
      <c r="K2594" s="108">
        <v>29833329</v>
      </c>
      <c r="L2594" s="108">
        <v>32165225</v>
      </c>
      <c r="M2594" s="108">
        <v>21450867</v>
      </c>
      <c r="N2594" s="107"/>
      <c r="O2594" s="108">
        <v>13096711</v>
      </c>
      <c r="P2594" s="108">
        <v>1482907</v>
      </c>
      <c r="Q2594" s="108">
        <v>-35397882</v>
      </c>
      <c r="R2594" s="108">
        <v>151791946.82675818</v>
      </c>
      <c r="S2594" s="108">
        <v>116394064.82675818</v>
      </c>
      <c r="T2594" s="108">
        <v>3429407</v>
      </c>
      <c r="U2594" s="201">
        <v>1834517</v>
      </c>
      <c r="V2594" s="108">
        <v>7213506</v>
      </c>
      <c r="W2594" s="108">
        <v>-16312518</v>
      </c>
      <c r="X2594" s="34">
        <v>45313</v>
      </c>
      <c r="Y2594" s="10" t="s">
        <v>60</v>
      </c>
    </row>
    <row r="2595" spans="1:25" ht="14.4">
      <c r="A2595" s="137">
        <v>2023</v>
      </c>
      <c r="B2595" s="141" t="s">
        <v>459</v>
      </c>
      <c r="C2595" s="137" t="s">
        <v>190</v>
      </c>
      <c r="D2595" s="137" t="s">
        <v>21</v>
      </c>
      <c r="E2595" s="76" t="s">
        <v>71</v>
      </c>
      <c r="F2595" s="87" t="s">
        <v>458</v>
      </c>
      <c r="G2595" s="137" t="s">
        <v>20</v>
      </c>
      <c r="H2595" s="138">
        <v>1478057</v>
      </c>
      <c r="I2595" s="138">
        <v>-800000</v>
      </c>
      <c r="J2595" s="138">
        <v>10800948</v>
      </c>
      <c r="K2595" s="138">
        <v>59106326</v>
      </c>
      <c r="L2595" s="138">
        <v>16330513</v>
      </c>
      <c r="M2595" s="138">
        <v>14456363</v>
      </c>
      <c r="N2595" s="139"/>
      <c r="O2595" s="138">
        <v>3220319</v>
      </c>
      <c r="P2595" s="138">
        <v>1122173</v>
      </c>
      <c r="Q2595" s="138">
        <v>-9476482</v>
      </c>
      <c r="R2595" s="138">
        <v>41371739</v>
      </c>
      <c r="S2595" s="138">
        <v>31895257</v>
      </c>
      <c r="T2595" s="138">
        <v>1025689</v>
      </c>
      <c r="U2595" s="201"/>
      <c r="V2595" s="138">
        <v>1007135</v>
      </c>
      <c r="W2595" s="108">
        <v>-2907556</v>
      </c>
      <c r="X2595" s="126">
        <v>45350</v>
      </c>
      <c r="Y2595" s="132" t="s">
        <v>60</v>
      </c>
    </row>
    <row r="2596" spans="1:25" ht="14.4">
      <c r="A2596" s="137">
        <v>2023</v>
      </c>
      <c r="B2596" s="141" t="s">
        <v>457</v>
      </c>
      <c r="C2596" s="137" t="s">
        <v>190</v>
      </c>
      <c r="D2596" s="137" t="s">
        <v>21</v>
      </c>
      <c r="E2596" s="76" t="s">
        <v>134</v>
      </c>
      <c r="F2596" s="87" t="s">
        <v>456</v>
      </c>
      <c r="G2596" s="137" t="s">
        <v>20</v>
      </c>
      <c r="H2596" s="138">
        <v>8074161</v>
      </c>
      <c r="I2596" s="138">
        <v>-5318651</v>
      </c>
      <c r="J2596" s="138">
        <v>33295138</v>
      </c>
      <c r="K2596" s="138">
        <v>37016214</v>
      </c>
      <c r="L2596" s="138">
        <v>47302811</v>
      </c>
      <c r="M2596" s="138">
        <v>42427372</v>
      </c>
      <c r="N2596" s="138">
        <v>15564062</v>
      </c>
      <c r="O2596" s="138"/>
      <c r="P2596" s="138">
        <v>2205954</v>
      </c>
      <c r="Q2596" s="138">
        <v>-22695425</v>
      </c>
      <c r="R2596" s="138">
        <v>108021658</v>
      </c>
      <c r="S2596" s="138">
        <v>85326233</v>
      </c>
      <c r="T2596" s="138">
        <v>3519042</v>
      </c>
      <c r="U2596" s="201">
        <v>848389</v>
      </c>
      <c r="V2596" s="138">
        <v>3368337</v>
      </c>
      <c r="W2596" s="108">
        <v>-13972583</v>
      </c>
      <c r="X2596" s="140">
        <v>45274</v>
      </c>
      <c r="Y2596" s="126"/>
    </row>
    <row r="2597" spans="1:25" ht="14.4">
      <c r="A2597" s="95">
        <v>2023</v>
      </c>
      <c r="B2597" s="95" t="s">
        <v>5031</v>
      </c>
      <c r="C2597" s="95" t="s">
        <v>190</v>
      </c>
      <c r="D2597" s="95" t="s">
        <v>21</v>
      </c>
      <c r="E2597" s="96" t="s">
        <v>127</v>
      </c>
      <c r="F2597" s="96" t="s">
        <v>5716</v>
      </c>
      <c r="G2597" s="95" t="s">
        <v>20</v>
      </c>
      <c r="H2597" s="110">
        <v>1447130</v>
      </c>
      <c r="I2597" s="116"/>
      <c r="J2597" s="110">
        <v>2725610</v>
      </c>
      <c r="K2597" s="116"/>
      <c r="L2597" s="110">
        <v>16414000</v>
      </c>
      <c r="M2597" s="110">
        <v>3396268</v>
      </c>
      <c r="N2597" s="67">
        <v>2541146</v>
      </c>
      <c r="O2597" s="107"/>
      <c r="P2597" s="110">
        <v>369334</v>
      </c>
      <c r="Q2597" s="110">
        <v>-1857000</v>
      </c>
      <c r="R2597" s="110">
        <v>7770526.3157894742</v>
      </c>
      <c r="S2597" s="110">
        <v>5913526.3157894742</v>
      </c>
      <c r="T2597" s="110">
        <v>302000</v>
      </c>
      <c r="U2597" s="198"/>
      <c r="V2597" s="110">
        <v>723000</v>
      </c>
      <c r="W2597" s="110">
        <v>-770000</v>
      </c>
      <c r="X2597" s="34">
        <v>45366</v>
      </c>
      <c r="Y2597" s="10" t="s">
        <v>60</v>
      </c>
    </row>
    <row r="2598" spans="1:25" ht="14.4">
      <c r="A2598" s="70">
        <v>2023</v>
      </c>
      <c r="B2598" s="70" t="s">
        <v>1731</v>
      </c>
      <c r="C2598" s="70" t="s">
        <v>53</v>
      </c>
      <c r="D2598" s="70" t="s">
        <v>21</v>
      </c>
      <c r="E2598" s="78" t="s">
        <v>125</v>
      </c>
      <c r="F2598" s="73">
        <v>70588</v>
      </c>
      <c r="G2598" s="70" t="s">
        <v>20</v>
      </c>
      <c r="H2598" s="108">
        <v>10694789</v>
      </c>
      <c r="I2598" s="108">
        <v>-773020</v>
      </c>
      <c r="J2598" s="108">
        <v>17614095</v>
      </c>
      <c r="K2598" s="108">
        <v>8281392</v>
      </c>
      <c r="L2598" s="108">
        <v>26075047</v>
      </c>
      <c r="M2598" s="108">
        <v>20136481</v>
      </c>
      <c r="N2598" s="57">
        <v>19946</v>
      </c>
      <c r="O2598" s="67">
        <v>8627810</v>
      </c>
      <c r="P2598" s="108">
        <v>879047</v>
      </c>
      <c r="Q2598" s="108">
        <v>-23030789</v>
      </c>
      <c r="R2598" s="108">
        <v>196676251</v>
      </c>
      <c r="S2598" s="108">
        <v>173645462</v>
      </c>
      <c r="T2598" s="108">
        <v>2380194</v>
      </c>
      <c r="U2598" s="201"/>
      <c r="V2598" s="108">
        <v>13203423</v>
      </c>
      <c r="W2598" s="108">
        <v>-11530220</v>
      </c>
      <c r="X2598" s="34">
        <v>45369</v>
      </c>
      <c r="Y2598" s="10" t="s">
        <v>5444</v>
      </c>
    </row>
    <row r="2599" spans="1:25" ht="14.4">
      <c r="A2599" s="137">
        <v>2023</v>
      </c>
      <c r="B2599" s="141" t="s">
        <v>455</v>
      </c>
      <c r="C2599" s="137" t="s">
        <v>190</v>
      </c>
      <c r="D2599" s="137" t="s">
        <v>21</v>
      </c>
      <c r="E2599" s="137" t="s">
        <v>125</v>
      </c>
      <c r="F2599" s="87" t="s">
        <v>454</v>
      </c>
      <c r="G2599" s="137" t="s">
        <v>20</v>
      </c>
      <c r="H2599" s="138">
        <v>10419165</v>
      </c>
      <c r="I2599" s="138">
        <v>-395288</v>
      </c>
      <c r="J2599" s="138">
        <v>30853658</v>
      </c>
      <c r="K2599" s="138">
        <v>34191106</v>
      </c>
      <c r="L2599" s="138">
        <v>37607031</v>
      </c>
      <c r="M2599" s="138">
        <v>33466729</v>
      </c>
      <c r="N2599" s="142"/>
      <c r="O2599" s="142">
        <v>16193457</v>
      </c>
      <c r="P2599" s="138">
        <v>4590785</v>
      </c>
      <c r="Q2599" s="138">
        <v>-16161435</v>
      </c>
      <c r="R2599" s="138">
        <v>76031035</v>
      </c>
      <c r="S2599" s="138">
        <v>59869600</v>
      </c>
      <c r="T2599" s="138">
        <v>2809822</v>
      </c>
      <c r="U2599" s="201"/>
      <c r="V2599" s="138">
        <v>1618357</v>
      </c>
      <c r="W2599" s="108">
        <v>-3837140</v>
      </c>
      <c r="X2599" s="126">
        <v>45343</v>
      </c>
      <c r="Y2599" s="132" t="s">
        <v>60</v>
      </c>
    </row>
    <row r="2600" spans="1:25" ht="14.4">
      <c r="A2600" s="137">
        <v>2023</v>
      </c>
      <c r="B2600" s="137" t="s">
        <v>1730</v>
      </c>
      <c r="C2600" s="137" t="s">
        <v>53</v>
      </c>
      <c r="D2600" s="137" t="s">
        <v>21</v>
      </c>
      <c r="E2600" s="76" t="s">
        <v>134</v>
      </c>
      <c r="F2600" s="87">
        <v>70686</v>
      </c>
      <c r="G2600" s="137" t="s">
        <v>20</v>
      </c>
      <c r="H2600" s="138">
        <v>35346619</v>
      </c>
      <c r="I2600" s="138">
        <v>-3048566</v>
      </c>
      <c r="J2600" s="138">
        <v>41239005</v>
      </c>
      <c r="K2600" s="138">
        <v>5901975</v>
      </c>
      <c r="L2600" s="138">
        <v>58862931</v>
      </c>
      <c r="M2600" s="138">
        <v>46255616</v>
      </c>
      <c r="N2600" s="138"/>
      <c r="O2600" s="138">
        <v>35749307</v>
      </c>
      <c r="P2600" s="138">
        <v>3567293</v>
      </c>
      <c r="Q2600" s="138">
        <v>-49305096</v>
      </c>
      <c r="R2600" s="138">
        <v>159733364</v>
      </c>
      <c r="S2600" s="138">
        <v>110428268</v>
      </c>
      <c r="T2600" s="138">
        <v>5646986</v>
      </c>
      <c r="U2600" s="201">
        <v>7129788</v>
      </c>
      <c r="V2600" s="138">
        <v>13421076</v>
      </c>
      <c r="W2600" s="108">
        <v>864319</v>
      </c>
      <c r="X2600" s="126">
        <v>45279</v>
      </c>
      <c r="Y2600" s="132" t="s">
        <v>60</v>
      </c>
    </row>
    <row r="2601" spans="1:25" ht="14.4">
      <c r="A2601" s="137">
        <v>2023</v>
      </c>
      <c r="B2601" s="137" t="s">
        <v>2206</v>
      </c>
      <c r="C2601" s="137" t="s">
        <v>53</v>
      </c>
      <c r="D2601" s="137" t="s">
        <v>21</v>
      </c>
      <c r="E2601" s="76" t="s">
        <v>182</v>
      </c>
      <c r="F2601" s="87">
        <v>70742</v>
      </c>
      <c r="G2601" s="137" t="s">
        <v>20</v>
      </c>
      <c r="H2601" s="138">
        <v>31449813</v>
      </c>
      <c r="I2601" s="138">
        <v>-5110933</v>
      </c>
      <c r="J2601" s="138">
        <v>44249490</v>
      </c>
      <c r="K2601" s="138">
        <v>22201359</v>
      </c>
      <c r="L2601" s="138">
        <v>58135745</v>
      </c>
      <c r="M2601" s="138">
        <v>48301618</v>
      </c>
      <c r="N2601" s="139"/>
      <c r="O2601" s="138">
        <v>30485766</v>
      </c>
      <c r="P2601" s="138">
        <v>1592553</v>
      </c>
      <c r="Q2601" s="138">
        <v>-59693002</v>
      </c>
      <c r="R2601" s="138">
        <v>492476378</v>
      </c>
      <c r="S2601" s="138">
        <v>432783376</v>
      </c>
      <c r="T2601" s="138">
        <v>7859543</v>
      </c>
      <c r="U2601" s="201"/>
      <c r="V2601" s="138">
        <v>9278637</v>
      </c>
      <c r="W2601" s="108">
        <v>-4347644</v>
      </c>
      <c r="X2601" s="126">
        <v>45359</v>
      </c>
      <c r="Y2601" s="132" t="s">
        <v>60</v>
      </c>
    </row>
    <row r="2602" spans="1:25" ht="14.4">
      <c r="A2602" s="70">
        <v>2023</v>
      </c>
      <c r="B2602" s="70" t="s">
        <v>2207</v>
      </c>
      <c r="C2602" s="70" t="s">
        <v>53</v>
      </c>
      <c r="D2602" s="70" t="s">
        <v>21</v>
      </c>
      <c r="E2602" s="78" t="s">
        <v>84</v>
      </c>
      <c r="F2602" s="89">
        <v>70770</v>
      </c>
      <c r="G2602" s="70" t="s">
        <v>20</v>
      </c>
      <c r="H2602" s="108">
        <v>10548490</v>
      </c>
      <c r="I2602" s="108">
        <v>-1055397</v>
      </c>
      <c r="J2602" s="108">
        <v>11349340</v>
      </c>
      <c r="K2602" s="108">
        <v>6197209</v>
      </c>
      <c r="L2602" s="108">
        <v>20573247</v>
      </c>
      <c r="M2602" s="108">
        <v>13831014</v>
      </c>
      <c r="N2602" s="107"/>
      <c r="O2602" s="108">
        <v>10999138</v>
      </c>
      <c r="P2602" s="108">
        <v>925504</v>
      </c>
      <c r="Q2602" s="108">
        <v>-15526113</v>
      </c>
      <c r="R2602" s="108">
        <v>53026342</v>
      </c>
      <c r="S2602" s="108">
        <v>37500229</v>
      </c>
      <c r="T2602" s="108">
        <v>1763271</v>
      </c>
      <c r="U2602" s="201"/>
      <c r="V2602" s="108">
        <v>1711562</v>
      </c>
      <c r="W2602" s="108">
        <v>56266</v>
      </c>
      <c r="X2602" s="34">
        <v>45252</v>
      </c>
      <c r="Y2602" s="10" t="s">
        <v>60</v>
      </c>
    </row>
    <row r="2603" spans="1:25" ht="14.4">
      <c r="A2603" s="137">
        <v>2023</v>
      </c>
      <c r="B2603" s="137" t="s">
        <v>5460</v>
      </c>
      <c r="C2603" s="137" t="s">
        <v>190</v>
      </c>
      <c r="D2603" s="137" t="s">
        <v>21</v>
      </c>
      <c r="E2603" s="137" t="s">
        <v>84</v>
      </c>
      <c r="F2603" s="87" t="s">
        <v>5461</v>
      </c>
      <c r="G2603" s="137" t="s">
        <v>20</v>
      </c>
      <c r="H2603" s="138">
        <v>4658632</v>
      </c>
      <c r="I2603" s="138"/>
      <c r="J2603" s="138">
        <v>9890614</v>
      </c>
      <c r="K2603" s="138">
        <v>19056187</v>
      </c>
      <c r="L2603" s="138">
        <v>12419585</v>
      </c>
      <c r="M2603" s="138">
        <v>10506241</v>
      </c>
      <c r="N2603" s="138"/>
      <c r="O2603" s="142">
        <v>5800593</v>
      </c>
      <c r="P2603" s="138">
        <v>1008950</v>
      </c>
      <c r="Q2603" s="138">
        <v>-5795364</v>
      </c>
      <c r="R2603" s="138">
        <v>25337893</v>
      </c>
      <c r="S2603" s="138">
        <v>19542529</v>
      </c>
      <c r="T2603" s="138">
        <v>899805</v>
      </c>
      <c r="U2603" s="201"/>
      <c r="V2603" s="138"/>
      <c r="W2603" s="108">
        <v>-4007114</v>
      </c>
      <c r="X2603" s="126">
        <v>45261</v>
      </c>
      <c r="Y2603" s="132" t="s">
        <v>60</v>
      </c>
    </row>
    <row r="2604" spans="1:25" ht="14.4">
      <c r="A2604" s="70">
        <v>2023</v>
      </c>
      <c r="B2604" s="71" t="s">
        <v>453</v>
      </c>
      <c r="C2604" s="70" t="s">
        <v>190</v>
      </c>
      <c r="D2604" s="70" t="s">
        <v>21</v>
      </c>
      <c r="E2604" s="78" t="s">
        <v>153</v>
      </c>
      <c r="F2604" s="73" t="s">
        <v>452</v>
      </c>
      <c r="G2604" s="70" t="s">
        <v>20</v>
      </c>
      <c r="H2604" s="108">
        <v>2366581</v>
      </c>
      <c r="I2604" s="108"/>
      <c r="J2604" s="108">
        <v>7873333</v>
      </c>
      <c r="K2604" s="108">
        <v>6584909</v>
      </c>
      <c r="L2604" s="108">
        <v>10512466</v>
      </c>
      <c r="M2604" s="108">
        <v>8945920</v>
      </c>
      <c r="N2604" s="67">
        <v>4407017</v>
      </c>
      <c r="O2604" s="108"/>
      <c r="P2604" s="108">
        <v>538403</v>
      </c>
      <c r="Q2604" s="108">
        <v>-4921071</v>
      </c>
      <c r="R2604" s="108">
        <v>28529947</v>
      </c>
      <c r="S2604" s="108">
        <v>23608876</v>
      </c>
      <c r="T2604" s="108">
        <v>823944</v>
      </c>
      <c r="U2604" s="201"/>
      <c r="V2604" s="108">
        <v>49040</v>
      </c>
      <c r="W2604" s="108">
        <v>-1301993</v>
      </c>
      <c r="X2604" s="37">
        <v>45321</v>
      </c>
      <c r="Y2604" s="10" t="s">
        <v>60</v>
      </c>
    </row>
    <row r="2605" spans="1:25" ht="14.4">
      <c r="A2605" s="137">
        <v>2023</v>
      </c>
      <c r="B2605" s="137" t="s">
        <v>2208</v>
      </c>
      <c r="C2605" s="137" t="s">
        <v>53</v>
      </c>
      <c r="D2605" s="137" t="s">
        <v>21</v>
      </c>
      <c r="E2605" s="76" t="s">
        <v>107</v>
      </c>
      <c r="F2605" s="89">
        <v>70882</v>
      </c>
      <c r="G2605" s="137" t="s">
        <v>20</v>
      </c>
      <c r="H2605" s="138">
        <v>21667581</v>
      </c>
      <c r="I2605" s="138">
        <v>-208964</v>
      </c>
      <c r="J2605" s="138">
        <v>30962551</v>
      </c>
      <c r="K2605" s="138">
        <v>21946644</v>
      </c>
      <c r="L2605" s="138">
        <v>38426801</v>
      </c>
      <c r="M2605" s="138">
        <v>17998503</v>
      </c>
      <c r="N2605" s="138">
        <v>597811</v>
      </c>
      <c r="O2605" s="142">
        <v>19825499</v>
      </c>
      <c r="P2605" s="138">
        <v>1663825</v>
      </c>
      <c r="Q2605" s="138">
        <v>-19292622</v>
      </c>
      <c r="R2605" s="138">
        <v>66779585</v>
      </c>
      <c r="S2605" s="138">
        <v>47486963</v>
      </c>
      <c r="T2605" s="138">
        <v>2481998</v>
      </c>
      <c r="U2605" s="201"/>
      <c r="V2605" s="138">
        <v>4380406</v>
      </c>
      <c r="W2605" s="108">
        <v>-13796470</v>
      </c>
      <c r="X2605" s="126">
        <v>45372</v>
      </c>
      <c r="Y2605" s="132" t="s">
        <v>60</v>
      </c>
    </row>
    <row r="2606" spans="1:25" ht="14.4">
      <c r="A2606" s="70">
        <v>2023</v>
      </c>
      <c r="B2606" s="71" t="s">
        <v>451</v>
      </c>
      <c r="C2606" s="70" t="s">
        <v>190</v>
      </c>
      <c r="D2606" s="70" t="s">
        <v>21</v>
      </c>
      <c r="E2606" s="72" t="s">
        <v>107</v>
      </c>
      <c r="F2606" s="73" t="s">
        <v>450</v>
      </c>
      <c r="G2606" s="70" t="s">
        <v>20</v>
      </c>
      <c r="H2606" s="108">
        <v>14583902</v>
      </c>
      <c r="I2606" s="108">
        <v>-1402264</v>
      </c>
      <c r="J2606" s="108">
        <v>124676354</v>
      </c>
      <c r="K2606" s="108">
        <v>56825045</v>
      </c>
      <c r="L2606" s="108">
        <v>157452923</v>
      </c>
      <c r="M2606" s="108">
        <v>133380081</v>
      </c>
      <c r="N2606" s="108">
        <v>46171396</v>
      </c>
      <c r="O2606" s="108"/>
      <c r="P2606" s="108">
        <v>19968488</v>
      </c>
      <c r="Q2606" s="108">
        <v>-74434000</v>
      </c>
      <c r="R2606" s="108">
        <v>394136456</v>
      </c>
      <c r="S2606" s="108">
        <v>319702456</v>
      </c>
      <c r="T2606" s="108">
        <v>10269401</v>
      </c>
      <c r="U2606" s="201"/>
      <c r="V2606" s="108">
        <v>20693755</v>
      </c>
      <c r="W2606" s="108">
        <v>-72248119</v>
      </c>
      <c r="X2606" s="32">
        <v>45387</v>
      </c>
      <c r="Y2606" s="10" t="s">
        <v>60</v>
      </c>
    </row>
    <row r="2607" spans="1:25" ht="14.4">
      <c r="A2607" s="143">
        <v>2023</v>
      </c>
      <c r="B2607" s="143" t="s">
        <v>5061</v>
      </c>
      <c r="C2607" s="143" t="s">
        <v>190</v>
      </c>
      <c r="D2607" s="143" t="s">
        <v>21</v>
      </c>
      <c r="E2607" s="143" t="s">
        <v>151</v>
      </c>
      <c r="F2607" s="143" t="s">
        <v>5718</v>
      </c>
      <c r="G2607" s="143" t="s">
        <v>20</v>
      </c>
      <c r="H2607" s="153">
        <v>1438989</v>
      </c>
      <c r="I2607" s="153">
        <v>-138000</v>
      </c>
      <c r="J2607" s="153">
        <v>4296231</v>
      </c>
      <c r="K2607" s="153">
        <v>16267</v>
      </c>
      <c r="L2607" s="153">
        <v>5056639</v>
      </c>
      <c r="M2607" s="153">
        <v>4718895</v>
      </c>
      <c r="N2607" s="142">
        <v>2563210</v>
      </c>
      <c r="O2607" s="139"/>
      <c r="P2607" s="153">
        <v>321507</v>
      </c>
      <c r="Q2607" s="153">
        <v>-1933000</v>
      </c>
      <c r="R2607" s="153">
        <v>10224184.099014994</v>
      </c>
      <c r="S2607" s="153">
        <v>8291184.0990149947</v>
      </c>
      <c r="T2607" s="153">
        <v>256557</v>
      </c>
      <c r="U2607" s="198"/>
      <c r="V2607" s="145"/>
      <c r="W2607" s="110">
        <v>-128441</v>
      </c>
      <c r="X2607" s="126">
        <v>45310</v>
      </c>
      <c r="Y2607" s="132" t="s">
        <v>60</v>
      </c>
    </row>
    <row r="2608" spans="1:25" ht="14.4">
      <c r="A2608" s="95">
        <v>2023</v>
      </c>
      <c r="B2608" s="95" t="s">
        <v>5399</v>
      </c>
      <c r="C2608" s="95" t="s">
        <v>190</v>
      </c>
      <c r="D2608" s="95" t="s">
        <v>21</v>
      </c>
      <c r="E2608" s="96" t="s">
        <v>149</v>
      </c>
      <c r="F2608" s="96" t="s">
        <v>448</v>
      </c>
      <c r="G2608" s="95" t="s">
        <v>20</v>
      </c>
      <c r="H2608" s="110">
        <v>1591637</v>
      </c>
      <c r="I2608" s="116"/>
      <c r="J2608" s="110">
        <v>952789</v>
      </c>
      <c r="K2608" s="110">
        <v>156663</v>
      </c>
      <c r="L2608" s="110">
        <v>7003495</v>
      </c>
      <c r="M2608" s="110">
        <v>1133911</v>
      </c>
      <c r="N2608" s="107"/>
      <c r="O2608" s="67">
        <v>2893807</v>
      </c>
      <c r="P2608" s="110">
        <v>809301</v>
      </c>
      <c r="Q2608" s="110">
        <v>-3357306</v>
      </c>
      <c r="R2608" s="110">
        <v>14965160</v>
      </c>
      <c r="S2608" s="110">
        <v>11607854</v>
      </c>
      <c r="T2608" s="110">
        <v>607446</v>
      </c>
      <c r="U2608" s="198"/>
      <c r="V2608" s="109"/>
      <c r="W2608" s="110">
        <v>-216688</v>
      </c>
      <c r="X2608" s="34">
        <v>45342</v>
      </c>
      <c r="Y2608" s="10" t="s">
        <v>60</v>
      </c>
    </row>
    <row r="2609" spans="1:25" ht="14.4">
      <c r="A2609" s="9">
        <v>2022</v>
      </c>
      <c r="B2609" s="10" t="s">
        <v>323</v>
      </c>
      <c r="C2609" s="9" t="s">
        <v>190</v>
      </c>
      <c r="D2609" s="70" t="s">
        <v>21</v>
      </c>
      <c r="E2609" s="72" t="s">
        <v>253</v>
      </c>
      <c r="F2609" s="73" t="s">
        <v>322</v>
      </c>
      <c r="G2609" s="9" t="s">
        <v>20</v>
      </c>
      <c r="H2609" s="58">
        <v>12453952</v>
      </c>
      <c r="I2609" s="58">
        <v>-7193000</v>
      </c>
      <c r="J2609" s="58">
        <v>91298702</v>
      </c>
      <c r="K2609" s="58">
        <v>38194941</v>
      </c>
      <c r="L2609" s="58">
        <v>107915680</v>
      </c>
      <c r="M2609" s="58">
        <v>97186398</v>
      </c>
      <c r="N2609" s="57">
        <v>32314017</v>
      </c>
      <c r="O2609" s="62"/>
      <c r="P2609" s="58">
        <v>20318569</v>
      </c>
      <c r="Q2609" s="58">
        <v>-43469097</v>
      </c>
      <c r="R2609" s="58">
        <v>304240383.37475455</v>
      </c>
      <c r="S2609" s="58">
        <v>260771286.37475452</v>
      </c>
      <c r="T2609" s="58">
        <v>8802340</v>
      </c>
      <c r="U2609" s="196"/>
      <c r="V2609" s="58">
        <v>14944390</v>
      </c>
      <c r="W2609" s="58">
        <v>-74588729</v>
      </c>
      <c r="X2609" s="61">
        <v>44986</v>
      </c>
      <c r="Y2609" s="10" t="s">
        <v>60</v>
      </c>
    </row>
    <row r="2610" spans="1:25" ht="14.4">
      <c r="A2610" s="95">
        <v>2023</v>
      </c>
      <c r="B2610" s="104" t="s">
        <v>5075</v>
      </c>
      <c r="C2610" s="95" t="s">
        <v>190</v>
      </c>
      <c r="D2610" s="95" t="s">
        <v>21</v>
      </c>
      <c r="E2610" s="96" t="s">
        <v>368</v>
      </c>
      <c r="F2610" s="96" t="s">
        <v>5719</v>
      </c>
      <c r="G2610" s="95" t="s">
        <v>20</v>
      </c>
      <c r="H2610" s="110">
        <v>1400443</v>
      </c>
      <c r="I2610" s="116"/>
      <c r="J2610" s="110">
        <v>3345128</v>
      </c>
      <c r="K2610" s="116"/>
      <c r="L2610" s="110">
        <v>4523001</v>
      </c>
      <c r="M2610" s="110">
        <v>4134945</v>
      </c>
      <c r="N2610" s="67">
        <v>2047823</v>
      </c>
      <c r="O2610" s="107"/>
      <c r="P2610" s="110">
        <v>265899</v>
      </c>
      <c r="Q2610" s="119">
        <v>-1790504</v>
      </c>
      <c r="R2610" s="110">
        <v>7692760.6170212775</v>
      </c>
      <c r="S2610" s="110">
        <v>5902256.6170212775</v>
      </c>
      <c r="T2610" s="110">
        <v>284626</v>
      </c>
      <c r="U2610" s="198"/>
      <c r="V2610" s="109"/>
      <c r="W2610" s="110">
        <v>93726</v>
      </c>
      <c r="X2610" s="32">
        <v>45384</v>
      </c>
      <c r="Y2610" s="10" t="s">
        <v>60</v>
      </c>
    </row>
    <row r="2611" spans="1:25" ht="14.4">
      <c r="A2611" s="137">
        <v>2023</v>
      </c>
      <c r="B2611" s="137" t="s">
        <v>1729</v>
      </c>
      <c r="C2611" s="137" t="s">
        <v>53</v>
      </c>
      <c r="D2611" s="137" t="s">
        <v>21</v>
      </c>
      <c r="E2611" s="76" t="s">
        <v>151</v>
      </c>
      <c r="F2611" s="87">
        <v>71106</v>
      </c>
      <c r="G2611" s="137" t="s">
        <v>20</v>
      </c>
      <c r="H2611" s="138">
        <v>66269944</v>
      </c>
      <c r="I2611" s="138"/>
      <c r="J2611" s="138">
        <v>33394329</v>
      </c>
      <c r="K2611" s="138">
        <v>826314</v>
      </c>
      <c r="L2611" s="138">
        <v>70146840</v>
      </c>
      <c r="M2611" s="138">
        <v>40305732</v>
      </c>
      <c r="N2611" s="139"/>
      <c r="O2611" s="142">
        <v>61723540</v>
      </c>
      <c r="P2611" s="138">
        <v>4407798</v>
      </c>
      <c r="Q2611" s="138">
        <v>-2503593</v>
      </c>
      <c r="R2611" s="138">
        <v>21398230.769230772</v>
      </c>
      <c r="S2611" s="138">
        <v>18894637.769230772</v>
      </c>
      <c r="T2611" s="138">
        <v>1023544</v>
      </c>
      <c r="U2611" s="201"/>
      <c r="V2611" s="138">
        <v>996494</v>
      </c>
      <c r="W2611" s="108">
        <v>90158327</v>
      </c>
      <c r="X2611" s="126">
        <v>45258</v>
      </c>
      <c r="Y2611" s="132" t="s">
        <v>60</v>
      </c>
    </row>
    <row r="2612" spans="1:25" ht="14.4">
      <c r="A2612" s="70">
        <v>2023</v>
      </c>
      <c r="B2612" s="71" t="s">
        <v>447</v>
      </c>
      <c r="C2612" s="70" t="s">
        <v>190</v>
      </c>
      <c r="D2612" s="70" t="s">
        <v>21</v>
      </c>
      <c r="E2612" s="72" t="s">
        <v>182</v>
      </c>
      <c r="F2612" s="73" t="s">
        <v>446</v>
      </c>
      <c r="G2612" s="70" t="s">
        <v>20</v>
      </c>
      <c r="H2612" s="108">
        <v>1849321</v>
      </c>
      <c r="I2612" s="108"/>
      <c r="J2612" s="108">
        <v>5481944</v>
      </c>
      <c r="K2612" s="108">
        <v>7143916</v>
      </c>
      <c r="L2612" s="108">
        <v>7439788</v>
      </c>
      <c r="M2612" s="108">
        <v>7000725</v>
      </c>
      <c r="N2612" s="108">
        <v>6409485</v>
      </c>
      <c r="O2612" s="108"/>
      <c r="P2612" s="108">
        <v>4293306</v>
      </c>
      <c r="Q2612" s="108">
        <v>-4163622</v>
      </c>
      <c r="R2612" s="108">
        <v>18163787</v>
      </c>
      <c r="S2612" s="108">
        <v>14000165</v>
      </c>
      <c r="T2612" s="108">
        <v>566984</v>
      </c>
      <c r="U2612" s="201"/>
      <c r="V2612" s="108"/>
      <c r="W2612" s="108">
        <v>-1539315</v>
      </c>
      <c r="X2612" s="34">
        <v>45321</v>
      </c>
      <c r="Y2612" s="10" t="s">
        <v>60</v>
      </c>
    </row>
    <row r="2613" spans="1:25" ht="14.4">
      <c r="A2613" s="70">
        <v>2023</v>
      </c>
      <c r="B2613" s="71" t="s">
        <v>1649</v>
      </c>
      <c r="C2613" s="70" t="s">
        <v>55</v>
      </c>
      <c r="D2613" s="70" t="s">
        <v>21</v>
      </c>
      <c r="E2613" s="72" t="s">
        <v>96</v>
      </c>
      <c r="F2613" s="73" t="s">
        <v>57</v>
      </c>
      <c r="G2613" s="70" t="s">
        <v>20</v>
      </c>
      <c r="H2613" s="108">
        <v>92731531</v>
      </c>
      <c r="I2613" s="108">
        <v>-29902106</v>
      </c>
      <c r="J2613" s="108">
        <v>160911374</v>
      </c>
      <c r="K2613" s="108">
        <v>83906299</v>
      </c>
      <c r="L2613" s="108">
        <v>491561580</v>
      </c>
      <c r="M2613" s="108">
        <v>172935819</v>
      </c>
      <c r="N2613" s="107"/>
      <c r="O2613" s="67">
        <v>178736413</v>
      </c>
      <c r="P2613" s="108">
        <v>74022851</v>
      </c>
      <c r="Q2613" s="108">
        <v>-316298071</v>
      </c>
      <c r="R2613" s="108">
        <v>1053411005</v>
      </c>
      <c r="S2613" s="108">
        <v>737112935</v>
      </c>
      <c r="T2613" s="108">
        <v>37737432</v>
      </c>
      <c r="U2613" s="201">
        <v>89362641</v>
      </c>
      <c r="V2613" s="108">
        <v>240464622</v>
      </c>
      <c r="W2613" s="108">
        <v>-146637723</v>
      </c>
      <c r="X2613" s="34">
        <v>45359</v>
      </c>
      <c r="Y2613" s="10" t="s">
        <v>60</v>
      </c>
    </row>
    <row r="2614" spans="1:25" ht="14.4">
      <c r="A2614" s="70">
        <v>2023</v>
      </c>
      <c r="B2614" s="71" t="s">
        <v>445</v>
      </c>
      <c r="C2614" s="70" t="s">
        <v>190</v>
      </c>
      <c r="D2614" s="70" t="s">
        <v>21</v>
      </c>
      <c r="E2614" s="78" t="s">
        <v>96</v>
      </c>
      <c r="F2614" s="73" t="s">
        <v>444</v>
      </c>
      <c r="G2614" s="70" t="s">
        <v>20</v>
      </c>
      <c r="H2614" s="108">
        <v>22840302</v>
      </c>
      <c r="I2614" s="108"/>
      <c r="J2614" s="108">
        <v>37540995</v>
      </c>
      <c r="K2614" s="108">
        <v>1060019</v>
      </c>
      <c r="L2614" s="108">
        <v>103197998</v>
      </c>
      <c r="M2614" s="108">
        <v>45234112</v>
      </c>
      <c r="N2614" s="108"/>
      <c r="O2614" s="67">
        <v>26280025</v>
      </c>
      <c r="P2614" s="108">
        <v>7458646</v>
      </c>
      <c r="Q2614" s="108">
        <v>-35604317</v>
      </c>
      <c r="R2614" s="108">
        <v>131687165</v>
      </c>
      <c r="S2614" s="108">
        <v>96082848</v>
      </c>
      <c r="T2614" s="108">
        <v>5383542</v>
      </c>
      <c r="U2614" s="201">
        <v>3186508</v>
      </c>
      <c r="V2614" s="108">
        <v>3340228</v>
      </c>
      <c r="W2614" s="108">
        <v>-2001947</v>
      </c>
      <c r="X2614" s="34">
        <v>45240</v>
      </c>
      <c r="Y2614" s="10" t="s">
        <v>60</v>
      </c>
    </row>
    <row r="2615" spans="1:25" ht="14.4">
      <c r="A2615" s="137">
        <v>2023</v>
      </c>
      <c r="B2615" s="137" t="s">
        <v>1728</v>
      </c>
      <c r="C2615" s="137" t="s">
        <v>53</v>
      </c>
      <c r="D2615" s="137" t="s">
        <v>21</v>
      </c>
      <c r="E2615" s="76" t="s">
        <v>96</v>
      </c>
      <c r="F2615" s="87">
        <v>71225</v>
      </c>
      <c r="G2615" s="137" t="s">
        <v>20</v>
      </c>
      <c r="H2615" s="138">
        <v>5575012</v>
      </c>
      <c r="I2615" s="138"/>
      <c r="J2615" s="138">
        <v>8919271</v>
      </c>
      <c r="K2615" s="138">
        <v>28520242</v>
      </c>
      <c r="L2615" s="138">
        <v>57454460</v>
      </c>
      <c r="M2615" s="138">
        <v>9392440</v>
      </c>
      <c r="N2615" s="142">
        <v>1214427</v>
      </c>
      <c r="O2615" s="142">
        <v>6137933</v>
      </c>
      <c r="P2615" s="138">
        <v>1849179</v>
      </c>
      <c r="Q2615" s="138">
        <v>-1748131</v>
      </c>
      <c r="R2615" s="138">
        <v>43485845.771144263</v>
      </c>
      <c r="S2615" s="138">
        <v>41737714.771144263</v>
      </c>
      <c r="T2615" s="138">
        <v>617749</v>
      </c>
      <c r="U2615" s="201">
        <v>8496114</v>
      </c>
      <c r="V2615" s="138">
        <v>9117062</v>
      </c>
      <c r="W2615" s="108">
        <v>-2154562</v>
      </c>
      <c r="X2615" s="126">
        <v>45357</v>
      </c>
      <c r="Y2615" s="132" t="s">
        <v>60</v>
      </c>
    </row>
    <row r="2616" spans="1:25" ht="14.4">
      <c r="A2616" s="95">
        <v>2023</v>
      </c>
      <c r="B2616" s="95" t="s">
        <v>5298</v>
      </c>
      <c r="C2616" s="95" t="s">
        <v>190</v>
      </c>
      <c r="D2616" s="95" t="s">
        <v>21</v>
      </c>
      <c r="E2616" s="96" t="s">
        <v>96</v>
      </c>
      <c r="F2616" s="96" t="s">
        <v>5720</v>
      </c>
      <c r="G2616" s="95" t="s">
        <v>20</v>
      </c>
      <c r="H2616" s="110">
        <v>1003339</v>
      </c>
      <c r="I2616" s="116"/>
      <c r="J2616" s="110">
        <v>1852144</v>
      </c>
      <c r="K2616" s="110">
        <v>316909</v>
      </c>
      <c r="L2616" s="110">
        <v>2400425</v>
      </c>
      <c r="M2616" s="110">
        <v>2299242</v>
      </c>
      <c r="N2616" s="107"/>
      <c r="O2616" s="67">
        <v>1646093</v>
      </c>
      <c r="P2616" s="110">
        <v>372243</v>
      </c>
      <c r="Q2616" s="110">
        <v>-1077635</v>
      </c>
      <c r="R2616" s="110">
        <v>4558850.3945329022</v>
      </c>
      <c r="S2616" s="110">
        <v>3481215.3945329017</v>
      </c>
      <c r="T2616" s="110">
        <v>134211</v>
      </c>
      <c r="U2616" s="205">
        <v>81787</v>
      </c>
      <c r="V2616" s="110">
        <v>27909</v>
      </c>
      <c r="W2616" s="110">
        <v>30134</v>
      </c>
      <c r="X2616" s="34">
        <v>45378</v>
      </c>
      <c r="Y2616" s="30"/>
    </row>
    <row r="2617" spans="1:25" ht="14.4">
      <c r="A2617" s="95">
        <v>2023</v>
      </c>
      <c r="B2617" s="86" t="s">
        <v>443</v>
      </c>
      <c r="C2617" s="95" t="s">
        <v>190</v>
      </c>
      <c r="D2617" s="95" t="s">
        <v>21</v>
      </c>
      <c r="E2617" s="96" t="s">
        <v>96</v>
      </c>
      <c r="F2617" s="99" t="s">
        <v>442</v>
      </c>
      <c r="G2617" s="95" t="s">
        <v>20</v>
      </c>
      <c r="H2617" s="109">
        <v>17776104</v>
      </c>
      <c r="I2617" s="110">
        <v>-11000</v>
      </c>
      <c r="J2617" s="110">
        <v>69278808</v>
      </c>
      <c r="K2617" s="109">
        <v>70051657</v>
      </c>
      <c r="L2617" s="109">
        <v>104086651</v>
      </c>
      <c r="M2617" s="110">
        <v>80458045</v>
      </c>
      <c r="N2617" s="109"/>
      <c r="O2617" s="109">
        <v>32314531</v>
      </c>
      <c r="P2617" s="110">
        <v>7776993</v>
      </c>
      <c r="Q2617" s="109">
        <v>-54997309</v>
      </c>
      <c r="R2617" s="109">
        <v>248729255.5305059</v>
      </c>
      <c r="S2617" s="109">
        <v>193731946.5305059</v>
      </c>
      <c r="T2617" s="109">
        <v>7953202</v>
      </c>
      <c r="U2617" s="205">
        <v>1958361</v>
      </c>
      <c r="V2617" s="110">
        <v>11051596</v>
      </c>
      <c r="W2617" s="110">
        <v>-54794245</v>
      </c>
      <c r="X2617" s="34">
        <v>45349</v>
      </c>
      <c r="Y2617" s="10" t="s">
        <v>60</v>
      </c>
    </row>
    <row r="2618" spans="1:25" ht="14.4">
      <c r="A2618" s="95">
        <v>2023</v>
      </c>
      <c r="B2618" s="95" t="s">
        <v>5367</v>
      </c>
      <c r="C2618" s="95" t="s">
        <v>190</v>
      </c>
      <c r="D2618" s="95" t="s">
        <v>21</v>
      </c>
      <c r="E2618" s="96" t="s">
        <v>78</v>
      </c>
      <c r="F2618" s="96" t="s">
        <v>5721</v>
      </c>
      <c r="G2618" s="95" t="s">
        <v>20</v>
      </c>
      <c r="H2618" s="110">
        <v>1523715</v>
      </c>
      <c r="I2618" s="110">
        <v>-321710</v>
      </c>
      <c r="J2618" s="110">
        <v>3006860</v>
      </c>
      <c r="K2618" s="110"/>
      <c r="L2618" s="110">
        <v>3536520</v>
      </c>
      <c r="M2618" s="110">
        <v>3332265</v>
      </c>
      <c r="N2618" s="107"/>
      <c r="O2618" s="67">
        <v>2410736</v>
      </c>
      <c r="P2618" s="110">
        <v>490639</v>
      </c>
      <c r="Q2618" s="110">
        <v>-1854487</v>
      </c>
      <c r="R2618" s="110">
        <v>7944803.2971678181</v>
      </c>
      <c r="S2618" s="110">
        <v>6090316.2971678181</v>
      </c>
      <c r="T2618" s="110">
        <v>273551</v>
      </c>
      <c r="U2618" s="198"/>
      <c r="V2618" s="109"/>
      <c r="W2618" s="110">
        <v>255571</v>
      </c>
      <c r="X2618" s="34">
        <v>45273</v>
      </c>
      <c r="Y2618" s="10" t="s">
        <v>60</v>
      </c>
    </row>
    <row r="2619" spans="1:25" ht="14.4">
      <c r="A2619" s="143">
        <v>2023</v>
      </c>
      <c r="B2619" s="152" t="s">
        <v>441</v>
      </c>
      <c r="C2619" s="143" t="s">
        <v>190</v>
      </c>
      <c r="D2619" s="143" t="s">
        <v>21</v>
      </c>
      <c r="E2619" s="143" t="s">
        <v>71</v>
      </c>
      <c r="F2619" s="144" t="s">
        <v>440</v>
      </c>
      <c r="G2619" s="143" t="s">
        <v>20</v>
      </c>
      <c r="H2619" s="145">
        <v>5327178</v>
      </c>
      <c r="I2619" s="153">
        <v>-320749</v>
      </c>
      <c r="J2619" s="153">
        <v>17804301</v>
      </c>
      <c r="K2619" s="145">
        <v>25589374</v>
      </c>
      <c r="L2619" s="145">
        <v>24945129</v>
      </c>
      <c r="M2619" s="153">
        <v>18917439</v>
      </c>
      <c r="N2619" s="153"/>
      <c r="O2619" s="142">
        <v>8367682</v>
      </c>
      <c r="P2619" s="153">
        <v>1820110</v>
      </c>
      <c r="Q2619" s="145">
        <v>-12765886</v>
      </c>
      <c r="R2619" s="145">
        <v>55496308.264055237</v>
      </c>
      <c r="S2619" s="145">
        <v>42730422.264055237</v>
      </c>
      <c r="T2619" s="145">
        <v>1914184</v>
      </c>
      <c r="U2619" s="198"/>
      <c r="V2619" s="153">
        <v>3138871</v>
      </c>
      <c r="W2619" s="110">
        <v>-6745532</v>
      </c>
      <c r="X2619" s="150">
        <v>45321</v>
      </c>
      <c r="Y2619" s="132"/>
    </row>
    <row r="2620" spans="1:25" ht="14.4">
      <c r="A2620" s="137">
        <v>2023</v>
      </c>
      <c r="B2620" s="141" t="s">
        <v>45</v>
      </c>
      <c r="C2620" s="137" t="s">
        <v>55</v>
      </c>
      <c r="D2620" s="137" t="s">
        <v>21</v>
      </c>
      <c r="E2620" s="137" t="s">
        <v>50</v>
      </c>
      <c r="F2620" s="87" t="s">
        <v>57</v>
      </c>
      <c r="G2620" s="137" t="s">
        <v>20</v>
      </c>
      <c r="H2620" s="138">
        <v>1635208</v>
      </c>
      <c r="I2620" s="138">
        <v>-435922</v>
      </c>
      <c r="J2620" s="138">
        <v>10174788</v>
      </c>
      <c r="K2620" s="138">
        <v>21224596</v>
      </c>
      <c r="L2620" s="138">
        <v>30239180</v>
      </c>
      <c r="M2620" s="138">
        <v>9467678</v>
      </c>
      <c r="N2620" s="139"/>
      <c r="O2620" s="142">
        <v>1967535</v>
      </c>
      <c r="P2620" s="138">
        <v>2582709</v>
      </c>
      <c r="Q2620" s="138">
        <v>-10752948</v>
      </c>
      <c r="R2620" s="138">
        <v>90223268</v>
      </c>
      <c r="S2620" s="138">
        <v>79470320</v>
      </c>
      <c r="T2620" s="138">
        <v>1433078</v>
      </c>
      <c r="U2620" s="201"/>
      <c r="V2620" s="138">
        <v>1734210</v>
      </c>
      <c r="W2620" s="108">
        <v>-28418539</v>
      </c>
      <c r="X2620" s="140">
        <v>45274</v>
      </c>
      <c r="Y2620" s="132" t="s">
        <v>60</v>
      </c>
    </row>
    <row r="2621" spans="1:25" ht="14.4">
      <c r="A2621" s="95">
        <v>2023</v>
      </c>
      <c r="B2621" s="95" t="s">
        <v>5747</v>
      </c>
      <c r="C2621" s="95" t="s">
        <v>190</v>
      </c>
      <c r="D2621" s="95" t="s">
        <v>21</v>
      </c>
      <c r="E2621" s="96" t="s">
        <v>50</v>
      </c>
      <c r="F2621" s="96" t="s">
        <v>5748</v>
      </c>
      <c r="G2621" s="95" t="s">
        <v>20</v>
      </c>
      <c r="H2621" s="110">
        <v>6406820</v>
      </c>
      <c r="I2621" s="116"/>
      <c r="J2621" s="110">
        <v>2817569</v>
      </c>
      <c r="K2621" s="116"/>
      <c r="L2621" s="110">
        <v>5469505</v>
      </c>
      <c r="M2621" s="110">
        <v>5006915</v>
      </c>
      <c r="N2621" s="67">
        <v>4888534</v>
      </c>
      <c r="O2621" s="107"/>
      <c r="P2621" s="110">
        <v>206368</v>
      </c>
      <c r="Q2621" s="110">
        <v>-1892109</v>
      </c>
      <c r="R2621" s="110">
        <v>7835898.7719298247</v>
      </c>
      <c r="S2621" s="110">
        <v>5943789.7719298247</v>
      </c>
      <c r="T2621" s="110">
        <v>259722</v>
      </c>
      <c r="U2621" s="198"/>
      <c r="V2621" s="110">
        <v>72521</v>
      </c>
      <c r="W2621" s="110">
        <v>5082118</v>
      </c>
      <c r="X2621" s="32">
        <v>45302</v>
      </c>
      <c r="Y2621" s="10" t="s">
        <v>60</v>
      </c>
    </row>
    <row r="2622" spans="1:25" ht="14.4">
      <c r="A2622" s="70">
        <v>2023</v>
      </c>
      <c r="B2622" s="70" t="s">
        <v>2209</v>
      </c>
      <c r="C2622" s="70" t="s">
        <v>53</v>
      </c>
      <c r="D2622" s="70" t="s">
        <v>21</v>
      </c>
      <c r="E2622" s="78" t="s">
        <v>34</v>
      </c>
      <c r="F2622" s="89">
        <v>71806</v>
      </c>
      <c r="G2622" s="70" t="s">
        <v>20</v>
      </c>
      <c r="H2622" s="108">
        <v>11560063</v>
      </c>
      <c r="I2622" s="108">
        <v>-1076807</v>
      </c>
      <c r="J2622" s="108">
        <v>14383681</v>
      </c>
      <c r="K2622" s="108">
        <v>8093435</v>
      </c>
      <c r="L2622" s="108">
        <v>27314563</v>
      </c>
      <c r="M2622" s="108">
        <v>16684395</v>
      </c>
      <c r="N2622" s="107"/>
      <c r="O2622" s="108">
        <v>12027971</v>
      </c>
      <c r="P2622" s="108">
        <v>1467320</v>
      </c>
      <c r="Q2622" s="108">
        <v>-8066963</v>
      </c>
      <c r="R2622" s="108">
        <v>63820910</v>
      </c>
      <c r="S2622" s="108">
        <v>55753947</v>
      </c>
      <c r="T2622" s="108">
        <v>1372415</v>
      </c>
      <c r="U2622" s="201">
        <v>2093939</v>
      </c>
      <c r="V2622" s="108">
        <v>2244077</v>
      </c>
      <c r="W2622" s="108">
        <v>13313338</v>
      </c>
      <c r="X2622" s="34">
        <v>45217</v>
      </c>
      <c r="Y2622" s="10" t="s">
        <v>60</v>
      </c>
    </row>
    <row r="2623" spans="1:25" ht="14.4">
      <c r="A2623" s="70">
        <v>2023</v>
      </c>
      <c r="B2623" s="71" t="s">
        <v>439</v>
      </c>
      <c r="C2623" s="70" t="s">
        <v>190</v>
      </c>
      <c r="D2623" s="70" t="s">
        <v>21</v>
      </c>
      <c r="E2623" s="72" t="s">
        <v>151</v>
      </c>
      <c r="F2623" s="73" t="s">
        <v>438</v>
      </c>
      <c r="G2623" s="70" t="s">
        <v>20</v>
      </c>
      <c r="H2623" s="108">
        <v>23243622</v>
      </c>
      <c r="I2623" s="108">
        <v>-6871101</v>
      </c>
      <c r="J2623" s="108">
        <v>80360188</v>
      </c>
      <c r="K2623" s="108">
        <v>28420748</v>
      </c>
      <c r="L2623" s="108">
        <v>119694744</v>
      </c>
      <c r="M2623" s="108">
        <v>96407754</v>
      </c>
      <c r="N2623" s="108"/>
      <c r="O2623" s="108">
        <v>44004300</v>
      </c>
      <c r="P2623" s="108">
        <v>10335581</v>
      </c>
      <c r="Q2623" s="108">
        <v>-50156891</v>
      </c>
      <c r="R2623" s="108">
        <v>222313221</v>
      </c>
      <c r="S2623" s="108">
        <v>172156330</v>
      </c>
      <c r="T2623" s="108">
        <v>7624498</v>
      </c>
      <c r="U2623" s="201">
        <v>-1893</v>
      </c>
      <c r="V2623" s="108">
        <v>14023234</v>
      </c>
      <c r="W2623" s="108">
        <v>-31308350</v>
      </c>
      <c r="X2623" s="34">
        <v>45314</v>
      </c>
      <c r="Y2623" s="10" t="s">
        <v>60</v>
      </c>
    </row>
    <row r="2624" spans="1:25" ht="14.4">
      <c r="A2624" s="137">
        <v>2023</v>
      </c>
      <c r="B2624" s="141" t="s">
        <v>437</v>
      </c>
      <c r="C2624" s="137" t="s">
        <v>190</v>
      </c>
      <c r="D2624" s="137" t="s">
        <v>21</v>
      </c>
      <c r="E2624" s="137" t="s">
        <v>107</v>
      </c>
      <c r="F2624" s="87" t="s">
        <v>436</v>
      </c>
      <c r="G2624" s="137" t="s">
        <v>20</v>
      </c>
      <c r="H2624" s="138">
        <v>2850792</v>
      </c>
      <c r="I2624" s="138">
        <v>-130851</v>
      </c>
      <c r="J2624" s="138">
        <v>22826998</v>
      </c>
      <c r="K2624" s="138">
        <v>261348</v>
      </c>
      <c r="L2624" s="138">
        <v>26460393</v>
      </c>
      <c r="M2624" s="138">
        <v>24837484</v>
      </c>
      <c r="N2624" s="138">
        <v>5352946</v>
      </c>
      <c r="O2624" s="138"/>
      <c r="P2624" s="138">
        <v>2357090</v>
      </c>
      <c r="Q2624" s="138">
        <v>-17802128</v>
      </c>
      <c r="R2624" s="138">
        <v>78169307.044692129</v>
      </c>
      <c r="S2624" s="138">
        <v>60367179.044692121</v>
      </c>
      <c r="T2624" s="138">
        <v>2618154</v>
      </c>
      <c r="U2624" s="201"/>
      <c r="V2624" s="138">
        <v>3429728</v>
      </c>
      <c r="W2624" s="108">
        <v>-11551641</v>
      </c>
      <c r="X2624" s="150">
        <v>45275</v>
      </c>
      <c r="Y2624" s="126"/>
    </row>
    <row r="2625" spans="1:28" ht="28.8">
      <c r="A2625" s="143">
        <v>2023</v>
      </c>
      <c r="B2625" s="143" t="s">
        <v>5758</v>
      </c>
      <c r="C2625" s="143" t="s">
        <v>54</v>
      </c>
      <c r="D2625" s="143" t="s">
        <v>21</v>
      </c>
      <c r="E2625" s="143" t="s">
        <v>76</v>
      </c>
      <c r="F2625" s="143" t="s">
        <v>5759</v>
      </c>
      <c r="G2625" s="143" t="s">
        <v>20</v>
      </c>
      <c r="H2625" s="153">
        <v>5350629</v>
      </c>
      <c r="I2625" s="162"/>
      <c r="J2625" s="153">
        <v>2914885</v>
      </c>
      <c r="K2625" s="153">
        <v>251265</v>
      </c>
      <c r="L2625" s="153">
        <v>3252375</v>
      </c>
      <c r="M2625" s="153">
        <v>3608584</v>
      </c>
      <c r="N2625" s="142">
        <v>5203788</v>
      </c>
      <c r="O2625" s="139"/>
      <c r="P2625" s="153">
        <v>74710</v>
      </c>
      <c r="Q2625" s="163">
        <v>-1616673</v>
      </c>
      <c r="R2625" s="163">
        <v>7410940</v>
      </c>
      <c r="S2625" s="163">
        <v>5794267</v>
      </c>
      <c r="T2625" s="153">
        <v>109378</v>
      </c>
      <c r="U2625" s="198">
        <v>2153323</v>
      </c>
      <c r="V2625" s="145">
        <v>1277167</v>
      </c>
      <c r="W2625" s="110">
        <v>4993642</v>
      </c>
      <c r="X2625" s="126">
        <v>45349</v>
      </c>
      <c r="Y2625" s="132" t="s">
        <v>60</v>
      </c>
    </row>
    <row r="2626" spans="1:28" ht="14.4">
      <c r="A2626" s="70">
        <v>2023</v>
      </c>
      <c r="B2626" s="70" t="s">
        <v>1727</v>
      </c>
      <c r="C2626" s="70" t="s">
        <v>53</v>
      </c>
      <c r="D2626" s="70" t="s">
        <v>21</v>
      </c>
      <c r="E2626" s="78" t="s">
        <v>34</v>
      </c>
      <c r="F2626" s="73">
        <v>71876</v>
      </c>
      <c r="G2626" s="70" t="s">
        <v>20</v>
      </c>
      <c r="H2626" s="108">
        <v>54119219</v>
      </c>
      <c r="I2626" s="108">
        <v>-817960</v>
      </c>
      <c r="J2626" s="108">
        <v>30748544</v>
      </c>
      <c r="K2626" s="108">
        <v>25015936</v>
      </c>
      <c r="L2626" s="108">
        <v>47605619</v>
      </c>
      <c r="M2626" s="108">
        <v>36752567</v>
      </c>
      <c r="N2626" s="107"/>
      <c r="O2626" s="67">
        <v>51079102</v>
      </c>
      <c r="P2626" s="108">
        <v>3520049</v>
      </c>
      <c r="Q2626" s="108">
        <v>-36959054</v>
      </c>
      <c r="R2626" s="108">
        <v>127677173.62956566</v>
      </c>
      <c r="S2626" s="108">
        <v>90718119.629565656</v>
      </c>
      <c r="T2626" s="108">
        <v>3724031</v>
      </c>
      <c r="U2626" s="201">
        <v>3746570</v>
      </c>
      <c r="V2626" s="108">
        <v>12713575</v>
      </c>
      <c r="W2626" s="108">
        <v>42109478</v>
      </c>
      <c r="X2626" s="39">
        <v>45317</v>
      </c>
      <c r="Y2626" s="10" t="s">
        <v>5791</v>
      </c>
    </row>
    <row r="2627" spans="1:28" ht="14.4">
      <c r="A2627" s="95">
        <v>2023</v>
      </c>
      <c r="B2627" s="95" t="s">
        <v>4994</v>
      </c>
      <c r="C2627" s="95" t="s">
        <v>190</v>
      </c>
      <c r="D2627" s="95" t="s">
        <v>21</v>
      </c>
      <c r="E2627" s="96" t="s">
        <v>74</v>
      </c>
      <c r="F2627" s="96" t="s">
        <v>5722</v>
      </c>
      <c r="G2627" s="95" t="s">
        <v>20</v>
      </c>
      <c r="H2627" s="110">
        <v>874527</v>
      </c>
      <c r="I2627" s="110">
        <v>-22669</v>
      </c>
      <c r="J2627" s="110">
        <v>510079</v>
      </c>
      <c r="K2627" s="116"/>
      <c r="L2627" s="110">
        <v>638657</v>
      </c>
      <c r="M2627" s="110">
        <v>635563</v>
      </c>
      <c r="N2627" s="107"/>
      <c r="O2627" s="67">
        <v>1098403</v>
      </c>
      <c r="P2627" s="110">
        <v>82046</v>
      </c>
      <c r="Q2627" s="110">
        <v>-281906</v>
      </c>
      <c r="R2627" s="110">
        <v>1341194.6695936061</v>
      </c>
      <c r="S2627" s="110">
        <v>1059288.6695936061</v>
      </c>
      <c r="T2627" s="110">
        <v>42335</v>
      </c>
      <c r="U2627" s="198"/>
      <c r="V2627" s="109"/>
      <c r="W2627" s="110">
        <v>640388</v>
      </c>
      <c r="X2627" s="39">
        <v>45244</v>
      </c>
      <c r="Y2627" s="10" t="s">
        <v>60</v>
      </c>
    </row>
    <row r="2628" spans="1:28" ht="14.4">
      <c r="A2628" s="95">
        <v>2023</v>
      </c>
      <c r="B2628" s="86" t="s">
        <v>435</v>
      </c>
      <c r="C2628" s="95" t="s">
        <v>190</v>
      </c>
      <c r="D2628" s="95" t="s">
        <v>21</v>
      </c>
      <c r="E2628" s="96" t="s">
        <v>118</v>
      </c>
      <c r="F2628" s="99" t="s">
        <v>434</v>
      </c>
      <c r="G2628" s="95" t="s">
        <v>20</v>
      </c>
      <c r="H2628" s="109">
        <v>16411017</v>
      </c>
      <c r="I2628" s="110">
        <v>-846593</v>
      </c>
      <c r="J2628" s="110">
        <v>41467401</v>
      </c>
      <c r="K2628" s="110">
        <v>2217231</v>
      </c>
      <c r="L2628" s="109">
        <v>52014537</v>
      </c>
      <c r="M2628" s="110">
        <v>50026574</v>
      </c>
      <c r="N2628" s="109"/>
      <c r="O2628" s="67">
        <v>23168295</v>
      </c>
      <c r="P2628" s="110">
        <v>4518900</v>
      </c>
      <c r="Q2628" s="109">
        <v>-26310308</v>
      </c>
      <c r="R2628" s="109">
        <v>115857284.73684213</v>
      </c>
      <c r="S2628" s="109">
        <v>89546976.736842126</v>
      </c>
      <c r="T2628" s="109">
        <v>3997665</v>
      </c>
      <c r="U2628" s="198"/>
      <c r="V2628" s="110">
        <v>8907686</v>
      </c>
      <c r="W2628" s="110">
        <v>-14170412</v>
      </c>
      <c r="X2628" s="32">
        <v>45379</v>
      </c>
      <c r="Y2628" s="30"/>
    </row>
    <row r="2629" spans="1:28" ht="14.4">
      <c r="A2629" s="70">
        <v>2023</v>
      </c>
      <c r="B2629" s="70" t="s">
        <v>1726</v>
      </c>
      <c r="C2629" s="70" t="s">
        <v>53</v>
      </c>
      <c r="D2629" s="70" t="s">
        <v>21</v>
      </c>
      <c r="E2629" s="72" t="s">
        <v>65</v>
      </c>
      <c r="F2629" s="73">
        <v>72016</v>
      </c>
      <c r="G2629" s="70" t="s">
        <v>20</v>
      </c>
      <c r="H2629" s="108">
        <v>76407651</v>
      </c>
      <c r="I2629" s="108">
        <v>-11199426</v>
      </c>
      <c r="J2629" s="108">
        <v>75713429</v>
      </c>
      <c r="K2629" s="108">
        <v>77059422</v>
      </c>
      <c r="L2629" s="108">
        <v>184465516</v>
      </c>
      <c r="M2629" s="108">
        <v>85511711</v>
      </c>
      <c r="N2629" s="67"/>
      <c r="O2629" s="67">
        <v>70816458</v>
      </c>
      <c r="P2629" s="108">
        <v>6359609</v>
      </c>
      <c r="Q2629" s="108">
        <v>-165730908</v>
      </c>
      <c r="R2629" s="108">
        <v>558722745</v>
      </c>
      <c r="S2629" s="108">
        <v>392991837</v>
      </c>
      <c r="T2629" s="108">
        <v>13439387</v>
      </c>
      <c r="U2629" s="201">
        <v>3265903</v>
      </c>
      <c r="V2629" s="108">
        <v>86920778</v>
      </c>
      <c r="W2629" s="108">
        <v>-57486049</v>
      </c>
      <c r="X2629" s="34">
        <v>45260</v>
      </c>
      <c r="Y2629" s="10" t="s">
        <v>60</v>
      </c>
    </row>
    <row r="2630" spans="1:28" ht="14.4">
      <c r="A2630" s="70">
        <v>2023</v>
      </c>
      <c r="B2630" s="71" t="s">
        <v>433</v>
      </c>
      <c r="C2630" s="70" t="s">
        <v>190</v>
      </c>
      <c r="D2630" s="70" t="s">
        <v>21</v>
      </c>
      <c r="E2630" s="72" t="s">
        <v>65</v>
      </c>
      <c r="F2630" s="73" t="s">
        <v>432</v>
      </c>
      <c r="G2630" s="70" t="s">
        <v>20</v>
      </c>
      <c r="H2630" s="108">
        <v>26455421</v>
      </c>
      <c r="I2630" s="108"/>
      <c r="J2630" s="108">
        <v>242050700</v>
      </c>
      <c r="K2630" s="108">
        <v>305729808</v>
      </c>
      <c r="L2630" s="108">
        <v>296287888</v>
      </c>
      <c r="M2630" s="108">
        <v>253572005</v>
      </c>
      <c r="N2630" s="108"/>
      <c r="O2630" s="108">
        <v>68552771</v>
      </c>
      <c r="P2630" s="108">
        <v>27996578</v>
      </c>
      <c r="Q2630" s="108">
        <v>-162639006</v>
      </c>
      <c r="R2630" s="108">
        <v>732063403.50877202</v>
      </c>
      <c r="S2630" s="108">
        <v>569424397.50877202</v>
      </c>
      <c r="T2630" s="108">
        <v>26536542</v>
      </c>
      <c r="U2630" s="201">
        <v>-6520.9496730731125</v>
      </c>
      <c r="V2630" s="108">
        <v>20320686.050326928</v>
      </c>
      <c r="W2630" s="108">
        <v>-178639541</v>
      </c>
      <c r="X2630" s="39">
        <v>45343</v>
      </c>
      <c r="Y2630" s="30"/>
    </row>
    <row r="2631" spans="1:28" ht="14.4">
      <c r="A2631" s="147">
        <v>2023</v>
      </c>
      <c r="B2631" s="137" t="s">
        <v>1648</v>
      </c>
      <c r="C2631" s="137" t="s">
        <v>55</v>
      </c>
      <c r="D2631" s="137" t="s">
        <v>21</v>
      </c>
      <c r="E2631" s="137" t="s">
        <v>94</v>
      </c>
      <c r="F2631" s="137" t="s">
        <v>57</v>
      </c>
      <c r="G2631" s="137" t="s">
        <v>20</v>
      </c>
      <c r="H2631" s="138">
        <v>9759918</v>
      </c>
      <c r="I2631" s="142">
        <v>-573743</v>
      </c>
      <c r="J2631" s="142">
        <v>47789569</v>
      </c>
      <c r="K2631" s="142">
        <v>39701465</v>
      </c>
      <c r="L2631" s="138">
        <v>151239172</v>
      </c>
      <c r="M2631" s="142">
        <v>48517113</v>
      </c>
      <c r="N2631" s="138">
        <v>3444930</v>
      </c>
      <c r="O2631" s="138">
        <v>19381088</v>
      </c>
      <c r="P2631" s="142">
        <v>6616818</v>
      </c>
      <c r="Q2631" s="138">
        <v>-120300134</v>
      </c>
      <c r="R2631" s="138">
        <v>394634069.80067694</v>
      </c>
      <c r="S2631" s="142">
        <v>274333935.80067694</v>
      </c>
      <c r="T2631" s="138">
        <v>13026699</v>
      </c>
      <c r="U2631" s="202">
        <v>1378660</v>
      </c>
      <c r="V2631" s="142">
        <v>48524018</v>
      </c>
      <c r="W2631" s="67">
        <v>-138793866</v>
      </c>
      <c r="X2631" s="164">
        <v>45191</v>
      </c>
      <c r="Y2631" s="132" t="s">
        <v>60</v>
      </c>
    </row>
    <row r="2632" spans="1:28" ht="14.4">
      <c r="A2632" s="137">
        <v>2023</v>
      </c>
      <c r="B2632" s="141" t="s">
        <v>431</v>
      </c>
      <c r="C2632" s="137" t="s">
        <v>190</v>
      </c>
      <c r="D2632" s="137" t="s">
        <v>21</v>
      </c>
      <c r="E2632" s="137" t="s">
        <v>34</v>
      </c>
      <c r="F2632" s="87" t="s">
        <v>430</v>
      </c>
      <c r="G2632" s="137" t="s">
        <v>20</v>
      </c>
      <c r="H2632" s="138">
        <v>49626818</v>
      </c>
      <c r="I2632" s="138">
        <v>-4147937</v>
      </c>
      <c r="J2632" s="138">
        <v>114704996</v>
      </c>
      <c r="K2632" s="138">
        <v>59625121</v>
      </c>
      <c r="L2632" s="138">
        <v>147557926</v>
      </c>
      <c r="M2632" s="138">
        <v>141403941</v>
      </c>
      <c r="N2632" s="138"/>
      <c r="O2632" s="138">
        <v>79547187</v>
      </c>
      <c r="P2632" s="138">
        <v>14609372</v>
      </c>
      <c r="Q2632" s="138">
        <v>-80327689</v>
      </c>
      <c r="R2632" s="138">
        <v>355705962.63157898</v>
      </c>
      <c r="S2632" s="138">
        <v>275378273.63157898</v>
      </c>
      <c r="T2632" s="138">
        <v>13459400</v>
      </c>
      <c r="U2632" s="201">
        <v>-3019.4636417673864</v>
      </c>
      <c r="V2632" s="138">
        <v>9654091.5363582335</v>
      </c>
      <c r="W2632" s="108">
        <v>-30617391</v>
      </c>
      <c r="X2632" s="164">
        <v>45273</v>
      </c>
      <c r="Y2632" s="132" t="s">
        <v>60</v>
      </c>
    </row>
    <row r="2633" spans="1:28" ht="14.4">
      <c r="A2633" s="70">
        <v>2023</v>
      </c>
      <c r="B2633" s="70" t="s">
        <v>1725</v>
      </c>
      <c r="C2633" s="70" t="s">
        <v>53</v>
      </c>
      <c r="D2633" s="70" t="s">
        <v>21</v>
      </c>
      <c r="E2633" s="78" t="s">
        <v>28</v>
      </c>
      <c r="F2633" s="73">
        <v>72506</v>
      </c>
      <c r="G2633" s="70" t="s">
        <v>20</v>
      </c>
      <c r="H2633" s="108">
        <v>18135215</v>
      </c>
      <c r="I2633" s="108">
        <v>-3431416</v>
      </c>
      <c r="J2633" s="108">
        <v>24438374</v>
      </c>
      <c r="K2633" s="108">
        <v>21716556</v>
      </c>
      <c r="L2633" s="108">
        <v>47406498</v>
      </c>
      <c r="M2633" s="108">
        <v>28877269</v>
      </c>
      <c r="N2633" s="108"/>
      <c r="O2633" s="108">
        <v>28958182</v>
      </c>
      <c r="P2633" s="108">
        <v>7591850</v>
      </c>
      <c r="Q2633" s="108">
        <v>-19434737</v>
      </c>
      <c r="R2633" s="108">
        <v>66632747.100593872</v>
      </c>
      <c r="S2633" s="108">
        <v>47198010.100593872</v>
      </c>
      <c r="T2633" s="108">
        <v>2195332</v>
      </c>
      <c r="U2633" s="201">
        <v>1433714</v>
      </c>
      <c r="V2633" s="108">
        <v>3674391</v>
      </c>
      <c r="W2633" s="108">
        <v>5289026</v>
      </c>
      <c r="X2633" s="28">
        <v>45343</v>
      </c>
      <c r="Y2633" s="10" t="s">
        <v>115</v>
      </c>
    </row>
    <row r="2634" spans="1:28" s="26" customFormat="1" ht="14.4">
      <c r="A2634" s="70">
        <v>2023</v>
      </c>
      <c r="B2634" s="71" t="s">
        <v>429</v>
      </c>
      <c r="C2634" s="70" t="s">
        <v>190</v>
      </c>
      <c r="D2634" s="70" t="s">
        <v>21</v>
      </c>
      <c r="E2634" s="78" t="s">
        <v>28</v>
      </c>
      <c r="F2634" s="73" t="s">
        <v>428</v>
      </c>
      <c r="G2634" s="70" t="s">
        <v>20</v>
      </c>
      <c r="H2634" s="108">
        <v>24693685</v>
      </c>
      <c r="I2634" s="108"/>
      <c r="J2634" s="108">
        <v>57969257</v>
      </c>
      <c r="K2634" s="108">
        <v>127623421</v>
      </c>
      <c r="L2634" s="108">
        <v>85583025</v>
      </c>
      <c r="M2634" s="108">
        <v>65431256</v>
      </c>
      <c r="N2634" s="107"/>
      <c r="O2634" s="67">
        <v>31996429</v>
      </c>
      <c r="P2634" s="108">
        <v>2271046</v>
      </c>
      <c r="Q2634" s="108">
        <v>-50042661</v>
      </c>
      <c r="R2634" s="108">
        <v>225245932.15443149</v>
      </c>
      <c r="S2634" s="108">
        <v>175203271.15443149</v>
      </c>
      <c r="T2634" s="108">
        <v>6872308</v>
      </c>
      <c r="U2634" s="201"/>
      <c r="V2634" s="108">
        <v>11087703</v>
      </c>
      <c r="W2634" s="108">
        <v>-16481517</v>
      </c>
      <c r="X2634" s="28">
        <v>45279</v>
      </c>
      <c r="Y2634" s="10" t="s">
        <v>60</v>
      </c>
      <c r="AB2634"/>
    </row>
    <row r="2635" spans="1:28" s="26" customFormat="1" ht="14.4">
      <c r="A2635" s="137">
        <v>2023</v>
      </c>
      <c r="B2635" s="141" t="s">
        <v>1646</v>
      </c>
      <c r="C2635" s="137" t="s">
        <v>55</v>
      </c>
      <c r="D2635" s="137" t="s">
        <v>21</v>
      </c>
      <c r="E2635" s="137" t="s">
        <v>90</v>
      </c>
      <c r="F2635" s="87" t="s">
        <v>57</v>
      </c>
      <c r="G2635" s="137" t="s">
        <v>20</v>
      </c>
      <c r="H2635" s="138">
        <v>172357097</v>
      </c>
      <c r="I2635" s="138">
        <v>-198820246</v>
      </c>
      <c r="J2635" s="138">
        <v>114372839</v>
      </c>
      <c r="K2635" s="138">
        <v>140187985</v>
      </c>
      <c r="L2635" s="138">
        <v>944007279</v>
      </c>
      <c r="M2635" s="138">
        <v>313059279</v>
      </c>
      <c r="N2635" s="139"/>
      <c r="O2635" s="138">
        <v>208740849</v>
      </c>
      <c r="P2635" s="138">
        <v>25014578</v>
      </c>
      <c r="Q2635" s="138">
        <v>-645322476</v>
      </c>
      <c r="R2635" s="138">
        <v>2399166771</v>
      </c>
      <c r="S2635" s="138">
        <v>1753844295</v>
      </c>
      <c r="T2635" s="138">
        <v>78142900</v>
      </c>
      <c r="U2635" s="201">
        <v>61034348</v>
      </c>
      <c r="V2635" s="138">
        <v>73068843</v>
      </c>
      <c r="W2635" s="108">
        <v>-263844207</v>
      </c>
      <c r="X2635" s="164">
        <v>45385</v>
      </c>
      <c r="Y2635" s="132" t="s">
        <v>60</v>
      </c>
      <c r="AB2635"/>
    </row>
    <row r="2636" spans="1:28" s="26" customFormat="1" ht="14.4">
      <c r="A2636" s="70">
        <v>2023</v>
      </c>
      <c r="B2636" s="70" t="s">
        <v>427</v>
      </c>
      <c r="C2636" s="70" t="s">
        <v>190</v>
      </c>
      <c r="D2636" s="70" t="s">
        <v>21</v>
      </c>
      <c r="E2636" s="78" t="s">
        <v>90</v>
      </c>
      <c r="F2636" s="73" t="s">
        <v>426</v>
      </c>
      <c r="G2636" s="70" t="s">
        <v>20</v>
      </c>
      <c r="H2636" s="108">
        <v>35269784</v>
      </c>
      <c r="I2636" s="108"/>
      <c r="J2636" s="108">
        <v>66424632</v>
      </c>
      <c r="K2636" s="108">
        <v>804995</v>
      </c>
      <c r="L2636" s="108">
        <v>97703770</v>
      </c>
      <c r="M2636" s="108">
        <v>69816813</v>
      </c>
      <c r="N2636" s="107"/>
      <c r="O2636" s="67">
        <v>43525593</v>
      </c>
      <c r="P2636" s="108">
        <v>9346666</v>
      </c>
      <c r="Q2636" s="108">
        <v>-50811047</v>
      </c>
      <c r="R2636" s="108">
        <v>192584675</v>
      </c>
      <c r="S2636" s="108">
        <v>141773628</v>
      </c>
      <c r="T2636" s="108">
        <v>7271597</v>
      </c>
      <c r="U2636" s="201"/>
      <c r="V2636" s="108">
        <v>10424151</v>
      </c>
      <c r="W2636" s="108">
        <v>-10510901</v>
      </c>
      <c r="X2636" s="29">
        <v>45383</v>
      </c>
      <c r="Y2636" s="30"/>
      <c r="AB2636"/>
    </row>
    <row r="2637" spans="1:28" s="26" customFormat="1" ht="14.4">
      <c r="A2637" s="70">
        <v>2023</v>
      </c>
      <c r="B2637" s="71" t="s">
        <v>91</v>
      </c>
      <c r="C2637" s="70" t="s">
        <v>54</v>
      </c>
      <c r="D2637" s="70" t="s">
        <v>21</v>
      </c>
      <c r="E2637" s="78" t="s">
        <v>90</v>
      </c>
      <c r="F2637" s="73">
        <v>99079</v>
      </c>
      <c r="G2637" s="70" t="s">
        <v>20</v>
      </c>
      <c r="H2637" s="108">
        <v>7169465</v>
      </c>
      <c r="I2637" s="108"/>
      <c r="J2637" s="108">
        <v>12131767</v>
      </c>
      <c r="K2637" s="108">
        <v>7208635</v>
      </c>
      <c r="L2637" s="108">
        <v>29693716</v>
      </c>
      <c r="M2637" s="108">
        <v>13289017</v>
      </c>
      <c r="N2637" s="108">
        <v>740218</v>
      </c>
      <c r="O2637" s="108">
        <v>5828111</v>
      </c>
      <c r="P2637" s="108">
        <v>2978132</v>
      </c>
      <c r="Q2637" s="108">
        <v>-2133614</v>
      </c>
      <c r="R2637" s="108">
        <v>11879953</v>
      </c>
      <c r="S2637" s="108">
        <v>9746339</v>
      </c>
      <c r="T2637" s="108">
        <v>272084</v>
      </c>
      <c r="U2637" s="201"/>
      <c r="V2637" s="108"/>
      <c r="W2637" s="108">
        <v>6249237</v>
      </c>
      <c r="X2637" s="47">
        <v>45299</v>
      </c>
      <c r="Y2637" s="10" t="s">
        <v>60</v>
      </c>
      <c r="AB2637"/>
    </row>
    <row r="2638" spans="1:28" s="26" customFormat="1" ht="14.4">
      <c r="A2638" s="82">
        <v>2023</v>
      </c>
      <c r="B2638" s="70" t="s">
        <v>1724</v>
      </c>
      <c r="C2638" s="70" t="s">
        <v>53</v>
      </c>
      <c r="D2638" s="70" t="s">
        <v>21</v>
      </c>
      <c r="E2638" s="78" t="s">
        <v>182</v>
      </c>
      <c r="F2638" s="72">
        <v>72520</v>
      </c>
      <c r="G2638" s="70" t="s">
        <v>20</v>
      </c>
      <c r="H2638" s="108">
        <v>10184166</v>
      </c>
      <c r="I2638" s="67">
        <v>-151259</v>
      </c>
      <c r="J2638" s="67">
        <v>13832778</v>
      </c>
      <c r="K2638" s="57">
        <v>26533222</v>
      </c>
      <c r="L2638" s="108">
        <v>41894610</v>
      </c>
      <c r="M2638" s="67">
        <v>14874461</v>
      </c>
      <c r="N2638" s="67"/>
      <c r="O2638" s="67">
        <v>7038510</v>
      </c>
      <c r="P2638" s="67">
        <v>997390</v>
      </c>
      <c r="Q2638" s="108">
        <v>-6911557</v>
      </c>
      <c r="R2638" s="108">
        <v>32429640.011049807</v>
      </c>
      <c r="S2638" s="108">
        <v>25518083.011049807</v>
      </c>
      <c r="T2638" s="108">
        <v>1064760</v>
      </c>
      <c r="U2638" s="201"/>
      <c r="V2638" s="108"/>
      <c r="W2638" s="67">
        <v>5635068</v>
      </c>
      <c r="X2638" s="47">
        <v>45412</v>
      </c>
      <c r="Y2638" s="10" t="s">
        <v>60</v>
      </c>
      <c r="AB2638"/>
    </row>
    <row r="2639" spans="1:28" s="26" customFormat="1" ht="14.4">
      <c r="A2639" s="137">
        <v>2023</v>
      </c>
      <c r="B2639" s="141" t="s">
        <v>425</v>
      </c>
      <c r="C2639" s="137" t="s">
        <v>190</v>
      </c>
      <c r="D2639" s="137" t="s">
        <v>21</v>
      </c>
      <c r="E2639" s="137" t="s">
        <v>182</v>
      </c>
      <c r="F2639" s="87" t="s">
        <v>424</v>
      </c>
      <c r="G2639" s="137" t="s">
        <v>20</v>
      </c>
      <c r="H2639" s="138">
        <v>13335304</v>
      </c>
      <c r="I2639" s="138"/>
      <c r="J2639" s="138">
        <v>81602846</v>
      </c>
      <c r="K2639" s="138">
        <v>75037823</v>
      </c>
      <c r="L2639" s="138">
        <v>113319918</v>
      </c>
      <c r="M2639" s="138">
        <v>104418043</v>
      </c>
      <c r="N2639" s="139"/>
      <c r="O2639" s="142">
        <v>42035178</v>
      </c>
      <c r="P2639" s="138">
        <v>11903773</v>
      </c>
      <c r="Q2639" s="138">
        <v>-61150358</v>
      </c>
      <c r="R2639" s="138">
        <v>263027827</v>
      </c>
      <c r="S2639" s="138">
        <v>201877469</v>
      </c>
      <c r="T2639" s="138">
        <v>8422762</v>
      </c>
      <c r="U2639" s="201"/>
      <c r="V2639" s="138">
        <v>18002753</v>
      </c>
      <c r="W2639" s="108">
        <v>-53955987</v>
      </c>
      <c r="X2639" s="165">
        <v>45379</v>
      </c>
      <c r="Y2639" s="132" t="s">
        <v>60</v>
      </c>
      <c r="AB2639"/>
    </row>
    <row r="2640" spans="1:28" s="26" customFormat="1" ht="14.4">
      <c r="A2640" s="137">
        <v>2023</v>
      </c>
      <c r="B2640" s="137" t="s">
        <v>1723</v>
      </c>
      <c r="C2640" s="137" t="s">
        <v>53</v>
      </c>
      <c r="D2640" s="137" t="s">
        <v>21</v>
      </c>
      <c r="E2640" s="76" t="s">
        <v>100</v>
      </c>
      <c r="F2640" s="87">
        <v>72576</v>
      </c>
      <c r="G2640" s="137" t="s">
        <v>20</v>
      </c>
      <c r="H2640" s="138">
        <v>17602159</v>
      </c>
      <c r="I2640" s="138">
        <v>-1439859</v>
      </c>
      <c r="J2640" s="138">
        <v>9716899</v>
      </c>
      <c r="K2640" s="138">
        <v>90618</v>
      </c>
      <c r="L2640" s="138">
        <v>24231914</v>
      </c>
      <c r="M2640" s="138">
        <v>13863202</v>
      </c>
      <c r="N2640" s="142"/>
      <c r="O2640" s="142">
        <v>16127200</v>
      </c>
      <c r="P2640" s="138">
        <v>448209</v>
      </c>
      <c r="Q2640" s="138">
        <v>-5603171</v>
      </c>
      <c r="R2640" s="138">
        <v>24027319.897084054</v>
      </c>
      <c r="S2640" s="138">
        <v>18424148.897084054</v>
      </c>
      <c r="T2640" s="138">
        <v>544960</v>
      </c>
      <c r="U2640" s="201">
        <v>976332</v>
      </c>
      <c r="V2640" s="138">
        <v>2293132</v>
      </c>
      <c r="W2640" s="108">
        <v>14872375</v>
      </c>
      <c r="X2640" s="166">
        <v>45328</v>
      </c>
      <c r="Y2640" s="132" t="s">
        <v>60</v>
      </c>
      <c r="AB2640"/>
    </row>
    <row r="2641" spans="1:28" s="26" customFormat="1" ht="14.4">
      <c r="A2641" s="70">
        <v>2023</v>
      </c>
      <c r="B2641" s="71" t="s">
        <v>423</v>
      </c>
      <c r="C2641" s="70" t="s">
        <v>190</v>
      </c>
      <c r="D2641" s="70" t="s">
        <v>21</v>
      </c>
      <c r="E2641" s="72" t="s">
        <v>100</v>
      </c>
      <c r="F2641" s="73" t="s">
        <v>422</v>
      </c>
      <c r="G2641" s="70" t="s">
        <v>20</v>
      </c>
      <c r="H2641" s="108">
        <v>2718591</v>
      </c>
      <c r="I2641" s="108">
        <v>-150000</v>
      </c>
      <c r="J2641" s="108">
        <v>8353292</v>
      </c>
      <c r="K2641" s="108">
        <v>10898970</v>
      </c>
      <c r="L2641" s="108">
        <v>11465701</v>
      </c>
      <c r="M2641" s="108">
        <v>9831987</v>
      </c>
      <c r="N2641" s="108">
        <v>4187390</v>
      </c>
      <c r="O2641" s="108"/>
      <c r="P2641" s="108">
        <v>498163</v>
      </c>
      <c r="Q2641" s="108">
        <v>-6135941</v>
      </c>
      <c r="R2641" s="108">
        <v>27277820</v>
      </c>
      <c r="S2641" s="108">
        <v>21141879</v>
      </c>
      <c r="T2641" s="108">
        <v>886259</v>
      </c>
      <c r="U2641" s="201"/>
      <c r="V2641" s="108"/>
      <c r="W2641" s="108">
        <v>-2952626</v>
      </c>
      <c r="X2641" s="29">
        <v>45399</v>
      </c>
      <c r="Y2641" s="10" t="s">
        <v>60</v>
      </c>
      <c r="AB2641"/>
    </row>
    <row r="2642" spans="1:28" s="26" customFormat="1" ht="14.4">
      <c r="A2642" s="70">
        <v>2023</v>
      </c>
      <c r="B2642" s="70" t="s">
        <v>5606</v>
      </c>
      <c r="C2642" s="93" t="s">
        <v>190</v>
      </c>
      <c r="D2642" s="70" t="s">
        <v>21</v>
      </c>
      <c r="E2642" s="72" t="s">
        <v>65</v>
      </c>
      <c r="F2642" s="72" t="s">
        <v>5607</v>
      </c>
      <c r="G2642" s="70" t="s">
        <v>20</v>
      </c>
      <c r="H2642" s="108">
        <v>371144</v>
      </c>
      <c r="I2642" s="108"/>
      <c r="J2642" s="108">
        <v>4569546</v>
      </c>
      <c r="K2642" s="108">
        <v>9494874</v>
      </c>
      <c r="L2642" s="108">
        <v>5769258</v>
      </c>
      <c r="M2642" s="108">
        <v>4822089</v>
      </c>
      <c r="N2642" s="108">
        <v>1575908</v>
      </c>
      <c r="O2642" s="107"/>
      <c r="P2642" s="108">
        <v>674650</v>
      </c>
      <c r="Q2642" s="108">
        <v>-3288898</v>
      </c>
      <c r="R2642" s="108">
        <v>14985867</v>
      </c>
      <c r="S2642" s="108">
        <v>11696969</v>
      </c>
      <c r="T2642" s="108">
        <v>445441</v>
      </c>
      <c r="U2642" s="201"/>
      <c r="V2642" s="108"/>
      <c r="W2642" s="108">
        <v>-1212013</v>
      </c>
      <c r="X2642" s="28">
        <v>45392</v>
      </c>
      <c r="Y2642" s="10" t="s">
        <v>60</v>
      </c>
      <c r="AB2642"/>
    </row>
    <row r="2643" spans="1:28" s="26" customFormat="1" ht="14.4">
      <c r="A2643" s="137">
        <v>2023</v>
      </c>
      <c r="B2643" s="141" t="s">
        <v>1644</v>
      </c>
      <c r="C2643" s="137" t="s">
        <v>55</v>
      </c>
      <c r="D2643" s="137" t="s">
        <v>21</v>
      </c>
      <c r="E2643" s="137" t="s">
        <v>84</v>
      </c>
      <c r="F2643" s="87" t="s">
        <v>57</v>
      </c>
      <c r="G2643" s="137" t="s">
        <v>20</v>
      </c>
      <c r="H2643" s="138">
        <v>326217000</v>
      </c>
      <c r="I2643" s="138">
        <v>-115546000</v>
      </c>
      <c r="J2643" s="138">
        <v>475819000</v>
      </c>
      <c r="K2643" s="138">
        <v>446053000</v>
      </c>
      <c r="L2643" s="138">
        <v>1352026000</v>
      </c>
      <c r="M2643" s="138">
        <v>607034000</v>
      </c>
      <c r="N2643" s="138"/>
      <c r="O2643" s="138">
        <v>381230000</v>
      </c>
      <c r="P2643" s="138">
        <v>101328000</v>
      </c>
      <c r="Q2643" s="138">
        <v>-347412000</v>
      </c>
      <c r="R2643" s="138">
        <v>3013113617</v>
      </c>
      <c r="S2643" s="138">
        <v>2665701617</v>
      </c>
      <c r="T2643" s="138">
        <v>63329000</v>
      </c>
      <c r="U2643" s="201">
        <v>113506000</v>
      </c>
      <c r="V2643" s="138">
        <v>260597000</v>
      </c>
      <c r="W2643" s="108">
        <v>-9990000</v>
      </c>
      <c r="X2643" s="167">
        <v>45443</v>
      </c>
      <c r="Y2643" s="132" t="s">
        <v>60</v>
      </c>
      <c r="AB2643"/>
    </row>
    <row r="2644" spans="1:28" s="26" customFormat="1" ht="14.4">
      <c r="A2644" s="70">
        <v>2023</v>
      </c>
      <c r="B2644" s="70" t="s">
        <v>421</v>
      </c>
      <c r="C2644" s="70" t="s">
        <v>190</v>
      </c>
      <c r="D2644" s="70" t="s">
        <v>21</v>
      </c>
      <c r="E2644" s="78" t="s">
        <v>84</v>
      </c>
      <c r="F2644" s="73" t="s">
        <v>420</v>
      </c>
      <c r="G2644" s="70" t="s">
        <v>20</v>
      </c>
      <c r="H2644" s="108">
        <v>36376251</v>
      </c>
      <c r="I2644" s="108">
        <v>-12951925</v>
      </c>
      <c r="J2644" s="108">
        <v>73882497</v>
      </c>
      <c r="K2644" s="108">
        <v>3368875</v>
      </c>
      <c r="L2644" s="108">
        <v>164468122</v>
      </c>
      <c r="M2644" s="108">
        <v>81554194</v>
      </c>
      <c r="N2644" s="108"/>
      <c r="O2644" s="67">
        <v>89397931</v>
      </c>
      <c r="P2644" s="108">
        <v>41616673</v>
      </c>
      <c r="Q2644" s="108">
        <v>-49735100</v>
      </c>
      <c r="R2644" s="108">
        <v>200786348</v>
      </c>
      <c r="S2644" s="108">
        <v>151051248</v>
      </c>
      <c r="T2644" s="108">
        <v>6926053</v>
      </c>
      <c r="U2644" s="201">
        <v>8631598</v>
      </c>
      <c r="V2644" s="108">
        <v>9698144</v>
      </c>
      <c r="W2644" s="108">
        <v>12645427</v>
      </c>
      <c r="X2644" s="29">
        <v>45429</v>
      </c>
      <c r="Y2644" s="10" t="s">
        <v>60</v>
      </c>
      <c r="AB2644"/>
    </row>
    <row r="2645" spans="1:28" s="26" customFormat="1" ht="14.4">
      <c r="A2645" s="70">
        <v>2023</v>
      </c>
      <c r="B2645" s="71" t="s">
        <v>89</v>
      </c>
      <c r="C2645" s="70" t="s">
        <v>54</v>
      </c>
      <c r="D2645" s="70" t="s">
        <v>21</v>
      </c>
      <c r="E2645" s="78" t="s">
        <v>84</v>
      </c>
      <c r="F2645" s="73">
        <v>99080</v>
      </c>
      <c r="G2645" s="70" t="s">
        <v>20</v>
      </c>
      <c r="H2645" s="108">
        <v>6262079</v>
      </c>
      <c r="I2645" s="108"/>
      <c r="J2645" s="108">
        <v>10524319</v>
      </c>
      <c r="K2645" s="108">
        <v>7301070</v>
      </c>
      <c r="L2645" s="108">
        <v>43399831</v>
      </c>
      <c r="M2645" s="108">
        <v>9698523</v>
      </c>
      <c r="N2645" s="107"/>
      <c r="O2645" s="67">
        <v>15846794</v>
      </c>
      <c r="P2645" s="108">
        <v>10449929</v>
      </c>
      <c r="Q2645" s="108">
        <v>-1609606</v>
      </c>
      <c r="R2645" s="108">
        <v>14500955</v>
      </c>
      <c r="S2645" s="108">
        <v>12891349</v>
      </c>
      <c r="T2645" s="108">
        <v>309791</v>
      </c>
      <c r="U2645" s="201">
        <v>444605</v>
      </c>
      <c r="V2645" s="108">
        <v>1171555</v>
      </c>
      <c r="W2645" s="108">
        <v>53633122</v>
      </c>
      <c r="X2645" s="29">
        <v>45384</v>
      </c>
      <c r="Y2645" s="10" t="s">
        <v>60</v>
      </c>
      <c r="AB2645"/>
    </row>
    <row r="2646" spans="1:28" s="26" customFormat="1" ht="14.4">
      <c r="A2646" s="70">
        <v>2023</v>
      </c>
      <c r="B2646" s="71" t="s">
        <v>88</v>
      </c>
      <c r="C2646" s="70" t="s">
        <v>54</v>
      </c>
      <c r="D2646" s="70" t="s">
        <v>21</v>
      </c>
      <c r="E2646" s="78" t="s">
        <v>84</v>
      </c>
      <c r="F2646" s="73">
        <v>99081</v>
      </c>
      <c r="G2646" s="70" t="s">
        <v>20</v>
      </c>
      <c r="H2646" s="108">
        <v>16351674</v>
      </c>
      <c r="I2646" s="108">
        <v>-500000</v>
      </c>
      <c r="J2646" s="108">
        <v>37218318</v>
      </c>
      <c r="K2646" s="108">
        <v>118474449</v>
      </c>
      <c r="L2646" s="108">
        <v>123102741</v>
      </c>
      <c r="M2646" s="108">
        <v>36016118</v>
      </c>
      <c r="N2646" s="67"/>
      <c r="O2646" s="67">
        <v>15719658</v>
      </c>
      <c r="P2646" s="108">
        <v>3145383</v>
      </c>
      <c r="Q2646" s="108">
        <v>-26195319</v>
      </c>
      <c r="R2646" s="108">
        <v>235993865</v>
      </c>
      <c r="S2646" s="108">
        <v>209798546</v>
      </c>
      <c r="T2646" s="108">
        <v>4853783</v>
      </c>
      <c r="U2646" s="201">
        <v>7528537</v>
      </c>
      <c r="V2646" s="108">
        <v>19811939</v>
      </c>
      <c r="W2646" s="108">
        <v>-6046462</v>
      </c>
      <c r="X2646" s="29">
        <v>45380</v>
      </c>
      <c r="Y2646" s="30"/>
      <c r="AB2646"/>
    </row>
    <row r="2647" spans="1:28" s="26" customFormat="1" ht="14.4">
      <c r="A2647" s="70">
        <v>2023</v>
      </c>
      <c r="B2647" s="71" t="s">
        <v>86</v>
      </c>
      <c r="C2647" s="70" t="s">
        <v>54</v>
      </c>
      <c r="D2647" s="70" t="s">
        <v>21</v>
      </c>
      <c r="E2647" s="78" t="s">
        <v>84</v>
      </c>
      <c r="F2647" s="73">
        <v>99082</v>
      </c>
      <c r="G2647" s="70" t="s">
        <v>20</v>
      </c>
      <c r="H2647" s="108">
        <v>769874</v>
      </c>
      <c r="I2647" s="108"/>
      <c r="J2647" s="108">
        <v>3796708</v>
      </c>
      <c r="K2647" s="108"/>
      <c r="L2647" s="108">
        <v>3628995</v>
      </c>
      <c r="M2647" s="108">
        <v>3611581</v>
      </c>
      <c r="N2647" s="116"/>
      <c r="O2647" s="108">
        <v>1631289</v>
      </c>
      <c r="P2647" s="108">
        <v>1629917</v>
      </c>
      <c r="Q2647" s="108">
        <v>-163181</v>
      </c>
      <c r="R2647" s="108">
        <v>909476</v>
      </c>
      <c r="S2647" s="108">
        <v>746295</v>
      </c>
      <c r="T2647" s="108">
        <v>17737</v>
      </c>
      <c r="U2647" s="201"/>
      <c r="V2647" s="108"/>
      <c r="W2647" s="108">
        <v>632308</v>
      </c>
      <c r="X2647" s="28">
        <v>45432</v>
      </c>
      <c r="Y2647" s="10" t="s">
        <v>60</v>
      </c>
      <c r="AB2647"/>
    </row>
    <row r="2648" spans="1:28" s="26" customFormat="1" ht="14.4">
      <c r="A2648" s="82">
        <v>2023</v>
      </c>
      <c r="B2648" s="70" t="s">
        <v>85</v>
      </c>
      <c r="C2648" s="70" t="s">
        <v>54</v>
      </c>
      <c r="D2648" s="70" t="s">
        <v>21</v>
      </c>
      <c r="E2648" s="78" t="s">
        <v>84</v>
      </c>
      <c r="F2648" s="72">
        <v>99083</v>
      </c>
      <c r="G2648" s="70" t="s">
        <v>20</v>
      </c>
      <c r="H2648" s="108">
        <v>12033606</v>
      </c>
      <c r="I2648" s="108"/>
      <c r="J2648" s="67">
        <v>18529921</v>
      </c>
      <c r="K2648" s="108">
        <v>818401</v>
      </c>
      <c r="L2648" s="108">
        <v>19512607</v>
      </c>
      <c r="M2648" s="67">
        <v>19453817</v>
      </c>
      <c r="N2648" s="107"/>
      <c r="O2648" s="67">
        <v>10584070</v>
      </c>
      <c r="P2648" s="67">
        <v>18938</v>
      </c>
      <c r="Q2648" s="108">
        <v>-8837512</v>
      </c>
      <c r="R2648" s="108">
        <v>-93326949</v>
      </c>
      <c r="S2648" s="108">
        <v>-102164461</v>
      </c>
      <c r="T2648" s="108">
        <v>2345038</v>
      </c>
      <c r="U2648" s="201"/>
      <c r="V2648" s="67">
        <v>4218560</v>
      </c>
      <c r="W2648" s="67">
        <v>2333033</v>
      </c>
      <c r="X2648" s="28">
        <v>45372</v>
      </c>
      <c r="Y2648" s="30"/>
      <c r="AB2648"/>
    </row>
    <row r="2649" spans="1:28" s="26" customFormat="1" ht="14.4">
      <c r="A2649" s="70">
        <v>2023</v>
      </c>
      <c r="B2649" s="70" t="s">
        <v>5351</v>
      </c>
      <c r="C2649" s="70" t="s">
        <v>190</v>
      </c>
      <c r="D2649" s="70" t="s">
        <v>21</v>
      </c>
      <c r="E2649" s="88" t="s">
        <v>84</v>
      </c>
      <c r="F2649" s="85" t="s">
        <v>5423</v>
      </c>
      <c r="G2649" s="70" t="s">
        <v>20</v>
      </c>
      <c r="H2649" s="108">
        <v>5875726</v>
      </c>
      <c r="I2649" s="108">
        <v>-386440</v>
      </c>
      <c r="J2649" s="108">
        <v>74418563</v>
      </c>
      <c r="K2649" s="108">
        <v>158346247</v>
      </c>
      <c r="L2649" s="108">
        <v>91036381</v>
      </c>
      <c r="M2649" s="108">
        <v>76847875</v>
      </c>
      <c r="N2649" s="67"/>
      <c r="O2649" s="107">
        <v>15310939</v>
      </c>
      <c r="P2649" s="108">
        <v>6329468</v>
      </c>
      <c r="Q2649" s="108">
        <v>-51314050</v>
      </c>
      <c r="R2649" s="108">
        <v>223675612</v>
      </c>
      <c r="S2649" s="108">
        <v>172361562</v>
      </c>
      <c r="T2649" s="108">
        <v>7633650</v>
      </c>
      <c r="U2649" s="201"/>
      <c r="V2649" s="108">
        <v>9023715</v>
      </c>
      <c r="W2649" s="108">
        <v>-58084478</v>
      </c>
      <c r="X2649" s="29">
        <v>45378</v>
      </c>
      <c r="Y2649" s="30"/>
      <c r="AB2649"/>
    </row>
    <row r="2650" spans="1:28" s="26" customFormat="1" ht="14.4">
      <c r="A2650" s="70">
        <v>2023</v>
      </c>
      <c r="B2650" s="71" t="s">
        <v>419</v>
      </c>
      <c r="C2650" s="70" t="s">
        <v>190</v>
      </c>
      <c r="D2650" s="70" t="s">
        <v>21</v>
      </c>
      <c r="E2650" s="72" t="s">
        <v>317</v>
      </c>
      <c r="F2650" s="73" t="s">
        <v>418</v>
      </c>
      <c r="G2650" s="70" t="s">
        <v>20</v>
      </c>
      <c r="H2650" s="108">
        <v>1951928</v>
      </c>
      <c r="I2650" s="108"/>
      <c r="J2650" s="108">
        <v>10838007</v>
      </c>
      <c r="K2650" s="108">
        <v>10055603</v>
      </c>
      <c r="L2650" s="108">
        <v>19241352</v>
      </c>
      <c r="M2650" s="108">
        <v>11899447</v>
      </c>
      <c r="N2650" s="108"/>
      <c r="O2650" s="67">
        <v>3959292</v>
      </c>
      <c r="P2650" s="108">
        <v>846529</v>
      </c>
      <c r="Q2650" s="108">
        <v>-7632804</v>
      </c>
      <c r="R2650" s="108">
        <v>34046152</v>
      </c>
      <c r="S2650" s="108">
        <v>26413348</v>
      </c>
      <c r="T2650" s="108">
        <v>1179669</v>
      </c>
      <c r="U2650" s="201">
        <v>-295</v>
      </c>
      <c r="V2650" s="108">
        <v>435055</v>
      </c>
      <c r="W2650" s="108">
        <v>2279054</v>
      </c>
      <c r="X2650" s="49">
        <v>45397</v>
      </c>
      <c r="Y2650" s="10"/>
      <c r="AB2650"/>
    </row>
    <row r="2651" spans="1:28" s="26" customFormat="1" ht="14.4">
      <c r="A2651" s="70">
        <v>2023</v>
      </c>
      <c r="B2651" s="71" t="s">
        <v>417</v>
      </c>
      <c r="C2651" s="70" t="s">
        <v>190</v>
      </c>
      <c r="D2651" s="70" t="s">
        <v>21</v>
      </c>
      <c r="E2651" s="72" t="s">
        <v>317</v>
      </c>
      <c r="F2651" s="73" t="s">
        <v>416</v>
      </c>
      <c r="G2651" s="70" t="s">
        <v>20</v>
      </c>
      <c r="H2651" s="108">
        <v>5331204</v>
      </c>
      <c r="I2651" s="108">
        <v>-186589</v>
      </c>
      <c r="J2651" s="108">
        <v>16455153</v>
      </c>
      <c r="K2651" s="108">
        <v>23968430</v>
      </c>
      <c r="L2651" s="108">
        <v>21498960</v>
      </c>
      <c r="M2651" s="108">
        <v>18870627</v>
      </c>
      <c r="N2651" s="108"/>
      <c r="O2651" s="108">
        <v>8503582</v>
      </c>
      <c r="P2651" s="108">
        <v>1514206</v>
      </c>
      <c r="Q2651" s="108">
        <v>-11984490</v>
      </c>
      <c r="R2651" s="108">
        <v>51904002</v>
      </c>
      <c r="S2651" s="108">
        <v>39919512</v>
      </c>
      <c r="T2651" s="108">
        <v>1636936</v>
      </c>
      <c r="U2651" s="201"/>
      <c r="V2651" s="108">
        <v>806855</v>
      </c>
      <c r="W2651" s="108">
        <v>-4749524</v>
      </c>
      <c r="X2651" s="28">
        <v>45412</v>
      </c>
      <c r="Y2651" s="10" t="s">
        <v>60</v>
      </c>
      <c r="AB2651"/>
    </row>
    <row r="2652" spans="1:28" s="26" customFormat="1" ht="14.4">
      <c r="A2652" s="70">
        <v>2023</v>
      </c>
      <c r="B2652" s="71" t="s">
        <v>415</v>
      </c>
      <c r="C2652" s="70" t="s">
        <v>190</v>
      </c>
      <c r="D2652" s="70" t="s">
        <v>21</v>
      </c>
      <c r="E2652" s="78" t="s">
        <v>125</v>
      </c>
      <c r="F2652" s="73" t="s">
        <v>414</v>
      </c>
      <c r="G2652" s="70" t="s">
        <v>20</v>
      </c>
      <c r="H2652" s="108">
        <v>4008968</v>
      </c>
      <c r="I2652" s="108"/>
      <c r="J2652" s="108">
        <v>24813679</v>
      </c>
      <c r="K2652" s="108">
        <v>49313794</v>
      </c>
      <c r="L2652" s="108">
        <v>37260336</v>
      </c>
      <c r="M2652" s="108">
        <v>26115026</v>
      </c>
      <c r="N2652" s="67"/>
      <c r="O2652" s="67">
        <v>8619252</v>
      </c>
      <c r="P2652" s="107">
        <v>2960542</v>
      </c>
      <c r="Q2652" s="107">
        <v>-15937729</v>
      </c>
      <c r="R2652" s="107">
        <v>71688720.463244408</v>
      </c>
      <c r="S2652" s="107">
        <v>55750991.463244416</v>
      </c>
      <c r="T2652" s="107">
        <v>2720486</v>
      </c>
      <c r="U2652" s="208"/>
      <c r="V2652" s="107">
        <v>510098</v>
      </c>
      <c r="W2652" s="68">
        <v>-11411721</v>
      </c>
      <c r="X2652" s="29">
        <v>45401</v>
      </c>
      <c r="Y2652" s="10" t="s">
        <v>115</v>
      </c>
      <c r="AB2652"/>
    </row>
    <row r="2653" spans="1:28" s="26" customFormat="1" ht="14.4">
      <c r="A2653" s="95">
        <v>2023</v>
      </c>
      <c r="B2653" s="95" t="s">
        <v>5615</v>
      </c>
      <c r="C2653" s="95" t="s">
        <v>190</v>
      </c>
      <c r="D2653" s="95" t="s">
        <v>21</v>
      </c>
      <c r="E2653" s="97" t="s">
        <v>317</v>
      </c>
      <c r="F2653" s="97" t="s">
        <v>5616</v>
      </c>
      <c r="G2653" s="95" t="s">
        <v>20</v>
      </c>
      <c r="H2653" s="109">
        <v>1175895</v>
      </c>
      <c r="I2653" s="110">
        <v>-130000</v>
      </c>
      <c r="J2653" s="110">
        <v>6803130</v>
      </c>
      <c r="K2653" s="109">
        <v>608931</v>
      </c>
      <c r="L2653" s="109">
        <v>7986187</v>
      </c>
      <c r="M2653" s="110">
        <v>7581166</v>
      </c>
      <c r="N2653" s="110"/>
      <c r="O2653" s="67">
        <v>2330502</v>
      </c>
      <c r="P2653" s="110">
        <v>461293</v>
      </c>
      <c r="Q2653" s="109">
        <v>-5167720</v>
      </c>
      <c r="R2653" s="109">
        <v>22248076.578858498</v>
      </c>
      <c r="S2653" s="109">
        <v>17080356.578858498</v>
      </c>
      <c r="T2653" s="109">
        <v>693938</v>
      </c>
      <c r="U2653" s="198"/>
      <c r="V2653" s="110">
        <v>349612</v>
      </c>
      <c r="W2653" s="110">
        <v>-2966595</v>
      </c>
      <c r="X2653" s="29">
        <v>45272</v>
      </c>
      <c r="Y2653" s="10" t="s">
        <v>60</v>
      </c>
      <c r="AB2653"/>
    </row>
    <row r="2654" spans="1:28" s="26" customFormat="1" ht="14.4">
      <c r="A2654" s="137">
        <v>2023</v>
      </c>
      <c r="B2654" s="141" t="s">
        <v>413</v>
      </c>
      <c r="C2654" s="137" t="s">
        <v>190</v>
      </c>
      <c r="D2654" s="137" t="s">
        <v>21</v>
      </c>
      <c r="E2654" s="137" t="s">
        <v>127</v>
      </c>
      <c r="F2654" s="87" t="s">
        <v>412</v>
      </c>
      <c r="G2654" s="137" t="s">
        <v>20</v>
      </c>
      <c r="H2654" s="138">
        <v>3751283</v>
      </c>
      <c r="I2654" s="138">
        <v>-25000</v>
      </c>
      <c r="J2654" s="138">
        <v>7548119</v>
      </c>
      <c r="K2654" s="138">
        <v>6458710</v>
      </c>
      <c r="L2654" s="138">
        <v>10306114</v>
      </c>
      <c r="M2654" s="138">
        <v>8458543</v>
      </c>
      <c r="N2654" s="138">
        <v>4998803</v>
      </c>
      <c r="O2654" s="138"/>
      <c r="P2654" s="138">
        <v>501799</v>
      </c>
      <c r="Q2654" s="138">
        <v>-5564318</v>
      </c>
      <c r="R2654" s="138">
        <v>24329126.533828668</v>
      </c>
      <c r="S2654" s="138">
        <v>18764808.533828668</v>
      </c>
      <c r="T2654" s="138">
        <v>736842</v>
      </c>
      <c r="U2654" s="201"/>
      <c r="V2654" s="138">
        <v>1054045</v>
      </c>
      <c r="W2654" s="108">
        <v>-4651692</v>
      </c>
      <c r="X2654" s="167">
        <v>45275</v>
      </c>
      <c r="Y2654" s="132" t="s">
        <v>115</v>
      </c>
      <c r="AB2654"/>
    </row>
    <row r="2655" spans="1:28" s="26" customFormat="1" ht="14.4">
      <c r="A2655" s="137">
        <v>2023</v>
      </c>
      <c r="B2655" s="141" t="s">
        <v>411</v>
      </c>
      <c r="C2655" s="137" t="s">
        <v>190</v>
      </c>
      <c r="D2655" s="137" t="s">
        <v>21</v>
      </c>
      <c r="E2655" s="137" t="s">
        <v>28</v>
      </c>
      <c r="F2655" s="87" t="s">
        <v>410</v>
      </c>
      <c r="G2655" s="137" t="s">
        <v>20</v>
      </c>
      <c r="H2655" s="138">
        <v>38876290</v>
      </c>
      <c r="I2655" s="138">
        <v>-995207</v>
      </c>
      <c r="J2655" s="138">
        <v>102072055</v>
      </c>
      <c r="K2655" s="138">
        <v>71616860</v>
      </c>
      <c r="L2655" s="138">
        <v>144752190</v>
      </c>
      <c r="M2655" s="138">
        <v>107666790</v>
      </c>
      <c r="N2655" s="142"/>
      <c r="O2655" s="142">
        <v>55457389</v>
      </c>
      <c r="P2655" s="138">
        <v>13066431</v>
      </c>
      <c r="Q2655" s="138">
        <v>-74953710</v>
      </c>
      <c r="R2655" s="138">
        <v>343299010.14513183</v>
      </c>
      <c r="S2655" s="138">
        <v>268345300.1451318</v>
      </c>
      <c r="T2655" s="138">
        <v>11659759</v>
      </c>
      <c r="U2655" s="201"/>
      <c r="V2655" s="138">
        <v>18597520</v>
      </c>
      <c r="W2655" s="108">
        <v>-36196680</v>
      </c>
      <c r="X2655" s="167">
        <v>45358</v>
      </c>
      <c r="Y2655" s="132" t="s">
        <v>60</v>
      </c>
      <c r="AB2655"/>
    </row>
    <row r="2656" spans="1:28" s="26" customFormat="1" ht="14.4">
      <c r="A2656" s="137">
        <v>2023</v>
      </c>
      <c r="B2656" s="141" t="s">
        <v>25</v>
      </c>
      <c r="C2656" s="137" t="s">
        <v>54</v>
      </c>
      <c r="D2656" s="137" t="s">
        <v>21</v>
      </c>
      <c r="E2656" s="76" t="s">
        <v>34</v>
      </c>
      <c r="F2656" s="87">
        <v>99084</v>
      </c>
      <c r="G2656" s="137" t="s">
        <v>20</v>
      </c>
      <c r="H2656" s="138">
        <v>100011611</v>
      </c>
      <c r="I2656" s="138">
        <v>-2841353</v>
      </c>
      <c r="J2656" s="138">
        <v>184796567</v>
      </c>
      <c r="K2656" s="138">
        <v>22618059</v>
      </c>
      <c r="L2656" s="138">
        <v>381682688</v>
      </c>
      <c r="M2656" s="138">
        <v>186533754</v>
      </c>
      <c r="N2656" s="138">
        <v>108198461</v>
      </c>
      <c r="O2656" s="142">
        <v>19642500</v>
      </c>
      <c r="P2656" s="138">
        <v>43448020</v>
      </c>
      <c r="Q2656" s="138">
        <v>-209969044</v>
      </c>
      <c r="R2656" s="138">
        <v>1060985568</v>
      </c>
      <c r="S2656" s="138">
        <v>851016524</v>
      </c>
      <c r="T2656" s="138">
        <v>36490768</v>
      </c>
      <c r="U2656" s="201"/>
      <c r="V2656" s="138">
        <v>2482000</v>
      </c>
      <c r="W2656" s="108">
        <v>-111664409</v>
      </c>
      <c r="X2656" s="167">
        <v>45251</v>
      </c>
      <c r="Y2656" s="132" t="s">
        <v>60</v>
      </c>
      <c r="AB2656"/>
    </row>
    <row r="2657" spans="1:28" s="26" customFormat="1" ht="14.4">
      <c r="A2657" s="70">
        <v>2023</v>
      </c>
      <c r="B2657" s="70" t="s">
        <v>1722</v>
      </c>
      <c r="C2657" s="70" t="s">
        <v>53</v>
      </c>
      <c r="D2657" s="70" t="s">
        <v>21</v>
      </c>
      <c r="E2657" s="72" t="s">
        <v>34</v>
      </c>
      <c r="F2657" s="73">
        <v>72996</v>
      </c>
      <c r="G2657" s="70" t="s">
        <v>20</v>
      </c>
      <c r="H2657" s="108">
        <v>17536244</v>
      </c>
      <c r="I2657" s="108"/>
      <c r="J2657" s="108">
        <v>28188668</v>
      </c>
      <c r="K2657" s="108">
        <v>10892223</v>
      </c>
      <c r="L2657" s="108">
        <v>26909536</v>
      </c>
      <c r="M2657" s="108">
        <v>21138192</v>
      </c>
      <c r="N2657" s="107"/>
      <c r="O2657" s="108">
        <v>32814239</v>
      </c>
      <c r="P2657" s="108">
        <v>17851368</v>
      </c>
      <c r="Q2657" s="108">
        <v>-10263129</v>
      </c>
      <c r="R2657" s="108">
        <v>34301901.737967908</v>
      </c>
      <c r="S2657" s="108">
        <v>24038772.737967908</v>
      </c>
      <c r="T2657" s="108">
        <v>977443</v>
      </c>
      <c r="U2657" s="201"/>
      <c r="V2657" s="108">
        <v>-624056</v>
      </c>
      <c r="W2657" s="108">
        <v>8227598</v>
      </c>
      <c r="X2657" s="47">
        <v>45441</v>
      </c>
      <c r="Y2657" s="10" t="s">
        <v>60</v>
      </c>
      <c r="AB2657"/>
    </row>
    <row r="2658" spans="1:28" s="26" customFormat="1" ht="14.4">
      <c r="A2658" s="95">
        <v>2023</v>
      </c>
      <c r="B2658" s="86" t="s">
        <v>409</v>
      </c>
      <c r="C2658" s="95" t="s">
        <v>190</v>
      </c>
      <c r="D2658" s="95" t="s">
        <v>21</v>
      </c>
      <c r="E2658" s="96" t="s">
        <v>151</v>
      </c>
      <c r="F2658" s="99" t="s">
        <v>408</v>
      </c>
      <c r="G2658" s="95" t="s">
        <v>20</v>
      </c>
      <c r="H2658" s="109">
        <v>1471679</v>
      </c>
      <c r="I2658" s="109"/>
      <c r="J2658" s="110">
        <v>5308836</v>
      </c>
      <c r="K2658" s="110">
        <v>670487</v>
      </c>
      <c r="L2658" s="109">
        <v>8048273</v>
      </c>
      <c r="M2658" s="110">
        <v>6736328</v>
      </c>
      <c r="N2658" s="109">
        <v>2687255</v>
      </c>
      <c r="O2658" s="109"/>
      <c r="P2658" s="110">
        <v>625032</v>
      </c>
      <c r="Q2658" s="109">
        <v>-3743000</v>
      </c>
      <c r="R2658" s="109">
        <v>19769169.061168816</v>
      </c>
      <c r="S2658" s="109">
        <v>16026169.061168816</v>
      </c>
      <c r="T2658" s="109">
        <v>471434</v>
      </c>
      <c r="U2658" s="198"/>
      <c r="V2658" s="110">
        <v>382496</v>
      </c>
      <c r="W2658" s="110">
        <v>-2155315</v>
      </c>
      <c r="X2658" s="47">
        <v>45271</v>
      </c>
      <c r="Y2658" s="10" t="s">
        <v>60</v>
      </c>
      <c r="AB2658"/>
    </row>
    <row r="2659" spans="1:28" s="26" customFormat="1" ht="14.4">
      <c r="A2659" s="70">
        <v>2023</v>
      </c>
      <c r="B2659" s="70" t="s">
        <v>1721</v>
      </c>
      <c r="C2659" s="70" t="s">
        <v>53</v>
      </c>
      <c r="D2659" s="70" t="s">
        <v>21</v>
      </c>
      <c r="E2659" s="72" t="s">
        <v>34</v>
      </c>
      <c r="F2659" s="73">
        <v>73080</v>
      </c>
      <c r="G2659" s="70" t="s">
        <v>20</v>
      </c>
      <c r="H2659" s="108">
        <v>35018116</v>
      </c>
      <c r="I2659" s="108">
        <v>-2644217</v>
      </c>
      <c r="J2659" s="108">
        <v>63709909</v>
      </c>
      <c r="K2659" s="108">
        <v>48708301</v>
      </c>
      <c r="L2659" s="108">
        <v>126034644</v>
      </c>
      <c r="M2659" s="108">
        <v>63160012</v>
      </c>
      <c r="N2659" s="108"/>
      <c r="O2659" s="108">
        <v>20297748</v>
      </c>
      <c r="P2659" s="108">
        <v>5278939</v>
      </c>
      <c r="Q2659" s="108">
        <v>-111776916</v>
      </c>
      <c r="R2659" s="108">
        <v>395836410</v>
      </c>
      <c r="S2659" s="108">
        <v>284059494</v>
      </c>
      <c r="T2659" s="108">
        <v>12640666</v>
      </c>
      <c r="U2659" s="201"/>
      <c r="V2659" s="108">
        <v>25067099</v>
      </c>
      <c r="W2659" s="108">
        <v>-80758137</v>
      </c>
      <c r="X2659" s="29">
        <v>45237</v>
      </c>
      <c r="Y2659" s="10" t="s">
        <v>60</v>
      </c>
      <c r="AB2659"/>
    </row>
    <row r="2660" spans="1:28" s="26" customFormat="1" ht="14.4">
      <c r="A2660" s="137">
        <v>2023</v>
      </c>
      <c r="B2660" s="137" t="s">
        <v>1720</v>
      </c>
      <c r="C2660" s="137" t="s">
        <v>53</v>
      </c>
      <c r="D2660" s="137" t="s">
        <v>21</v>
      </c>
      <c r="E2660" s="76" t="s">
        <v>74</v>
      </c>
      <c r="F2660" s="87">
        <v>73108</v>
      </c>
      <c r="G2660" s="137" t="s">
        <v>20</v>
      </c>
      <c r="H2660" s="138">
        <v>33963859</v>
      </c>
      <c r="I2660" s="138">
        <v>-15168969</v>
      </c>
      <c r="J2660" s="138">
        <v>45356261</v>
      </c>
      <c r="K2660" s="138">
        <v>81545405</v>
      </c>
      <c r="L2660" s="138">
        <v>106840312</v>
      </c>
      <c r="M2660" s="138">
        <v>64969225</v>
      </c>
      <c r="N2660" s="139"/>
      <c r="O2660" s="138">
        <v>31511843</v>
      </c>
      <c r="P2660" s="138">
        <v>5944931</v>
      </c>
      <c r="Q2660" s="138">
        <v>-96165912</v>
      </c>
      <c r="R2660" s="138">
        <v>284260140</v>
      </c>
      <c r="S2660" s="138">
        <v>188094228</v>
      </c>
      <c r="T2660" s="138">
        <v>9012424</v>
      </c>
      <c r="U2660" s="201"/>
      <c r="V2660" s="138"/>
      <c r="W2660" s="108">
        <v>-17997613</v>
      </c>
      <c r="X2660" s="167">
        <v>45426</v>
      </c>
      <c r="Y2660" s="132" t="s">
        <v>60</v>
      </c>
      <c r="AB2660"/>
    </row>
    <row r="2661" spans="1:28" s="26" customFormat="1" ht="14.4">
      <c r="A2661" s="137">
        <v>2023</v>
      </c>
      <c r="B2661" s="141" t="s">
        <v>407</v>
      </c>
      <c r="C2661" s="137" t="s">
        <v>190</v>
      </c>
      <c r="D2661" s="137" t="s">
        <v>21</v>
      </c>
      <c r="E2661" s="76" t="s">
        <v>182</v>
      </c>
      <c r="F2661" s="87" t="s">
        <v>406</v>
      </c>
      <c r="G2661" s="137" t="s">
        <v>20</v>
      </c>
      <c r="H2661" s="138">
        <v>16733408</v>
      </c>
      <c r="I2661" s="138">
        <v>-5204273</v>
      </c>
      <c r="J2661" s="138">
        <v>46197878</v>
      </c>
      <c r="K2661" s="138">
        <v>45806658</v>
      </c>
      <c r="L2661" s="138">
        <v>59357654</v>
      </c>
      <c r="M2661" s="138">
        <v>57181198</v>
      </c>
      <c r="N2661" s="142"/>
      <c r="O2661" s="142">
        <v>35905532</v>
      </c>
      <c r="P2661" s="138">
        <v>10441406</v>
      </c>
      <c r="Q2661" s="138">
        <v>-27755206</v>
      </c>
      <c r="R2661" s="138">
        <v>126468340.84824575</v>
      </c>
      <c r="S2661" s="138">
        <v>98713134.848245755</v>
      </c>
      <c r="T2661" s="138">
        <v>4193737</v>
      </c>
      <c r="U2661" s="201"/>
      <c r="V2661" s="138">
        <v>5606255</v>
      </c>
      <c r="W2661" s="108">
        <v>-13296395</v>
      </c>
      <c r="X2661" s="164">
        <v>45239</v>
      </c>
      <c r="Y2661" s="132" t="s">
        <v>60</v>
      </c>
      <c r="AB2661"/>
    </row>
    <row r="2662" spans="1:28" s="26" customFormat="1" ht="14.4">
      <c r="A2662" s="137">
        <v>2023</v>
      </c>
      <c r="B2662" s="137" t="s">
        <v>1719</v>
      </c>
      <c r="C2662" s="137" t="s">
        <v>53</v>
      </c>
      <c r="D2662" s="137" t="s">
        <v>21</v>
      </c>
      <c r="E2662" s="137" t="s">
        <v>34</v>
      </c>
      <c r="F2662" s="87" t="s">
        <v>1718</v>
      </c>
      <c r="G2662" s="137" t="s">
        <v>20</v>
      </c>
      <c r="H2662" s="138">
        <v>23638196</v>
      </c>
      <c r="I2662" s="138">
        <v>-1292327</v>
      </c>
      <c r="J2662" s="138">
        <v>39121313</v>
      </c>
      <c r="K2662" s="138">
        <v>58661670</v>
      </c>
      <c r="L2662" s="138">
        <v>66499506</v>
      </c>
      <c r="M2662" s="138">
        <v>37992765</v>
      </c>
      <c r="N2662" s="142"/>
      <c r="O2662" s="142">
        <v>22987425</v>
      </c>
      <c r="P2662" s="138">
        <v>3995391</v>
      </c>
      <c r="Q2662" s="138">
        <v>-45089597</v>
      </c>
      <c r="R2662" s="138">
        <v>162511129</v>
      </c>
      <c r="S2662" s="138">
        <v>117421532</v>
      </c>
      <c r="T2662" s="138">
        <v>5201924</v>
      </c>
      <c r="U2662" s="201">
        <v>1141519</v>
      </c>
      <c r="V2662" s="138">
        <v>15269867</v>
      </c>
      <c r="W2662" s="108">
        <v>-15008471</v>
      </c>
      <c r="X2662" s="164">
        <v>45275</v>
      </c>
      <c r="Y2662" s="132" t="s">
        <v>60</v>
      </c>
      <c r="AB2662"/>
    </row>
    <row r="2663" spans="1:28" s="26" customFormat="1" ht="14.4">
      <c r="A2663" s="137">
        <v>2023</v>
      </c>
      <c r="B2663" s="141" t="s">
        <v>405</v>
      </c>
      <c r="C2663" s="137" t="s">
        <v>190</v>
      </c>
      <c r="D2663" s="137" t="s">
        <v>21</v>
      </c>
      <c r="E2663" s="137" t="s">
        <v>34</v>
      </c>
      <c r="F2663" s="87" t="s">
        <v>404</v>
      </c>
      <c r="G2663" s="137" t="s">
        <v>20</v>
      </c>
      <c r="H2663" s="138">
        <v>5513984</v>
      </c>
      <c r="I2663" s="138"/>
      <c r="J2663" s="138">
        <v>69139127</v>
      </c>
      <c r="K2663" s="138">
        <v>100304337</v>
      </c>
      <c r="L2663" s="138">
        <v>92245794</v>
      </c>
      <c r="M2663" s="138">
        <v>72922757</v>
      </c>
      <c r="N2663" s="139"/>
      <c r="O2663" s="142">
        <v>18323919</v>
      </c>
      <c r="P2663" s="138">
        <v>5816443</v>
      </c>
      <c r="Q2663" s="138">
        <v>-45444799</v>
      </c>
      <c r="R2663" s="138">
        <v>208706043.11680996</v>
      </c>
      <c r="S2663" s="138">
        <v>163261244.11680996</v>
      </c>
      <c r="T2663" s="138">
        <v>6783539</v>
      </c>
      <c r="U2663" s="201"/>
      <c r="V2663" s="138">
        <v>20189851</v>
      </c>
      <c r="W2663" s="108">
        <v>-58290932</v>
      </c>
      <c r="X2663" s="164">
        <v>45267</v>
      </c>
      <c r="Y2663" s="132" t="s">
        <v>60</v>
      </c>
      <c r="AB2663"/>
    </row>
    <row r="2664" spans="1:28" s="26" customFormat="1" ht="14.4">
      <c r="A2664" s="137">
        <v>2023</v>
      </c>
      <c r="B2664" s="137" t="s">
        <v>1717</v>
      </c>
      <c r="C2664" s="137" t="s">
        <v>53</v>
      </c>
      <c r="D2664" s="137" t="s">
        <v>21</v>
      </c>
      <c r="E2664" s="76" t="s">
        <v>27</v>
      </c>
      <c r="F2664" s="87">
        <v>73262</v>
      </c>
      <c r="G2664" s="137" t="s">
        <v>20</v>
      </c>
      <c r="H2664" s="138">
        <v>85258926</v>
      </c>
      <c r="I2664" s="138">
        <v>-11811401</v>
      </c>
      <c r="J2664" s="138">
        <v>133908151</v>
      </c>
      <c r="K2664" s="138">
        <v>291922629</v>
      </c>
      <c r="L2664" s="138">
        <v>247461965</v>
      </c>
      <c r="M2664" s="138">
        <v>162109536</v>
      </c>
      <c r="N2664" s="139"/>
      <c r="O2664" s="142">
        <v>80739818</v>
      </c>
      <c r="P2664" s="138">
        <v>10155822</v>
      </c>
      <c r="Q2664" s="138">
        <v>-230395064</v>
      </c>
      <c r="R2664" s="138">
        <v>684096858</v>
      </c>
      <c r="S2664" s="138">
        <v>453701794</v>
      </c>
      <c r="T2664" s="138">
        <v>26027998</v>
      </c>
      <c r="U2664" s="201">
        <v>30019481</v>
      </c>
      <c r="V2664" s="138">
        <v>94931780</v>
      </c>
      <c r="W2664" s="108">
        <v>-86635416</v>
      </c>
      <c r="X2664" s="164">
        <v>45441</v>
      </c>
      <c r="Y2664" s="132" t="s">
        <v>60</v>
      </c>
      <c r="AB2664"/>
    </row>
    <row r="2665" spans="1:28" s="26" customFormat="1" ht="14.4">
      <c r="A2665" s="70">
        <v>2023</v>
      </c>
      <c r="B2665" s="71" t="s">
        <v>403</v>
      </c>
      <c r="C2665" s="70" t="s">
        <v>190</v>
      </c>
      <c r="D2665" s="70" t="s">
        <v>21</v>
      </c>
      <c r="E2665" s="72" t="s">
        <v>27</v>
      </c>
      <c r="F2665" s="73" t="s">
        <v>402</v>
      </c>
      <c r="G2665" s="70" t="s">
        <v>20</v>
      </c>
      <c r="H2665" s="108">
        <v>40341142</v>
      </c>
      <c r="I2665" s="108">
        <v>-2982833</v>
      </c>
      <c r="J2665" s="108">
        <v>147604923</v>
      </c>
      <c r="K2665" s="108">
        <v>322235276</v>
      </c>
      <c r="L2665" s="108">
        <v>186504021</v>
      </c>
      <c r="M2665" s="108">
        <v>169395145</v>
      </c>
      <c r="N2665" s="108"/>
      <c r="O2665" s="67">
        <v>78523533</v>
      </c>
      <c r="P2665" s="108">
        <v>14285937</v>
      </c>
      <c r="Q2665" s="108">
        <v>-108731020</v>
      </c>
      <c r="R2665" s="108">
        <v>484455939.29824567</v>
      </c>
      <c r="S2665" s="108">
        <v>375724919.29824567</v>
      </c>
      <c r="T2665" s="108">
        <v>16288925</v>
      </c>
      <c r="U2665" s="201">
        <v>-4189.2672874975233</v>
      </c>
      <c r="V2665" s="108">
        <v>25451473.732712504</v>
      </c>
      <c r="W2665" s="108">
        <v>-55767006</v>
      </c>
      <c r="X2665" s="28">
        <v>45274</v>
      </c>
      <c r="Y2665" s="10" t="s">
        <v>60</v>
      </c>
      <c r="AB2665"/>
    </row>
    <row r="2666" spans="1:28" s="26" customFormat="1" ht="14.4">
      <c r="A2666" s="137">
        <v>2023</v>
      </c>
      <c r="B2666" s="141" t="s">
        <v>401</v>
      </c>
      <c r="C2666" s="137" t="s">
        <v>190</v>
      </c>
      <c r="D2666" s="137" t="s">
        <v>21</v>
      </c>
      <c r="E2666" s="76" t="s">
        <v>34</v>
      </c>
      <c r="F2666" s="87" t="s">
        <v>400</v>
      </c>
      <c r="G2666" s="137" t="s">
        <v>20</v>
      </c>
      <c r="H2666" s="138">
        <v>12855218</v>
      </c>
      <c r="I2666" s="138"/>
      <c r="J2666" s="138">
        <v>50010544</v>
      </c>
      <c r="K2666" s="138">
        <v>33740258</v>
      </c>
      <c r="L2666" s="138">
        <v>68982691</v>
      </c>
      <c r="M2666" s="138">
        <v>61581526</v>
      </c>
      <c r="N2666" s="138"/>
      <c r="O2666" s="142">
        <v>28181314</v>
      </c>
      <c r="P2666" s="138">
        <v>6418205</v>
      </c>
      <c r="Q2666" s="138">
        <v>-30785269</v>
      </c>
      <c r="R2666" s="138">
        <v>137040179.82456142</v>
      </c>
      <c r="S2666" s="138">
        <v>106254910.82456142</v>
      </c>
      <c r="T2666" s="138">
        <v>5056111</v>
      </c>
      <c r="U2666" s="201">
        <v>-1181.8260352684763</v>
      </c>
      <c r="V2666" s="138">
        <v>9346894.1739647314</v>
      </c>
      <c r="W2666" s="108">
        <v>-24931244</v>
      </c>
      <c r="X2666" s="164">
        <v>45263</v>
      </c>
      <c r="Y2666" s="132" t="s">
        <v>60</v>
      </c>
      <c r="AB2666"/>
    </row>
    <row r="2667" spans="1:28" s="26" customFormat="1" ht="14.4">
      <c r="A2667" s="70">
        <v>2023</v>
      </c>
      <c r="B2667" s="71" t="s">
        <v>82</v>
      </c>
      <c r="C2667" s="70" t="s">
        <v>54</v>
      </c>
      <c r="D2667" s="70" t="s">
        <v>21</v>
      </c>
      <c r="E2667" s="78" t="s">
        <v>34</v>
      </c>
      <c r="F2667" s="73">
        <v>99086</v>
      </c>
      <c r="G2667" s="70" t="s">
        <v>20</v>
      </c>
      <c r="H2667" s="108">
        <v>5018654</v>
      </c>
      <c r="I2667" s="108"/>
      <c r="J2667" s="108">
        <v>3218062</v>
      </c>
      <c r="K2667" s="108">
        <v>30232107</v>
      </c>
      <c r="L2667" s="108">
        <v>78026336</v>
      </c>
      <c r="M2667" s="108">
        <v>2872639</v>
      </c>
      <c r="N2667" s="67">
        <v>8758625</v>
      </c>
      <c r="O2667" s="108"/>
      <c r="P2667" s="108">
        <v>9092207</v>
      </c>
      <c r="Q2667" s="108">
        <v>-51437446</v>
      </c>
      <c r="R2667" s="108">
        <v>154321119</v>
      </c>
      <c r="S2667" s="108">
        <v>102883673</v>
      </c>
      <c r="T2667" s="108">
        <v>6293959</v>
      </c>
      <c r="U2667" s="201">
        <v>7621055</v>
      </c>
      <c r="V2667" s="108">
        <v>9847394</v>
      </c>
      <c r="W2667" s="108">
        <v>-41694616</v>
      </c>
      <c r="X2667" s="28">
        <v>45426</v>
      </c>
      <c r="Y2667" s="10" t="s">
        <v>60</v>
      </c>
      <c r="AB2667"/>
    </row>
    <row r="2668" spans="1:28" s="26" customFormat="1" ht="14.4">
      <c r="A2668" s="82">
        <v>2023</v>
      </c>
      <c r="B2668" s="70" t="s">
        <v>81</v>
      </c>
      <c r="C2668" s="70" t="s">
        <v>54</v>
      </c>
      <c r="D2668" s="70" t="s">
        <v>21</v>
      </c>
      <c r="E2668" s="78" t="s">
        <v>34</v>
      </c>
      <c r="F2668" s="72">
        <v>99087</v>
      </c>
      <c r="G2668" s="70" t="s">
        <v>20</v>
      </c>
      <c r="H2668" s="108">
        <v>1884966</v>
      </c>
      <c r="I2668" s="108"/>
      <c r="J2668" s="67">
        <v>3846508</v>
      </c>
      <c r="K2668" s="108"/>
      <c r="L2668" s="108">
        <v>3724535</v>
      </c>
      <c r="M2668" s="67">
        <v>3724535</v>
      </c>
      <c r="N2668" s="108">
        <v>3656118</v>
      </c>
      <c r="O2668" s="108">
        <v>89059</v>
      </c>
      <c r="P2668" s="67">
        <v>1953953</v>
      </c>
      <c r="Q2668" s="108">
        <v>-2132687</v>
      </c>
      <c r="R2668" s="108">
        <v>9145313.0360205844</v>
      </c>
      <c r="S2668" s="108">
        <v>7012626.0360205844</v>
      </c>
      <c r="T2668" s="67">
        <v>194667</v>
      </c>
      <c r="U2668" s="201"/>
      <c r="V2668" s="67">
        <v>981620</v>
      </c>
      <c r="W2668" s="67">
        <v>-588679</v>
      </c>
      <c r="X2668" s="28">
        <v>45436</v>
      </c>
      <c r="Y2668" s="10" t="s">
        <v>115</v>
      </c>
      <c r="AB2668"/>
    </row>
    <row r="2669" spans="1:28" s="26" customFormat="1" ht="14.4">
      <c r="A2669" s="70">
        <v>2023</v>
      </c>
      <c r="B2669" s="71" t="s">
        <v>399</v>
      </c>
      <c r="C2669" s="70" t="s">
        <v>190</v>
      </c>
      <c r="D2669" s="70" t="s">
        <v>21</v>
      </c>
      <c r="E2669" s="78" t="s">
        <v>127</v>
      </c>
      <c r="F2669" s="73" t="s">
        <v>398</v>
      </c>
      <c r="G2669" s="70" t="s">
        <v>20</v>
      </c>
      <c r="H2669" s="108">
        <v>7580049</v>
      </c>
      <c r="I2669" s="108">
        <v>-265000</v>
      </c>
      <c r="J2669" s="108">
        <v>12852877</v>
      </c>
      <c r="K2669" s="108">
        <v>26243691</v>
      </c>
      <c r="L2669" s="108">
        <v>19059392</v>
      </c>
      <c r="M2669" s="108">
        <v>16834580</v>
      </c>
      <c r="N2669" s="67">
        <v>8778554</v>
      </c>
      <c r="O2669" s="108"/>
      <c r="P2669" s="108">
        <v>763385</v>
      </c>
      <c r="Q2669" s="108">
        <v>-9151690</v>
      </c>
      <c r="R2669" s="108">
        <v>36438439.153439157</v>
      </c>
      <c r="S2669" s="108">
        <v>27286749.153439157</v>
      </c>
      <c r="T2669" s="108">
        <v>1109944</v>
      </c>
      <c r="U2669" s="201"/>
      <c r="V2669" s="108">
        <v>1373797</v>
      </c>
      <c r="W2669" s="108">
        <v>-4510871</v>
      </c>
      <c r="X2669" s="28">
        <v>45432</v>
      </c>
      <c r="Y2669" s="10" t="s">
        <v>115</v>
      </c>
      <c r="AB2669"/>
    </row>
    <row r="2670" spans="1:28" s="26" customFormat="1" ht="14.4">
      <c r="A2670" s="137">
        <v>2023</v>
      </c>
      <c r="B2670" s="141" t="s">
        <v>397</v>
      </c>
      <c r="C2670" s="137" t="s">
        <v>190</v>
      </c>
      <c r="D2670" s="137" t="s">
        <v>21</v>
      </c>
      <c r="E2670" s="137" t="s">
        <v>151</v>
      </c>
      <c r="F2670" s="87" t="s">
        <v>396</v>
      </c>
      <c r="G2670" s="137" t="s">
        <v>20</v>
      </c>
      <c r="H2670" s="138">
        <v>20806381</v>
      </c>
      <c r="I2670" s="138"/>
      <c r="J2670" s="138">
        <v>56616043</v>
      </c>
      <c r="K2670" s="138">
        <v>48447471</v>
      </c>
      <c r="L2670" s="138">
        <v>102388851</v>
      </c>
      <c r="M2670" s="138">
        <v>75387193</v>
      </c>
      <c r="N2670" s="138">
        <v>37858665</v>
      </c>
      <c r="O2670" s="138"/>
      <c r="P2670" s="138">
        <v>5087580</v>
      </c>
      <c r="Q2670" s="138">
        <v>-37894868</v>
      </c>
      <c r="R2670" s="138">
        <v>166408176.92502537</v>
      </c>
      <c r="S2670" s="138">
        <v>128513308.92502537</v>
      </c>
      <c r="T2670" s="138">
        <v>5714949</v>
      </c>
      <c r="U2670" s="201"/>
      <c r="V2670" s="138">
        <v>15504020</v>
      </c>
      <c r="W2670" s="108">
        <v>-33060981</v>
      </c>
      <c r="X2670" s="164">
        <v>45366</v>
      </c>
      <c r="Y2670" s="132"/>
      <c r="AB2670"/>
    </row>
    <row r="2671" spans="1:28" s="26" customFormat="1" ht="14.4">
      <c r="A2671" s="70">
        <v>2023</v>
      </c>
      <c r="B2671" s="70" t="s">
        <v>5388</v>
      </c>
      <c r="C2671" s="70" t="s">
        <v>190</v>
      </c>
      <c r="D2671" s="70" t="s">
        <v>21</v>
      </c>
      <c r="E2671" s="88" t="s">
        <v>51</v>
      </c>
      <c r="F2671" s="85" t="s">
        <v>5539</v>
      </c>
      <c r="G2671" s="70" t="s">
        <v>20</v>
      </c>
      <c r="H2671" s="108">
        <v>2756773</v>
      </c>
      <c r="I2671" s="108">
        <v>-122000</v>
      </c>
      <c r="J2671" s="108">
        <v>2785668</v>
      </c>
      <c r="K2671" s="108">
        <v>2322732</v>
      </c>
      <c r="L2671" s="108">
        <v>3893522</v>
      </c>
      <c r="M2671" s="108">
        <v>3684240</v>
      </c>
      <c r="N2671" s="67"/>
      <c r="O2671" s="67">
        <v>3015251</v>
      </c>
      <c r="P2671" s="108">
        <v>387818</v>
      </c>
      <c r="Q2671" s="108">
        <v>-2094642</v>
      </c>
      <c r="R2671" s="108">
        <v>8660101</v>
      </c>
      <c r="S2671" s="108">
        <v>6565459</v>
      </c>
      <c r="T2671" s="108">
        <v>313928</v>
      </c>
      <c r="U2671" s="201">
        <v>-58</v>
      </c>
      <c r="V2671" s="108">
        <v>122619</v>
      </c>
      <c r="W2671" s="108">
        <v>823506</v>
      </c>
      <c r="X2671" s="29">
        <v>45425</v>
      </c>
      <c r="Y2671" s="10" t="s">
        <v>115</v>
      </c>
      <c r="AB2671"/>
    </row>
    <row r="2672" spans="1:28" s="26" customFormat="1" ht="14.4">
      <c r="A2672" s="95">
        <v>2023</v>
      </c>
      <c r="B2672" s="95" t="s">
        <v>5188</v>
      </c>
      <c r="C2672" s="95" t="s">
        <v>190</v>
      </c>
      <c r="D2672" s="95" t="s">
        <v>21</v>
      </c>
      <c r="E2672" s="96" t="s">
        <v>49</v>
      </c>
      <c r="F2672" s="96" t="s">
        <v>5723</v>
      </c>
      <c r="G2672" s="95" t="s">
        <v>20</v>
      </c>
      <c r="H2672" s="110">
        <v>1120833</v>
      </c>
      <c r="I2672" s="110">
        <v>-100000</v>
      </c>
      <c r="J2672" s="110">
        <v>2413920</v>
      </c>
      <c r="K2672" s="110">
        <v>4285</v>
      </c>
      <c r="L2672" s="110">
        <v>3766841</v>
      </c>
      <c r="M2672" s="110">
        <v>3288266</v>
      </c>
      <c r="N2672" s="107"/>
      <c r="O2672" s="67">
        <v>1831265</v>
      </c>
      <c r="P2672" s="110">
        <v>262679</v>
      </c>
      <c r="Q2672" s="110">
        <v>-1593456</v>
      </c>
      <c r="R2672" s="110">
        <v>7276336.1403508782</v>
      </c>
      <c r="S2672" s="110">
        <v>5682880.1403508782</v>
      </c>
      <c r="T2672" s="110">
        <v>243038</v>
      </c>
      <c r="U2672" s="198"/>
      <c r="V2672" s="109"/>
      <c r="W2672" s="110">
        <v>199955</v>
      </c>
      <c r="X2672" s="29">
        <v>45435</v>
      </c>
      <c r="Y2672" s="10" t="s">
        <v>60</v>
      </c>
      <c r="AB2672"/>
    </row>
    <row r="2673" spans="1:28" s="26" customFormat="1" ht="14.4">
      <c r="A2673" s="95">
        <v>2023</v>
      </c>
      <c r="B2673" s="70" t="s">
        <v>5572</v>
      </c>
      <c r="C2673" s="95" t="s">
        <v>190</v>
      </c>
      <c r="D2673" s="95" t="s">
        <v>21</v>
      </c>
      <c r="E2673" s="96" t="s">
        <v>28</v>
      </c>
      <c r="F2673" s="99" t="s">
        <v>5573</v>
      </c>
      <c r="G2673" s="95" t="s">
        <v>20</v>
      </c>
      <c r="H2673" s="109">
        <v>5734340</v>
      </c>
      <c r="I2673" s="110">
        <v>-508000</v>
      </c>
      <c r="J2673" s="110">
        <v>5546710</v>
      </c>
      <c r="K2673" s="110"/>
      <c r="L2673" s="110">
        <v>6499238</v>
      </c>
      <c r="M2673" s="110">
        <v>6404099</v>
      </c>
      <c r="N2673" s="110">
        <v>7326107</v>
      </c>
      <c r="O2673" s="109"/>
      <c r="P2673" s="110">
        <v>338864</v>
      </c>
      <c r="Q2673" s="109">
        <v>-765391</v>
      </c>
      <c r="R2673" s="109">
        <v>3351905.7872340432</v>
      </c>
      <c r="S2673" s="109">
        <v>2586514.7872340432</v>
      </c>
      <c r="T2673" s="109">
        <v>145975</v>
      </c>
      <c r="U2673" s="198"/>
      <c r="V2673" s="110">
        <v>10776</v>
      </c>
      <c r="W2673" s="110">
        <v>5187344</v>
      </c>
      <c r="X2673" s="29">
        <v>45448</v>
      </c>
      <c r="Y2673" s="10" t="s">
        <v>115</v>
      </c>
      <c r="AB2673"/>
    </row>
    <row r="2674" spans="1:28" s="26" customFormat="1" ht="14.4">
      <c r="A2674" s="70">
        <v>2023</v>
      </c>
      <c r="B2674" s="70" t="s">
        <v>5493</v>
      </c>
      <c r="C2674" s="70" t="s">
        <v>190</v>
      </c>
      <c r="D2674" s="70" t="s">
        <v>21</v>
      </c>
      <c r="E2674" s="72" t="s">
        <v>182</v>
      </c>
      <c r="F2674" s="73" t="s">
        <v>5494</v>
      </c>
      <c r="G2674" s="70" t="s">
        <v>20</v>
      </c>
      <c r="H2674" s="108">
        <v>5050633</v>
      </c>
      <c r="I2674" s="108">
        <v>-153624</v>
      </c>
      <c r="J2674" s="108">
        <v>11948291</v>
      </c>
      <c r="K2674" s="108">
        <v>9857819</v>
      </c>
      <c r="L2674" s="108">
        <v>14197775</v>
      </c>
      <c r="M2674" s="108">
        <v>13439420</v>
      </c>
      <c r="N2674" s="108"/>
      <c r="O2674" s="108">
        <v>6782109</v>
      </c>
      <c r="P2674" s="108">
        <v>890965</v>
      </c>
      <c r="Q2674" s="108">
        <v>-8069671</v>
      </c>
      <c r="R2674" s="108">
        <v>35802873</v>
      </c>
      <c r="S2674" s="108">
        <v>27733202</v>
      </c>
      <c r="T2674" s="108">
        <v>1225161</v>
      </c>
      <c r="U2674" s="201">
        <v>-306</v>
      </c>
      <c r="V2674" s="108">
        <v>1440812</v>
      </c>
      <c r="W2674" s="108">
        <v>-5565918</v>
      </c>
      <c r="X2674" s="50">
        <v>45379</v>
      </c>
      <c r="Y2674" s="10" t="s">
        <v>60</v>
      </c>
      <c r="AB2674"/>
    </row>
    <row r="2675" spans="1:28" s="26" customFormat="1" ht="14.4">
      <c r="A2675" s="137">
        <v>2023</v>
      </c>
      <c r="B2675" s="141" t="s">
        <v>395</v>
      </c>
      <c r="C2675" s="137" t="s">
        <v>190</v>
      </c>
      <c r="D2675" s="137" t="s">
        <v>21</v>
      </c>
      <c r="E2675" s="137" t="s">
        <v>149</v>
      </c>
      <c r="F2675" s="87" t="s">
        <v>394</v>
      </c>
      <c r="G2675" s="137" t="s">
        <v>20</v>
      </c>
      <c r="H2675" s="138">
        <v>1870713</v>
      </c>
      <c r="I2675" s="138">
        <v>-25000</v>
      </c>
      <c r="J2675" s="138">
        <v>4375677</v>
      </c>
      <c r="K2675" s="138">
        <v>2433814</v>
      </c>
      <c r="L2675" s="138">
        <v>5809694</v>
      </c>
      <c r="M2675" s="138">
        <v>5563407</v>
      </c>
      <c r="N2675" s="139"/>
      <c r="O2675" s="142">
        <v>3056227</v>
      </c>
      <c r="P2675" s="138">
        <v>576118</v>
      </c>
      <c r="Q2675" s="138">
        <v>-3541873</v>
      </c>
      <c r="R2675" s="138">
        <v>14839821</v>
      </c>
      <c r="S2675" s="138">
        <v>11297948</v>
      </c>
      <c r="T2675" s="138">
        <v>472632</v>
      </c>
      <c r="U2675" s="201"/>
      <c r="V2675" s="138">
        <v>1017136</v>
      </c>
      <c r="W2675" s="108">
        <v>-1784463</v>
      </c>
      <c r="X2675" s="167">
        <v>45361</v>
      </c>
      <c r="Y2675" s="132" t="s">
        <v>60</v>
      </c>
      <c r="AB2675"/>
    </row>
    <row r="2676" spans="1:28" s="26" customFormat="1" ht="14.4">
      <c r="A2676" s="137">
        <v>2023</v>
      </c>
      <c r="B2676" s="137" t="s">
        <v>1716</v>
      </c>
      <c r="C2676" s="137" t="s">
        <v>53</v>
      </c>
      <c r="D2676" s="137" t="s">
        <v>21</v>
      </c>
      <c r="E2676" s="76" t="s">
        <v>48</v>
      </c>
      <c r="F2676" s="87">
        <v>64140</v>
      </c>
      <c r="G2676" s="137" t="s">
        <v>20</v>
      </c>
      <c r="H2676" s="138">
        <v>14254943</v>
      </c>
      <c r="I2676" s="138">
        <v>-2102939</v>
      </c>
      <c r="J2676" s="138">
        <v>19115077</v>
      </c>
      <c r="K2676" s="138">
        <v>25361499</v>
      </c>
      <c r="L2676" s="138">
        <v>30239658</v>
      </c>
      <c r="M2676" s="138">
        <v>18646610</v>
      </c>
      <c r="N2676" s="139"/>
      <c r="O2676" s="138">
        <v>13864071</v>
      </c>
      <c r="P2676" s="138">
        <v>1822282</v>
      </c>
      <c r="Q2676" s="138">
        <v>-13986941</v>
      </c>
      <c r="R2676" s="138">
        <v>59978306.174957126</v>
      </c>
      <c r="S2676" s="138">
        <v>45991365.174957126</v>
      </c>
      <c r="T2676" s="138">
        <v>1709579</v>
      </c>
      <c r="U2676" s="201"/>
      <c r="V2676" s="138"/>
      <c r="W2676" s="108">
        <v>4404647</v>
      </c>
      <c r="X2676" s="167">
        <v>45329</v>
      </c>
      <c r="Y2676" s="132" t="s">
        <v>60</v>
      </c>
      <c r="AB2676"/>
    </row>
    <row r="2677" spans="1:28" s="26" customFormat="1" ht="14.4">
      <c r="A2677" s="137">
        <v>2023</v>
      </c>
      <c r="B2677" s="141" t="s">
        <v>393</v>
      </c>
      <c r="C2677" s="137" t="s">
        <v>190</v>
      </c>
      <c r="D2677" s="137" t="s">
        <v>21</v>
      </c>
      <c r="E2677" s="137" t="s">
        <v>48</v>
      </c>
      <c r="F2677" s="87" t="s">
        <v>392</v>
      </c>
      <c r="G2677" s="137" t="s">
        <v>20</v>
      </c>
      <c r="H2677" s="138">
        <v>16657244</v>
      </c>
      <c r="I2677" s="138">
        <v>-5923341</v>
      </c>
      <c r="J2677" s="138">
        <v>42765271</v>
      </c>
      <c r="K2677" s="138">
        <v>57132789</v>
      </c>
      <c r="L2677" s="138">
        <v>50463102</v>
      </c>
      <c r="M2677" s="138">
        <v>46290023</v>
      </c>
      <c r="N2677" s="142"/>
      <c r="O2677" s="142">
        <v>21124195</v>
      </c>
      <c r="P2677" s="138">
        <v>3396530</v>
      </c>
      <c r="Q2677" s="138">
        <v>-30441221</v>
      </c>
      <c r="R2677" s="138">
        <v>140789280.82288292</v>
      </c>
      <c r="S2677" s="138">
        <v>110348059.82288292</v>
      </c>
      <c r="T2677" s="138">
        <v>4552748</v>
      </c>
      <c r="U2677" s="201">
        <v>271434</v>
      </c>
      <c r="V2677" s="138">
        <v>6040092</v>
      </c>
      <c r="W2677" s="108">
        <v>-28890250</v>
      </c>
      <c r="X2677" s="167">
        <v>45427</v>
      </c>
      <c r="Y2677" s="132" t="s">
        <v>115</v>
      </c>
      <c r="AB2677"/>
    </row>
    <row r="2678" spans="1:28" s="26" customFormat="1" ht="14.4">
      <c r="A2678" s="70">
        <v>2023</v>
      </c>
      <c r="B2678" s="71" t="s">
        <v>391</v>
      </c>
      <c r="C2678" s="70" t="s">
        <v>190</v>
      </c>
      <c r="D2678" s="70" t="s">
        <v>21</v>
      </c>
      <c r="E2678" s="78" t="s">
        <v>151</v>
      </c>
      <c r="F2678" s="73" t="s">
        <v>390</v>
      </c>
      <c r="G2678" s="70" t="s">
        <v>20</v>
      </c>
      <c r="H2678" s="108">
        <v>9435020</v>
      </c>
      <c r="I2678" s="108">
        <v>-350000</v>
      </c>
      <c r="J2678" s="108">
        <v>52027198</v>
      </c>
      <c r="K2678" s="108">
        <v>45801130</v>
      </c>
      <c r="L2678" s="108">
        <v>74125496</v>
      </c>
      <c r="M2678" s="108">
        <v>63515246</v>
      </c>
      <c r="N2678" s="108">
        <v>25358721</v>
      </c>
      <c r="O2678" s="108"/>
      <c r="P2678" s="108">
        <v>6126825</v>
      </c>
      <c r="Q2678" s="108">
        <v>-37602779</v>
      </c>
      <c r="R2678" s="108">
        <v>171286944</v>
      </c>
      <c r="S2678" s="108">
        <v>133684165</v>
      </c>
      <c r="T2678" s="108">
        <v>5648433</v>
      </c>
      <c r="U2678" s="201">
        <v>11038797</v>
      </c>
      <c r="V2678" s="108">
        <v>10272396</v>
      </c>
      <c r="W2678" s="108">
        <v>-27038176</v>
      </c>
      <c r="X2678" s="29">
        <v>45433</v>
      </c>
      <c r="Y2678" s="10" t="s">
        <v>115</v>
      </c>
      <c r="AB2678"/>
    </row>
    <row r="2679" spans="1:28" s="26" customFormat="1" ht="14.4">
      <c r="A2679" s="70">
        <v>2023</v>
      </c>
      <c r="B2679" s="71" t="s">
        <v>80</v>
      </c>
      <c r="C2679" s="70" t="s">
        <v>54</v>
      </c>
      <c r="D2679" s="70" t="s">
        <v>21</v>
      </c>
      <c r="E2679" s="78" t="s">
        <v>78</v>
      </c>
      <c r="F2679" s="73">
        <v>99088</v>
      </c>
      <c r="G2679" s="70" t="s">
        <v>20</v>
      </c>
      <c r="H2679" s="108">
        <v>7699663</v>
      </c>
      <c r="I2679" s="108"/>
      <c r="J2679" s="108">
        <v>12815629</v>
      </c>
      <c r="K2679" s="108">
        <v>12209552</v>
      </c>
      <c r="L2679" s="108">
        <v>14764569</v>
      </c>
      <c r="M2679" s="108">
        <v>14500176</v>
      </c>
      <c r="N2679" s="107"/>
      <c r="O2679" s="67">
        <v>7942152</v>
      </c>
      <c r="P2679" s="108">
        <v>467951</v>
      </c>
      <c r="Q2679" s="108">
        <v>-7890705</v>
      </c>
      <c r="R2679" s="108">
        <v>66145347</v>
      </c>
      <c r="S2679" s="108">
        <v>58254642</v>
      </c>
      <c r="T2679" s="108">
        <v>1104955</v>
      </c>
      <c r="U2679" s="201"/>
      <c r="V2679" s="108">
        <v>4274157</v>
      </c>
      <c r="W2679" s="108">
        <v>-19705040</v>
      </c>
      <c r="X2679" s="29">
        <v>45275</v>
      </c>
      <c r="Y2679" s="10" t="s">
        <v>60</v>
      </c>
      <c r="AB2679"/>
    </row>
    <row r="2680" spans="1:28" s="26" customFormat="1" ht="14.4">
      <c r="A2680" s="82">
        <v>2023</v>
      </c>
      <c r="B2680" s="70" t="s">
        <v>79</v>
      </c>
      <c r="C2680" s="70" t="s">
        <v>54</v>
      </c>
      <c r="D2680" s="70" t="s">
        <v>21</v>
      </c>
      <c r="E2680" s="78" t="s">
        <v>78</v>
      </c>
      <c r="F2680" s="72">
        <v>99089</v>
      </c>
      <c r="G2680" s="70" t="s">
        <v>20</v>
      </c>
      <c r="H2680" s="67">
        <v>1447273</v>
      </c>
      <c r="I2680" s="108"/>
      <c r="J2680" s="67">
        <v>5257461</v>
      </c>
      <c r="K2680" s="108">
        <v>469986</v>
      </c>
      <c r="L2680" s="108">
        <v>25211064</v>
      </c>
      <c r="M2680" s="67">
        <v>3369218</v>
      </c>
      <c r="N2680" s="67">
        <v>1633000</v>
      </c>
      <c r="O2680" s="108"/>
      <c r="P2680" s="67">
        <v>709671</v>
      </c>
      <c r="Q2680" s="108">
        <v>-2917520</v>
      </c>
      <c r="R2680" s="108">
        <v>12909381</v>
      </c>
      <c r="S2680" s="108">
        <v>9991861</v>
      </c>
      <c r="T2680" s="67">
        <v>377809</v>
      </c>
      <c r="U2680" s="201"/>
      <c r="V2680" s="108"/>
      <c r="W2680" s="67">
        <v>-730481</v>
      </c>
      <c r="X2680" s="29">
        <v>45405</v>
      </c>
      <c r="Y2680" s="10" t="s">
        <v>60</v>
      </c>
      <c r="AB2680"/>
    </row>
    <row r="2681" spans="1:28" s="26" customFormat="1" ht="14.4">
      <c r="A2681" s="70">
        <v>2023</v>
      </c>
      <c r="B2681" s="71" t="s">
        <v>389</v>
      </c>
      <c r="C2681" s="70" t="s">
        <v>190</v>
      </c>
      <c r="D2681" s="70" t="s">
        <v>21</v>
      </c>
      <c r="E2681" s="78" t="s">
        <v>78</v>
      </c>
      <c r="F2681" s="73" t="s">
        <v>388</v>
      </c>
      <c r="G2681" s="70" t="s">
        <v>20</v>
      </c>
      <c r="H2681" s="108">
        <v>82762308</v>
      </c>
      <c r="I2681" s="108">
        <v>-1543083</v>
      </c>
      <c r="J2681" s="108">
        <v>127281137</v>
      </c>
      <c r="K2681" s="108">
        <v>2755009</v>
      </c>
      <c r="L2681" s="108">
        <v>376478656</v>
      </c>
      <c r="M2681" s="108">
        <v>150565571</v>
      </c>
      <c r="N2681" s="108"/>
      <c r="O2681" s="67">
        <v>125429258</v>
      </c>
      <c r="P2681" s="108">
        <v>12141657</v>
      </c>
      <c r="Q2681" s="108">
        <v>-126918020</v>
      </c>
      <c r="R2681" s="108">
        <v>497354213</v>
      </c>
      <c r="S2681" s="108">
        <v>370436193</v>
      </c>
      <c r="T2681" s="108">
        <v>17392117</v>
      </c>
      <c r="U2681" s="201">
        <v>17414957</v>
      </c>
      <c r="V2681" s="108">
        <v>17860752</v>
      </c>
      <c r="W2681" s="108">
        <v>174711</v>
      </c>
      <c r="X2681" s="28">
        <v>45441</v>
      </c>
      <c r="Y2681" s="10" t="s">
        <v>60</v>
      </c>
      <c r="AB2681"/>
    </row>
    <row r="2682" spans="1:28" s="26" customFormat="1" ht="14.4">
      <c r="A2682" s="137">
        <v>2023</v>
      </c>
      <c r="B2682" s="141" t="s">
        <v>387</v>
      </c>
      <c r="C2682" s="137" t="s">
        <v>190</v>
      </c>
      <c r="D2682" s="137" t="s">
        <v>21</v>
      </c>
      <c r="E2682" s="76" t="s">
        <v>78</v>
      </c>
      <c r="F2682" s="87" t="s">
        <v>386</v>
      </c>
      <c r="G2682" s="137" t="s">
        <v>20</v>
      </c>
      <c r="H2682" s="138">
        <v>10999999</v>
      </c>
      <c r="I2682" s="138">
        <v>-400000</v>
      </c>
      <c r="J2682" s="138">
        <v>55487190</v>
      </c>
      <c r="K2682" s="138">
        <v>27152047</v>
      </c>
      <c r="L2682" s="138">
        <v>74449306</v>
      </c>
      <c r="M2682" s="138">
        <v>67784536</v>
      </c>
      <c r="N2682" s="138"/>
      <c r="O2682" s="138">
        <v>25950868</v>
      </c>
      <c r="P2682" s="138">
        <v>5436706</v>
      </c>
      <c r="Q2682" s="138">
        <v>-36321081</v>
      </c>
      <c r="R2682" s="138">
        <v>165687632.45614037</v>
      </c>
      <c r="S2682" s="138">
        <v>129366551.45614037</v>
      </c>
      <c r="T2682" s="138">
        <v>5654776</v>
      </c>
      <c r="U2682" s="201">
        <v>-1531.8442639191599</v>
      </c>
      <c r="V2682" s="138">
        <v>4899800.1557360813</v>
      </c>
      <c r="W2682" s="108">
        <v>-14993077</v>
      </c>
      <c r="X2682" s="164">
        <v>45404</v>
      </c>
      <c r="Y2682" s="132" t="s">
        <v>60</v>
      </c>
      <c r="AB2682"/>
    </row>
    <row r="2683" spans="1:28" s="26" customFormat="1" ht="14.4">
      <c r="A2683" s="137">
        <v>2023</v>
      </c>
      <c r="B2683" s="137" t="s">
        <v>2211</v>
      </c>
      <c r="C2683" s="137" t="s">
        <v>53</v>
      </c>
      <c r="D2683" s="137" t="s">
        <v>21</v>
      </c>
      <c r="E2683" s="76" t="s">
        <v>134</v>
      </c>
      <c r="F2683" s="89">
        <v>73962</v>
      </c>
      <c r="G2683" s="137" t="s">
        <v>20</v>
      </c>
      <c r="H2683" s="138">
        <v>36258873</v>
      </c>
      <c r="I2683" s="138">
        <v>-170077</v>
      </c>
      <c r="J2683" s="138">
        <v>21551008</v>
      </c>
      <c r="K2683" s="138">
        <v>111400</v>
      </c>
      <c r="L2683" s="138">
        <v>48557525</v>
      </c>
      <c r="M2683" s="138">
        <v>31124105</v>
      </c>
      <c r="N2683" s="138"/>
      <c r="O2683" s="138">
        <v>34166009</v>
      </c>
      <c r="P2683" s="138">
        <v>2204859</v>
      </c>
      <c r="Q2683" s="138">
        <v>-8333404</v>
      </c>
      <c r="R2683" s="138">
        <v>41776028</v>
      </c>
      <c r="S2683" s="138">
        <v>33442624</v>
      </c>
      <c r="T2683" s="138">
        <v>1016887</v>
      </c>
      <c r="U2683" s="201">
        <v>843682</v>
      </c>
      <c r="V2683" s="138">
        <v>997469</v>
      </c>
      <c r="W2683" s="108">
        <v>39965239</v>
      </c>
      <c r="X2683" s="164">
        <v>45375</v>
      </c>
      <c r="Y2683" s="132" t="s">
        <v>60</v>
      </c>
      <c r="AB2683"/>
    </row>
    <row r="2684" spans="1:28" s="26" customFormat="1" ht="14.4">
      <c r="A2684" s="137">
        <v>2023</v>
      </c>
      <c r="B2684" s="137" t="s">
        <v>2212</v>
      </c>
      <c r="C2684" s="137" t="s">
        <v>53</v>
      </c>
      <c r="D2684" s="137" t="s">
        <v>21</v>
      </c>
      <c r="E2684" s="76" t="s">
        <v>109</v>
      </c>
      <c r="F2684" s="89">
        <v>75000</v>
      </c>
      <c r="G2684" s="137" t="s">
        <v>20</v>
      </c>
      <c r="H2684" s="138">
        <v>204748262</v>
      </c>
      <c r="I2684" s="138">
        <v>-39305080</v>
      </c>
      <c r="J2684" s="138">
        <v>263675301</v>
      </c>
      <c r="K2684" s="138">
        <v>493120464</v>
      </c>
      <c r="L2684" s="138">
        <v>648678943</v>
      </c>
      <c r="M2684" s="138">
        <v>335478445</v>
      </c>
      <c r="N2684" s="139"/>
      <c r="O2684" s="142">
        <v>186840849</v>
      </c>
      <c r="P2684" s="138">
        <v>13717260</v>
      </c>
      <c r="Q2684" s="138">
        <v>-599856982</v>
      </c>
      <c r="R2684" s="138">
        <v>2113625151</v>
      </c>
      <c r="S2684" s="138">
        <v>1513768169</v>
      </c>
      <c r="T2684" s="138">
        <v>64622160</v>
      </c>
      <c r="U2684" s="201"/>
      <c r="V2684" s="138"/>
      <c r="W2684" s="108">
        <v>-131624578</v>
      </c>
      <c r="X2684" s="164">
        <v>45418</v>
      </c>
      <c r="Y2684" s="132" t="s">
        <v>115</v>
      </c>
      <c r="AB2684"/>
    </row>
    <row r="2685" spans="1:28" s="26" customFormat="1" ht="14.4">
      <c r="A2685" s="70">
        <v>2023</v>
      </c>
      <c r="B2685" s="71" t="s">
        <v>385</v>
      </c>
      <c r="C2685" s="70" t="s">
        <v>190</v>
      </c>
      <c r="D2685" s="70" t="s">
        <v>21</v>
      </c>
      <c r="E2685" s="72" t="s">
        <v>109</v>
      </c>
      <c r="F2685" s="73" t="s">
        <v>384</v>
      </c>
      <c r="G2685" s="70" t="s">
        <v>20</v>
      </c>
      <c r="H2685" s="108">
        <v>215451114</v>
      </c>
      <c r="I2685" s="108">
        <v>-12570307</v>
      </c>
      <c r="J2685" s="108">
        <v>592586979</v>
      </c>
      <c r="K2685" s="108">
        <v>582530566</v>
      </c>
      <c r="L2685" s="108">
        <v>896105327</v>
      </c>
      <c r="M2685" s="108">
        <v>746519295</v>
      </c>
      <c r="N2685" s="108">
        <v>460102474</v>
      </c>
      <c r="O2685" s="108"/>
      <c r="P2685" s="108">
        <v>186579338</v>
      </c>
      <c r="Q2685" s="108">
        <v>-411039000</v>
      </c>
      <c r="R2685" s="108">
        <v>1803331884</v>
      </c>
      <c r="S2685" s="108">
        <v>1392292884</v>
      </c>
      <c r="T2685" s="108">
        <v>68879189</v>
      </c>
      <c r="U2685" s="201"/>
      <c r="V2685" s="108">
        <v>135258849</v>
      </c>
      <c r="W2685" s="108">
        <v>-349098240</v>
      </c>
      <c r="X2685" s="47">
        <v>45432</v>
      </c>
      <c r="Y2685" s="10" t="s">
        <v>115</v>
      </c>
      <c r="AB2685"/>
    </row>
    <row r="2686" spans="1:28" s="26" customFormat="1" ht="14.4">
      <c r="A2686" s="70">
        <v>2023</v>
      </c>
      <c r="B2686" s="70" t="s">
        <v>5400</v>
      </c>
      <c r="C2686" s="70" t="s">
        <v>190</v>
      </c>
      <c r="D2686" s="70" t="s">
        <v>21</v>
      </c>
      <c r="E2686" s="72" t="s">
        <v>149</v>
      </c>
      <c r="F2686" s="73" t="s">
        <v>5555</v>
      </c>
      <c r="G2686" s="70" t="s">
        <v>20</v>
      </c>
      <c r="H2686" s="108">
        <v>873378</v>
      </c>
      <c r="I2686" s="108"/>
      <c r="J2686" s="108">
        <v>3048015</v>
      </c>
      <c r="K2686" s="108">
        <v>1204307</v>
      </c>
      <c r="L2686" s="108">
        <v>3911919</v>
      </c>
      <c r="M2686" s="108">
        <v>3837680</v>
      </c>
      <c r="N2686" s="108">
        <v>4492772</v>
      </c>
      <c r="O2686" s="108"/>
      <c r="P2686" s="108">
        <v>718424</v>
      </c>
      <c r="Q2686" s="108">
        <v>-1278406</v>
      </c>
      <c r="R2686" s="108">
        <v>5481701</v>
      </c>
      <c r="S2686" s="108">
        <v>4203295</v>
      </c>
      <c r="T2686" s="108">
        <v>197571</v>
      </c>
      <c r="U2686" s="201"/>
      <c r="V2686" s="108"/>
      <c r="W2686" s="108">
        <v>-178220</v>
      </c>
      <c r="X2686" s="29">
        <v>45446</v>
      </c>
      <c r="Y2686" s="10" t="s">
        <v>115</v>
      </c>
      <c r="AB2686"/>
    </row>
    <row r="2687" spans="1:28" s="26" customFormat="1" ht="14.4">
      <c r="A2687" s="70">
        <v>2023</v>
      </c>
      <c r="B2687" s="71" t="s">
        <v>383</v>
      </c>
      <c r="C2687" s="70" t="s">
        <v>190</v>
      </c>
      <c r="D2687" s="70" t="s">
        <v>21</v>
      </c>
      <c r="E2687" s="72" t="s">
        <v>149</v>
      </c>
      <c r="F2687" s="73" t="s">
        <v>382</v>
      </c>
      <c r="G2687" s="70" t="s">
        <v>20</v>
      </c>
      <c r="H2687" s="108">
        <v>10080768</v>
      </c>
      <c r="I2687" s="108"/>
      <c r="J2687" s="108">
        <v>12213637</v>
      </c>
      <c r="K2687" s="108">
        <v>25729</v>
      </c>
      <c r="L2687" s="108">
        <v>16958536</v>
      </c>
      <c r="M2687" s="108">
        <v>16281454</v>
      </c>
      <c r="N2687" s="107"/>
      <c r="O2687" s="108">
        <v>14287382</v>
      </c>
      <c r="P2687" s="108">
        <v>1720060</v>
      </c>
      <c r="Q2687" s="108">
        <v>-9430828</v>
      </c>
      <c r="R2687" s="108">
        <v>40912422</v>
      </c>
      <c r="S2687" s="108">
        <v>31481594</v>
      </c>
      <c r="T2687" s="108">
        <v>1452546</v>
      </c>
      <c r="U2687" s="201">
        <v>1463673</v>
      </c>
      <c r="V2687" s="108">
        <v>1167295</v>
      </c>
      <c r="W2687" s="108">
        <v>2637770</v>
      </c>
      <c r="X2687" s="47">
        <v>45203</v>
      </c>
      <c r="Y2687" s="10" t="s">
        <v>115</v>
      </c>
      <c r="AB2687"/>
    </row>
    <row r="2688" spans="1:28" s="26" customFormat="1" ht="14.4">
      <c r="A2688" s="137">
        <v>2023</v>
      </c>
      <c r="B2688" s="141" t="s">
        <v>381</v>
      </c>
      <c r="C2688" s="137" t="s">
        <v>190</v>
      </c>
      <c r="D2688" s="137" t="s">
        <v>21</v>
      </c>
      <c r="E2688" s="76" t="s">
        <v>34</v>
      </c>
      <c r="F2688" s="87" t="s">
        <v>380</v>
      </c>
      <c r="G2688" s="137" t="s">
        <v>20</v>
      </c>
      <c r="H2688" s="138">
        <v>15148674</v>
      </c>
      <c r="I2688" s="138">
        <v>-1032853</v>
      </c>
      <c r="J2688" s="138">
        <v>80333586</v>
      </c>
      <c r="K2688" s="138">
        <v>93684099</v>
      </c>
      <c r="L2688" s="138">
        <v>95966129</v>
      </c>
      <c r="M2688" s="138">
        <v>91049992</v>
      </c>
      <c r="N2688" s="138"/>
      <c r="O2688" s="142">
        <v>32187864</v>
      </c>
      <c r="P2688" s="138">
        <v>5903840</v>
      </c>
      <c r="Q2688" s="138">
        <v>-48147616</v>
      </c>
      <c r="R2688" s="138">
        <v>216890059</v>
      </c>
      <c r="S2688" s="138">
        <v>168742443</v>
      </c>
      <c r="T2688" s="138">
        <v>7950172</v>
      </c>
      <c r="U2688" s="201">
        <v>-1936</v>
      </c>
      <c r="V2688" s="138">
        <v>17748006</v>
      </c>
      <c r="W2688" s="108">
        <v>-45046978</v>
      </c>
      <c r="X2688" s="167">
        <v>45415</v>
      </c>
      <c r="Y2688" s="132" t="s">
        <v>115</v>
      </c>
      <c r="AB2688"/>
    </row>
    <row r="2689" spans="1:28" s="26" customFormat="1" ht="14.4">
      <c r="A2689" s="137">
        <v>2023</v>
      </c>
      <c r="B2689" s="141" t="s">
        <v>379</v>
      </c>
      <c r="C2689" s="137" t="s">
        <v>190</v>
      </c>
      <c r="D2689" s="137" t="s">
        <v>21</v>
      </c>
      <c r="E2689" s="137" t="s">
        <v>317</v>
      </c>
      <c r="F2689" s="87" t="s">
        <v>378</v>
      </c>
      <c r="G2689" s="137" t="s">
        <v>20</v>
      </c>
      <c r="H2689" s="138">
        <v>1549144</v>
      </c>
      <c r="I2689" s="138">
        <v>-78000</v>
      </c>
      <c r="J2689" s="138">
        <v>5906411</v>
      </c>
      <c r="K2689" s="138">
        <v>41936</v>
      </c>
      <c r="L2689" s="138">
        <v>7418799</v>
      </c>
      <c r="M2689" s="138">
        <v>6979843</v>
      </c>
      <c r="N2689" s="138"/>
      <c r="O2689" s="142">
        <v>2955201</v>
      </c>
      <c r="P2689" s="138">
        <v>590970</v>
      </c>
      <c r="Q2689" s="138">
        <v>-4433373</v>
      </c>
      <c r="R2689" s="138">
        <v>18973676</v>
      </c>
      <c r="S2689" s="138">
        <v>14540303</v>
      </c>
      <c r="T2689" s="138">
        <v>674682</v>
      </c>
      <c r="U2689" s="201"/>
      <c r="V2689" s="138">
        <v>776450</v>
      </c>
      <c r="W2689" s="108">
        <v>-2318121</v>
      </c>
      <c r="X2689" s="167">
        <v>45266</v>
      </c>
      <c r="Y2689" s="132" t="s">
        <v>60</v>
      </c>
      <c r="AB2689"/>
    </row>
    <row r="2690" spans="1:28" s="26" customFormat="1" ht="14.4">
      <c r="A2690" s="70">
        <v>2023</v>
      </c>
      <c r="B2690" s="71" t="s">
        <v>377</v>
      </c>
      <c r="C2690" s="70" t="s">
        <v>190</v>
      </c>
      <c r="D2690" s="70" t="s">
        <v>21</v>
      </c>
      <c r="E2690" s="72" t="s">
        <v>317</v>
      </c>
      <c r="F2690" s="73" t="s">
        <v>376</v>
      </c>
      <c r="G2690" s="70" t="s">
        <v>20</v>
      </c>
      <c r="H2690" s="108">
        <v>8511027</v>
      </c>
      <c r="I2690" s="108">
        <v>-45547</v>
      </c>
      <c r="J2690" s="108">
        <v>7915978</v>
      </c>
      <c r="K2690" s="108">
        <v>16100122</v>
      </c>
      <c r="L2690" s="108">
        <v>15650143</v>
      </c>
      <c r="M2690" s="108">
        <v>9959226</v>
      </c>
      <c r="N2690" s="108"/>
      <c r="O2690" s="108">
        <v>10239698</v>
      </c>
      <c r="P2690" s="108">
        <v>1158944</v>
      </c>
      <c r="Q2690" s="108">
        <v>-7817791</v>
      </c>
      <c r="R2690" s="108">
        <v>34658294.43881572</v>
      </c>
      <c r="S2690" s="108">
        <v>26840503.43881572</v>
      </c>
      <c r="T2690" s="108">
        <v>1101262</v>
      </c>
      <c r="U2690" s="201"/>
      <c r="V2690" s="108">
        <v>832062</v>
      </c>
      <c r="W2690" s="108">
        <v>2605775</v>
      </c>
      <c r="X2690" s="29">
        <v>45454</v>
      </c>
      <c r="Y2690" s="10" t="s">
        <v>60</v>
      </c>
      <c r="AB2690"/>
    </row>
    <row r="2691" spans="1:28" s="26" customFormat="1" ht="14.4">
      <c r="A2691" s="70">
        <v>2023</v>
      </c>
      <c r="B2691" s="71" t="s">
        <v>375</v>
      </c>
      <c r="C2691" s="70" t="s">
        <v>190</v>
      </c>
      <c r="D2691" s="70" t="s">
        <v>21</v>
      </c>
      <c r="E2691" s="72" t="s">
        <v>149</v>
      </c>
      <c r="F2691" s="73" t="s">
        <v>374</v>
      </c>
      <c r="G2691" s="70" t="s">
        <v>20</v>
      </c>
      <c r="H2691" s="108">
        <v>6206374</v>
      </c>
      <c r="I2691" s="108">
        <v>-614</v>
      </c>
      <c r="J2691" s="108">
        <v>11067655</v>
      </c>
      <c r="K2691" s="108"/>
      <c r="L2691" s="108">
        <v>13360916</v>
      </c>
      <c r="M2691" s="108">
        <v>12637328</v>
      </c>
      <c r="N2691" s="108"/>
      <c r="O2691" s="67">
        <v>8223233</v>
      </c>
      <c r="P2691" s="108">
        <v>938621</v>
      </c>
      <c r="Q2691" s="108">
        <v>-7191964</v>
      </c>
      <c r="R2691" s="108">
        <v>32161378</v>
      </c>
      <c r="S2691" s="108">
        <v>24969414</v>
      </c>
      <c r="T2691" s="108">
        <v>1498935</v>
      </c>
      <c r="U2691" s="201"/>
      <c r="V2691" s="108">
        <v>280161</v>
      </c>
      <c r="W2691" s="108">
        <v>1230018</v>
      </c>
      <c r="X2691" s="29">
        <v>45376</v>
      </c>
      <c r="Y2691" s="10" t="s">
        <v>60</v>
      </c>
      <c r="AB2691"/>
    </row>
    <row r="2692" spans="1:28" s="26" customFormat="1" ht="14.4">
      <c r="A2692" s="70">
        <v>2023</v>
      </c>
      <c r="B2692" s="71" t="s">
        <v>373</v>
      </c>
      <c r="C2692" s="70" t="s">
        <v>190</v>
      </c>
      <c r="D2692" s="70" t="s">
        <v>21</v>
      </c>
      <c r="E2692" s="72" t="s">
        <v>149</v>
      </c>
      <c r="F2692" s="73" t="s">
        <v>372</v>
      </c>
      <c r="G2692" s="70" t="s">
        <v>20</v>
      </c>
      <c r="H2692" s="108">
        <v>1610353</v>
      </c>
      <c r="I2692" s="108"/>
      <c r="J2692" s="108">
        <v>6753877</v>
      </c>
      <c r="K2692" s="108">
        <v>3925730</v>
      </c>
      <c r="L2692" s="108">
        <v>8471140</v>
      </c>
      <c r="M2692" s="108">
        <v>8153938</v>
      </c>
      <c r="N2692" s="107"/>
      <c r="O2692" s="108">
        <v>4005453</v>
      </c>
      <c r="P2692" s="108">
        <v>830252</v>
      </c>
      <c r="Q2692" s="108">
        <v>-5463641</v>
      </c>
      <c r="R2692" s="108">
        <v>22221460</v>
      </c>
      <c r="S2692" s="108">
        <v>16757819</v>
      </c>
      <c r="T2692" s="108">
        <v>789495</v>
      </c>
      <c r="U2692" s="201"/>
      <c r="V2692" s="108">
        <v>1243695</v>
      </c>
      <c r="W2692" s="108">
        <v>-3120444</v>
      </c>
      <c r="X2692" s="29">
        <v>45426</v>
      </c>
      <c r="Y2692" s="10" t="s">
        <v>60</v>
      </c>
      <c r="AB2692"/>
    </row>
    <row r="2693" spans="1:28" s="26" customFormat="1" ht="14.4">
      <c r="A2693" s="137">
        <v>2023</v>
      </c>
      <c r="B2693" s="137" t="s">
        <v>1715</v>
      </c>
      <c r="C2693" s="137" t="s">
        <v>53</v>
      </c>
      <c r="D2693" s="137" t="s">
        <v>21</v>
      </c>
      <c r="E2693" s="76" t="s">
        <v>98</v>
      </c>
      <c r="F2693" s="87">
        <v>77000</v>
      </c>
      <c r="G2693" s="137" t="s">
        <v>20</v>
      </c>
      <c r="H2693" s="138">
        <v>163316669</v>
      </c>
      <c r="I2693" s="138">
        <v>-27099629</v>
      </c>
      <c r="J2693" s="138">
        <v>200949881</v>
      </c>
      <c r="K2693" s="138">
        <v>341080779</v>
      </c>
      <c r="L2693" s="138">
        <v>559348515</v>
      </c>
      <c r="M2693" s="138">
        <v>222414398</v>
      </c>
      <c r="N2693" s="138"/>
      <c r="O2693" s="142">
        <v>166173975</v>
      </c>
      <c r="P2693" s="138">
        <v>7894711</v>
      </c>
      <c r="Q2693" s="138">
        <v>-446354132</v>
      </c>
      <c r="R2693" s="138">
        <v>1424183826</v>
      </c>
      <c r="S2693" s="138">
        <v>977829694</v>
      </c>
      <c r="T2693" s="138">
        <v>50596041</v>
      </c>
      <c r="U2693" s="201">
        <v>132785888</v>
      </c>
      <c r="V2693" s="138">
        <v>178000912</v>
      </c>
      <c r="W2693" s="108">
        <v>-27438368</v>
      </c>
      <c r="X2693" s="167">
        <v>45240</v>
      </c>
      <c r="Y2693" s="132" t="s">
        <v>60</v>
      </c>
      <c r="AB2693"/>
    </row>
    <row r="2694" spans="1:28" s="26" customFormat="1" ht="14.4">
      <c r="A2694" s="70">
        <v>2023</v>
      </c>
      <c r="B2694" s="71" t="s">
        <v>371</v>
      </c>
      <c r="C2694" s="70" t="s">
        <v>190</v>
      </c>
      <c r="D2694" s="70" t="s">
        <v>21</v>
      </c>
      <c r="E2694" s="78" t="s">
        <v>98</v>
      </c>
      <c r="F2694" s="73" t="s">
        <v>370</v>
      </c>
      <c r="G2694" s="70" t="s">
        <v>20</v>
      </c>
      <c r="H2694" s="108">
        <v>46050898</v>
      </c>
      <c r="I2694" s="108">
        <v>-243976</v>
      </c>
      <c r="J2694" s="108">
        <v>126616874</v>
      </c>
      <c r="K2694" s="108">
        <v>271214863</v>
      </c>
      <c r="L2694" s="108">
        <v>167594459</v>
      </c>
      <c r="M2694" s="108">
        <v>140762367</v>
      </c>
      <c r="N2694" s="67"/>
      <c r="O2694" s="108">
        <v>63735019</v>
      </c>
      <c r="P2694" s="108">
        <v>4095649</v>
      </c>
      <c r="Q2694" s="108">
        <v>-99993875</v>
      </c>
      <c r="R2694" s="108">
        <v>443312527</v>
      </c>
      <c r="S2694" s="108">
        <v>343318652</v>
      </c>
      <c r="T2694" s="108">
        <v>15370785</v>
      </c>
      <c r="U2694" s="201"/>
      <c r="V2694" s="108">
        <v>9491179</v>
      </c>
      <c r="W2694" s="108">
        <v>-41480253</v>
      </c>
      <c r="X2694" s="29">
        <v>45261</v>
      </c>
      <c r="Y2694" s="10" t="s">
        <v>60</v>
      </c>
      <c r="AB2694"/>
    </row>
    <row r="2695" spans="1:28" s="26" customFormat="1" ht="14.4">
      <c r="A2695" s="70">
        <v>2023</v>
      </c>
      <c r="B2695" s="70" t="s">
        <v>4969</v>
      </c>
      <c r="C2695" s="70" t="s">
        <v>190</v>
      </c>
      <c r="D2695" s="70" t="s">
        <v>21</v>
      </c>
      <c r="E2695" s="88" t="s">
        <v>29</v>
      </c>
      <c r="F2695" s="85" t="s">
        <v>5560</v>
      </c>
      <c r="G2695" s="70" t="s">
        <v>20</v>
      </c>
      <c r="H2695" s="108">
        <v>1461602</v>
      </c>
      <c r="I2695" s="108">
        <v>-48500</v>
      </c>
      <c r="J2695" s="108">
        <v>4632703</v>
      </c>
      <c r="K2695" s="108">
        <v>3324028</v>
      </c>
      <c r="L2695" s="108">
        <v>5401521</v>
      </c>
      <c r="M2695" s="108">
        <v>5128213</v>
      </c>
      <c r="N2695" s="108"/>
      <c r="O2695" s="67">
        <v>2017177</v>
      </c>
      <c r="P2695" s="108">
        <v>296518</v>
      </c>
      <c r="Q2695" s="108">
        <v>-3817868</v>
      </c>
      <c r="R2695" s="108">
        <v>16451203</v>
      </c>
      <c r="S2695" s="108">
        <v>12633335</v>
      </c>
      <c r="T2695" s="108">
        <v>588801</v>
      </c>
      <c r="U2695" s="201"/>
      <c r="V2695" s="108"/>
      <c r="W2695" s="108">
        <v>-1432944</v>
      </c>
      <c r="X2695" s="29">
        <v>45259</v>
      </c>
      <c r="Y2695" s="10" t="s">
        <v>60</v>
      </c>
      <c r="AB2695"/>
    </row>
    <row r="2696" spans="1:28" s="26" customFormat="1" ht="14.4">
      <c r="A2696" s="70">
        <v>2023</v>
      </c>
      <c r="B2696" s="71" t="s">
        <v>369</v>
      </c>
      <c r="C2696" s="70" t="s">
        <v>190</v>
      </c>
      <c r="D2696" s="70" t="s">
        <v>21</v>
      </c>
      <c r="E2696" s="78" t="s">
        <v>368</v>
      </c>
      <c r="F2696" s="73" t="s">
        <v>367</v>
      </c>
      <c r="G2696" s="70" t="s">
        <v>20</v>
      </c>
      <c r="H2696" s="108">
        <v>17220714</v>
      </c>
      <c r="I2696" s="108">
        <v>-945</v>
      </c>
      <c r="J2696" s="108">
        <v>13512395</v>
      </c>
      <c r="K2696" s="108">
        <v>8563579</v>
      </c>
      <c r="L2696" s="108">
        <v>19888107</v>
      </c>
      <c r="M2696" s="108">
        <v>18380701</v>
      </c>
      <c r="N2696" s="108"/>
      <c r="O2696" s="67">
        <v>20139888</v>
      </c>
      <c r="P2696" s="108">
        <v>1551126</v>
      </c>
      <c r="Q2696" s="108">
        <v>-8960438</v>
      </c>
      <c r="R2696" s="108">
        <v>38440133</v>
      </c>
      <c r="S2696" s="108">
        <v>29479695</v>
      </c>
      <c r="T2696" s="108">
        <v>1280346</v>
      </c>
      <c r="U2696" s="201"/>
      <c r="V2696" s="108">
        <v>2143777</v>
      </c>
      <c r="W2696" s="108">
        <v>6998335</v>
      </c>
      <c r="X2696" s="29">
        <v>45411</v>
      </c>
      <c r="Y2696" s="10" t="s">
        <v>115</v>
      </c>
      <c r="AB2696"/>
    </row>
    <row r="2697" spans="1:28" s="26" customFormat="1" ht="14.4">
      <c r="A2697" s="70">
        <v>2023</v>
      </c>
      <c r="B2697" s="71" t="s">
        <v>1642</v>
      </c>
      <c r="C2697" s="70" t="s">
        <v>55</v>
      </c>
      <c r="D2697" s="70" t="s">
        <v>21</v>
      </c>
      <c r="E2697" s="72" t="s">
        <v>195</v>
      </c>
      <c r="F2697" s="73" t="s">
        <v>57</v>
      </c>
      <c r="G2697" s="70" t="s">
        <v>20</v>
      </c>
      <c r="H2697" s="108">
        <v>35774061</v>
      </c>
      <c r="I2697" s="108">
        <v>-27082997</v>
      </c>
      <c r="J2697" s="108">
        <v>29194548</v>
      </c>
      <c r="K2697" s="108">
        <v>23540649</v>
      </c>
      <c r="L2697" s="108">
        <v>259963751</v>
      </c>
      <c r="M2697" s="108">
        <v>67620367</v>
      </c>
      <c r="N2697" s="67">
        <v>7368881</v>
      </c>
      <c r="O2697" s="67">
        <v>26640097</v>
      </c>
      <c r="P2697" s="108">
        <v>2053030</v>
      </c>
      <c r="Q2697" s="108">
        <v>-178636631</v>
      </c>
      <c r="R2697" s="108">
        <v>633510241</v>
      </c>
      <c r="S2697" s="108">
        <v>454873610</v>
      </c>
      <c r="T2697" s="108">
        <v>23391005</v>
      </c>
      <c r="U2697" s="201">
        <v>268123</v>
      </c>
      <c r="V2697" s="108">
        <v>10447150</v>
      </c>
      <c r="W2697" s="108">
        <v>-97764685</v>
      </c>
      <c r="X2697" s="47">
        <v>45446</v>
      </c>
      <c r="Y2697" s="10" t="s">
        <v>115</v>
      </c>
      <c r="AB2697"/>
    </row>
    <row r="2698" spans="1:28" s="26" customFormat="1" ht="14.4">
      <c r="A2698" s="70">
        <v>2023</v>
      </c>
      <c r="B2698" s="71" t="s">
        <v>366</v>
      </c>
      <c r="C2698" s="70" t="s">
        <v>190</v>
      </c>
      <c r="D2698" s="70" t="s">
        <v>21</v>
      </c>
      <c r="E2698" s="72" t="s">
        <v>195</v>
      </c>
      <c r="F2698" s="73" t="s">
        <v>365</v>
      </c>
      <c r="G2698" s="70" t="s">
        <v>20</v>
      </c>
      <c r="H2698" s="108">
        <v>11938191</v>
      </c>
      <c r="I2698" s="108">
        <v>-3872644</v>
      </c>
      <c r="J2698" s="108">
        <v>39021833</v>
      </c>
      <c r="K2698" s="108"/>
      <c r="L2698" s="108">
        <v>51569830</v>
      </c>
      <c r="M2698" s="108">
        <v>45144219</v>
      </c>
      <c r="N2698" s="108">
        <v>18860113</v>
      </c>
      <c r="O2698" s="108"/>
      <c r="P2698" s="108">
        <v>4230498</v>
      </c>
      <c r="Q2698" s="108">
        <v>-33180000</v>
      </c>
      <c r="R2698" s="108">
        <v>127420142</v>
      </c>
      <c r="S2698" s="108">
        <v>94240142</v>
      </c>
      <c r="T2698" s="108">
        <v>4826310</v>
      </c>
      <c r="U2698" s="201"/>
      <c r="V2698" s="108">
        <v>4537523</v>
      </c>
      <c r="W2698" s="108">
        <v>-16067678</v>
      </c>
      <c r="X2698" s="47">
        <v>45441</v>
      </c>
      <c r="Y2698" s="10" t="s">
        <v>60</v>
      </c>
      <c r="AB2698"/>
    </row>
    <row r="2699" spans="1:28" s="26" customFormat="1" ht="14.4">
      <c r="A2699" s="137">
        <v>2023</v>
      </c>
      <c r="B2699" s="141" t="s">
        <v>364</v>
      </c>
      <c r="C2699" s="137" t="s">
        <v>190</v>
      </c>
      <c r="D2699" s="137" t="s">
        <v>21</v>
      </c>
      <c r="E2699" s="137" t="s">
        <v>195</v>
      </c>
      <c r="F2699" s="87" t="s">
        <v>363</v>
      </c>
      <c r="G2699" s="137" t="s">
        <v>20</v>
      </c>
      <c r="H2699" s="138">
        <v>1670298</v>
      </c>
      <c r="I2699" s="138">
        <v>-200000</v>
      </c>
      <c r="J2699" s="138">
        <v>11466494</v>
      </c>
      <c r="K2699" s="138">
        <v>26324642</v>
      </c>
      <c r="L2699" s="138">
        <v>14366326</v>
      </c>
      <c r="M2699" s="138">
        <v>12800246</v>
      </c>
      <c r="N2699" s="142">
        <v>3044596</v>
      </c>
      <c r="O2699" s="138"/>
      <c r="P2699" s="138">
        <v>846573</v>
      </c>
      <c r="Q2699" s="138">
        <v>-7325000</v>
      </c>
      <c r="R2699" s="138">
        <v>31253757.176629521</v>
      </c>
      <c r="S2699" s="138">
        <v>23928757.176629521</v>
      </c>
      <c r="T2699" s="138">
        <v>1145171</v>
      </c>
      <c r="U2699" s="201"/>
      <c r="V2699" s="138"/>
      <c r="W2699" s="108">
        <v>-13241345</v>
      </c>
      <c r="X2699" s="165">
        <v>45435</v>
      </c>
      <c r="Y2699" s="132" t="s">
        <v>60</v>
      </c>
      <c r="AB2699"/>
    </row>
    <row r="2700" spans="1:28" s="26" customFormat="1" ht="14.4">
      <c r="A2700" s="137">
        <v>2023</v>
      </c>
      <c r="B2700" s="141" t="s">
        <v>362</v>
      </c>
      <c r="C2700" s="137" t="s">
        <v>190</v>
      </c>
      <c r="D2700" s="137" t="s">
        <v>21</v>
      </c>
      <c r="E2700" s="137" t="s">
        <v>28</v>
      </c>
      <c r="F2700" s="87" t="s">
        <v>361</v>
      </c>
      <c r="G2700" s="137" t="s">
        <v>20</v>
      </c>
      <c r="H2700" s="138">
        <v>174397909</v>
      </c>
      <c r="I2700" s="138">
        <v>-38975</v>
      </c>
      <c r="J2700" s="138">
        <v>565594880</v>
      </c>
      <c r="K2700" s="138">
        <v>676328241</v>
      </c>
      <c r="L2700" s="138">
        <v>792485031</v>
      </c>
      <c r="M2700" s="138">
        <v>665583302</v>
      </c>
      <c r="N2700" s="138">
        <v>292274775</v>
      </c>
      <c r="O2700" s="138"/>
      <c r="P2700" s="138">
        <v>89247173</v>
      </c>
      <c r="Q2700" s="138">
        <v>-380239000</v>
      </c>
      <c r="R2700" s="138">
        <v>1686615388.9451766</v>
      </c>
      <c r="S2700" s="138">
        <v>1306376388.9451766</v>
      </c>
      <c r="T2700" s="138">
        <v>64103499</v>
      </c>
      <c r="U2700" s="201">
        <v>16255.395517867959</v>
      </c>
      <c r="V2700" s="138">
        <v>150237947.39551786</v>
      </c>
      <c r="W2700" s="108">
        <v>-401741657</v>
      </c>
      <c r="X2700" s="167">
        <v>45433</v>
      </c>
      <c r="Y2700" s="132" t="s">
        <v>115</v>
      </c>
      <c r="AB2700"/>
    </row>
    <row r="2701" spans="1:28" s="26" customFormat="1" ht="14.4">
      <c r="A2701" s="70">
        <v>2023</v>
      </c>
      <c r="B2701" s="71" t="s">
        <v>360</v>
      </c>
      <c r="C2701" s="70" t="s">
        <v>190</v>
      </c>
      <c r="D2701" s="70" t="s">
        <v>21</v>
      </c>
      <c r="E2701" s="78" t="s">
        <v>78</v>
      </c>
      <c r="F2701" s="73" t="s">
        <v>359</v>
      </c>
      <c r="G2701" s="70" t="s">
        <v>20</v>
      </c>
      <c r="H2701" s="108">
        <v>16819055</v>
      </c>
      <c r="I2701" s="108">
        <v>-525000</v>
      </c>
      <c r="J2701" s="108">
        <v>124397201</v>
      </c>
      <c r="K2701" s="108">
        <v>46284020</v>
      </c>
      <c r="L2701" s="108">
        <v>149217119</v>
      </c>
      <c r="M2701" s="108">
        <v>138700135</v>
      </c>
      <c r="N2701" s="67"/>
      <c r="O2701" s="67">
        <v>42834647</v>
      </c>
      <c r="P2701" s="108">
        <v>9169085</v>
      </c>
      <c r="Q2701" s="108">
        <v>-89724247</v>
      </c>
      <c r="R2701" s="108">
        <v>406609186.909962</v>
      </c>
      <c r="S2701" s="108">
        <v>316884939.909962</v>
      </c>
      <c r="T2701" s="108">
        <v>14875034</v>
      </c>
      <c r="U2701" s="201"/>
      <c r="V2701" s="108">
        <v>10772000</v>
      </c>
      <c r="W2701" s="108">
        <v>-71895274</v>
      </c>
      <c r="X2701" s="28">
        <v>45449</v>
      </c>
      <c r="Y2701" s="10" t="s">
        <v>60</v>
      </c>
      <c r="AB2701"/>
    </row>
    <row r="2702" spans="1:28" s="26" customFormat="1" ht="14.4">
      <c r="A2702" s="70">
        <v>2023</v>
      </c>
      <c r="B2702" s="71" t="s">
        <v>358</v>
      </c>
      <c r="C2702" s="70" t="s">
        <v>190</v>
      </c>
      <c r="D2702" s="70" t="s">
        <v>21</v>
      </c>
      <c r="E2702" s="72" t="s">
        <v>151</v>
      </c>
      <c r="F2702" s="73" t="s">
        <v>357</v>
      </c>
      <c r="G2702" s="70" t="s">
        <v>20</v>
      </c>
      <c r="H2702" s="108">
        <v>33709432</v>
      </c>
      <c r="I2702" s="108"/>
      <c r="J2702" s="108">
        <v>37172696</v>
      </c>
      <c r="K2702" s="108">
        <v>30429408</v>
      </c>
      <c r="L2702" s="108">
        <v>62430678</v>
      </c>
      <c r="M2702" s="108">
        <v>54344263</v>
      </c>
      <c r="N2702" s="108">
        <v>45000174</v>
      </c>
      <c r="O2702" s="67">
        <v>1659815</v>
      </c>
      <c r="P2702" s="108">
        <v>4734425</v>
      </c>
      <c r="Q2702" s="108">
        <v>-22488000</v>
      </c>
      <c r="R2702" s="108">
        <v>118989633</v>
      </c>
      <c r="S2702" s="108">
        <v>96501633</v>
      </c>
      <c r="T2702" s="108">
        <v>3025021</v>
      </c>
      <c r="U2702" s="201"/>
      <c r="V2702" s="108">
        <v>14355167</v>
      </c>
      <c r="W2702" s="108">
        <v>-1306707</v>
      </c>
      <c r="X2702" s="28">
        <v>45268</v>
      </c>
      <c r="Y2702" s="10" t="s">
        <v>60</v>
      </c>
      <c r="AB2702"/>
    </row>
    <row r="2703" spans="1:28" s="26" customFormat="1" ht="14.4">
      <c r="A2703" s="70">
        <v>2023</v>
      </c>
      <c r="B2703" s="71" t="s">
        <v>356</v>
      </c>
      <c r="C2703" s="70" t="s">
        <v>190</v>
      </c>
      <c r="D2703" s="70" t="s">
        <v>21</v>
      </c>
      <c r="E2703" s="72" t="s">
        <v>151</v>
      </c>
      <c r="F2703" s="73" t="s">
        <v>355</v>
      </c>
      <c r="G2703" s="70" t="s">
        <v>20</v>
      </c>
      <c r="H2703" s="108">
        <v>11498620</v>
      </c>
      <c r="I2703" s="108">
        <v>-7849957</v>
      </c>
      <c r="J2703" s="108">
        <v>28877568</v>
      </c>
      <c r="K2703" s="108">
        <v>78133</v>
      </c>
      <c r="L2703" s="108">
        <v>40588837</v>
      </c>
      <c r="M2703" s="108">
        <v>37872043</v>
      </c>
      <c r="N2703" s="108">
        <v>21769409</v>
      </c>
      <c r="O2703" s="108">
        <v>2785225</v>
      </c>
      <c r="P2703" s="108">
        <v>10041162</v>
      </c>
      <c r="Q2703" s="108">
        <v>-19546000</v>
      </c>
      <c r="R2703" s="108">
        <v>103296659</v>
      </c>
      <c r="S2703" s="108">
        <v>83750659</v>
      </c>
      <c r="T2703" s="108">
        <v>2516774</v>
      </c>
      <c r="U2703" s="201">
        <v>1940375</v>
      </c>
      <c r="V2703" s="108">
        <v>4034917</v>
      </c>
      <c r="W2703" s="108">
        <v>12975583</v>
      </c>
      <c r="X2703" s="28">
        <v>45267</v>
      </c>
      <c r="Y2703" s="10" t="s">
        <v>60</v>
      </c>
      <c r="AB2703"/>
    </row>
    <row r="2704" spans="1:28" s="26" customFormat="1" ht="14.4">
      <c r="A2704" s="137">
        <v>2023</v>
      </c>
      <c r="B2704" s="141" t="s">
        <v>77</v>
      </c>
      <c r="C2704" s="137" t="s">
        <v>54</v>
      </c>
      <c r="D2704" s="137" t="s">
        <v>21</v>
      </c>
      <c r="E2704" s="137" t="s">
        <v>76</v>
      </c>
      <c r="F2704" s="87">
        <v>99090</v>
      </c>
      <c r="G2704" s="137" t="s">
        <v>20</v>
      </c>
      <c r="H2704" s="138">
        <v>5367116</v>
      </c>
      <c r="I2704" s="138">
        <v>-176930</v>
      </c>
      <c r="J2704" s="138">
        <v>10417442</v>
      </c>
      <c r="K2704" s="138">
        <v>8072831</v>
      </c>
      <c r="L2704" s="138">
        <v>23650136</v>
      </c>
      <c r="M2704" s="138">
        <v>10242023</v>
      </c>
      <c r="N2704" s="139"/>
      <c r="O2704" s="138">
        <v>15712924</v>
      </c>
      <c r="P2704" s="138">
        <v>10546232</v>
      </c>
      <c r="Q2704" s="138"/>
      <c r="R2704" s="138"/>
      <c r="S2704" s="138"/>
      <c r="T2704" s="138"/>
      <c r="U2704" s="201"/>
      <c r="V2704" s="138"/>
      <c r="W2704" s="108">
        <v>4786641</v>
      </c>
      <c r="X2704" s="164">
        <v>45376</v>
      </c>
      <c r="Y2704" s="132" t="s">
        <v>60</v>
      </c>
      <c r="AB2704"/>
    </row>
    <row r="2705" spans="1:28" s="26" customFormat="1" ht="14.4">
      <c r="A2705" s="137">
        <v>2023</v>
      </c>
      <c r="B2705" s="141" t="s">
        <v>75</v>
      </c>
      <c r="C2705" s="137" t="s">
        <v>54</v>
      </c>
      <c r="D2705" s="137" t="s">
        <v>21</v>
      </c>
      <c r="E2705" s="76" t="s">
        <v>74</v>
      </c>
      <c r="F2705" s="87">
        <v>99091</v>
      </c>
      <c r="G2705" s="137" t="s">
        <v>20</v>
      </c>
      <c r="H2705" s="138">
        <v>1866477</v>
      </c>
      <c r="I2705" s="138"/>
      <c r="J2705" s="138">
        <v>4270342</v>
      </c>
      <c r="K2705" s="138">
        <v>31147</v>
      </c>
      <c r="L2705" s="138">
        <v>4380089</v>
      </c>
      <c r="M2705" s="138">
        <v>4304207</v>
      </c>
      <c r="N2705" s="139"/>
      <c r="O2705" s="138">
        <v>1018345</v>
      </c>
      <c r="P2705" s="138">
        <v>521835</v>
      </c>
      <c r="Q2705" s="138">
        <v>-551159</v>
      </c>
      <c r="R2705" s="138">
        <v>2857126</v>
      </c>
      <c r="S2705" s="138">
        <v>2305967</v>
      </c>
      <c r="T2705" s="138">
        <v>163199</v>
      </c>
      <c r="U2705" s="201"/>
      <c r="V2705" s="138"/>
      <c r="W2705" s="108">
        <v>1787311</v>
      </c>
      <c r="X2705" s="164">
        <v>45381</v>
      </c>
      <c r="Y2705" s="132" t="s">
        <v>60</v>
      </c>
      <c r="AB2705"/>
    </row>
    <row r="2706" spans="1:28" s="26" customFormat="1" ht="14.4">
      <c r="A2706" s="70">
        <v>2023</v>
      </c>
      <c r="B2706" s="71" t="s">
        <v>354</v>
      </c>
      <c r="C2706" s="70" t="s">
        <v>190</v>
      </c>
      <c r="D2706" s="70" t="s">
        <v>21</v>
      </c>
      <c r="E2706" s="78" t="s">
        <v>76</v>
      </c>
      <c r="F2706" s="73" t="s">
        <v>353</v>
      </c>
      <c r="G2706" s="70" t="s">
        <v>20</v>
      </c>
      <c r="H2706" s="108">
        <v>16059411</v>
      </c>
      <c r="I2706" s="108">
        <v>-61582</v>
      </c>
      <c r="J2706" s="108">
        <v>86999434</v>
      </c>
      <c r="K2706" s="108">
        <v>212596844</v>
      </c>
      <c r="L2706" s="108">
        <v>145693226</v>
      </c>
      <c r="M2706" s="108">
        <v>93943893</v>
      </c>
      <c r="N2706" s="108">
        <v>27967284</v>
      </c>
      <c r="O2706" s="108"/>
      <c r="P2706" s="108">
        <v>5619566</v>
      </c>
      <c r="Q2706" s="108">
        <v>-63269000</v>
      </c>
      <c r="R2706" s="108">
        <v>278442980.97489595</v>
      </c>
      <c r="S2706" s="108">
        <v>215173980.97489592</v>
      </c>
      <c r="T2706" s="108">
        <v>10053868</v>
      </c>
      <c r="U2706" s="201"/>
      <c r="V2706" s="108">
        <v>4295219</v>
      </c>
      <c r="W2706" s="108">
        <v>-60304417</v>
      </c>
      <c r="X2706" s="28">
        <v>45252</v>
      </c>
      <c r="Y2706" s="10" t="s">
        <v>60</v>
      </c>
      <c r="AB2706"/>
    </row>
    <row r="2707" spans="1:28" s="26" customFormat="1" ht="14.4">
      <c r="A2707" s="70">
        <v>2023</v>
      </c>
      <c r="B2707" s="71" t="s">
        <v>352</v>
      </c>
      <c r="C2707" s="70" t="s">
        <v>190</v>
      </c>
      <c r="D2707" s="70" t="s">
        <v>21</v>
      </c>
      <c r="E2707" s="72" t="s">
        <v>71</v>
      </c>
      <c r="F2707" s="73" t="s">
        <v>351</v>
      </c>
      <c r="G2707" s="70" t="s">
        <v>20</v>
      </c>
      <c r="H2707" s="108">
        <v>23304658</v>
      </c>
      <c r="I2707" s="108">
        <v>-4078452</v>
      </c>
      <c r="J2707" s="108">
        <v>108028569</v>
      </c>
      <c r="K2707" s="108">
        <v>67038270</v>
      </c>
      <c r="L2707" s="108">
        <v>130653096</v>
      </c>
      <c r="M2707" s="108">
        <v>116281308</v>
      </c>
      <c r="N2707" s="108"/>
      <c r="O2707" s="67">
        <v>39680362</v>
      </c>
      <c r="P2707" s="108">
        <v>12963864</v>
      </c>
      <c r="Q2707" s="108">
        <v>-76021620</v>
      </c>
      <c r="R2707" s="108">
        <v>349151431</v>
      </c>
      <c r="S2707" s="108">
        <v>273129811</v>
      </c>
      <c r="T2707" s="108">
        <v>11761099</v>
      </c>
      <c r="U2707" s="201">
        <v>5557421</v>
      </c>
      <c r="V2707" s="108">
        <v>8702217</v>
      </c>
      <c r="W2707" s="108">
        <v>-34423320</v>
      </c>
      <c r="X2707" s="28">
        <v>45302</v>
      </c>
      <c r="Y2707" s="10" t="s">
        <v>60</v>
      </c>
      <c r="AB2707"/>
    </row>
    <row r="2708" spans="1:28" s="26" customFormat="1" ht="14.4">
      <c r="A2708" s="70">
        <v>2023</v>
      </c>
      <c r="B2708" s="70" t="s">
        <v>1714</v>
      </c>
      <c r="C2708" s="70" t="s">
        <v>53</v>
      </c>
      <c r="D2708" s="70" t="s">
        <v>21</v>
      </c>
      <c r="E2708" s="78" t="s">
        <v>151</v>
      </c>
      <c r="F2708" s="73">
        <v>78092</v>
      </c>
      <c r="G2708" s="70" t="s">
        <v>20</v>
      </c>
      <c r="H2708" s="108">
        <v>16049143</v>
      </c>
      <c r="I2708" s="108">
        <v>-372804</v>
      </c>
      <c r="J2708" s="108">
        <v>10829020</v>
      </c>
      <c r="K2708" s="108">
        <v>2247713</v>
      </c>
      <c r="L2708" s="108">
        <v>27985626</v>
      </c>
      <c r="M2708" s="108">
        <v>14710129</v>
      </c>
      <c r="N2708" s="107"/>
      <c r="O2708" s="108">
        <v>13744957</v>
      </c>
      <c r="P2708" s="108">
        <v>654538</v>
      </c>
      <c r="Q2708" s="108">
        <v>-6173547</v>
      </c>
      <c r="R2708" s="108">
        <v>26876565.084893338</v>
      </c>
      <c r="S2708" s="108">
        <v>20703018.084893338</v>
      </c>
      <c r="T2708" s="108">
        <v>1060161</v>
      </c>
      <c r="U2708" s="201"/>
      <c r="V2708" s="108"/>
      <c r="W2708" s="108">
        <v>13499605</v>
      </c>
      <c r="X2708" s="28">
        <v>45434</v>
      </c>
      <c r="Y2708" s="10" t="s">
        <v>60</v>
      </c>
      <c r="AB2708"/>
    </row>
    <row r="2709" spans="1:28" s="26" customFormat="1" ht="14.4">
      <c r="A2709" s="70">
        <v>2023</v>
      </c>
      <c r="B2709" s="71" t="s">
        <v>1641</v>
      </c>
      <c r="C2709" s="70" t="s">
        <v>55</v>
      </c>
      <c r="D2709" s="70" t="s">
        <v>21</v>
      </c>
      <c r="E2709" s="72" t="s">
        <v>123</v>
      </c>
      <c r="F2709" s="73" t="s">
        <v>57</v>
      </c>
      <c r="G2709" s="70" t="s">
        <v>20</v>
      </c>
      <c r="H2709" s="108">
        <v>27841249</v>
      </c>
      <c r="I2709" s="108">
        <v>-19426948</v>
      </c>
      <c r="J2709" s="108">
        <v>22563748</v>
      </c>
      <c r="K2709" s="108">
        <v>9489611</v>
      </c>
      <c r="L2709" s="108">
        <v>190202865</v>
      </c>
      <c r="M2709" s="108">
        <v>47758529</v>
      </c>
      <c r="N2709" s="108">
        <v>3004396</v>
      </c>
      <c r="O2709" s="108">
        <v>14342873</v>
      </c>
      <c r="P2709" s="108">
        <v>9816355</v>
      </c>
      <c r="Q2709" s="108">
        <v>-111983674</v>
      </c>
      <c r="R2709" s="108">
        <v>383236858</v>
      </c>
      <c r="S2709" s="108">
        <v>271253184</v>
      </c>
      <c r="T2709" s="108">
        <v>13160299</v>
      </c>
      <c r="U2709" s="201"/>
      <c r="V2709" s="108">
        <v>612869</v>
      </c>
      <c r="W2709" s="108">
        <v>-59424267</v>
      </c>
      <c r="X2709" s="28">
        <v>45287</v>
      </c>
      <c r="Y2709" s="10" t="s">
        <v>60</v>
      </c>
      <c r="AB2709"/>
    </row>
    <row r="2710" spans="1:28" s="26" customFormat="1" ht="14.4">
      <c r="A2710" s="137">
        <v>2023</v>
      </c>
      <c r="B2710" s="141" t="s">
        <v>350</v>
      </c>
      <c r="C2710" s="137" t="s">
        <v>190</v>
      </c>
      <c r="D2710" s="137" t="s">
        <v>21</v>
      </c>
      <c r="E2710" s="137" t="s">
        <v>123</v>
      </c>
      <c r="F2710" s="87" t="s">
        <v>349</v>
      </c>
      <c r="G2710" s="137" t="s">
        <v>20</v>
      </c>
      <c r="H2710" s="138">
        <v>10557660</v>
      </c>
      <c r="I2710" s="138"/>
      <c r="J2710" s="138">
        <v>25766417</v>
      </c>
      <c r="K2710" s="138">
        <v>443873</v>
      </c>
      <c r="L2710" s="138">
        <v>43522423</v>
      </c>
      <c r="M2710" s="138">
        <v>29633779</v>
      </c>
      <c r="N2710" s="138"/>
      <c r="O2710" s="142">
        <v>13532221</v>
      </c>
      <c r="P2710" s="138">
        <v>3256772</v>
      </c>
      <c r="Q2710" s="138">
        <v>-22614759</v>
      </c>
      <c r="R2710" s="138">
        <v>86918263</v>
      </c>
      <c r="S2710" s="138">
        <v>64303504</v>
      </c>
      <c r="T2710" s="138">
        <v>3390357</v>
      </c>
      <c r="U2710" s="201"/>
      <c r="V2710" s="138"/>
      <c r="W2710" s="108">
        <v>-4083173</v>
      </c>
      <c r="X2710" s="164">
        <v>45365</v>
      </c>
      <c r="Y2710" s="126"/>
      <c r="AB2710"/>
    </row>
    <row r="2711" spans="1:28" s="26" customFormat="1" ht="14.4">
      <c r="A2711" s="137">
        <v>2023</v>
      </c>
      <c r="B2711" s="137" t="s">
        <v>1713</v>
      </c>
      <c r="C2711" s="137" t="s">
        <v>53</v>
      </c>
      <c r="D2711" s="137" t="s">
        <v>21</v>
      </c>
      <c r="E2711" s="76" t="s">
        <v>63</v>
      </c>
      <c r="F2711" s="87">
        <v>78120</v>
      </c>
      <c r="G2711" s="137" t="s">
        <v>20</v>
      </c>
      <c r="H2711" s="138">
        <v>106465805</v>
      </c>
      <c r="I2711" s="138">
        <v>-41896669</v>
      </c>
      <c r="J2711" s="138">
        <v>97749572</v>
      </c>
      <c r="K2711" s="138">
        <v>1669758</v>
      </c>
      <c r="L2711" s="138">
        <v>201916315</v>
      </c>
      <c r="M2711" s="138">
        <v>141638413</v>
      </c>
      <c r="N2711" s="138"/>
      <c r="O2711" s="138">
        <v>117596672</v>
      </c>
      <c r="P2711" s="138">
        <v>15569705</v>
      </c>
      <c r="Q2711" s="138">
        <v>-48719179</v>
      </c>
      <c r="R2711" s="138">
        <v>155076283</v>
      </c>
      <c r="S2711" s="138">
        <v>106357104</v>
      </c>
      <c r="T2711" s="138">
        <v>5992137</v>
      </c>
      <c r="U2711" s="201">
        <v>14467690</v>
      </c>
      <c r="V2711" s="138">
        <v>21059164</v>
      </c>
      <c r="W2711" s="108">
        <v>129702636</v>
      </c>
      <c r="X2711" s="164">
        <v>45359</v>
      </c>
      <c r="Y2711" s="132" t="s">
        <v>60</v>
      </c>
      <c r="AB2711"/>
    </row>
    <row r="2712" spans="1:28" s="26" customFormat="1" ht="14.4">
      <c r="A2712" s="70">
        <v>2023</v>
      </c>
      <c r="B2712" s="71" t="s">
        <v>348</v>
      </c>
      <c r="C2712" s="70" t="s">
        <v>190</v>
      </c>
      <c r="D2712" s="70" t="s">
        <v>21</v>
      </c>
      <c r="E2712" s="72" t="s">
        <v>63</v>
      </c>
      <c r="F2712" s="73" t="s">
        <v>347</v>
      </c>
      <c r="G2712" s="70" t="s">
        <v>20</v>
      </c>
      <c r="H2712" s="108">
        <v>103575702</v>
      </c>
      <c r="I2712" s="108"/>
      <c r="J2712" s="108">
        <v>371802590</v>
      </c>
      <c r="K2712" s="108">
        <v>222762010</v>
      </c>
      <c r="L2712" s="108">
        <v>472282516</v>
      </c>
      <c r="M2712" s="108">
        <v>420639107</v>
      </c>
      <c r="N2712" s="108"/>
      <c r="O2712" s="108">
        <v>160059210</v>
      </c>
      <c r="P2712" s="108">
        <v>22281459</v>
      </c>
      <c r="Q2712" s="108">
        <v>-273072493</v>
      </c>
      <c r="R2712" s="108">
        <v>1247772899.4736843</v>
      </c>
      <c r="S2712" s="108">
        <v>974700406.47368431</v>
      </c>
      <c r="T2712" s="108">
        <v>44193824</v>
      </c>
      <c r="U2712" s="201">
        <v>-11588.400832177531</v>
      </c>
      <c r="V2712" s="108">
        <v>31591598.599167824</v>
      </c>
      <c r="W2712" s="108">
        <v>-115128698</v>
      </c>
      <c r="X2712" s="28">
        <v>45278</v>
      </c>
      <c r="Y2712" s="10" t="s">
        <v>60</v>
      </c>
      <c r="AB2712"/>
    </row>
    <row r="2713" spans="1:28" s="26" customFormat="1" ht="14.4">
      <c r="A2713" s="70">
        <v>2023</v>
      </c>
      <c r="B2713" s="71" t="s">
        <v>2217</v>
      </c>
      <c r="C2713" s="70" t="s">
        <v>53</v>
      </c>
      <c r="D2713" s="70" t="s">
        <v>21</v>
      </c>
      <c r="E2713" s="72" t="s">
        <v>34</v>
      </c>
      <c r="F2713" s="75" t="s">
        <v>5565</v>
      </c>
      <c r="G2713" s="70" t="s">
        <v>20</v>
      </c>
      <c r="H2713" s="108">
        <v>26207704</v>
      </c>
      <c r="I2713" s="108"/>
      <c r="J2713" s="108">
        <v>16411476</v>
      </c>
      <c r="K2713" s="108">
        <v>379765</v>
      </c>
      <c r="L2713" s="108">
        <v>27616942</v>
      </c>
      <c r="M2713" s="108">
        <v>18979266</v>
      </c>
      <c r="N2713" s="67"/>
      <c r="O2713" s="67">
        <v>25745711</v>
      </c>
      <c r="P2713" s="108">
        <v>1612635</v>
      </c>
      <c r="Q2713" s="108">
        <v>-10782155</v>
      </c>
      <c r="R2713" s="108">
        <v>36206027.535258569</v>
      </c>
      <c r="S2713" s="108">
        <v>25423872.535258569</v>
      </c>
      <c r="T2713" s="108">
        <v>1177532</v>
      </c>
      <c r="U2713" s="201">
        <v>1696279</v>
      </c>
      <c r="V2713" s="108">
        <v>8438367</v>
      </c>
      <c r="W2713" s="108">
        <v>9760949</v>
      </c>
      <c r="X2713" s="28">
        <v>45449</v>
      </c>
      <c r="Y2713" s="10" t="s">
        <v>60</v>
      </c>
      <c r="AB2713"/>
    </row>
    <row r="2714" spans="1:28" s="26" customFormat="1" ht="14.4">
      <c r="A2714" s="70">
        <v>2023</v>
      </c>
      <c r="B2714" s="71" t="s">
        <v>346</v>
      </c>
      <c r="C2714" s="70" t="s">
        <v>190</v>
      </c>
      <c r="D2714" s="70" t="s">
        <v>21</v>
      </c>
      <c r="E2714" s="72" t="s">
        <v>34</v>
      </c>
      <c r="F2714" s="73" t="s">
        <v>345</v>
      </c>
      <c r="G2714" s="70" t="s">
        <v>20</v>
      </c>
      <c r="H2714" s="108">
        <v>25562091</v>
      </c>
      <c r="I2714" s="108">
        <v>-200000</v>
      </c>
      <c r="J2714" s="108">
        <v>82374193</v>
      </c>
      <c r="K2714" s="108">
        <v>106683839</v>
      </c>
      <c r="L2714" s="108">
        <v>102612428</v>
      </c>
      <c r="M2714" s="108">
        <v>91997268</v>
      </c>
      <c r="N2714" s="67"/>
      <c r="O2714" s="108">
        <v>44375625</v>
      </c>
      <c r="P2714" s="108">
        <v>11366648</v>
      </c>
      <c r="Q2714" s="108">
        <v>-57879578</v>
      </c>
      <c r="R2714" s="108">
        <v>258641559.47368425</v>
      </c>
      <c r="S2714" s="108">
        <v>200761981.47368425</v>
      </c>
      <c r="T2714" s="108">
        <v>9345096</v>
      </c>
      <c r="U2714" s="201">
        <v>-2256</v>
      </c>
      <c r="V2714" s="108">
        <v>26819485</v>
      </c>
      <c r="W2714" s="108">
        <v>-32663078</v>
      </c>
      <c r="X2714" s="28">
        <v>45245</v>
      </c>
      <c r="Y2714" s="10"/>
      <c r="AB2714"/>
    </row>
    <row r="2715" spans="1:28" s="26" customFormat="1" ht="14.4">
      <c r="A2715" s="70">
        <v>2023</v>
      </c>
      <c r="B2715" s="70" t="s">
        <v>5232</v>
      </c>
      <c r="C2715" s="70" t="s">
        <v>190</v>
      </c>
      <c r="D2715" s="70" t="s">
        <v>21</v>
      </c>
      <c r="E2715" s="72" t="s">
        <v>105</v>
      </c>
      <c r="F2715" s="73" t="s">
        <v>5450</v>
      </c>
      <c r="G2715" s="70" t="s">
        <v>20</v>
      </c>
      <c r="H2715" s="108">
        <v>5085940</v>
      </c>
      <c r="I2715" s="108">
        <v>-315000</v>
      </c>
      <c r="J2715" s="108">
        <v>31136310</v>
      </c>
      <c r="K2715" s="108">
        <v>32853453</v>
      </c>
      <c r="L2715" s="108">
        <v>48801209</v>
      </c>
      <c r="M2715" s="108">
        <v>34675181</v>
      </c>
      <c r="N2715" s="108">
        <v>12424176</v>
      </c>
      <c r="O2715" s="108"/>
      <c r="P2715" s="108">
        <v>3056726</v>
      </c>
      <c r="Q2715" s="108">
        <v>-24429845</v>
      </c>
      <c r="R2715" s="108">
        <v>108276539</v>
      </c>
      <c r="S2715" s="108">
        <v>83846694</v>
      </c>
      <c r="T2715" s="108">
        <v>3679887</v>
      </c>
      <c r="U2715" s="201"/>
      <c r="V2715" s="108"/>
      <c r="W2715" s="108">
        <v>-3663612</v>
      </c>
      <c r="X2715" s="48">
        <v>45267</v>
      </c>
      <c r="Y2715" s="10" t="s">
        <v>60</v>
      </c>
      <c r="AB2715"/>
    </row>
    <row r="2716" spans="1:28" s="26" customFormat="1" ht="14.4">
      <c r="A2716" s="70">
        <v>2023</v>
      </c>
      <c r="B2716" s="71" t="s">
        <v>344</v>
      </c>
      <c r="C2716" s="70" t="s">
        <v>190</v>
      </c>
      <c r="D2716" s="70" t="s">
        <v>21</v>
      </c>
      <c r="E2716" s="72" t="s">
        <v>149</v>
      </c>
      <c r="F2716" s="73" t="s">
        <v>343</v>
      </c>
      <c r="G2716" s="70" t="s">
        <v>20</v>
      </c>
      <c r="H2716" s="108">
        <v>8524261</v>
      </c>
      <c r="I2716" s="108"/>
      <c r="J2716" s="108">
        <v>14632175</v>
      </c>
      <c r="K2716" s="108">
        <v>10047011</v>
      </c>
      <c r="L2716" s="108">
        <v>21531253</v>
      </c>
      <c r="M2716" s="108">
        <v>20448228</v>
      </c>
      <c r="N2716" s="108">
        <v>20886173</v>
      </c>
      <c r="O2716" s="108"/>
      <c r="P2716" s="108">
        <v>2452649</v>
      </c>
      <c r="Q2716" s="108">
        <v>-10758514</v>
      </c>
      <c r="R2716" s="108">
        <v>46002525.807722628</v>
      </c>
      <c r="S2716" s="108">
        <v>35244011.807722628</v>
      </c>
      <c r="T2716" s="108">
        <v>1568507</v>
      </c>
      <c r="U2716" s="201">
        <v>2739155</v>
      </c>
      <c r="V2716" s="108">
        <v>5614817</v>
      </c>
      <c r="W2716" s="108">
        <v>-3373008</v>
      </c>
      <c r="X2716" s="48">
        <v>45334</v>
      </c>
      <c r="Y2716" s="10" t="s">
        <v>60</v>
      </c>
      <c r="AB2716"/>
    </row>
    <row r="2717" spans="1:28" s="26" customFormat="1" ht="14.4">
      <c r="A2717" s="70">
        <v>2023</v>
      </c>
      <c r="B2717" s="71" t="s">
        <v>342</v>
      </c>
      <c r="C2717" s="70" t="s">
        <v>190</v>
      </c>
      <c r="D2717" s="70" t="s">
        <v>21</v>
      </c>
      <c r="E2717" s="78" t="s">
        <v>178</v>
      </c>
      <c r="F2717" s="73" t="s">
        <v>341</v>
      </c>
      <c r="G2717" s="70" t="s">
        <v>20</v>
      </c>
      <c r="H2717" s="108">
        <v>7979403</v>
      </c>
      <c r="I2717" s="108"/>
      <c r="J2717" s="108">
        <v>28730068</v>
      </c>
      <c r="K2717" s="108">
        <v>5810508</v>
      </c>
      <c r="L2717" s="108">
        <v>42959851</v>
      </c>
      <c r="M2717" s="108">
        <v>35184370</v>
      </c>
      <c r="N2717" s="67">
        <v>18769252</v>
      </c>
      <c r="O2717" s="108"/>
      <c r="P2717" s="108">
        <v>3665684</v>
      </c>
      <c r="Q2717" s="108">
        <v>-21308324</v>
      </c>
      <c r="R2717" s="108">
        <v>93834861</v>
      </c>
      <c r="S2717" s="108">
        <v>72526537</v>
      </c>
      <c r="T2717" s="108">
        <v>2840735</v>
      </c>
      <c r="U2717" s="201"/>
      <c r="V2717" s="108">
        <v>2077545</v>
      </c>
      <c r="W2717" s="108">
        <v>-11728692</v>
      </c>
      <c r="X2717" s="48">
        <v>45225</v>
      </c>
      <c r="Y2717" s="10" t="s">
        <v>60</v>
      </c>
      <c r="AB2717"/>
    </row>
    <row r="2718" spans="1:28" s="26" customFormat="1" ht="14.4">
      <c r="A2718" s="70">
        <v>2023</v>
      </c>
      <c r="B2718" s="70" t="s">
        <v>1712</v>
      </c>
      <c r="C2718" s="70" t="s">
        <v>53</v>
      </c>
      <c r="D2718" s="70" t="s">
        <v>21</v>
      </c>
      <c r="E2718" s="72" t="s">
        <v>65</v>
      </c>
      <c r="F2718" s="73">
        <v>78582</v>
      </c>
      <c r="G2718" s="70" t="s">
        <v>20</v>
      </c>
      <c r="H2718" s="108">
        <v>158142554</v>
      </c>
      <c r="I2718" s="108">
        <v>-6820025</v>
      </c>
      <c r="J2718" s="108">
        <v>85947512</v>
      </c>
      <c r="K2718" s="108">
        <v>14277748</v>
      </c>
      <c r="L2718" s="108">
        <v>209366754</v>
      </c>
      <c r="M2718" s="108">
        <v>105616990</v>
      </c>
      <c r="N2718" s="107"/>
      <c r="O2718" s="67">
        <v>180471461</v>
      </c>
      <c r="P2718" s="108">
        <v>12781022</v>
      </c>
      <c r="Q2718" s="108">
        <v>-77374603</v>
      </c>
      <c r="R2718" s="108">
        <v>352807404</v>
      </c>
      <c r="S2718" s="108">
        <v>275432801</v>
      </c>
      <c r="T2718" s="108">
        <v>9526348</v>
      </c>
      <c r="U2718" s="201">
        <v>22109515</v>
      </c>
      <c r="V2718" s="108">
        <v>28221069</v>
      </c>
      <c r="W2718" s="108">
        <v>155192288</v>
      </c>
      <c r="X2718" s="28">
        <v>45310</v>
      </c>
      <c r="Y2718" s="10" t="s">
        <v>60</v>
      </c>
      <c r="AB2718"/>
    </row>
    <row r="2719" spans="1:28" s="26" customFormat="1" ht="14.4">
      <c r="A2719" s="70">
        <v>2023</v>
      </c>
      <c r="B2719" s="70" t="s">
        <v>5401</v>
      </c>
      <c r="C2719" s="70" t="s">
        <v>190</v>
      </c>
      <c r="D2719" s="70" t="s">
        <v>21</v>
      </c>
      <c r="E2719" s="72" t="s">
        <v>149</v>
      </c>
      <c r="F2719" s="73" t="s">
        <v>5521</v>
      </c>
      <c r="G2719" s="70" t="s">
        <v>20</v>
      </c>
      <c r="H2719" s="108">
        <v>810996</v>
      </c>
      <c r="I2719" s="108"/>
      <c r="J2719" s="108">
        <v>1987090</v>
      </c>
      <c r="K2719" s="108">
        <v>3545730</v>
      </c>
      <c r="L2719" s="108">
        <v>2528174</v>
      </c>
      <c r="M2719" s="108">
        <v>2061550</v>
      </c>
      <c r="N2719" s="108">
        <v>1223918</v>
      </c>
      <c r="O2719" s="108"/>
      <c r="P2719" s="108">
        <v>197112</v>
      </c>
      <c r="Q2719" s="108">
        <v>-1282000</v>
      </c>
      <c r="R2719" s="108">
        <v>6785655</v>
      </c>
      <c r="S2719" s="108">
        <v>5503655</v>
      </c>
      <c r="T2719" s="108">
        <v>174504</v>
      </c>
      <c r="U2719" s="201"/>
      <c r="V2719" s="108"/>
      <c r="W2719" s="108">
        <v>-163001</v>
      </c>
      <c r="X2719" s="48">
        <v>45309</v>
      </c>
      <c r="Y2719" s="10" t="s">
        <v>60</v>
      </c>
      <c r="AB2719"/>
    </row>
    <row r="2720" spans="1:28" s="26" customFormat="1" ht="14.4">
      <c r="A2720" s="70">
        <v>2023</v>
      </c>
      <c r="B2720" s="71" t="s">
        <v>340</v>
      </c>
      <c r="C2720" s="70" t="s">
        <v>190</v>
      </c>
      <c r="D2720" s="70" t="s">
        <v>21</v>
      </c>
      <c r="E2720" s="72" t="s">
        <v>149</v>
      </c>
      <c r="F2720" s="73" t="s">
        <v>339</v>
      </c>
      <c r="G2720" s="70" t="s">
        <v>20</v>
      </c>
      <c r="H2720" s="108">
        <v>5867299</v>
      </c>
      <c r="I2720" s="108"/>
      <c r="J2720" s="108">
        <v>9590164</v>
      </c>
      <c r="K2720" s="108">
        <v>5488587</v>
      </c>
      <c r="L2720" s="108">
        <v>13585115</v>
      </c>
      <c r="M2720" s="108">
        <v>12544116</v>
      </c>
      <c r="N2720" s="108">
        <v>8796678</v>
      </c>
      <c r="O2720" s="108"/>
      <c r="P2720" s="108">
        <v>737123</v>
      </c>
      <c r="Q2720" s="108">
        <v>-6415125</v>
      </c>
      <c r="R2720" s="108">
        <v>28818674</v>
      </c>
      <c r="S2720" s="108">
        <v>22403549</v>
      </c>
      <c r="T2720" s="108">
        <v>937850</v>
      </c>
      <c r="U2720" s="201">
        <v>109422</v>
      </c>
      <c r="V2720" s="108">
        <v>722770</v>
      </c>
      <c r="W2720" s="108">
        <v>51955</v>
      </c>
      <c r="X2720" s="48">
        <v>45275</v>
      </c>
      <c r="Y2720" s="10" t="s">
        <v>60</v>
      </c>
      <c r="AB2720"/>
    </row>
    <row r="2721" spans="1:28" s="26" customFormat="1" ht="14.4">
      <c r="A2721" s="70">
        <v>2023</v>
      </c>
      <c r="B2721" s="70" t="s">
        <v>1711</v>
      </c>
      <c r="C2721" s="70" t="s">
        <v>53</v>
      </c>
      <c r="D2721" s="70" t="s">
        <v>21</v>
      </c>
      <c r="E2721" s="78" t="s">
        <v>34</v>
      </c>
      <c r="F2721" s="73" t="s">
        <v>1710</v>
      </c>
      <c r="G2721" s="70" t="s">
        <v>20</v>
      </c>
      <c r="H2721" s="108">
        <v>69268901</v>
      </c>
      <c r="I2721" s="108">
        <v>-33825708</v>
      </c>
      <c r="J2721" s="108">
        <v>225220459</v>
      </c>
      <c r="K2721" s="108">
        <v>471729242</v>
      </c>
      <c r="L2721" s="108">
        <v>469825416</v>
      </c>
      <c r="M2721" s="108">
        <v>259009765</v>
      </c>
      <c r="N2721" s="57">
        <v>3668763</v>
      </c>
      <c r="O2721" s="57">
        <v>44339207</v>
      </c>
      <c r="P2721" s="108">
        <v>9695346</v>
      </c>
      <c r="Q2721" s="108">
        <v>-229369771</v>
      </c>
      <c r="R2721" s="108">
        <v>1858608676</v>
      </c>
      <c r="S2721" s="108">
        <v>1629238905</v>
      </c>
      <c r="T2721" s="108">
        <v>32588287</v>
      </c>
      <c r="U2721" s="201">
        <v>34480727</v>
      </c>
      <c r="V2721" s="108">
        <v>80137762</v>
      </c>
      <c r="W2721" s="108">
        <v>-393476708</v>
      </c>
      <c r="X2721" s="48">
        <v>45271</v>
      </c>
      <c r="Y2721" s="10" t="s">
        <v>60</v>
      </c>
      <c r="AB2721"/>
    </row>
    <row r="2722" spans="1:28" s="26" customFormat="1" ht="14.4">
      <c r="A2722" s="70">
        <v>2023</v>
      </c>
      <c r="B2722" s="71" t="s">
        <v>338</v>
      </c>
      <c r="C2722" s="70" t="s">
        <v>190</v>
      </c>
      <c r="D2722" s="70" t="s">
        <v>21</v>
      </c>
      <c r="E2722" s="72" t="s">
        <v>34</v>
      </c>
      <c r="F2722" s="73" t="s">
        <v>337</v>
      </c>
      <c r="G2722" s="70" t="s">
        <v>20</v>
      </c>
      <c r="H2722" s="108">
        <v>70964274</v>
      </c>
      <c r="I2722" s="108"/>
      <c r="J2722" s="108">
        <v>317034759</v>
      </c>
      <c r="K2722" s="108">
        <v>470814044</v>
      </c>
      <c r="L2722" s="108">
        <v>414057550</v>
      </c>
      <c r="M2722" s="108">
        <v>365202631</v>
      </c>
      <c r="N2722" s="108">
        <v>286861</v>
      </c>
      <c r="O2722" s="108">
        <v>138419435</v>
      </c>
      <c r="P2722" s="108">
        <v>42809311</v>
      </c>
      <c r="Q2722" s="108">
        <v>-256306136</v>
      </c>
      <c r="R2722" s="108">
        <v>1153257806</v>
      </c>
      <c r="S2722" s="108">
        <v>896951670</v>
      </c>
      <c r="T2722" s="108">
        <v>39101825</v>
      </c>
      <c r="U2722" s="201">
        <v>-9969</v>
      </c>
      <c r="V2722" s="108">
        <v>4115464</v>
      </c>
      <c r="W2722" s="108">
        <v>-161718756</v>
      </c>
      <c r="X2722" s="48">
        <v>45329</v>
      </c>
      <c r="Y2722" s="10" t="s">
        <v>115</v>
      </c>
      <c r="AB2722"/>
    </row>
    <row r="2723" spans="1:28" s="26" customFormat="1" ht="14.4">
      <c r="A2723" s="137">
        <v>2023</v>
      </c>
      <c r="B2723" s="137" t="s">
        <v>1709</v>
      </c>
      <c r="C2723" s="137" t="s">
        <v>53</v>
      </c>
      <c r="D2723" s="137" t="s">
        <v>21</v>
      </c>
      <c r="E2723" s="76" t="s">
        <v>109</v>
      </c>
      <c r="F2723" s="87">
        <v>80238</v>
      </c>
      <c r="G2723" s="137" t="s">
        <v>20</v>
      </c>
      <c r="H2723" s="138">
        <v>31298252</v>
      </c>
      <c r="I2723" s="138">
        <v>-29838573</v>
      </c>
      <c r="J2723" s="138">
        <v>102498049</v>
      </c>
      <c r="K2723" s="138">
        <v>68251889</v>
      </c>
      <c r="L2723" s="138">
        <v>288517267</v>
      </c>
      <c r="M2723" s="138">
        <v>134187324</v>
      </c>
      <c r="N2723" s="142"/>
      <c r="O2723" s="142">
        <v>20031056</v>
      </c>
      <c r="P2723" s="138">
        <v>6155469</v>
      </c>
      <c r="Q2723" s="138">
        <v>-122490083</v>
      </c>
      <c r="R2723" s="138">
        <v>452950833</v>
      </c>
      <c r="S2723" s="138">
        <v>330460750</v>
      </c>
      <c r="T2723" s="138">
        <v>14385359</v>
      </c>
      <c r="U2723" s="201"/>
      <c r="V2723" s="138">
        <v>6062275</v>
      </c>
      <c r="W2723" s="108">
        <v>96916541</v>
      </c>
      <c r="X2723" s="166">
        <v>45274</v>
      </c>
      <c r="Y2723" s="132" t="s">
        <v>60</v>
      </c>
      <c r="AB2723"/>
    </row>
    <row r="2724" spans="1:28" s="26" customFormat="1" ht="14.4">
      <c r="A2724" s="70">
        <v>2023</v>
      </c>
      <c r="B2724" s="71" t="s">
        <v>336</v>
      </c>
      <c r="C2724" s="70" t="s">
        <v>190</v>
      </c>
      <c r="D2724" s="70" t="s">
        <v>21</v>
      </c>
      <c r="E2724" s="72" t="s">
        <v>109</v>
      </c>
      <c r="F2724" s="73" t="s">
        <v>335</v>
      </c>
      <c r="G2724" s="70" t="s">
        <v>20</v>
      </c>
      <c r="H2724" s="108">
        <v>64587028</v>
      </c>
      <c r="I2724" s="108">
        <v>-35865</v>
      </c>
      <c r="J2724" s="108">
        <v>229234528</v>
      </c>
      <c r="K2724" s="108">
        <v>135500472</v>
      </c>
      <c r="L2724" s="108">
        <v>286015809</v>
      </c>
      <c r="M2724" s="108">
        <v>253998094</v>
      </c>
      <c r="N2724" s="108"/>
      <c r="O2724" s="67">
        <v>101563923</v>
      </c>
      <c r="P2724" s="108">
        <v>17663333</v>
      </c>
      <c r="Q2724" s="108">
        <v>-151195200</v>
      </c>
      <c r="R2724" s="108">
        <v>676733391.92982459</v>
      </c>
      <c r="S2724" s="108">
        <v>525538191.92982465</v>
      </c>
      <c r="T2724" s="108">
        <v>24500010</v>
      </c>
      <c r="U2724" s="201">
        <v>-5930.9772141866451</v>
      </c>
      <c r="V2724" s="108">
        <v>21779537.022785813</v>
      </c>
      <c r="W2724" s="108">
        <v>-86315010</v>
      </c>
      <c r="X2724" s="48">
        <v>45272</v>
      </c>
      <c r="Y2724" s="10" t="s">
        <v>60</v>
      </c>
      <c r="AB2724"/>
    </row>
    <row r="2725" spans="1:28" s="26" customFormat="1" ht="14.4">
      <c r="A2725" s="70">
        <v>2023</v>
      </c>
      <c r="B2725" s="71" t="s">
        <v>72</v>
      </c>
      <c r="C2725" s="70" t="s">
        <v>54</v>
      </c>
      <c r="D2725" s="70" t="s">
        <v>21</v>
      </c>
      <c r="E2725" s="78" t="s">
        <v>71</v>
      </c>
      <c r="F2725" s="73">
        <v>99093</v>
      </c>
      <c r="G2725" s="70" t="s">
        <v>20</v>
      </c>
      <c r="H2725" s="108"/>
      <c r="I2725" s="108">
        <v>-252234</v>
      </c>
      <c r="J2725" s="108">
        <v>1650737</v>
      </c>
      <c r="K2725" s="108">
        <v>444349</v>
      </c>
      <c r="L2725" s="108">
        <v>41343033</v>
      </c>
      <c r="M2725" s="108">
        <v>3068419</v>
      </c>
      <c r="N2725" s="67"/>
      <c r="O2725" s="67">
        <v>4723891</v>
      </c>
      <c r="P2725" s="108">
        <v>33843944</v>
      </c>
      <c r="Q2725" s="108">
        <v>-543205</v>
      </c>
      <c r="R2725" s="108">
        <v>2329352</v>
      </c>
      <c r="S2725" s="108">
        <v>1786147</v>
      </c>
      <c r="T2725" s="108">
        <v>207757</v>
      </c>
      <c r="U2725" s="201">
        <v>29137</v>
      </c>
      <c r="V2725" s="108">
        <v>580176</v>
      </c>
      <c r="W2725" s="108"/>
      <c r="X2725" s="48">
        <v>45322</v>
      </c>
      <c r="Y2725" s="10" t="s">
        <v>60</v>
      </c>
      <c r="AB2725"/>
    </row>
    <row r="2726" spans="1:28" s="26" customFormat="1" ht="14.4">
      <c r="A2726" s="95">
        <v>2023</v>
      </c>
      <c r="B2726" s="95" t="s">
        <v>5402</v>
      </c>
      <c r="C2726" s="95" t="s">
        <v>190</v>
      </c>
      <c r="D2726" s="95" t="s">
        <v>21</v>
      </c>
      <c r="E2726" s="96" t="s">
        <v>253</v>
      </c>
      <c r="F2726" s="96" t="s">
        <v>5724</v>
      </c>
      <c r="G2726" s="95" t="s">
        <v>20</v>
      </c>
      <c r="H2726" s="110">
        <v>2331080</v>
      </c>
      <c r="I2726" s="116"/>
      <c r="J2726" s="110">
        <v>3791324</v>
      </c>
      <c r="K2726" s="110">
        <v>911769</v>
      </c>
      <c r="L2726" s="110">
        <v>5783583</v>
      </c>
      <c r="M2726" s="110">
        <v>5113564</v>
      </c>
      <c r="N2726" s="67">
        <v>4042869</v>
      </c>
      <c r="O2726" s="107"/>
      <c r="P2726" s="110">
        <v>481355</v>
      </c>
      <c r="Q2726" s="110">
        <v>-2389000</v>
      </c>
      <c r="R2726" s="110">
        <v>12628308.046645276</v>
      </c>
      <c r="S2726" s="110">
        <v>10239308.046645276</v>
      </c>
      <c r="T2726" s="110">
        <v>310291</v>
      </c>
      <c r="U2726" s="198"/>
      <c r="V2726" s="110">
        <v>1375478</v>
      </c>
      <c r="W2726" s="110">
        <v>-381957</v>
      </c>
      <c r="X2726" s="48">
        <v>45273</v>
      </c>
      <c r="Y2726" s="10" t="s">
        <v>60</v>
      </c>
      <c r="AB2726"/>
    </row>
    <row r="2727" spans="1:28" s="26" customFormat="1" ht="14.4">
      <c r="A2727" s="70">
        <v>2023</v>
      </c>
      <c r="B2727" s="71" t="s">
        <v>334</v>
      </c>
      <c r="C2727" s="70" t="s">
        <v>190</v>
      </c>
      <c r="D2727" s="70" t="s">
        <v>21</v>
      </c>
      <c r="E2727" s="72" t="s">
        <v>90</v>
      </c>
      <c r="F2727" s="73" t="s">
        <v>333</v>
      </c>
      <c r="G2727" s="70" t="s">
        <v>20</v>
      </c>
      <c r="H2727" s="108">
        <v>18521193</v>
      </c>
      <c r="I2727" s="108">
        <v>-40000</v>
      </c>
      <c r="J2727" s="108">
        <v>75419688</v>
      </c>
      <c r="K2727" s="108">
        <v>26710829</v>
      </c>
      <c r="L2727" s="108">
        <v>91543927</v>
      </c>
      <c r="M2727" s="108">
        <v>82683031</v>
      </c>
      <c r="N2727" s="108"/>
      <c r="O2727" s="67">
        <v>31593025</v>
      </c>
      <c r="P2727" s="108">
        <v>9521930</v>
      </c>
      <c r="Q2727" s="108">
        <v>-57540415</v>
      </c>
      <c r="R2727" s="108">
        <v>381713504.85829961</v>
      </c>
      <c r="S2727" s="108">
        <v>324173089.85829961</v>
      </c>
      <c r="T2727" s="108">
        <v>8949886</v>
      </c>
      <c r="U2727" s="201">
        <v>-2151.1975430949078</v>
      </c>
      <c r="V2727" s="108">
        <v>2381990.8024569051</v>
      </c>
      <c r="W2727" s="108">
        <v>-30210157</v>
      </c>
      <c r="X2727" s="48">
        <v>45295</v>
      </c>
      <c r="Y2727" s="10" t="s">
        <v>60</v>
      </c>
      <c r="AB2727"/>
    </row>
    <row r="2728" spans="1:28" s="26" customFormat="1" ht="14.4">
      <c r="A2728" s="95">
        <v>2023</v>
      </c>
      <c r="B2728" s="95" t="s">
        <v>5189</v>
      </c>
      <c r="C2728" s="95" t="s">
        <v>190</v>
      </c>
      <c r="D2728" s="95" t="s">
        <v>21</v>
      </c>
      <c r="E2728" s="96" t="s">
        <v>49</v>
      </c>
      <c r="F2728" s="96" t="s">
        <v>5725</v>
      </c>
      <c r="G2728" s="95" t="s">
        <v>20</v>
      </c>
      <c r="H2728" s="110">
        <v>1126877</v>
      </c>
      <c r="I2728" s="116"/>
      <c r="J2728" s="110">
        <v>816327</v>
      </c>
      <c r="K2728" s="110">
        <v>8033</v>
      </c>
      <c r="L2728" s="110">
        <v>1297347</v>
      </c>
      <c r="M2728" s="110">
        <v>1300084</v>
      </c>
      <c r="N2728" s="107"/>
      <c r="O2728" s="67">
        <v>1506711</v>
      </c>
      <c r="P2728" s="110">
        <v>173858</v>
      </c>
      <c r="Q2728" s="110">
        <v>-580238</v>
      </c>
      <c r="R2728" s="110">
        <v>2585095.0877192989</v>
      </c>
      <c r="S2728" s="110">
        <v>2004857.0877192987</v>
      </c>
      <c r="T2728" s="110">
        <v>73736</v>
      </c>
      <c r="U2728" s="198"/>
      <c r="V2728" s="109"/>
      <c r="W2728" s="110">
        <v>587472</v>
      </c>
      <c r="X2728" s="28">
        <v>45331</v>
      </c>
      <c r="Y2728" s="10" t="s">
        <v>60</v>
      </c>
      <c r="AB2728"/>
    </row>
    <row r="2729" spans="1:28" s="26" customFormat="1" ht="14.4">
      <c r="A2729" s="70">
        <v>2023</v>
      </c>
      <c r="B2729" s="70" t="s">
        <v>5533</v>
      </c>
      <c r="C2729" s="70" t="s">
        <v>190</v>
      </c>
      <c r="D2729" s="70" t="s">
        <v>21</v>
      </c>
      <c r="E2729" s="72" t="s">
        <v>127</v>
      </c>
      <c r="F2729" s="73" t="s">
        <v>5534</v>
      </c>
      <c r="G2729" s="70" t="s">
        <v>20</v>
      </c>
      <c r="H2729" s="108">
        <v>1250168</v>
      </c>
      <c r="I2729" s="108"/>
      <c r="J2729" s="108">
        <v>2760048</v>
      </c>
      <c r="K2729" s="108">
        <v>2504420</v>
      </c>
      <c r="L2729" s="108">
        <v>3829900</v>
      </c>
      <c r="M2729" s="108">
        <v>3568179</v>
      </c>
      <c r="N2729" s="108">
        <v>2345913</v>
      </c>
      <c r="O2729" s="108"/>
      <c r="P2729" s="108">
        <v>245792</v>
      </c>
      <c r="Q2729" s="108">
        <v>-2384601</v>
      </c>
      <c r="R2729" s="108">
        <v>10020709</v>
      </c>
      <c r="S2729" s="108">
        <v>7636108</v>
      </c>
      <c r="T2729" s="108">
        <v>304212</v>
      </c>
      <c r="U2729" s="201"/>
      <c r="V2729" s="108">
        <v>296864</v>
      </c>
      <c r="W2729" s="108">
        <v>-1011358</v>
      </c>
      <c r="X2729" s="28">
        <v>45272</v>
      </c>
      <c r="Y2729" s="10" t="s">
        <v>60</v>
      </c>
      <c r="AB2729"/>
    </row>
    <row r="2730" spans="1:28" s="26" customFormat="1" ht="14.4">
      <c r="A2730" s="70">
        <v>2023</v>
      </c>
      <c r="B2730" s="71" t="s">
        <v>332</v>
      </c>
      <c r="C2730" s="70" t="s">
        <v>190</v>
      </c>
      <c r="D2730" s="70" t="s">
        <v>21</v>
      </c>
      <c r="E2730" s="72" t="s">
        <v>51</v>
      </c>
      <c r="F2730" s="73" t="s">
        <v>331</v>
      </c>
      <c r="G2730" s="70" t="s">
        <v>20</v>
      </c>
      <c r="H2730" s="108">
        <v>3258034</v>
      </c>
      <c r="I2730" s="108">
        <v>-224962</v>
      </c>
      <c r="J2730" s="108">
        <v>13535015</v>
      </c>
      <c r="K2730" s="108">
        <v>37375</v>
      </c>
      <c r="L2730" s="108">
        <v>16303845</v>
      </c>
      <c r="M2730" s="108">
        <v>15646776</v>
      </c>
      <c r="N2730" s="108">
        <v>2725</v>
      </c>
      <c r="O2730" s="108">
        <v>5139377</v>
      </c>
      <c r="P2730" s="108">
        <v>954427</v>
      </c>
      <c r="Q2730" s="108">
        <v>-7795996</v>
      </c>
      <c r="R2730" s="108">
        <v>32143141.31578948</v>
      </c>
      <c r="S2730" s="108">
        <v>24347145.31578948</v>
      </c>
      <c r="T2730" s="108">
        <v>1196738</v>
      </c>
      <c r="U2730" s="201"/>
      <c r="V2730" s="108">
        <v>599419</v>
      </c>
      <c r="W2730" s="108">
        <v>-4730608</v>
      </c>
      <c r="X2730" s="28">
        <v>45313</v>
      </c>
      <c r="Y2730" s="10" t="s">
        <v>115</v>
      </c>
      <c r="AB2730"/>
    </row>
    <row r="2731" spans="1:28" s="26" customFormat="1" ht="14.4">
      <c r="A2731" s="95">
        <v>2023</v>
      </c>
      <c r="B2731" s="95" t="s">
        <v>5387</v>
      </c>
      <c r="C2731" s="95" t="s">
        <v>190</v>
      </c>
      <c r="D2731" s="95" t="s">
        <v>21</v>
      </c>
      <c r="E2731" s="96" t="s">
        <v>51</v>
      </c>
      <c r="F2731" s="96" t="s">
        <v>5726</v>
      </c>
      <c r="G2731" s="95" t="s">
        <v>20</v>
      </c>
      <c r="H2731" s="110">
        <v>521851</v>
      </c>
      <c r="I2731" s="110">
        <v>-23712</v>
      </c>
      <c r="J2731" s="110">
        <v>362375</v>
      </c>
      <c r="K2731" s="116"/>
      <c r="L2731" s="110">
        <v>507464</v>
      </c>
      <c r="M2731" s="110">
        <v>491118</v>
      </c>
      <c r="N2731" s="107"/>
      <c r="O2731" s="67">
        <v>720353</v>
      </c>
      <c r="P2731" s="110">
        <v>34900</v>
      </c>
      <c r="Q2731" s="110">
        <v>-230113</v>
      </c>
      <c r="R2731" s="110">
        <v>885036.66666666674</v>
      </c>
      <c r="S2731" s="110">
        <v>654923.66666666674</v>
      </c>
      <c r="T2731" s="110">
        <v>36498</v>
      </c>
      <c r="U2731" s="198">
        <v>-4.05092133940955</v>
      </c>
      <c r="V2731" s="109">
        <v>430.94907866059043</v>
      </c>
      <c r="W2731" s="110">
        <v>340833</v>
      </c>
      <c r="X2731" s="28">
        <v>45296</v>
      </c>
      <c r="Y2731" s="10" t="s">
        <v>60</v>
      </c>
      <c r="AB2731"/>
    </row>
    <row r="2732" spans="1:28" s="26" customFormat="1" ht="14.4">
      <c r="A2732" s="70">
        <v>2023</v>
      </c>
      <c r="B2732" s="71" t="s">
        <v>330</v>
      </c>
      <c r="C2732" s="70" t="s">
        <v>190</v>
      </c>
      <c r="D2732" s="70" t="s">
        <v>21</v>
      </c>
      <c r="E2732" s="72" t="s">
        <v>51</v>
      </c>
      <c r="F2732" s="73" t="s">
        <v>329</v>
      </c>
      <c r="G2732" s="70" t="s">
        <v>20</v>
      </c>
      <c r="H2732" s="108">
        <v>4336271</v>
      </c>
      <c r="I2732" s="108"/>
      <c r="J2732" s="108">
        <v>8678039</v>
      </c>
      <c r="K2732" s="108">
        <v>43673</v>
      </c>
      <c r="L2732" s="108">
        <v>14109262</v>
      </c>
      <c r="M2732" s="108">
        <v>9798656</v>
      </c>
      <c r="N2732" s="108"/>
      <c r="O2732" s="108">
        <v>5477532</v>
      </c>
      <c r="P2732" s="108">
        <v>1647516</v>
      </c>
      <c r="Q2732" s="108">
        <v>-5572476</v>
      </c>
      <c r="R2732" s="108">
        <v>21052386.315789476</v>
      </c>
      <c r="S2732" s="108">
        <v>15479910.315789474</v>
      </c>
      <c r="T2732" s="108">
        <v>878087</v>
      </c>
      <c r="U2732" s="201">
        <v>-85</v>
      </c>
      <c r="V2732" s="108">
        <v>147519.93996433524</v>
      </c>
      <c r="W2732" s="108">
        <v>717677</v>
      </c>
      <c r="X2732" s="28">
        <v>45365</v>
      </c>
      <c r="Y2732" s="10" t="s">
        <v>60</v>
      </c>
      <c r="AB2732"/>
    </row>
    <row r="2733" spans="1:28" s="26" customFormat="1" ht="14.4">
      <c r="A2733" s="137">
        <v>2023</v>
      </c>
      <c r="B2733" s="141" t="s">
        <v>328</v>
      </c>
      <c r="C2733" s="137" t="s">
        <v>190</v>
      </c>
      <c r="D2733" s="137" t="s">
        <v>21</v>
      </c>
      <c r="E2733" s="137" t="s">
        <v>327</v>
      </c>
      <c r="F2733" s="87" t="s">
        <v>326</v>
      </c>
      <c r="G2733" s="137" t="s">
        <v>20</v>
      </c>
      <c r="H2733" s="138">
        <v>14070380</v>
      </c>
      <c r="I2733" s="138">
        <v>-704968</v>
      </c>
      <c r="J2733" s="138">
        <v>7414254</v>
      </c>
      <c r="K2733" s="138">
        <v>177114</v>
      </c>
      <c r="L2733" s="138">
        <v>32261593</v>
      </c>
      <c r="M2733" s="138">
        <v>9187185</v>
      </c>
      <c r="N2733" s="138">
        <v>15451408</v>
      </c>
      <c r="O2733" s="138"/>
      <c r="P2733" s="138">
        <v>1726027</v>
      </c>
      <c r="Q2733" s="138">
        <v>-5435821</v>
      </c>
      <c r="R2733" s="138">
        <v>23568584</v>
      </c>
      <c r="S2733" s="138">
        <v>18132763</v>
      </c>
      <c r="T2733" s="138">
        <v>699653</v>
      </c>
      <c r="U2733" s="201">
        <v>1613928</v>
      </c>
      <c r="V2733" s="138">
        <v>1647399</v>
      </c>
      <c r="W2733" s="108">
        <v>-4521372</v>
      </c>
      <c r="X2733" s="164">
        <v>45275</v>
      </c>
      <c r="Y2733" s="132" t="s">
        <v>60</v>
      </c>
      <c r="AB2733"/>
    </row>
    <row r="2734" spans="1:28" s="26" customFormat="1" ht="14.4">
      <c r="A2734" s="95">
        <v>2023</v>
      </c>
      <c r="B2734" s="71" t="s">
        <v>2220</v>
      </c>
      <c r="C2734" s="95" t="s">
        <v>5582</v>
      </c>
      <c r="D2734" s="95" t="s">
        <v>21</v>
      </c>
      <c r="E2734" s="96" t="s">
        <v>68</v>
      </c>
      <c r="F2734" s="96" t="s">
        <v>5592</v>
      </c>
      <c r="G2734" s="95" t="s">
        <v>20</v>
      </c>
      <c r="H2734" s="109">
        <v>61589993</v>
      </c>
      <c r="I2734" s="110">
        <v>-7972496</v>
      </c>
      <c r="J2734" s="110">
        <v>27587243</v>
      </c>
      <c r="K2734" s="110">
        <v>12813947</v>
      </c>
      <c r="L2734" s="109">
        <v>70583125</v>
      </c>
      <c r="M2734" s="110">
        <v>41417124</v>
      </c>
      <c r="N2734" s="109"/>
      <c r="O2734" s="67">
        <v>59374208</v>
      </c>
      <c r="P2734" s="110">
        <v>2124165</v>
      </c>
      <c r="Q2734" s="109">
        <v>-18787734</v>
      </c>
      <c r="R2734" s="109">
        <v>80564897.084048048</v>
      </c>
      <c r="S2734" s="109">
        <v>61777163.084048048</v>
      </c>
      <c r="T2734" s="110">
        <v>2823609</v>
      </c>
      <c r="U2734" s="205">
        <v>1406516</v>
      </c>
      <c r="V2734" s="110">
        <v>2620241</v>
      </c>
      <c r="W2734" s="110">
        <v>72957527</v>
      </c>
      <c r="X2734" s="28">
        <v>45274</v>
      </c>
      <c r="Y2734" s="10" t="s">
        <v>60</v>
      </c>
      <c r="AB2734"/>
    </row>
    <row r="2735" spans="1:28" s="26" customFormat="1" ht="14.4">
      <c r="A2735" s="137">
        <v>2023</v>
      </c>
      <c r="B2735" s="141" t="s">
        <v>69</v>
      </c>
      <c r="C2735" s="137" t="s">
        <v>54</v>
      </c>
      <c r="D2735" s="137" t="s">
        <v>21</v>
      </c>
      <c r="E2735" s="76" t="s">
        <v>68</v>
      </c>
      <c r="F2735" s="87">
        <v>99095</v>
      </c>
      <c r="G2735" s="137" t="s">
        <v>20</v>
      </c>
      <c r="H2735" s="138">
        <v>6173204</v>
      </c>
      <c r="I2735" s="138"/>
      <c r="J2735" s="138">
        <v>16332838</v>
      </c>
      <c r="K2735" s="138">
        <v>15564757</v>
      </c>
      <c r="L2735" s="138">
        <v>15969420</v>
      </c>
      <c r="M2735" s="138">
        <v>15355100</v>
      </c>
      <c r="N2735" s="138">
        <v>7323175</v>
      </c>
      <c r="O2735" s="138"/>
      <c r="P2735" s="138">
        <v>1188980</v>
      </c>
      <c r="Q2735" s="138"/>
      <c r="R2735" s="138"/>
      <c r="S2735" s="138"/>
      <c r="T2735" s="138"/>
      <c r="U2735" s="201"/>
      <c r="V2735" s="138"/>
      <c r="W2735" s="108">
        <v>6200554</v>
      </c>
      <c r="X2735" s="164">
        <v>45345</v>
      </c>
      <c r="Y2735" s="132" t="s">
        <v>60</v>
      </c>
      <c r="AB2735"/>
    </row>
    <row r="2736" spans="1:28" s="26" customFormat="1" ht="14.4">
      <c r="A2736" s="70">
        <v>2023</v>
      </c>
      <c r="B2736" s="71" t="s">
        <v>325</v>
      </c>
      <c r="C2736" s="70" t="s">
        <v>190</v>
      </c>
      <c r="D2736" s="70" t="s">
        <v>21</v>
      </c>
      <c r="E2736" s="72" t="s">
        <v>149</v>
      </c>
      <c r="F2736" s="73" t="s">
        <v>324</v>
      </c>
      <c r="G2736" s="70" t="s">
        <v>20</v>
      </c>
      <c r="H2736" s="108">
        <v>40829025</v>
      </c>
      <c r="I2736" s="108">
        <v>-22924438</v>
      </c>
      <c r="J2736" s="108">
        <v>142849052</v>
      </c>
      <c r="K2736" s="108">
        <v>6941824</v>
      </c>
      <c r="L2736" s="108">
        <v>207658953</v>
      </c>
      <c r="M2736" s="108">
        <v>192776215</v>
      </c>
      <c r="N2736" s="108">
        <v>80495977</v>
      </c>
      <c r="O2736" s="108"/>
      <c r="P2736" s="108">
        <v>9587354</v>
      </c>
      <c r="Q2736" s="108">
        <v>-101684447</v>
      </c>
      <c r="R2736" s="108">
        <v>481069824</v>
      </c>
      <c r="S2736" s="108">
        <v>379385377</v>
      </c>
      <c r="T2736" s="108">
        <v>15172487</v>
      </c>
      <c r="U2736" s="201">
        <v>6926150</v>
      </c>
      <c r="V2736" s="108">
        <v>23738787</v>
      </c>
      <c r="W2736" s="108">
        <v>-12349345</v>
      </c>
      <c r="X2736" s="28">
        <v>45275</v>
      </c>
      <c r="Y2736" s="10" t="s">
        <v>60</v>
      </c>
      <c r="AB2736"/>
    </row>
    <row r="2737" spans="1:28" s="26" customFormat="1" ht="14.4">
      <c r="A2737" s="70">
        <v>2023</v>
      </c>
      <c r="B2737" s="71" t="s">
        <v>1640</v>
      </c>
      <c r="C2737" s="70" t="s">
        <v>55</v>
      </c>
      <c r="D2737" s="70" t="s">
        <v>21</v>
      </c>
      <c r="E2737" s="72" t="s">
        <v>149</v>
      </c>
      <c r="F2737" s="73" t="s">
        <v>57</v>
      </c>
      <c r="G2737" s="70" t="s">
        <v>20</v>
      </c>
      <c r="H2737" s="108">
        <v>194463000</v>
      </c>
      <c r="I2737" s="108">
        <v>-66461000</v>
      </c>
      <c r="J2737" s="108">
        <v>883406000</v>
      </c>
      <c r="K2737" s="108">
        <v>423428000</v>
      </c>
      <c r="L2737" s="108">
        <v>1171538000</v>
      </c>
      <c r="M2737" s="108">
        <v>844132000</v>
      </c>
      <c r="N2737" s="108">
        <v>749000</v>
      </c>
      <c r="O2737" s="67">
        <v>493113000</v>
      </c>
      <c r="P2737" s="108">
        <v>175046000</v>
      </c>
      <c r="Q2737" s="108">
        <v>-391306000</v>
      </c>
      <c r="R2737" s="108">
        <v>2059505263.1578953</v>
      </c>
      <c r="S2737" s="108">
        <v>1668199263.1578953</v>
      </c>
      <c r="T2737" s="108">
        <v>37014000</v>
      </c>
      <c r="U2737" s="201"/>
      <c r="V2737" s="108">
        <v>18353000</v>
      </c>
      <c r="W2737" s="108">
        <v>-227793000</v>
      </c>
      <c r="X2737" s="28">
        <v>45237</v>
      </c>
      <c r="Y2737" s="10" t="s">
        <v>60</v>
      </c>
      <c r="AB2737"/>
    </row>
    <row r="2738" spans="1:28" s="26" customFormat="1" ht="14.4">
      <c r="A2738" s="70">
        <v>2023</v>
      </c>
      <c r="B2738" s="70" t="s">
        <v>5749</v>
      </c>
      <c r="C2738" s="70" t="s">
        <v>190</v>
      </c>
      <c r="D2738" s="70" t="s">
        <v>21</v>
      </c>
      <c r="E2738" s="72" t="s">
        <v>149</v>
      </c>
      <c r="F2738" s="72" t="s">
        <v>322</v>
      </c>
      <c r="G2738" s="70" t="s">
        <v>20</v>
      </c>
      <c r="H2738" s="108">
        <v>37385340</v>
      </c>
      <c r="I2738" s="108">
        <v>-446172</v>
      </c>
      <c r="J2738" s="108">
        <v>180676947</v>
      </c>
      <c r="K2738" s="108">
        <v>37598380</v>
      </c>
      <c r="L2738" s="108">
        <v>330200509</v>
      </c>
      <c r="M2738" s="108">
        <v>188247768</v>
      </c>
      <c r="N2738" s="107"/>
      <c r="O2738" s="67">
        <v>72285659</v>
      </c>
      <c r="P2738" s="108">
        <v>21464984</v>
      </c>
      <c r="Q2738" s="108">
        <v>-136194861</v>
      </c>
      <c r="R2738" s="108">
        <v>540133437</v>
      </c>
      <c r="S2738" s="108">
        <v>403938576</v>
      </c>
      <c r="T2738" s="108">
        <v>24373521</v>
      </c>
      <c r="U2738" s="201">
        <v>28974203</v>
      </c>
      <c r="V2738" s="108">
        <v>42732202</v>
      </c>
      <c r="W2738" s="108">
        <v>-59132917</v>
      </c>
      <c r="X2738" s="28">
        <v>45377</v>
      </c>
      <c r="Y2738" s="10" t="s">
        <v>60</v>
      </c>
      <c r="AB2738"/>
    </row>
    <row r="2739" spans="1:28" s="26" customFormat="1" ht="14.4">
      <c r="A2739" s="137">
        <v>2023</v>
      </c>
      <c r="B2739" s="141" t="s">
        <v>323</v>
      </c>
      <c r="C2739" s="137" t="s">
        <v>190</v>
      </c>
      <c r="D2739" s="70" t="s">
        <v>21</v>
      </c>
      <c r="E2739" s="72" t="s">
        <v>253</v>
      </c>
      <c r="F2739" s="73" t="s">
        <v>322</v>
      </c>
      <c r="G2739" s="137" t="s">
        <v>20</v>
      </c>
      <c r="H2739" s="138">
        <v>15209117</v>
      </c>
      <c r="I2739" s="138">
        <v>-4960000</v>
      </c>
      <c r="J2739" s="138">
        <v>101559063</v>
      </c>
      <c r="K2739" s="138">
        <v>34730049</v>
      </c>
      <c r="L2739" s="138">
        <v>146908635</v>
      </c>
      <c r="M2739" s="138">
        <v>119544517</v>
      </c>
      <c r="N2739" s="138">
        <v>32590761</v>
      </c>
      <c r="O2739" s="138"/>
      <c r="P2739" s="138">
        <v>8647200</v>
      </c>
      <c r="Q2739" s="138">
        <v>-71603244</v>
      </c>
      <c r="R2739" s="138">
        <v>331269378</v>
      </c>
      <c r="S2739" s="138">
        <v>259666134</v>
      </c>
      <c r="T2739" s="138">
        <v>10913128</v>
      </c>
      <c r="U2739" s="201"/>
      <c r="V2739" s="138">
        <v>14572635</v>
      </c>
      <c r="W2739" s="108">
        <v>-68384840</v>
      </c>
      <c r="X2739" s="164">
        <v>45267</v>
      </c>
      <c r="Y2739" s="132" t="s">
        <v>60</v>
      </c>
      <c r="AB2739"/>
    </row>
    <row r="2740" spans="1:28" s="26" customFormat="1" ht="14.4">
      <c r="A2740" s="70">
        <v>2023</v>
      </c>
      <c r="B2740" s="71" t="s">
        <v>321</v>
      </c>
      <c r="C2740" s="70" t="s">
        <v>190</v>
      </c>
      <c r="D2740" s="70" t="s">
        <v>21</v>
      </c>
      <c r="E2740" s="72" t="s">
        <v>320</v>
      </c>
      <c r="F2740" s="73" t="s">
        <v>319</v>
      </c>
      <c r="G2740" s="70" t="s">
        <v>20</v>
      </c>
      <c r="H2740" s="108">
        <v>3656742</v>
      </c>
      <c r="I2740" s="108"/>
      <c r="J2740" s="108">
        <v>9110556</v>
      </c>
      <c r="K2740" s="108">
        <v>10987</v>
      </c>
      <c r="L2740" s="108">
        <v>11195097</v>
      </c>
      <c r="M2740" s="108">
        <v>10660987</v>
      </c>
      <c r="N2740" s="108">
        <v>4159532</v>
      </c>
      <c r="O2740" s="67">
        <v>2056984</v>
      </c>
      <c r="P2740" s="108">
        <v>1057215</v>
      </c>
      <c r="Q2740" s="108">
        <v>-5288716</v>
      </c>
      <c r="R2740" s="108">
        <v>22255016.978723407</v>
      </c>
      <c r="S2740" s="108">
        <v>16966300.978723407</v>
      </c>
      <c r="T2740" s="108">
        <v>787953</v>
      </c>
      <c r="U2740" s="201"/>
      <c r="V2740" s="108"/>
      <c r="W2740" s="108">
        <v>-654616</v>
      </c>
      <c r="X2740" s="28">
        <v>45273</v>
      </c>
      <c r="Y2740" s="10" t="s">
        <v>60</v>
      </c>
      <c r="AB2740"/>
    </row>
    <row r="2741" spans="1:28" s="26" customFormat="1" ht="14.4">
      <c r="A2741" s="137">
        <v>2023</v>
      </c>
      <c r="B2741" s="141" t="s">
        <v>318</v>
      </c>
      <c r="C2741" s="137" t="s">
        <v>190</v>
      </c>
      <c r="D2741" s="137" t="s">
        <v>21</v>
      </c>
      <c r="E2741" s="137" t="s">
        <v>317</v>
      </c>
      <c r="F2741" s="87" t="s">
        <v>316</v>
      </c>
      <c r="G2741" s="137" t="s">
        <v>20</v>
      </c>
      <c r="H2741" s="138">
        <v>10169141</v>
      </c>
      <c r="I2741" s="138"/>
      <c r="J2741" s="138">
        <v>17646583</v>
      </c>
      <c r="K2741" s="138">
        <v>941776</v>
      </c>
      <c r="L2741" s="138">
        <v>22744326</v>
      </c>
      <c r="M2741" s="138">
        <v>21624597</v>
      </c>
      <c r="N2741" s="138"/>
      <c r="O2741" s="138">
        <v>13180614</v>
      </c>
      <c r="P2741" s="138">
        <v>592320</v>
      </c>
      <c r="Q2741" s="138">
        <v>-14930803</v>
      </c>
      <c r="R2741" s="138">
        <v>56735335.525160424</v>
      </c>
      <c r="S2741" s="138">
        <v>41804532.525160424</v>
      </c>
      <c r="T2741" s="138">
        <v>1964160</v>
      </c>
      <c r="U2741" s="201">
        <v>1410885</v>
      </c>
      <c r="V2741" s="138">
        <v>2267479</v>
      </c>
      <c r="W2741" s="108">
        <v>-825535</v>
      </c>
      <c r="X2741" s="164">
        <v>45338</v>
      </c>
      <c r="Y2741" s="132" t="s">
        <v>115</v>
      </c>
      <c r="AB2741"/>
    </row>
    <row r="2742" spans="1:28" s="26" customFormat="1" ht="14.4">
      <c r="A2742" s="70">
        <v>2023</v>
      </c>
      <c r="B2742" s="71" t="s">
        <v>315</v>
      </c>
      <c r="C2742" s="70" t="s">
        <v>190</v>
      </c>
      <c r="D2742" s="70" t="s">
        <v>21</v>
      </c>
      <c r="E2742" s="72" t="s">
        <v>32</v>
      </c>
      <c r="F2742" s="73" t="s">
        <v>314</v>
      </c>
      <c r="G2742" s="70" t="s">
        <v>20</v>
      </c>
      <c r="H2742" s="108">
        <v>61063008</v>
      </c>
      <c r="I2742" s="108">
        <v>-1000000</v>
      </c>
      <c r="J2742" s="108">
        <v>228041065</v>
      </c>
      <c r="K2742" s="108">
        <v>99808110</v>
      </c>
      <c r="L2742" s="108">
        <v>289681112</v>
      </c>
      <c r="M2742" s="108">
        <v>260515419</v>
      </c>
      <c r="N2742" s="108"/>
      <c r="O2742" s="108">
        <v>118306056</v>
      </c>
      <c r="P2742" s="108">
        <v>23539360</v>
      </c>
      <c r="Q2742" s="108">
        <v>-167506286</v>
      </c>
      <c r="R2742" s="108">
        <v>747911062.98245621</v>
      </c>
      <c r="S2742" s="108">
        <v>580404776.98245621</v>
      </c>
      <c r="T2742" s="108">
        <v>28279634</v>
      </c>
      <c r="U2742" s="201">
        <v>-6508.0146621755503</v>
      </c>
      <c r="V2742" s="108">
        <v>20027423.985337824</v>
      </c>
      <c r="W2742" s="108">
        <v>-73442315</v>
      </c>
      <c r="X2742" s="28">
        <v>45272</v>
      </c>
      <c r="Y2742" s="10" t="s">
        <v>60</v>
      </c>
      <c r="AB2742"/>
    </row>
    <row r="2743" spans="1:28" s="26" customFormat="1" ht="14.4">
      <c r="A2743" s="137">
        <v>2023</v>
      </c>
      <c r="B2743" s="137" t="s">
        <v>1707</v>
      </c>
      <c r="C2743" s="137" t="s">
        <v>53</v>
      </c>
      <c r="D2743" s="137" t="s">
        <v>21</v>
      </c>
      <c r="E2743" s="76" t="s">
        <v>134</v>
      </c>
      <c r="F2743" s="87">
        <v>80854</v>
      </c>
      <c r="G2743" s="137" t="s">
        <v>20</v>
      </c>
      <c r="H2743" s="138">
        <v>139772869</v>
      </c>
      <c r="I2743" s="138">
        <v>-6450000</v>
      </c>
      <c r="J2743" s="138">
        <v>90674177</v>
      </c>
      <c r="K2743" s="138">
        <v>46515665</v>
      </c>
      <c r="L2743" s="138">
        <v>145163416</v>
      </c>
      <c r="M2743" s="138">
        <v>98695619</v>
      </c>
      <c r="N2743" s="138"/>
      <c r="O2743" s="138">
        <v>176050963</v>
      </c>
      <c r="P2743" s="138">
        <v>17214970</v>
      </c>
      <c r="Q2743" s="138">
        <v>-80990289</v>
      </c>
      <c r="R2743" s="138">
        <v>343301159.19901919</v>
      </c>
      <c r="S2743" s="138">
        <v>262310870.19901919</v>
      </c>
      <c r="T2743" s="138">
        <v>10062528</v>
      </c>
      <c r="U2743" s="201">
        <v>3434117</v>
      </c>
      <c r="V2743" s="138">
        <v>16780571</v>
      </c>
      <c r="W2743" s="108">
        <v>188209049</v>
      </c>
      <c r="X2743" s="164">
        <v>45275</v>
      </c>
      <c r="Y2743" s="132" t="s">
        <v>60</v>
      </c>
      <c r="AB2743"/>
    </row>
    <row r="2744" spans="1:28" s="26" customFormat="1" ht="14.4">
      <c r="A2744" s="137">
        <v>2023</v>
      </c>
      <c r="B2744" s="141" t="s">
        <v>313</v>
      </c>
      <c r="C2744" s="137" t="s">
        <v>190</v>
      </c>
      <c r="D2744" s="137" t="s">
        <v>21</v>
      </c>
      <c r="E2744" s="137" t="s">
        <v>134</v>
      </c>
      <c r="F2744" s="87" t="s">
        <v>312</v>
      </c>
      <c r="G2744" s="137" t="s">
        <v>20</v>
      </c>
      <c r="H2744" s="138">
        <v>133768988</v>
      </c>
      <c r="I2744" s="138">
        <v>-6090422</v>
      </c>
      <c r="J2744" s="138">
        <v>333949634</v>
      </c>
      <c r="K2744" s="138">
        <v>171164421</v>
      </c>
      <c r="L2744" s="138">
        <v>419437007</v>
      </c>
      <c r="M2744" s="138">
        <v>387898918</v>
      </c>
      <c r="N2744" s="138"/>
      <c r="O2744" s="138">
        <v>216576328</v>
      </c>
      <c r="P2744" s="138">
        <v>36500962</v>
      </c>
      <c r="Q2744" s="138">
        <v>-242005913</v>
      </c>
      <c r="R2744" s="138">
        <v>1082831476.666667</v>
      </c>
      <c r="S2744" s="138">
        <v>840825563.66666687</v>
      </c>
      <c r="T2744" s="138">
        <v>41258699</v>
      </c>
      <c r="U2744" s="201">
        <v>-9480.8321775312052</v>
      </c>
      <c r="V2744" s="138">
        <v>31475172.167822469</v>
      </c>
      <c r="W2744" s="108">
        <v>-16499595</v>
      </c>
      <c r="X2744" s="164">
        <v>45345</v>
      </c>
      <c r="Y2744" s="132" t="s">
        <v>60</v>
      </c>
      <c r="AB2744"/>
    </row>
    <row r="2745" spans="1:28" s="26" customFormat="1" ht="14.4">
      <c r="A2745" s="137">
        <v>2023</v>
      </c>
      <c r="B2745" s="137" t="s">
        <v>1706</v>
      </c>
      <c r="C2745" s="137" t="s">
        <v>53</v>
      </c>
      <c r="D2745" s="137" t="s">
        <v>21</v>
      </c>
      <c r="E2745" s="76" t="s">
        <v>118</v>
      </c>
      <c r="F2745" s="87">
        <v>80994</v>
      </c>
      <c r="G2745" s="137" t="s">
        <v>20</v>
      </c>
      <c r="H2745" s="138">
        <v>11109783</v>
      </c>
      <c r="I2745" s="138">
        <v>-4444911</v>
      </c>
      <c r="J2745" s="138">
        <v>11564722</v>
      </c>
      <c r="K2745" s="138">
        <v>1588749</v>
      </c>
      <c r="L2745" s="138">
        <v>24267270</v>
      </c>
      <c r="M2745" s="138">
        <v>13750116</v>
      </c>
      <c r="N2745" s="139"/>
      <c r="O2745" s="142">
        <v>9739176</v>
      </c>
      <c r="P2745" s="138">
        <v>418780</v>
      </c>
      <c r="Q2745" s="138">
        <v>-1881330</v>
      </c>
      <c r="R2745" s="138">
        <v>24046583</v>
      </c>
      <c r="S2745" s="138">
        <v>22165253</v>
      </c>
      <c r="T2745" s="138">
        <v>376725</v>
      </c>
      <c r="U2745" s="201">
        <v>2382786</v>
      </c>
      <c r="V2745" s="138">
        <v>2364929</v>
      </c>
      <c r="W2745" s="108">
        <v>15464488</v>
      </c>
      <c r="X2745" s="164">
        <v>45268</v>
      </c>
      <c r="Y2745" s="132" t="s">
        <v>60</v>
      </c>
      <c r="AB2745"/>
    </row>
    <row r="2746" spans="1:28" s="26" customFormat="1" ht="14.4">
      <c r="A2746" s="70">
        <v>2023</v>
      </c>
      <c r="B2746" s="71" t="s">
        <v>5352</v>
      </c>
      <c r="C2746" s="70" t="s">
        <v>190</v>
      </c>
      <c r="D2746" s="70" t="s">
        <v>21</v>
      </c>
      <c r="E2746" s="88" t="s">
        <v>84</v>
      </c>
      <c r="F2746" s="88" t="s">
        <v>5601</v>
      </c>
      <c r="G2746" s="70" t="s">
        <v>20</v>
      </c>
      <c r="H2746" s="108">
        <v>5023861</v>
      </c>
      <c r="I2746" s="108">
        <v>-240403</v>
      </c>
      <c r="J2746" s="108">
        <v>12589981</v>
      </c>
      <c r="K2746" s="108">
        <v>4710470</v>
      </c>
      <c r="L2746" s="108">
        <v>16923189</v>
      </c>
      <c r="M2746" s="108">
        <v>13602526</v>
      </c>
      <c r="N2746" s="67"/>
      <c r="O2746" s="67">
        <v>6843597</v>
      </c>
      <c r="P2746" s="108">
        <v>1797661</v>
      </c>
      <c r="Q2746" s="108">
        <v>-12102372</v>
      </c>
      <c r="R2746" s="108">
        <v>50826769</v>
      </c>
      <c r="S2746" s="108">
        <v>38724397</v>
      </c>
      <c r="T2746" s="108">
        <v>1623044</v>
      </c>
      <c r="U2746" s="201"/>
      <c r="V2746" s="108">
        <v>64306</v>
      </c>
      <c r="W2746" s="108">
        <v>-5346029</v>
      </c>
      <c r="X2746" s="28">
        <v>45351</v>
      </c>
      <c r="Y2746" s="10" t="s">
        <v>60</v>
      </c>
      <c r="AB2746"/>
    </row>
    <row r="2747" spans="1:28" s="26" customFormat="1" ht="14.4">
      <c r="A2747" s="143">
        <v>2023</v>
      </c>
      <c r="B2747" s="152" t="s">
        <v>311</v>
      </c>
      <c r="C2747" s="143" t="s">
        <v>190</v>
      </c>
      <c r="D2747" s="143" t="s">
        <v>21</v>
      </c>
      <c r="E2747" s="143" t="s">
        <v>68</v>
      </c>
      <c r="F2747" s="144" t="s">
        <v>310</v>
      </c>
      <c r="G2747" s="143" t="s">
        <v>20</v>
      </c>
      <c r="H2747" s="153">
        <v>2630102</v>
      </c>
      <c r="I2747" s="153">
        <v>-135123</v>
      </c>
      <c r="J2747" s="153">
        <v>3065101</v>
      </c>
      <c r="K2747" s="145">
        <v>0</v>
      </c>
      <c r="L2747" s="145">
        <v>3026247</v>
      </c>
      <c r="M2747" s="153">
        <v>2918803</v>
      </c>
      <c r="N2747" s="153">
        <v>1002431</v>
      </c>
      <c r="O2747" s="153">
        <v>2431895</v>
      </c>
      <c r="P2747" s="153">
        <v>794184</v>
      </c>
      <c r="Q2747" s="145">
        <v>-2650867</v>
      </c>
      <c r="R2747" s="145">
        <v>10262097.368421052</v>
      </c>
      <c r="S2747" s="145">
        <v>7611230.3684210526</v>
      </c>
      <c r="T2747" s="145">
        <v>287441</v>
      </c>
      <c r="U2747" s="198"/>
      <c r="V2747" s="145"/>
      <c r="W2747" s="110">
        <v>1206770</v>
      </c>
      <c r="X2747" s="164">
        <v>45274</v>
      </c>
      <c r="Y2747" s="132" t="s">
        <v>60</v>
      </c>
      <c r="AB2747"/>
    </row>
    <row r="2748" spans="1:28" s="26" customFormat="1" ht="14.4">
      <c r="A2748" s="137">
        <v>2023</v>
      </c>
      <c r="B2748" s="141" t="s">
        <v>309</v>
      </c>
      <c r="C2748" s="137" t="s">
        <v>190</v>
      </c>
      <c r="D2748" s="137" t="s">
        <v>21</v>
      </c>
      <c r="E2748" s="137" t="s">
        <v>76</v>
      </c>
      <c r="F2748" s="87" t="s">
        <v>308</v>
      </c>
      <c r="G2748" s="137" t="s">
        <v>20</v>
      </c>
      <c r="H2748" s="138">
        <v>78083894</v>
      </c>
      <c r="I2748" s="138">
        <v>-52028019</v>
      </c>
      <c r="J2748" s="138">
        <v>471319839</v>
      </c>
      <c r="K2748" s="138">
        <v>421815576</v>
      </c>
      <c r="L2748" s="138">
        <v>687389949</v>
      </c>
      <c r="M2748" s="138">
        <v>593077476</v>
      </c>
      <c r="N2748" s="142">
        <v>234924537</v>
      </c>
      <c r="O2748" s="138"/>
      <c r="P2748" s="138">
        <v>92307145</v>
      </c>
      <c r="Q2748" s="138">
        <v>-299805830</v>
      </c>
      <c r="R2748" s="138">
        <v>1327307739.2219682</v>
      </c>
      <c r="S2748" s="138">
        <v>1027501909.2219681</v>
      </c>
      <c r="T2748" s="138">
        <v>47412395</v>
      </c>
      <c r="U2748" s="201"/>
      <c r="V2748" s="138">
        <v>45900987</v>
      </c>
      <c r="W2748" s="108">
        <v>-153250395</v>
      </c>
      <c r="X2748" s="166">
        <v>45262</v>
      </c>
      <c r="Y2748" s="132" t="s">
        <v>60</v>
      </c>
      <c r="AB2748"/>
    </row>
    <row r="2749" spans="1:28" s="26" customFormat="1" ht="14.4">
      <c r="A2749" s="95">
        <v>2023</v>
      </c>
      <c r="B2749" s="95" t="s">
        <v>5353</v>
      </c>
      <c r="C2749" s="95" t="s">
        <v>190</v>
      </c>
      <c r="D2749" s="95" t="s">
        <v>21</v>
      </c>
      <c r="E2749" s="96" t="s">
        <v>84</v>
      </c>
      <c r="F2749" s="96" t="s">
        <v>5727</v>
      </c>
      <c r="G2749" s="95" t="s">
        <v>20</v>
      </c>
      <c r="H2749" s="110">
        <v>1905301</v>
      </c>
      <c r="I2749" s="110">
        <v>-275000</v>
      </c>
      <c r="J2749" s="110">
        <v>2250526</v>
      </c>
      <c r="K2749" s="110">
        <v>4155</v>
      </c>
      <c r="L2749" s="110">
        <v>2857883</v>
      </c>
      <c r="M2749" s="110">
        <v>2956889</v>
      </c>
      <c r="N2749" s="107"/>
      <c r="O2749" s="67">
        <v>2428180</v>
      </c>
      <c r="P2749" s="110">
        <v>377215</v>
      </c>
      <c r="Q2749" s="110">
        <v>-1439047</v>
      </c>
      <c r="R2749" s="110">
        <v>6442905.9461744409</v>
      </c>
      <c r="S2749" s="110">
        <v>5003858.9461744409</v>
      </c>
      <c r="T2749" s="110">
        <v>186467</v>
      </c>
      <c r="U2749" s="198"/>
      <c r="V2749" s="109"/>
      <c r="W2749" s="110">
        <v>674662</v>
      </c>
      <c r="X2749" s="48">
        <v>45322</v>
      </c>
      <c r="Y2749" s="10" t="s">
        <v>60</v>
      </c>
      <c r="AB2749"/>
    </row>
    <row r="2750" spans="1:28" s="26" customFormat="1" ht="14.4">
      <c r="A2750" s="70">
        <v>2023</v>
      </c>
      <c r="B2750" s="170" t="s">
        <v>1705</v>
      </c>
      <c r="C2750" s="70" t="s">
        <v>53</v>
      </c>
      <c r="D2750" s="70" t="s">
        <v>21</v>
      </c>
      <c r="E2750" s="78" t="s">
        <v>220</v>
      </c>
      <c r="F2750" s="73">
        <v>81134</v>
      </c>
      <c r="G2750" s="70" t="s">
        <v>20</v>
      </c>
      <c r="H2750" s="108">
        <v>7646712</v>
      </c>
      <c r="I2750" s="108">
        <v>-3766535</v>
      </c>
      <c r="J2750" s="108">
        <v>28881026</v>
      </c>
      <c r="K2750" s="108">
        <v>169910101</v>
      </c>
      <c r="L2750" s="108">
        <v>85175357</v>
      </c>
      <c r="M2750" s="108">
        <v>30874608</v>
      </c>
      <c r="N2750" s="107"/>
      <c r="O2750" s="67">
        <v>733910</v>
      </c>
      <c r="P2750" s="108">
        <v>1318226</v>
      </c>
      <c r="Q2750" s="108">
        <v>-16404846</v>
      </c>
      <c r="R2750" s="108">
        <v>186943316.69908023</v>
      </c>
      <c r="S2750" s="108">
        <v>170538470.69908023</v>
      </c>
      <c r="T2750" s="108">
        <v>3090355</v>
      </c>
      <c r="U2750" s="201"/>
      <c r="V2750" s="108"/>
      <c r="W2750" s="108">
        <v>-39343088</v>
      </c>
      <c r="X2750" s="48">
        <v>45350</v>
      </c>
      <c r="Y2750" s="10" t="s">
        <v>60</v>
      </c>
      <c r="AB2750"/>
    </row>
    <row r="2751" spans="1:28" s="26" customFormat="1" ht="14.4">
      <c r="A2751" s="137">
        <v>2023</v>
      </c>
      <c r="B2751" s="141" t="s">
        <v>307</v>
      </c>
      <c r="C2751" s="137" t="s">
        <v>190</v>
      </c>
      <c r="D2751" s="137" t="s">
        <v>21</v>
      </c>
      <c r="E2751" s="137" t="s">
        <v>220</v>
      </c>
      <c r="F2751" s="87" t="s">
        <v>306</v>
      </c>
      <c r="G2751" s="137" t="s">
        <v>20</v>
      </c>
      <c r="H2751" s="138">
        <v>13201545</v>
      </c>
      <c r="I2751" s="138">
        <v>-56893</v>
      </c>
      <c r="J2751" s="138">
        <v>110534154</v>
      </c>
      <c r="K2751" s="138">
        <v>120402180</v>
      </c>
      <c r="L2751" s="138">
        <v>134517504</v>
      </c>
      <c r="M2751" s="138">
        <v>122246223</v>
      </c>
      <c r="N2751" s="138"/>
      <c r="O2751" s="142">
        <v>36661782</v>
      </c>
      <c r="P2751" s="138">
        <v>17416744</v>
      </c>
      <c r="Q2751" s="138">
        <v>-76451161</v>
      </c>
      <c r="R2751" s="138">
        <v>324303843.68421054</v>
      </c>
      <c r="S2751" s="138">
        <v>247852682.68421054</v>
      </c>
      <c r="T2751" s="138">
        <v>12336208</v>
      </c>
      <c r="U2751" s="201">
        <v>-2384.9869229245096</v>
      </c>
      <c r="V2751" s="138">
        <v>10634308.013077075</v>
      </c>
      <c r="W2751" s="108">
        <v>-98132995</v>
      </c>
      <c r="X2751" s="166">
        <v>45275</v>
      </c>
      <c r="Y2751" s="132" t="s">
        <v>60</v>
      </c>
      <c r="AB2751"/>
    </row>
    <row r="2752" spans="1:28" s="26" customFormat="1" ht="14.4">
      <c r="A2752" s="95">
        <v>2023</v>
      </c>
      <c r="B2752" s="86" t="s">
        <v>305</v>
      </c>
      <c r="C2752" s="95" t="s">
        <v>190</v>
      </c>
      <c r="D2752" s="95" t="s">
        <v>21</v>
      </c>
      <c r="E2752" s="96" t="s">
        <v>68</v>
      </c>
      <c r="F2752" s="99" t="s">
        <v>304</v>
      </c>
      <c r="G2752" s="95" t="s">
        <v>20</v>
      </c>
      <c r="H2752" s="109">
        <v>3728513</v>
      </c>
      <c r="I2752" s="109">
        <v>-43701</v>
      </c>
      <c r="J2752" s="109">
        <v>9299040</v>
      </c>
      <c r="K2752" s="109">
        <v>8999</v>
      </c>
      <c r="L2752" s="109">
        <v>11865680</v>
      </c>
      <c r="M2752" s="109">
        <v>11091060</v>
      </c>
      <c r="N2752" s="109">
        <v>6670756</v>
      </c>
      <c r="O2752" s="109"/>
      <c r="P2752" s="109">
        <v>2045754</v>
      </c>
      <c r="Q2752" s="109">
        <v>-7936421</v>
      </c>
      <c r="R2752" s="109">
        <v>34740788</v>
      </c>
      <c r="S2752" s="109">
        <v>26804367</v>
      </c>
      <c r="T2752" s="109">
        <v>1196866</v>
      </c>
      <c r="U2752" s="198"/>
      <c r="V2752" s="109"/>
      <c r="W2752" s="169">
        <v>-1914908</v>
      </c>
      <c r="X2752" s="48">
        <v>45303</v>
      </c>
      <c r="Y2752" s="10" t="s">
        <v>60</v>
      </c>
      <c r="AB2752"/>
    </row>
    <row r="2753" spans="1:28" s="26" customFormat="1" ht="14.4">
      <c r="A2753" s="70">
        <v>2023</v>
      </c>
      <c r="B2753" s="71" t="s">
        <v>303</v>
      </c>
      <c r="C2753" s="70" t="s">
        <v>190</v>
      </c>
      <c r="D2753" s="70" t="s">
        <v>21</v>
      </c>
      <c r="E2753" s="78" t="s">
        <v>98</v>
      </c>
      <c r="F2753" s="73" t="s">
        <v>302</v>
      </c>
      <c r="G2753" s="70" t="s">
        <v>20</v>
      </c>
      <c r="H2753" s="108">
        <v>3285292</v>
      </c>
      <c r="I2753" s="108">
        <v>-28893</v>
      </c>
      <c r="J2753" s="108">
        <v>81139974</v>
      </c>
      <c r="K2753" s="108">
        <v>211523981</v>
      </c>
      <c r="L2753" s="108">
        <v>108826078</v>
      </c>
      <c r="M2753" s="108">
        <v>78623066</v>
      </c>
      <c r="N2753" s="67"/>
      <c r="O2753" s="67">
        <v>8301876</v>
      </c>
      <c r="P2753" s="108">
        <v>4506751</v>
      </c>
      <c r="Q2753" s="108">
        <v>-63375817</v>
      </c>
      <c r="R2753" s="108">
        <v>287626226.35933816</v>
      </c>
      <c r="S2753" s="108">
        <v>224250409.35933813</v>
      </c>
      <c r="T2753" s="108">
        <v>9447443</v>
      </c>
      <c r="U2753" s="201"/>
      <c r="V2753" s="108">
        <v>10359445</v>
      </c>
      <c r="W2753" s="108">
        <v>-99877038</v>
      </c>
      <c r="X2753" s="48">
        <v>45272</v>
      </c>
      <c r="Y2753" s="10" t="s">
        <v>60</v>
      </c>
      <c r="AB2753"/>
    </row>
    <row r="2754" spans="1:28" s="26" customFormat="1" ht="14.4">
      <c r="A2754" s="70">
        <v>2023</v>
      </c>
      <c r="B2754" s="70" t="s">
        <v>1704</v>
      </c>
      <c r="C2754" s="70" t="s">
        <v>53</v>
      </c>
      <c r="D2754" s="70" t="s">
        <v>21</v>
      </c>
      <c r="E2754" s="78" t="s">
        <v>118</v>
      </c>
      <c r="F2754" s="73">
        <v>81344</v>
      </c>
      <c r="G2754" s="70" t="s">
        <v>20</v>
      </c>
      <c r="H2754" s="108">
        <v>5614281</v>
      </c>
      <c r="I2754" s="108">
        <v>-2620802</v>
      </c>
      <c r="J2754" s="108">
        <v>44174912</v>
      </c>
      <c r="K2754" s="108">
        <v>56623274</v>
      </c>
      <c r="L2754" s="108">
        <v>137228704</v>
      </c>
      <c r="M2754" s="108">
        <v>53152171</v>
      </c>
      <c r="N2754" s="67">
        <v>5078597</v>
      </c>
      <c r="O2754" s="67">
        <v>22095628</v>
      </c>
      <c r="P2754" s="108">
        <v>24080492</v>
      </c>
      <c r="Q2754" s="108">
        <v>-91026855</v>
      </c>
      <c r="R2754" s="108">
        <v>387228381</v>
      </c>
      <c r="S2754" s="108">
        <v>296201526</v>
      </c>
      <c r="T2754" s="108">
        <v>9364059</v>
      </c>
      <c r="U2754" s="201">
        <v>1656027</v>
      </c>
      <c r="V2754" s="108">
        <v>10845591</v>
      </c>
      <c r="W2754" s="108">
        <v>-50852573</v>
      </c>
      <c r="X2754" s="48">
        <v>45264</v>
      </c>
      <c r="Y2754" s="10" t="s">
        <v>60</v>
      </c>
      <c r="AB2754"/>
    </row>
    <row r="2755" spans="1:28" s="26" customFormat="1" ht="14.4">
      <c r="A2755" s="70">
        <v>2023</v>
      </c>
      <c r="B2755" s="71" t="s">
        <v>301</v>
      </c>
      <c r="C2755" s="70" t="s">
        <v>190</v>
      </c>
      <c r="D2755" s="70" t="s">
        <v>21</v>
      </c>
      <c r="E2755" s="72" t="s">
        <v>118</v>
      </c>
      <c r="F2755" s="73" t="s">
        <v>300</v>
      </c>
      <c r="G2755" s="70" t="s">
        <v>20</v>
      </c>
      <c r="H2755" s="108">
        <v>23397113</v>
      </c>
      <c r="I2755" s="108">
        <v>-4850</v>
      </c>
      <c r="J2755" s="108">
        <v>164566513</v>
      </c>
      <c r="K2755" s="108">
        <v>136945309</v>
      </c>
      <c r="L2755" s="108">
        <v>206570062</v>
      </c>
      <c r="M2755" s="108">
        <v>191241709</v>
      </c>
      <c r="N2755" s="108"/>
      <c r="O2755" s="67">
        <v>54151146</v>
      </c>
      <c r="P2755" s="108">
        <v>20292206</v>
      </c>
      <c r="Q2755" s="108">
        <v>-107426187</v>
      </c>
      <c r="R2755" s="108">
        <v>486977603.50877202</v>
      </c>
      <c r="S2755" s="108">
        <v>379551416.50877202</v>
      </c>
      <c r="T2755" s="108">
        <v>17057058</v>
      </c>
      <c r="U2755" s="201">
        <v>-4425.1705963938975</v>
      </c>
      <c r="V2755" s="108">
        <v>33027579.829403605</v>
      </c>
      <c r="W2755" s="108">
        <v>-143515387</v>
      </c>
      <c r="X2755" s="48">
        <v>45317</v>
      </c>
      <c r="Y2755" s="10" t="s">
        <v>60</v>
      </c>
      <c r="AB2755"/>
    </row>
    <row r="2756" spans="1:28" s="26" customFormat="1" ht="14.4">
      <c r="A2756" s="137">
        <v>2023</v>
      </c>
      <c r="B2756" s="141" t="s">
        <v>299</v>
      </c>
      <c r="C2756" s="137" t="s">
        <v>190</v>
      </c>
      <c r="D2756" s="137" t="s">
        <v>21</v>
      </c>
      <c r="E2756" s="137" t="s">
        <v>147</v>
      </c>
      <c r="F2756" s="87" t="s">
        <v>298</v>
      </c>
      <c r="G2756" s="137" t="s">
        <v>20</v>
      </c>
      <c r="H2756" s="138">
        <v>3598771</v>
      </c>
      <c r="I2756" s="138"/>
      <c r="J2756" s="138">
        <v>18885111</v>
      </c>
      <c r="K2756" s="138">
        <v>27442117</v>
      </c>
      <c r="L2756" s="138">
        <v>25639725</v>
      </c>
      <c r="M2756" s="138">
        <v>23011519</v>
      </c>
      <c r="N2756" s="142"/>
      <c r="O2756" s="142">
        <v>7322579</v>
      </c>
      <c r="P2756" s="138">
        <v>1176345</v>
      </c>
      <c r="Q2756" s="138">
        <v>-10403415</v>
      </c>
      <c r="R2756" s="138">
        <v>44525455</v>
      </c>
      <c r="S2756" s="138">
        <v>34122040</v>
      </c>
      <c r="T2756" s="138">
        <v>1930346</v>
      </c>
      <c r="U2756" s="201"/>
      <c r="V2756" s="138">
        <v>992335</v>
      </c>
      <c r="W2756" s="108">
        <v>-4527854</v>
      </c>
      <c r="X2756" s="166">
        <v>45274</v>
      </c>
      <c r="Y2756" s="132" t="s">
        <v>115</v>
      </c>
      <c r="AB2756"/>
    </row>
    <row r="2757" spans="1:28" s="26" customFormat="1" ht="14.4">
      <c r="A2757" s="82">
        <v>2023</v>
      </c>
      <c r="B2757" s="70" t="s">
        <v>1703</v>
      </c>
      <c r="C2757" s="70" t="s">
        <v>53</v>
      </c>
      <c r="D2757" s="70" t="s">
        <v>21</v>
      </c>
      <c r="E2757" s="78" t="s">
        <v>90</v>
      </c>
      <c r="F2757" s="72">
        <v>81554</v>
      </c>
      <c r="G2757" s="70" t="s">
        <v>20</v>
      </c>
      <c r="H2757" s="112">
        <v>81275250</v>
      </c>
      <c r="I2757" s="112">
        <v>-10488473</v>
      </c>
      <c r="J2757" s="112">
        <v>125738111</v>
      </c>
      <c r="K2757" s="112">
        <v>101803559</v>
      </c>
      <c r="L2757" s="112">
        <v>325580834</v>
      </c>
      <c r="M2757" s="112">
        <v>131063942</v>
      </c>
      <c r="N2757" s="107"/>
      <c r="O2757" s="112">
        <v>77866693</v>
      </c>
      <c r="P2757" s="112">
        <v>11897706</v>
      </c>
      <c r="Q2757" s="112">
        <v>-277091900</v>
      </c>
      <c r="R2757" s="112">
        <v>773536579</v>
      </c>
      <c r="S2757" s="112">
        <v>496444679</v>
      </c>
      <c r="T2757" s="112">
        <v>31644251</v>
      </c>
      <c r="U2757" s="204">
        <v>54417896</v>
      </c>
      <c r="V2757" s="112">
        <v>122519670</v>
      </c>
      <c r="W2757" s="112">
        <v>-110432517</v>
      </c>
      <c r="X2757" s="48">
        <v>45268</v>
      </c>
      <c r="Y2757" s="10" t="s">
        <v>60</v>
      </c>
      <c r="AB2757"/>
    </row>
    <row r="2758" spans="1:28" s="26" customFormat="1" ht="14.4">
      <c r="A2758" s="70">
        <v>2023</v>
      </c>
      <c r="B2758" s="71" t="s">
        <v>297</v>
      </c>
      <c r="C2758" s="70" t="s">
        <v>190</v>
      </c>
      <c r="D2758" s="70" t="s">
        <v>21</v>
      </c>
      <c r="E2758" s="72" t="s">
        <v>90</v>
      </c>
      <c r="F2758" s="73" t="s">
        <v>296</v>
      </c>
      <c r="G2758" s="70" t="s">
        <v>20</v>
      </c>
      <c r="H2758" s="108">
        <v>29304957</v>
      </c>
      <c r="I2758" s="108">
        <v>-1109716</v>
      </c>
      <c r="J2758" s="108">
        <v>156760751</v>
      </c>
      <c r="K2758" s="108">
        <v>251757839</v>
      </c>
      <c r="L2758" s="108">
        <v>237599575</v>
      </c>
      <c r="M2758" s="108">
        <v>181256703</v>
      </c>
      <c r="N2758" s="67">
        <v>62753156</v>
      </c>
      <c r="O2758" s="108"/>
      <c r="P2758" s="108">
        <v>18394943</v>
      </c>
      <c r="Q2758" s="108">
        <v>-127495338</v>
      </c>
      <c r="R2758" s="108">
        <v>558205591.50050664</v>
      </c>
      <c r="S2758" s="108">
        <v>430710253.5005067</v>
      </c>
      <c r="T2758" s="108">
        <v>16860522</v>
      </c>
      <c r="U2758" s="201">
        <v>17980670</v>
      </c>
      <c r="V2758" s="108">
        <v>33547475</v>
      </c>
      <c r="W2758" s="108">
        <v>-112251364</v>
      </c>
      <c r="X2758" s="48">
        <v>45334</v>
      </c>
      <c r="Y2758" s="10" t="s">
        <v>60</v>
      </c>
      <c r="AB2758"/>
    </row>
    <row r="2759" spans="1:28" s="26" customFormat="1" ht="14.4">
      <c r="A2759" s="70">
        <v>2023</v>
      </c>
      <c r="B2759" s="71" t="s">
        <v>295</v>
      </c>
      <c r="C2759" s="70" t="s">
        <v>190</v>
      </c>
      <c r="D2759" s="70" t="s">
        <v>21</v>
      </c>
      <c r="E2759" s="72" t="s">
        <v>63</v>
      </c>
      <c r="F2759" s="73" t="s">
        <v>294</v>
      </c>
      <c r="G2759" s="70" t="s">
        <v>20</v>
      </c>
      <c r="H2759" s="108">
        <v>109482826</v>
      </c>
      <c r="I2759" s="108">
        <v>-3400924</v>
      </c>
      <c r="J2759" s="108">
        <v>386256631</v>
      </c>
      <c r="K2759" s="108">
        <v>390922617</v>
      </c>
      <c r="L2759" s="108">
        <v>792838789</v>
      </c>
      <c r="M2759" s="108">
        <v>416093207</v>
      </c>
      <c r="N2759" s="108"/>
      <c r="O2759" s="67">
        <v>184480561</v>
      </c>
      <c r="P2759" s="108">
        <v>43081561</v>
      </c>
      <c r="Q2759" s="108">
        <v>-246502578</v>
      </c>
      <c r="R2759" s="108">
        <v>1091481344</v>
      </c>
      <c r="S2759" s="108">
        <v>844978766</v>
      </c>
      <c r="T2759" s="108">
        <v>39667855</v>
      </c>
      <c r="U2759" s="201">
        <v>-9263</v>
      </c>
      <c r="V2759" s="108">
        <v>9958316</v>
      </c>
      <c r="W2759" s="108">
        <v>-88126533</v>
      </c>
      <c r="X2759" s="48">
        <v>45274</v>
      </c>
      <c r="Y2759" s="10" t="s">
        <v>60</v>
      </c>
      <c r="AB2759"/>
    </row>
    <row r="2760" spans="1:28" s="26" customFormat="1" ht="14.4">
      <c r="A2760" s="70">
        <v>2023</v>
      </c>
      <c r="B2760" s="71" t="s">
        <v>293</v>
      </c>
      <c r="C2760" s="70" t="s">
        <v>190</v>
      </c>
      <c r="D2760" s="70" t="s">
        <v>21</v>
      </c>
      <c r="E2760" s="78" t="s">
        <v>34</v>
      </c>
      <c r="F2760" s="73" t="s">
        <v>292</v>
      </c>
      <c r="G2760" s="70" t="s">
        <v>20</v>
      </c>
      <c r="H2760" s="108">
        <v>8498466</v>
      </c>
      <c r="I2760" s="108"/>
      <c r="J2760" s="108">
        <v>15990114</v>
      </c>
      <c r="K2760" s="108">
        <v>119832</v>
      </c>
      <c r="L2760" s="108">
        <v>18646647</v>
      </c>
      <c r="M2760" s="108">
        <v>18225362</v>
      </c>
      <c r="N2760" s="67">
        <v>12075403</v>
      </c>
      <c r="O2760" s="108"/>
      <c r="P2760" s="108">
        <v>1664844</v>
      </c>
      <c r="Q2760" s="108">
        <v>-11699992</v>
      </c>
      <c r="R2760" s="108">
        <v>53189927.334465206</v>
      </c>
      <c r="S2760" s="108">
        <v>41489935.334465206</v>
      </c>
      <c r="T2760" s="108">
        <v>1761015</v>
      </c>
      <c r="U2760" s="201">
        <v>-502.3794333267287</v>
      </c>
      <c r="V2760" s="108">
        <v>3167165.6205666731</v>
      </c>
      <c r="W2760" s="108">
        <v>-4523475</v>
      </c>
      <c r="X2760" s="48">
        <v>45271</v>
      </c>
      <c r="Y2760" s="10" t="s">
        <v>60</v>
      </c>
      <c r="AB2760"/>
    </row>
    <row r="2761" spans="1:28" s="26" customFormat="1" ht="14.4">
      <c r="A2761" s="95">
        <v>2023</v>
      </c>
      <c r="B2761" s="95" t="s">
        <v>5221</v>
      </c>
      <c r="C2761" s="95" t="s">
        <v>190</v>
      </c>
      <c r="D2761" s="95" t="s">
        <v>21</v>
      </c>
      <c r="E2761" s="96" t="s">
        <v>28</v>
      </c>
      <c r="F2761" s="96" t="s">
        <v>5728</v>
      </c>
      <c r="G2761" s="95" t="s">
        <v>20</v>
      </c>
      <c r="H2761" s="110">
        <v>1467668</v>
      </c>
      <c r="I2761" s="110">
        <v>-1799</v>
      </c>
      <c r="J2761" s="110">
        <v>4373829</v>
      </c>
      <c r="K2761" s="110"/>
      <c r="L2761" s="110">
        <v>6304889</v>
      </c>
      <c r="M2761" s="110">
        <v>5766587</v>
      </c>
      <c r="N2761" s="67">
        <v>2203756</v>
      </c>
      <c r="O2761" s="107"/>
      <c r="P2761" s="110">
        <v>329087</v>
      </c>
      <c r="Q2761" s="110">
        <v>-2480609</v>
      </c>
      <c r="R2761" s="110">
        <v>10882366.659574471</v>
      </c>
      <c r="S2761" s="110">
        <v>8401757.6595744714</v>
      </c>
      <c r="T2761" s="110">
        <v>429084</v>
      </c>
      <c r="U2761" s="198"/>
      <c r="V2761" s="109"/>
      <c r="W2761" s="110">
        <v>-403422</v>
      </c>
      <c r="X2761" s="48">
        <v>45377</v>
      </c>
      <c r="Y2761" s="10" t="s">
        <v>60</v>
      </c>
      <c r="AB2761"/>
    </row>
    <row r="2762" spans="1:28" s="26" customFormat="1" ht="14.4">
      <c r="A2762" s="70">
        <v>2023</v>
      </c>
      <c r="B2762" s="70" t="s">
        <v>1702</v>
      </c>
      <c r="C2762" s="70" t="s">
        <v>53</v>
      </c>
      <c r="D2762" s="70" t="s">
        <v>21</v>
      </c>
      <c r="E2762" s="78" t="s">
        <v>90</v>
      </c>
      <c r="F2762" s="73">
        <v>81666</v>
      </c>
      <c r="G2762" s="70" t="s">
        <v>20</v>
      </c>
      <c r="H2762" s="108">
        <v>37862431</v>
      </c>
      <c r="I2762" s="108">
        <v>-13540782</v>
      </c>
      <c r="J2762" s="108">
        <v>117088044</v>
      </c>
      <c r="K2762" s="108">
        <v>130029785</v>
      </c>
      <c r="L2762" s="108">
        <v>258576496</v>
      </c>
      <c r="M2762" s="108">
        <v>148666343</v>
      </c>
      <c r="N2762" s="108"/>
      <c r="O2762" s="108">
        <v>70779599</v>
      </c>
      <c r="P2762" s="108">
        <v>28050704</v>
      </c>
      <c r="Q2762" s="108">
        <v>-334970706</v>
      </c>
      <c r="R2762" s="108">
        <v>878371947</v>
      </c>
      <c r="S2762" s="108">
        <v>543401241</v>
      </c>
      <c r="T2762" s="108">
        <v>32780117</v>
      </c>
      <c r="U2762" s="201">
        <v>25079000</v>
      </c>
      <c r="V2762" s="108">
        <v>33783000</v>
      </c>
      <c r="W2762" s="108">
        <v>-166885523</v>
      </c>
      <c r="X2762" s="48">
        <v>45273</v>
      </c>
      <c r="Y2762" s="10" t="s">
        <v>60</v>
      </c>
      <c r="AB2762"/>
    </row>
    <row r="2763" spans="1:28" s="26" customFormat="1" ht="14.4">
      <c r="A2763" s="70">
        <v>2023</v>
      </c>
      <c r="B2763" s="71" t="s">
        <v>288</v>
      </c>
      <c r="C2763" s="70" t="s">
        <v>190</v>
      </c>
      <c r="D2763" s="70" t="s">
        <v>21</v>
      </c>
      <c r="E2763" s="72" t="s">
        <v>90</v>
      </c>
      <c r="F2763" s="73" t="s">
        <v>287</v>
      </c>
      <c r="G2763" s="70" t="s">
        <v>20</v>
      </c>
      <c r="H2763" s="108">
        <v>70604289</v>
      </c>
      <c r="I2763" s="108">
        <v>-5266070</v>
      </c>
      <c r="J2763" s="108">
        <v>193238330</v>
      </c>
      <c r="K2763" s="108">
        <v>155846972</v>
      </c>
      <c r="L2763" s="108">
        <v>274956145</v>
      </c>
      <c r="M2763" s="108">
        <v>237043765</v>
      </c>
      <c r="N2763" s="108"/>
      <c r="O2763" s="108">
        <v>113820178</v>
      </c>
      <c r="P2763" s="108">
        <v>29182608</v>
      </c>
      <c r="Q2763" s="108">
        <v>-125454088</v>
      </c>
      <c r="R2763" s="108">
        <v>541672017.19298244</v>
      </c>
      <c r="S2763" s="108">
        <v>416217929.19298249</v>
      </c>
      <c r="T2763" s="108">
        <v>19215587</v>
      </c>
      <c r="U2763" s="201">
        <v>-4239.8153358430745</v>
      </c>
      <c r="V2763" s="108">
        <v>68838367.18466416</v>
      </c>
      <c r="W2763" s="108">
        <v>-131690278</v>
      </c>
      <c r="X2763" s="48">
        <v>45275</v>
      </c>
      <c r="Y2763" s="10" t="s">
        <v>60</v>
      </c>
      <c r="AB2763"/>
    </row>
    <row r="2764" spans="1:28" s="26" customFormat="1" ht="14.4">
      <c r="A2764" s="70">
        <v>2023</v>
      </c>
      <c r="B2764" s="71" t="s">
        <v>286</v>
      </c>
      <c r="C2764" s="70" t="s">
        <v>190</v>
      </c>
      <c r="D2764" s="70" t="s">
        <v>21</v>
      </c>
      <c r="E2764" s="72" t="s">
        <v>28</v>
      </c>
      <c r="F2764" s="73" t="s">
        <v>285</v>
      </c>
      <c r="G2764" s="70" t="s">
        <v>20</v>
      </c>
      <c r="H2764" s="108">
        <v>21173361</v>
      </c>
      <c r="I2764" s="108">
        <v>-215000</v>
      </c>
      <c r="J2764" s="108">
        <v>59498655</v>
      </c>
      <c r="K2764" s="108">
        <v>6191706</v>
      </c>
      <c r="L2764" s="108">
        <v>74207816</v>
      </c>
      <c r="M2764" s="108">
        <v>71931850</v>
      </c>
      <c r="N2764" s="67"/>
      <c r="O2764" s="67">
        <v>33618430</v>
      </c>
      <c r="P2764" s="108">
        <v>3255443</v>
      </c>
      <c r="Q2764" s="108">
        <v>-41439149</v>
      </c>
      <c r="R2764" s="108">
        <v>188536796</v>
      </c>
      <c r="S2764" s="108">
        <v>147097647</v>
      </c>
      <c r="T2764" s="108">
        <v>6500181</v>
      </c>
      <c r="U2764" s="201"/>
      <c r="V2764" s="108">
        <v>7841677</v>
      </c>
      <c r="W2764" s="108">
        <v>-21839144</v>
      </c>
      <c r="X2764" s="48">
        <v>45273</v>
      </c>
      <c r="Y2764" s="10" t="s">
        <v>60</v>
      </c>
      <c r="AB2764"/>
    </row>
    <row r="2765" spans="1:28" s="26" customFormat="1" ht="14.4">
      <c r="A2765" s="95">
        <v>2023</v>
      </c>
      <c r="B2765" s="95" t="s">
        <v>5370</v>
      </c>
      <c r="C2765" s="95" t="s">
        <v>190</v>
      </c>
      <c r="D2765" s="95" t="s">
        <v>21</v>
      </c>
      <c r="E2765" s="96" t="s">
        <v>109</v>
      </c>
      <c r="F2765" s="96" t="s">
        <v>5729</v>
      </c>
      <c r="G2765" s="95" t="s">
        <v>20</v>
      </c>
      <c r="H2765" s="110">
        <v>989215</v>
      </c>
      <c r="I2765" s="116"/>
      <c r="J2765" s="110">
        <v>2654570</v>
      </c>
      <c r="K2765" s="110">
        <v>1982023</v>
      </c>
      <c r="L2765" s="110">
        <v>2918987</v>
      </c>
      <c r="M2765" s="110">
        <v>2894353</v>
      </c>
      <c r="N2765" s="107"/>
      <c r="O2765" s="67">
        <v>1508505</v>
      </c>
      <c r="P2765" s="110">
        <v>379886</v>
      </c>
      <c r="Q2765" s="110">
        <v>-1373575</v>
      </c>
      <c r="R2765" s="110">
        <v>6293457.9047484864</v>
      </c>
      <c r="S2765" s="110">
        <v>4919882.9047484864</v>
      </c>
      <c r="T2765" s="110">
        <v>214764</v>
      </c>
      <c r="U2765" s="198"/>
      <c r="V2765" s="110">
        <v>114890</v>
      </c>
      <c r="W2765" s="110">
        <v>-266742</v>
      </c>
      <c r="X2765" s="48">
        <v>45273</v>
      </c>
      <c r="Y2765" s="10" t="s">
        <v>60</v>
      </c>
      <c r="AB2765"/>
    </row>
    <row r="2766" spans="1:28" s="26" customFormat="1" ht="14.4">
      <c r="A2766" s="70">
        <v>2023</v>
      </c>
      <c r="B2766" s="71" t="s">
        <v>1639</v>
      </c>
      <c r="C2766" s="70" t="s">
        <v>55</v>
      </c>
      <c r="D2766" s="70" t="s">
        <v>21</v>
      </c>
      <c r="E2766" s="72" t="s">
        <v>65</v>
      </c>
      <c r="F2766" s="73" t="s">
        <v>57</v>
      </c>
      <c r="G2766" s="70" t="s">
        <v>20</v>
      </c>
      <c r="H2766" s="108">
        <v>399333000</v>
      </c>
      <c r="I2766" s="108">
        <v>-81770000</v>
      </c>
      <c r="J2766" s="108">
        <v>1214336000</v>
      </c>
      <c r="K2766" s="108">
        <v>567701000</v>
      </c>
      <c r="L2766" s="108">
        <v>2778338000</v>
      </c>
      <c r="M2766" s="108">
        <v>1538303000</v>
      </c>
      <c r="N2766" s="107"/>
      <c r="O2766" s="67">
        <v>716771000</v>
      </c>
      <c r="P2766" s="108">
        <v>226532000</v>
      </c>
      <c r="Q2766" s="108">
        <v>-436821000</v>
      </c>
      <c r="R2766" s="108">
        <v>7203923611.5843306</v>
      </c>
      <c r="S2766" s="108">
        <v>6767102611.5843306</v>
      </c>
      <c r="T2766" s="108">
        <v>179753000</v>
      </c>
      <c r="U2766" s="201">
        <v>58099000</v>
      </c>
      <c r="V2766" s="108">
        <v>192849000</v>
      </c>
      <c r="W2766" s="108">
        <v>552915000</v>
      </c>
      <c r="X2766" s="48">
        <v>45275</v>
      </c>
      <c r="Y2766" s="10" t="s">
        <v>60</v>
      </c>
      <c r="AB2766"/>
    </row>
    <row r="2767" spans="1:28" s="26" customFormat="1" ht="14.4">
      <c r="A2767" s="70">
        <v>2023</v>
      </c>
      <c r="B2767" s="71" t="s">
        <v>67</v>
      </c>
      <c r="C2767" s="70" t="s">
        <v>54</v>
      </c>
      <c r="D2767" s="70" t="s">
        <v>21</v>
      </c>
      <c r="E2767" s="72" t="s">
        <v>65</v>
      </c>
      <c r="F2767" s="73">
        <v>99096</v>
      </c>
      <c r="G2767" s="70" t="s">
        <v>20</v>
      </c>
      <c r="H2767" s="108">
        <v>10854000</v>
      </c>
      <c r="I2767" s="108"/>
      <c r="J2767" s="108">
        <v>13713000</v>
      </c>
      <c r="K2767" s="108">
        <v>269000</v>
      </c>
      <c r="L2767" s="108">
        <v>15770000</v>
      </c>
      <c r="M2767" s="108">
        <v>15770000</v>
      </c>
      <c r="N2767" s="107"/>
      <c r="O2767" s="67">
        <v>21331000</v>
      </c>
      <c r="P2767" s="108">
        <v>12261000</v>
      </c>
      <c r="Q2767" s="108">
        <v>-2009000</v>
      </c>
      <c r="R2767" s="108">
        <v>34224872</v>
      </c>
      <c r="S2767" s="108">
        <v>32215872</v>
      </c>
      <c r="T2767" s="108">
        <v>759000</v>
      </c>
      <c r="U2767" s="201"/>
      <c r="V2767" s="108"/>
      <c r="W2767" s="108">
        <v>9911000</v>
      </c>
      <c r="X2767" s="48">
        <v>45257</v>
      </c>
      <c r="Y2767" s="10" t="s">
        <v>60</v>
      </c>
      <c r="AB2767"/>
    </row>
    <row r="2768" spans="1:28" s="26" customFormat="1" ht="14.4">
      <c r="A2768" s="137">
        <v>2023</v>
      </c>
      <c r="B2768" s="141" t="s">
        <v>284</v>
      </c>
      <c r="C2768" s="137" t="s">
        <v>190</v>
      </c>
      <c r="D2768" s="137" t="s">
        <v>21</v>
      </c>
      <c r="E2768" s="137" t="s">
        <v>65</v>
      </c>
      <c r="F2768" s="87" t="s">
        <v>283</v>
      </c>
      <c r="G2768" s="137" t="s">
        <v>20</v>
      </c>
      <c r="H2768" s="138">
        <v>44964387</v>
      </c>
      <c r="I2768" s="138">
        <v>-684116</v>
      </c>
      <c r="J2768" s="138">
        <v>121969587</v>
      </c>
      <c r="K2768" s="138">
        <v>1678941</v>
      </c>
      <c r="L2768" s="138">
        <v>276074037</v>
      </c>
      <c r="M2768" s="138">
        <v>132150399</v>
      </c>
      <c r="N2768" s="138"/>
      <c r="O2768" s="142">
        <v>63108567</v>
      </c>
      <c r="P2768" s="138">
        <v>22968792</v>
      </c>
      <c r="Q2768" s="138">
        <v>-80277264</v>
      </c>
      <c r="R2768" s="138">
        <v>313089653.15789473</v>
      </c>
      <c r="S2768" s="138">
        <v>232812389.15789473</v>
      </c>
      <c r="T2768" s="138">
        <v>11471040</v>
      </c>
      <c r="U2768" s="201">
        <v>-1562.1004557162671</v>
      </c>
      <c r="V2768" s="138">
        <v>1805852.8995442837</v>
      </c>
      <c r="W2768" s="108">
        <v>-24085018</v>
      </c>
      <c r="X2768" s="166">
        <v>45329</v>
      </c>
      <c r="Y2768" s="132" t="s">
        <v>60</v>
      </c>
      <c r="AB2768"/>
    </row>
    <row r="2769" spans="1:28" s="26" customFormat="1" ht="14.4">
      <c r="A2769" s="70">
        <v>2023</v>
      </c>
      <c r="B2769" s="71" t="s">
        <v>66</v>
      </c>
      <c r="C2769" s="70" t="s">
        <v>54</v>
      </c>
      <c r="D2769" s="70" t="s">
        <v>21</v>
      </c>
      <c r="E2769" s="72" t="s">
        <v>65</v>
      </c>
      <c r="F2769" s="73">
        <v>99097</v>
      </c>
      <c r="G2769" s="70" t="s">
        <v>20</v>
      </c>
      <c r="H2769" s="108">
        <v>215462</v>
      </c>
      <c r="I2769" s="108"/>
      <c r="J2769" s="108">
        <v>20942120</v>
      </c>
      <c r="K2769" s="108">
        <v>541704</v>
      </c>
      <c r="L2769" s="108">
        <v>84366813</v>
      </c>
      <c r="M2769" s="108">
        <v>9890614</v>
      </c>
      <c r="N2769" s="67"/>
      <c r="O2769" s="108">
        <v>9746207</v>
      </c>
      <c r="P2769" s="108">
        <v>6801605</v>
      </c>
      <c r="Q2769" s="108">
        <v>-1893688</v>
      </c>
      <c r="R2769" s="108">
        <v>8120446</v>
      </c>
      <c r="S2769" s="108">
        <v>6226758</v>
      </c>
      <c r="T2769" s="108">
        <v>335893</v>
      </c>
      <c r="U2769" s="201">
        <v>1692122</v>
      </c>
      <c r="V2769" s="108">
        <v>1956752</v>
      </c>
      <c r="W2769" s="108">
        <v>658332</v>
      </c>
      <c r="X2769" s="28">
        <v>45235</v>
      </c>
      <c r="Y2769" s="10" t="s">
        <v>60</v>
      </c>
      <c r="AB2769"/>
    </row>
    <row r="2770" spans="1:28" s="26" customFormat="1" ht="14.4">
      <c r="A2770" s="95">
        <v>2023</v>
      </c>
      <c r="B2770" s="86" t="s">
        <v>282</v>
      </c>
      <c r="C2770" s="95" t="s">
        <v>190</v>
      </c>
      <c r="D2770" s="95" t="s">
        <v>21</v>
      </c>
      <c r="E2770" s="96" t="s">
        <v>65</v>
      </c>
      <c r="F2770" s="99" t="s">
        <v>281</v>
      </c>
      <c r="G2770" s="95" t="s">
        <v>20</v>
      </c>
      <c r="H2770" s="109">
        <v>17689477</v>
      </c>
      <c r="I2770" s="109"/>
      <c r="J2770" s="109">
        <v>242911709</v>
      </c>
      <c r="K2770" s="109">
        <v>150372104</v>
      </c>
      <c r="L2770" s="109">
        <v>295996168</v>
      </c>
      <c r="M2770" s="109">
        <v>270208089</v>
      </c>
      <c r="N2770" s="109">
        <v>56127359</v>
      </c>
      <c r="O2770" s="109"/>
      <c r="P2770" s="109">
        <v>16764931</v>
      </c>
      <c r="Q2770" s="109">
        <v>-166299312</v>
      </c>
      <c r="R2770" s="109">
        <v>729700681</v>
      </c>
      <c r="S2770" s="109">
        <v>563401369</v>
      </c>
      <c r="T2770" s="109">
        <v>26139161</v>
      </c>
      <c r="U2770" s="198">
        <v>-7056</v>
      </c>
      <c r="V2770" s="109">
        <v>6940494</v>
      </c>
      <c r="W2770" s="169">
        <v>-124884821</v>
      </c>
      <c r="X2770" s="28">
        <v>45272</v>
      </c>
      <c r="Y2770" s="10" t="s">
        <v>60</v>
      </c>
      <c r="AB2770"/>
    </row>
    <row r="2771" spans="1:28" s="26" customFormat="1" ht="14.4">
      <c r="A2771" s="137">
        <v>2023</v>
      </c>
      <c r="B2771" s="137" t="s">
        <v>1701</v>
      </c>
      <c r="C2771" s="137" t="s">
        <v>53</v>
      </c>
      <c r="D2771" s="137" t="s">
        <v>21</v>
      </c>
      <c r="E2771" s="76" t="s">
        <v>34</v>
      </c>
      <c r="F2771" s="87">
        <v>82422</v>
      </c>
      <c r="G2771" s="137" t="s">
        <v>20</v>
      </c>
      <c r="H2771" s="138">
        <v>36125507</v>
      </c>
      <c r="I2771" s="138"/>
      <c r="J2771" s="138">
        <v>65697344</v>
      </c>
      <c r="K2771" s="138">
        <v>359331743</v>
      </c>
      <c r="L2771" s="138">
        <v>343437846</v>
      </c>
      <c r="M2771" s="138">
        <v>78744364</v>
      </c>
      <c r="N2771" s="139"/>
      <c r="O2771" s="138">
        <v>36804415</v>
      </c>
      <c r="P2771" s="138">
        <v>4400632</v>
      </c>
      <c r="Q2771" s="138">
        <v>-157722506</v>
      </c>
      <c r="R2771" s="138">
        <v>513762610</v>
      </c>
      <c r="S2771" s="138">
        <v>356040104</v>
      </c>
      <c r="T2771" s="138">
        <v>16125047</v>
      </c>
      <c r="U2771" s="201">
        <v>10939567</v>
      </c>
      <c r="V2771" s="138">
        <v>27325673</v>
      </c>
      <c r="W2771" s="108">
        <v>-63210799</v>
      </c>
      <c r="X2771" s="164">
        <v>45370</v>
      </c>
      <c r="Y2771" s="132" t="s">
        <v>60</v>
      </c>
      <c r="AB2771"/>
    </row>
    <row r="2772" spans="1:28" s="26" customFormat="1" ht="14.4">
      <c r="A2772" s="137">
        <v>2023</v>
      </c>
      <c r="B2772" s="141" t="s">
        <v>280</v>
      </c>
      <c r="C2772" s="137" t="s">
        <v>190</v>
      </c>
      <c r="D2772" s="137" t="s">
        <v>21</v>
      </c>
      <c r="E2772" s="137" t="s">
        <v>118</v>
      </c>
      <c r="F2772" s="87" t="s">
        <v>279</v>
      </c>
      <c r="G2772" s="137" t="s">
        <v>20</v>
      </c>
      <c r="H2772" s="138">
        <v>64826705</v>
      </c>
      <c r="I2772" s="138"/>
      <c r="J2772" s="138">
        <v>200060678</v>
      </c>
      <c r="K2772" s="138">
        <v>69401260</v>
      </c>
      <c r="L2772" s="138">
        <v>276492900</v>
      </c>
      <c r="M2772" s="138">
        <v>255757089</v>
      </c>
      <c r="N2772" s="138"/>
      <c r="O2772" s="142">
        <v>148635081</v>
      </c>
      <c r="P2772" s="138">
        <v>33119393</v>
      </c>
      <c r="Q2772" s="138">
        <v>-121266544</v>
      </c>
      <c r="R2772" s="138">
        <v>549286934.03508782</v>
      </c>
      <c r="S2772" s="138">
        <v>428020390.03508782</v>
      </c>
      <c r="T2772" s="138">
        <v>19904638</v>
      </c>
      <c r="U2772" s="201">
        <v>-4980.4913810184271</v>
      </c>
      <c r="V2772" s="138">
        <v>58329995.508618981</v>
      </c>
      <c r="W2772" s="108">
        <v>-103986292</v>
      </c>
      <c r="X2772" s="164">
        <v>45271</v>
      </c>
      <c r="Y2772" s="132" t="s">
        <v>60</v>
      </c>
      <c r="AB2772"/>
    </row>
    <row r="2773" spans="1:28" s="26" customFormat="1" ht="14.4">
      <c r="A2773" s="70">
        <v>2023</v>
      </c>
      <c r="B2773" s="71" t="s">
        <v>278</v>
      </c>
      <c r="C2773" s="70" t="s">
        <v>190</v>
      </c>
      <c r="D2773" s="70" t="s">
        <v>21</v>
      </c>
      <c r="E2773" s="72" t="s">
        <v>118</v>
      </c>
      <c r="F2773" s="73" t="s">
        <v>277</v>
      </c>
      <c r="G2773" s="70" t="s">
        <v>20</v>
      </c>
      <c r="H2773" s="108">
        <v>55128754</v>
      </c>
      <c r="I2773" s="108">
        <v>-3000000</v>
      </c>
      <c r="J2773" s="108">
        <v>218248731</v>
      </c>
      <c r="K2773" s="108">
        <v>156557555</v>
      </c>
      <c r="L2773" s="108">
        <v>277220270</v>
      </c>
      <c r="M2773" s="108">
        <v>259056654</v>
      </c>
      <c r="N2773" s="67"/>
      <c r="O2773" s="108">
        <v>100883926</v>
      </c>
      <c r="P2773" s="108">
        <v>34627742</v>
      </c>
      <c r="Q2773" s="108">
        <v>-120241347</v>
      </c>
      <c r="R2773" s="108">
        <v>524337541</v>
      </c>
      <c r="S2773" s="108">
        <v>404096194</v>
      </c>
      <c r="T2773" s="108">
        <v>20705909</v>
      </c>
      <c r="U2773" s="201">
        <v>8221942.7598573407</v>
      </c>
      <c r="V2773" s="108">
        <v>30053734.759857342</v>
      </c>
      <c r="W2773" s="108">
        <v>-80322581</v>
      </c>
      <c r="X2773" s="28">
        <v>45265</v>
      </c>
      <c r="Y2773" s="10" t="s">
        <v>60</v>
      </c>
      <c r="AB2773"/>
    </row>
    <row r="2774" spans="1:28" s="26" customFormat="1" ht="14.4">
      <c r="A2774" s="82">
        <v>2023</v>
      </c>
      <c r="B2774" s="70" t="s">
        <v>1700</v>
      </c>
      <c r="C2774" s="70" t="s">
        <v>53</v>
      </c>
      <c r="D2774" s="70" t="s">
        <v>21</v>
      </c>
      <c r="E2774" s="78" t="s">
        <v>118</v>
      </c>
      <c r="F2774" s="72">
        <v>82590</v>
      </c>
      <c r="G2774" s="70" t="s">
        <v>20</v>
      </c>
      <c r="H2774" s="67">
        <v>103869672</v>
      </c>
      <c r="I2774" s="108"/>
      <c r="J2774" s="67">
        <v>99449903</v>
      </c>
      <c r="K2774" s="67">
        <v>332289561</v>
      </c>
      <c r="L2774" s="108">
        <v>387954417</v>
      </c>
      <c r="M2774" s="67">
        <v>125773089</v>
      </c>
      <c r="N2774" s="107"/>
      <c r="O2774" s="67">
        <v>88222150</v>
      </c>
      <c r="P2774" s="67">
        <v>4329982</v>
      </c>
      <c r="Q2774" s="108">
        <v>-82263665</v>
      </c>
      <c r="R2774" s="108">
        <v>257334477.78357303</v>
      </c>
      <c r="S2774" s="108">
        <v>175070812.78357303</v>
      </c>
      <c r="T2774" s="108">
        <v>10299122</v>
      </c>
      <c r="U2774" s="201"/>
      <c r="V2774" s="67">
        <v>35269463</v>
      </c>
      <c r="W2774" s="67">
        <v>46203998</v>
      </c>
      <c r="X2774" s="28">
        <v>45275</v>
      </c>
      <c r="Y2774" s="10" t="s">
        <v>60</v>
      </c>
      <c r="AB2774"/>
    </row>
    <row r="2775" spans="1:28" s="26" customFormat="1" ht="14.4">
      <c r="A2775" s="70">
        <v>2023</v>
      </c>
      <c r="B2775" s="70" t="s">
        <v>2224</v>
      </c>
      <c r="C2775" s="70" t="s">
        <v>53</v>
      </c>
      <c r="D2775" s="70" t="s">
        <v>21</v>
      </c>
      <c r="E2775" s="78" t="s">
        <v>134</v>
      </c>
      <c r="F2775" s="87">
        <v>82744</v>
      </c>
      <c r="G2775" s="70" t="s">
        <v>20</v>
      </c>
      <c r="H2775" s="108">
        <v>3941423</v>
      </c>
      <c r="I2775" s="108">
        <v>-210241</v>
      </c>
      <c r="J2775" s="108">
        <v>4193011</v>
      </c>
      <c r="K2775" s="108">
        <v>30276</v>
      </c>
      <c r="L2775" s="108">
        <v>6492372</v>
      </c>
      <c r="M2775" s="108">
        <v>5286219</v>
      </c>
      <c r="N2775" s="107"/>
      <c r="O2775" s="108">
        <v>4938717</v>
      </c>
      <c r="P2775" s="108">
        <v>506638</v>
      </c>
      <c r="Q2775" s="108">
        <v>-1537710</v>
      </c>
      <c r="R2775" s="108">
        <v>7050481</v>
      </c>
      <c r="S2775" s="108">
        <v>5512771</v>
      </c>
      <c r="T2775" s="108">
        <v>150329</v>
      </c>
      <c r="U2775" s="201"/>
      <c r="V2775" s="108">
        <v>146300</v>
      </c>
      <c r="W2775" s="108">
        <v>3275214</v>
      </c>
      <c r="X2775" s="28">
        <v>45274</v>
      </c>
      <c r="Y2775" s="10" t="s">
        <v>60</v>
      </c>
      <c r="AB2775"/>
    </row>
    <row r="2776" spans="1:28" s="26" customFormat="1" ht="14.4">
      <c r="A2776" s="70">
        <v>2023</v>
      </c>
      <c r="B2776" s="71" t="s">
        <v>276</v>
      </c>
      <c r="C2776" s="70" t="s">
        <v>190</v>
      </c>
      <c r="D2776" s="70" t="s">
        <v>21</v>
      </c>
      <c r="E2776" s="72" t="s">
        <v>151</v>
      </c>
      <c r="F2776" s="73" t="s">
        <v>275</v>
      </c>
      <c r="G2776" s="70" t="s">
        <v>20</v>
      </c>
      <c r="H2776" s="108">
        <v>13398208</v>
      </c>
      <c r="I2776" s="108"/>
      <c r="J2776" s="108">
        <v>15102212</v>
      </c>
      <c r="K2776" s="108">
        <v>5423308</v>
      </c>
      <c r="L2776" s="108">
        <v>18661399</v>
      </c>
      <c r="M2776" s="108">
        <v>15779219</v>
      </c>
      <c r="N2776" s="108">
        <v>18114789</v>
      </c>
      <c r="O2776" s="108"/>
      <c r="P2776" s="108">
        <v>4329182</v>
      </c>
      <c r="Q2776" s="108">
        <v>-7452000</v>
      </c>
      <c r="R2776" s="108">
        <v>39404738.878143139</v>
      </c>
      <c r="S2776" s="108">
        <v>31952738.878143139</v>
      </c>
      <c r="T2776" s="108">
        <v>979501</v>
      </c>
      <c r="U2776" s="201"/>
      <c r="V2776" s="108">
        <v>1679579</v>
      </c>
      <c r="W2776" s="108">
        <v>3146940</v>
      </c>
      <c r="X2776" s="28">
        <v>45315</v>
      </c>
      <c r="Y2776" s="10" t="s">
        <v>60</v>
      </c>
      <c r="AB2776"/>
    </row>
    <row r="2777" spans="1:28" s="26" customFormat="1" ht="14.4">
      <c r="A2777" s="70">
        <v>2023</v>
      </c>
      <c r="B2777" s="70" t="s">
        <v>1699</v>
      </c>
      <c r="C2777" s="70" t="s">
        <v>53</v>
      </c>
      <c r="D2777" s="70" t="s">
        <v>21</v>
      </c>
      <c r="E2777" s="78" t="s">
        <v>149</v>
      </c>
      <c r="F2777" s="73">
        <v>82954</v>
      </c>
      <c r="G2777" s="70" t="s">
        <v>20</v>
      </c>
      <c r="H2777" s="108">
        <v>51915774</v>
      </c>
      <c r="I2777" s="108">
        <v>-20276501</v>
      </c>
      <c r="J2777" s="108">
        <v>78594512</v>
      </c>
      <c r="K2777" s="108">
        <v>107160936</v>
      </c>
      <c r="L2777" s="108">
        <v>277831358</v>
      </c>
      <c r="M2777" s="108">
        <v>100417636</v>
      </c>
      <c r="N2777" s="107"/>
      <c r="O2777" s="67">
        <v>29727048</v>
      </c>
      <c r="P2777" s="108">
        <v>3844864</v>
      </c>
      <c r="Q2777" s="108">
        <v>-156429080</v>
      </c>
      <c r="R2777" s="108">
        <v>571687409</v>
      </c>
      <c r="S2777" s="108">
        <v>415258329</v>
      </c>
      <c r="T2777" s="108">
        <v>20298068</v>
      </c>
      <c r="U2777" s="201"/>
      <c r="V2777" s="108"/>
      <c r="W2777" s="108">
        <v>97330169</v>
      </c>
      <c r="X2777" s="28">
        <v>45275</v>
      </c>
      <c r="Y2777" s="10" t="s">
        <v>60</v>
      </c>
      <c r="AB2777"/>
    </row>
    <row r="2778" spans="1:28" s="26" customFormat="1" ht="14.4">
      <c r="A2778" s="137">
        <v>2023</v>
      </c>
      <c r="B2778" s="141" t="s">
        <v>274</v>
      </c>
      <c r="C2778" s="137" t="s">
        <v>190</v>
      </c>
      <c r="D2778" s="137" t="s">
        <v>21</v>
      </c>
      <c r="E2778" s="137" t="s">
        <v>149</v>
      </c>
      <c r="F2778" s="87" t="s">
        <v>273</v>
      </c>
      <c r="G2778" s="137" t="s">
        <v>20</v>
      </c>
      <c r="H2778" s="138">
        <v>96756148</v>
      </c>
      <c r="I2778" s="138">
        <v>-18102961</v>
      </c>
      <c r="J2778" s="138">
        <v>502879646</v>
      </c>
      <c r="K2778" s="138">
        <v>114998804</v>
      </c>
      <c r="L2778" s="138">
        <v>642655798</v>
      </c>
      <c r="M2778" s="138">
        <v>584888950</v>
      </c>
      <c r="N2778" s="138">
        <v>220900202</v>
      </c>
      <c r="O2778" s="138"/>
      <c r="P2778" s="138">
        <v>68848642</v>
      </c>
      <c r="Q2778" s="138">
        <v>-308466000</v>
      </c>
      <c r="R2778" s="138">
        <v>1376998100.3039517</v>
      </c>
      <c r="S2778" s="138">
        <v>1068532100.3039517</v>
      </c>
      <c r="T2778" s="138">
        <v>52215116</v>
      </c>
      <c r="U2778" s="201">
        <v>2929134</v>
      </c>
      <c r="V2778" s="138">
        <v>102281102</v>
      </c>
      <c r="W2778" s="108">
        <v>-184204016</v>
      </c>
      <c r="X2778" s="164">
        <v>45271</v>
      </c>
      <c r="Y2778" s="132" t="s">
        <v>60</v>
      </c>
      <c r="AB2778"/>
    </row>
    <row r="2779" spans="1:28" s="26" customFormat="1" ht="14.4">
      <c r="A2779" s="70">
        <v>2023</v>
      </c>
      <c r="B2779" s="70" t="s">
        <v>1698</v>
      </c>
      <c r="C2779" s="70" t="s">
        <v>53</v>
      </c>
      <c r="D2779" s="70" t="s">
        <v>21</v>
      </c>
      <c r="E2779" s="78" t="s">
        <v>28</v>
      </c>
      <c r="F2779" s="73">
        <v>82996</v>
      </c>
      <c r="G2779" s="70" t="s">
        <v>20</v>
      </c>
      <c r="H2779" s="108">
        <v>110896060</v>
      </c>
      <c r="I2779" s="108">
        <v>-16823278</v>
      </c>
      <c r="J2779" s="108">
        <v>90240812</v>
      </c>
      <c r="K2779" s="108">
        <v>110114141</v>
      </c>
      <c r="L2779" s="108">
        <v>173746932</v>
      </c>
      <c r="M2779" s="108">
        <v>117698354</v>
      </c>
      <c r="N2779" s="108"/>
      <c r="O2779" s="108">
        <v>137223630</v>
      </c>
      <c r="P2779" s="108">
        <v>14344428</v>
      </c>
      <c r="Q2779" s="108">
        <v>-77657133</v>
      </c>
      <c r="R2779" s="108">
        <v>319044921</v>
      </c>
      <c r="S2779" s="108">
        <v>241387788</v>
      </c>
      <c r="T2779" s="108">
        <v>14205942</v>
      </c>
      <c r="U2779" s="201"/>
      <c r="V2779" s="108"/>
      <c r="W2779" s="108">
        <v>94752128</v>
      </c>
      <c r="X2779" s="28">
        <v>45275</v>
      </c>
      <c r="Y2779" s="10" t="s">
        <v>60</v>
      </c>
      <c r="AB2779"/>
    </row>
    <row r="2780" spans="1:28" s="26" customFormat="1" ht="14.4">
      <c r="A2780" s="70">
        <v>2023</v>
      </c>
      <c r="B2780" s="71" t="s">
        <v>272</v>
      </c>
      <c r="C2780" s="70" t="s">
        <v>190</v>
      </c>
      <c r="D2780" s="70" t="s">
        <v>21</v>
      </c>
      <c r="E2780" s="72" t="s">
        <v>28</v>
      </c>
      <c r="F2780" s="73" t="s">
        <v>271</v>
      </c>
      <c r="G2780" s="70" t="s">
        <v>20</v>
      </c>
      <c r="H2780" s="108">
        <v>49022309</v>
      </c>
      <c r="I2780" s="108"/>
      <c r="J2780" s="108">
        <v>323319136</v>
      </c>
      <c r="K2780" s="108">
        <v>286120622</v>
      </c>
      <c r="L2780" s="108">
        <v>440923378</v>
      </c>
      <c r="M2780" s="108">
        <v>381114386</v>
      </c>
      <c r="N2780" s="108"/>
      <c r="O2780" s="108">
        <v>135751746</v>
      </c>
      <c r="P2780" s="108">
        <v>42564674</v>
      </c>
      <c r="Q2780" s="108">
        <v>-241625269</v>
      </c>
      <c r="R2780" s="108">
        <v>1080399815.894737</v>
      </c>
      <c r="S2780" s="108">
        <v>838774546.89473701</v>
      </c>
      <c r="T2780" s="108">
        <v>35737845</v>
      </c>
      <c r="U2780" s="201">
        <v>-9580.0192193382209</v>
      </c>
      <c r="V2780" s="108">
        <v>28910255.980780661</v>
      </c>
      <c r="W2780" s="108">
        <v>-210577791</v>
      </c>
      <c r="X2780" s="28">
        <v>45331</v>
      </c>
      <c r="Y2780" s="10" t="s">
        <v>115</v>
      </c>
      <c r="AB2780"/>
    </row>
    <row r="2781" spans="1:28" s="26" customFormat="1" ht="14.4">
      <c r="A2781" s="70">
        <v>2023</v>
      </c>
      <c r="B2781" s="70" t="s">
        <v>1696</v>
      </c>
      <c r="C2781" s="70" t="s">
        <v>53</v>
      </c>
      <c r="D2781" s="70" t="s">
        <v>21</v>
      </c>
      <c r="E2781" s="78" t="s">
        <v>34</v>
      </c>
      <c r="F2781" s="73">
        <v>83332</v>
      </c>
      <c r="G2781" s="70" t="s">
        <v>20</v>
      </c>
      <c r="H2781" s="108">
        <v>30077243</v>
      </c>
      <c r="I2781" s="108">
        <v>-1532839</v>
      </c>
      <c r="J2781" s="108">
        <v>14902637</v>
      </c>
      <c r="K2781" s="108">
        <v>223919</v>
      </c>
      <c r="L2781" s="108">
        <v>30161231</v>
      </c>
      <c r="M2781" s="108">
        <v>17863456</v>
      </c>
      <c r="N2781" s="108"/>
      <c r="O2781" s="108">
        <v>34974519</v>
      </c>
      <c r="P2781" s="108">
        <v>4392386</v>
      </c>
      <c r="Q2781" s="108">
        <v>-9390177</v>
      </c>
      <c r="R2781" s="108">
        <v>43054457</v>
      </c>
      <c r="S2781" s="108">
        <v>33664280</v>
      </c>
      <c r="T2781" s="108">
        <v>1034784</v>
      </c>
      <c r="U2781" s="201"/>
      <c r="V2781" s="108">
        <v>1509813</v>
      </c>
      <c r="W2781" s="108">
        <v>25065077</v>
      </c>
      <c r="X2781" s="28">
        <v>45316</v>
      </c>
      <c r="Y2781" s="10" t="s">
        <v>60</v>
      </c>
      <c r="AB2781"/>
    </row>
    <row r="2782" spans="1:28" s="26" customFormat="1" ht="14.4">
      <c r="A2782" s="137">
        <v>2023</v>
      </c>
      <c r="B2782" s="137" t="s">
        <v>1695</v>
      </c>
      <c r="C2782" s="137" t="s">
        <v>53</v>
      </c>
      <c r="D2782" s="137" t="s">
        <v>21</v>
      </c>
      <c r="E2782" s="76" t="s">
        <v>36</v>
      </c>
      <c r="F2782" s="87">
        <v>83346</v>
      </c>
      <c r="G2782" s="137" t="s">
        <v>20</v>
      </c>
      <c r="H2782" s="138">
        <v>68550372</v>
      </c>
      <c r="I2782" s="138">
        <v>-2903031</v>
      </c>
      <c r="J2782" s="138">
        <v>89201981</v>
      </c>
      <c r="K2782" s="138">
        <v>12003991</v>
      </c>
      <c r="L2782" s="138">
        <v>129175163</v>
      </c>
      <c r="M2782" s="138">
        <v>102384010</v>
      </c>
      <c r="N2782" s="139"/>
      <c r="O2782" s="138">
        <v>89510997</v>
      </c>
      <c r="P2782" s="138">
        <v>8784548</v>
      </c>
      <c r="Q2782" s="138">
        <v>-145592569</v>
      </c>
      <c r="R2782" s="138">
        <v>476430421</v>
      </c>
      <c r="S2782" s="138">
        <v>330837852</v>
      </c>
      <c r="T2782" s="138">
        <v>15596880</v>
      </c>
      <c r="U2782" s="201"/>
      <c r="V2782" s="138"/>
      <c r="W2782" s="108">
        <v>33465311</v>
      </c>
      <c r="X2782" s="164">
        <v>45365</v>
      </c>
      <c r="Y2782" s="132" t="s">
        <v>60</v>
      </c>
      <c r="AB2782"/>
    </row>
    <row r="2783" spans="1:28" s="26" customFormat="1" ht="14.4">
      <c r="A2783" s="137">
        <v>2023</v>
      </c>
      <c r="B2783" s="141" t="s">
        <v>270</v>
      </c>
      <c r="C2783" s="137" t="s">
        <v>190</v>
      </c>
      <c r="D2783" s="137" t="s">
        <v>21</v>
      </c>
      <c r="E2783" s="76" t="s">
        <v>36</v>
      </c>
      <c r="F2783" s="87" t="s">
        <v>269</v>
      </c>
      <c r="G2783" s="137" t="s">
        <v>20</v>
      </c>
      <c r="H2783" s="138">
        <v>6257556</v>
      </c>
      <c r="I2783" s="138"/>
      <c r="J2783" s="138">
        <v>48413966</v>
      </c>
      <c r="K2783" s="138">
        <v>130239022</v>
      </c>
      <c r="L2783" s="138">
        <v>56193879</v>
      </c>
      <c r="M2783" s="138">
        <v>50995109</v>
      </c>
      <c r="N2783" s="139"/>
      <c r="O2783" s="142">
        <v>8953303</v>
      </c>
      <c r="P2783" s="138">
        <v>1859496</v>
      </c>
      <c r="Q2783" s="138">
        <v>-35818412</v>
      </c>
      <c r="R2783" s="138">
        <v>164136622.41087788</v>
      </c>
      <c r="S2783" s="138">
        <v>128318210.41087787</v>
      </c>
      <c r="T2783" s="138">
        <v>5555919</v>
      </c>
      <c r="U2783" s="201"/>
      <c r="V2783" s="138">
        <v>3654231</v>
      </c>
      <c r="W2783" s="108">
        <v>-24998618</v>
      </c>
      <c r="X2783" s="164">
        <v>45274</v>
      </c>
      <c r="Y2783" s="132" t="s">
        <v>60</v>
      </c>
      <c r="AB2783"/>
    </row>
    <row r="2784" spans="1:28" s="26" customFormat="1" ht="14.4">
      <c r="A2784" s="137">
        <v>2023</v>
      </c>
      <c r="B2784" s="141" t="s">
        <v>268</v>
      </c>
      <c r="C2784" s="137" t="s">
        <v>190</v>
      </c>
      <c r="D2784" s="137" t="s">
        <v>21</v>
      </c>
      <c r="E2784" s="137" t="s">
        <v>34</v>
      </c>
      <c r="F2784" s="87" t="s">
        <v>267</v>
      </c>
      <c r="G2784" s="137" t="s">
        <v>20</v>
      </c>
      <c r="H2784" s="138">
        <v>64844827</v>
      </c>
      <c r="I2784" s="138"/>
      <c r="J2784" s="138">
        <v>188934068</v>
      </c>
      <c r="K2784" s="138">
        <v>271795896</v>
      </c>
      <c r="L2784" s="138">
        <v>253932294</v>
      </c>
      <c r="M2784" s="138">
        <v>216894737</v>
      </c>
      <c r="N2784" s="138"/>
      <c r="O2784" s="138">
        <v>107846703</v>
      </c>
      <c r="P2784" s="138">
        <v>13438302</v>
      </c>
      <c r="Q2784" s="138">
        <v>-135836548</v>
      </c>
      <c r="R2784" s="138">
        <v>617136226</v>
      </c>
      <c r="S2784" s="138">
        <v>481299678</v>
      </c>
      <c r="T2784" s="138">
        <v>21251100</v>
      </c>
      <c r="U2784" s="201">
        <v>-5643</v>
      </c>
      <c r="V2784" s="138">
        <v>23897965</v>
      </c>
      <c r="W2784" s="108">
        <v>-104084365</v>
      </c>
      <c r="X2784" s="164">
        <v>45268</v>
      </c>
      <c r="Y2784" s="132" t="s">
        <v>60</v>
      </c>
      <c r="AB2784"/>
    </row>
    <row r="2785" spans="1:28" s="26" customFormat="1" ht="14.4">
      <c r="A2785" s="70">
        <v>2023</v>
      </c>
      <c r="B2785" s="71" t="s">
        <v>266</v>
      </c>
      <c r="C2785" s="70" t="s">
        <v>190</v>
      </c>
      <c r="D2785" s="70" t="s">
        <v>21</v>
      </c>
      <c r="E2785" s="72" t="s">
        <v>28</v>
      </c>
      <c r="F2785" s="73" t="s">
        <v>265</v>
      </c>
      <c r="G2785" s="70" t="s">
        <v>20</v>
      </c>
      <c r="H2785" s="108">
        <v>2396631</v>
      </c>
      <c r="I2785" s="108">
        <v>-66746</v>
      </c>
      <c r="J2785" s="108">
        <v>5821830</v>
      </c>
      <c r="K2785" s="108"/>
      <c r="L2785" s="108">
        <v>6908830</v>
      </c>
      <c r="M2785" s="108">
        <v>6168953</v>
      </c>
      <c r="N2785" s="108">
        <v>3003232</v>
      </c>
      <c r="O2785" s="108"/>
      <c r="P2785" s="108">
        <v>1197682</v>
      </c>
      <c r="Q2785" s="108">
        <v>-3295550</v>
      </c>
      <c r="R2785" s="108">
        <v>13748996.003602389</v>
      </c>
      <c r="S2785" s="108">
        <v>10453446.003602389</v>
      </c>
      <c r="T2785" s="108">
        <v>542470</v>
      </c>
      <c r="U2785" s="201"/>
      <c r="V2785" s="108">
        <v>336557</v>
      </c>
      <c r="W2785" s="108">
        <v>-333780</v>
      </c>
      <c r="X2785" s="28">
        <v>45275</v>
      </c>
      <c r="Y2785" s="10" t="s">
        <v>60</v>
      </c>
      <c r="AB2785"/>
    </row>
    <row r="2786" spans="1:28" s="26" customFormat="1" ht="14.4">
      <c r="A2786" s="137">
        <v>2023</v>
      </c>
      <c r="B2786" s="137" t="s">
        <v>1694</v>
      </c>
      <c r="C2786" s="137" t="s">
        <v>53</v>
      </c>
      <c r="D2786" s="137" t="s">
        <v>21</v>
      </c>
      <c r="E2786" s="137" t="s">
        <v>63</v>
      </c>
      <c r="F2786" s="87">
        <v>83542</v>
      </c>
      <c r="G2786" s="137" t="s">
        <v>20</v>
      </c>
      <c r="H2786" s="138">
        <v>26404736</v>
      </c>
      <c r="I2786" s="138">
        <v>-91884</v>
      </c>
      <c r="J2786" s="138">
        <v>10646447</v>
      </c>
      <c r="K2786" s="138">
        <v>176180</v>
      </c>
      <c r="L2786" s="138">
        <v>28643367</v>
      </c>
      <c r="M2786" s="138">
        <v>14110327</v>
      </c>
      <c r="N2786" s="138"/>
      <c r="O2786" s="142">
        <v>25871331</v>
      </c>
      <c r="P2786" s="138">
        <v>1809885</v>
      </c>
      <c r="Q2786" s="138">
        <v>-7586061</v>
      </c>
      <c r="R2786" s="138">
        <v>32530279</v>
      </c>
      <c r="S2786" s="138">
        <v>24944218</v>
      </c>
      <c r="T2786" s="138">
        <v>1554554</v>
      </c>
      <c r="U2786" s="201"/>
      <c r="V2786" s="138"/>
      <c r="W2786" s="108">
        <v>25448958</v>
      </c>
      <c r="X2786" s="164">
        <v>45252</v>
      </c>
      <c r="Y2786" s="132" t="s">
        <v>60</v>
      </c>
      <c r="AB2786"/>
    </row>
    <row r="2787" spans="1:28" s="26" customFormat="1" ht="14.4">
      <c r="A2787" s="70">
        <v>2023</v>
      </c>
      <c r="B2787" s="71" t="s">
        <v>264</v>
      </c>
      <c r="C2787" s="70" t="s">
        <v>190</v>
      </c>
      <c r="D2787" s="70" t="s">
        <v>21</v>
      </c>
      <c r="E2787" s="72" t="s">
        <v>151</v>
      </c>
      <c r="F2787" s="73" t="s">
        <v>263</v>
      </c>
      <c r="G2787" s="70" t="s">
        <v>20</v>
      </c>
      <c r="H2787" s="108">
        <v>30664549</v>
      </c>
      <c r="I2787" s="108">
        <v>-1238021</v>
      </c>
      <c r="J2787" s="108">
        <v>73792631</v>
      </c>
      <c r="K2787" s="108">
        <v>37726997</v>
      </c>
      <c r="L2787" s="108">
        <v>98870548</v>
      </c>
      <c r="M2787" s="108">
        <v>81670102</v>
      </c>
      <c r="N2787" s="108">
        <v>46127629</v>
      </c>
      <c r="O2787" s="108"/>
      <c r="P2787" s="108">
        <v>9702284</v>
      </c>
      <c r="Q2787" s="108">
        <v>-44922000</v>
      </c>
      <c r="R2787" s="108">
        <v>237621507.4742009</v>
      </c>
      <c r="S2787" s="108">
        <v>192699507.4742009</v>
      </c>
      <c r="T2787" s="108">
        <v>5978692</v>
      </c>
      <c r="U2787" s="201"/>
      <c r="V2787" s="108">
        <v>11670550</v>
      </c>
      <c r="W2787" s="108">
        <v>-15611342</v>
      </c>
      <c r="X2787" s="28">
        <v>45246</v>
      </c>
      <c r="Y2787" s="10" t="s">
        <v>60</v>
      </c>
      <c r="AB2787"/>
    </row>
    <row r="2788" spans="1:28" s="26" customFormat="1" ht="14.4">
      <c r="A2788" s="70">
        <v>2023</v>
      </c>
      <c r="B2788" s="71" t="s">
        <v>262</v>
      </c>
      <c r="C2788" s="70" t="s">
        <v>190</v>
      </c>
      <c r="D2788" s="70" t="s">
        <v>21</v>
      </c>
      <c r="E2788" s="72" t="s">
        <v>151</v>
      </c>
      <c r="F2788" s="73" t="s">
        <v>261</v>
      </c>
      <c r="G2788" s="70" t="s">
        <v>20</v>
      </c>
      <c r="H2788" s="108">
        <v>16853285</v>
      </c>
      <c r="I2788" s="108">
        <v>-17000</v>
      </c>
      <c r="J2788" s="108">
        <v>33618384</v>
      </c>
      <c r="K2788" s="108">
        <v>32698436</v>
      </c>
      <c r="L2788" s="108">
        <v>55066596</v>
      </c>
      <c r="M2788" s="108">
        <v>43738084</v>
      </c>
      <c r="N2788" s="108"/>
      <c r="O2788" s="67">
        <v>22504954</v>
      </c>
      <c r="P2788" s="108">
        <v>2805425</v>
      </c>
      <c r="Q2788" s="108">
        <v>-19788701</v>
      </c>
      <c r="R2788" s="108">
        <v>88238163</v>
      </c>
      <c r="S2788" s="108">
        <v>68449462</v>
      </c>
      <c r="T2788" s="108">
        <v>3319939</v>
      </c>
      <c r="U2788" s="201">
        <v>-765</v>
      </c>
      <c r="V2788" s="108">
        <v>8786239</v>
      </c>
      <c r="W2788" s="108">
        <v>1695759</v>
      </c>
      <c r="X2788" s="28">
        <v>45258</v>
      </c>
      <c r="Y2788" s="10" t="s">
        <v>60</v>
      </c>
      <c r="AB2788"/>
    </row>
    <row r="2789" spans="1:28" s="26" customFormat="1" ht="14.4">
      <c r="A2789" s="70">
        <v>2023</v>
      </c>
      <c r="B2789" s="71" t="s">
        <v>260</v>
      </c>
      <c r="C2789" s="70" t="s">
        <v>190</v>
      </c>
      <c r="D2789" s="70" t="s">
        <v>21</v>
      </c>
      <c r="E2789" s="72" t="s">
        <v>107</v>
      </c>
      <c r="F2789" s="73" t="s">
        <v>259</v>
      </c>
      <c r="G2789" s="70" t="s">
        <v>20</v>
      </c>
      <c r="H2789" s="108">
        <v>5308386</v>
      </c>
      <c r="I2789" s="108">
        <v>-161310</v>
      </c>
      <c r="J2789" s="108">
        <v>7799541</v>
      </c>
      <c r="K2789" s="108">
        <v>201415</v>
      </c>
      <c r="L2789" s="108">
        <v>10428188</v>
      </c>
      <c r="M2789" s="108">
        <v>9939249</v>
      </c>
      <c r="N2789" s="67">
        <v>8654226</v>
      </c>
      <c r="O2789" s="108"/>
      <c r="P2789" s="108">
        <v>1761446</v>
      </c>
      <c r="Q2789" s="108">
        <v>-4372000</v>
      </c>
      <c r="R2789" s="108">
        <v>23139921.847922094</v>
      </c>
      <c r="S2789" s="108">
        <v>18767921.847922094</v>
      </c>
      <c r="T2789" s="108">
        <v>593899</v>
      </c>
      <c r="U2789" s="201"/>
      <c r="V2789" s="108">
        <v>1224836</v>
      </c>
      <c r="W2789" s="108">
        <v>4115563</v>
      </c>
      <c r="X2789" s="28">
        <v>45443</v>
      </c>
      <c r="Y2789" s="10" t="s">
        <v>60</v>
      </c>
      <c r="AB2789"/>
    </row>
    <row r="2790" spans="1:28" s="26" customFormat="1" ht="14.4">
      <c r="A2790" s="70">
        <v>2023</v>
      </c>
      <c r="B2790" s="70" t="s">
        <v>5005</v>
      </c>
      <c r="C2790" s="70" t="s">
        <v>190</v>
      </c>
      <c r="D2790" s="70" t="s">
        <v>21</v>
      </c>
      <c r="E2790" s="88" t="s">
        <v>107</v>
      </c>
      <c r="F2790" s="85" t="s">
        <v>5443</v>
      </c>
      <c r="G2790" s="70" t="s">
        <v>20</v>
      </c>
      <c r="H2790" s="108">
        <v>7680238</v>
      </c>
      <c r="I2790" s="108">
        <v>-3300475</v>
      </c>
      <c r="J2790" s="108">
        <v>49881954</v>
      </c>
      <c r="K2790" s="108">
        <v>59752024</v>
      </c>
      <c r="L2790" s="108">
        <v>69004031</v>
      </c>
      <c r="M2790" s="108">
        <v>62164665</v>
      </c>
      <c r="N2790" s="67"/>
      <c r="O2790" s="67">
        <v>22515812</v>
      </c>
      <c r="P2790" s="108">
        <v>8717141</v>
      </c>
      <c r="Q2790" s="108">
        <v>-28993814</v>
      </c>
      <c r="R2790" s="108">
        <v>129527302.63157895</v>
      </c>
      <c r="S2790" s="108">
        <v>100533488.63157895</v>
      </c>
      <c r="T2790" s="108">
        <v>4715273</v>
      </c>
      <c r="U2790" s="201">
        <v>-1128.903308896374</v>
      </c>
      <c r="V2790" s="108">
        <v>13757594.096691104</v>
      </c>
      <c r="W2790" s="108">
        <v>-22233722</v>
      </c>
      <c r="X2790" s="28">
        <v>45296</v>
      </c>
      <c r="Y2790" s="10" t="s">
        <v>60</v>
      </c>
      <c r="AB2790"/>
    </row>
    <row r="2791" spans="1:28" s="26" customFormat="1" ht="14.4">
      <c r="A2791" s="70">
        <v>2023</v>
      </c>
      <c r="B2791" s="71" t="s">
        <v>258</v>
      </c>
      <c r="C2791" s="70" t="s">
        <v>190</v>
      </c>
      <c r="D2791" s="70" t="s">
        <v>21</v>
      </c>
      <c r="E2791" s="72" t="s">
        <v>164</v>
      </c>
      <c r="F2791" s="73" t="s">
        <v>257</v>
      </c>
      <c r="G2791" s="70" t="s">
        <v>20</v>
      </c>
      <c r="H2791" s="108">
        <v>34728096</v>
      </c>
      <c r="I2791" s="108">
        <v>-4000000</v>
      </c>
      <c r="J2791" s="108">
        <v>114801254</v>
      </c>
      <c r="K2791" s="108">
        <v>212110517</v>
      </c>
      <c r="L2791" s="108">
        <v>172716794</v>
      </c>
      <c r="M2791" s="108">
        <v>139170254</v>
      </c>
      <c r="N2791" s="67">
        <v>69252631</v>
      </c>
      <c r="O2791" s="108"/>
      <c r="P2791" s="108">
        <v>14541142</v>
      </c>
      <c r="Q2791" s="108">
        <v>-80520864</v>
      </c>
      <c r="R2791" s="108">
        <v>360634908</v>
      </c>
      <c r="S2791" s="108">
        <v>280114044</v>
      </c>
      <c r="T2791" s="108">
        <v>10907108</v>
      </c>
      <c r="U2791" s="201"/>
      <c r="V2791" s="108">
        <v>20014992</v>
      </c>
      <c r="W2791" s="108">
        <v>-180342655</v>
      </c>
      <c r="X2791" s="48">
        <v>45233</v>
      </c>
      <c r="Y2791" s="30"/>
      <c r="AB2791"/>
    </row>
    <row r="2792" spans="1:28" s="26" customFormat="1" ht="14.4">
      <c r="A2792" s="137">
        <v>2023</v>
      </c>
      <c r="B2792" s="137" t="s">
        <v>5483</v>
      </c>
      <c r="C2792" s="137" t="s">
        <v>190</v>
      </c>
      <c r="D2792" s="137" t="s">
        <v>21</v>
      </c>
      <c r="E2792" s="137" t="s">
        <v>182</v>
      </c>
      <c r="F2792" s="87" t="s">
        <v>5484</v>
      </c>
      <c r="G2792" s="137" t="s">
        <v>20</v>
      </c>
      <c r="H2792" s="138">
        <v>3697485</v>
      </c>
      <c r="I2792" s="138"/>
      <c r="J2792" s="138">
        <v>10452856</v>
      </c>
      <c r="K2792" s="138">
        <v>9410935</v>
      </c>
      <c r="L2792" s="138">
        <v>12552713</v>
      </c>
      <c r="M2792" s="138">
        <v>11184949</v>
      </c>
      <c r="N2792" s="138"/>
      <c r="O2792" s="138">
        <v>4993432</v>
      </c>
      <c r="P2792" s="138">
        <v>874776</v>
      </c>
      <c r="Q2792" s="138">
        <v>-7707241</v>
      </c>
      <c r="R2792" s="138">
        <v>34277786</v>
      </c>
      <c r="S2792" s="138">
        <v>26570545</v>
      </c>
      <c r="T2792" s="138">
        <v>1111840</v>
      </c>
      <c r="U2792" s="201"/>
      <c r="V2792" s="138">
        <v>1040443</v>
      </c>
      <c r="W2792" s="108">
        <v>-3949299</v>
      </c>
      <c r="X2792" s="166">
        <v>45279</v>
      </c>
      <c r="Y2792" s="132" t="s">
        <v>60</v>
      </c>
      <c r="AB2792"/>
    </row>
    <row r="2793" spans="1:28" ht="14.4">
      <c r="A2793" s="70">
        <v>2023</v>
      </c>
      <c r="B2793" s="70" t="s">
        <v>2225</v>
      </c>
      <c r="C2793" s="70" t="s">
        <v>53</v>
      </c>
      <c r="D2793" s="70" t="s">
        <v>21</v>
      </c>
      <c r="E2793" s="72" t="s">
        <v>78</v>
      </c>
      <c r="F2793" s="73" t="s">
        <v>5508</v>
      </c>
      <c r="G2793" s="70" t="s">
        <v>20</v>
      </c>
      <c r="H2793" s="108">
        <v>3860268</v>
      </c>
      <c r="I2793" s="108">
        <v>-108478</v>
      </c>
      <c r="J2793" s="108">
        <v>3623109</v>
      </c>
      <c r="K2793" s="108">
        <v>4735464</v>
      </c>
      <c r="L2793" s="108">
        <v>10343639</v>
      </c>
      <c r="M2793" s="108">
        <v>3647393</v>
      </c>
      <c r="N2793" s="107"/>
      <c r="O2793" s="108">
        <v>5488108</v>
      </c>
      <c r="P2793" s="108">
        <v>2052491</v>
      </c>
      <c r="Q2793" s="108">
        <v>-2028134</v>
      </c>
      <c r="R2793" s="108">
        <v>8696973</v>
      </c>
      <c r="S2793" s="108">
        <v>6668839</v>
      </c>
      <c r="T2793" s="108">
        <v>258856</v>
      </c>
      <c r="U2793" s="201"/>
      <c r="V2793" s="108"/>
      <c r="W2793" s="108">
        <v>3352185</v>
      </c>
      <c r="X2793" s="13">
        <v>45377</v>
      </c>
      <c r="Y2793" s="10" t="s">
        <v>60</v>
      </c>
    </row>
    <row r="2794" spans="1:28" ht="14.4">
      <c r="A2794" s="70">
        <v>2023</v>
      </c>
      <c r="B2794" s="71" t="s">
        <v>256</v>
      </c>
      <c r="C2794" s="70" t="s">
        <v>190</v>
      </c>
      <c r="D2794" s="70" t="s">
        <v>21</v>
      </c>
      <c r="E2794" s="72" t="s">
        <v>78</v>
      </c>
      <c r="F2794" s="73" t="s">
        <v>255</v>
      </c>
      <c r="G2794" s="70" t="s">
        <v>20</v>
      </c>
      <c r="H2794" s="108">
        <v>8954398</v>
      </c>
      <c r="I2794" s="108">
        <v>-400000</v>
      </c>
      <c r="J2794" s="108">
        <v>36052080</v>
      </c>
      <c r="K2794" s="108">
        <v>11479241</v>
      </c>
      <c r="L2794" s="108">
        <v>44888138</v>
      </c>
      <c r="M2794" s="108">
        <v>42815110</v>
      </c>
      <c r="N2794" s="107"/>
      <c r="O2794" s="108">
        <v>18478366</v>
      </c>
      <c r="P2794" s="108">
        <v>3639583</v>
      </c>
      <c r="Q2794" s="108">
        <v>-24943067</v>
      </c>
      <c r="R2794" s="108">
        <v>109161547.06213894</v>
      </c>
      <c r="S2794" s="108">
        <v>84218480.062138945</v>
      </c>
      <c r="T2794" s="108">
        <v>3764969</v>
      </c>
      <c r="U2794" s="201"/>
      <c r="V2794" s="108"/>
      <c r="W2794" s="108">
        <v>-7600570</v>
      </c>
      <c r="X2794" s="35">
        <v>45406</v>
      </c>
      <c r="Y2794" s="10" t="s">
        <v>60</v>
      </c>
    </row>
    <row r="2795" spans="1:28" ht="14.4">
      <c r="A2795" s="70">
        <v>2023</v>
      </c>
      <c r="B2795" s="70" t="s">
        <v>1693</v>
      </c>
      <c r="C2795" s="70" t="s">
        <v>53</v>
      </c>
      <c r="D2795" s="70" t="s">
        <v>21</v>
      </c>
      <c r="E2795" s="72" t="s">
        <v>125</v>
      </c>
      <c r="F2795" s="73">
        <v>83668</v>
      </c>
      <c r="G2795" s="70" t="s">
        <v>20</v>
      </c>
      <c r="H2795" s="108">
        <v>21625959</v>
      </c>
      <c r="I2795" s="108">
        <v>-364179</v>
      </c>
      <c r="J2795" s="108">
        <v>58229190</v>
      </c>
      <c r="K2795" s="108">
        <v>20174199</v>
      </c>
      <c r="L2795" s="108">
        <v>143489326</v>
      </c>
      <c r="M2795" s="108">
        <v>57869148</v>
      </c>
      <c r="N2795" s="108"/>
      <c r="O2795" s="67">
        <v>23905029</v>
      </c>
      <c r="P2795" s="108">
        <v>5472153</v>
      </c>
      <c r="Q2795" s="108">
        <v>-107297814</v>
      </c>
      <c r="R2795" s="108">
        <v>372319682</v>
      </c>
      <c r="S2795" s="108">
        <v>265021868</v>
      </c>
      <c r="T2795" s="108">
        <v>12274481</v>
      </c>
      <c r="U2795" s="201"/>
      <c r="V2795" s="108">
        <v>2582860</v>
      </c>
      <c r="W2795" s="108">
        <v>3333092</v>
      </c>
      <c r="X2795" s="13">
        <v>45379</v>
      </c>
      <c r="Y2795" s="10" t="s">
        <v>60</v>
      </c>
    </row>
    <row r="2796" spans="1:28" ht="14.4">
      <c r="A2796" s="95">
        <v>2023</v>
      </c>
      <c r="B2796" s="95" t="s">
        <v>5354</v>
      </c>
      <c r="C2796" s="95" t="s">
        <v>190</v>
      </c>
      <c r="D2796" s="95" t="s">
        <v>21</v>
      </c>
      <c r="E2796" s="96" t="s">
        <v>84</v>
      </c>
      <c r="F2796" s="96" t="s">
        <v>5730</v>
      </c>
      <c r="G2796" s="95" t="s">
        <v>20</v>
      </c>
      <c r="H2796" s="110">
        <v>1929039</v>
      </c>
      <c r="I2796" s="110">
        <v>-30000</v>
      </c>
      <c r="J2796" s="110">
        <v>10808096</v>
      </c>
      <c r="K2796" s="110">
        <v>5476088</v>
      </c>
      <c r="L2796" s="110">
        <v>13367635</v>
      </c>
      <c r="M2796" s="110">
        <v>11610073</v>
      </c>
      <c r="N2796" s="107"/>
      <c r="O2796" s="67">
        <v>3344280</v>
      </c>
      <c r="P2796" s="110">
        <v>709806</v>
      </c>
      <c r="Q2796" s="110">
        <v>-7874426</v>
      </c>
      <c r="R2796" s="110">
        <v>35627549.870539241</v>
      </c>
      <c r="S2796" s="110">
        <v>27753123.870539241</v>
      </c>
      <c r="T2796" s="110">
        <v>1231185</v>
      </c>
      <c r="U2796" s="198"/>
      <c r="V2796" s="109"/>
      <c r="W2796" s="110">
        <v>-5070195</v>
      </c>
      <c r="X2796" s="13">
        <v>45435</v>
      </c>
      <c r="Y2796" s="10" t="s">
        <v>60</v>
      </c>
    </row>
    <row r="2797" spans="1:28" ht="14.4">
      <c r="A2797" s="70">
        <v>2023</v>
      </c>
      <c r="B2797" s="71" t="s">
        <v>254</v>
      </c>
      <c r="C2797" s="70" t="s">
        <v>190</v>
      </c>
      <c r="D2797" s="70" t="s">
        <v>21</v>
      </c>
      <c r="E2797" s="72" t="s">
        <v>253</v>
      </c>
      <c r="F2797" s="73" t="s">
        <v>252</v>
      </c>
      <c r="G2797" s="70" t="s">
        <v>20</v>
      </c>
      <c r="H2797" s="108">
        <v>1931000</v>
      </c>
      <c r="I2797" s="108">
        <v>-15000</v>
      </c>
      <c r="J2797" s="108">
        <v>3977341</v>
      </c>
      <c r="K2797" s="108">
        <v>1975573</v>
      </c>
      <c r="L2797" s="108">
        <v>5015727</v>
      </c>
      <c r="M2797" s="108">
        <v>4190683</v>
      </c>
      <c r="N2797" s="108">
        <v>24574</v>
      </c>
      <c r="O2797" s="108">
        <v>3319808</v>
      </c>
      <c r="P2797" s="108">
        <v>447432</v>
      </c>
      <c r="Q2797" s="108">
        <v>-2249000</v>
      </c>
      <c r="R2797" s="108">
        <v>11884270.077481244</v>
      </c>
      <c r="S2797" s="108">
        <v>9635270.0774812438</v>
      </c>
      <c r="T2797" s="108">
        <v>288459</v>
      </c>
      <c r="U2797" s="201"/>
      <c r="V2797" s="108"/>
      <c r="W2797" s="108">
        <v>-152491</v>
      </c>
      <c r="X2797" s="13">
        <v>45454</v>
      </c>
      <c r="Y2797" s="10" t="s">
        <v>60</v>
      </c>
    </row>
    <row r="2798" spans="1:28" ht="14.4">
      <c r="A2798" s="95">
        <v>2023</v>
      </c>
      <c r="B2798" s="86" t="s">
        <v>251</v>
      </c>
      <c r="C2798" s="95" t="s">
        <v>190</v>
      </c>
      <c r="D2798" s="95" t="s">
        <v>21</v>
      </c>
      <c r="E2798" s="101" t="s">
        <v>32</v>
      </c>
      <c r="F2798" s="99" t="s">
        <v>250</v>
      </c>
      <c r="G2798" s="95" t="s">
        <v>20</v>
      </c>
      <c r="H2798" s="109">
        <v>7739680</v>
      </c>
      <c r="I2798" s="109"/>
      <c r="J2798" s="109">
        <v>49656845</v>
      </c>
      <c r="K2798" s="109">
        <v>26486841</v>
      </c>
      <c r="L2798" s="109">
        <v>68324221</v>
      </c>
      <c r="M2798" s="109">
        <v>61802444</v>
      </c>
      <c r="N2798" s="109"/>
      <c r="O2798" s="67">
        <v>25783790</v>
      </c>
      <c r="P2798" s="109">
        <v>5656044</v>
      </c>
      <c r="Q2798" s="109">
        <v>-34591620</v>
      </c>
      <c r="R2798" s="109">
        <v>157460887</v>
      </c>
      <c r="S2798" s="109">
        <v>122869267</v>
      </c>
      <c r="T2798" s="109">
        <v>5809294</v>
      </c>
      <c r="U2798" s="198">
        <v>-1447</v>
      </c>
      <c r="V2798" s="109">
        <v>1318319</v>
      </c>
      <c r="W2798" s="169">
        <v>-21119496</v>
      </c>
      <c r="X2798" s="35">
        <v>45432</v>
      </c>
      <c r="Y2798" s="10" t="s">
        <v>60</v>
      </c>
    </row>
    <row r="2799" spans="1:28" ht="14.4">
      <c r="A2799" s="95">
        <v>2023</v>
      </c>
      <c r="B2799" s="86" t="s">
        <v>249</v>
      </c>
      <c r="C2799" s="95" t="s">
        <v>190</v>
      </c>
      <c r="D2799" s="95" t="s">
        <v>21</v>
      </c>
      <c r="E2799" s="96" t="s">
        <v>36</v>
      </c>
      <c r="F2799" s="99" t="s">
        <v>248</v>
      </c>
      <c r="G2799" s="95" t="s">
        <v>20</v>
      </c>
      <c r="H2799" s="109">
        <v>79672290</v>
      </c>
      <c r="I2799" s="109">
        <v>-40000</v>
      </c>
      <c r="J2799" s="109">
        <v>472324214</v>
      </c>
      <c r="K2799" s="109">
        <v>1348199290</v>
      </c>
      <c r="L2799" s="109">
        <v>694956907</v>
      </c>
      <c r="M2799" s="109">
        <v>546551775</v>
      </c>
      <c r="N2799" s="109"/>
      <c r="O2799" s="67">
        <v>192762908</v>
      </c>
      <c r="P2799" s="109">
        <v>42003286</v>
      </c>
      <c r="Q2799" s="109">
        <v>-334209204</v>
      </c>
      <c r="R2799" s="109">
        <v>1482978633</v>
      </c>
      <c r="S2799" s="109">
        <v>1148769429</v>
      </c>
      <c r="T2799" s="109">
        <v>48716432</v>
      </c>
      <c r="U2799" s="198">
        <v>27666032</v>
      </c>
      <c r="V2799" s="109">
        <v>300111252</v>
      </c>
      <c r="W2799" s="169">
        <v>-635008893</v>
      </c>
      <c r="X2799" s="35">
        <v>45471</v>
      </c>
      <c r="Y2799" s="30"/>
    </row>
    <row r="2800" spans="1:28" ht="14.4">
      <c r="A2800" s="70">
        <v>2023</v>
      </c>
      <c r="B2800" s="170" t="s">
        <v>1692</v>
      </c>
      <c r="C2800" s="70" t="s">
        <v>53</v>
      </c>
      <c r="D2800" s="70" t="s">
        <v>21</v>
      </c>
      <c r="E2800" s="72" t="s">
        <v>34</v>
      </c>
      <c r="F2800" s="73">
        <v>84200</v>
      </c>
      <c r="G2800" s="70" t="s">
        <v>20</v>
      </c>
      <c r="H2800" s="108">
        <v>17654008</v>
      </c>
      <c r="I2800" s="108">
        <v>-22028686</v>
      </c>
      <c r="J2800" s="108">
        <v>66779613</v>
      </c>
      <c r="K2800" s="108">
        <v>252005609</v>
      </c>
      <c r="L2800" s="108">
        <v>126113244</v>
      </c>
      <c r="M2800" s="108">
        <v>85678151</v>
      </c>
      <c r="N2800" s="67">
        <v>1623398</v>
      </c>
      <c r="O2800" s="67">
        <v>10067949</v>
      </c>
      <c r="P2800" s="108">
        <v>5005874</v>
      </c>
      <c r="Q2800" s="108">
        <v>-44600464</v>
      </c>
      <c r="R2800" s="108">
        <v>620883349</v>
      </c>
      <c r="S2800" s="108">
        <v>576282885</v>
      </c>
      <c r="T2800" s="108">
        <v>8157029</v>
      </c>
      <c r="U2800" s="201"/>
      <c r="V2800" s="108">
        <v>54205612</v>
      </c>
      <c r="W2800" s="108">
        <v>-255282394</v>
      </c>
      <c r="X2800" s="35">
        <v>45428</v>
      </c>
      <c r="Y2800" s="10" t="s">
        <v>60</v>
      </c>
    </row>
    <row r="2801" spans="1:25" ht="14.4">
      <c r="A2801" s="70">
        <v>2023</v>
      </c>
      <c r="B2801" s="71" t="s">
        <v>247</v>
      </c>
      <c r="C2801" s="70" t="s">
        <v>190</v>
      </c>
      <c r="D2801" s="70" t="s">
        <v>21</v>
      </c>
      <c r="E2801" s="72" t="s">
        <v>34</v>
      </c>
      <c r="F2801" s="73" t="s">
        <v>246</v>
      </c>
      <c r="G2801" s="70" t="s">
        <v>20</v>
      </c>
      <c r="H2801" s="108">
        <v>40611242</v>
      </c>
      <c r="I2801" s="108">
        <v>-1200000</v>
      </c>
      <c r="J2801" s="108">
        <v>145647422</v>
      </c>
      <c r="K2801" s="108">
        <v>119928376</v>
      </c>
      <c r="L2801" s="108">
        <v>190466176</v>
      </c>
      <c r="M2801" s="108">
        <v>173331769</v>
      </c>
      <c r="N2801" s="108">
        <v>68396504</v>
      </c>
      <c r="O2801" s="108"/>
      <c r="P2801" s="108">
        <v>21933372</v>
      </c>
      <c r="Q2801" s="108">
        <v>-104743991</v>
      </c>
      <c r="R2801" s="108">
        <v>467150931.4035089</v>
      </c>
      <c r="S2801" s="108">
        <v>362406940.4035089</v>
      </c>
      <c r="T2801" s="108">
        <v>15415924</v>
      </c>
      <c r="U2801" s="201">
        <v>6063142</v>
      </c>
      <c r="V2801" s="108">
        <v>5742479</v>
      </c>
      <c r="W2801" s="108">
        <v>-41338600</v>
      </c>
      <c r="X2801" s="13">
        <v>45289</v>
      </c>
      <c r="Y2801" s="30"/>
    </row>
    <row r="2802" spans="1:25" ht="14.4">
      <c r="A2802" s="70">
        <v>2023</v>
      </c>
      <c r="B2802" s="70" t="s">
        <v>1691</v>
      </c>
      <c r="C2802" s="70" t="s">
        <v>53</v>
      </c>
      <c r="D2802" s="70" t="s">
        <v>21</v>
      </c>
      <c r="E2802" s="72" t="s">
        <v>34</v>
      </c>
      <c r="F2802" s="73">
        <v>84410</v>
      </c>
      <c r="G2802" s="70" t="s">
        <v>20</v>
      </c>
      <c r="H2802" s="108">
        <v>183125275</v>
      </c>
      <c r="I2802" s="108">
        <v>-11516821</v>
      </c>
      <c r="J2802" s="108">
        <v>119068839</v>
      </c>
      <c r="K2802" s="108">
        <v>193127202</v>
      </c>
      <c r="L2802" s="108">
        <v>184536120</v>
      </c>
      <c r="M2802" s="108">
        <v>159751011</v>
      </c>
      <c r="N2802" s="108"/>
      <c r="O2802" s="108">
        <v>185798522</v>
      </c>
      <c r="P2802" s="108">
        <v>28297201</v>
      </c>
      <c r="Q2802" s="108">
        <v>-49812249</v>
      </c>
      <c r="R2802" s="108">
        <v>222709826</v>
      </c>
      <c r="S2802" s="108">
        <v>172897577</v>
      </c>
      <c r="T2802" s="108">
        <v>7630743</v>
      </c>
      <c r="U2802" s="201">
        <v>5476941</v>
      </c>
      <c r="V2802" s="108">
        <v>8172312</v>
      </c>
      <c r="W2802" s="108">
        <v>139363359</v>
      </c>
      <c r="X2802" s="13">
        <v>45391</v>
      </c>
      <c r="Y2802" s="30"/>
    </row>
    <row r="2803" spans="1:25" ht="14.4">
      <c r="A2803" s="70">
        <v>2023</v>
      </c>
      <c r="B2803" s="71" t="s">
        <v>245</v>
      </c>
      <c r="C2803" s="70" t="s">
        <v>190</v>
      </c>
      <c r="D2803" s="70" t="s">
        <v>21</v>
      </c>
      <c r="E2803" s="72" t="s">
        <v>107</v>
      </c>
      <c r="F2803" s="73" t="s">
        <v>244</v>
      </c>
      <c r="G2803" s="70" t="s">
        <v>20</v>
      </c>
      <c r="H2803" s="108">
        <v>5427417</v>
      </c>
      <c r="I2803" s="108">
        <v>-1158</v>
      </c>
      <c r="J2803" s="108">
        <v>6684394</v>
      </c>
      <c r="K2803" s="108">
        <v>196084</v>
      </c>
      <c r="L2803" s="108">
        <v>19841610</v>
      </c>
      <c r="M2803" s="108">
        <v>8966015</v>
      </c>
      <c r="N2803" s="108">
        <v>8131084</v>
      </c>
      <c r="O2803" s="108"/>
      <c r="P2803" s="108">
        <v>1398515</v>
      </c>
      <c r="Q2803" s="108">
        <v>-5661000</v>
      </c>
      <c r="R2803" s="108">
        <v>29963260.696995787</v>
      </c>
      <c r="S2803" s="108">
        <v>24302260.696995787</v>
      </c>
      <c r="T2803" s="108">
        <v>770023</v>
      </c>
      <c r="U2803" s="201"/>
      <c r="V2803" s="108">
        <v>1370789</v>
      </c>
      <c r="W2803" s="108">
        <v>4474389</v>
      </c>
      <c r="X2803" s="13">
        <v>45414</v>
      </c>
      <c r="Y2803" s="30"/>
    </row>
    <row r="2804" spans="1:25" ht="14.4">
      <c r="A2804" s="70">
        <v>2023</v>
      </c>
      <c r="B2804" s="70" t="s">
        <v>2227</v>
      </c>
      <c r="C2804" s="70" t="s">
        <v>53</v>
      </c>
      <c r="D2804" s="70" t="s">
        <v>21</v>
      </c>
      <c r="E2804" s="72" t="s">
        <v>164</v>
      </c>
      <c r="F2804" s="73" t="s">
        <v>5429</v>
      </c>
      <c r="G2804" s="70" t="s">
        <v>20</v>
      </c>
      <c r="H2804" s="108">
        <v>56219983</v>
      </c>
      <c r="I2804" s="108">
        <v>-29506563</v>
      </c>
      <c r="J2804" s="108">
        <v>87599170</v>
      </c>
      <c r="K2804" s="108">
        <v>73123031</v>
      </c>
      <c r="L2804" s="108">
        <v>219094859</v>
      </c>
      <c r="M2804" s="108">
        <v>103567642</v>
      </c>
      <c r="N2804" s="107"/>
      <c r="O2804" s="108">
        <v>43505066</v>
      </c>
      <c r="P2804" s="108">
        <v>8972609</v>
      </c>
      <c r="Q2804" s="108">
        <v>-107760693</v>
      </c>
      <c r="R2804" s="108">
        <v>405157395</v>
      </c>
      <c r="S2804" s="108">
        <v>297396702</v>
      </c>
      <c r="T2804" s="108">
        <v>12105214</v>
      </c>
      <c r="U2804" s="201">
        <v>26871167</v>
      </c>
      <c r="V2804" s="108">
        <v>29259424</v>
      </c>
      <c r="W2804" s="108">
        <v>83340873</v>
      </c>
      <c r="X2804" s="34">
        <v>45436</v>
      </c>
      <c r="Y2804" s="10" t="s">
        <v>60</v>
      </c>
    </row>
    <row r="2805" spans="1:25" ht="14.4">
      <c r="A2805" s="95">
        <v>2023</v>
      </c>
      <c r="B2805" s="95" t="s">
        <v>5762</v>
      </c>
      <c r="C2805" s="95" t="s">
        <v>54</v>
      </c>
      <c r="D2805" s="95" t="s">
        <v>21</v>
      </c>
      <c r="E2805" s="96" t="s">
        <v>151</v>
      </c>
      <c r="F2805" s="96" t="s">
        <v>5763</v>
      </c>
      <c r="G2805" s="95" t="s">
        <v>20</v>
      </c>
      <c r="H2805" s="110">
        <v>939833</v>
      </c>
      <c r="I2805" s="116"/>
      <c r="J2805" s="110">
        <v>3159238</v>
      </c>
      <c r="K2805" s="110">
        <v>136956</v>
      </c>
      <c r="L2805" s="110">
        <v>2702567</v>
      </c>
      <c r="M2805" s="110">
        <v>2702434</v>
      </c>
      <c r="N2805" s="67">
        <v>1133268</v>
      </c>
      <c r="O2805" s="107"/>
      <c r="P2805" s="110">
        <v>287347</v>
      </c>
      <c r="Q2805" s="110">
        <v>-1534454</v>
      </c>
      <c r="R2805" s="110">
        <v>4124876</v>
      </c>
      <c r="S2805" s="110">
        <v>2590422</v>
      </c>
      <c r="T2805" s="110">
        <v>179215</v>
      </c>
      <c r="U2805" s="198">
        <v>292166</v>
      </c>
      <c r="V2805" s="109">
        <v>147652</v>
      </c>
      <c r="W2805" s="110">
        <v>-393695</v>
      </c>
      <c r="X2805" s="13">
        <v>45463</v>
      </c>
      <c r="Y2805" s="30"/>
    </row>
    <row r="2806" spans="1:25" ht="14.4">
      <c r="A2806" s="70">
        <v>2023</v>
      </c>
      <c r="B2806" s="70" t="s">
        <v>5355</v>
      </c>
      <c r="C2806" s="70" t="s">
        <v>190</v>
      </c>
      <c r="D2806" s="70" t="s">
        <v>21</v>
      </c>
      <c r="E2806" s="72" t="s">
        <v>84</v>
      </c>
      <c r="F2806" s="72" t="s">
        <v>5731</v>
      </c>
      <c r="G2806" s="70" t="s">
        <v>20</v>
      </c>
      <c r="H2806" s="108">
        <v>650883</v>
      </c>
      <c r="I2806" s="108">
        <v>-17187</v>
      </c>
      <c r="J2806" s="108">
        <v>2067756</v>
      </c>
      <c r="K2806" s="108">
        <v>4775149</v>
      </c>
      <c r="L2806" s="108">
        <v>2772023</v>
      </c>
      <c r="M2806" s="108">
        <v>2421484</v>
      </c>
      <c r="N2806" s="107"/>
      <c r="O2806" s="67">
        <v>1037042</v>
      </c>
      <c r="P2806" s="108">
        <v>239811</v>
      </c>
      <c r="Q2806" s="108">
        <v>-1709670</v>
      </c>
      <c r="R2806" s="108">
        <v>7435595</v>
      </c>
      <c r="S2806" s="108">
        <v>5725925</v>
      </c>
      <c r="T2806" s="108">
        <v>236883</v>
      </c>
      <c r="U2806" s="201"/>
      <c r="V2806" s="108"/>
      <c r="W2806" s="108">
        <v>-760398</v>
      </c>
      <c r="X2806" s="13">
        <v>45428</v>
      </c>
      <c r="Y2806" s="10" t="s">
        <v>60</v>
      </c>
    </row>
    <row r="2807" spans="1:25" ht="14.4">
      <c r="A2807" s="70">
        <v>2023</v>
      </c>
      <c r="B2807" s="71" t="s">
        <v>243</v>
      </c>
      <c r="C2807" s="70" t="s">
        <v>190</v>
      </c>
      <c r="D2807" s="70" t="s">
        <v>21</v>
      </c>
      <c r="E2807" s="72" t="s">
        <v>84</v>
      </c>
      <c r="F2807" s="73" t="s">
        <v>242</v>
      </c>
      <c r="G2807" s="70" t="s">
        <v>20</v>
      </c>
      <c r="H2807" s="108">
        <v>7114606</v>
      </c>
      <c r="I2807" s="108"/>
      <c r="J2807" s="108">
        <v>29154932</v>
      </c>
      <c r="K2807" s="108">
        <v>90607255</v>
      </c>
      <c r="L2807" s="108">
        <v>38339133</v>
      </c>
      <c r="M2807" s="108">
        <v>34695224</v>
      </c>
      <c r="N2807" s="67"/>
      <c r="O2807" s="67">
        <v>10873941</v>
      </c>
      <c r="P2807" s="108">
        <v>1684263</v>
      </c>
      <c r="Q2807" s="108">
        <v>-18486927</v>
      </c>
      <c r="R2807" s="108">
        <v>84616413.555023253</v>
      </c>
      <c r="S2807" s="108">
        <v>66129486.55502326</v>
      </c>
      <c r="T2807" s="108">
        <v>2838825</v>
      </c>
      <c r="U2807" s="201"/>
      <c r="V2807" s="108">
        <v>4066974</v>
      </c>
      <c r="W2807" s="108">
        <v>-16951946</v>
      </c>
      <c r="X2807" s="13">
        <v>45447</v>
      </c>
      <c r="Y2807" s="10" t="s">
        <v>60</v>
      </c>
    </row>
    <row r="2808" spans="1:25" ht="14.4">
      <c r="A2808" s="70">
        <v>2023</v>
      </c>
      <c r="B2808" s="71" t="s">
        <v>241</v>
      </c>
      <c r="C2808" s="70" t="s">
        <v>190</v>
      </c>
      <c r="D2808" s="70" t="s">
        <v>21</v>
      </c>
      <c r="E2808" s="72" t="s">
        <v>76</v>
      </c>
      <c r="F2808" s="73" t="s">
        <v>240</v>
      </c>
      <c r="G2808" s="70" t="s">
        <v>20</v>
      </c>
      <c r="H2808" s="108">
        <v>12194825</v>
      </c>
      <c r="I2808" s="108">
        <v>-533154</v>
      </c>
      <c r="J2808" s="108">
        <v>104612992</v>
      </c>
      <c r="K2808" s="108">
        <v>312680500</v>
      </c>
      <c r="L2808" s="108">
        <v>149827428</v>
      </c>
      <c r="M2808" s="108">
        <v>113230957</v>
      </c>
      <c r="N2808" s="108">
        <v>34487698</v>
      </c>
      <c r="O2808" s="108"/>
      <c r="P2808" s="108">
        <v>12398356</v>
      </c>
      <c r="Q2808" s="108">
        <v>-64878000</v>
      </c>
      <c r="R2808" s="108">
        <v>292990009.00596654</v>
      </c>
      <c r="S2808" s="108">
        <v>228112009.00596654</v>
      </c>
      <c r="T2808" s="108">
        <v>11557526</v>
      </c>
      <c r="U2808" s="201">
        <v>5377993</v>
      </c>
      <c r="V2808" s="108">
        <v>9390817</v>
      </c>
      <c r="W2808" s="108">
        <v>-49331004</v>
      </c>
      <c r="X2808" s="13">
        <v>45453</v>
      </c>
      <c r="Y2808" s="10" t="s">
        <v>115</v>
      </c>
    </row>
    <row r="2809" spans="1:25" ht="14.4">
      <c r="A2809" s="70">
        <v>2023</v>
      </c>
      <c r="B2809" s="71" t="s">
        <v>64</v>
      </c>
      <c r="C2809" s="70" t="s">
        <v>54</v>
      </c>
      <c r="D2809" s="70" t="s">
        <v>21</v>
      </c>
      <c r="E2809" s="78" t="s">
        <v>63</v>
      </c>
      <c r="F2809" s="73">
        <v>99098</v>
      </c>
      <c r="G2809" s="70" t="s">
        <v>20</v>
      </c>
      <c r="H2809" s="108">
        <v>24986951</v>
      </c>
      <c r="I2809" s="108"/>
      <c r="J2809" s="108">
        <v>6901240</v>
      </c>
      <c r="K2809" s="108">
        <v>880211</v>
      </c>
      <c r="L2809" s="108">
        <v>49759520</v>
      </c>
      <c r="M2809" s="108">
        <v>6199944</v>
      </c>
      <c r="N2809" s="107"/>
      <c r="O2809" s="67">
        <v>23955493</v>
      </c>
      <c r="P2809" s="108">
        <v>1583825</v>
      </c>
      <c r="Q2809" s="108"/>
      <c r="R2809" s="108"/>
      <c r="S2809" s="108"/>
      <c r="T2809" s="108"/>
      <c r="U2809" s="201"/>
      <c r="V2809" s="108"/>
      <c r="W2809" s="108">
        <v>26031442</v>
      </c>
      <c r="X2809" s="13">
        <v>45380</v>
      </c>
      <c r="Y2809" s="10" t="s">
        <v>60</v>
      </c>
    </row>
    <row r="2810" spans="1:25" ht="14.4">
      <c r="A2810" s="70">
        <v>2023</v>
      </c>
      <c r="B2810" s="70" t="s">
        <v>2228</v>
      </c>
      <c r="C2810" s="70" t="s">
        <v>53</v>
      </c>
      <c r="D2810" s="70" t="s">
        <v>21</v>
      </c>
      <c r="E2810" s="78" t="s">
        <v>34</v>
      </c>
      <c r="F2810" s="73" t="s">
        <v>5472</v>
      </c>
      <c r="G2810" s="70" t="s">
        <v>20</v>
      </c>
      <c r="H2810" s="108">
        <v>33334781</v>
      </c>
      <c r="I2810" s="108">
        <v>-26896</v>
      </c>
      <c r="J2810" s="108">
        <v>12251659</v>
      </c>
      <c r="K2810" s="108">
        <v>12992486</v>
      </c>
      <c r="L2810" s="108">
        <v>21721105</v>
      </c>
      <c r="M2810" s="108">
        <v>18378693</v>
      </c>
      <c r="N2810" s="108"/>
      <c r="O2810" s="67">
        <v>31504697</v>
      </c>
      <c r="P2810" s="108">
        <v>1344375</v>
      </c>
      <c r="Q2810" s="108">
        <v>-1417479</v>
      </c>
      <c r="R2810" s="108">
        <v>6078383</v>
      </c>
      <c r="S2810" s="108">
        <v>4660904</v>
      </c>
      <c r="T2810" s="108">
        <v>315371</v>
      </c>
      <c r="U2810" s="201">
        <v>1550005</v>
      </c>
      <c r="V2810" s="108">
        <v>1565719</v>
      </c>
      <c r="W2810" s="108">
        <v>24604859</v>
      </c>
      <c r="X2810" s="13">
        <v>45422</v>
      </c>
      <c r="Y2810" s="10" t="s">
        <v>60</v>
      </c>
    </row>
    <row r="2811" spans="1:25" ht="14.4">
      <c r="A2811" s="70">
        <v>2023</v>
      </c>
      <c r="B2811" s="70" t="s">
        <v>1690</v>
      </c>
      <c r="C2811" s="70" t="s">
        <v>53</v>
      </c>
      <c r="D2811" s="70" t="s">
        <v>21</v>
      </c>
      <c r="E2811" s="72" t="s">
        <v>134</v>
      </c>
      <c r="F2811" s="73">
        <v>84550</v>
      </c>
      <c r="G2811" s="70" t="s">
        <v>20</v>
      </c>
      <c r="H2811" s="108">
        <v>37900378</v>
      </c>
      <c r="I2811" s="108">
        <v>-4025000</v>
      </c>
      <c r="J2811" s="108">
        <v>69310249</v>
      </c>
      <c r="K2811" s="108">
        <v>10968335</v>
      </c>
      <c r="L2811" s="108">
        <v>115901128</v>
      </c>
      <c r="M2811" s="108">
        <v>73123611</v>
      </c>
      <c r="N2811" s="108"/>
      <c r="O2811" s="108">
        <v>50572455</v>
      </c>
      <c r="P2811" s="108">
        <v>21221145</v>
      </c>
      <c r="Q2811" s="108">
        <v>-143775962</v>
      </c>
      <c r="R2811" s="108">
        <v>442231481</v>
      </c>
      <c r="S2811" s="108">
        <v>298455519</v>
      </c>
      <c r="T2811" s="108">
        <v>14313269</v>
      </c>
      <c r="U2811" s="201">
        <v>4543378</v>
      </c>
      <c r="V2811" s="108">
        <v>53937061</v>
      </c>
      <c r="W2811" s="108">
        <v>-78659154</v>
      </c>
      <c r="X2811" s="13">
        <v>45299</v>
      </c>
      <c r="Y2811" s="30"/>
    </row>
    <row r="2812" spans="1:25" ht="14.4">
      <c r="A2812" s="137">
        <v>2023</v>
      </c>
      <c r="B2812" s="141" t="s">
        <v>239</v>
      </c>
      <c r="C2812" s="137" t="s">
        <v>190</v>
      </c>
      <c r="D2812" s="137" t="s">
        <v>21</v>
      </c>
      <c r="E2812" s="137" t="s">
        <v>134</v>
      </c>
      <c r="F2812" s="87" t="s">
        <v>238</v>
      </c>
      <c r="G2812" s="137" t="s">
        <v>20</v>
      </c>
      <c r="H2812" s="138">
        <v>41868121</v>
      </c>
      <c r="I2812" s="138"/>
      <c r="J2812" s="138">
        <v>152386139</v>
      </c>
      <c r="K2812" s="138">
        <v>245311092</v>
      </c>
      <c r="L2812" s="138">
        <v>198314900</v>
      </c>
      <c r="M2812" s="138">
        <v>174306026</v>
      </c>
      <c r="N2812" s="138"/>
      <c r="O2812" s="142">
        <v>86312070</v>
      </c>
      <c r="P2812" s="138">
        <v>15712606</v>
      </c>
      <c r="Q2812" s="138">
        <v>-116568932</v>
      </c>
      <c r="R2812" s="138">
        <v>522311186.73684216</v>
      </c>
      <c r="S2812" s="138">
        <v>405742254.73684216</v>
      </c>
      <c r="T2812" s="138">
        <v>18257301</v>
      </c>
      <c r="U2812" s="201">
        <v>-4728.0398256389935</v>
      </c>
      <c r="V2812" s="138">
        <v>32721163.960174359</v>
      </c>
      <c r="W2812" s="108">
        <v>-124586452</v>
      </c>
      <c r="X2812" s="51">
        <v>45408</v>
      </c>
      <c r="Y2812" s="132" t="s">
        <v>60</v>
      </c>
    </row>
    <row r="2813" spans="1:25" ht="14.4">
      <c r="A2813" s="70">
        <v>2023</v>
      </c>
      <c r="B2813" s="71" t="s">
        <v>237</v>
      </c>
      <c r="C2813" s="70" t="s">
        <v>190</v>
      </c>
      <c r="D2813" s="70" t="s">
        <v>21</v>
      </c>
      <c r="E2813" s="72" t="s">
        <v>153</v>
      </c>
      <c r="F2813" s="73" t="s">
        <v>236</v>
      </c>
      <c r="G2813" s="70" t="s">
        <v>20</v>
      </c>
      <c r="H2813" s="108">
        <v>2169496</v>
      </c>
      <c r="I2813" s="108"/>
      <c r="J2813" s="108">
        <v>8504774</v>
      </c>
      <c r="K2813" s="108">
        <v>4404702</v>
      </c>
      <c r="L2813" s="108">
        <v>11075511</v>
      </c>
      <c r="M2813" s="108">
        <v>9889833</v>
      </c>
      <c r="N2813" s="67">
        <v>4372945</v>
      </c>
      <c r="O2813" s="108"/>
      <c r="P2813" s="108">
        <v>676022</v>
      </c>
      <c r="Q2813" s="108">
        <v>-5807818</v>
      </c>
      <c r="R2813" s="108">
        <v>24809192.829787239</v>
      </c>
      <c r="S2813" s="108">
        <v>19001374.829787239</v>
      </c>
      <c r="T2813" s="108">
        <v>957673</v>
      </c>
      <c r="U2813" s="201"/>
      <c r="V2813" s="108"/>
      <c r="W2813" s="108">
        <v>-5551554</v>
      </c>
      <c r="X2813" s="13">
        <v>45338</v>
      </c>
      <c r="Y2813" s="10" t="s">
        <v>60</v>
      </c>
    </row>
    <row r="2814" spans="1:25" ht="14.4">
      <c r="A2814" s="70">
        <v>2023</v>
      </c>
      <c r="B2814" s="71" t="s">
        <v>235</v>
      </c>
      <c r="C2814" s="70" t="s">
        <v>190</v>
      </c>
      <c r="D2814" s="70" t="s">
        <v>21</v>
      </c>
      <c r="E2814" s="72" t="s">
        <v>107</v>
      </c>
      <c r="F2814" s="73" t="s">
        <v>234</v>
      </c>
      <c r="G2814" s="70" t="s">
        <v>20</v>
      </c>
      <c r="H2814" s="108">
        <v>2460021</v>
      </c>
      <c r="I2814" s="108">
        <v>-201186</v>
      </c>
      <c r="J2814" s="108">
        <v>5070910</v>
      </c>
      <c r="K2814" s="108">
        <v>5619086</v>
      </c>
      <c r="L2814" s="108">
        <v>6910912</v>
      </c>
      <c r="M2814" s="108">
        <v>5985425</v>
      </c>
      <c r="N2814" s="108">
        <v>4048370</v>
      </c>
      <c r="O2814" s="108"/>
      <c r="P2814" s="108">
        <v>1276027</v>
      </c>
      <c r="Q2814" s="108">
        <v>-2469000</v>
      </c>
      <c r="R2814" s="108">
        <v>13050433</v>
      </c>
      <c r="S2814" s="108">
        <v>10581433</v>
      </c>
      <c r="T2814" s="108">
        <v>319912</v>
      </c>
      <c r="U2814" s="201"/>
      <c r="V2814" s="108">
        <v>268173</v>
      </c>
      <c r="W2814" s="108">
        <v>78089</v>
      </c>
      <c r="X2814" s="13">
        <v>45379</v>
      </c>
      <c r="Y2814" s="10" t="s">
        <v>60</v>
      </c>
    </row>
    <row r="2815" spans="1:25" ht="14.4">
      <c r="A2815" s="70">
        <v>2023</v>
      </c>
      <c r="B2815" s="70" t="s">
        <v>5435</v>
      </c>
      <c r="C2815" s="70" t="s">
        <v>190</v>
      </c>
      <c r="D2815" s="70" t="s">
        <v>21</v>
      </c>
      <c r="E2815" s="72" t="s">
        <v>84</v>
      </c>
      <c r="F2815" s="73" t="s">
        <v>5436</v>
      </c>
      <c r="G2815" s="70" t="s">
        <v>20</v>
      </c>
      <c r="H2815" s="108">
        <v>30051429</v>
      </c>
      <c r="I2815" s="108"/>
      <c r="J2815" s="108">
        <v>120986373</v>
      </c>
      <c r="K2815" s="108">
        <v>67025928</v>
      </c>
      <c r="L2815" s="108">
        <v>163457587</v>
      </c>
      <c r="M2815" s="108">
        <v>144828328</v>
      </c>
      <c r="N2815" s="108">
        <v>66911478</v>
      </c>
      <c r="O2815" s="108"/>
      <c r="P2815" s="108">
        <v>14452049</v>
      </c>
      <c r="Q2815" s="108">
        <v>-78631789</v>
      </c>
      <c r="R2815" s="108">
        <v>375325154</v>
      </c>
      <c r="S2815" s="108">
        <v>296693365</v>
      </c>
      <c r="T2815" s="108">
        <v>11677249</v>
      </c>
      <c r="U2815" s="201">
        <v>5011492</v>
      </c>
      <c r="V2815" s="108">
        <v>13439596</v>
      </c>
      <c r="W2815" s="108">
        <v>-71890269</v>
      </c>
      <c r="X2815" s="13">
        <v>45407</v>
      </c>
      <c r="Y2815" s="30" t="s">
        <v>5869</v>
      </c>
    </row>
    <row r="2816" spans="1:25" ht="14.4">
      <c r="A2816" s="70">
        <v>2023</v>
      </c>
      <c r="B2816" s="100" t="s">
        <v>5077</v>
      </c>
      <c r="C2816" s="100" t="s">
        <v>190</v>
      </c>
      <c r="D2816" s="95" t="s">
        <v>21</v>
      </c>
      <c r="E2816" s="97" t="s">
        <v>368</v>
      </c>
      <c r="F2816" s="98" t="s">
        <v>5561</v>
      </c>
      <c r="G2816" s="95" t="s">
        <v>20</v>
      </c>
      <c r="H2816" s="109">
        <v>1414238</v>
      </c>
      <c r="I2816" s="110">
        <v>-25000</v>
      </c>
      <c r="J2816" s="110">
        <v>3333052</v>
      </c>
      <c r="K2816" s="110">
        <v>586255</v>
      </c>
      <c r="L2816" s="109">
        <v>4418636</v>
      </c>
      <c r="M2816" s="110">
        <v>4162985</v>
      </c>
      <c r="N2816" s="108">
        <v>2143668</v>
      </c>
      <c r="O2816" s="108"/>
      <c r="P2816" s="110">
        <v>205152</v>
      </c>
      <c r="Q2816" s="109">
        <v>-1964169</v>
      </c>
      <c r="R2816" s="109">
        <v>8389883</v>
      </c>
      <c r="S2816" s="109">
        <v>6425714</v>
      </c>
      <c r="T2816" s="109">
        <v>272813</v>
      </c>
      <c r="U2816" s="198"/>
      <c r="V2816" s="109">
        <v>364940</v>
      </c>
      <c r="W2816" s="110">
        <v>-608784</v>
      </c>
      <c r="X2816" s="13">
        <v>45449</v>
      </c>
      <c r="Y2816" s="10" t="s">
        <v>60</v>
      </c>
    </row>
    <row r="2817" spans="1:25" ht="14.4">
      <c r="A2817" s="70">
        <v>2023</v>
      </c>
      <c r="B2817" s="71" t="s">
        <v>2230</v>
      </c>
      <c r="C2817" s="70" t="s">
        <v>53</v>
      </c>
      <c r="D2817" s="70" t="s">
        <v>21</v>
      </c>
      <c r="E2817" s="78" t="s">
        <v>175</v>
      </c>
      <c r="F2817" s="75" t="s">
        <v>5504</v>
      </c>
      <c r="G2817" s="70" t="s">
        <v>20</v>
      </c>
      <c r="H2817" s="108">
        <v>2361959</v>
      </c>
      <c r="I2817" s="108">
        <v>-232693</v>
      </c>
      <c r="J2817" s="108">
        <v>2822228</v>
      </c>
      <c r="K2817" s="108">
        <v>7538742</v>
      </c>
      <c r="L2817" s="108">
        <v>10464809</v>
      </c>
      <c r="M2817" s="108">
        <v>2970412</v>
      </c>
      <c r="N2817" s="108"/>
      <c r="O2817" s="108">
        <v>1423145</v>
      </c>
      <c r="P2817" s="108">
        <v>367753</v>
      </c>
      <c r="Q2817" s="108"/>
      <c r="R2817" s="108"/>
      <c r="S2817" s="108"/>
      <c r="T2817" s="108"/>
      <c r="U2817" s="201"/>
      <c r="V2817" s="108"/>
      <c r="W2817" s="108">
        <v>-257818</v>
      </c>
      <c r="X2817" s="13">
        <v>45433</v>
      </c>
      <c r="Y2817" s="10" t="s">
        <v>115</v>
      </c>
    </row>
    <row r="2818" spans="1:25" ht="14.4">
      <c r="A2818" s="95">
        <v>2023</v>
      </c>
      <c r="B2818" s="86" t="s">
        <v>233</v>
      </c>
      <c r="C2818" s="95" t="s">
        <v>190</v>
      </c>
      <c r="D2818" s="95" t="s">
        <v>21</v>
      </c>
      <c r="E2818" s="96" t="s">
        <v>175</v>
      </c>
      <c r="F2818" s="99" t="s">
        <v>232</v>
      </c>
      <c r="G2818" s="95" t="s">
        <v>20</v>
      </c>
      <c r="H2818" s="109">
        <v>10283116</v>
      </c>
      <c r="I2818" s="109"/>
      <c r="J2818" s="109">
        <v>23665981</v>
      </c>
      <c r="K2818" s="109">
        <v>227000</v>
      </c>
      <c r="L2818" s="109">
        <v>29889000</v>
      </c>
      <c r="M2818" s="109">
        <v>26212382</v>
      </c>
      <c r="N2818" s="109">
        <v>14020437</v>
      </c>
      <c r="O2818" s="109"/>
      <c r="P2818" s="109">
        <v>1508169</v>
      </c>
      <c r="Q2818" s="109">
        <v>-20002000</v>
      </c>
      <c r="R2818" s="109">
        <v>86000526</v>
      </c>
      <c r="S2818" s="109">
        <v>65998526</v>
      </c>
      <c r="T2818" s="109">
        <v>3053000</v>
      </c>
      <c r="U2818" s="198"/>
      <c r="V2818" s="109">
        <v>1511000</v>
      </c>
      <c r="W2818" s="169">
        <v>-1802000</v>
      </c>
      <c r="X2818" s="13">
        <v>45307</v>
      </c>
      <c r="Y2818" s="30"/>
    </row>
    <row r="2819" spans="1:25" ht="14.4">
      <c r="A2819" s="70">
        <v>2023</v>
      </c>
      <c r="B2819" s="71" t="s">
        <v>231</v>
      </c>
      <c r="C2819" s="70" t="s">
        <v>190</v>
      </c>
      <c r="D2819" s="70" t="s">
        <v>21</v>
      </c>
      <c r="E2819" s="72" t="s">
        <v>175</v>
      </c>
      <c r="F2819" s="73" t="s">
        <v>230</v>
      </c>
      <c r="G2819" s="70" t="s">
        <v>20</v>
      </c>
      <c r="H2819" s="108">
        <v>6637466</v>
      </c>
      <c r="I2819" s="108">
        <v>-170214</v>
      </c>
      <c r="J2819" s="108">
        <v>21012853</v>
      </c>
      <c r="K2819" s="108">
        <v>15174000</v>
      </c>
      <c r="L2819" s="108">
        <v>32666000</v>
      </c>
      <c r="M2819" s="108">
        <v>27833851</v>
      </c>
      <c r="N2819" s="108">
        <v>10298643</v>
      </c>
      <c r="O2819" s="108"/>
      <c r="P2819" s="108">
        <v>3292814</v>
      </c>
      <c r="Q2819" s="108">
        <v>-11762000</v>
      </c>
      <c r="R2819" s="108">
        <v>50797193</v>
      </c>
      <c r="S2819" s="108">
        <v>39035193</v>
      </c>
      <c r="T2819" s="108">
        <v>2153000</v>
      </c>
      <c r="U2819" s="201"/>
      <c r="V2819" s="108">
        <v>1179000</v>
      </c>
      <c r="W2819" s="108">
        <v>-1156000</v>
      </c>
      <c r="X2819" s="13">
        <v>45287</v>
      </c>
      <c r="Y2819" s="10" t="s">
        <v>60</v>
      </c>
    </row>
    <row r="2820" spans="1:25" ht="14.4">
      <c r="A2820" s="70">
        <v>2023</v>
      </c>
      <c r="B2820" s="70" t="s">
        <v>1689</v>
      </c>
      <c r="C2820" s="70" t="s">
        <v>53</v>
      </c>
      <c r="D2820" s="70" t="s">
        <v>21</v>
      </c>
      <c r="E2820" s="72" t="s">
        <v>34</v>
      </c>
      <c r="F2820" s="73">
        <v>85292</v>
      </c>
      <c r="G2820" s="70" t="s">
        <v>20</v>
      </c>
      <c r="H2820" s="108">
        <v>104398762</v>
      </c>
      <c r="I2820" s="108">
        <v>-17795295</v>
      </c>
      <c r="J2820" s="108">
        <v>76632139</v>
      </c>
      <c r="K2820" s="108">
        <v>156328457</v>
      </c>
      <c r="L2820" s="108">
        <v>151231994</v>
      </c>
      <c r="M2820" s="108">
        <v>99778251</v>
      </c>
      <c r="N2820" s="108"/>
      <c r="O2820" s="108">
        <v>112836236</v>
      </c>
      <c r="P2820" s="108">
        <v>23572135</v>
      </c>
      <c r="Q2820" s="108">
        <v>-35636611</v>
      </c>
      <c r="R2820" s="108">
        <v>475753731</v>
      </c>
      <c r="S2820" s="108">
        <v>440117120</v>
      </c>
      <c r="T2820" s="108">
        <v>4842695</v>
      </c>
      <c r="U2820" s="201"/>
      <c r="V2820" s="108">
        <v>9594556</v>
      </c>
      <c r="W2820" s="108">
        <v>-6189950</v>
      </c>
      <c r="X2820" s="13">
        <v>45450</v>
      </c>
      <c r="Y2820" s="30"/>
    </row>
    <row r="2821" spans="1:25" ht="14.4">
      <c r="A2821" s="143">
        <v>2023</v>
      </c>
      <c r="B2821" s="152" t="s">
        <v>229</v>
      </c>
      <c r="C2821" s="143" t="s">
        <v>190</v>
      </c>
      <c r="D2821" s="143" t="s">
        <v>21</v>
      </c>
      <c r="E2821" s="156" t="s">
        <v>34</v>
      </c>
      <c r="F2821" s="144" t="s">
        <v>228</v>
      </c>
      <c r="G2821" s="143" t="s">
        <v>20</v>
      </c>
      <c r="H2821" s="145">
        <v>20522827</v>
      </c>
      <c r="I2821" s="145"/>
      <c r="J2821" s="145">
        <v>100300291</v>
      </c>
      <c r="K2821" s="145">
        <v>78318023</v>
      </c>
      <c r="L2821" s="145">
        <v>126723656</v>
      </c>
      <c r="M2821" s="145">
        <v>120308012</v>
      </c>
      <c r="N2821" s="145"/>
      <c r="O2821" s="142">
        <v>47851678</v>
      </c>
      <c r="P2821" s="145">
        <v>15695606</v>
      </c>
      <c r="Q2821" s="145">
        <v>-66959115</v>
      </c>
      <c r="R2821" s="145">
        <v>302742008</v>
      </c>
      <c r="S2821" s="145">
        <v>235782893</v>
      </c>
      <c r="T2821" s="145">
        <v>10551055</v>
      </c>
      <c r="U2821" s="198">
        <v>558500</v>
      </c>
      <c r="V2821" s="145">
        <v>16419264</v>
      </c>
      <c r="W2821" s="169">
        <v>-49436479</v>
      </c>
      <c r="X2821" s="126">
        <v>45463</v>
      </c>
      <c r="Y2821" s="126"/>
    </row>
    <row r="2822" spans="1:25" ht="14.4">
      <c r="A2822" s="70">
        <v>2023</v>
      </c>
      <c r="B2822" s="71" t="s">
        <v>227</v>
      </c>
      <c r="C2822" s="70" t="s">
        <v>190</v>
      </c>
      <c r="D2822" s="70" t="s">
        <v>21</v>
      </c>
      <c r="E2822" s="72" t="s">
        <v>34</v>
      </c>
      <c r="F2822" s="73" t="s">
        <v>226</v>
      </c>
      <c r="G2822" s="70" t="s">
        <v>20</v>
      </c>
      <c r="H2822" s="108">
        <v>30298670</v>
      </c>
      <c r="I2822" s="108">
        <v>-5357820</v>
      </c>
      <c r="J2822" s="108">
        <v>219439175</v>
      </c>
      <c r="K2822" s="108">
        <v>130040943</v>
      </c>
      <c r="L2822" s="108">
        <v>309935415</v>
      </c>
      <c r="M2822" s="108">
        <v>244912974</v>
      </c>
      <c r="N2822" s="108">
        <v>75021562</v>
      </c>
      <c r="O2822" s="67"/>
      <c r="P2822" s="108">
        <v>20968125</v>
      </c>
      <c r="Q2822" s="108">
        <v>-165941917</v>
      </c>
      <c r="R2822" s="108">
        <v>730146165.43859661</v>
      </c>
      <c r="S2822" s="108">
        <v>564204248.43859661</v>
      </c>
      <c r="T2822" s="108">
        <v>24439091</v>
      </c>
      <c r="U2822" s="201">
        <v>-7055.5502278581325</v>
      </c>
      <c r="V2822" s="108">
        <v>73748913.449772134</v>
      </c>
      <c r="W2822" s="108">
        <v>-179608354</v>
      </c>
      <c r="X2822" s="34">
        <v>45419</v>
      </c>
      <c r="Y2822" s="30"/>
    </row>
    <row r="2823" spans="1:25" ht="14.4">
      <c r="A2823" s="95">
        <v>2023</v>
      </c>
      <c r="B2823" s="86" t="s">
        <v>2231</v>
      </c>
      <c r="C2823" s="95" t="s">
        <v>53</v>
      </c>
      <c r="D2823" s="95" t="s">
        <v>21</v>
      </c>
      <c r="E2823" s="96" t="s">
        <v>63</v>
      </c>
      <c r="F2823" s="103" t="s">
        <v>5544</v>
      </c>
      <c r="G2823" s="95" t="s">
        <v>20</v>
      </c>
      <c r="H2823" s="109">
        <v>6069630</v>
      </c>
      <c r="I2823" s="109"/>
      <c r="J2823" s="109">
        <v>16240511</v>
      </c>
      <c r="K2823" s="109">
        <v>1707013</v>
      </c>
      <c r="L2823" s="109">
        <v>35685761</v>
      </c>
      <c r="M2823" s="109">
        <v>18018559</v>
      </c>
      <c r="N2823" s="107"/>
      <c r="O2823" s="108">
        <v>5841184</v>
      </c>
      <c r="P2823" s="109">
        <v>7326701</v>
      </c>
      <c r="Q2823" s="109">
        <v>-414033</v>
      </c>
      <c r="R2823" s="109">
        <v>3650773</v>
      </c>
      <c r="S2823" s="109">
        <v>3236740</v>
      </c>
      <c r="T2823" s="109">
        <v>317263</v>
      </c>
      <c r="U2823" s="198"/>
      <c r="V2823" s="109">
        <v>655670</v>
      </c>
      <c r="W2823" s="169">
        <v>3279633</v>
      </c>
      <c r="X2823" s="34">
        <v>45238</v>
      </c>
      <c r="Y2823" s="10" t="s">
        <v>60</v>
      </c>
    </row>
    <row r="2824" spans="1:25" ht="14.4">
      <c r="A2824" s="137">
        <v>2023</v>
      </c>
      <c r="B2824" s="141" t="s">
        <v>225</v>
      </c>
      <c r="C2824" s="137" t="s">
        <v>190</v>
      </c>
      <c r="D2824" s="137" t="s">
        <v>21</v>
      </c>
      <c r="E2824" s="137" t="s">
        <v>34</v>
      </c>
      <c r="F2824" s="87" t="s">
        <v>224</v>
      </c>
      <c r="G2824" s="137" t="s">
        <v>20</v>
      </c>
      <c r="H2824" s="138">
        <v>74103026</v>
      </c>
      <c r="I2824" s="138">
        <v>-194875</v>
      </c>
      <c r="J2824" s="138">
        <v>317025876</v>
      </c>
      <c r="K2824" s="138">
        <v>428952737</v>
      </c>
      <c r="L2824" s="138">
        <v>481407705</v>
      </c>
      <c r="M2824" s="138">
        <v>338317555</v>
      </c>
      <c r="N2824" s="138"/>
      <c r="O2824" s="138">
        <v>135202996</v>
      </c>
      <c r="P2824" s="138">
        <v>40674216</v>
      </c>
      <c r="Q2824" s="138">
        <v>-221352442</v>
      </c>
      <c r="R2824" s="138">
        <v>1004351558</v>
      </c>
      <c r="S2824" s="138">
        <v>782999116</v>
      </c>
      <c r="T2824" s="138">
        <v>32661732</v>
      </c>
      <c r="U2824" s="201">
        <v>-9150</v>
      </c>
      <c r="V2824" s="138">
        <v>73532929</v>
      </c>
      <c r="W2824" s="108">
        <v>-261646679</v>
      </c>
      <c r="X2824" s="126">
        <v>45420</v>
      </c>
      <c r="Y2824" s="132" t="s">
        <v>60</v>
      </c>
    </row>
    <row r="2825" spans="1:25" ht="14.4">
      <c r="A2825" s="70">
        <v>2023</v>
      </c>
      <c r="B2825" s="71" t="s">
        <v>223</v>
      </c>
      <c r="C2825" s="70" t="s">
        <v>190</v>
      </c>
      <c r="D2825" s="70" t="s">
        <v>21</v>
      </c>
      <c r="E2825" s="72" t="s">
        <v>92</v>
      </c>
      <c r="F2825" s="73" t="s">
        <v>222</v>
      </c>
      <c r="G2825" s="70" t="s">
        <v>20</v>
      </c>
      <c r="H2825" s="108">
        <v>10013145</v>
      </c>
      <c r="I2825" s="108">
        <v>-200000</v>
      </c>
      <c r="J2825" s="108">
        <v>19926093</v>
      </c>
      <c r="K2825" s="108">
        <v>16938621</v>
      </c>
      <c r="L2825" s="108">
        <v>32437406</v>
      </c>
      <c r="M2825" s="108">
        <v>25714732</v>
      </c>
      <c r="N2825" s="67">
        <v>18037048</v>
      </c>
      <c r="O2825" s="108"/>
      <c r="P2825" s="108">
        <v>2242220</v>
      </c>
      <c r="Q2825" s="108">
        <v>-13035853</v>
      </c>
      <c r="R2825" s="108">
        <v>58300147.852639884</v>
      </c>
      <c r="S2825" s="108">
        <v>45264294.852639884</v>
      </c>
      <c r="T2825" s="108">
        <v>1763387</v>
      </c>
      <c r="U2825" s="201"/>
      <c r="V2825" s="108">
        <v>1064881</v>
      </c>
      <c r="W2825" s="108">
        <v>-3169484</v>
      </c>
      <c r="X2825" s="34">
        <v>45441</v>
      </c>
      <c r="Y2825" s="10" t="s">
        <v>60</v>
      </c>
    </row>
    <row r="2826" spans="1:25" ht="14.4">
      <c r="A2826" s="70">
        <v>2023</v>
      </c>
      <c r="B2826" s="71" t="s">
        <v>221</v>
      </c>
      <c r="C2826" s="70" t="s">
        <v>190</v>
      </c>
      <c r="D2826" s="70" t="s">
        <v>21</v>
      </c>
      <c r="E2826" s="72" t="s">
        <v>220</v>
      </c>
      <c r="F2826" s="73" t="s">
        <v>219</v>
      </c>
      <c r="G2826" s="70" t="s">
        <v>20</v>
      </c>
      <c r="H2826" s="108">
        <v>5002549</v>
      </c>
      <c r="I2826" s="108"/>
      <c r="J2826" s="108">
        <v>26622864</v>
      </c>
      <c r="K2826" s="108">
        <v>17457447</v>
      </c>
      <c r="L2826" s="67">
        <v>31489329</v>
      </c>
      <c r="M2826" s="108">
        <v>29272640</v>
      </c>
      <c r="N2826" s="107"/>
      <c r="O2826" s="67">
        <v>8035263</v>
      </c>
      <c r="P2826" s="108">
        <v>3561994</v>
      </c>
      <c r="Q2826" s="108">
        <v>-17798649</v>
      </c>
      <c r="R2826" s="108">
        <v>75484756</v>
      </c>
      <c r="S2826" s="108">
        <v>57686107</v>
      </c>
      <c r="T2826" s="108">
        <v>3029326</v>
      </c>
      <c r="U2826" s="201"/>
      <c r="V2826" s="108">
        <v>1107253</v>
      </c>
      <c r="W2826" s="108">
        <v>-14504774</v>
      </c>
      <c r="X2826" s="34">
        <v>45470</v>
      </c>
      <c r="Y2826" s="30"/>
    </row>
    <row r="2827" spans="1:25" ht="14.4">
      <c r="A2827" s="95">
        <v>2023</v>
      </c>
      <c r="B2827" s="95" t="s">
        <v>5190</v>
      </c>
      <c r="C2827" s="95" t="s">
        <v>190</v>
      </c>
      <c r="D2827" s="95" t="s">
        <v>21</v>
      </c>
      <c r="E2827" s="96" t="s">
        <v>49</v>
      </c>
      <c r="F2827" s="96" t="s">
        <v>5732</v>
      </c>
      <c r="G2827" s="95" t="s">
        <v>20</v>
      </c>
      <c r="H2827" s="110">
        <v>487632</v>
      </c>
      <c r="I2827" s="116"/>
      <c r="J2827" s="110">
        <v>525274</v>
      </c>
      <c r="K2827" s="116"/>
      <c r="L2827" s="110">
        <v>587581</v>
      </c>
      <c r="M2827" s="110">
        <v>592849</v>
      </c>
      <c r="N2827" s="107"/>
      <c r="O2827" s="67">
        <v>632339</v>
      </c>
      <c r="P2827" s="110">
        <v>34852</v>
      </c>
      <c r="Q2827" s="110">
        <v>-267526</v>
      </c>
      <c r="R2827" s="109">
        <v>1195847.3684210528</v>
      </c>
      <c r="S2827" s="110">
        <v>928321.36842105282</v>
      </c>
      <c r="T2827" s="110">
        <v>42334</v>
      </c>
      <c r="U2827" s="198"/>
      <c r="V2827" s="109"/>
      <c r="W2827" s="110">
        <v>358316</v>
      </c>
      <c r="X2827" s="34">
        <v>45447</v>
      </c>
      <c r="Y2827" s="10" t="s">
        <v>60</v>
      </c>
    </row>
    <row r="2828" spans="1:25" ht="14.4">
      <c r="A2828" s="70">
        <v>2023</v>
      </c>
      <c r="B2828" s="70" t="s">
        <v>1688</v>
      </c>
      <c r="C2828" s="70" t="s">
        <v>53</v>
      </c>
      <c r="D2828" s="70" t="s">
        <v>21</v>
      </c>
      <c r="E2828" s="72" t="s">
        <v>47</v>
      </c>
      <c r="F2828" s="73">
        <v>85684</v>
      </c>
      <c r="G2828" s="70" t="s">
        <v>20</v>
      </c>
      <c r="H2828" s="108">
        <v>1861503</v>
      </c>
      <c r="I2828" s="108">
        <v>-45778</v>
      </c>
      <c r="J2828" s="108">
        <v>7053467</v>
      </c>
      <c r="K2828" s="108">
        <v>16676233</v>
      </c>
      <c r="L2828" s="108">
        <v>10680225</v>
      </c>
      <c r="M2828" s="108">
        <v>6268508</v>
      </c>
      <c r="N2828" s="108"/>
      <c r="O2828" s="108">
        <v>1856596</v>
      </c>
      <c r="P2828" s="108">
        <v>430509</v>
      </c>
      <c r="Q2828" s="108">
        <v>-831852</v>
      </c>
      <c r="R2828" s="108">
        <v>3566757</v>
      </c>
      <c r="S2828" s="108">
        <v>2734905</v>
      </c>
      <c r="T2828" s="108">
        <v>129056</v>
      </c>
      <c r="U2828" s="201"/>
      <c r="V2828" s="108">
        <v>52621</v>
      </c>
      <c r="W2828" s="108">
        <v>-3918124</v>
      </c>
      <c r="X2828" s="34">
        <v>45448</v>
      </c>
      <c r="Y2828" s="10" t="s">
        <v>60</v>
      </c>
    </row>
    <row r="2829" spans="1:25" ht="14.4">
      <c r="A2829" s="95">
        <v>2023</v>
      </c>
      <c r="B2829" s="95" t="s">
        <v>5356</v>
      </c>
      <c r="C2829" s="95" t="s">
        <v>190</v>
      </c>
      <c r="D2829" s="95" t="s">
        <v>21</v>
      </c>
      <c r="E2829" s="96" t="s">
        <v>84</v>
      </c>
      <c r="F2829" s="96" t="s">
        <v>5733</v>
      </c>
      <c r="G2829" s="95" t="s">
        <v>20</v>
      </c>
      <c r="H2829" s="110">
        <v>1355534</v>
      </c>
      <c r="I2829" s="110"/>
      <c r="J2829" s="110">
        <v>3137113</v>
      </c>
      <c r="K2829" s="110">
        <v>4336731</v>
      </c>
      <c r="L2829" s="119">
        <v>3802246</v>
      </c>
      <c r="M2829" s="110">
        <v>3584848</v>
      </c>
      <c r="N2829" s="107"/>
      <c r="O2829" s="67">
        <v>2018716</v>
      </c>
      <c r="P2829" s="110">
        <v>327862</v>
      </c>
      <c r="Q2829" s="110">
        <v>-2257175</v>
      </c>
      <c r="R2829" s="110">
        <v>11960068.701007843</v>
      </c>
      <c r="S2829" s="110">
        <v>9702893.701007843</v>
      </c>
      <c r="T2829" s="110">
        <v>358083</v>
      </c>
      <c r="U2829" s="198"/>
      <c r="V2829" s="109"/>
      <c r="W2829" s="110">
        <v>-207308</v>
      </c>
      <c r="X2829" s="34">
        <v>45446</v>
      </c>
      <c r="Y2829" s="30"/>
    </row>
    <row r="2830" spans="1:25" ht="14.4">
      <c r="A2830" s="70">
        <v>2023</v>
      </c>
      <c r="B2830" s="71" t="s">
        <v>218</v>
      </c>
      <c r="C2830" s="70" t="s">
        <v>190</v>
      </c>
      <c r="D2830" s="70" t="s">
        <v>21</v>
      </c>
      <c r="E2830" s="78" t="s">
        <v>34</v>
      </c>
      <c r="F2830" s="73" t="s">
        <v>217</v>
      </c>
      <c r="G2830" s="70" t="s">
        <v>20</v>
      </c>
      <c r="H2830" s="108">
        <v>2776172</v>
      </c>
      <c r="I2830" s="108"/>
      <c r="J2830" s="108">
        <v>25709923</v>
      </c>
      <c r="K2830" s="108">
        <v>6787100</v>
      </c>
      <c r="L2830" s="108">
        <v>32042224</v>
      </c>
      <c r="M2830" s="108">
        <v>30299852</v>
      </c>
      <c r="N2830" s="108"/>
      <c r="O2830" s="67">
        <v>13151898</v>
      </c>
      <c r="P2830" s="108">
        <v>2780471</v>
      </c>
      <c r="Q2830" s="108">
        <v>-14791639</v>
      </c>
      <c r="R2830" s="108">
        <v>77850731.578947395</v>
      </c>
      <c r="S2830" s="108">
        <v>63059092.578947388</v>
      </c>
      <c r="T2830" s="108">
        <v>2302641</v>
      </c>
      <c r="U2830" s="201">
        <v>-546.2597582722409</v>
      </c>
      <c r="V2830" s="108">
        <v>4076157.7402417278</v>
      </c>
      <c r="W2830" s="108">
        <v>-12005805</v>
      </c>
      <c r="X2830" s="13">
        <v>45457</v>
      </c>
      <c r="Y2830" s="30"/>
    </row>
    <row r="2831" spans="1:25" ht="14.4">
      <c r="A2831" s="70">
        <v>2023</v>
      </c>
      <c r="B2831" s="71" t="s">
        <v>216</v>
      </c>
      <c r="C2831" s="70" t="s">
        <v>190</v>
      </c>
      <c r="D2831" s="70" t="s">
        <v>21</v>
      </c>
      <c r="E2831" s="72" t="s">
        <v>84</v>
      </c>
      <c r="F2831" s="73" t="s">
        <v>215</v>
      </c>
      <c r="G2831" s="70" t="s">
        <v>20</v>
      </c>
      <c r="H2831" s="108">
        <v>10253923</v>
      </c>
      <c r="I2831" s="108">
        <v>-336067</v>
      </c>
      <c r="J2831" s="108">
        <v>61065329</v>
      </c>
      <c r="K2831" s="108">
        <v>100522675</v>
      </c>
      <c r="L2831" s="108">
        <v>87352625</v>
      </c>
      <c r="M2831" s="108">
        <v>62119785</v>
      </c>
      <c r="N2831" s="67"/>
      <c r="O2831" s="67">
        <v>23866079</v>
      </c>
      <c r="P2831" s="108">
        <v>11634705</v>
      </c>
      <c r="Q2831" s="108">
        <v>-51661559</v>
      </c>
      <c r="R2831" s="108">
        <v>227911345.99126393</v>
      </c>
      <c r="S2831" s="108">
        <v>176249786.99126393</v>
      </c>
      <c r="T2831" s="108">
        <v>7757524</v>
      </c>
      <c r="U2831" s="201"/>
      <c r="V2831" s="108">
        <v>11410075</v>
      </c>
      <c r="W2831" s="108">
        <v>-46480837</v>
      </c>
      <c r="X2831" s="13">
        <v>45446</v>
      </c>
      <c r="Y2831" s="10" t="s">
        <v>60</v>
      </c>
    </row>
    <row r="2832" spans="1:25" ht="14.4">
      <c r="A2832" s="143">
        <v>2023</v>
      </c>
      <c r="B2832" s="143" t="s">
        <v>5377</v>
      </c>
      <c r="C2832" s="143" t="s">
        <v>190</v>
      </c>
      <c r="D2832" s="143" t="s">
        <v>21</v>
      </c>
      <c r="E2832" s="143" t="s">
        <v>195</v>
      </c>
      <c r="F2832" s="143" t="s">
        <v>5734</v>
      </c>
      <c r="G2832" s="143" t="s">
        <v>20</v>
      </c>
      <c r="H2832" s="153">
        <v>3821536</v>
      </c>
      <c r="I2832" s="162"/>
      <c r="J2832" s="153">
        <v>2768181</v>
      </c>
      <c r="K2832" s="153">
        <v>35338</v>
      </c>
      <c r="L2832" s="153">
        <v>3323494</v>
      </c>
      <c r="M2832" s="153">
        <v>3345986</v>
      </c>
      <c r="N2832" s="142">
        <v>4110104</v>
      </c>
      <c r="O2832" s="139"/>
      <c r="P2832" s="153">
        <v>464918</v>
      </c>
      <c r="Q2832" s="153">
        <v>-1658314</v>
      </c>
      <c r="R2832" s="153">
        <v>6868671.2280701762</v>
      </c>
      <c r="S2832" s="153">
        <v>5210357.2280701762</v>
      </c>
      <c r="T2832" s="153">
        <v>249577</v>
      </c>
      <c r="U2832" s="198"/>
      <c r="V2832" s="145"/>
      <c r="W2832" s="110">
        <v>2490300</v>
      </c>
      <c r="X2832" s="126">
        <v>45449</v>
      </c>
      <c r="Y2832" s="132" t="s">
        <v>60</v>
      </c>
    </row>
    <row r="2833" spans="1:25" ht="14.4">
      <c r="A2833" s="137">
        <v>2023</v>
      </c>
      <c r="B2833" s="141" t="s">
        <v>214</v>
      </c>
      <c r="C2833" s="137" t="s">
        <v>190</v>
      </c>
      <c r="D2833" s="137" t="s">
        <v>21</v>
      </c>
      <c r="E2833" s="137" t="s">
        <v>90</v>
      </c>
      <c r="F2833" s="87" t="s">
        <v>213</v>
      </c>
      <c r="G2833" s="137" t="s">
        <v>20</v>
      </c>
      <c r="H2833" s="138">
        <v>3936011</v>
      </c>
      <c r="I2833" s="138">
        <v>-350000</v>
      </c>
      <c r="J2833" s="138">
        <v>24859584</v>
      </c>
      <c r="K2833" s="138">
        <v>55063832</v>
      </c>
      <c r="L2833" s="138">
        <v>37230778</v>
      </c>
      <c r="M2833" s="138">
        <v>29222038</v>
      </c>
      <c r="N2833" s="142">
        <v>10076483</v>
      </c>
      <c r="O2833" s="138"/>
      <c r="P2833" s="138">
        <v>3282199</v>
      </c>
      <c r="Q2833" s="138">
        <v>-18127139</v>
      </c>
      <c r="R2833" s="138">
        <v>80304163.528650254</v>
      </c>
      <c r="S2833" s="138">
        <v>62177024.528650247</v>
      </c>
      <c r="T2833" s="138">
        <v>2430266</v>
      </c>
      <c r="U2833" s="201"/>
      <c r="V2833" s="138">
        <v>849506</v>
      </c>
      <c r="W2833" s="108">
        <v>-139593054</v>
      </c>
      <c r="X2833" s="126">
        <v>45455</v>
      </c>
      <c r="Y2833" s="132" t="s">
        <v>115</v>
      </c>
    </row>
    <row r="2834" spans="1:25" ht="14.4">
      <c r="A2834" s="137">
        <v>2023</v>
      </c>
      <c r="B2834" s="141" t="s">
        <v>212</v>
      </c>
      <c r="C2834" s="137" t="s">
        <v>190</v>
      </c>
      <c r="D2834" s="137" t="s">
        <v>21</v>
      </c>
      <c r="E2834" s="137" t="s">
        <v>32</v>
      </c>
      <c r="F2834" s="87" t="s">
        <v>211</v>
      </c>
      <c r="G2834" s="137" t="s">
        <v>20</v>
      </c>
      <c r="H2834" s="138">
        <v>22605855</v>
      </c>
      <c r="I2834" s="138"/>
      <c r="J2834" s="138">
        <v>33370012</v>
      </c>
      <c r="K2834" s="138">
        <v>26402</v>
      </c>
      <c r="L2834" s="138">
        <v>46876803</v>
      </c>
      <c r="M2834" s="138">
        <v>44845304</v>
      </c>
      <c r="N2834" s="139"/>
      <c r="O2834" s="138">
        <v>32148025</v>
      </c>
      <c r="P2834" s="138">
        <v>3534310</v>
      </c>
      <c r="Q2834" s="138">
        <v>-24378236</v>
      </c>
      <c r="R2834" s="138">
        <v>108543018.98689589</v>
      </c>
      <c r="S2834" s="138">
        <v>84164782.986895889</v>
      </c>
      <c r="T2834" s="138">
        <v>3762807</v>
      </c>
      <c r="U2834" s="201">
        <v>747821</v>
      </c>
      <c r="V2834" s="138">
        <v>3312781</v>
      </c>
      <c r="W2834" s="108">
        <v>8689759</v>
      </c>
      <c r="X2834" s="51">
        <v>45398</v>
      </c>
      <c r="Y2834" s="132" t="s">
        <v>60</v>
      </c>
    </row>
    <row r="2835" spans="1:25" ht="14.25" customHeight="1">
      <c r="A2835" s="137">
        <v>2023</v>
      </c>
      <c r="B2835" s="141" t="s">
        <v>210</v>
      </c>
      <c r="C2835" s="137" t="s">
        <v>190</v>
      </c>
      <c r="D2835" s="137" t="s">
        <v>21</v>
      </c>
      <c r="E2835" s="137" t="s">
        <v>34</v>
      </c>
      <c r="F2835" s="87" t="s">
        <v>209</v>
      </c>
      <c r="G2835" s="137" t="s">
        <v>20</v>
      </c>
      <c r="H2835" s="138">
        <v>5126303</v>
      </c>
      <c r="I2835" s="138">
        <v>-199850</v>
      </c>
      <c r="J2835" s="138">
        <v>37810626</v>
      </c>
      <c r="K2835" s="138">
        <v>192926711</v>
      </c>
      <c r="L2835" s="138">
        <v>56847706</v>
      </c>
      <c r="M2835" s="138">
        <v>41219638</v>
      </c>
      <c r="N2835" s="142"/>
      <c r="O2835" s="142">
        <v>16936754</v>
      </c>
      <c r="P2835" s="138">
        <v>6787673</v>
      </c>
      <c r="Q2835" s="138">
        <v>-28830277</v>
      </c>
      <c r="R2835" s="138">
        <v>132224088.13583207</v>
      </c>
      <c r="S2835" s="138">
        <v>103393811.13583207</v>
      </c>
      <c r="T2835" s="138">
        <v>4255640</v>
      </c>
      <c r="U2835" s="201"/>
      <c r="V2835" s="138">
        <v>9153229</v>
      </c>
      <c r="W2835" s="108">
        <v>-89097360</v>
      </c>
      <c r="X2835" s="51"/>
      <c r="Y2835" s="51"/>
    </row>
    <row r="2836" spans="1:25" ht="14.25" customHeight="1">
      <c r="A2836" s="137">
        <v>2023</v>
      </c>
      <c r="B2836" s="137" t="s">
        <v>1686</v>
      </c>
      <c r="C2836" s="137" t="s">
        <v>53</v>
      </c>
      <c r="D2836" s="137" t="s">
        <v>21</v>
      </c>
      <c r="E2836" s="137" t="s">
        <v>149</v>
      </c>
      <c r="F2836" s="87">
        <v>86300</v>
      </c>
      <c r="G2836" s="137" t="s">
        <v>20</v>
      </c>
      <c r="H2836" s="138">
        <v>4934808</v>
      </c>
      <c r="I2836" s="138">
        <v>-61936</v>
      </c>
      <c r="J2836" s="138">
        <v>6869833</v>
      </c>
      <c r="K2836" s="138">
        <v>16449648</v>
      </c>
      <c r="L2836" s="138">
        <v>15574550</v>
      </c>
      <c r="M2836" s="138">
        <v>7143965</v>
      </c>
      <c r="N2836" s="138"/>
      <c r="O2836" s="138">
        <v>13361706</v>
      </c>
      <c r="P2836" s="138">
        <v>9156135</v>
      </c>
      <c r="Q2836" s="138">
        <v>-3445795</v>
      </c>
      <c r="R2836" s="138">
        <v>13111964</v>
      </c>
      <c r="S2836" s="138">
        <v>9666169</v>
      </c>
      <c r="T2836" s="138">
        <v>479442</v>
      </c>
      <c r="U2836" s="201"/>
      <c r="V2836" s="138"/>
      <c r="W2836" s="108">
        <v>12974390</v>
      </c>
      <c r="X2836" s="51"/>
      <c r="Y2836" s="51"/>
    </row>
    <row r="2837" spans="1:25" ht="14.25" customHeight="1">
      <c r="A2837" s="137">
        <v>2023</v>
      </c>
      <c r="B2837" s="141" t="s">
        <v>208</v>
      </c>
      <c r="C2837" s="137" t="s">
        <v>190</v>
      </c>
      <c r="D2837" s="137" t="s">
        <v>21</v>
      </c>
      <c r="E2837" s="137" t="s">
        <v>149</v>
      </c>
      <c r="F2837" s="87" t="s">
        <v>207</v>
      </c>
      <c r="G2837" s="137" t="s">
        <v>20</v>
      </c>
      <c r="H2837" s="138">
        <v>13975744</v>
      </c>
      <c r="I2837" s="138"/>
      <c r="J2837" s="138">
        <v>44107861</v>
      </c>
      <c r="K2837" s="138">
        <v>12815580</v>
      </c>
      <c r="L2837" s="138">
        <v>49895224</v>
      </c>
      <c r="M2837" s="138">
        <v>46277940</v>
      </c>
      <c r="N2837" s="139"/>
      <c r="O2837" s="142">
        <v>23562373</v>
      </c>
      <c r="P2837" s="138">
        <v>3007245</v>
      </c>
      <c r="Q2837" s="138">
        <v>-27547812</v>
      </c>
      <c r="R2837" s="138">
        <v>120266650.94406089</v>
      </c>
      <c r="S2837" s="138">
        <v>92718838.944060892</v>
      </c>
      <c r="T2837" s="138">
        <v>4171477</v>
      </c>
      <c r="U2837" s="201"/>
      <c r="V2837" s="138">
        <v>7515996</v>
      </c>
      <c r="W2837" s="108">
        <v>-16603772</v>
      </c>
      <c r="X2837" s="51"/>
      <c r="Y2837" s="51"/>
    </row>
    <row r="2838" spans="1:25" ht="14.25" customHeight="1">
      <c r="A2838" s="137">
        <v>2023</v>
      </c>
      <c r="B2838" s="141" t="s">
        <v>206</v>
      </c>
      <c r="C2838" s="137" t="s">
        <v>190</v>
      </c>
      <c r="D2838" s="137" t="s">
        <v>21</v>
      </c>
      <c r="E2838" s="137" t="s">
        <v>195</v>
      </c>
      <c r="F2838" s="87" t="s">
        <v>205</v>
      </c>
      <c r="G2838" s="137" t="s">
        <v>20</v>
      </c>
      <c r="H2838" s="138">
        <v>48386853</v>
      </c>
      <c r="I2838" s="138"/>
      <c r="J2838" s="138">
        <v>148274487</v>
      </c>
      <c r="K2838" s="138">
        <v>31024975</v>
      </c>
      <c r="L2838" s="138">
        <v>199333027</v>
      </c>
      <c r="M2838" s="138">
        <v>177703623</v>
      </c>
      <c r="N2838" s="138">
        <v>83954208</v>
      </c>
      <c r="O2838" s="138"/>
      <c r="P2838" s="138">
        <v>21251016</v>
      </c>
      <c r="Q2838" s="138">
        <v>-100506000</v>
      </c>
      <c r="R2838" s="138">
        <v>440057835.19081402</v>
      </c>
      <c r="S2838" s="138">
        <v>339551835.19081402</v>
      </c>
      <c r="T2838" s="138">
        <v>16951362</v>
      </c>
      <c r="U2838" s="201"/>
      <c r="V2838" s="138">
        <v>17915547</v>
      </c>
      <c r="W2838" s="108">
        <v>-56229519</v>
      </c>
      <c r="X2838" s="51"/>
      <c r="Y2838" s="51"/>
    </row>
    <row r="2839" spans="1:25" ht="14.25" customHeight="1">
      <c r="A2839" s="137">
        <v>2023</v>
      </c>
      <c r="B2839" s="141" t="s">
        <v>2236</v>
      </c>
      <c r="C2839" s="137" t="s">
        <v>5582</v>
      </c>
      <c r="D2839" s="137" t="s">
        <v>21</v>
      </c>
      <c r="E2839" s="137" t="s">
        <v>27</v>
      </c>
      <c r="F2839" s="137" t="s">
        <v>5593</v>
      </c>
      <c r="G2839" s="137" t="s">
        <v>20</v>
      </c>
      <c r="H2839" s="138">
        <v>9430682</v>
      </c>
      <c r="I2839" s="138">
        <v>-420302</v>
      </c>
      <c r="J2839" s="138">
        <v>10941558</v>
      </c>
      <c r="K2839" s="138">
        <v>498078</v>
      </c>
      <c r="L2839" s="138">
        <v>15645650</v>
      </c>
      <c r="M2839" s="138">
        <v>13101490</v>
      </c>
      <c r="N2839" s="139"/>
      <c r="O2839" s="142">
        <v>11657243</v>
      </c>
      <c r="P2839" s="138">
        <v>1347790</v>
      </c>
      <c r="Q2839" s="138">
        <v>-4828701</v>
      </c>
      <c r="R2839" s="138">
        <v>28639982</v>
      </c>
      <c r="S2839" s="138">
        <v>23811281</v>
      </c>
      <c r="T2839" s="138">
        <v>620766</v>
      </c>
      <c r="U2839" s="201">
        <v>1085305</v>
      </c>
      <c r="V2839" s="138">
        <v>1923468</v>
      </c>
      <c r="W2839" s="108">
        <v>5373957</v>
      </c>
      <c r="X2839" s="51"/>
      <c r="Y2839" s="51"/>
    </row>
    <row r="2840" spans="1:25" ht="14.25" customHeight="1">
      <c r="A2840" s="137">
        <v>2023</v>
      </c>
      <c r="B2840" s="137" t="s">
        <v>5250</v>
      </c>
      <c r="C2840" s="137" t="s">
        <v>190</v>
      </c>
      <c r="D2840" s="137" t="s">
        <v>21</v>
      </c>
      <c r="E2840" s="137" t="s">
        <v>27</v>
      </c>
      <c r="F2840" s="87" t="s">
        <v>5456</v>
      </c>
      <c r="G2840" s="137" t="s">
        <v>20</v>
      </c>
      <c r="H2840" s="138">
        <v>2374166</v>
      </c>
      <c r="I2840" s="138">
        <v>-500000</v>
      </c>
      <c r="J2840" s="138">
        <v>13626595</v>
      </c>
      <c r="K2840" s="138">
        <v>23524976</v>
      </c>
      <c r="L2840" s="138">
        <v>17566209</v>
      </c>
      <c r="M2840" s="138">
        <v>14690181</v>
      </c>
      <c r="N2840" s="138"/>
      <c r="O2840" s="142">
        <v>3584117</v>
      </c>
      <c r="P2840" s="138">
        <v>659479</v>
      </c>
      <c r="Q2840" s="138">
        <v>-11564040</v>
      </c>
      <c r="R2840" s="138">
        <v>53229699</v>
      </c>
      <c r="S2840" s="138">
        <v>41665659</v>
      </c>
      <c r="T2840" s="138">
        <v>1169709</v>
      </c>
      <c r="U2840" s="201"/>
      <c r="V2840" s="138">
        <v>5748900</v>
      </c>
      <c r="W2840" s="108">
        <v>-12200230</v>
      </c>
      <c r="X2840" s="51"/>
      <c r="Y2840" s="51"/>
    </row>
    <row r="2841" spans="1:25" ht="14.25" customHeight="1">
      <c r="A2841" s="137">
        <v>2023</v>
      </c>
      <c r="B2841" s="141" t="s">
        <v>202</v>
      </c>
      <c r="C2841" s="137" t="s">
        <v>190</v>
      </c>
      <c r="D2841" s="137" t="s">
        <v>21</v>
      </c>
      <c r="E2841" s="137" t="s">
        <v>84</v>
      </c>
      <c r="F2841" s="87" t="s">
        <v>201</v>
      </c>
      <c r="G2841" s="137" t="s">
        <v>20</v>
      </c>
      <c r="H2841" s="138">
        <v>4249632</v>
      </c>
      <c r="I2841" s="138"/>
      <c r="J2841" s="138">
        <v>24130063</v>
      </c>
      <c r="K2841" s="138">
        <v>17242959</v>
      </c>
      <c r="L2841" s="138">
        <v>30740963</v>
      </c>
      <c r="M2841" s="138">
        <v>28459984</v>
      </c>
      <c r="N2841" s="142"/>
      <c r="O2841" s="142">
        <v>10333615</v>
      </c>
      <c r="P2841" s="138">
        <v>2794414</v>
      </c>
      <c r="Q2841" s="138">
        <v>-14707875</v>
      </c>
      <c r="R2841" s="138">
        <v>66894158.517683536</v>
      </c>
      <c r="S2841" s="138">
        <v>52186283.517683536</v>
      </c>
      <c r="T2841" s="138">
        <v>2195141</v>
      </c>
      <c r="U2841" s="201"/>
      <c r="V2841" s="138"/>
      <c r="W2841" s="108">
        <v>-10836984</v>
      </c>
      <c r="X2841" s="51"/>
      <c r="Y2841" s="51"/>
    </row>
    <row r="2842" spans="1:25" ht="14.25" customHeight="1">
      <c r="A2842" s="147">
        <v>2023</v>
      </c>
      <c r="B2842" s="137" t="s">
        <v>1638</v>
      </c>
      <c r="C2842" s="137" t="s">
        <v>55</v>
      </c>
      <c r="D2842" s="137" t="s">
        <v>21</v>
      </c>
      <c r="E2842" s="137" t="s">
        <v>164</v>
      </c>
      <c r="F2842" s="137" t="s">
        <v>57</v>
      </c>
      <c r="G2842" s="137" t="s">
        <v>20</v>
      </c>
      <c r="H2842" s="138">
        <v>93153177</v>
      </c>
      <c r="I2842" s="142">
        <v>-52693966</v>
      </c>
      <c r="J2842" s="142">
        <v>243055155</v>
      </c>
      <c r="K2842" s="138">
        <v>112746112</v>
      </c>
      <c r="L2842" s="142">
        <v>532888665</v>
      </c>
      <c r="M2842" s="142">
        <v>302244420</v>
      </c>
      <c r="N2842" s="142">
        <v>14835</v>
      </c>
      <c r="O2842" s="138">
        <v>99179285</v>
      </c>
      <c r="P2842" s="142">
        <v>18784053</v>
      </c>
      <c r="Q2842" s="138">
        <v>-377079931</v>
      </c>
      <c r="R2842" s="138">
        <v>1186141060</v>
      </c>
      <c r="S2842" s="138">
        <v>809061129</v>
      </c>
      <c r="T2842" s="138">
        <v>48031008</v>
      </c>
      <c r="U2842" s="201">
        <v>30495897</v>
      </c>
      <c r="V2842" s="138">
        <v>82047149</v>
      </c>
      <c r="W2842" s="67">
        <v>-127806524</v>
      </c>
      <c r="X2842" s="51"/>
      <c r="Y2842" s="51"/>
    </row>
    <row r="2843" spans="1:25" ht="14.25" customHeight="1">
      <c r="A2843" s="137">
        <v>2023</v>
      </c>
      <c r="B2843" s="141" t="s">
        <v>200</v>
      </c>
      <c r="C2843" s="137" t="s">
        <v>190</v>
      </c>
      <c r="D2843" s="137" t="s">
        <v>21</v>
      </c>
      <c r="E2843" s="137" t="s">
        <v>164</v>
      </c>
      <c r="F2843" s="87" t="s">
        <v>199</v>
      </c>
      <c r="G2843" s="137" t="s">
        <v>20</v>
      </c>
      <c r="H2843" s="138">
        <v>12545629</v>
      </c>
      <c r="I2843" s="138">
        <v>-76685</v>
      </c>
      <c r="J2843" s="138">
        <v>26965549</v>
      </c>
      <c r="K2843" s="138">
        <v>4654154</v>
      </c>
      <c r="L2843" s="138">
        <v>62978722</v>
      </c>
      <c r="M2843" s="138">
        <v>27683518</v>
      </c>
      <c r="N2843" s="138">
        <v>15576257</v>
      </c>
      <c r="O2843" s="138"/>
      <c r="P2843" s="138">
        <v>6237709</v>
      </c>
      <c r="Q2843" s="138">
        <v>-26060659</v>
      </c>
      <c r="R2843" s="138">
        <v>103669641.52031973</v>
      </c>
      <c r="S2843" s="138">
        <v>77608982.52031973</v>
      </c>
      <c r="T2843" s="138">
        <v>3158043</v>
      </c>
      <c r="U2843" s="201"/>
      <c r="V2843" s="138">
        <v>1161026</v>
      </c>
      <c r="W2843" s="108">
        <v>-11270220</v>
      </c>
      <c r="X2843" s="51"/>
      <c r="Y2843" s="51"/>
    </row>
    <row r="2844" spans="1:25" ht="14.25" customHeight="1">
      <c r="A2844" s="137">
        <v>2023</v>
      </c>
      <c r="B2844" s="137" t="s">
        <v>2237</v>
      </c>
      <c r="C2844" s="137" t="s">
        <v>53</v>
      </c>
      <c r="D2844" s="137" t="s">
        <v>21</v>
      </c>
      <c r="E2844" s="76" t="s">
        <v>134</v>
      </c>
      <c r="F2844" s="89">
        <v>86832</v>
      </c>
      <c r="G2844" s="137" t="s">
        <v>20</v>
      </c>
      <c r="H2844" s="138">
        <v>44342156</v>
      </c>
      <c r="I2844" s="138">
        <v>-3176506</v>
      </c>
      <c r="J2844" s="138">
        <v>43054517</v>
      </c>
      <c r="K2844" s="138">
        <v>15012656</v>
      </c>
      <c r="L2844" s="138">
        <v>86377913</v>
      </c>
      <c r="M2844" s="138">
        <v>46781958</v>
      </c>
      <c r="N2844" s="142"/>
      <c r="O2844" s="142">
        <v>42691831</v>
      </c>
      <c r="P2844" s="138">
        <v>2862045</v>
      </c>
      <c r="Q2844" s="138">
        <v>-25065294</v>
      </c>
      <c r="R2844" s="138">
        <v>90746770</v>
      </c>
      <c r="S2844" s="138">
        <v>65681476</v>
      </c>
      <c r="T2844" s="138">
        <v>2716202</v>
      </c>
      <c r="U2844" s="201">
        <v>1651189</v>
      </c>
      <c r="V2844" s="138">
        <v>19684458</v>
      </c>
      <c r="W2844" s="108">
        <v>6537745</v>
      </c>
      <c r="X2844" s="51"/>
      <c r="Y2844" s="51"/>
    </row>
    <row r="2845" spans="1:25" ht="14.25" customHeight="1">
      <c r="A2845" s="137">
        <v>2023</v>
      </c>
      <c r="B2845" s="141" t="s">
        <v>198</v>
      </c>
      <c r="C2845" s="137" t="s">
        <v>190</v>
      </c>
      <c r="D2845" s="137" t="s">
        <v>21</v>
      </c>
      <c r="E2845" s="137" t="s">
        <v>142</v>
      </c>
      <c r="F2845" s="87" t="s">
        <v>197</v>
      </c>
      <c r="G2845" s="137" t="s">
        <v>20</v>
      </c>
      <c r="H2845" s="138">
        <v>6625870</v>
      </c>
      <c r="I2845" s="138">
        <v>-400000</v>
      </c>
      <c r="J2845" s="138">
        <v>22615333</v>
      </c>
      <c r="K2845" s="138">
        <v>3158301</v>
      </c>
      <c r="L2845" s="138">
        <v>30674953</v>
      </c>
      <c r="M2845" s="138">
        <v>28620792</v>
      </c>
      <c r="N2845" s="138">
        <v>10145071</v>
      </c>
      <c r="O2845" s="138"/>
      <c r="P2845" s="138">
        <v>2060989</v>
      </c>
      <c r="Q2845" s="138">
        <v>-17248611</v>
      </c>
      <c r="R2845" s="138">
        <v>68934910</v>
      </c>
      <c r="S2845" s="138">
        <v>51686299</v>
      </c>
      <c r="T2845" s="138">
        <v>2301158</v>
      </c>
      <c r="U2845" s="201"/>
      <c r="V2845" s="138">
        <v>998736</v>
      </c>
      <c r="W2845" s="108">
        <v>-9987528</v>
      </c>
      <c r="X2845" s="51"/>
      <c r="Y2845" s="51"/>
    </row>
    <row r="2846" spans="1:25" ht="14.25" customHeight="1">
      <c r="A2846" s="137">
        <v>2023</v>
      </c>
      <c r="B2846" s="141" t="s">
        <v>2238</v>
      </c>
      <c r="C2846" s="137" t="s">
        <v>5582</v>
      </c>
      <c r="D2846" s="137" t="s">
        <v>21</v>
      </c>
      <c r="E2846" s="137" t="s">
        <v>48</v>
      </c>
      <c r="F2846" s="137" t="s">
        <v>5594</v>
      </c>
      <c r="G2846" s="137" t="s">
        <v>20</v>
      </c>
      <c r="H2846" s="138">
        <v>15679885</v>
      </c>
      <c r="I2846" s="138">
        <v>-3732933</v>
      </c>
      <c r="J2846" s="138">
        <v>10228258</v>
      </c>
      <c r="K2846" s="138">
        <v>8992532</v>
      </c>
      <c r="L2846" s="138">
        <v>21947023</v>
      </c>
      <c r="M2846" s="138">
        <v>15416491</v>
      </c>
      <c r="N2846" s="138">
        <v>3342309</v>
      </c>
      <c r="O2846" s="138">
        <v>14579583</v>
      </c>
      <c r="P2846" s="138">
        <v>772617</v>
      </c>
      <c r="Q2846" s="138">
        <v>-5160670</v>
      </c>
      <c r="R2846" s="138">
        <v>21289892.739273932</v>
      </c>
      <c r="S2846" s="138">
        <v>16129222.739273932</v>
      </c>
      <c r="T2846" s="138">
        <v>757381</v>
      </c>
      <c r="U2846" s="201">
        <v>5698124</v>
      </c>
      <c r="V2846" s="138">
        <v>5774136</v>
      </c>
      <c r="W2846" s="108">
        <v>16988201</v>
      </c>
      <c r="X2846" s="51"/>
      <c r="Y2846" s="51"/>
    </row>
    <row r="2847" spans="1:25" ht="14.25" customHeight="1">
      <c r="A2847" s="137">
        <v>2023</v>
      </c>
      <c r="B2847" s="137" t="s">
        <v>1685</v>
      </c>
      <c r="C2847" s="137" t="s">
        <v>53</v>
      </c>
      <c r="D2847" s="137" t="s">
        <v>21</v>
      </c>
      <c r="E2847" s="137" t="s">
        <v>94</v>
      </c>
      <c r="F2847" s="87">
        <v>86944</v>
      </c>
      <c r="G2847" s="137" t="s">
        <v>20</v>
      </c>
      <c r="H2847" s="138">
        <v>11162244</v>
      </c>
      <c r="I2847" s="138">
        <v>-898705</v>
      </c>
      <c r="J2847" s="138">
        <v>7719031</v>
      </c>
      <c r="K2847" s="138">
        <v>18918566</v>
      </c>
      <c r="L2847" s="138">
        <v>23238379</v>
      </c>
      <c r="M2847" s="138">
        <v>9793987</v>
      </c>
      <c r="N2847" s="139"/>
      <c r="O2847" s="138">
        <v>12216329</v>
      </c>
      <c r="P2847" s="138">
        <v>1335909</v>
      </c>
      <c r="Q2847" s="138">
        <v>-13999789</v>
      </c>
      <c r="R2847" s="138">
        <v>42618587</v>
      </c>
      <c r="S2847" s="138">
        <v>28618798</v>
      </c>
      <c r="T2847" s="138">
        <v>1277872</v>
      </c>
      <c r="U2847" s="201">
        <v>1302719</v>
      </c>
      <c r="V2847" s="138">
        <v>1548524</v>
      </c>
      <c r="W2847" s="108">
        <v>3536571</v>
      </c>
      <c r="X2847" s="51"/>
      <c r="Y2847" s="51"/>
    </row>
    <row r="2848" spans="1:25" ht="14.25" customHeight="1">
      <c r="A2848" s="137">
        <v>2023</v>
      </c>
      <c r="B2848" s="137" t="s">
        <v>1684</v>
      </c>
      <c r="C2848" s="137" t="s">
        <v>53</v>
      </c>
      <c r="D2848" s="137" t="s">
        <v>21</v>
      </c>
      <c r="E2848" s="137" t="s">
        <v>195</v>
      </c>
      <c r="F2848" s="87" t="s">
        <v>1683</v>
      </c>
      <c r="G2848" s="137" t="s">
        <v>20</v>
      </c>
      <c r="H2848" s="138">
        <v>9726070</v>
      </c>
      <c r="I2848" s="138">
        <v>-1297586</v>
      </c>
      <c r="J2848" s="138">
        <v>55028849</v>
      </c>
      <c r="K2848" s="138">
        <v>81482463</v>
      </c>
      <c r="L2848" s="138">
        <v>105003602</v>
      </c>
      <c r="M2848" s="138">
        <v>51753186</v>
      </c>
      <c r="N2848" s="139"/>
      <c r="O2848" s="138">
        <v>4935687</v>
      </c>
      <c r="P2848" s="138">
        <v>3236120</v>
      </c>
      <c r="Q2848" s="138">
        <v>-88148323</v>
      </c>
      <c r="R2848" s="138">
        <v>370850551</v>
      </c>
      <c r="S2848" s="138">
        <v>282702228</v>
      </c>
      <c r="T2848" s="138">
        <v>10507486</v>
      </c>
      <c r="U2848" s="201">
        <v>2004065</v>
      </c>
      <c r="V2848" s="138">
        <v>2017591</v>
      </c>
      <c r="W2848" s="108">
        <v>-6102790</v>
      </c>
      <c r="X2848" s="51"/>
      <c r="Y2848" s="51"/>
    </row>
    <row r="2849" spans="1:25" ht="14.25" customHeight="1">
      <c r="A2849" s="137">
        <v>2023</v>
      </c>
      <c r="B2849" s="141" t="s">
        <v>196</v>
      </c>
      <c r="C2849" s="137" t="s">
        <v>190</v>
      </c>
      <c r="D2849" s="137" t="s">
        <v>21</v>
      </c>
      <c r="E2849" s="137" t="s">
        <v>195</v>
      </c>
      <c r="F2849" s="87" t="s">
        <v>194</v>
      </c>
      <c r="G2849" s="137" t="s">
        <v>20</v>
      </c>
      <c r="H2849" s="138">
        <v>35005165</v>
      </c>
      <c r="I2849" s="138">
        <v>-9111627</v>
      </c>
      <c r="J2849" s="138">
        <v>202788066</v>
      </c>
      <c r="K2849" s="138">
        <v>44915233</v>
      </c>
      <c r="L2849" s="138">
        <v>262549653</v>
      </c>
      <c r="M2849" s="138">
        <v>236116988</v>
      </c>
      <c r="N2849" s="138">
        <v>72859191</v>
      </c>
      <c r="O2849" s="138"/>
      <c r="P2849" s="138">
        <v>35533928</v>
      </c>
      <c r="Q2849" s="138">
        <v>-132251000</v>
      </c>
      <c r="R2849" s="138">
        <v>594069698</v>
      </c>
      <c r="S2849" s="138">
        <v>461818698</v>
      </c>
      <c r="T2849" s="138">
        <v>20036813</v>
      </c>
      <c r="U2849" s="201"/>
      <c r="V2849" s="138">
        <v>28010807</v>
      </c>
      <c r="W2849" s="108">
        <v>-115519829</v>
      </c>
      <c r="X2849" s="51"/>
      <c r="Y2849" s="51"/>
    </row>
    <row r="2850" spans="1:25" ht="14.25" customHeight="1">
      <c r="A2850" s="137">
        <v>2023</v>
      </c>
      <c r="B2850" s="141" t="s">
        <v>1637</v>
      </c>
      <c r="C2850" s="137" t="s">
        <v>55</v>
      </c>
      <c r="D2850" s="137" t="s">
        <v>21</v>
      </c>
      <c r="E2850" s="137" t="s">
        <v>175</v>
      </c>
      <c r="F2850" s="87" t="s">
        <v>57</v>
      </c>
      <c r="G2850" s="137" t="s">
        <v>20</v>
      </c>
      <c r="H2850" s="138">
        <v>75612615</v>
      </c>
      <c r="I2850" s="138">
        <v>-38595607</v>
      </c>
      <c r="J2850" s="138">
        <v>47713652</v>
      </c>
      <c r="K2850" s="138">
        <v>165849629</v>
      </c>
      <c r="L2850" s="138">
        <v>259753146</v>
      </c>
      <c r="M2850" s="138">
        <v>86350389</v>
      </c>
      <c r="N2850" s="139"/>
      <c r="O2850" s="138">
        <v>71157310</v>
      </c>
      <c r="P2850" s="138">
        <v>4633612</v>
      </c>
      <c r="Q2850" s="138">
        <v>-186824287</v>
      </c>
      <c r="R2850" s="138">
        <v>560539478</v>
      </c>
      <c r="S2850" s="138">
        <v>373715191</v>
      </c>
      <c r="T2850" s="138">
        <v>19732626</v>
      </c>
      <c r="U2850" s="201"/>
      <c r="V2850" s="138">
        <v>19754101</v>
      </c>
      <c r="W2850" s="108">
        <v>-141618709</v>
      </c>
      <c r="X2850" s="51"/>
      <c r="Y2850" s="51"/>
    </row>
    <row r="2851" spans="1:25" ht="14.25" customHeight="1">
      <c r="A2851" s="137">
        <v>2023</v>
      </c>
      <c r="B2851" s="141" t="s">
        <v>193</v>
      </c>
      <c r="C2851" s="137" t="s">
        <v>190</v>
      </c>
      <c r="D2851" s="137" t="s">
        <v>21</v>
      </c>
      <c r="E2851" s="137" t="s">
        <v>175</v>
      </c>
      <c r="F2851" s="87" t="s">
        <v>192</v>
      </c>
      <c r="G2851" s="137" t="s">
        <v>20</v>
      </c>
      <c r="H2851" s="138">
        <v>5524954</v>
      </c>
      <c r="I2851" s="138">
        <v>-421889</v>
      </c>
      <c r="J2851" s="138">
        <v>27799896</v>
      </c>
      <c r="K2851" s="138">
        <v>358000</v>
      </c>
      <c r="L2851" s="138">
        <v>55159000</v>
      </c>
      <c r="M2851" s="138">
        <v>31856809</v>
      </c>
      <c r="N2851" s="138"/>
      <c r="O2851" s="142">
        <v>6382667</v>
      </c>
      <c r="P2851" s="138">
        <v>3411533</v>
      </c>
      <c r="Q2851" s="138">
        <v>-20811000</v>
      </c>
      <c r="R2851" s="138">
        <v>109531579</v>
      </c>
      <c r="S2851" s="138">
        <v>88720579</v>
      </c>
      <c r="T2851" s="138">
        <v>2969000</v>
      </c>
      <c r="U2851" s="201"/>
      <c r="V2851" s="138">
        <v>2918000</v>
      </c>
      <c r="W2851" s="108">
        <v>-5160000</v>
      </c>
      <c r="X2851" s="51"/>
      <c r="Y2851" s="51"/>
    </row>
    <row r="2852" spans="1:25" ht="14.25" customHeight="1">
      <c r="A2852" s="137">
        <v>2023</v>
      </c>
      <c r="B2852" s="137" t="s">
        <v>1682</v>
      </c>
      <c r="C2852" s="137" t="s">
        <v>53</v>
      </c>
      <c r="D2852" s="137" t="s">
        <v>21</v>
      </c>
      <c r="E2852" s="137" t="s">
        <v>118</v>
      </c>
      <c r="F2852" s="87">
        <v>87042</v>
      </c>
      <c r="G2852" s="137" t="s">
        <v>20</v>
      </c>
      <c r="H2852" s="138">
        <v>29652814</v>
      </c>
      <c r="I2852" s="138">
        <v>-6906422</v>
      </c>
      <c r="J2852" s="138">
        <v>33094003</v>
      </c>
      <c r="K2852" s="138">
        <v>442021</v>
      </c>
      <c r="L2852" s="138">
        <v>54471328</v>
      </c>
      <c r="M2852" s="138">
        <v>36526902</v>
      </c>
      <c r="N2852" s="139"/>
      <c r="O2852" s="138">
        <v>25929748</v>
      </c>
      <c r="P2852" s="138">
        <v>4101657</v>
      </c>
      <c r="Q2852" s="138">
        <v>-6439652</v>
      </c>
      <c r="R2852" s="138">
        <v>30782275</v>
      </c>
      <c r="S2852" s="138">
        <v>24342623</v>
      </c>
      <c r="T2852" s="138">
        <v>1006968</v>
      </c>
      <c r="U2852" s="201"/>
      <c r="V2852" s="138">
        <v>2277432</v>
      </c>
      <c r="W2852" s="108">
        <v>30283832</v>
      </c>
      <c r="X2852" s="51"/>
      <c r="Y2852" s="51"/>
    </row>
    <row r="2853" spans="1:25" ht="14.25" customHeight="1">
      <c r="A2853" s="137">
        <v>2023</v>
      </c>
      <c r="B2853" s="141" t="s">
        <v>191</v>
      </c>
      <c r="C2853" s="137" t="s">
        <v>190</v>
      </c>
      <c r="D2853" s="137" t="s">
        <v>21</v>
      </c>
      <c r="E2853" s="137" t="s">
        <v>63</v>
      </c>
      <c r="F2853" s="87" t="s">
        <v>189</v>
      </c>
      <c r="G2853" s="137" t="s">
        <v>20</v>
      </c>
      <c r="H2853" s="138">
        <v>12605038</v>
      </c>
      <c r="I2853" s="138"/>
      <c r="J2853" s="138">
        <v>130758962</v>
      </c>
      <c r="K2853" s="138">
        <v>4918271</v>
      </c>
      <c r="L2853" s="138">
        <v>167505944</v>
      </c>
      <c r="M2853" s="138">
        <v>145527658</v>
      </c>
      <c r="N2853" s="138"/>
      <c r="O2853" s="138">
        <v>40300043</v>
      </c>
      <c r="P2853" s="138">
        <v>16457550</v>
      </c>
      <c r="Q2853" s="138">
        <v>-96542662</v>
      </c>
      <c r="R2853" s="138">
        <v>438971857.19298249</v>
      </c>
      <c r="S2853" s="138">
        <v>342429195.19298249</v>
      </c>
      <c r="T2853" s="138">
        <v>15981275</v>
      </c>
      <c r="U2853" s="201">
        <v>-4022.5369526451354</v>
      </c>
      <c r="V2853" s="138">
        <v>17579486.463047355</v>
      </c>
      <c r="W2853" s="108">
        <v>-73416055</v>
      </c>
      <c r="X2853" s="51"/>
      <c r="Y2853" s="51"/>
    </row>
    <row r="2854" spans="1:25" ht="14.25" customHeight="1">
      <c r="A2854" s="143">
        <v>2023</v>
      </c>
      <c r="B2854" s="152" t="s">
        <v>2239</v>
      </c>
      <c r="C2854" s="143" t="s">
        <v>5582</v>
      </c>
      <c r="D2854" s="143" t="s">
        <v>21</v>
      </c>
      <c r="E2854" s="143" t="s">
        <v>118</v>
      </c>
      <c r="F2854" s="143" t="s">
        <v>5597</v>
      </c>
      <c r="G2854" s="143" t="s">
        <v>20</v>
      </c>
      <c r="H2854" s="145">
        <v>18846197</v>
      </c>
      <c r="I2854" s="153">
        <v>-4044660</v>
      </c>
      <c r="J2854" s="153">
        <v>15118973</v>
      </c>
      <c r="K2854" s="145">
        <v>19184044</v>
      </c>
      <c r="L2854" s="145">
        <v>33442214</v>
      </c>
      <c r="M2854" s="153">
        <v>20146648</v>
      </c>
      <c r="N2854" s="139"/>
      <c r="O2854" s="138">
        <v>18199593</v>
      </c>
      <c r="P2854" s="153">
        <v>1013339</v>
      </c>
      <c r="Q2854" s="145">
        <v>-5484589</v>
      </c>
      <c r="R2854" s="153">
        <v>25403115</v>
      </c>
      <c r="S2854" s="153">
        <v>19918526</v>
      </c>
      <c r="T2854" s="153">
        <v>740106</v>
      </c>
      <c r="U2854" s="205">
        <v>778331</v>
      </c>
      <c r="V2854" s="153">
        <v>996080</v>
      </c>
      <c r="W2854" s="110">
        <v>23775502</v>
      </c>
      <c r="X2854" s="51"/>
      <c r="Y2854" s="51"/>
    </row>
    <row r="2855" spans="1:25" ht="14.25" customHeight="1">
      <c r="A2855" s="36">
        <v>2023</v>
      </c>
      <c r="B2855" s="174" t="s">
        <v>2017</v>
      </c>
      <c r="C2855" s="30" t="s">
        <v>53</v>
      </c>
      <c r="D2855" s="30" t="s">
        <v>21</v>
      </c>
      <c r="E2855" s="121" t="s">
        <v>63</v>
      </c>
      <c r="F2855" s="121" t="s">
        <v>2016</v>
      </c>
      <c r="G2855" s="30" t="s">
        <v>20</v>
      </c>
      <c r="H2855" s="108">
        <f>1500000+1500000+753377</f>
        <v>3753377</v>
      </c>
      <c r="I2855" s="31">
        <v>-281617</v>
      </c>
      <c r="J2855" s="108">
        <v>29729931</v>
      </c>
      <c r="K2855" s="108">
        <f>1551103+1915022+46000741</f>
        <v>49466866</v>
      </c>
      <c r="L2855" s="108">
        <f>60071829+6360525+11791379+17703692</f>
        <v>95927425</v>
      </c>
      <c r="M2855" s="108">
        <v>23362943</v>
      </c>
      <c r="N2855" s="31"/>
      <c r="O2855" s="108">
        <v>1103628</v>
      </c>
      <c r="P2855" s="108">
        <v>3873273</v>
      </c>
      <c r="Q2855" s="31">
        <f>-30079956-19613637</f>
        <v>-49693593</v>
      </c>
      <c r="R2855" s="108">
        <v>172017608</v>
      </c>
      <c r="S2855" s="108">
        <v>122324015</v>
      </c>
      <c r="T2855" s="108">
        <f>3513971+2150975</f>
        <v>5664946</v>
      </c>
      <c r="U2855" s="201"/>
      <c r="V2855" s="67">
        <v>1114778</v>
      </c>
      <c r="W2855" s="31">
        <v>-18807558</v>
      </c>
      <c r="X2855" s="34">
        <v>45506</v>
      </c>
      <c r="Y2855" s="10" t="s">
        <v>60</v>
      </c>
    </row>
    <row r="2856" spans="1:25" ht="14.25" customHeight="1">
      <c r="A2856" s="36">
        <v>2023</v>
      </c>
      <c r="B2856" s="30" t="s">
        <v>1894</v>
      </c>
      <c r="C2856" s="30" t="s">
        <v>53</v>
      </c>
      <c r="D2856" s="30" t="s">
        <v>21</v>
      </c>
      <c r="E2856" s="122" t="s">
        <v>153</v>
      </c>
      <c r="F2856" s="121">
        <v>34246</v>
      </c>
      <c r="G2856" s="30" t="s">
        <v>20</v>
      </c>
      <c r="H2856" s="67">
        <v>3573836</v>
      </c>
      <c r="I2856" s="31"/>
      <c r="J2856" s="67">
        <v>3489146</v>
      </c>
      <c r="K2856" s="67">
        <v>9242062</v>
      </c>
      <c r="L2856" s="108">
        <f>3847123+1458596+2321552+2634810</f>
        <v>10262081</v>
      </c>
      <c r="M2856" s="67">
        <v>3847210</v>
      </c>
      <c r="N2856" s="31"/>
      <c r="O2856" s="67">
        <v>4003472</v>
      </c>
      <c r="P2856" s="108"/>
      <c r="Q2856" s="31"/>
      <c r="R2856" s="108"/>
      <c r="S2856" s="108"/>
      <c r="T2856" s="108"/>
      <c r="U2856" s="201"/>
      <c r="V2856" s="108"/>
      <c r="W2856" s="12">
        <v>2555669</v>
      </c>
      <c r="X2856" s="13">
        <v>45474</v>
      </c>
      <c r="Y2856" s="30"/>
    </row>
    <row r="2857" spans="1:25" ht="14.25" customHeight="1">
      <c r="A2857" s="36">
        <v>2023</v>
      </c>
      <c r="B2857" s="30" t="s">
        <v>1795</v>
      </c>
      <c r="C2857" s="30" t="s">
        <v>53</v>
      </c>
      <c r="D2857" s="30" t="s">
        <v>21</v>
      </c>
      <c r="E2857" s="122" t="s">
        <v>74</v>
      </c>
      <c r="F2857" s="121">
        <v>57540</v>
      </c>
      <c r="G2857" s="30" t="s">
        <v>20</v>
      </c>
      <c r="H2857" s="108">
        <v>3019310</v>
      </c>
      <c r="I2857" s="31">
        <v>-1012173</v>
      </c>
      <c r="J2857" s="108">
        <v>10210944</v>
      </c>
      <c r="K2857" s="108">
        <f>751181+384525+40065068</f>
        <v>41200774</v>
      </c>
      <c r="L2857" s="108">
        <f>12176208+723709+4893985+15479767</f>
        <v>33273669</v>
      </c>
      <c r="M2857" s="108">
        <v>11351371</v>
      </c>
      <c r="N2857" s="31"/>
      <c r="O2857" s="108">
        <v>1988949</v>
      </c>
      <c r="P2857" s="108">
        <v>607585</v>
      </c>
      <c r="Q2857" s="31">
        <f>-14249750-9251912</f>
        <v>-23501662</v>
      </c>
      <c r="R2857" s="108">
        <f>37822606+29016625</f>
        <v>66839231</v>
      </c>
      <c r="S2857" s="108">
        <f>23572856+19764713</f>
        <v>43337569</v>
      </c>
      <c r="T2857" s="108">
        <f>1468696+972483</f>
        <v>2441179</v>
      </c>
      <c r="U2857" s="201"/>
      <c r="V2857" s="108">
        <v>4099182</v>
      </c>
      <c r="W2857" s="31">
        <v>-9625143</v>
      </c>
      <c r="X2857" s="13">
        <v>45509</v>
      </c>
      <c r="Y2857" s="10"/>
    </row>
    <row r="2858" spans="1:25" ht="14.25" customHeight="1">
      <c r="A2858" s="36">
        <v>2023</v>
      </c>
      <c r="B2858" s="30" t="s">
        <v>2210</v>
      </c>
      <c r="C2858" s="30" t="s">
        <v>53</v>
      </c>
      <c r="D2858" s="30" t="s">
        <v>21</v>
      </c>
      <c r="E2858" s="121" t="s">
        <v>317</v>
      </c>
      <c r="F2858" s="121" t="s">
        <v>5878</v>
      </c>
      <c r="G2858" s="30" t="s">
        <v>20</v>
      </c>
      <c r="H2858" s="67">
        <v>5059897</v>
      </c>
      <c r="I2858" s="12">
        <v>-449987</v>
      </c>
      <c r="J2858" s="67">
        <v>8955289</v>
      </c>
      <c r="K2858" s="108">
        <f>1094334-186037</f>
        <v>908297</v>
      </c>
      <c r="L2858" s="108">
        <f>1974554+245826+1488792+9594566</f>
        <v>13303738</v>
      </c>
      <c r="M2858" s="67">
        <v>8513754</v>
      </c>
      <c r="N2858" s="31"/>
      <c r="O2858" s="67">
        <v>4481509</v>
      </c>
      <c r="P2858" s="67">
        <v>402947</v>
      </c>
      <c r="Q2858" s="31">
        <f>-5746889-7275098</f>
        <v>-13021987</v>
      </c>
      <c r="R2858" s="108">
        <v>43250679</v>
      </c>
      <c r="S2858" s="108">
        <v>30228692</v>
      </c>
      <c r="T2858" s="108">
        <f>1682136+1926814</f>
        <v>3608950</v>
      </c>
      <c r="U2858" s="201"/>
      <c r="V2858" s="67">
        <v>420669</v>
      </c>
      <c r="W2858" s="12">
        <v>-4837498</v>
      </c>
      <c r="X2858" s="13">
        <v>45324</v>
      </c>
      <c r="Y2858" s="10" t="s">
        <v>60</v>
      </c>
    </row>
    <row r="2859" spans="1:25" ht="14.25" customHeight="1">
      <c r="A2859" s="36">
        <v>2023</v>
      </c>
      <c r="B2859" s="30" t="s">
        <v>2191</v>
      </c>
      <c r="C2859" s="30" t="s">
        <v>5582</v>
      </c>
      <c r="D2859" s="30" t="s">
        <v>21</v>
      </c>
      <c r="E2859" s="122" t="s">
        <v>71</v>
      </c>
      <c r="F2859" s="121" t="s">
        <v>5596</v>
      </c>
      <c r="G2859" s="30" t="s">
        <v>20</v>
      </c>
      <c r="H2859" s="108">
        <f>9994716+5217236</f>
        <v>15211952</v>
      </c>
      <c r="I2859" s="30"/>
      <c r="J2859" s="67">
        <v>9240382</v>
      </c>
      <c r="K2859" s="108">
        <f>179673+186986</f>
        <v>366659</v>
      </c>
      <c r="L2859" s="108">
        <f>2123998+455945+509326+8030020</f>
        <v>11119289</v>
      </c>
      <c r="M2859" s="67">
        <v>9527926</v>
      </c>
      <c r="N2859" s="30"/>
      <c r="O2859" s="108">
        <f>15385101+1349079+74690</f>
        <v>16808870</v>
      </c>
      <c r="P2859" s="67">
        <v>1880216</v>
      </c>
      <c r="Q2859" s="31">
        <f>-922181-3784313</f>
        <v>-4706494</v>
      </c>
      <c r="R2859" s="108">
        <v>20345425</v>
      </c>
      <c r="S2859" s="108">
        <v>15638931</v>
      </c>
      <c r="T2859" s="108">
        <f>219366+579615</f>
        <v>798981</v>
      </c>
      <c r="U2859" s="202">
        <v>539465</v>
      </c>
      <c r="V2859" s="67">
        <v>430608</v>
      </c>
      <c r="W2859" s="12">
        <v>13352094</v>
      </c>
      <c r="X2859" s="13">
        <v>45467</v>
      </c>
      <c r="Y2859" s="10" t="s">
        <v>60</v>
      </c>
    </row>
    <row r="2860" spans="1:25" ht="14.25" customHeight="1">
      <c r="A2860" s="36">
        <v>2023</v>
      </c>
      <c r="B2860" s="30" t="s">
        <v>2039</v>
      </c>
      <c r="C2860" s="30" t="s">
        <v>53</v>
      </c>
      <c r="D2860" s="30" t="s">
        <v>21</v>
      </c>
      <c r="E2860" s="121" t="s">
        <v>290</v>
      </c>
      <c r="F2860" s="121" t="s">
        <v>2038</v>
      </c>
      <c r="G2860" s="30" t="s">
        <v>20</v>
      </c>
      <c r="H2860" s="31">
        <f>756826+4409107</f>
        <v>5165933</v>
      </c>
      <c r="I2860" s="31"/>
      <c r="J2860" s="31">
        <v>5535769</v>
      </c>
      <c r="K2860" s="31">
        <f>28115+2462205</f>
        <v>2490320</v>
      </c>
      <c r="L2860" s="31">
        <f>5946390+1253870+862712+5869691</f>
        <v>13932663</v>
      </c>
      <c r="M2860" s="31">
        <v>5160093</v>
      </c>
      <c r="N2860" s="31"/>
      <c r="O2860" s="31">
        <v>4068558</v>
      </c>
      <c r="P2860" s="31">
        <v>534479</v>
      </c>
      <c r="Q2860" s="31">
        <f>-4159994-2828199</f>
        <v>-6988193</v>
      </c>
      <c r="R2860" s="31">
        <v>25432368</v>
      </c>
      <c r="S2860" s="31">
        <v>18444175</v>
      </c>
      <c r="T2860" s="31">
        <f>431382+432471</f>
        <v>863853</v>
      </c>
      <c r="U2860" s="30">
        <v>288211</v>
      </c>
      <c r="V2860" s="31">
        <v>2324791</v>
      </c>
      <c r="W2860" s="31">
        <v>1535494</v>
      </c>
      <c r="X2860" s="13">
        <v>45503</v>
      </c>
      <c r="Y2860" s="10" t="s">
        <v>60</v>
      </c>
    </row>
    <row r="2861" spans="1:25" ht="14.25" customHeight="1">
      <c r="A2861" s="36">
        <v>2023</v>
      </c>
      <c r="B2861" s="30" t="s">
        <v>2077</v>
      </c>
      <c r="C2861" s="30" t="s">
        <v>53</v>
      </c>
      <c r="D2861" s="30" t="s">
        <v>21</v>
      </c>
      <c r="E2861" s="122" t="s">
        <v>34</v>
      </c>
      <c r="F2861" s="122" t="s">
        <v>5620</v>
      </c>
      <c r="G2861" s="30" t="s">
        <v>20</v>
      </c>
      <c r="H2861" s="31">
        <f>5315000+100609+14000+45000+25000+45000+25000+13000+201877+50000+74782+20000+50000+20000+200000+165609+165608+4719920</f>
        <v>11250405</v>
      </c>
      <c r="I2861" s="31">
        <v>-60238</v>
      </c>
      <c r="J2861" s="31">
        <v>12231322</v>
      </c>
      <c r="K2861" s="31">
        <v>261201</v>
      </c>
      <c r="L2861" s="31">
        <f>2486994+1864706+1248758+11342973</f>
        <v>16943431</v>
      </c>
      <c r="M2861" s="31">
        <v>12447833</v>
      </c>
      <c r="N2861" s="31"/>
      <c r="O2861" s="31">
        <v>11266965</v>
      </c>
      <c r="P2861" s="31">
        <v>1920633</v>
      </c>
      <c r="Q2861" s="31">
        <v>-4542084</v>
      </c>
      <c r="R2861" s="31">
        <v>18268878</v>
      </c>
      <c r="S2861" s="31">
        <v>13726794</v>
      </c>
      <c r="T2861" s="31">
        <v>537924</v>
      </c>
      <c r="U2861" s="30"/>
      <c r="V2861" s="31">
        <v>6212423</v>
      </c>
      <c r="W2861" s="31">
        <v>1680806</v>
      </c>
      <c r="X2861" s="13">
        <v>45471</v>
      </c>
      <c r="Y2861" s="10"/>
    </row>
    <row r="2862" spans="1:25" ht="14.25" customHeight="1">
      <c r="A2862" s="36">
        <v>2023</v>
      </c>
      <c r="B2862" s="30" t="s">
        <v>1953</v>
      </c>
      <c r="C2862" s="30" t="s">
        <v>53</v>
      </c>
      <c r="D2862" s="30" t="s">
        <v>21</v>
      </c>
      <c r="E2862" s="122" t="s">
        <v>84</v>
      </c>
      <c r="F2862" s="121">
        <v>16560</v>
      </c>
      <c r="G2862" s="30" t="s">
        <v>20</v>
      </c>
      <c r="H2862" s="31">
        <f>2361957+5238307</f>
        <v>7600264</v>
      </c>
      <c r="I2862" s="31">
        <v>-4052652</v>
      </c>
      <c r="J2862" s="31">
        <v>7972229</v>
      </c>
      <c r="K2862" s="31">
        <f>10858830+87232</f>
        <v>10946062</v>
      </c>
      <c r="L2862" s="31">
        <f>7087255+1525040+12459346</f>
        <v>21071641</v>
      </c>
      <c r="M2862" s="31">
        <v>10860849</v>
      </c>
      <c r="N2862" s="31">
        <v>2375000</v>
      </c>
      <c r="O2862" s="31">
        <v>4119972</v>
      </c>
      <c r="P2862" s="31">
        <v>988037</v>
      </c>
      <c r="Q2862" s="31">
        <v>-6814583</v>
      </c>
      <c r="R2862" s="31">
        <v>29222054</v>
      </c>
      <c r="S2862" s="31">
        <v>22407471</v>
      </c>
      <c r="T2862" s="31">
        <v>898680</v>
      </c>
      <c r="U2862" s="30"/>
      <c r="V2862" s="31">
        <v>217445</v>
      </c>
      <c r="W2862" s="31">
        <v>-182412</v>
      </c>
      <c r="X2862" s="34">
        <v>45317</v>
      </c>
      <c r="Y2862" s="10" t="s">
        <v>60</v>
      </c>
    </row>
    <row r="2863" spans="1:25" ht="14.25" customHeight="1">
      <c r="A2863" s="36">
        <v>2023</v>
      </c>
      <c r="B2863" s="30" t="s">
        <v>1885</v>
      </c>
      <c r="C2863" s="30" t="s">
        <v>53</v>
      </c>
      <c r="D2863" s="30" t="s">
        <v>21</v>
      </c>
      <c r="E2863" s="121" t="s">
        <v>182</v>
      </c>
      <c r="F2863" s="121" t="s">
        <v>1884</v>
      </c>
      <c r="G2863" s="30" t="s">
        <v>20</v>
      </c>
      <c r="H2863" s="31">
        <v>3166615</v>
      </c>
      <c r="I2863" s="31"/>
      <c r="J2863" s="31">
        <v>11314006</v>
      </c>
      <c r="K2863" s="31">
        <f>5047659+544169+83477</f>
        <v>5675305</v>
      </c>
      <c r="L2863" s="31">
        <f>9091349+5157387+349705+11082256</f>
        <v>25680697</v>
      </c>
      <c r="M2863" s="31">
        <v>10264127</v>
      </c>
      <c r="N2863" s="31"/>
      <c r="O2863" s="31">
        <v>1984171</v>
      </c>
      <c r="P2863" s="31">
        <v>848469</v>
      </c>
      <c r="Q2863" s="31">
        <f>-4046815-3629871</f>
        <v>-7676686</v>
      </c>
      <c r="R2863" s="31">
        <v>28105440</v>
      </c>
      <c r="S2863" s="31">
        <v>20428754</v>
      </c>
      <c r="T2863" s="31">
        <f>353638+449391</f>
        <v>803029</v>
      </c>
      <c r="U2863" s="30"/>
      <c r="V2863" s="31"/>
      <c r="W2863" s="31">
        <v>-1189399</v>
      </c>
      <c r="X2863" s="13">
        <v>45509</v>
      </c>
      <c r="Y2863" s="10" t="s">
        <v>60</v>
      </c>
    </row>
    <row r="2864" spans="1:25" ht="14.25" customHeight="1">
      <c r="A2864" s="36">
        <v>2023</v>
      </c>
      <c r="B2864" s="30" t="s">
        <v>1763</v>
      </c>
      <c r="C2864" s="30" t="s">
        <v>53</v>
      </c>
      <c r="D2864" s="30" t="s">
        <v>21</v>
      </c>
      <c r="E2864" s="122" t="s">
        <v>84</v>
      </c>
      <c r="F2864" s="122" t="s">
        <v>1762</v>
      </c>
      <c r="G2864" s="30" t="s">
        <v>20</v>
      </c>
      <c r="H2864" s="31">
        <f>28839566+1000000</f>
        <v>29839566</v>
      </c>
      <c r="I2864" s="31">
        <v>-3860359</v>
      </c>
      <c r="J2864" s="31">
        <v>52184129</v>
      </c>
      <c r="K2864" s="31">
        <f>326899+7711004</f>
        <v>8037903</v>
      </c>
      <c r="L2864" s="31">
        <f>44204387+26861802+66390+41045087</f>
        <v>112177666</v>
      </c>
      <c r="M2864" s="31">
        <v>52943991</v>
      </c>
      <c r="N2864" s="31"/>
      <c r="O2864" s="31">
        <v>29956362</v>
      </c>
      <c r="P2864" s="31">
        <v>6415431</v>
      </c>
      <c r="Q2864" s="31">
        <f>-12666638-22198404</f>
        <v>-34865042</v>
      </c>
      <c r="R2864" s="31">
        <f>106604140+136157742</f>
        <v>242761882</v>
      </c>
      <c r="S2864" s="31">
        <f>93937502+113959338</f>
        <v>207896840</v>
      </c>
      <c r="T2864" s="31">
        <f>2516000+3740000</f>
        <v>6256000</v>
      </c>
      <c r="U2864" s="30">
        <v>15858000</v>
      </c>
      <c r="V2864" s="31">
        <v>20273000</v>
      </c>
      <c r="W2864" s="31">
        <v>48145356</v>
      </c>
      <c r="X2864" s="13">
        <v>45498</v>
      </c>
      <c r="Y2864" s="10"/>
    </row>
    <row r="2865" spans="2:25" ht="14.25" customHeight="1">
      <c r="B2865" s="10"/>
      <c r="C2865" s="9"/>
      <c r="E2865" s="11"/>
      <c r="F2865" s="11"/>
      <c r="U2865" s="12"/>
      <c r="V2865" s="12"/>
      <c r="X2865" s="13"/>
      <c r="Y2865" s="9"/>
    </row>
    <row r="2866" spans="2:25" ht="14.25" customHeight="1">
      <c r="B2866" s="10"/>
      <c r="C2866" s="9"/>
      <c r="E2866" s="11"/>
      <c r="F2866" s="11"/>
      <c r="U2866" s="12"/>
      <c r="V2866" s="12"/>
      <c r="X2866" s="13"/>
      <c r="Y2866" s="9"/>
    </row>
    <row r="2867" spans="2:25" ht="14.25" customHeight="1">
      <c r="B2867" s="10"/>
      <c r="C2867" s="9"/>
      <c r="E2867" s="11"/>
      <c r="F2867" s="11"/>
      <c r="U2867" s="12"/>
      <c r="V2867" s="12"/>
      <c r="X2867" s="13"/>
      <c r="Y2867" s="9"/>
    </row>
    <row r="2868" spans="2:25" ht="14.25" customHeight="1">
      <c r="B2868" s="10"/>
      <c r="C2868" s="9"/>
      <c r="E2868" s="11"/>
      <c r="F2868" s="11"/>
      <c r="U2868" s="12"/>
      <c r="V2868" s="12"/>
      <c r="X2868" s="13"/>
      <c r="Y2868" s="9"/>
    </row>
    <row r="2869" spans="2:25" ht="14.25" customHeight="1">
      <c r="B2869" s="10"/>
      <c r="C2869" s="9"/>
      <c r="E2869" s="11"/>
      <c r="F2869" s="11"/>
      <c r="U2869" s="12"/>
      <c r="V2869" s="12"/>
      <c r="X2869" s="13"/>
      <c r="Y2869" s="9"/>
    </row>
    <row r="2870" spans="2:25" ht="14.25" customHeight="1">
      <c r="B2870" s="10"/>
      <c r="C2870" s="9"/>
      <c r="E2870" s="11"/>
      <c r="F2870" s="11"/>
      <c r="U2870" s="12"/>
      <c r="V2870" s="12"/>
      <c r="X2870" s="13"/>
      <c r="Y2870" s="9"/>
    </row>
    <row r="2871" spans="2:25" ht="14.25" customHeight="1">
      <c r="B2871" s="10"/>
      <c r="C2871" s="9"/>
      <c r="E2871" s="11"/>
      <c r="F2871" s="11"/>
      <c r="U2871" s="12"/>
      <c r="V2871" s="12"/>
      <c r="X2871" s="13"/>
      <c r="Y2871" s="9"/>
    </row>
    <row r="2872" spans="2:25" ht="14.25" customHeight="1">
      <c r="B2872" s="10"/>
      <c r="C2872" s="9"/>
      <c r="E2872" s="11"/>
      <c r="F2872" s="11"/>
      <c r="U2872" s="12"/>
      <c r="V2872" s="12"/>
      <c r="X2872" s="13"/>
      <c r="Y2872" s="9"/>
    </row>
    <row r="2873" spans="2:25" ht="14.25" customHeight="1">
      <c r="B2873" s="10"/>
      <c r="C2873" s="9"/>
      <c r="E2873" s="11"/>
      <c r="F2873" s="11"/>
      <c r="U2873" s="12"/>
      <c r="V2873" s="12"/>
      <c r="X2873" s="13"/>
      <c r="Y2873" s="9"/>
    </row>
    <row r="2874" spans="2:25" ht="14.25" customHeight="1">
      <c r="B2874" s="10"/>
      <c r="C2874" s="9"/>
      <c r="E2874" s="11"/>
      <c r="F2874" s="11"/>
      <c r="U2874" s="12"/>
      <c r="V2874" s="12"/>
      <c r="X2874" s="13"/>
      <c r="Y2874" s="9"/>
    </row>
    <row r="2875" spans="2:25" ht="14.25" customHeight="1">
      <c r="B2875" s="10"/>
      <c r="C2875" s="9"/>
      <c r="E2875" s="11"/>
      <c r="F2875" s="11"/>
      <c r="U2875" s="12"/>
      <c r="V2875" s="12"/>
      <c r="X2875" s="13"/>
      <c r="Y2875" s="9"/>
    </row>
    <row r="2876" spans="2:25" ht="14.25" customHeight="1">
      <c r="B2876" s="10"/>
      <c r="C2876" s="9"/>
      <c r="E2876" s="11"/>
      <c r="F2876" s="11"/>
      <c r="U2876" s="12"/>
      <c r="V2876" s="12"/>
      <c r="X2876" s="13"/>
      <c r="Y2876" s="9"/>
    </row>
    <row r="2877" spans="2:25" ht="14.25" customHeight="1">
      <c r="B2877" s="10"/>
      <c r="C2877" s="9"/>
      <c r="E2877" s="11"/>
      <c r="F2877" s="11"/>
      <c r="U2877" s="12"/>
      <c r="V2877" s="12"/>
      <c r="X2877" s="13"/>
      <c r="Y2877" s="9"/>
    </row>
    <row r="2878" spans="2:25" ht="14.25" customHeight="1">
      <c r="B2878" s="10"/>
      <c r="C2878" s="9"/>
      <c r="E2878" s="11"/>
      <c r="F2878" s="11"/>
      <c r="U2878" s="12"/>
      <c r="V2878" s="12"/>
      <c r="X2878" s="13"/>
      <c r="Y2878" s="9"/>
    </row>
    <row r="2879" spans="2:25" ht="14.25" customHeight="1">
      <c r="B2879" s="10"/>
      <c r="C2879" s="9"/>
      <c r="E2879" s="11"/>
      <c r="F2879" s="11"/>
      <c r="U2879" s="12"/>
      <c r="V2879" s="12"/>
      <c r="X2879" s="13"/>
      <c r="Y2879" s="9"/>
    </row>
    <row r="2880" spans="2:25" ht="14.25" customHeight="1">
      <c r="B2880" s="10"/>
      <c r="C2880" s="9"/>
      <c r="E2880" s="11"/>
      <c r="F2880" s="11"/>
      <c r="U2880" s="12"/>
      <c r="V2880" s="12"/>
      <c r="X2880" s="13"/>
      <c r="Y2880" s="9"/>
    </row>
    <row r="2881" spans="2:25" ht="14.25" customHeight="1">
      <c r="B2881" s="10"/>
      <c r="C2881" s="9"/>
      <c r="E2881" s="11"/>
      <c r="F2881" s="11"/>
      <c r="U2881" s="12"/>
      <c r="V2881" s="12"/>
      <c r="X2881" s="13"/>
      <c r="Y2881" s="9"/>
    </row>
    <row r="2882" spans="2:25" ht="14.25" customHeight="1">
      <c r="B2882" s="10"/>
      <c r="C2882" s="9"/>
      <c r="E2882" s="11"/>
      <c r="F2882" s="11"/>
      <c r="U2882" s="12"/>
      <c r="V2882" s="12"/>
      <c r="X2882" s="13"/>
      <c r="Y2882" s="9"/>
    </row>
    <row r="2883" spans="2:25" ht="14.25" customHeight="1">
      <c r="B2883" s="10"/>
      <c r="C2883" s="9"/>
      <c r="E2883" s="11"/>
      <c r="F2883" s="11"/>
      <c r="U2883" s="12"/>
      <c r="V2883" s="12"/>
      <c r="X2883" s="13"/>
      <c r="Y2883" s="9"/>
    </row>
    <row r="2884" spans="2:25" ht="14.25" customHeight="1">
      <c r="B2884" s="10"/>
      <c r="C2884" s="9"/>
      <c r="E2884" s="11"/>
      <c r="F2884" s="11"/>
      <c r="U2884" s="12"/>
      <c r="V2884" s="12"/>
      <c r="X2884" s="13"/>
      <c r="Y2884" s="9"/>
    </row>
    <row r="2885" spans="2:25" ht="14.25" customHeight="1">
      <c r="B2885" s="10"/>
      <c r="C2885" s="9"/>
      <c r="E2885" s="11"/>
      <c r="F2885" s="11"/>
      <c r="U2885" s="12"/>
      <c r="V2885" s="12"/>
      <c r="X2885" s="13"/>
      <c r="Y2885" s="9"/>
    </row>
    <row r="2886" spans="2:25" ht="14.25" customHeight="1">
      <c r="B2886" s="10"/>
      <c r="C2886" s="9"/>
      <c r="E2886" s="11"/>
      <c r="F2886" s="11"/>
      <c r="U2886" s="12"/>
      <c r="V2886" s="12"/>
      <c r="X2886" s="13"/>
      <c r="Y2886" s="9"/>
    </row>
    <row r="2887" spans="2:25" ht="14.25" customHeight="1">
      <c r="B2887" s="10"/>
      <c r="C2887" s="9"/>
      <c r="E2887" s="11"/>
      <c r="F2887" s="11"/>
      <c r="U2887" s="12"/>
      <c r="V2887" s="12"/>
      <c r="X2887" s="13"/>
      <c r="Y2887" s="9"/>
    </row>
    <row r="2888" spans="2:25" ht="14.25" customHeight="1">
      <c r="B2888" s="10"/>
      <c r="C2888" s="9"/>
      <c r="E2888" s="11"/>
      <c r="F2888" s="11"/>
      <c r="U2888" s="12"/>
      <c r="V2888" s="12"/>
      <c r="X2888" s="13"/>
      <c r="Y2888" s="9"/>
    </row>
    <row r="2889" spans="2:25" ht="14.25" customHeight="1">
      <c r="B2889" s="10"/>
      <c r="C2889" s="9"/>
      <c r="E2889" s="11"/>
      <c r="F2889" s="11"/>
      <c r="U2889" s="12"/>
      <c r="V2889" s="12"/>
      <c r="X2889" s="13"/>
      <c r="Y2889" s="9"/>
    </row>
    <row r="2890" spans="2:25" ht="14.25" customHeight="1">
      <c r="B2890" s="10"/>
      <c r="C2890" s="9"/>
      <c r="E2890" s="11"/>
      <c r="F2890" s="11"/>
      <c r="U2890" s="12"/>
      <c r="V2890" s="12"/>
      <c r="X2890" s="13"/>
      <c r="Y2890" s="9"/>
    </row>
    <row r="2891" spans="2:25" ht="14.25" customHeight="1">
      <c r="B2891" s="10"/>
      <c r="C2891" s="9"/>
      <c r="E2891" s="11"/>
      <c r="F2891" s="11"/>
      <c r="U2891" s="12"/>
      <c r="V2891" s="12"/>
      <c r="X2891" s="13"/>
      <c r="Y2891" s="9"/>
    </row>
    <row r="2892" spans="2:25" ht="14.25" customHeight="1">
      <c r="B2892" s="10"/>
      <c r="C2892" s="9"/>
      <c r="E2892" s="11"/>
      <c r="F2892" s="11"/>
      <c r="U2892" s="12"/>
      <c r="V2892" s="12"/>
      <c r="X2892" s="13"/>
      <c r="Y2892" s="9"/>
    </row>
    <row r="2893" spans="2:25" ht="14.25" customHeight="1">
      <c r="B2893" s="10"/>
      <c r="C2893" s="9"/>
      <c r="E2893" s="11"/>
      <c r="F2893" s="11"/>
      <c r="U2893" s="12"/>
      <c r="V2893" s="12"/>
      <c r="X2893" s="13"/>
      <c r="Y2893" s="9"/>
    </row>
    <row r="2894" spans="2:25" ht="14.25" customHeight="1">
      <c r="B2894" s="10"/>
      <c r="C2894" s="9"/>
      <c r="E2894" s="11"/>
      <c r="F2894" s="11"/>
      <c r="U2894" s="12"/>
      <c r="V2894" s="12"/>
      <c r="X2894" s="13"/>
      <c r="Y2894" s="9"/>
    </row>
    <row r="2895" spans="2:25" ht="14.25" customHeight="1">
      <c r="B2895" s="10"/>
      <c r="C2895" s="9"/>
      <c r="E2895" s="11"/>
      <c r="F2895" s="11"/>
      <c r="U2895" s="12"/>
      <c r="V2895" s="12"/>
      <c r="X2895" s="13"/>
      <c r="Y2895" s="9"/>
    </row>
    <row r="2896" spans="2:25" ht="14.25" customHeight="1">
      <c r="B2896" s="10"/>
      <c r="C2896" s="9"/>
      <c r="E2896" s="11"/>
      <c r="F2896" s="11"/>
      <c r="U2896" s="12"/>
      <c r="V2896" s="12"/>
      <c r="X2896" s="13"/>
      <c r="Y2896" s="9"/>
    </row>
    <row r="2897" spans="2:25" ht="14.25" customHeight="1">
      <c r="B2897" s="10"/>
      <c r="C2897" s="9"/>
      <c r="E2897" s="11"/>
      <c r="F2897" s="11"/>
      <c r="U2897" s="12"/>
      <c r="V2897" s="12"/>
      <c r="X2897" s="13"/>
      <c r="Y2897" s="9"/>
    </row>
    <row r="2898" spans="2:25" ht="14.25" customHeight="1">
      <c r="B2898" s="10"/>
      <c r="C2898" s="9"/>
      <c r="E2898" s="11"/>
      <c r="F2898" s="11"/>
      <c r="U2898" s="12"/>
      <c r="V2898" s="12"/>
      <c r="X2898" s="13"/>
      <c r="Y2898" s="9"/>
    </row>
    <row r="2899" spans="2:25" ht="14.25" customHeight="1">
      <c r="B2899" s="10"/>
      <c r="C2899" s="9"/>
      <c r="E2899" s="11"/>
      <c r="F2899" s="11"/>
      <c r="U2899" s="12"/>
      <c r="V2899" s="12"/>
      <c r="X2899" s="13"/>
      <c r="Y2899" s="9"/>
    </row>
    <row r="2900" spans="2:25" ht="14.25" customHeight="1">
      <c r="B2900" s="10"/>
      <c r="C2900" s="9"/>
      <c r="E2900" s="11"/>
      <c r="F2900" s="11"/>
      <c r="U2900" s="12"/>
      <c r="V2900" s="12"/>
      <c r="X2900" s="13"/>
      <c r="Y2900" s="9"/>
    </row>
    <row r="2901" spans="2:25" ht="14.25" customHeight="1">
      <c r="B2901" s="10"/>
      <c r="C2901" s="9"/>
      <c r="E2901" s="11"/>
      <c r="F2901" s="11"/>
      <c r="U2901" s="12"/>
      <c r="V2901" s="12"/>
      <c r="X2901" s="13"/>
      <c r="Y2901" s="9"/>
    </row>
    <row r="2902" spans="2:25" ht="14.25" customHeight="1">
      <c r="B2902" s="10"/>
      <c r="C2902" s="9"/>
      <c r="E2902" s="11"/>
      <c r="F2902" s="11"/>
      <c r="U2902" s="12"/>
      <c r="V2902" s="12"/>
      <c r="X2902" s="13"/>
      <c r="Y2902" s="9"/>
    </row>
    <row r="2903" spans="2:25" ht="14.25" customHeight="1">
      <c r="B2903" s="10"/>
      <c r="C2903" s="9"/>
      <c r="E2903" s="11"/>
      <c r="F2903" s="11"/>
      <c r="U2903" s="12"/>
      <c r="V2903" s="12"/>
      <c r="X2903" s="13"/>
      <c r="Y2903" s="9"/>
    </row>
    <row r="2904" spans="2:25" ht="14.25" customHeight="1">
      <c r="B2904" s="10"/>
      <c r="C2904" s="9"/>
      <c r="E2904" s="11"/>
      <c r="F2904" s="11"/>
      <c r="U2904" s="12"/>
      <c r="V2904" s="12"/>
      <c r="X2904" s="13"/>
      <c r="Y2904" s="9"/>
    </row>
    <row r="2905" spans="2:25" ht="14.25" customHeight="1">
      <c r="B2905" s="10"/>
      <c r="C2905" s="9"/>
      <c r="E2905" s="11"/>
      <c r="F2905" s="11"/>
      <c r="U2905" s="12"/>
      <c r="V2905" s="12"/>
      <c r="X2905" s="13"/>
      <c r="Y2905" s="9"/>
    </row>
    <row r="2906" spans="2:25" ht="14.25" customHeight="1">
      <c r="B2906" s="10"/>
      <c r="C2906" s="9"/>
      <c r="E2906" s="11"/>
      <c r="F2906" s="11"/>
      <c r="U2906" s="12"/>
      <c r="V2906" s="12"/>
      <c r="X2906" s="13"/>
      <c r="Y2906" s="9"/>
    </row>
    <row r="2907" spans="2:25" ht="14.25" customHeight="1">
      <c r="B2907" s="10"/>
      <c r="C2907" s="9"/>
      <c r="E2907" s="11"/>
      <c r="F2907" s="11"/>
      <c r="U2907" s="12"/>
      <c r="V2907" s="12"/>
      <c r="X2907" s="13"/>
      <c r="Y2907" s="9"/>
    </row>
    <row r="2908" spans="2:25" ht="14.25" customHeight="1">
      <c r="B2908" s="10"/>
      <c r="C2908" s="9"/>
      <c r="E2908" s="11"/>
      <c r="F2908" s="11"/>
      <c r="U2908" s="12"/>
      <c r="V2908" s="12"/>
      <c r="X2908" s="13"/>
      <c r="Y2908" s="9"/>
    </row>
    <row r="2909" spans="2:25" ht="14.25" customHeight="1">
      <c r="B2909" s="10"/>
      <c r="C2909" s="9"/>
      <c r="E2909" s="11"/>
      <c r="F2909" s="11"/>
      <c r="U2909" s="12"/>
      <c r="V2909" s="12"/>
      <c r="X2909" s="13"/>
      <c r="Y2909" s="9"/>
    </row>
    <row r="2910" spans="2:25" ht="14.25" customHeight="1">
      <c r="B2910" s="10"/>
      <c r="C2910" s="9"/>
      <c r="E2910" s="11"/>
      <c r="F2910" s="11"/>
      <c r="U2910" s="12"/>
      <c r="V2910" s="12"/>
      <c r="X2910" s="13"/>
      <c r="Y2910" s="9"/>
    </row>
    <row r="2911" spans="2:25" ht="14.25" customHeight="1">
      <c r="B2911" s="10"/>
      <c r="C2911" s="9"/>
      <c r="E2911" s="11"/>
      <c r="F2911" s="11"/>
      <c r="U2911" s="12"/>
      <c r="V2911" s="12"/>
      <c r="X2911" s="13"/>
      <c r="Y2911" s="9"/>
    </row>
    <row r="2912" spans="2:25" ht="14.25" customHeight="1">
      <c r="B2912" s="10"/>
      <c r="C2912" s="9"/>
      <c r="E2912" s="11"/>
      <c r="F2912" s="11"/>
      <c r="U2912" s="12"/>
      <c r="V2912" s="12"/>
      <c r="X2912" s="13"/>
      <c r="Y2912" s="9"/>
    </row>
    <row r="2913" spans="2:25" ht="14.25" customHeight="1">
      <c r="B2913" s="10"/>
      <c r="C2913" s="9"/>
      <c r="E2913" s="11"/>
      <c r="F2913" s="11"/>
      <c r="U2913" s="12"/>
      <c r="V2913" s="12"/>
      <c r="X2913" s="13"/>
      <c r="Y2913" s="9"/>
    </row>
    <row r="2914" spans="2:25" ht="14.25" customHeight="1">
      <c r="B2914" s="10"/>
      <c r="C2914" s="9"/>
      <c r="E2914" s="11"/>
      <c r="F2914" s="11"/>
      <c r="U2914" s="12"/>
      <c r="V2914" s="12"/>
      <c r="X2914" s="13"/>
      <c r="Y2914" s="9"/>
    </row>
    <row r="2915" spans="2:25" ht="14.25" customHeight="1">
      <c r="B2915" s="10"/>
      <c r="C2915" s="9"/>
      <c r="E2915" s="11"/>
      <c r="F2915" s="11"/>
      <c r="U2915" s="12"/>
      <c r="V2915" s="12"/>
      <c r="X2915" s="13"/>
      <c r="Y2915" s="9"/>
    </row>
    <row r="2916" spans="2:25" ht="14.25" customHeight="1">
      <c r="B2916" s="10"/>
      <c r="C2916" s="9"/>
      <c r="E2916" s="11"/>
      <c r="F2916" s="11"/>
      <c r="U2916" s="12"/>
      <c r="V2916" s="12"/>
      <c r="X2916" s="13"/>
      <c r="Y2916" s="9"/>
    </row>
    <row r="2917" spans="2:25" ht="14.25" customHeight="1">
      <c r="B2917" s="10"/>
      <c r="C2917" s="9"/>
      <c r="E2917" s="11"/>
      <c r="F2917" s="11"/>
      <c r="U2917" s="12"/>
      <c r="V2917" s="12"/>
      <c r="X2917" s="13"/>
      <c r="Y2917" s="9"/>
    </row>
    <row r="2918" spans="2:25" ht="14.25" customHeight="1">
      <c r="B2918" s="10"/>
      <c r="C2918" s="9"/>
      <c r="E2918" s="11"/>
      <c r="F2918" s="11"/>
      <c r="U2918" s="12"/>
      <c r="V2918" s="12"/>
      <c r="X2918" s="13"/>
      <c r="Y2918" s="9"/>
    </row>
    <row r="2919" spans="2:25" ht="14.25" customHeight="1">
      <c r="B2919" s="10"/>
      <c r="C2919" s="9"/>
      <c r="E2919" s="11"/>
      <c r="F2919" s="11"/>
      <c r="U2919" s="12"/>
      <c r="V2919" s="12"/>
      <c r="X2919" s="13"/>
      <c r="Y2919" s="9"/>
    </row>
    <row r="2920" spans="2:25" ht="14.25" customHeight="1">
      <c r="B2920" s="10"/>
      <c r="C2920" s="9"/>
      <c r="E2920" s="11"/>
      <c r="F2920" s="11"/>
      <c r="U2920" s="12"/>
      <c r="V2920" s="12"/>
      <c r="X2920" s="13"/>
      <c r="Y2920" s="9"/>
    </row>
    <row r="2921" spans="2:25" ht="14.25" customHeight="1">
      <c r="B2921" s="10"/>
      <c r="C2921" s="9"/>
      <c r="E2921" s="11"/>
      <c r="F2921" s="11"/>
      <c r="U2921" s="12"/>
      <c r="V2921" s="12"/>
      <c r="X2921" s="13"/>
      <c r="Y2921" s="9"/>
    </row>
    <row r="2922" spans="2:25" ht="14.25" customHeight="1">
      <c r="B2922" s="10"/>
      <c r="C2922" s="9"/>
      <c r="E2922" s="11"/>
      <c r="F2922" s="11"/>
      <c r="U2922" s="12"/>
      <c r="V2922" s="12"/>
      <c r="X2922" s="13"/>
      <c r="Y2922" s="9"/>
    </row>
    <row r="2923" spans="2:25" ht="14.25" customHeight="1">
      <c r="B2923" s="10"/>
      <c r="C2923" s="9"/>
      <c r="E2923" s="11"/>
      <c r="F2923" s="11"/>
      <c r="U2923" s="12"/>
      <c r="V2923" s="12"/>
      <c r="X2923" s="13"/>
      <c r="Y2923" s="9"/>
    </row>
    <row r="2924" spans="2:25" ht="14.25" customHeight="1">
      <c r="B2924" s="10"/>
      <c r="C2924" s="9"/>
      <c r="E2924" s="11"/>
      <c r="F2924" s="11"/>
      <c r="U2924" s="12"/>
      <c r="V2924" s="12"/>
      <c r="X2924" s="13"/>
      <c r="Y2924" s="9"/>
    </row>
    <row r="2925" spans="2:25" ht="14.25" customHeight="1">
      <c r="B2925" s="10"/>
      <c r="C2925" s="9"/>
      <c r="E2925" s="11"/>
      <c r="F2925" s="11"/>
      <c r="U2925" s="12"/>
      <c r="V2925" s="12"/>
      <c r="X2925" s="13"/>
      <c r="Y2925" s="9"/>
    </row>
    <row r="2926" spans="2:25" ht="14.25" customHeight="1">
      <c r="B2926" s="10"/>
      <c r="C2926" s="9"/>
      <c r="E2926" s="11"/>
      <c r="F2926" s="11"/>
      <c r="U2926" s="12"/>
      <c r="V2926" s="12"/>
      <c r="X2926" s="13"/>
      <c r="Y2926" s="9"/>
    </row>
    <row r="2927" spans="2:25" ht="14.25" customHeight="1">
      <c r="B2927" s="10"/>
      <c r="C2927" s="9"/>
      <c r="E2927" s="11"/>
      <c r="F2927" s="11"/>
      <c r="U2927" s="12"/>
      <c r="V2927" s="12"/>
      <c r="X2927" s="13"/>
      <c r="Y2927" s="9"/>
    </row>
    <row r="2928" spans="2:25" ht="14.25" customHeight="1">
      <c r="B2928" s="10"/>
      <c r="C2928" s="9"/>
      <c r="E2928" s="11"/>
      <c r="F2928" s="11"/>
      <c r="U2928" s="12"/>
      <c r="V2928" s="12"/>
      <c r="X2928" s="13"/>
      <c r="Y2928" s="9"/>
    </row>
    <row r="2929" spans="2:25" ht="14.25" customHeight="1">
      <c r="B2929" s="10"/>
      <c r="C2929" s="9"/>
      <c r="E2929" s="11"/>
      <c r="F2929" s="11"/>
      <c r="U2929" s="12"/>
      <c r="V2929" s="12"/>
      <c r="X2929" s="13"/>
      <c r="Y2929" s="9"/>
    </row>
    <row r="2930" spans="2:25" ht="14.25" customHeight="1">
      <c r="B2930" s="10"/>
      <c r="C2930" s="9"/>
      <c r="E2930" s="11"/>
      <c r="F2930" s="11"/>
      <c r="U2930" s="12"/>
      <c r="V2930" s="12"/>
      <c r="X2930" s="13"/>
      <c r="Y2930" s="9"/>
    </row>
    <row r="2931" spans="2:25" ht="14.25" customHeight="1">
      <c r="B2931" s="10"/>
      <c r="C2931" s="9"/>
      <c r="E2931" s="11"/>
      <c r="F2931" s="11"/>
      <c r="U2931" s="12"/>
      <c r="V2931" s="12"/>
      <c r="X2931" s="13"/>
      <c r="Y2931" s="9"/>
    </row>
    <row r="2932" spans="2:25" ht="14.25" customHeight="1">
      <c r="B2932" s="10"/>
      <c r="C2932" s="9"/>
      <c r="E2932" s="11"/>
      <c r="F2932" s="11"/>
      <c r="U2932" s="12"/>
      <c r="V2932" s="12"/>
      <c r="X2932" s="13"/>
      <c r="Y2932" s="9"/>
    </row>
    <row r="2933" spans="2:25" ht="14.25" customHeight="1">
      <c r="B2933" s="10"/>
      <c r="C2933" s="9"/>
      <c r="E2933" s="11"/>
      <c r="F2933" s="11"/>
      <c r="U2933" s="12"/>
      <c r="V2933" s="12"/>
      <c r="X2933" s="13"/>
      <c r="Y2933" s="9"/>
    </row>
    <row r="2934" spans="2:25" ht="14.25" customHeight="1">
      <c r="B2934" s="10"/>
      <c r="C2934" s="9"/>
      <c r="E2934" s="11"/>
      <c r="F2934" s="11"/>
      <c r="U2934" s="12"/>
      <c r="V2934" s="12"/>
      <c r="X2934" s="13"/>
      <c r="Y2934" s="9"/>
    </row>
    <row r="2935" spans="2:25" ht="14.25" customHeight="1">
      <c r="B2935" s="10"/>
      <c r="C2935" s="9"/>
      <c r="E2935" s="11"/>
      <c r="F2935" s="11"/>
      <c r="U2935" s="12"/>
      <c r="V2935" s="12"/>
      <c r="X2935" s="13"/>
      <c r="Y2935" s="9"/>
    </row>
    <row r="2936" spans="2:25" ht="14.25" customHeight="1">
      <c r="B2936" s="10"/>
      <c r="C2936" s="9"/>
      <c r="E2936" s="11"/>
      <c r="F2936" s="11"/>
      <c r="U2936" s="12"/>
      <c r="V2936" s="12"/>
      <c r="X2936" s="13"/>
      <c r="Y2936" s="9"/>
    </row>
    <row r="2937" spans="2:25" ht="14.25" customHeight="1">
      <c r="B2937" s="10"/>
      <c r="C2937" s="9"/>
      <c r="E2937" s="11"/>
      <c r="F2937" s="11"/>
      <c r="U2937" s="12"/>
      <c r="V2937" s="12"/>
      <c r="X2937" s="13"/>
      <c r="Y2937" s="9"/>
    </row>
    <row r="2938" spans="2:25" ht="14.25" customHeight="1">
      <c r="B2938" s="10"/>
      <c r="C2938" s="9"/>
      <c r="E2938" s="11"/>
      <c r="F2938" s="11"/>
      <c r="U2938" s="12"/>
      <c r="V2938" s="12"/>
      <c r="X2938" s="13"/>
      <c r="Y2938" s="9"/>
    </row>
    <row r="2939" spans="2:25" ht="14.25" customHeight="1">
      <c r="B2939" s="10"/>
      <c r="C2939" s="9"/>
      <c r="E2939" s="11"/>
      <c r="F2939" s="11"/>
      <c r="U2939" s="12"/>
      <c r="V2939" s="12"/>
      <c r="X2939" s="13"/>
      <c r="Y2939" s="9"/>
    </row>
    <row r="2940" spans="2:25" ht="14.25" customHeight="1">
      <c r="B2940" s="10"/>
      <c r="C2940" s="9"/>
      <c r="E2940" s="11"/>
      <c r="F2940" s="11"/>
      <c r="U2940" s="12"/>
      <c r="V2940" s="12"/>
      <c r="X2940" s="13"/>
      <c r="Y2940" s="9"/>
    </row>
    <row r="2941" spans="2:25" ht="14.25" customHeight="1">
      <c r="B2941" s="10"/>
      <c r="C2941" s="9"/>
      <c r="E2941" s="11"/>
      <c r="F2941" s="11"/>
      <c r="U2941" s="12"/>
      <c r="V2941" s="12"/>
      <c r="X2941" s="13"/>
      <c r="Y2941" s="9"/>
    </row>
    <row r="2942" spans="2:25" ht="14.25" customHeight="1">
      <c r="B2942" s="10"/>
      <c r="C2942" s="9"/>
      <c r="E2942" s="11"/>
      <c r="F2942" s="11"/>
      <c r="U2942" s="12"/>
      <c r="V2942" s="12"/>
      <c r="X2942" s="13"/>
      <c r="Y2942" s="9"/>
    </row>
    <row r="2943" spans="2:25" ht="14.25" customHeight="1">
      <c r="B2943" s="10"/>
      <c r="C2943" s="9"/>
      <c r="E2943" s="11"/>
      <c r="F2943" s="11"/>
      <c r="U2943" s="12"/>
      <c r="V2943" s="12"/>
      <c r="X2943" s="13"/>
      <c r="Y2943" s="9"/>
    </row>
    <row r="2944" spans="2:25" ht="14.25" customHeight="1">
      <c r="B2944" s="10"/>
      <c r="C2944" s="9"/>
      <c r="E2944" s="11"/>
      <c r="F2944" s="11"/>
      <c r="U2944" s="12"/>
      <c r="V2944" s="12"/>
      <c r="X2944" s="13"/>
      <c r="Y2944" s="9"/>
    </row>
    <row r="2945" spans="2:25" ht="14.25" customHeight="1">
      <c r="B2945" s="10"/>
      <c r="C2945" s="9"/>
      <c r="E2945" s="11"/>
      <c r="F2945" s="11"/>
      <c r="U2945" s="12"/>
      <c r="V2945" s="12"/>
      <c r="X2945" s="13"/>
      <c r="Y2945" s="9"/>
    </row>
    <row r="2946" spans="2:25" ht="14.25" customHeight="1">
      <c r="B2946" s="10"/>
      <c r="C2946" s="9"/>
      <c r="E2946" s="11"/>
      <c r="F2946" s="11"/>
      <c r="U2946" s="12"/>
      <c r="V2946" s="12"/>
      <c r="X2946" s="13"/>
      <c r="Y2946" s="9"/>
    </row>
    <row r="2947" spans="2:25" ht="14.25" customHeight="1">
      <c r="B2947" s="10"/>
      <c r="C2947" s="9"/>
      <c r="E2947" s="11"/>
      <c r="F2947" s="11"/>
      <c r="U2947" s="12"/>
      <c r="V2947" s="12"/>
      <c r="X2947" s="13"/>
      <c r="Y2947" s="9"/>
    </row>
    <row r="2948" spans="2:25" ht="14.25" customHeight="1">
      <c r="B2948" s="10"/>
      <c r="C2948" s="9"/>
      <c r="E2948" s="11"/>
      <c r="F2948" s="11"/>
      <c r="U2948" s="12"/>
      <c r="V2948" s="12"/>
      <c r="X2948" s="13"/>
      <c r="Y2948" s="9"/>
    </row>
    <row r="2949" spans="2:25" ht="14.25" customHeight="1">
      <c r="B2949" s="10"/>
      <c r="C2949" s="9"/>
      <c r="E2949" s="11"/>
      <c r="F2949" s="11"/>
      <c r="U2949" s="12"/>
      <c r="V2949" s="12"/>
      <c r="X2949" s="13"/>
      <c r="Y2949" s="9"/>
    </row>
    <row r="2950" spans="2:25" ht="14.25" customHeight="1">
      <c r="B2950" s="10"/>
      <c r="C2950" s="9"/>
      <c r="E2950" s="11"/>
      <c r="F2950" s="11"/>
      <c r="U2950" s="12"/>
      <c r="V2950" s="12"/>
      <c r="X2950" s="13"/>
      <c r="Y2950" s="9"/>
    </row>
    <row r="2951" spans="2:25" ht="14.25" customHeight="1">
      <c r="B2951" s="10"/>
      <c r="C2951" s="9"/>
      <c r="E2951" s="11"/>
      <c r="F2951" s="11"/>
      <c r="U2951" s="12"/>
      <c r="V2951" s="12"/>
      <c r="X2951" s="13"/>
      <c r="Y2951" s="9"/>
    </row>
    <row r="2952" spans="2:25" ht="14.25" customHeight="1">
      <c r="B2952" s="10"/>
      <c r="C2952" s="9"/>
      <c r="E2952" s="11"/>
      <c r="F2952" s="11"/>
      <c r="U2952" s="12"/>
      <c r="V2952" s="12"/>
      <c r="X2952" s="13"/>
      <c r="Y2952" s="9"/>
    </row>
    <row r="2953" spans="2:25" ht="14.25" customHeight="1">
      <c r="B2953" s="10"/>
      <c r="C2953" s="9"/>
      <c r="E2953" s="11"/>
      <c r="F2953" s="11"/>
      <c r="U2953" s="12"/>
      <c r="V2953" s="12"/>
      <c r="X2953" s="13"/>
      <c r="Y2953" s="9"/>
    </row>
    <row r="2954" spans="2:25" ht="14.25" customHeight="1">
      <c r="B2954" s="10"/>
      <c r="C2954" s="9"/>
      <c r="E2954" s="11"/>
      <c r="F2954" s="11"/>
      <c r="U2954" s="12"/>
      <c r="V2954" s="12"/>
      <c r="X2954" s="13"/>
      <c r="Y2954" s="9"/>
    </row>
    <row r="2955" spans="2:25" ht="14.25" customHeight="1">
      <c r="B2955" s="10"/>
      <c r="C2955" s="9"/>
      <c r="E2955" s="11"/>
      <c r="F2955" s="11"/>
      <c r="U2955" s="12"/>
      <c r="V2955" s="12"/>
      <c r="X2955" s="13"/>
      <c r="Y2955" s="9"/>
    </row>
    <row r="2956" spans="2:25" ht="14.25" customHeight="1">
      <c r="B2956" s="10"/>
      <c r="C2956" s="9"/>
      <c r="E2956" s="11"/>
      <c r="F2956" s="11"/>
      <c r="U2956" s="12"/>
      <c r="V2956" s="12"/>
      <c r="X2956" s="13"/>
      <c r="Y2956" s="9"/>
    </row>
    <row r="2957" spans="2:25" ht="14.25" customHeight="1">
      <c r="B2957" s="10"/>
      <c r="C2957" s="9"/>
      <c r="E2957" s="11"/>
      <c r="F2957" s="11"/>
      <c r="U2957" s="12"/>
      <c r="V2957" s="12"/>
      <c r="X2957" s="13"/>
      <c r="Y2957" s="9"/>
    </row>
    <row r="2958" spans="2:25" ht="14.25" customHeight="1">
      <c r="B2958" s="10"/>
      <c r="C2958" s="9"/>
      <c r="E2958" s="11"/>
      <c r="F2958" s="11"/>
      <c r="U2958" s="12"/>
      <c r="V2958" s="12"/>
      <c r="X2958" s="13"/>
      <c r="Y2958" s="9"/>
    </row>
    <row r="2959" spans="2:25" ht="14.25" customHeight="1">
      <c r="B2959" s="10"/>
      <c r="C2959" s="9"/>
      <c r="E2959" s="11"/>
      <c r="F2959" s="11"/>
      <c r="U2959" s="12"/>
      <c r="V2959" s="12"/>
      <c r="X2959" s="13"/>
      <c r="Y2959" s="9"/>
    </row>
    <row r="2960" spans="2:25" ht="14.25" customHeight="1">
      <c r="B2960" s="10"/>
      <c r="C2960" s="9"/>
      <c r="E2960" s="11"/>
      <c r="F2960" s="11"/>
      <c r="U2960" s="12"/>
      <c r="V2960" s="12"/>
      <c r="X2960" s="13"/>
      <c r="Y2960" s="9"/>
    </row>
    <row r="2961" spans="2:25" ht="14.25" customHeight="1">
      <c r="B2961" s="10"/>
      <c r="C2961" s="9"/>
      <c r="E2961" s="11"/>
      <c r="F2961" s="11"/>
      <c r="U2961" s="12"/>
      <c r="V2961" s="12"/>
      <c r="X2961" s="13"/>
      <c r="Y2961" s="9"/>
    </row>
    <row r="2962" spans="2:25" ht="14.25" customHeight="1">
      <c r="B2962" s="10"/>
      <c r="C2962" s="9"/>
      <c r="E2962" s="11"/>
      <c r="F2962" s="11"/>
      <c r="U2962" s="12"/>
      <c r="V2962" s="12"/>
      <c r="X2962" s="13"/>
      <c r="Y2962" s="9"/>
    </row>
    <row r="2963" spans="2:25" ht="14.25" customHeight="1">
      <c r="B2963" s="10"/>
      <c r="C2963" s="9"/>
      <c r="E2963" s="11"/>
      <c r="F2963" s="11"/>
      <c r="U2963" s="12"/>
      <c r="V2963" s="12"/>
      <c r="X2963" s="13"/>
      <c r="Y2963" s="9"/>
    </row>
    <row r="2964" spans="2:25" ht="14.25" customHeight="1">
      <c r="B2964" s="10"/>
      <c r="C2964" s="9"/>
      <c r="E2964" s="11"/>
      <c r="F2964" s="11"/>
      <c r="U2964" s="12"/>
      <c r="V2964" s="12"/>
      <c r="X2964" s="13"/>
      <c r="Y2964" s="9"/>
    </row>
    <row r="2965" spans="2:25" ht="14.25" customHeight="1">
      <c r="B2965" s="10"/>
      <c r="C2965" s="9"/>
      <c r="E2965" s="11"/>
      <c r="F2965" s="11"/>
      <c r="U2965" s="12"/>
      <c r="V2965" s="12"/>
      <c r="X2965" s="13"/>
      <c r="Y2965" s="9"/>
    </row>
    <row r="2966" spans="2:25" ht="14.25" customHeight="1">
      <c r="B2966" s="10"/>
      <c r="C2966" s="9"/>
      <c r="E2966" s="11"/>
      <c r="F2966" s="11"/>
      <c r="U2966" s="12"/>
      <c r="V2966" s="12"/>
      <c r="X2966" s="13"/>
      <c r="Y2966" s="9"/>
    </row>
    <row r="2967" spans="2:25" ht="14.25" customHeight="1">
      <c r="B2967" s="10"/>
      <c r="C2967" s="9"/>
      <c r="E2967" s="11"/>
      <c r="F2967" s="11"/>
      <c r="U2967" s="12"/>
      <c r="V2967" s="12"/>
      <c r="X2967" s="13"/>
      <c r="Y2967" s="9"/>
    </row>
    <row r="2968" spans="2:25" ht="14.25" customHeight="1">
      <c r="B2968" s="10"/>
      <c r="C2968" s="9"/>
      <c r="E2968" s="11"/>
      <c r="F2968" s="11"/>
      <c r="U2968" s="12"/>
      <c r="V2968" s="12"/>
      <c r="X2968" s="13"/>
      <c r="Y2968" s="9"/>
    </row>
    <row r="2969" spans="2:25" ht="14.25" customHeight="1">
      <c r="B2969" s="10"/>
      <c r="C2969" s="9"/>
      <c r="E2969" s="11"/>
      <c r="F2969" s="11"/>
      <c r="U2969" s="12"/>
      <c r="V2969" s="12"/>
      <c r="X2969" s="13"/>
      <c r="Y2969" s="9"/>
    </row>
    <row r="2970" spans="2:25" ht="14.25" customHeight="1">
      <c r="B2970" s="10"/>
      <c r="C2970" s="9"/>
      <c r="E2970" s="11"/>
      <c r="F2970" s="11"/>
      <c r="U2970" s="12"/>
      <c r="V2970" s="12"/>
      <c r="X2970" s="13"/>
      <c r="Y2970" s="9"/>
    </row>
    <row r="2971" spans="2:25" ht="14.25" customHeight="1">
      <c r="B2971" s="10"/>
      <c r="C2971" s="9"/>
      <c r="E2971" s="11"/>
      <c r="F2971" s="11"/>
      <c r="U2971" s="12"/>
      <c r="V2971" s="12"/>
      <c r="X2971" s="13"/>
      <c r="Y2971" s="9"/>
    </row>
    <row r="2972" spans="2:25" ht="14.25" customHeight="1">
      <c r="B2972" s="10"/>
      <c r="C2972" s="9"/>
      <c r="E2972" s="11"/>
      <c r="F2972" s="11"/>
      <c r="U2972" s="12"/>
      <c r="V2972" s="12"/>
      <c r="X2972" s="13"/>
      <c r="Y2972" s="9"/>
    </row>
    <row r="2973" spans="2:25" ht="14.25" customHeight="1">
      <c r="B2973" s="10"/>
      <c r="C2973" s="9"/>
      <c r="E2973" s="11"/>
      <c r="F2973" s="11"/>
      <c r="U2973" s="12"/>
      <c r="V2973" s="12"/>
      <c r="X2973" s="13"/>
      <c r="Y2973" s="9"/>
    </row>
    <row r="2974" spans="2:25" ht="14.25" customHeight="1">
      <c r="B2974" s="10"/>
      <c r="C2974" s="9"/>
      <c r="E2974" s="11"/>
      <c r="F2974" s="11"/>
      <c r="U2974" s="12"/>
      <c r="V2974" s="12"/>
      <c r="X2974" s="13"/>
      <c r="Y2974" s="9"/>
    </row>
    <row r="2975" spans="2:25" ht="14.25" customHeight="1">
      <c r="B2975" s="10"/>
      <c r="C2975" s="9"/>
      <c r="E2975" s="11"/>
      <c r="F2975" s="11"/>
      <c r="U2975" s="12"/>
      <c r="V2975" s="12"/>
      <c r="X2975" s="13"/>
      <c r="Y2975" s="9"/>
    </row>
    <row r="2976" spans="2:25" ht="14.25" customHeight="1">
      <c r="B2976" s="10"/>
      <c r="C2976" s="9"/>
      <c r="E2976" s="11"/>
      <c r="F2976" s="11"/>
      <c r="U2976" s="12"/>
      <c r="V2976" s="12"/>
      <c r="X2976" s="13"/>
      <c r="Y2976" s="9"/>
    </row>
    <row r="2977" spans="2:25" ht="14.25" customHeight="1">
      <c r="B2977" s="10"/>
      <c r="C2977" s="9"/>
      <c r="E2977" s="11"/>
      <c r="F2977" s="11"/>
      <c r="U2977" s="12"/>
      <c r="V2977" s="12"/>
      <c r="X2977" s="13"/>
      <c r="Y2977" s="9"/>
    </row>
    <row r="2978" spans="2:25" ht="14.25" customHeight="1">
      <c r="B2978" s="10"/>
      <c r="C2978" s="9"/>
      <c r="E2978" s="11"/>
      <c r="F2978" s="11"/>
      <c r="U2978" s="12"/>
      <c r="V2978" s="12"/>
      <c r="X2978" s="13"/>
      <c r="Y2978" s="9"/>
    </row>
    <row r="2979" spans="2:25" ht="14.25" customHeight="1">
      <c r="B2979" s="10"/>
      <c r="C2979" s="9"/>
      <c r="E2979" s="11"/>
      <c r="F2979" s="11"/>
      <c r="U2979" s="12"/>
      <c r="V2979" s="12"/>
      <c r="X2979" s="13"/>
      <c r="Y2979" s="9"/>
    </row>
    <row r="2980" spans="2:25" ht="14.25" customHeight="1">
      <c r="B2980" s="10"/>
      <c r="C2980" s="9"/>
      <c r="E2980" s="11"/>
      <c r="F2980" s="11"/>
      <c r="U2980" s="12"/>
      <c r="V2980" s="12"/>
      <c r="X2980" s="13"/>
      <c r="Y2980" s="9"/>
    </row>
    <row r="2981" spans="2:25" ht="14.25" customHeight="1">
      <c r="B2981" s="10"/>
      <c r="C2981" s="9"/>
      <c r="E2981" s="11"/>
      <c r="F2981" s="11"/>
      <c r="U2981" s="12"/>
      <c r="V2981" s="12"/>
      <c r="X2981" s="13"/>
      <c r="Y2981" s="9"/>
    </row>
    <row r="2982" spans="2:25" ht="14.25" customHeight="1">
      <c r="B2982" s="10"/>
      <c r="C2982" s="9"/>
      <c r="E2982" s="11"/>
      <c r="F2982" s="11"/>
      <c r="U2982" s="12"/>
      <c r="V2982" s="12"/>
      <c r="X2982" s="13"/>
      <c r="Y2982" s="9"/>
    </row>
    <row r="2983" spans="2:25" ht="14.25" customHeight="1">
      <c r="B2983" s="10"/>
      <c r="C2983" s="9"/>
      <c r="E2983" s="11"/>
      <c r="F2983" s="11"/>
      <c r="U2983" s="12"/>
      <c r="V2983" s="12"/>
      <c r="X2983" s="13"/>
      <c r="Y2983" s="9"/>
    </row>
    <row r="2984" spans="2:25" ht="14.25" customHeight="1"/>
    <row r="2985" spans="2:25" ht="14.25" customHeight="1"/>
    <row r="2986" spans="2:25" ht="14.25" customHeight="1"/>
    <row r="2987" spans="2:25" ht="14.25" customHeight="1"/>
    <row r="2988" spans="2:25" ht="14.25" customHeight="1"/>
    <row r="2989" spans="2:25" ht="14.25" customHeight="1"/>
    <row r="2990" spans="2:25" ht="14.25" customHeight="1"/>
    <row r="2991" spans="2:25" ht="14.25" customHeight="1"/>
    <row r="2992" spans="2:25" ht="14.25" customHeight="1"/>
    <row r="2993" ht="14.25" customHeight="1"/>
    <row r="2994" ht="14.25" customHeight="1"/>
    <row r="2995" ht="14.25" customHeight="1"/>
    <row r="2996" ht="14.25" customHeight="1"/>
    <row r="2997" ht="14.25" customHeight="1"/>
    <row r="2998" ht="14.25" customHeight="1"/>
    <row r="2999" ht="14.25" customHeight="1"/>
    <row r="3000" ht="14.25" customHeight="1"/>
    <row r="3001" ht="14.25" customHeight="1"/>
    <row r="3002" ht="14.25" customHeight="1"/>
    <row r="3003" ht="14.25" customHeight="1"/>
    <row r="3004" ht="14.25" customHeight="1"/>
    <row r="3005" ht="14.25" customHeight="1"/>
    <row r="3006" ht="14.25" customHeight="1"/>
    <row r="3007" ht="14.25" customHeight="1"/>
    <row r="3008" ht="14.25" customHeight="1"/>
    <row r="3009" ht="14.25" customHeight="1"/>
    <row r="3010" ht="14.25" customHeight="1"/>
    <row r="3011" ht="14.25" customHeight="1"/>
    <row r="3012" ht="14.25" customHeight="1"/>
    <row r="3013" ht="14.25" customHeight="1"/>
    <row r="3014" ht="14.25" customHeight="1"/>
  </sheetData>
  <conditionalFormatting sqref="Q2606">
    <cfRule type="duplicateValues" dxfId="0" priority="1"/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CFECB-E6BC-4A34-95DF-BCAB62F4C80D}">
  <dimension ref="A1:I3222"/>
  <sheetViews>
    <sheetView topLeftCell="A940" workbookViewId="0">
      <selection activeCell="A952" sqref="A952"/>
    </sheetView>
  </sheetViews>
  <sheetFormatPr defaultRowHeight="14.4"/>
  <cols>
    <col min="1" max="1" width="61.6640625" customWidth="1"/>
    <col min="2" max="3" width="16.6640625" bestFit="1" customWidth="1"/>
  </cols>
  <sheetData>
    <row r="1" spans="1:4">
      <c r="A1" t="s">
        <v>2051</v>
      </c>
      <c r="B1" t="s">
        <v>2052</v>
      </c>
      <c r="C1" t="s">
        <v>2053</v>
      </c>
      <c r="D1" s="3" t="s">
        <v>2054</v>
      </c>
    </row>
    <row r="2" spans="1:4">
      <c r="A2" t="s">
        <v>1681</v>
      </c>
      <c r="B2" s="4">
        <v>4251409856</v>
      </c>
      <c r="C2" s="4">
        <v>4151361197</v>
      </c>
      <c r="D2" s="5">
        <v>-2.3533054301692807E-2</v>
      </c>
    </row>
    <row r="3" spans="1:4">
      <c r="A3" t="s">
        <v>2060</v>
      </c>
      <c r="B3" s="4">
        <v>20139080</v>
      </c>
      <c r="C3" s="4">
        <v>22868255</v>
      </c>
      <c r="D3" s="5">
        <v>0.13551636916880017</v>
      </c>
    </row>
    <row r="4" spans="1:4">
      <c r="A4" t="s">
        <v>1680</v>
      </c>
      <c r="B4" s="4">
        <v>114217399</v>
      </c>
      <c r="C4" s="4">
        <v>119068814</v>
      </c>
      <c r="D4" s="5">
        <v>4.2475271215027408E-2</v>
      </c>
    </row>
    <row r="5" spans="1:4">
      <c r="A5" t="s">
        <v>1678</v>
      </c>
      <c r="B5" s="4">
        <v>528622640</v>
      </c>
      <c r="C5" s="4">
        <v>524956591</v>
      </c>
      <c r="D5" s="5">
        <v>-6.935096461248803E-3</v>
      </c>
    </row>
    <row r="6" spans="1:4">
      <c r="A6" t="s">
        <v>1677</v>
      </c>
      <c r="B6" s="4">
        <v>128028489</v>
      </c>
      <c r="C6" s="4">
        <v>137763923</v>
      </c>
      <c r="D6" s="5">
        <v>7.6041153621675558E-2</v>
      </c>
    </row>
    <row r="7" spans="1:4">
      <c r="A7" t="s">
        <v>1676</v>
      </c>
      <c r="B7" s="4">
        <v>77625660</v>
      </c>
      <c r="C7" s="4">
        <v>77789396</v>
      </c>
      <c r="D7" s="5">
        <v>2.1093025167193426E-3</v>
      </c>
    </row>
    <row r="8" spans="1:4">
      <c r="A8" t="s">
        <v>1675</v>
      </c>
      <c r="B8" s="4">
        <v>4297335547</v>
      </c>
      <c r="C8" s="4">
        <v>4491758166</v>
      </c>
      <c r="D8" s="5">
        <v>4.5242596691274853E-2</v>
      </c>
    </row>
    <row r="9" spans="1:4">
      <c r="A9" t="s">
        <v>1674</v>
      </c>
      <c r="B9" s="4">
        <v>95118589</v>
      </c>
      <c r="C9" s="4">
        <v>92022093</v>
      </c>
      <c r="D9" s="5">
        <v>-3.2554057335732765E-2</v>
      </c>
    </row>
    <row r="10" spans="1:4">
      <c r="A10" t="s">
        <v>1673</v>
      </c>
      <c r="B10" s="4">
        <v>510698648</v>
      </c>
      <c r="C10" s="4">
        <v>485758432</v>
      </c>
      <c r="D10" s="5">
        <v>-4.8835484679019554E-2</v>
      </c>
    </row>
    <row r="11" spans="1:4">
      <c r="A11" t="s">
        <v>1672</v>
      </c>
      <c r="B11" s="4">
        <v>2321372157</v>
      </c>
      <c r="C11" s="4">
        <v>2322654843</v>
      </c>
      <c r="D11" s="5">
        <v>5.5255508951122475E-4</v>
      </c>
    </row>
    <row r="12" spans="1:4">
      <c r="A12" t="s">
        <v>42</v>
      </c>
      <c r="B12" s="4">
        <v>112784295</v>
      </c>
      <c r="C12" s="4">
        <v>116343605</v>
      </c>
      <c r="D12" s="5">
        <v>3.1558560524761005E-2</v>
      </c>
    </row>
    <row r="13" spans="1:4">
      <c r="A13" t="s">
        <v>2061</v>
      </c>
      <c r="B13" s="4" t="e">
        <v>#N/A</v>
      </c>
      <c r="C13" s="4">
        <v>475114946</v>
      </c>
      <c r="D13" s="5" t="e">
        <v>#N/A</v>
      </c>
    </row>
    <row r="14" spans="1:4">
      <c r="A14" t="s">
        <v>2062</v>
      </c>
      <c r="B14" s="4">
        <v>519690000</v>
      </c>
      <c r="C14" s="4">
        <v>516757810</v>
      </c>
      <c r="D14" s="5">
        <v>-5.6421905366660892E-3</v>
      </c>
    </row>
    <row r="15" spans="1:4">
      <c r="A15" t="s">
        <v>2063</v>
      </c>
      <c r="B15" s="4">
        <v>96635082</v>
      </c>
      <c r="C15" s="4">
        <v>105903825</v>
      </c>
      <c r="D15" s="5">
        <v>9.5914887307696386E-2</v>
      </c>
    </row>
    <row r="16" spans="1:4">
      <c r="A16" t="s">
        <v>1671</v>
      </c>
      <c r="B16" s="4">
        <v>2342861451</v>
      </c>
      <c r="C16" s="4">
        <v>2294574372</v>
      </c>
      <c r="D16" s="5">
        <v>-2.0610300698485479E-2</v>
      </c>
    </row>
    <row r="17" spans="1:4">
      <c r="A17" t="s">
        <v>2064</v>
      </c>
      <c r="B17" s="4">
        <v>342032903</v>
      </c>
      <c r="C17" s="4">
        <v>339308110</v>
      </c>
      <c r="D17" s="5">
        <v>-7.9664645596976384E-3</v>
      </c>
    </row>
    <row r="18" spans="1:4">
      <c r="A18" t="s">
        <v>1669</v>
      </c>
      <c r="B18" s="4">
        <v>209393648</v>
      </c>
      <c r="C18" s="4">
        <v>215038774</v>
      </c>
      <c r="D18" s="5">
        <v>2.6959394680396417E-2</v>
      </c>
    </row>
    <row r="19" spans="1:4">
      <c r="A19" t="s">
        <v>2065</v>
      </c>
      <c r="B19" s="4">
        <v>83206235</v>
      </c>
      <c r="C19" s="4">
        <v>89656741</v>
      </c>
      <c r="D19" s="5">
        <v>7.752431052793099E-2</v>
      </c>
    </row>
    <row r="20" spans="1:4">
      <c r="A20" t="s">
        <v>1668</v>
      </c>
      <c r="B20" s="4">
        <v>32265763268</v>
      </c>
      <c r="C20" s="4">
        <v>34008289675</v>
      </c>
      <c r="D20" s="5">
        <v>5.4005429610530051E-2</v>
      </c>
    </row>
    <row r="21" spans="1:4">
      <c r="A21" t="s">
        <v>2066</v>
      </c>
      <c r="B21" s="4">
        <v>386824307</v>
      </c>
      <c r="C21" s="4">
        <v>395550207</v>
      </c>
      <c r="D21" s="5">
        <v>2.2557786163112031E-2</v>
      </c>
    </row>
    <row r="22" spans="1:4">
      <c r="A22" t="s">
        <v>1667</v>
      </c>
      <c r="B22" s="4">
        <v>898066530</v>
      </c>
      <c r="C22" s="4">
        <v>948790725</v>
      </c>
      <c r="D22" s="5">
        <v>5.6481555993407304E-2</v>
      </c>
    </row>
    <row r="23" spans="1:4">
      <c r="A23" t="s">
        <v>2067</v>
      </c>
      <c r="B23" s="4">
        <v>94929807</v>
      </c>
      <c r="C23" s="4">
        <v>98728473</v>
      </c>
      <c r="D23" s="5">
        <v>4.0015524312611316E-2</v>
      </c>
    </row>
    <row r="24" spans="1:4">
      <c r="A24" t="s">
        <v>1666</v>
      </c>
      <c r="B24" s="4">
        <v>658613267</v>
      </c>
      <c r="C24" s="4">
        <v>657277025</v>
      </c>
      <c r="D24" s="5">
        <v>-2.0288719753348062E-3</v>
      </c>
    </row>
    <row r="25" spans="1:4">
      <c r="A25" t="s">
        <v>2068</v>
      </c>
      <c r="B25" s="4">
        <v>37542288</v>
      </c>
      <c r="C25" s="4">
        <v>39447229</v>
      </c>
      <c r="D25" s="5">
        <v>5.0741206822557006E-2</v>
      </c>
    </row>
    <row r="26" spans="1:4">
      <c r="A26" t="s">
        <v>1665</v>
      </c>
      <c r="B26" s="4">
        <v>76838701</v>
      </c>
      <c r="C26" s="4">
        <v>81007324</v>
      </c>
      <c r="D26" s="5">
        <v>5.4251606882318323E-2</v>
      </c>
    </row>
    <row r="27" spans="1:4">
      <c r="A27" t="s">
        <v>1664</v>
      </c>
      <c r="B27" s="4">
        <v>1511064887</v>
      </c>
      <c r="C27" s="4">
        <v>1556582434</v>
      </c>
      <c r="D27" s="5">
        <v>3.0122827544731372E-2</v>
      </c>
    </row>
    <row r="28" spans="1:4">
      <c r="A28" t="s">
        <v>43</v>
      </c>
      <c r="B28" s="4">
        <v>515822656</v>
      </c>
      <c r="C28" s="4">
        <v>512283724</v>
      </c>
      <c r="D28" s="5">
        <v>-6.8607533206141297E-3</v>
      </c>
    </row>
    <row r="29" spans="1:4">
      <c r="A29" t="s">
        <v>1663</v>
      </c>
      <c r="B29" s="4">
        <v>234986692</v>
      </c>
      <c r="C29" s="4">
        <v>251175910</v>
      </c>
      <c r="D29" s="5">
        <v>6.8894190825070215E-2</v>
      </c>
    </row>
    <row r="30" spans="1:4">
      <c r="A30" t="s">
        <v>1662</v>
      </c>
      <c r="B30" s="4">
        <v>5859070819</v>
      </c>
      <c r="C30" s="4">
        <v>6010844341</v>
      </c>
      <c r="D30" s="5">
        <v>2.5904025858131549E-2</v>
      </c>
    </row>
    <row r="31" spans="1:4">
      <c r="A31" t="s">
        <v>1661</v>
      </c>
      <c r="B31" s="4">
        <v>931155936</v>
      </c>
      <c r="C31" s="4">
        <v>950449899</v>
      </c>
      <c r="D31" s="5">
        <v>2.0720442467329125E-2</v>
      </c>
    </row>
    <row r="32" spans="1:4">
      <c r="A32" t="s">
        <v>2069</v>
      </c>
      <c r="B32" s="4">
        <v>80681488</v>
      </c>
      <c r="C32" s="4">
        <v>87066434</v>
      </c>
      <c r="D32" s="5">
        <v>7.9137682735846412E-2</v>
      </c>
    </row>
    <row r="33" spans="1:4">
      <c r="A33" t="s">
        <v>1660</v>
      </c>
      <c r="B33" s="4">
        <v>5917990701</v>
      </c>
      <c r="C33" s="4">
        <v>6177896212</v>
      </c>
      <c r="D33" s="5">
        <v>4.3917864040591031E-2</v>
      </c>
    </row>
    <row r="34" spans="1:4">
      <c r="A34" t="s">
        <v>1659</v>
      </c>
      <c r="B34" s="4">
        <v>4033952855</v>
      </c>
      <c r="C34" s="4">
        <v>4432558562</v>
      </c>
      <c r="D34" s="5">
        <v>9.8812683570641283E-2</v>
      </c>
    </row>
    <row r="35" spans="1:4">
      <c r="A35" t="s">
        <v>44</v>
      </c>
      <c r="B35" s="4">
        <v>145871793</v>
      </c>
      <c r="C35" s="4">
        <v>142258330</v>
      </c>
      <c r="D35" s="5">
        <v>-2.4771499175306633E-2</v>
      </c>
    </row>
    <row r="36" spans="1:4">
      <c r="A36" t="s">
        <v>1658</v>
      </c>
      <c r="B36" s="4">
        <v>5906750397</v>
      </c>
      <c r="C36" s="4">
        <v>5998381783</v>
      </c>
      <c r="D36" s="5">
        <v>1.5512994428635241E-2</v>
      </c>
    </row>
    <row r="37" spans="1:4">
      <c r="A37" t="s">
        <v>1657</v>
      </c>
      <c r="B37" s="4">
        <v>6175005844</v>
      </c>
      <c r="C37" s="4">
        <v>6389181072</v>
      </c>
      <c r="D37" s="5">
        <v>3.4684214624364329E-2</v>
      </c>
    </row>
    <row r="38" spans="1:4">
      <c r="A38" t="s">
        <v>1656</v>
      </c>
      <c r="B38" s="4">
        <v>2135568232</v>
      </c>
      <c r="C38" s="4">
        <v>2239777511</v>
      </c>
      <c r="D38" s="5">
        <v>4.8796979388668858E-2</v>
      </c>
    </row>
    <row r="39" spans="1:4">
      <c r="A39" t="s">
        <v>1654</v>
      </c>
      <c r="B39" s="4">
        <v>801535463</v>
      </c>
      <c r="C39" s="4">
        <v>805053422</v>
      </c>
      <c r="D39" s="5">
        <v>4.389024768577208E-3</v>
      </c>
    </row>
    <row r="40" spans="1:4">
      <c r="A40" t="s">
        <v>1653</v>
      </c>
      <c r="B40" s="4">
        <v>2453080854</v>
      </c>
      <c r="C40" s="4">
        <v>2690213748</v>
      </c>
      <c r="D40" s="5">
        <v>9.6667377927364476E-2</v>
      </c>
    </row>
    <row r="41" spans="1:4">
      <c r="A41" t="s">
        <v>1652</v>
      </c>
      <c r="B41" s="4">
        <v>1261039816</v>
      </c>
      <c r="C41" s="4">
        <v>1301339118</v>
      </c>
      <c r="D41" s="5">
        <v>3.1957200310953546E-2</v>
      </c>
    </row>
    <row r="42" spans="1:4">
      <c r="A42" t="s">
        <v>1651</v>
      </c>
      <c r="B42" s="4">
        <v>7866427009</v>
      </c>
      <c r="C42" s="4">
        <v>8726356201</v>
      </c>
      <c r="D42" s="5">
        <v>0.10931636319972876</v>
      </c>
    </row>
    <row r="43" spans="1:4">
      <c r="A43" t="s">
        <v>1650</v>
      </c>
      <c r="B43" s="4">
        <v>837562218</v>
      </c>
      <c r="C43" s="4">
        <v>845499493</v>
      </c>
      <c r="D43" s="5">
        <v>9.4766392626368448E-3</v>
      </c>
    </row>
    <row r="44" spans="1:4">
      <c r="A44" t="s">
        <v>1649</v>
      </c>
      <c r="B44" s="4">
        <v>449526446</v>
      </c>
      <c r="C44" s="4">
        <v>442313857</v>
      </c>
      <c r="D44" s="5">
        <v>-1.6044860239435167E-2</v>
      </c>
    </row>
    <row r="45" spans="1:4">
      <c r="A45" t="s">
        <v>45</v>
      </c>
      <c r="B45" s="4">
        <v>27871708</v>
      </c>
      <c r="C45" s="4">
        <v>27002180</v>
      </c>
      <c r="D45" s="5">
        <v>-3.1197513980843944E-2</v>
      </c>
    </row>
    <row r="46" spans="1:4">
      <c r="A46" t="s">
        <v>1648</v>
      </c>
      <c r="B46" s="4">
        <v>125810554</v>
      </c>
      <c r="C46" s="4">
        <v>125930152</v>
      </c>
      <c r="D46" s="5">
        <v>9.5061977073878875E-4</v>
      </c>
    </row>
    <row r="47" spans="1:4">
      <c r="A47" t="s">
        <v>1646</v>
      </c>
      <c r="B47" s="4">
        <v>896066692</v>
      </c>
      <c r="C47" s="4">
        <v>931094140</v>
      </c>
      <c r="D47" s="5">
        <v>3.9090224324508205E-2</v>
      </c>
    </row>
    <row r="48" spans="1:4">
      <c r="A48" t="s">
        <v>1644</v>
      </c>
      <c r="B48" s="4">
        <v>1630964343</v>
      </c>
      <c r="C48" s="4">
        <v>1527550487</v>
      </c>
      <c r="D48" s="5">
        <v>-6.3406570746838212E-2</v>
      </c>
    </row>
    <row r="49" spans="1:4">
      <c r="A49" t="s">
        <v>1643</v>
      </c>
      <c r="B49" s="4">
        <v>1383826748</v>
      </c>
      <c r="C49" s="4">
        <v>1218296651</v>
      </c>
      <c r="D49" s="5">
        <v>-0.1196176452285196</v>
      </c>
    </row>
    <row r="50" spans="1:4">
      <c r="A50" t="s">
        <v>1642</v>
      </c>
      <c r="B50" s="4">
        <v>245803072</v>
      </c>
      <c r="C50" s="4">
        <v>232167990</v>
      </c>
      <c r="D50" s="5">
        <v>-5.5471568719857173E-2</v>
      </c>
    </row>
    <row r="51" spans="1:4">
      <c r="A51" t="s">
        <v>1641</v>
      </c>
      <c r="B51" s="4">
        <v>167331428</v>
      </c>
      <c r="C51" s="4">
        <v>185023219</v>
      </c>
      <c r="D51" s="5">
        <v>0.10572903854020776</v>
      </c>
    </row>
    <row r="52" spans="1:4">
      <c r="A52" t="s">
        <v>46</v>
      </c>
      <c r="B52" s="4">
        <v>80875428</v>
      </c>
      <c r="C52" s="4">
        <v>75477173</v>
      </c>
      <c r="D52" s="5">
        <v>-6.6747776592910271E-2</v>
      </c>
    </row>
    <row r="53" spans="1:4">
      <c r="A53" t="s">
        <v>1640</v>
      </c>
      <c r="B53" s="4">
        <v>1117644563</v>
      </c>
      <c r="C53" s="4">
        <v>1129474322</v>
      </c>
      <c r="D53" s="5">
        <v>1.0584544846929122E-2</v>
      </c>
    </row>
    <row r="54" spans="1:4">
      <c r="A54" t="s">
        <v>2070</v>
      </c>
      <c r="B54" s="4">
        <v>173471278</v>
      </c>
      <c r="C54" s="4">
        <v>204023095</v>
      </c>
      <c r="D54" s="5">
        <v>0.17612032004514316</v>
      </c>
    </row>
    <row r="55" spans="1:4">
      <c r="A55" t="s">
        <v>1639</v>
      </c>
      <c r="B55" s="4">
        <v>2697935569</v>
      </c>
      <c r="C55" s="4">
        <v>2775041107</v>
      </c>
      <c r="D55" s="5">
        <v>2.8579458637175481E-2</v>
      </c>
    </row>
    <row r="56" spans="1:4">
      <c r="A56" t="s">
        <v>1638</v>
      </c>
      <c r="B56" s="4">
        <v>494055587</v>
      </c>
      <c r="C56" s="4">
        <v>524093277</v>
      </c>
      <c r="D56" s="5">
        <v>6.0798199211539325E-2</v>
      </c>
    </row>
    <row r="57" spans="1:4">
      <c r="A57" t="s">
        <v>1637</v>
      </c>
      <c r="B57" s="4">
        <v>275192261</v>
      </c>
      <c r="C57" s="4">
        <v>266922004</v>
      </c>
      <c r="D57" s="5">
        <v>-3.0052651080911028E-2</v>
      </c>
    </row>
    <row r="58" spans="1:4">
      <c r="A58" t="s">
        <v>2071</v>
      </c>
      <c r="B58" s="4">
        <f>VLOOKUP($A58,'[1]CITIES FY 2021'!$A$2:$F$483,6,0)</f>
        <v>22556106</v>
      </c>
      <c r="C58" s="4">
        <f>VLOOKUP($A58,'[1]CITIES FY 2022'!$A$2:$F$481,6,0)</f>
        <v>21460508</v>
      </c>
      <c r="D58" s="5">
        <f>(C58-B58)/B58</f>
        <v>-4.8572124993560499E-2</v>
      </c>
    </row>
    <row r="59" spans="1:4">
      <c r="A59" t="s">
        <v>2045</v>
      </c>
      <c r="B59" s="4">
        <f>VLOOKUP($A59,'[1]CITIES FY 2021'!$A$2:$F$483,6,0)</f>
        <v>26997269</v>
      </c>
      <c r="C59" s="4">
        <f>VLOOKUP($A59,'[1]CITIES FY 2022'!$A$2:$F$481,6,0)</f>
        <v>28892501</v>
      </c>
      <c r="D59" s="5">
        <f t="shared" ref="D59:D122" si="0">(C59-B59)/B59</f>
        <v>7.0200878466633046E-2</v>
      </c>
    </row>
    <row r="60" spans="1:4">
      <c r="A60" t="s">
        <v>37</v>
      </c>
      <c r="B60" s="4">
        <f>VLOOKUP($A60,'[1]CITIES FY 2021'!$A$2:$F$483,6,0)</f>
        <v>296987199</v>
      </c>
      <c r="C60" s="4">
        <f>VLOOKUP($A60,'[1]CITIES FY 2022'!$A$2:$F$481,6,0)</f>
        <v>289694869</v>
      </c>
      <c r="D60" s="5">
        <f t="shared" si="0"/>
        <v>-2.4554357980931023E-2</v>
      </c>
    </row>
    <row r="61" spans="1:4">
      <c r="A61" t="s">
        <v>38</v>
      </c>
      <c r="B61" s="4">
        <f>VLOOKUP($A61,'[1]CITIES FY 2021'!$A$2:$F$483,6,0)</f>
        <v>39261804</v>
      </c>
      <c r="C61" s="4">
        <f>VLOOKUP($A61,'[1]CITIES FY 2022'!$A$2:$F$481,6,0)</f>
        <v>42402595</v>
      </c>
      <c r="D61" s="5">
        <f t="shared" si="0"/>
        <v>7.999609493236734E-2</v>
      </c>
    </row>
    <row r="62" spans="1:4">
      <c r="A62" t="s">
        <v>2043</v>
      </c>
      <c r="B62" s="4">
        <f>VLOOKUP($A62,'[1]CITIES FY 2021'!$A$2:$F$483,6,0)</f>
        <v>149426535</v>
      </c>
      <c r="C62" s="4">
        <f>VLOOKUP($A62,'[1]CITIES FY 2022'!$A$2:$F$481,6,0)</f>
        <v>154503998</v>
      </c>
      <c r="D62" s="5">
        <f t="shared" si="0"/>
        <v>3.3979660975207653E-2</v>
      </c>
    </row>
    <row r="63" spans="1:4">
      <c r="A63" t="s">
        <v>2072</v>
      </c>
      <c r="B63" s="4">
        <f>VLOOKUP($A63,'[1]CITIES FY 2021'!$A$2:$F$483,6,0)</f>
        <v>24304501</v>
      </c>
      <c r="C63" s="4">
        <f>VLOOKUP($A63,'[1]CITIES FY 2022'!$A$2:$F$481,6,0)</f>
        <v>30980639</v>
      </c>
      <c r="D63" s="5">
        <f t="shared" si="0"/>
        <v>0.27468730997604107</v>
      </c>
    </row>
    <row r="64" spans="1:4">
      <c r="A64" t="s">
        <v>2073</v>
      </c>
      <c r="B64" s="4">
        <f>VLOOKUP($A64,'[1]CITIES FY 2021'!$A$2:$F$483,6,0)</f>
        <v>4369962</v>
      </c>
      <c r="C64" s="4">
        <f>VLOOKUP($A64,'[1]CITIES FY 2022'!$A$2:$F$481,6,0)</f>
        <v>6110445</v>
      </c>
      <c r="D64" s="5">
        <f t="shared" si="0"/>
        <v>0.3982833260334987</v>
      </c>
    </row>
    <row r="65" spans="1:4">
      <c r="A65" t="s">
        <v>2055</v>
      </c>
      <c r="B65" s="4">
        <f>VLOOKUP($A65,'[1]CITIES FY 2021'!$A$2:$F$483,6,0)</f>
        <v>522759</v>
      </c>
      <c r="C65" s="4">
        <f>VLOOKUP($A65,'[1]CITIES FY 2022'!$A$2:$F$481,6,0)</f>
        <v>515630</v>
      </c>
      <c r="D65" s="5">
        <f t="shared" si="0"/>
        <v>-1.3637259234178656E-2</v>
      </c>
    </row>
    <row r="66" spans="1:4">
      <c r="A66" t="s">
        <v>2074</v>
      </c>
      <c r="B66" s="4">
        <f>VLOOKUP($A66,'[1]CITIES FY 2021'!$A$2:$F$483,6,0)</f>
        <v>51354614</v>
      </c>
      <c r="C66" s="4">
        <f>VLOOKUP($A66,'[1]CITIES FY 2022'!$A$2:$F$481,6,0)</f>
        <v>53060136</v>
      </c>
      <c r="D66" s="5">
        <f t="shared" si="0"/>
        <v>3.3210686774902055E-2</v>
      </c>
    </row>
    <row r="67" spans="1:4">
      <c r="A67" t="s">
        <v>2041</v>
      </c>
      <c r="B67" s="4">
        <f>VLOOKUP($A67,'[1]CITIES FY 2021'!$A$2:$F$483,6,0)</f>
        <v>1314827686</v>
      </c>
      <c r="C67" s="4">
        <f>VLOOKUP($A67,'[1]CITIES FY 2022'!$A$2:$F$481,6,0)</f>
        <v>1557493000</v>
      </c>
      <c r="D67" s="5">
        <f t="shared" si="0"/>
        <v>0.18456054476479894</v>
      </c>
    </row>
    <row r="68" spans="1:4">
      <c r="A68" t="s">
        <v>2075</v>
      </c>
      <c r="B68" s="4">
        <f>VLOOKUP($A68,'[1]CITIES FY 2021'!$A$2:$F$483,6,0)</f>
        <v>19785579</v>
      </c>
      <c r="C68" s="4">
        <f>VLOOKUP($A68,'[1]CITIES FY 2022'!$A$2:$F$481,6,0)</f>
        <v>23544191</v>
      </c>
      <c r="D68" s="5">
        <f t="shared" si="0"/>
        <v>0.18996724836811701</v>
      </c>
    </row>
    <row r="69" spans="1:4">
      <c r="A69" t="s">
        <v>2039</v>
      </c>
      <c r="B69" s="4">
        <f>VLOOKUP($A69,'[1]CITIES FY 2021'!$A$2:$F$483,6,0)</f>
        <v>13256555</v>
      </c>
      <c r="C69" s="4">
        <f>VLOOKUP($A69,'[1]CITIES FY 2022'!$A$2:$F$481,6,0)</f>
        <v>14073722</v>
      </c>
      <c r="D69" s="5">
        <f t="shared" si="0"/>
        <v>6.1642485547715828E-2</v>
      </c>
    </row>
    <row r="70" spans="1:4">
      <c r="A70" t="s">
        <v>2037</v>
      </c>
      <c r="B70" s="4">
        <f>VLOOKUP($A70,'[1]CITIES FY 2021'!$A$2:$F$483,6,0)</f>
        <v>166738565</v>
      </c>
      <c r="C70" s="4">
        <f>VLOOKUP($A70,'[1]CITIES FY 2022'!$A$2:$F$481,6,0)</f>
        <v>176399178</v>
      </c>
      <c r="D70" s="5">
        <f t="shared" si="0"/>
        <v>5.7938683831182065E-2</v>
      </c>
    </row>
    <row r="71" spans="1:4">
      <c r="A71" t="s">
        <v>2076</v>
      </c>
      <c r="B71" s="4">
        <f>VLOOKUP($A71,'[1]CITIES FY 2021'!$A$2:$F$483,6,0)</f>
        <v>93293203</v>
      </c>
      <c r="C71" s="4">
        <f>VLOOKUP($A71,'[1]CITIES FY 2022'!$A$2:$F$481,6,0)</f>
        <v>99387272</v>
      </c>
      <c r="D71" s="5">
        <f t="shared" si="0"/>
        <v>6.5321682652486487E-2</v>
      </c>
    </row>
    <row r="72" spans="1:4">
      <c r="A72" t="s">
        <v>2035</v>
      </c>
      <c r="B72" s="4">
        <f>VLOOKUP($A72,'[1]CITIES FY 2021'!$A$2:$F$483,6,0)</f>
        <v>107660791</v>
      </c>
      <c r="C72" s="4">
        <f>VLOOKUP($A72,'[1]CITIES FY 2022'!$A$2:$F$481,6,0)</f>
        <v>121990980</v>
      </c>
      <c r="D72" s="5">
        <f t="shared" si="0"/>
        <v>0.13310499455646763</v>
      </c>
    </row>
    <row r="73" spans="1:4">
      <c r="A73" t="s">
        <v>2033</v>
      </c>
      <c r="B73" s="4">
        <f>VLOOKUP($A73,'[1]CITIES FY 2021'!$A$2:$F$483,6,0)</f>
        <v>39088398</v>
      </c>
      <c r="C73" s="4">
        <f>VLOOKUP($A73,'[1]CITIES FY 2022'!$A$2:$F$481,6,0)</f>
        <v>37550902</v>
      </c>
      <c r="D73" s="5">
        <f t="shared" si="0"/>
        <v>-3.9333819718065703E-2</v>
      </c>
    </row>
    <row r="74" spans="1:4">
      <c r="A74" t="s">
        <v>2031</v>
      </c>
      <c r="B74" s="4">
        <f>VLOOKUP($A74,'[1]CITIES FY 2021'!$A$2:$F$483,6,0)</f>
        <v>34910557</v>
      </c>
      <c r="C74" s="4">
        <f>VLOOKUP($A74,'[1]CITIES FY 2022'!$A$2:$F$481,6,0)</f>
        <v>33044732</v>
      </c>
      <c r="D74" s="5">
        <f t="shared" si="0"/>
        <v>-5.3445867391918152E-2</v>
      </c>
    </row>
    <row r="75" spans="1:4">
      <c r="A75" t="s">
        <v>2077</v>
      </c>
      <c r="B75" s="4">
        <f>VLOOKUP($A75,'[1]CITIES FY 2021'!$A$2:$F$483,6,0)</f>
        <v>13788821</v>
      </c>
      <c r="C75" s="4">
        <f>VLOOKUP($A75,'[1]CITIES FY 2022'!$A$2:$F$481,6,0)</f>
        <v>18797712</v>
      </c>
      <c r="D75" s="5">
        <f t="shared" si="0"/>
        <v>0.36325738074342978</v>
      </c>
    </row>
    <row r="76" spans="1:4">
      <c r="A76" t="s">
        <v>2029</v>
      </c>
      <c r="B76" s="4">
        <f>VLOOKUP($A76,'[1]CITIES FY 2021'!$A$2:$F$483,6,0)</f>
        <v>13767076</v>
      </c>
      <c r="C76" s="4">
        <f>VLOOKUP($A76,'[1]CITIES FY 2022'!$A$2:$F$481,6,0)</f>
        <v>15176363</v>
      </c>
      <c r="D76" s="5">
        <f t="shared" si="0"/>
        <v>0.10236647200901629</v>
      </c>
    </row>
    <row r="77" spans="1:4">
      <c r="A77" t="s">
        <v>2027</v>
      </c>
      <c r="B77" s="4">
        <f>VLOOKUP($A77,'[1]CITIES FY 2021'!$A$2:$F$483,6,0)</f>
        <v>40175953</v>
      </c>
      <c r="C77" s="4">
        <f>VLOOKUP($A77,'[1]CITIES FY 2022'!$A$2:$F$481,6,0)</f>
        <v>50467667</v>
      </c>
      <c r="D77" s="5">
        <f t="shared" si="0"/>
        <v>0.25616602050485276</v>
      </c>
    </row>
    <row r="78" spans="1:4">
      <c r="A78" t="s">
        <v>2078</v>
      </c>
      <c r="B78" s="4">
        <f>VLOOKUP($A78,'[1]CITIES FY 2021'!$A$2:$F$483,6,0)</f>
        <v>29028189</v>
      </c>
      <c r="C78" s="4">
        <f>VLOOKUP($A78,'[1]CITIES FY 2022'!$A$2:$F$481,6,0)</f>
        <v>30300573</v>
      </c>
      <c r="D78" s="5">
        <f t="shared" si="0"/>
        <v>4.3832703445605928E-2</v>
      </c>
    </row>
    <row r="79" spans="1:4">
      <c r="A79" t="s">
        <v>39</v>
      </c>
      <c r="B79" s="4">
        <f>VLOOKUP($A79,'[1]CITIES FY 2021'!$A$2:$F$483,6,0)</f>
        <v>54219112</v>
      </c>
      <c r="C79" s="4">
        <f>VLOOKUP($A79,'[1]CITIES FY 2022'!$A$2:$F$481,6,0)</f>
        <v>54062726</v>
      </c>
      <c r="D79" s="5">
        <f t="shared" si="0"/>
        <v>-2.8843334800466671E-3</v>
      </c>
    </row>
    <row r="80" spans="1:4">
      <c r="A80" t="s">
        <v>2025</v>
      </c>
      <c r="B80" s="4">
        <f>VLOOKUP($A80,'[1]CITIES FY 2021'!$A$2:$F$483,6,0)</f>
        <v>24903607</v>
      </c>
      <c r="C80" s="4">
        <f>VLOOKUP($A80,'[1]CITIES FY 2022'!$A$2:$F$481,6,0)</f>
        <v>26311732</v>
      </c>
      <c r="D80" s="5">
        <f t="shared" si="0"/>
        <v>5.6543014030055967E-2</v>
      </c>
    </row>
    <row r="81" spans="1:4">
      <c r="A81" t="s">
        <v>2023</v>
      </c>
      <c r="B81" s="4">
        <f>VLOOKUP($A81,'[1]CITIES FY 2021'!$A$2:$F$483,6,0)</f>
        <v>28863707</v>
      </c>
      <c r="C81" s="4">
        <f>VLOOKUP($A81,'[1]CITIES FY 2022'!$A$2:$F$481,6,0)</f>
        <v>36997383</v>
      </c>
      <c r="D81" s="5">
        <f t="shared" si="0"/>
        <v>0.28179595919540062</v>
      </c>
    </row>
    <row r="82" spans="1:4">
      <c r="A82" t="s">
        <v>2079</v>
      </c>
      <c r="B82" s="4">
        <f>VLOOKUP($A82,'[1]CITIES FY 2021'!$A$2:$F$483,6,0)</f>
        <v>10913564</v>
      </c>
      <c r="C82" s="4">
        <f>VLOOKUP($A82,'[1]CITIES FY 2022'!$A$2:$F$481,6,0)</f>
        <v>16801575</v>
      </c>
      <c r="D82" s="5">
        <f t="shared" si="0"/>
        <v>0.53951312330234191</v>
      </c>
    </row>
    <row r="83" spans="1:4">
      <c r="A83" t="s">
        <v>2021</v>
      </c>
      <c r="B83" s="4">
        <f>VLOOKUP($A83,'[1]CITIES FY 2021'!$A$2:$F$483,6,0)</f>
        <v>153205927</v>
      </c>
      <c r="C83" s="4">
        <f>VLOOKUP($A83,'[1]CITIES FY 2022'!$A$2:$F$481,6,0)</f>
        <v>165010338</v>
      </c>
      <c r="D83" s="5">
        <f t="shared" si="0"/>
        <v>7.7049310239805546E-2</v>
      </c>
    </row>
    <row r="84" spans="1:4">
      <c r="A84" t="s">
        <v>2080</v>
      </c>
      <c r="B84" s="4">
        <f>VLOOKUP($A84,'[1]CITIES FY 2021'!$A$2:$F$483,6,0)</f>
        <v>752305760</v>
      </c>
      <c r="C84" s="4">
        <f>VLOOKUP($A84,'[1]CITIES FY 2022'!$A$2:$F$481,6,0)</f>
        <v>711941148</v>
      </c>
      <c r="D84" s="5">
        <f t="shared" si="0"/>
        <v>-5.3654530041083295E-2</v>
      </c>
    </row>
    <row r="85" spans="1:4">
      <c r="A85" t="s">
        <v>2019</v>
      </c>
      <c r="B85" s="4">
        <f>VLOOKUP($A85,'[1]CITIES FY 2021'!$A$2:$F$483,6,0)</f>
        <v>70710244</v>
      </c>
      <c r="C85" s="4">
        <f>VLOOKUP($A85,'[1]CITIES FY 2022'!$A$2:$F$481,6,0)</f>
        <v>95941749</v>
      </c>
      <c r="D85" s="5">
        <f t="shared" si="0"/>
        <v>0.35682955640769676</v>
      </c>
    </row>
    <row r="86" spans="1:4">
      <c r="A86" t="s">
        <v>2017</v>
      </c>
      <c r="B86" s="4">
        <f>VLOOKUP($A86,'[1]CITIES FY 2021'!$A$2:$F$483,6,0)</f>
        <v>92239136</v>
      </c>
      <c r="C86" s="4">
        <f>VLOOKUP($A86,'[1]CITIES FY 2022'!$A$2:$F$481,6,0)</f>
        <v>93892154</v>
      </c>
      <c r="D86" s="5">
        <f t="shared" si="0"/>
        <v>1.7921004810799616E-2</v>
      </c>
    </row>
    <row r="87" spans="1:4">
      <c r="A87" t="s">
        <v>2015</v>
      </c>
      <c r="B87" s="4">
        <f>VLOOKUP($A87,'[1]CITIES FY 2021'!$A$2:$F$483,6,0)</f>
        <v>49141479</v>
      </c>
      <c r="C87" s="4">
        <f>VLOOKUP($A87,'[1]CITIES FY 2022'!$A$2:$F$481,6,0)</f>
        <v>53682795</v>
      </c>
      <c r="D87" s="5">
        <f t="shared" si="0"/>
        <v>9.241309159620531E-2</v>
      </c>
    </row>
    <row r="88" spans="1:4">
      <c r="A88" t="s">
        <v>2081</v>
      </c>
      <c r="B88" s="4">
        <f>VLOOKUP($A88,'[1]CITIES FY 2021'!$A$2:$F$483,6,0)</f>
        <v>74170633</v>
      </c>
      <c r="C88" s="4">
        <f>VLOOKUP($A88,'[1]CITIES FY 2022'!$A$2:$F$481,6,0)</f>
        <v>99858168</v>
      </c>
      <c r="D88" s="5">
        <f t="shared" si="0"/>
        <v>0.34633026524123101</v>
      </c>
    </row>
    <row r="89" spans="1:4">
      <c r="A89" t="s">
        <v>40</v>
      </c>
      <c r="B89" s="4">
        <f>VLOOKUP($A89,'[1]CITIES FY 2021'!$A$2:$F$483,6,0)</f>
        <v>34086317</v>
      </c>
      <c r="C89" s="4">
        <f>VLOOKUP($A89,'[1]CITIES FY 2022'!$A$2:$F$481,6,0)</f>
        <v>35399718</v>
      </c>
      <c r="D89" s="5">
        <f t="shared" si="0"/>
        <v>3.8531619593868117E-2</v>
      </c>
    </row>
    <row r="90" spans="1:4">
      <c r="A90" t="s">
        <v>2013</v>
      </c>
      <c r="B90" s="4">
        <f>VLOOKUP($A90,'[1]CITIES FY 2021'!$A$2:$F$483,6,0)</f>
        <v>46781225</v>
      </c>
      <c r="C90" s="4">
        <f>VLOOKUP($A90,'[1]CITIES FY 2022'!$A$2:$F$481,6,0)</f>
        <v>60888141</v>
      </c>
      <c r="D90" s="5">
        <f t="shared" si="0"/>
        <v>0.30155080376796461</v>
      </c>
    </row>
    <row r="91" spans="1:4">
      <c r="A91" t="s">
        <v>2011</v>
      </c>
      <c r="B91" s="4">
        <f>VLOOKUP($A91,'[1]CITIES FY 2021'!$A$2:$F$483,6,0)</f>
        <v>62029692</v>
      </c>
      <c r="C91" s="4">
        <f>VLOOKUP($A91,'[1]CITIES FY 2022'!$A$2:$F$481,6,0)</f>
        <v>69584014</v>
      </c>
      <c r="D91" s="5">
        <f t="shared" si="0"/>
        <v>0.1217855797188224</v>
      </c>
    </row>
    <row r="92" spans="1:4">
      <c r="A92" t="s">
        <v>2009</v>
      </c>
      <c r="B92" s="4">
        <f>VLOOKUP($A92,'[1]CITIES FY 2021'!$A$2:$F$483,6,0)</f>
        <v>85419415</v>
      </c>
      <c r="C92" s="4">
        <f>VLOOKUP($A92,'[1]CITIES FY 2022'!$A$2:$F$481,6,0)</f>
        <v>89325255</v>
      </c>
      <c r="D92" s="5">
        <f t="shared" si="0"/>
        <v>4.5725436073286149E-2</v>
      </c>
    </row>
    <row r="93" spans="1:4">
      <c r="A93" t="s">
        <v>2082</v>
      </c>
      <c r="B93" s="4">
        <f>VLOOKUP($A93,'[1]CITIES FY 2021'!$A$2:$F$483,6,0)</f>
        <v>9457808</v>
      </c>
      <c r="C93" s="4">
        <f>VLOOKUP($A93,'[1]CITIES FY 2022'!$A$2:$F$481,6,0)</f>
        <v>10052161</v>
      </c>
      <c r="D93" s="5">
        <f t="shared" si="0"/>
        <v>6.2842574093278272E-2</v>
      </c>
    </row>
    <row r="94" spans="1:4">
      <c r="A94" t="s">
        <v>2007</v>
      </c>
      <c r="B94" s="4">
        <f>VLOOKUP($A94,'[1]CITIES FY 2021'!$A$2:$F$483,6,0)</f>
        <v>83023247</v>
      </c>
      <c r="C94" s="4">
        <f>VLOOKUP($A94,'[1]CITIES FY 2022'!$A$2:$F$481,6,0)</f>
        <v>90073804</v>
      </c>
      <c r="D94" s="5">
        <f t="shared" si="0"/>
        <v>8.492268436574156E-2</v>
      </c>
    </row>
    <row r="95" spans="1:4">
      <c r="A95" t="s">
        <v>2005</v>
      </c>
      <c r="B95" s="4">
        <f>VLOOKUP($A95,'[1]CITIES FY 2021'!$A$2:$F$483,6,0)</f>
        <v>509307358</v>
      </c>
      <c r="C95" s="4">
        <f>VLOOKUP($A95,'[1]CITIES FY 2022'!$A$2:$F$481,6,0)</f>
        <v>614177233</v>
      </c>
      <c r="D95" s="5">
        <f t="shared" si="0"/>
        <v>0.2059068524197524</v>
      </c>
    </row>
    <row r="96" spans="1:4">
      <c r="A96" t="s">
        <v>2083</v>
      </c>
      <c r="B96" s="4">
        <f>VLOOKUP($A96,'[1]CITIES FY 2021'!$A$2:$F$483,6,0)</f>
        <v>482690714</v>
      </c>
      <c r="C96" s="4">
        <f>VLOOKUP($A96,'[1]CITIES FY 2022'!$A$2:$F$481,6,0)</f>
        <v>556009689</v>
      </c>
      <c r="D96" s="5">
        <f t="shared" si="0"/>
        <v>0.15189638597439437</v>
      </c>
    </row>
    <row r="97" spans="1:4">
      <c r="A97" t="s">
        <v>2003</v>
      </c>
      <c r="B97" s="4">
        <f>VLOOKUP($A97,'[1]CITIES FY 2021'!$A$2:$F$483,6,0)</f>
        <v>57881479</v>
      </c>
      <c r="C97" s="4">
        <f>VLOOKUP($A97,'[1]CITIES FY 2022'!$A$2:$F$481,6,0)</f>
        <v>63921283</v>
      </c>
      <c r="D97" s="5">
        <f t="shared" si="0"/>
        <v>0.10434778282013146</v>
      </c>
    </row>
    <row r="98" spans="1:4">
      <c r="A98" t="s">
        <v>2084</v>
      </c>
      <c r="B98" s="4">
        <f>VLOOKUP($A98,'[1]CITIES FY 2021'!$A$2:$F$483,6,0)</f>
        <v>5608587</v>
      </c>
      <c r="C98" s="4">
        <f>VLOOKUP($A98,'[1]CITIES FY 2022'!$A$2:$F$481,6,0)</f>
        <v>5715809</v>
      </c>
      <c r="D98" s="5">
        <f t="shared" si="0"/>
        <v>1.9117471120622717E-2</v>
      </c>
    </row>
    <row r="99" spans="1:4">
      <c r="A99" t="s">
        <v>2085</v>
      </c>
      <c r="B99" s="4">
        <f>VLOOKUP($A99,'[1]CITIES FY 2021'!$A$2:$F$483,6,0)</f>
        <v>13131880</v>
      </c>
      <c r="C99" s="4">
        <f>VLOOKUP($A99,'[1]CITIES FY 2022'!$A$2:$F$481,6,0)</f>
        <v>15573348</v>
      </c>
      <c r="D99" s="5">
        <f t="shared" si="0"/>
        <v>0.18591915247474086</v>
      </c>
    </row>
    <row r="100" spans="1:4">
      <c r="A100" t="s">
        <v>2086</v>
      </c>
      <c r="B100" s="4">
        <f>VLOOKUP($A100,'[1]CITIES FY 2021'!$A$2:$F$483,6,0)</f>
        <v>2648333</v>
      </c>
      <c r="C100" s="4">
        <f>VLOOKUP($A100,'[1]CITIES FY 2022'!$A$2:$F$481,6,0)</f>
        <v>2202138</v>
      </c>
      <c r="D100" s="5">
        <f t="shared" si="0"/>
        <v>-0.16848145607066786</v>
      </c>
    </row>
    <row r="101" spans="1:4">
      <c r="A101" t="s">
        <v>2001</v>
      </c>
      <c r="B101" s="4">
        <f>VLOOKUP($A101,'[1]CITIES FY 2021'!$A$2:$F$483,6,0)</f>
        <v>21728256</v>
      </c>
      <c r="C101" s="4">
        <f>VLOOKUP($A101,'[1]CITIES FY 2022'!$A$2:$F$481,6,0)</f>
        <v>26623921</v>
      </c>
      <c r="D101" s="5">
        <f t="shared" si="0"/>
        <v>0.22531329711873793</v>
      </c>
    </row>
    <row r="102" spans="1:4">
      <c r="A102" t="s">
        <v>2087</v>
      </c>
      <c r="B102" s="4">
        <f>VLOOKUP($A102,'[1]CITIES FY 2021'!$A$2:$F$483,6,0)</f>
        <v>2031362</v>
      </c>
      <c r="C102" s="4">
        <f>VLOOKUP($A102,'[1]CITIES FY 2022'!$A$2:$F$481,6,0)</f>
        <v>1778447</v>
      </c>
      <c r="D102" s="5">
        <f t="shared" si="0"/>
        <v>-0.12450513497840365</v>
      </c>
    </row>
    <row r="103" spans="1:4">
      <c r="A103" t="s">
        <v>1999</v>
      </c>
      <c r="B103" s="4">
        <f>VLOOKUP($A103,'[1]CITIES FY 2021'!$A$2:$F$483,6,0)</f>
        <v>41230849</v>
      </c>
      <c r="C103" s="4">
        <f>VLOOKUP($A103,'[1]CITIES FY 2022'!$A$2:$F$481,6,0)</f>
        <v>44040257</v>
      </c>
      <c r="D103" s="5">
        <f t="shared" si="0"/>
        <v>6.8138495038023592E-2</v>
      </c>
    </row>
    <row r="104" spans="1:4">
      <c r="A104" t="s">
        <v>1997</v>
      </c>
      <c r="B104" s="4">
        <f>VLOOKUP($A104,'[1]CITIES FY 2021'!$A$2:$F$483,6,0)</f>
        <v>124083041</v>
      </c>
      <c r="C104" s="4">
        <f>VLOOKUP($A104,'[1]CITIES FY 2022'!$A$2:$F$481,6,0)</f>
        <v>118083836</v>
      </c>
      <c r="D104" s="5">
        <f t="shared" si="0"/>
        <v>-4.8348307324286161E-2</v>
      </c>
    </row>
    <row r="105" spans="1:4">
      <c r="A105" t="s">
        <v>1995</v>
      </c>
      <c r="B105" s="4">
        <f>VLOOKUP($A105,'[1]CITIES FY 2021'!$A$2:$F$483,6,0)</f>
        <v>169998612</v>
      </c>
      <c r="C105" s="4">
        <f>VLOOKUP($A105,'[1]CITIES FY 2022'!$A$2:$F$481,6,0)</f>
        <v>168742984</v>
      </c>
      <c r="D105" s="5">
        <f t="shared" si="0"/>
        <v>-7.3861073642177734E-3</v>
      </c>
    </row>
    <row r="106" spans="1:4">
      <c r="A106" t="s">
        <v>1993</v>
      </c>
      <c r="B106" s="4">
        <f>VLOOKUP($A106,'[1]CITIES FY 2021'!$A$2:$F$483,6,0)</f>
        <v>40925928</v>
      </c>
      <c r="C106" s="4">
        <f>VLOOKUP($A106,'[1]CITIES FY 2022'!$A$2:$F$481,6,0)</f>
        <v>38110212</v>
      </c>
      <c r="D106" s="5">
        <f t="shared" si="0"/>
        <v>-6.8800296965776803E-2</v>
      </c>
    </row>
    <row r="107" spans="1:4">
      <c r="A107" t="s">
        <v>2088</v>
      </c>
      <c r="B107" s="4">
        <f>VLOOKUP($A107,'[1]CITIES FY 2021'!$A$2:$F$483,6,0)</f>
        <v>13817072</v>
      </c>
      <c r="C107" s="4">
        <f>VLOOKUP($A107,'[1]CITIES FY 2022'!$A$2:$F$481,6,0)</f>
        <v>15648182</v>
      </c>
      <c r="D107" s="5">
        <f t="shared" si="0"/>
        <v>0.13252518333840918</v>
      </c>
    </row>
    <row r="108" spans="1:4">
      <c r="A108" t="s">
        <v>1991</v>
      </c>
      <c r="B108" s="4">
        <f>VLOOKUP($A108,'[1]CITIES FY 2021'!$A$2:$F$483,6,0)</f>
        <v>119874545</v>
      </c>
      <c r="C108" s="4">
        <f>VLOOKUP($A108,'[1]CITIES FY 2022'!$A$2:$F$481,6,0)</f>
        <v>126870641</v>
      </c>
      <c r="D108" s="5">
        <f t="shared" si="0"/>
        <v>5.8361814845678872E-2</v>
      </c>
    </row>
    <row r="109" spans="1:4">
      <c r="A109" t="s">
        <v>1989</v>
      </c>
      <c r="B109" s="4">
        <f>VLOOKUP($A109,'[1]CITIES FY 2021'!$A$2:$F$483,6,0)</f>
        <v>581865992</v>
      </c>
      <c r="C109" s="4">
        <f>VLOOKUP($A109,'[1]CITIES FY 2022'!$A$2:$F$481,6,0)</f>
        <v>554073576</v>
      </c>
      <c r="D109" s="5">
        <f t="shared" si="0"/>
        <v>-4.7764290029172214E-2</v>
      </c>
    </row>
    <row r="110" spans="1:4">
      <c r="A110" t="s">
        <v>1987</v>
      </c>
      <c r="B110" s="4">
        <f>VLOOKUP($A110,'[1]CITIES FY 2021'!$A$2:$F$483,6,0)</f>
        <v>121690297</v>
      </c>
      <c r="C110" s="4">
        <f>VLOOKUP($A110,'[1]CITIES FY 2022'!$A$2:$F$481,6,0)</f>
        <v>141646250</v>
      </c>
      <c r="D110" s="5">
        <f t="shared" si="0"/>
        <v>0.1639896811164821</v>
      </c>
    </row>
    <row r="111" spans="1:4">
      <c r="A111" t="s">
        <v>2089</v>
      </c>
      <c r="B111" s="4">
        <f>VLOOKUP($A111,'[1]CITIES FY 2021'!$A$2:$F$483,6,0)</f>
        <v>40222155</v>
      </c>
      <c r="C111" s="4">
        <f>VLOOKUP($A111,'[1]CITIES FY 2022'!$A$2:$F$481,6,0)</f>
        <v>45832275</v>
      </c>
      <c r="D111" s="5">
        <f t="shared" si="0"/>
        <v>0.13947835465305128</v>
      </c>
    </row>
    <row r="112" spans="1:4">
      <c r="A112" t="s">
        <v>1985</v>
      </c>
      <c r="B112" s="4">
        <f>VLOOKUP($A112,'[1]CITIES FY 2021'!$A$2:$F$483,6,0)</f>
        <v>56119034</v>
      </c>
      <c r="C112" s="4">
        <f>VLOOKUP($A112,'[1]CITIES FY 2022'!$A$2:$F$481,6,0)</f>
        <v>58542379</v>
      </c>
      <c r="D112" s="5">
        <f t="shared" si="0"/>
        <v>4.3182229401881725E-2</v>
      </c>
    </row>
    <row r="113" spans="1:4">
      <c r="A113" t="s">
        <v>1983</v>
      </c>
      <c r="B113" s="4">
        <f>VLOOKUP($A113,'[1]CITIES FY 2021'!$A$2:$F$483,6,0)</f>
        <v>27490608</v>
      </c>
      <c r="C113" s="4">
        <f>VLOOKUP($A113,'[1]CITIES FY 2022'!$A$2:$F$481,6,0)</f>
        <v>25282361</v>
      </c>
      <c r="D113" s="5">
        <f t="shared" si="0"/>
        <v>-8.0327324881283094E-2</v>
      </c>
    </row>
    <row r="114" spans="1:4">
      <c r="A114" t="s">
        <v>2090</v>
      </c>
      <c r="B114" s="4">
        <f>VLOOKUP($A114,'[1]CITIES FY 2021'!$A$2:$F$483,6,0)</f>
        <v>13137450</v>
      </c>
      <c r="C114" s="4">
        <f>VLOOKUP($A114,'[1]CITIES FY 2022'!$A$2:$F$481,6,0)</f>
        <v>12977161</v>
      </c>
      <c r="D114" s="5">
        <f t="shared" si="0"/>
        <v>-1.2200921792280847E-2</v>
      </c>
    </row>
    <row r="115" spans="1:4">
      <c r="A115" t="s">
        <v>2091</v>
      </c>
      <c r="B115" s="4">
        <f>VLOOKUP($A115,'[1]CITIES FY 2021'!$A$2:$F$483,6,0)</f>
        <v>3621174</v>
      </c>
      <c r="C115" s="4">
        <f>VLOOKUP($A115,'[1]CITIES FY 2022'!$A$2:$F$481,6,0)</f>
        <v>4801494</v>
      </c>
      <c r="D115" s="5">
        <f t="shared" si="0"/>
        <v>0.32594954012151861</v>
      </c>
    </row>
    <row r="116" spans="1:4">
      <c r="A116" t="s">
        <v>2092</v>
      </c>
      <c r="B116" s="4">
        <f>VLOOKUP($A116,'[1]CITIES FY 2021'!$A$2:$F$483,6,0)</f>
        <v>25220595</v>
      </c>
      <c r="C116" s="4">
        <f>VLOOKUP($A116,'[1]CITIES FY 2022'!$A$2:$F$481,6,0)</f>
        <v>30344216</v>
      </c>
      <c r="D116" s="5">
        <f t="shared" si="0"/>
        <v>0.20315226504370734</v>
      </c>
    </row>
    <row r="117" spans="1:4">
      <c r="A117" t="s">
        <v>1982</v>
      </c>
      <c r="B117" s="4">
        <f>VLOOKUP($A117,'[1]CITIES FY 2021'!$A$2:$F$483,6,0)</f>
        <v>119446957</v>
      </c>
      <c r="C117" s="4">
        <f>VLOOKUP($A117,'[1]CITIES FY 2022'!$A$2:$F$481,6,0)</f>
        <v>104972160</v>
      </c>
      <c r="D117" s="5">
        <f t="shared" si="0"/>
        <v>-0.12118179787535316</v>
      </c>
    </row>
    <row r="118" spans="1:4">
      <c r="A118" t="s">
        <v>1981</v>
      </c>
      <c r="B118" s="4">
        <f>VLOOKUP($A118,'[1]CITIES FY 2021'!$A$2:$F$483,6,0)</f>
        <v>67824629</v>
      </c>
      <c r="C118" s="4">
        <f>VLOOKUP($A118,'[1]CITIES FY 2022'!$A$2:$F$481,6,0)</f>
        <v>75467809</v>
      </c>
      <c r="D118" s="5">
        <f t="shared" si="0"/>
        <v>0.11269033259289926</v>
      </c>
    </row>
    <row r="119" spans="1:4">
      <c r="A119" t="s">
        <v>2093</v>
      </c>
      <c r="B119" s="4">
        <f>VLOOKUP($A119,'[1]CITIES FY 2021'!$A$2:$F$483,6,0)</f>
        <v>8039997</v>
      </c>
      <c r="C119" s="4">
        <f>VLOOKUP($A119,'[1]CITIES FY 2022'!$A$2:$F$481,6,0)</f>
        <v>9047383</v>
      </c>
      <c r="D119" s="5">
        <f t="shared" si="0"/>
        <v>0.12529681292169637</v>
      </c>
    </row>
    <row r="120" spans="1:4">
      <c r="A120" t="s">
        <v>1980</v>
      </c>
      <c r="B120" s="4">
        <f>VLOOKUP($A120,'[1]CITIES FY 2021'!$A$2:$F$483,6,0)</f>
        <v>20363975</v>
      </c>
      <c r="C120" s="4">
        <f>VLOOKUP($A120,'[1]CITIES FY 2022'!$A$2:$F$481,6,0)</f>
        <v>21780269</v>
      </c>
      <c r="D120" s="5">
        <f t="shared" si="0"/>
        <v>6.9548995223182114E-2</v>
      </c>
    </row>
    <row r="121" spans="1:4">
      <c r="A121" t="s">
        <v>1979</v>
      </c>
      <c r="B121" s="4">
        <f>VLOOKUP($A121,'[1]CITIES FY 2021'!$A$2:$F$483,6,0)</f>
        <v>316137930</v>
      </c>
      <c r="C121" s="4">
        <f>VLOOKUP($A121,'[1]CITIES FY 2022'!$A$2:$F$481,6,0)</f>
        <v>316699112</v>
      </c>
      <c r="D121" s="5">
        <f t="shared" si="0"/>
        <v>1.775117588705664E-3</v>
      </c>
    </row>
    <row r="122" spans="1:4">
      <c r="A122" t="s">
        <v>2094</v>
      </c>
      <c r="B122" s="4">
        <f>VLOOKUP($A122,'[1]CITIES FY 2021'!$A$2:$F$483,6,0)</f>
        <v>25077188</v>
      </c>
      <c r="C122" s="4">
        <f>VLOOKUP($A122,'[1]CITIES FY 2022'!$A$2:$F$481,6,0)</f>
        <v>31222597</v>
      </c>
      <c r="D122" s="5">
        <f t="shared" si="0"/>
        <v>0.24505973317263482</v>
      </c>
    </row>
    <row r="123" spans="1:4">
      <c r="A123" t="s">
        <v>1978</v>
      </c>
      <c r="B123" s="4">
        <f>VLOOKUP($A123,'[1]CITIES FY 2021'!$A$2:$F$483,6,0)</f>
        <v>18372852</v>
      </c>
      <c r="C123" s="4">
        <f>VLOOKUP($A123,'[1]CITIES FY 2022'!$A$2:$F$481,6,0)</f>
        <v>22283061</v>
      </c>
      <c r="D123" s="5">
        <f t="shared" ref="D123:D186" si="1">(C123-B123)/B123</f>
        <v>0.21282536864717574</v>
      </c>
    </row>
    <row r="124" spans="1:4">
      <c r="A124" t="s">
        <v>1977</v>
      </c>
      <c r="B124" s="4">
        <f>VLOOKUP($A124,'[1]CITIES FY 2021'!$A$2:$F$483,6,0)</f>
        <v>107673147</v>
      </c>
      <c r="C124" s="4">
        <f>VLOOKUP($A124,'[1]CITIES FY 2022'!$A$2:$F$481,6,0)</f>
        <v>170047579</v>
      </c>
      <c r="D124" s="5">
        <f t="shared" si="1"/>
        <v>0.57929422272760356</v>
      </c>
    </row>
    <row r="125" spans="1:4">
      <c r="A125" t="s">
        <v>2095</v>
      </c>
      <c r="B125" s="4">
        <f>VLOOKUP($A125,'[1]CITIES FY 2021'!$A$2:$F$483,6,0)</f>
        <v>99610222</v>
      </c>
      <c r="C125" s="4">
        <f>VLOOKUP($A125,'[1]CITIES FY 2022'!$A$2:$F$481,6,0)</f>
        <v>99126994</v>
      </c>
      <c r="D125" s="5">
        <f t="shared" si="1"/>
        <v>-4.8511888669417885E-3</v>
      </c>
    </row>
    <row r="126" spans="1:4">
      <c r="A126" t="s">
        <v>1976</v>
      </c>
      <c r="B126" s="4">
        <f>VLOOKUP($A126,'[1]CITIES FY 2021'!$A$2:$F$483,6,0)</f>
        <v>77703979</v>
      </c>
      <c r="C126" s="4">
        <f>VLOOKUP($A126,'[1]CITIES FY 2022'!$A$2:$F$481,6,0)</f>
        <v>84319467</v>
      </c>
      <c r="D126" s="5">
        <f t="shared" si="1"/>
        <v>8.5137055851412707E-2</v>
      </c>
    </row>
    <row r="127" spans="1:4">
      <c r="A127" t="s">
        <v>1974</v>
      </c>
      <c r="B127" s="4">
        <f>VLOOKUP($A127,'[1]CITIES FY 2021'!$A$2:$F$483,6,0)</f>
        <v>97123973</v>
      </c>
      <c r="C127" s="4">
        <f>VLOOKUP($A127,'[1]CITIES FY 2022'!$A$2:$F$481,6,0)</f>
        <v>118697716</v>
      </c>
      <c r="D127" s="5">
        <f t="shared" si="1"/>
        <v>0.22212582881056564</v>
      </c>
    </row>
    <row r="128" spans="1:4">
      <c r="A128" t="s">
        <v>1973</v>
      </c>
      <c r="B128" s="4">
        <f>VLOOKUP($A128,'[1]CITIES FY 2021'!$A$2:$F$483,6,0)</f>
        <v>140750508</v>
      </c>
      <c r="C128" s="4">
        <f>VLOOKUP($A128,'[1]CITIES FY 2022'!$A$2:$F$481,6,0)</f>
        <v>150834231</v>
      </c>
      <c r="D128" s="5">
        <f t="shared" si="1"/>
        <v>7.1642533609896461E-2</v>
      </c>
    </row>
    <row r="129" spans="1:4">
      <c r="A129" t="s">
        <v>1972</v>
      </c>
      <c r="B129" s="4">
        <f>VLOOKUP($A129,'[1]CITIES FY 2021'!$A$2:$F$483,6,0)</f>
        <v>257706495</v>
      </c>
      <c r="C129" s="4">
        <f>VLOOKUP($A129,'[1]CITIES FY 2022'!$A$2:$F$481,6,0)</f>
        <v>272353376</v>
      </c>
      <c r="D129" s="5">
        <f t="shared" si="1"/>
        <v>5.683551359464184E-2</v>
      </c>
    </row>
    <row r="130" spans="1:4">
      <c r="A130" t="s">
        <v>1971</v>
      </c>
      <c r="B130" s="4">
        <f>VLOOKUP($A130,'[1]CITIES FY 2021'!$A$2:$F$483,6,0)</f>
        <v>121233330</v>
      </c>
      <c r="C130" s="4">
        <f>VLOOKUP($A130,'[1]CITIES FY 2022'!$A$2:$F$481,6,0)</f>
        <v>114099087</v>
      </c>
      <c r="D130" s="5">
        <f t="shared" si="1"/>
        <v>-5.8847208106879517E-2</v>
      </c>
    </row>
    <row r="131" spans="1:4">
      <c r="A131" t="s">
        <v>1970</v>
      </c>
      <c r="B131" s="4">
        <f>VLOOKUP($A131,'[1]CITIES FY 2021'!$A$2:$F$483,6,0)</f>
        <v>19765295</v>
      </c>
      <c r="C131" s="4">
        <f>VLOOKUP($A131,'[1]CITIES FY 2022'!$A$2:$F$481,6,0)</f>
        <v>30349734</v>
      </c>
      <c r="D131" s="5">
        <f t="shared" si="1"/>
        <v>0.53550624971699134</v>
      </c>
    </row>
    <row r="132" spans="1:4">
      <c r="A132" t="s">
        <v>1969</v>
      </c>
      <c r="B132" s="4">
        <f>VLOOKUP($A132,'[1]CITIES FY 2021'!$A$2:$F$483,6,0)</f>
        <v>376099496</v>
      </c>
      <c r="C132" s="4">
        <f>VLOOKUP($A132,'[1]CITIES FY 2022'!$A$2:$F$481,6,0)</f>
        <v>448605464</v>
      </c>
      <c r="D132" s="5">
        <f t="shared" si="1"/>
        <v>0.19278400734682186</v>
      </c>
    </row>
    <row r="133" spans="1:4">
      <c r="A133" t="s">
        <v>1968</v>
      </c>
      <c r="B133" s="4">
        <f>VLOOKUP($A133,'[1]CITIES FY 2021'!$A$2:$F$483,6,0)</f>
        <v>54296689</v>
      </c>
      <c r="C133" s="4">
        <f>VLOOKUP($A133,'[1]CITIES FY 2022'!$A$2:$F$481,6,0)</f>
        <v>59220618</v>
      </c>
      <c r="D133" s="5">
        <f t="shared" si="1"/>
        <v>9.0685621732846361E-2</v>
      </c>
    </row>
    <row r="134" spans="1:4">
      <c r="A134" t="s">
        <v>2096</v>
      </c>
      <c r="B134" s="4">
        <f>VLOOKUP($A134,'[1]CITIES FY 2021'!$A$2:$F$483,6,0)</f>
        <v>53045901</v>
      </c>
      <c r="C134" s="4">
        <f>VLOOKUP($A134,'[1]CITIES FY 2022'!$A$2:$F$481,6,0)</f>
        <v>58080915</v>
      </c>
      <c r="D134" s="5">
        <f t="shared" si="1"/>
        <v>9.4918059738489505E-2</v>
      </c>
    </row>
    <row r="135" spans="1:4">
      <c r="A135" t="s">
        <v>41</v>
      </c>
      <c r="B135" s="4">
        <f>VLOOKUP($A135,'[1]CITIES FY 2021'!$A$2:$F$483,6,0)</f>
        <v>7555443</v>
      </c>
      <c r="C135" s="4">
        <f>VLOOKUP($A135,'[1]CITIES FY 2022'!$A$2:$F$481,6,0)</f>
        <v>9646980</v>
      </c>
      <c r="D135" s="5">
        <f t="shared" si="1"/>
        <v>0.27682519741066142</v>
      </c>
    </row>
    <row r="136" spans="1:4">
      <c r="A136" t="s">
        <v>2097</v>
      </c>
      <c r="B136" s="4">
        <f>VLOOKUP($A136,'[1]CITIES FY 2021'!$A$2:$F$483,6,0)</f>
        <v>29472494</v>
      </c>
      <c r="C136" s="4">
        <f>VLOOKUP($A136,'[1]CITIES FY 2022'!$A$2:$F$481,6,0)</f>
        <v>23027352</v>
      </c>
      <c r="D136" s="5">
        <f t="shared" si="1"/>
        <v>-0.21868329161420816</v>
      </c>
    </row>
    <row r="137" spans="1:4">
      <c r="A137" t="s">
        <v>2098</v>
      </c>
      <c r="B137" s="4">
        <f>VLOOKUP($A137,'[1]CITIES FY 2021'!$A$2:$F$483,6,0)</f>
        <v>16737797</v>
      </c>
      <c r="C137" s="4">
        <f>VLOOKUP($A137,'[1]CITIES FY 2022'!$A$2:$F$481,6,0)</f>
        <v>16524131</v>
      </c>
      <c r="D137" s="5">
        <f t="shared" si="1"/>
        <v>-1.2765479232422284E-2</v>
      </c>
    </row>
    <row r="138" spans="1:4">
      <c r="A138" t="s">
        <v>1964</v>
      </c>
      <c r="B138" s="4">
        <f>VLOOKUP($A138,'[1]CITIES FY 2021'!$A$2:$F$483,6,0)</f>
        <v>255910348</v>
      </c>
      <c r="C138" s="4">
        <f>VLOOKUP($A138,'[1]CITIES FY 2022'!$A$2:$F$481,6,0)</f>
        <v>283876610</v>
      </c>
      <c r="D138" s="5">
        <f t="shared" si="1"/>
        <v>0.10928148165387983</v>
      </c>
    </row>
    <row r="139" spans="1:4">
      <c r="A139" t="s">
        <v>1963</v>
      </c>
      <c r="B139" s="4">
        <f>VLOOKUP($A139,'[1]CITIES FY 2021'!$A$2:$F$483,6,0)</f>
        <v>56770840</v>
      </c>
      <c r="C139" s="4">
        <f>VLOOKUP($A139,'[1]CITIES FY 2022'!$A$2:$F$481,6,0)</f>
        <v>56135800</v>
      </c>
      <c r="D139" s="5">
        <f t="shared" si="1"/>
        <v>-1.1186024374485211E-2</v>
      </c>
    </row>
    <row r="140" spans="1:4">
      <c r="A140" t="s">
        <v>2099</v>
      </c>
      <c r="B140" s="4">
        <f>VLOOKUP($A140,'[1]CITIES FY 2021'!$A$2:$F$483,6,0)</f>
        <v>25549634</v>
      </c>
      <c r="C140" s="4">
        <f>VLOOKUP($A140,'[1]CITIES FY 2022'!$A$2:$F$481,6,0)</f>
        <v>36123606</v>
      </c>
      <c r="D140" s="5">
        <f t="shared" si="1"/>
        <v>0.41386001850359189</v>
      </c>
    </row>
    <row r="141" spans="1:4">
      <c r="A141" t="s">
        <v>2100</v>
      </c>
      <c r="B141" s="4">
        <f>VLOOKUP($A141,'[1]CITIES FY 2021'!$A$2:$F$483,6,0)</f>
        <v>5839228</v>
      </c>
      <c r="C141" s="4">
        <f>VLOOKUP($A141,'[1]CITIES FY 2022'!$A$2:$F$481,6,0)</f>
        <v>5977344</v>
      </c>
      <c r="D141" s="5">
        <f t="shared" si="1"/>
        <v>2.365312674894695E-2</v>
      </c>
    </row>
    <row r="142" spans="1:4">
      <c r="A142" t="s">
        <v>2101</v>
      </c>
      <c r="B142" s="4">
        <f>VLOOKUP($A142,'[1]CITIES FY 2021'!$A$2:$F$483,6,0)</f>
        <v>22439453</v>
      </c>
      <c r="C142" s="4">
        <f>VLOOKUP($A142,'[1]CITIES FY 2022'!$A$2:$F$481,6,0)</f>
        <v>20300014</v>
      </c>
      <c r="D142" s="5">
        <f t="shared" si="1"/>
        <v>-9.5342742980410441E-2</v>
      </c>
    </row>
    <row r="143" spans="1:4">
      <c r="A143" t="s">
        <v>1962</v>
      </c>
      <c r="B143" s="4">
        <f>VLOOKUP($A143,'[1]CITIES FY 2021'!$A$2:$F$483,6,0)</f>
        <v>152820562</v>
      </c>
      <c r="C143" s="4">
        <f>VLOOKUP($A143,'[1]CITIES FY 2022'!$A$2:$F$481,6,0)</f>
        <v>148090632</v>
      </c>
      <c r="D143" s="5">
        <f t="shared" si="1"/>
        <v>-3.0950874267822677E-2</v>
      </c>
    </row>
    <row r="144" spans="1:4">
      <c r="A144" t="s">
        <v>1961</v>
      </c>
      <c r="B144" s="4">
        <f>VLOOKUP($A144,'[1]CITIES FY 2021'!$A$2:$F$483,6,0)</f>
        <v>11042365</v>
      </c>
      <c r="C144" s="4">
        <f>VLOOKUP($A144,'[1]CITIES FY 2022'!$A$2:$F$481,6,0)</f>
        <v>11445837</v>
      </c>
      <c r="D144" s="5">
        <f t="shared" si="1"/>
        <v>3.6538549486455123E-2</v>
      </c>
    </row>
    <row r="145" spans="1:4">
      <c r="A145" t="s">
        <v>1960</v>
      </c>
      <c r="B145" s="4">
        <f>VLOOKUP($A145,'[1]CITIES FY 2021'!$A$2:$F$483,6,0)</f>
        <v>73935522</v>
      </c>
      <c r="C145" s="4">
        <f>VLOOKUP($A145,'[1]CITIES FY 2022'!$A$2:$F$481,6,0)</f>
        <v>112854791</v>
      </c>
      <c r="D145" s="5">
        <f t="shared" si="1"/>
        <v>0.52639472809835575</v>
      </c>
    </row>
    <row r="146" spans="1:4">
      <c r="A146" t="s">
        <v>2102</v>
      </c>
      <c r="B146" s="4">
        <f>VLOOKUP($A146,'[1]CITIES FY 2021'!$A$2:$F$483,6,0)</f>
        <v>176689457</v>
      </c>
      <c r="C146" s="4">
        <f>VLOOKUP($A146,'[1]CITIES FY 2022'!$A$2:$F$481,6,0)</f>
        <v>168499174</v>
      </c>
      <c r="D146" s="5">
        <f t="shared" si="1"/>
        <v>-4.6354112684833255E-2</v>
      </c>
    </row>
    <row r="147" spans="1:4">
      <c r="A147" t="s">
        <v>1959</v>
      </c>
      <c r="B147" s="4">
        <f>VLOOKUP($A147,'[1]CITIES FY 2021'!$A$2:$F$483,6,0)</f>
        <v>214423522</v>
      </c>
      <c r="C147" s="4">
        <f>VLOOKUP($A147,'[1]CITIES FY 2022'!$A$2:$F$481,6,0)</f>
        <v>242837065</v>
      </c>
      <c r="D147" s="5">
        <f t="shared" si="1"/>
        <v>0.13251131561956156</v>
      </c>
    </row>
    <row r="148" spans="1:4">
      <c r="A148" t="s">
        <v>1958</v>
      </c>
      <c r="B148" s="4">
        <f>VLOOKUP($A148,'[1]CITIES FY 2021'!$A$2:$F$483,6,0)</f>
        <v>20932745</v>
      </c>
      <c r="C148" s="4">
        <f>VLOOKUP($A148,'[1]CITIES FY 2022'!$A$2:$F$481,6,0)</f>
        <v>24651680</v>
      </c>
      <c r="D148" s="5">
        <f t="shared" si="1"/>
        <v>0.17766112375610557</v>
      </c>
    </row>
    <row r="149" spans="1:4">
      <c r="A149" t="s">
        <v>2103</v>
      </c>
      <c r="B149" s="4">
        <f>VLOOKUP($A149,'[1]CITIES FY 2021'!$A$2:$F$483,6,0)</f>
        <v>15000994</v>
      </c>
      <c r="C149" s="4">
        <f>VLOOKUP($A149,'[1]CITIES FY 2022'!$A$2:$F$481,6,0)</f>
        <v>15553896</v>
      </c>
      <c r="D149" s="5">
        <f t="shared" si="1"/>
        <v>3.6857690897016557E-2</v>
      </c>
    </row>
    <row r="150" spans="1:4">
      <c r="A150" t="s">
        <v>1957</v>
      </c>
      <c r="B150" s="4">
        <f>VLOOKUP($A150,'[1]CITIES FY 2021'!$A$2:$F$483,6,0)</f>
        <v>344371449</v>
      </c>
      <c r="C150" s="4">
        <f>VLOOKUP($A150,'[1]CITIES FY 2022'!$A$2:$F$481,6,0)</f>
        <v>391704743</v>
      </c>
      <c r="D150" s="5">
        <f t="shared" si="1"/>
        <v>0.13744836901388999</v>
      </c>
    </row>
    <row r="151" spans="1:4">
      <c r="A151" t="s">
        <v>1955</v>
      </c>
      <c r="B151" s="4">
        <f>VLOOKUP($A151,'[1]CITIES FY 2021'!$A$2:$F$483,6,0)</f>
        <v>75715184</v>
      </c>
      <c r="C151" s="4">
        <f>VLOOKUP($A151,'[1]CITIES FY 2022'!$A$2:$F$481,6,0)</f>
        <v>88193820</v>
      </c>
      <c r="D151" s="5">
        <f t="shared" si="1"/>
        <v>0.16481021825159931</v>
      </c>
    </row>
    <row r="152" spans="1:4">
      <c r="A152" t="s">
        <v>2104</v>
      </c>
      <c r="B152" s="4">
        <f>VLOOKUP($A152,'[1]CITIES FY 2021'!$A$2:$F$483,6,0)</f>
        <v>37906807</v>
      </c>
      <c r="C152" s="4">
        <f>VLOOKUP($A152,'[1]CITIES FY 2022'!$A$2:$F$481,6,0)</f>
        <v>38891953</v>
      </c>
      <c r="D152" s="5">
        <f t="shared" si="1"/>
        <v>2.598863048528461E-2</v>
      </c>
    </row>
    <row r="153" spans="1:4">
      <c r="A153" t="s">
        <v>1954</v>
      </c>
      <c r="B153" s="4">
        <f>VLOOKUP($A153,'[1]CITIES FY 2021'!$A$2:$F$483,6,0)</f>
        <v>188576511</v>
      </c>
      <c r="C153" s="4">
        <f>VLOOKUP($A153,'[1]CITIES FY 2022'!$A$2:$F$481,6,0)</f>
        <v>188263063</v>
      </c>
      <c r="D153" s="5">
        <f t="shared" si="1"/>
        <v>-1.6621794429105754E-3</v>
      </c>
    </row>
    <row r="154" spans="1:4">
      <c r="A154" t="s">
        <v>1953</v>
      </c>
      <c r="B154" s="4">
        <f>VLOOKUP($A154,'[1]CITIES FY 2021'!$A$2:$F$483,6,0)</f>
        <v>18250942</v>
      </c>
      <c r="C154" s="4">
        <f>VLOOKUP($A154,'[1]CITIES FY 2022'!$A$2:$F$481,6,0)</f>
        <v>19715231</v>
      </c>
      <c r="D154" s="5">
        <f t="shared" si="1"/>
        <v>8.0230872466747191E-2</v>
      </c>
    </row>
    <row r="155" spans="1:4">
      <c r="A155" t="s">
        <v>1952</v>
      </c>
      <c r="B155" s="4">
        <f>VLOOKUP($A155,'[1]CITIES FY 2021'!$A$2:$F$483,6,0)</f>
        <v>83026069</v>
      </c>
      <c r="C155" s="4">
        <f>VLOOKUP($A155,'[1]CITIES FY 2022'!$A$2:$F$481,6,0)</f>
        <v>86917220</v>
      </c>
      <c r="D155" s="5">
        <f t="shared" si="1"/>
        <v>4.6866617278965718E-2</v>
      </c>
    </row>
    <row r="156" spans="1:4">
      <c r="A156" t="s">
        <v>2105</v>
      </c>
      <c r="B156" s="4">
        <f>VLOOKUP($A156,'[1]CITIES FY 2021'!$A$2:$F$483,6,0)</f>
        <v>24765766</v>
      </c>
      <c r="C156" s="4">
        <f>VLOOKUP($A156,'[1]CITIES FY 2022'!$A$2:$F$481,6,0)</f>
        <v>24516525</v>
      </c>
      <c r="D156" s="5">
        <f t="shared" si="1"/>
        <v>-1.0063932607616498E-2</v>
      </c>
    </row>
    <row r="157" spans="1:4">
      <c r="A157" t="s">
        <v>1951</v>
      </c>
      <c r="B157" s="4">
        <f>VLOOKUP($A157,'[1]CITIES FY 2021'!$A$2:$F$483,6,0)</f>
        <v>14214432</v>
      </c>
      <c r="C157" s="4">
        <f>VLOOKUP($A157,'[1]CITIES FY 2022'!$A$2:$F$481,6,0)</f>
        <v>20234567</v>
      </c>
      <c r="D157" s="5">
        <f t="shared" si="1"/>
        <v>0.42352272676108338</v>
      </c>
    </row>
    <row r="158" spans="1:4">
      <c r="A158" t="s">
        <v>2106</v>
      </c>
      <c r="B158" s="4">
        <f>VLOOKUP($A158,'[1]CITIES FY 2021'!$A$2:$F$483,6,0)</f>
        <v>225329531</v>
      </c>
      <c r="C158" s="4">
        <f>VLOOKUP($A158,'[1]CITIES FY 2022'!$A$2:$F$481,6,0)</f>
        <v>291524240</v>
      </c>
      <c r="D158" s="5">
        <f t="shared" si="1"/>
        <v>0.29376845860474454</v>
      </c>
    </row>
    <row r="159" spans="1:4">
      <c r="A159" t="s">
        <v>1950</v>
      </c>
      <c r="B159" s="4">
        <f>VLOOKUP($A159,'[1]CITIES FY 2021'!$A$2:$F$483,6,0)</f>
        <v>125426339</v>
      </c>
      <c r="C159" s="4">
        <f>VLOOKUP($A159,'[1]CITIES FY 2022'!$A$2:$F$481,6,0)</f>
        <v>129437941</v>
      </c>
      <c r="D159" s="5">
        <f t="shared" si="1"/>
        <v>3.1983728712674936E-2</v>
      </c>
    </row>
    <row r="160" spans="1:4">
      <c r="A160" t="s">
        <v>1949</v>
      </c>
      <c r="B160" s="4">
        <f>VLOOKUP($A160,'[1]CITIES FY 2021'!$A$2:$F$483,6,0)</f>
        <v>68609736</v>
      </c>
      <c r="C160" s="4">
        <f>VLOOKUP($A160,'[1]CITIES FY 2022'!$A$2:$F$481,6,0)</f>
        <v>85194074</v>
      </c>
      <c r="D160" s="5">
        <f t="shared" si="1"/>
        <v>0.241719892348806</v>
      </c>
    </row>
    <row r="161" spans="1:4">
      <c r="A161" t="s">
        <v>1948</v>
      </c>
      <c r="B161" s="4">
        <f>VLOOKUP($A161,'[1]CITIES FY 2021'!$A$2:$F$483,6,0)</f>
        <v>182639414</v>
      </c>
      <c r="C161" s="4">
        <f>VLOOKUP($A161,'[1]CITIES FY 2022'!$A$2:$F$481,6,0)</f>
        <v>206279496</v>
      </c>
      <c r="D161" s="5">
        <f t="shared" si="1"/>
        <v>0.12943581827304812</v>
      </c>
    </row>
    <row r="162" spans="1:4">
      <c r="A162" t="s">
        <v>1946</v>
      </c>
      <c r="B162" s="4">
        <f>VLOOKUP($A162,'[1]CITIES FY 2021'!$A$2:$F$483,6,0)</f>
        <v>45341686</v>
      </c>
      <c r="C162" s="4">
        <f>VLOOKUP($A162,'[1]CITIES FY 2022'!$A$2:$F$481,6,0)</f>
        <v>55341565</v>
      </c>
      <c r="D162" s="5">
        <f t="shared" si="1"/>
        <v>0.22054493077297566</v>
      </c>
    </row>
    <row r="163" spans="1:4">
      <c r="A163" t="s">
        <v>2107</v>
      </c>
      <c r="B163" s="4">
        <f>VLOOKUP($A163,'[1]CITIES FY 2021'!$A$2:$F$483,6,0)</f>
        <v>41972699</v>
      </c>
      <c r="C163" s="4">
        <f>VLOOKUP($A163,'[1]CITIES FY 2022'!$A$2:$F$481,6,0)</f>
        <v>42470767</v>
      </c>
      <c r="D163" s="5">
        <f t="shared" si="1"/>
        <v>1.1866475396304631E-2</v>
      </c>
    </row>
    <row r="164" spans="1:4">
      <c r="A164" t="s">
        <v>2108</v>
      </c>
      <c r="B164" s="4">
        <f>VLOOKUP($A164,'[1]CITIES FY 2021'!$A$2:$F$483,6,0)</f>
        <v>184646686</v>
      </c>
      <c r="C164" s="4">
        <f>VLOOKUP($A164,'[1]CITIES FY 2022'!$A$2:$F$481,6,0)</f>
        <v>201978388</v>
      </c>
      <c r="D164" s="5">
        <f t="shared" si="1"/>
        <v>9.3864137913636861E-2</v>
      </c>
    </row>
    <row r="165" spans="1:4">
      <c r="A165" t="s">
        <v>2109</v>
      </c>
      <c r="B165" s="4">
        <f>VLOOKUP($A165,'[1]CITIES FY 2021'!$A$2:$F$483,6,0)</f>
        <v>29434860</v>
      </c>
      <c r="C165" s="4">
        <f>VLOOKUP($A165,'[1]CITIES FY 2022'!$A$2:$F$481,6,0)</f>
        <v>32949831</v>
      </c>
      <c r="D165" s="5">
        <f t="shared" si="1"/>
        <v>0.11941524437350814</v>
      </c>
    </row>
    <row r="166" spans="1:4">
      <c r="A166" t="s">
        <v>2110</v>
      </c>
      <c r="B166" s="4">
        <f>VLOOKUP($A166,'[1]CITIES FY 2021'!$A$2:$F$483,6,0)</f>
        <v>4181806</v>
      </c>
      <c r="C166" s="4">
        <f>VLOOKUP($A166,'[1]CITIES FY 2022'!$A$2:$F$481,6,0)</f>
        <v>5109001</v>
      </c>
      <c r="D166" s="5">
        <f t="shared" si="1"/>
        <v>0.22172118936172552</v>
      </c>
    </row>
    <row r="167" spans="1:4">
      <c r="A167" t="s">
        <v>1945</v>
      </c>
      <c r="B167" s="4">
        <f>VLOOKUP($A167,'[1]CITIES FY 2021'!$A$2:$F$483,6,0)</f>
        <v>66491318</v>
      </c>
      <c r="C167" s="4">
        <f>VLOOKUP($A167,'[1]CITIES FY 2022'!$A$2:$F$481,6,0)</f>
        <v>66498911</v>
      </c>
      <c r="D167" s="5">
        <f t="shared" si="1"/>
        <v>1.141953600618956E-4</v>
      </c>
    </row>
    <row r="168" spans="1:4">
      <c r="A168" t="s">
        <v>1943</v>
      </c>
      <c r="B168" s="4">
        <f>VLOOKUP($A168,'[1]CITIES FY 2021'!$A$2:$F$483,6,0)</f>
        <v>34579204</v>
      </c>
      <c r="C168" s="4">
        <f>VLOOKUP($A168,'[1]CITIES FY 2022'!$A$2:$F$481,6,0)</f>
        <v>38587033</v>
      </c>
      <c r="D168" s="5">
        <f t="shared" si="1"/>
        <v>0.11590287040731187</v>
      </c>
    </row>
    <row r="169" spans="1:4">
      <c r="A169" t="s">
        <v>1942</v>
      </c>
      <c r="B169" s="4">
        <f>VLOOKUP($A169,'[1]CITIES FY 2021'!$A$2:$F$483,6,0)</f>
        <v>34369213</v>
      </c>
      <c r="C169" s="4">
        <f>VLOOKUP($A169,'[1]CITIES FY 2022'!$A$2:$F$481,6,0)</f>
        <v>38487346</v>
      </c>
      <c r="D169" s="5">
        <f t="shared" si="1"/>
        <v>0.11982040438342303</v>
      </c>
    </row>
    <row r="170" spans="1:4">
      <c r="A170" t="s">
        <v>1941</v>
      </c>
      <c r="B170" s="4">
        <f>VLOOKUP($A170,'[1]CITIES FY 2021'!$A$2:$F$483,6,0)</f>
        <v>70035118</v>
      </c>
      <c r="C170" s="4">
        <f>VLOOKUP($A170,'[1]CITIES FY 2022'!$A$2:$F$481,6,0)</f>
        <v>65444016</v>
      </c>
      <c r="D170" s="5">
        <f t="shared" si="1"/>
        <v>-6.5554283780888331E-2</v>
      </c>
    </row>
    <row r="171" spans="1:4">
      <c r="A171" t="s">
        <v>1940</v>
      </c>
      <c r="B171" s="4">
        <f>VLOOKUP($A171,'[1]CITIES FY 2021'!$A$2:$F$483,6,0)</f>
        <v>70015563</v>
      </c>
      <c r="C171" s="4">
        <f>VLOOKUP($A171,'[1]CITIES FY 2022'!$A$2:$F$481,6,0)</f>
        <v>64129644</v>
      </c>
      <c r="D171" s="5">
        <f t="shared" si="1"/>
        <v>-8.4065866898763636E-2</v>
      </c>
    </row>
    <row r="172" spans="1:4">
      <c r="A172" t="s">
        <v>2111</v>
      </c>
      <c r="B172" s="4">
        <f>VLOOKUP($A172,'[1]CITIES FY 2021'!$A$2:$F$483,6,0)</f>
        <v>1278452</v>
      </c>
      <c r="C172" s="4">
        <f>VLOOKUP($A172,'[1]CITIES FY 2022'!$A$2:$F$481,6,0)</f>
        <v>2973239</v>
      </c>
      <c r="D172" s="5">
        <f t="shared" si="1"/>
        <v>1.3256555584409895</v>
      </c>
    </row>
    <row r="173" spans="1:4">
      <c r="A173" t="s">
        <v>1939</v>
      </c>
      <c r="B173" s="4">
        <f>VLOOKUP($A173,'[1]CITIES FY 2021'!$A$2:$F$483,6,0)</f>
        <v>6182823</v>
      </c>
      <c r="C173" s="4">
        <f>VLOOKUP($A173,'[1]CITIES FY 2022'!$A$2:$F$481,6,0)</f>
        <v>7035560</v>
      </c>
      <c r="D173" s="5">
        <f t="shared" si="1"/>
        <v>0.137920331861352</v>
      </c>
    </row>
    <row r="174" spans="1:4">
      <c r="A174" t="s">
        <v>1938</v>
      </c>
      <c r="B174" s="4">
        <f>VLOOKUP($A174,'[1]CITIES FY 2021'!$A$2:$F$483,6,0)</f>
        <v>169800092</v>
      </c>
      <c r="C174" s="4">
        <f>VLOOKUP($A174,'[1]CITIES FY 2022'!$A$2:$F$481,6,0)</f>
        <v>179056379</v>
      </c>
      <c r="D174" s="5">
        <f t="shared" si="1"/>
        <v>5.4512850322837279E-2</v>
      </c>
    </row>
    <row r="175" spans="1:4">
      <c r="A175" t="s">
        <v>1937</v>
      </c>
      <c r="B175" s="4">
        <f>VLOOKUP($A175,'[1]CITIES FY 2021'!$A$2:$F$483,6,0)</f>
        <v>26757033</v>
      </c>
      <c r="C175" s="4">
        <f>VLOOKUP($A175,'[1]CITIES FY 2022'!$A$2:$F$481,6,0)</f>
        <v>32181665</v>
      </c>
      <c r="D175" s="5">
        <f t="shared" si="1"/>
        <v>0.20273667861455341</v>
      </c>
    </row>
    <row r="176" spans="1:4">
      <c r="A176" t="s">
        <v>1936</v>
      </c>
      <c r="B176" s="4">
        <f>VLOOKUP($A176,'[1]CITIES FY 2021'!$A$2:$F$483,6,0)</f>
        <v>129324891</v>
      </c>
      <c r="C176" s="4">
        <f>VLOOKUP($A176,'[1]CITIES FY 2022'!$A$2:$F$481,6,0)</f>
        <v>145119554</v>
      </c>
      <c r="D176" s="5">
        <f t="shared" si="1"/>
        <v>0.12213165522791741</v>
      </c>
    </row>
    <row r="177" spans="1:4">
      <c r="A177" t="s">
        <v>1935</v>
      </c>
      <c r="B177" s="4">
        <f>VLOOKUP($A177,'[1]CITIES FY 2021'!$A$2:$F$483,6,0)</f>
        <v>6902386</v>
      </c>
      <c r="C177" s="4">
        <f>VLOOKUP($A177,'[1]CITIES FY 2022'!$A$2:$F$481,6,0)</f>
        <v>6536534</v>
      </c>
      <c r="D177" s="5">
        <f t="shared" si="1"/>
        <v>-5.3003700459522261E-2</v>
      </c>
    </row>
    <row r="178" spans="1:4">
      <c r="A178" t="s">
        <v>1934</v>
      </c>
      <c r="B178" s="4">
        <f>VLOOKUP($A178,'[1]CITIES FY 2021'!$A$2:$F$483,6,0)</f>
        <v>43642059</v>
      </c>
      <c r="C178" s="4">
        <f>VLOOKUP($A178,'[1]CITIES FY 2022'!$A$2:$F$481,6,0)</f>
        <v>43786073</v>
      </c>
      <c r="D178" s="5">
        <f t="shared" si="1"/>
        <v>3.2998901357976715E-3</v>
      </c>
    </row>
    <row r="179" spans="1:4">
      <c r="A179" t="s">
        <v>2112</v>
      </c>
      <c r="B179" s="4">
        <f>VLOOKUP($A179,'[1]CITIES FY 2021'!$A$2:$F$483,6,0)</f>
        <v>61620342</v>
      </c>
      <c r="C179" s="4">
        <f>VLOOKUP($A179,'[1]CITIES FY 2022'!$A$2:$F$481,6,0)</f>
        <v>84336312</v>
      </c>
      <c r="D179" s="5">
        <f t="shared" si="1"/>
        <v>0.36864401044706957</v>
      </c>
    </row>
    <row r="180" spans="1:4">
      <c r="A180" t="s">
        <v>1933</v>
      </c>
      <c r="B180" s="4">
        <f>VLOOKUP($A180,'[1]CITIES FY 2021'!$A$2:$F$483,6,0)</f>
        <v>131100133</v>
      </c>
      <c r="C180" s="4">
        <f>VLOOKUP($A180,'[1]CITIES FY 2022'!$A$2:$F$481,6,0)</f>
        <v>146926326</v>
      </c>
      <c r="D180" s="5">
        <f t="shared" si="1"/>
        <v>0.12071835960685105</v>
      </c>
    </row>
    <row r="181" spans="1:4">
      <c r="A181" t="s">
        <v>1932</v>
      </c>
      <c r="B181" s="4">
        <f>VLOOKUP($A181,'[1]CITIES FY 2021'!$A$2:$F$483,6,0)</f>
        <v>287793851</v>
      </c>
      <c r="C181" s="4">
        <f>VLOOKUP($A181,'[1]CITIES FY 2022'!$A$2:$F$481,6,0)</f>
        <v>256836408</v>
      </c>
      <c r="D181" s="5">
        <f t="shared" si="1"/>
        <v>-0.10756811826393052</v>
      </c>
    </row>
    <row r="182" spans="1:4">
      <c r="A182" t="s">
        <v>1931</v>
      </c>
      <c r="B182" s="4">
        <f>VLOOKUP($A182,'[1]CITIES FY 2021'!$A$2:$F$483,6,0)</f>
        <v>57348062</v>
      </c>
      <c r="C182" s="4">
        <f>VLOOKUP($A182,'[1]CITIES FY 2022'!$A$2:$F$481,6,0)</f>
        <v>61050558</v>
      </c>
      <c r="D182" s="5">
        <f t="shared" si="1"/>
        <v>6.4561832970048749E-2</v>
      </c>
    </row>
    <row r="183" spans="1:4">
      <c r="A183" t="s">
        <v>2113</v>
      </c>
      <c r="B183" s="4">
        <f>VLOOKUP($A183,'[1]CITIES FY 2021'!$A$2:$F$483,6,0)</f>
        <v>147485510</v>
      </c>
      <c r="C183" s="4">
        <f>VLOOKUP($A183,'[1]CITIES FY 2022'!$A$2:$F$481,6,0)</f>
        <v>155756064</v>
      </c>
      <c r="D183" s="5">
        <f t="shared" si="1"/>
        <v>5.6077061400811513E-2</v>
      </c>
    </row>
    <row r="184" spans="1:4">
      <c r="A184" t="s">
        <v>2114</v>
      </c>
      <c r="B184" s="4">
        <f>VLOOKUP($A184,'[1]CITIES FY 2021'!$A$2:$F$483,6,0)</f>
        <v>86799519</v>
      </c>
      <c r="C184" s="4">
        <f>VLOOKUP($A184,'[1]CITIES FY 2022'!$A$2:$F$481,6,0)</f>
        <v>113611859</v>
      </c>
      <c r="D184" s="5">
        <f t="shared" si="1"/>
        <v>0.30889963802679599</v>
      </c>
    </row>
    <row r="185" spans="1:4">
      <c r="A185" t="s">
        <v>1930</v>
      </c>
      <c r="B185" s="4">
        <f>VLOOKUP($A185,'[1]CITIES FY 2021'!$A$2:$F$483,6,0)</f>
        <v>101612861</v>
      </c>
      <c r="C185" s="4">
        <f>VLOOKUP($A185,'[1]CITIES FY 2022'!$A$2:$F$481,6,0)</f>
        <v>138096215</v>
      </c>
      <c r="D185" s="5">
        <f t="shared" si="1"/>
        <v>0.35904268063075206</v>
      </c>
    </row>
    <row r="186" spans="1:4">
      <c r="A186" t="s">
        <v>1929</v>
      </c>
      <c r="B186" s="4">
        <f>VLOOKUP($A186,'[1]CITIES FY 2021'!$A$2:$F$483,6,0)</f>
        <v>212080061</v>
      </c>
      <c r="C186" s="4">
        <f>VLOOKUP($A186,'[1]CITIES FY 2022'!$A$2:$F$481,6,0)</f>
        <v>228477893</v>
      </c>
      <c r="D186" s="5">
        <f t="shared" si="1"/>
        <v>7.7319064897854783E-2</v>
      </c>
    </row>
    <row r="187" spans="1:4">
      <c r="A187" t="s">
        <v>1928</v>
      </c>
      <c r="B187" s="4">
        <f>VLOOKUP($A187,'[1]CITIES FY 2021'!$A$2:$F$483,6,0)</f>
        <v>87715984</v>
      </c>
      <c r="C187" s="4">
        <f>VLOOKUP($A187,'[1]CITIES FY 2022'!$A$2:$F$481,6,0)</f>
        <v>87180479</v>
      </c>
      <c r="D187" s="5">
        <f t="shared" ref="D187:D250" si="2">(C187-B187)/B187</f>
        <v>-6.104987661085806E-3</v>
      </c>
    </row>
    <row r="188" spans="1:4">
      <c r="A188" t="s">
        <v>1927</v>
      </c>
      <c r="B188" s="4">
        <f>VLOOKUP($A188,'[1]CITIES FY 2021'!$A$2:$F$483,6,0)</f>
        <v>135029726</v>
      </c>
      <c r="C188" s="4">
        <f>VLOOKUP($A188,'[1]CITIES FY 2022'!$A$2:$F$481,6,0)</f>
        <v>139985311</v>
      </c>
      <c r="D188" s="5">
        <f t="shared" si="2"/>
        <v>3.6699955978582076E-2</v>
      </c>
    </row>
    <row r="189" spans="1:4">
      <c r="A189" t="s">
        <v>2115</v>
      </c>
      <c r="B189" s="4">
        <f>VLOOKUP($A189,'[1]CITIES FY 2021'!$A$2:$F$483,6,0)</f>
        <v>10888542</v>
      </c>
      <c r="C189" s="4">
        <f>VLOOKUP($A189,'[1]CITIES FY 2022'!$A$2:$F$481,6,0)</f>
        <v>11231533</v>
      </c>
      <c r="D189" s="5">
        <f t="shared" si="2"/>
        <v>3.1500176975025676E-2</v>
      </c>
    </row>
    <row r="190" spans="1:4">
      <c r="A190" t="s">
        <v>2116</v>
      </c>
      <c r="B190" s="4">
        <f>VLOOKUP($A190,'[1]CITIES FY 2021'!$A$2:$F$483,6,0)</f>
        <v>303339384</v>
      </c>
      <c r="C190" s="4">
        <f>VLOOKUP($A190,'[1]CITIES FY 2022'!$A$2:$F$481,6,0)</f>
        <v>310548416</v>
      </c>
      <c r="D190" s="5">
        <f t="shared" si="2"/>
        <v>2.3765565502697795E-2</v>
      </c>
    </row>
    <row r="191" spans="1:4">
      <c r="A191" t="s">
        <v>2117</v>
      </c>
      <c r="B191" s="4">
        <f>VLOOKUP($A191,'[1]CITIES FY 2021'!$A$2:$F$483,6,0)</f>
        <v>2040524</v>
      </c>
      <c r="C191" s="4">
        <f>VLOOKUP($A191,'[1]CITIES FY 2022'!$A$2:$F$481,6,0)</f>
        <v>2312667</v>
      </c>
      <c r="D191" s="5">
        <f t="shared" si="2"/>
        <v>0.13336917380045518</v>
      </c>
    </row>
    <row r="192" spans="1:4">
      <c r="A192" t="s">
        <v>1926</v>
      </c>
      <c r="B192" s="4">
        <f>VLOOKUP($A192,'[1]CITIES FY 2021'!$A$2:$F$483,6,0)</f>
        <v>73815027</v>
      </c>
      <c r="C192" s="4">
        <f>VLOOKUP($A192,'[1]CITIES FY 2022'!$A$2:$F$481,6,0)</f>
        <v>87759958</v>
      </c>
      <c r="D192" s="5">
        <f t="shared" si="2"/>
        <v>0.18891723767844723</v>
      </c>
    </row>
    <row r="193" spans="1:4">
      <c r="A193" t="s">
        <v>2118</v>
      </c>
      <c r="B193" s="4">
        <f>VLOOKUP($A193,'[1]CITIES FY 2021'!$A$2:$F$483,6,0)</f>
        <v>18009956</v>
      </c>
      <c r="C193" s="4">
        <f>VLOOKUP($A193,'[1]CITIES FY 2022'!$A$2:$F$481,6,0)</f>
        <v>17492508</v>
      </c>
      <c r="D193" s="5">
        <f t="shared" si="2"/>
        <v>-2.8731219554339833E-2</v>
      </c>
    </row>
    <row r="194" spans="1:4">
      <c r="A194" t="s">
        <v>2119</v>
      </c>
      <c r="B194" s="4">
        <f>VLOOKUP($A194,'[1]CITIES FY 2021'!$A$2:$F$483,6,0)</f>
        <v>13025942</v>
      </c>
      <c r="C194" s="4">
        <f>VLOOKUP($A194,'[1]CITIES FY 2022'!$A$2:$F$481,6,0)</f>
        <v>14617039</v>
      </c>
      <c r="D194" s="5">
        <f t="shared" si="2"/>
        <v>0.12214832524204391</v>
      </c>
    </row>
    <row r="195" spans="1:4">
      <c r="A195" t="s">
        <v>1925</v>
      </c>
      <c r="B195" s="4">
        <f>VLOOKUP($A195,'[1]CITIES FY 2021'!$A$2:$F$483,6,0)</f>
        <v>271288419</v>
      </c>
      <c r="C195" s="4">
        <f>VLOOKUP($A195,'[1]CITIES FY 2022'!$A$2:$F$481,6,0)</f>
        <v>280739603</v>
      </c>
      <c r="D195" s="5">
        <f t="shared" si="2"/>
        <v>3.4838140289357507E-2</v>
      </c>
    </row>
    <row r="196" spans="1:4">
      <c r="A196" t="s">
        <v>1924</v>
      </c>
      <c r="B196" s="4">
        <f>VLOOKUP($A196,'[1]CITIES FY 2021'!$A$2:$F$483,6,0)</f>
        <v>15755968</v>
      </c>
      <c r="C196" s="4">
        <f>VLOOKUP($A196,'[1]CITIES FY 2022'!$A$2:$F$481,6,0)</f>
        <v>28713648</v>
      </c>
      <c r="D196" s="5">
        <f t="shared" si="2"/>
        <v>0.82239821761506493</v>
      </c>
    </row>
    <row r="197" spans="1:4">
      <c r="A197" t="s">
        <v>2120</v>
      </c>
      <c r="B197" s="4">
        <f>VLOOKUP($A197,'[1]CITIES FY 2021'!$A$2:$F$483,6,0)</f>
        <v>2281844</v>
      </c>
      <c r="C197" s="4">
        <f>VLOOKUP($A197,'[1]CITIES FY 2022'!$A$2:$F$481,6,0)</f>
        <v>2536441</v>
      </c>
      <c r="D197" s="5">
        <f t="shared" si="2"/>
        <v>0.11157511205849305</v>
      </c>
    </row>
    <row r="198" spans="1:4">
      <c r="A198" t="s">
        <v>2121</v>
      </c>
      <c r="B198" s="4">
        <f>VLOOKUP($A198,'[1]CITIES FY 2021'!$A$2:$F$483,6,0)</f>
        <v>29896115</v>
      </c>
      <c r="C198" s="4">
        <f>VLOOKUP($A198,'[1]CITIES FY 2022'!$A$2:$F$481,6,0)</f>
        <v>29056884</v>
      </c>
      <c r="D198" s="5">
        <f t="shared" si="2"/>
        <v>-2.8071573848307715E-2</v>
      </c>
    </row>
    <row r="199" spans="1:4">
      <c r="A199" t="s">
        <v>1923</v>
      </c>
      <c r="B199" s="4">
        <f>VLOOKUP($A199,'[1]CITIES FY 2021'!$A$2:$F$483,6,0)</f>
        <v>18008948</v>
      </c>
      <c r="C199" s="4">
        <f>VLOOKUP($A199,'[1]CITIES FY 2022'!$A$2:$F$481,6,0)</f>
        <v>16040706</v>
      </c>
      <c r="D199" s="5">
        <f t="shared" si="2"/>
        <v>-0.10929244728787045</v>
      </c>
    </row>
    <row r="200" spans="1:4">
      <c r="A200" t="s">
        <v>1922</v>
      </c>
      <c r="B200" s="4">
        <f>VLOOKUP($A200,'[1]CITIES FY 2021'!$A$2:$F$483,6,0)</f>
        <v>211675153</v>
      </c>
      <c r="C200" s="4">
        <f>VLOOKUP($A200,'[1]CITIES FY 2022'!$A$2:$F$481,6,0)</f>
        <v>181969981</v>
      </c>
      <c r="D200" s="5">
        <f t="shared" si="2"/>
        <v>-0.14033376888594951</v>
      </c>
    </row>
    <row r="201" spans="1:4">
      <c r="A201" t="s">
        <v>1921</v>
      </c>
      <c r="B201" s="4">
        <f>VLOOKUP($A201,'[1]CITIES FY 2021'!$A$2:$F$483,6,0)</f>
        <v>297765274</v>
      </c>
      <c r="C201" s="4">
        <f>VLOOKUP($A201,'[1]CITIES FY 2022'!$A$2:$F$481,6,0)</f>
        <v>334726591</v>
      </c>
      <c r="D201" s="5">
        <f t="shared" si="2"/>
        <v>0.12412903796162611</v>
      </c>
    </row>
    <row r="202" spans="1:4">
      <c r="A202" t="s">
        <v>1920</v>
      </c>
      <c r="B202" s="4">
        <f>VLOOKUP($A202,'[1]CITIES FY 2021'!$A$2:$F$483,6,0)</f>
        <v>26846977</v>
      </c>
      <c r="C202" s="4">
        <f>VLOOKUP($A202,'[1]CITIES FY 2022'!$A$2:$F$481,6,0)</f>
        <v>27921895</v>
      </c>
      <c r="D202" s="5">
        <f t="shared" si="2"/>
        <v>4.0038697839239031E-2</v>
      </c>
    </row>
    <row r="203" spans="1:4">
      <c r="A203" t="s">
        <v>2122</v>
      </c>
      <c r="B203" s="4">
        <f>VLOOKUP($A203,'[1]CITIES FY 2021'!$A$2:$F$483,6,0)</f>
        <v>1875656</v>
      </c>
      <c r="C203" s="4">
        <f>VLOOKUP($A203,'[1]CITIES FY 2022'!$A$2:$F$481,6,0)</f>
        <v>1941336</v>
      </c>
      <c r="D203" s="5">
        <f t="shared" si="2"/>
        <v>3.5017082023569353E-2</v>
      </c>
    </row>
    <row r="204" spans="1:4">
      <c r="A204" t="s">
        <v>2123</v>
      </c>
      <c r="B204" s="4">
        <f>VLOOKUP($A204,'[1]CITIES FY 2021'!$A$2:$F$483,6,0)</f>
        <v>23100315</v>
      </c>
      <c r="C204" s="4">
        <f>VLOOKUP($A204,'[1]CITIES FY 2022'!$A$2:$F$481,6,0)</f>
        <v>21663021</v>
      </c>
      <c r="D204" s="5">
        <f t="shared" si="2"/>
        <v>-6.2219671030459972E-2</v>
      </c>
    </row>
    <row r="205" spans="1:4">
      <c r="A205" t="s">
        <v>2124</v>
      </c>
      <c r="B205" s="4">
        <f>VLOOKUP($A205,'[1]CITIES FY 2021'!$A$2:$F$483,6,0)</f>
        <v>102326139</v>
      </c>
      <c r="C205" s="4">
        <f>VLOOKUP($A205,'[1]CITIES FY 2022'!$A$2:$F$481,6,0)</f>
        <v>108868804</v>
      </c>
      <c r="D205" s="5">
        <f t="shared" si="2"/>
        <v>6.3939332256052389E-2</v>
      </c>
    </row>
    <row r="206" spans="1:4">
      <c r="A206" t="s">
        <v>1919</v>
      </c>
      <c r="B206" s="4">
        <f>VLOOKUP($A206,'[1]CITIES FY 2021'!$A$2:$F$483,6,0)</f>
        <v>101231104</v>
      </c>
      <c r="C206" s="4">
        <f>VLOOKUP($A206,'[1]CITIES FY 2022'!$A$2:$F$481,6,0)</f>
        <v>107044175</v>
      </c>
      <c r="D206" s="5">
        <f t="shared" si="2"/>
        <v>5.7423763747553321E-2</v>
      </c>
    </row>
    <row r="207" spans="1:4">
      <c r="A207" t="s">
        <v>1918</v>
      </c>
      <c r="B207" s="4">
        <f>VLOOKUP($A207,'[1]CITIES FY 2021'!$A$2:$F$483,6,0)</f>
        <v>12906391</v>
      </c>
      <c r="C207" s="4">
        <f>VLOOKUP($A207,'[1]CITIES FY 2022'!$A$2:$F$481,6,0)</f>
        <v>14970923</v>
      </c>
      <c r="D207" s="5">
        <f t="shared" si="2"/>
        <v>0.15996199092372143</v>
      </c>
    </row>
    <row r="208" spans="1:4">
      <c r="A208" t="s">
        <v>1917</v>
      </c>
      <c r="B208" s="4">
        <f>VLOOKUP($A208,'[1]CITIES FY 2021'!$A$2:$F$483,6,0)</f>
        <v>401990292</v>
      </c>
      <c r="C208" s="4">
        <f>VLOOKUP($A208,'[1]CITIES FY 2022'!$A$2:$F$481,6,0)</f>
        <v>436670190</v>
      </c>
      <c r="D208" s="5">
        <f t="shared" si="2"/>
        <v>8.6270486352939088E-2</v>
      </c>
    </row>
    <row r="209" spans="1:4">
      <c r="A209" t="s">
        <v>1916</v>
      </c>
      <c r="B209" s="4">
        <f>VLOOKUP($A209,'[1]CITIES FY 2021'!$A$2:$F$483,6,0)</f>
        <v>1076363707</v>
      </c>
      <c r="C209" s="4">
        <f>VLOOKUP($A209,'[1]CITIES FY 2022'!$A$2:$F$481,6,0)</f>
        <v>1243781930</v>
      </c>
      <c r="D209" s="5">
        <f t="shared" si="2"/>
        <v>0.15554056859332585</v>
      </c>
    </row>
    <row r="210" spans="1:4">
      <c r="A210" t="s">
        <v>1915</v>
      </c>
      <c r="B210" s="4">
        <f>VLOOKUP($A210,'[1]CITIES FY 2021'!$A$2:$F$483,6,0)</f>
        <v>229555872</v>
      </c>
      <c r="C210" s="4">
        <f>VLOOKUP($A210,'[1]CITIES FY 2022'!$A$2:$F$481,6,0)</f>
        <v>265112652</v>
      </c>
      <c r="D210" s="5">
        <f t="shared" si="2"/>
        <v>0.15489379422191388</v>
      </c>
    </row>
    <row r="211" spans="1:4">
      <c r="A211" t="s">
        <v>1913</v>
      </c>
      <c r="B211" s="4">
        <f>VLOOKUP($A211,'[1]CITIES FY 2021'!$A$2:$F$483,6,0)</f>
        <v>47716527</v>
      </c>
      <c r="C211" s="4">
        <f>VLOOKUP($A211,'[1]CITIES FY 2022'!$A$2:$F$481,6,0)</f>
        <v>49991100</v>
      </c>
      <c r="D211" s="5">
        <f t="shared" si="2"/>
        <v>4.7668452483978982E-2</v>
      </c>
    </row>
    <row r="212" spans="1:4">
      <c r="A212" t="s">
        <v>1912</v>
      </c>
      <c r="B212" s="4">
        <f>VLOOKUP($A212,'[1]CITIES FY 2021'!$A$2:$F$483,6,0)</f>
        <v>357149691</v>
      </c>
      <c r="C212" s="4">
        <f>VLOOKUP($A212,'[1]CITIES FY 2022'!$A$2:$F$481,6,0)</f>
        <v>353017361</v>
      </c>
      <c r="D212" s="5">
        <f t="shared" si="2"/>
        <v>-1.1570302604573722E-2</v>
      </c>
    </row>
    <row r="213" spans="1:4">
      <c r="A213" t="s">
        <v>1911</v>
      </c>
      <c r="B213" s="4">
        <f>VLOOKUP($A213,'[1]CITIES FY 2021'!$A$2:$F$483,6,0)</f>
        <v>121028788</v>
      </c>
      <c r="C213" s="4">
        <f>VLOOKUP($A213,'[1]CITIES FY 2022'!$A$2:$F$481,6,0)</f>
        <v>138274303</v>
      </c>
      <c r="D213" s="5">
        <f t="shared" si="2"/>
        <v>0.14249101626961677</v>
      </c>
    </row>
    <row r="214" spans="1:4">
      <c r="A214" t="s">
        <v>1910</v>
      </c>
      <c r="B214" s="4">
        <f>VLOOKUP($A214,'[1]CITIES FY 2021'!$A$2:$F$483,6,0)</f>
        <v>131638480</v>
      </c>
      <c r="C214" s="4">
        <f>VLOOKUP($A214,'[1]CITIES FY 2022'!$A$2:$F$481,6,0)</f>
        <v>155661855</v>
      </c>
      <c r="D214" s="5">
        <f t="shared" si="2"/>
        <v>0.1824950804658334</v>
      </c>
    </row>
    <row r="215" spans="1:4">
      <c r="A215" t="s">
        <v>1909</v>
      </c>
      <c r="B215" s="4">
        <f>VLOOKUP($A215,'[1]CITIES FY 2021'!$A$2:$F$483,6,0)</f>
        <v>811862591</v>
      </c>
      <c r="C215" s="4">
        <f>VLOOKUP($A215,'[1]CITIES FY 2022'!$A$2:$F$481,6,0)</f>
        <v>832625731</v>
      </c>
      <c r="D215" s="5">
        <f t="shared" si="2"/>
        <v>2.5574697282732664E-2</v>
      </c>
    </row>
    <row r="216" spans="1:4">
      <c r="A216" t="s">
        <v>1908</v>
      </c>
      <c r="B216" s="4">
        <f>VLOOKUP($A216,'[1]CITIES FY 2021'!$A$2:$F$483,6,0)</f>
        <v>82942472</v>
      </c>
      <c r="C216" s="4">
        <f>VLOOKUP($A216,'[1]CITIES FY 2022'!$A$2:$F$481,6,0)</f>
        <v>84150510</v>
      </c>
      <c r="D216" s="5">
        <f t="shared" si="2"/>
        <v>1.4564769663484349E-2</v>
      </c>
    </row>
    <row r="217" spans="1:4">
      <c r="A217" t="s">
        <v>2125</v>
      </c>
      <c r="B217" s="4">
        <f>VLOOKUP($A217,'[1]CITIES FY 2021'!$A$2:$F$483,6,0)</f>
        <v>49057472</v>
      </c>
      <c r="C217" s="4">
        <f>VLOOKUP($A217,'[1]CITIES FY 2022'!$A$2:$F$481,6,0)</f>
        <v>49784055</v>
      </c>
      <c r="D217" s="5">
        <f t="shared" si="2"/>
        <v>1.4810852870690117E-2</v>
      </c>
    </row>
    <row r="218" spans="1:4">
      <c r="A218" t="s">
        <v>1907</v>
      </c>
      <c r="B218" s="4">
        <f>VLOOKUP($A218,'[1]CITIES FY 2021'!$A$2:$F$483,6,0)</f>
        <v>17523358</v>
      </c>
      <c r="C218" s="4">
        <f>VLOOKUP($A218,'[1]CITIES FY 2022'!$A$2:$F$481,6,0)</f>
        <v>15777988</v>
      </c>
      <c r="D218" s="5">
        <f t="shared" si="2"/>
        <v>-9.9602484866199728E-2</v>
      </c>
    </row>
    <row r="219" spans="1:4">
      <c r="A219" t="s">
        <v>2126</v>
      </c>
      <c r="B219" s="4">
        <f>VLOOKUP($A219,'[1]CITIES FY 2021'!$A$2:$F$483,6,0)</f>
        <v>8002332</v>
      </c>
      <c r="C219" s="4">
        <f>VLOOKUP($A219,'[1]CITIES FY 2022'!$A$2:$F$481,6,0)</f>
        <v>10295402</v>
      </c>
      <c r="D219" s="5">
        <f t="shared" si="2"/>
        <v>0.28655022061069196</v>
      </c>
    </row>
    <row r="220" spans="1:4">
      <c r="A220" t="s">
        <v>1906</v>
      </c>
      <c r="B220" s="4">
        <f>VLOOKUP($A220,'[1]CITIES FY 2021'!$A$2:$F$483,6,0)</f>
        <v>35345899</v>
      </c>
      <c r="C220" s="4">
        <f>VLOOKUP($A220,'[1]CITIES FY 2022'!$A$2:$F$481,6,0)</f>
        <v>36297861</v>
      </c>
      <c r="D220" s="5">
        <f t="shared" si="2"/>
        <v>2.6932742607565306E-2</v>
      </c>
    </row>
    <row r="221" spans="1:4">
      <c r="A221" t="s">
        <v>2127</v>
      </c>
      <c r="B221" s="4">
        <f>VLOOKUP($A221,'[1]CITIES FY 2021'!$A$2:$F$483,6,0)</f>
        <v>19048004</v>
      </c>
      <c r="C221" s="4">
        <f>VLOOKUP($A221,'[1]CITIES FY 2022'!$A$2:$F$481,6,0)</f>
        <v>30792634</v>
      </c>
      <c r="D221" s="5">
        <f t="shared" si="2"/>
        <v>0.616580613905793</v>
      </c>
    </row>
    <row r="222" spans="1:4">
      <c r="A222" t="s">
        <v>2128</v>
      </c>
      <c r="B222" s="4">
        <f>VLOOKUP($A222,'[1]CITIES FY 2021'!$A$2:$F$483,6,0)</f>
        <v>18227663</v>
      </c>
      <c r="C222" s="4">
        <f>VLOOKUP($A222,'[1]CITIES FY 2022'!$A$2:$F$481,6,0)</f>
        <v>15825147</v>
      </c>
      <c r="D222" s="5">
        <f t="shared" si="2"/>
        <v>-0.13180603569420829</v>
      </c>
    </row>
    <row r="223" spans="1:4">
      <c r="A223" t="s">
        <v>1905</v>
      </c>
      <c r="B223" s="4">
        <f>VLOOKUP($A223,'[1]CITIES FY 2021'!$A$2:$F$483,6,0)</f>
        <v>23454045</v>
      </c>
      <c r="C223" s="4">
        <f>VLOOKUP($A223,'[1]CITIES FY 2022'!$A$2:$F$481,6,0)</f>
        <v>28281993</v>
      </c>
      <c r="D223" s="5">
        <f t="shared" si="2"/>
        <v>0.20584713638947993</v>
      </c>
    </row>
    <row r="224" spans="1:4">
      <c r="A224" t="s">
        <v>1904</v>
      </c>
      <c r="B224" s="4">
        <f>VLOOKUP($A224,'[1]CITIES FY 2021'!$A$2:$F$483,6,0)</f>
        <v>13922911</v>
      </c>
      <c r="C224" s="4">
        <f>VLOOKUP($A224,'[1]CITIES FY 2022'!$A$2:$F$481,6,0)</f>
        <v>17651955</v>
      </c>
      <c r="D224" s="5">
        <f t="shared" si="2"/>
        <v>0.26783508132746092</v>
      </c>
    </row>
    <row r="225" spans="1:4">
      <c r="A225" t="s">
        <v>2129</v>
      </c>
      <c r="B225" s="4">
        <f>VLOOKUP($A225,'[1]CITIES FY 2021'!$A$2:$F$483,6,0)</f>
        <v>11368007</v>
      </c>
      <c r="C225" s="4">
        <f>VLOOKUP($A225,'[1]CITIES FY 2022'!$A$2:$F$481,6,0)</f>
        <v>10788749</v>
      </c>
      <c r="D225" s="5">
        <f t="shared" si="2"/>
        <v>-5.0955105851008008E-2</v>
      </c>
    </row>
    <row r="226" spans="1:4">
      <c r="A226" t="s">
        <v>2130</v>
      </c>
      <c r="B226" s="4">
        <f>VLOOKUP($A226,'[1]CITIES FY 2021'!$A$2:$F$483,6,0)</f>
        <v>28390988</v>
      </c>
      <c r="C226" s="4">
        <f>VLOOKUP($A226,'[1]CITIES FY 2022'!$A$2:$F$481,6,0)</f>
        <v>30376517</v>
      </c>
      <c r="D226" s="5">
        <f t="shared" si="2"/>
        <v>6.9935185066472505E-2</v>
      </c>
    </row>
    <row r="227" spans="1:4">
      <c r="A227" t="s">
        <v>1903</v>
      </c>
      <c r="B227" s="4">
        <f>VLOOKUP($A227,'[1]CITIES FY 2021'!$A$2:$F$483,6,0)</f>
        <v>81336987</v>
      </c>
      <c r="C227" s="4">
        <f>VLOOKUP($A227,'[1]CITIES FY 2022'!$A$2:$F$481,6,0)</f>
        <v>92382803</v>
      </c>
      <c r="D227" s="5">
        <f t="shared" si="2"/>
        <v>0.1358031125495219</v>
      </c>
    </row>
    <row r="228" spans="1:4">
      <c r="A228" t="s">
        <v>1902</v>
      </c>
      <c r="B228" s="4">
        <f>VLOOKUP($A228,'[1]CITIES FY 2021'!$A$2:$F$483,6,0)</f>
        <v>15984746</v>
      </c>
      <c r="C228" s="4">
        <f>VLOOKUP($A228,'[1]CITIES FY 2022'!$A$2:$F$481,6,0)</f>
        <v>24730740</v>
      </c>
      <c r="D228" s="5">
        <f t="shared" si="2"/>
        <v>0.54714626056616722</v>
      </c>
    </row>
    <row r="229" spans="1:4">
      <c r="A229" t="s">
        <v>1901</v>
      </c>
      <c r="B229" s="4">
        <f>VLOOKUP($A229,'[1]CITIES FY 2021'!$A$2:$F$483,6,0)</f>
        <v>122959291</v>
      </c>
      <c r="C229" s="4">
        <f>VLOOKUP($A229,'[1]CITIES FY 2022'!$A$2:$F$481,6,0)</f>
        <v>143426195</v>
      </c>
      <c r="D229" s="5">
        <f t="shared" si="2"/>
        <v>0.16645268392121748</v>
      </c>
    </row>
    <row r="230" spans="1:4">
      <c r="A230" t="s">
        <v>1900</v>
      </c>
      <c r="B230" s="4">
        <f>VLOOKUP($A230,'[1]CITIES FY 2021'!$A$2:$F$483,6,0)</f>
        <v>390000732</v>
      </c>
      <c r="C230" s="4">
        <f>VLOOKUP($A230,'[1]CITIES FY 2022'!$A$2:$F$481,6,0)</f>
        <v>392246059</v>
      </c>
      <c r="D230" s="5">
        <f t="shared" si="2"/>
        <v>5.7572379120560211E-3</v>
      </c>
    </row>
    <row r="231" spans="1:4">
      <c r="A231" t="s">
        <v>1899</v>
      </c>
      <c r="B231" s="4">
        <f>VLOOKUP($A231,'[1]CITIES FY 2021'!$A$2:$F$483,6,0)</f>
        <v>65819022</v>
      </c>
      <c r="C231" s="4">
        <f>VLOOKUP($A231,'[1]CITIES FY 2022'!$A$2:$F$481,6,0)</f>
        <v>77506103</v>
      </c>
      <c r="D231" s="5">
        <f t="shared" si="2"/>
        <v>0.17756388115277677</v>
      </c>
    </row>
    <row r="232" spans="1:4">
      <c r="A232" t="s">
        <v>1898</v>
      </c>
      <c r="B232" s="4">
        <f>VLOOKUP($A232,'[1]CITIES FY 2021'!$A$2:$F$483,6,0)</f>
        <v>111057188</v>
      </c>
      <c r="C232" s="4">
        <f>VLOOKUP($A232,'[1]CITIES FY 2022'!$A$2:$F$481,6,0)</f>
        <v>124128526</v>
      </c>
      <c r="D232" s="5">
        <f t="shared" si="2"/>
        <v>0.11769916234507936</v>
      </c>
    </row>
    <row r="233" spans="1:4">
      <c r="A233" t="s">
        <v>1897</v>
      </c>
      <c r="B233" s="4">
        <f>VLOOKUP($A233,'[1]CITIES FY 2021'!$A$2:$F$483,6,0)</f>
        <v>30201271</v>
      </c>
      <c r="C233" s="4">
        <f>VLOOKUP($A233,'[1]CITIES FY 2022'!$A$2:$F$481,6,0)</f>
        <v>44062702</v>
      </c>
      <c r="D233" s="5">
        <f t="shared" si="2"/>
        <v>0.45896846526757101</v>
      </c>
    </row>
    <row r="234" spans="1:4">
      <c r="A234" t="s">
        <v>2131</v>
      </c>
      <c r="B234" s="4">
        <f>VLOOKUP($A234,'[1]CITIES FY 2021'!$A$2:$F$483,6,0)</f>
        <v>53119477</v>
      </c>
      <c r="C234" s="4">
        <f>VLOOKUP($A234,'[1]CITIES FY 2022'!$A$2:$F$481,6,0)</f>
        <v>60956443</v>
      </c>
      <c r="D234" s="5">
        <f t="shared" si="2"/>
        <v>0.14753469805435018</v>
      </c>
    </row>
    <row r="235" spans="1:4">
      <c r="A235" t="s">
        <v>1896</v>
      </c>
      <c r="B235" s="4">
        <f>VLOOKUP($A235,'[1]CITIES FY 2021'!$A$2:$F$483,6,0)</f>
        <v>91867784</v>
      </c>
      <c r="C235" s="4">
        <f>VLOOKUP($A235,'[1]CITIES FY 2022'!$A$2:$F$481,6,0)</f>
        <v>103229722</v>
      </c>
      <c r="D235" s="5">
        <f t="shared" si="2"/>
        <v>0.12367706616282374</v>
      </c>
    </row>
    <row r="236" spans="1:4">
      <c r="A236" t="s">
        <v>2132</v>
      </c>
      <c r="B236" s="4">
        <f>VLOOKUP($A236,'[1]CITIES FY 2021'!$A$2:$F$483,6,0)</f>
        <v>4291483</v>
      </c>
      <c r="C236" s="4">
        <f>VLOOKUP($A236,'[1]CITIES FY 2022'!$A$2:$F$481,6,0)</f>
        <v>4705183</v>
      </c>
      <c r="D236" s="5">
        <f t="shared" si="2"/>
        <v>9.6400242060844701E-2</v>
      </c>
    </row>
    <row r="237" spans="1:4">
      <c r="A237" t="s">
        <v>1895</v>
      </c>
      <c r="B237" s="4">
        <f>VLOOKUP($A237,'[1]CITIES FY 2021'!$A$2:$F$483,6,0)</f>
        <v>35523717</v>
      </c>
      <c r="C237" s="4">
        <f>VLOOKUP($A237,'[1]CITIES FY 2022'!$A$2:$F$481,6,0)</f>
        <v>43336868</v>
      </c>
      <c r="D237" s="5">
        <f t="shared" si="2"/>
        <v>0.21994182084042613</v>
      </c>
    </row>
    <row r="238" spans="1:4">
      <c r="A238" t="s">
        <v>2133</v>
      </c>
      <c r="B238" s="4">
        <f>VLOOKUP($A238,'[1]CITIES FY 2021'!$A$2:$F$483,6,0)</f>
        <v>64941786</v>
      </c>
      <c r="C238" s="4">
        <f>VLOOKUP($A238,'[1]CITIES FY 2022'!$A$2:$F$481,6,0)</f>
        <v>66309808</v>
      </c>
      <c r="D238" s="5">
        <f t="shared" si="2"/>
        <v>2.1065358442713601E-2</v>
      </c>
    </row>
    <row r="239" spans="1:4">
      <c r="A239" t="s">
        <v>2134</v>
      </c>
      <c r="B239" s="4">
        <f>VLOOKUP($A239,'[1]CITIES FY 2021'!$A$2:$F$483,6,0)</f>
        <v>89954319</v>
      </c>
      <c r="C239" s="4" t="e">
        <f>VLOOKUP($A239,'[1]CITIES FY 2022'!$A$2:$F$481,6,0)</f>
        <v>#N/A</v>
      </c>
      <c r="D239" s="5" t="e">
        <f t="shared" si="2"/>
        <v>#N/A</v>
      </c>
    </row>
    <row r="240" spans="1:4">
      <c r="A240" t="s">
        <v>1894</v>
      </c>
      <c r="B240" s="4">
        <f>VLOOKUP($A240,'[1]CITIES FY 2021'!$A$2:$F$483,6,0)</f>
        <v>6951648</v>
      </c>
      <c r="C240" s="4">
        <f>VLOOKUP($A240,'[1]CITIES FY 2022'!$A$2:$F$481,6,0)</f>
        <v>10789401</v>
      </c>
      <c r="D240" s="5">
        <f t="shared" si="2"/>
        <v>0.55206376962700066</v>
      </c>
    </row>
    <row r="241" spans="1:4">
      <c r="A241" t="s">
        <v>2135</v>
      </c>
      <c r="B241" s="4">
        <f>VLOOKUP($A241,'[1]CITIES FY 2021'!$A$2:$F$483,6,0)</f>
        <v>17040882</v>
      </c>
      <c r="C241" s="4">
        <f>VLOOKUP($A241,'[1]CITIES FY 2022'!$A$2:$F$481,6,0)</f>
        <v>15073065</v>
      </c>
      <c r="D241" s="5">
        <f t="shared" si="2"/>
        <v>-0.11547624119455789</v>
      </c>
    </row>
    <row r="242" spans="1:4">
      <c r="A242" t="s">
        <v>1893</v>
      </c>
      <c r="B242" s="4">
        <f>VLOOKUP($A242,'[1]CITIES FY 2021'!$A$2:$F$483,6,0)</f>
        <v>365498192</v>
      </c>
      <c r="C242" s="4">
        <f>VLOOKUP($A242,'[1]CITIES FY 2022'!$A$2:$F$481,6,0)</f>
        <v>394459231</v>
      </c>
      <c r="D242" s="5">
        <f t="shared" si="2"/>
        <v>7.9237160768226178E-2</v>
      </c>
    </row>
    <row r="243" spans="1:4">
      <c r="A243" t="s">
        <v>2136</v>
      </c>
      <c r="B243" s="4">
        <f>VLOOKUP($A243,'[1]CITIES FY 2021'!$A$2:$F$483,6,0)</f>
        <v>62391105</v>
      </c>
      <c r="C243" s="4">
        <f>VLOOKUP($A243,'[1]CITIES FY 2022'!$A$2:$F$481,6,0)</f>
        <v>81043990</v>
      </c>
      <c r="D243" s="5">
        <f t="shared" si="2"/>
        <v>0.29896705628150039</v>
      </c>
    </row>
    <row r="244" spans="1:4">
      <c r="A244" t="s">
        <v>2137</v>
      </c>
      <c r="B244" s="4">
        <f>VLOOKUP($A244,'[1]CITIES FY 2021'!$A$2:$F$483,6,0)</f>
        <v>7011612</v>
      </c>
      <c r="C244" s="4">
        <f>VLOOKUP($A244,'[1]CITIES FY 2022'!$A$2:$F$481,6,0)</f>
        <v>11647158</v>
      </c>
      <c r="D244" s="5">
        <f t="shared" si="2"/>
        <v>0.66112414662990482</v>
      </c>
    </row>
    <row r="245" spans="1:4">
      <c r="A245" t="s">
        <v>2056</v>
      </c>
      <c r="B245" s="4">
        <f>VLOOKUP($A245,'[1]CITIES FY 2021'!$A$2:$F$483,6,0)</f>
        <v>29995835</v>
      </c>
      <c r="C245" s="4">
        <f>VLOOKUP($A245,'[1]CITIES FY 2022'!$A$2:$F$481,6,0)</f>
        <v>31414258</v>
      </c>
      <c r="D245" s="5">
        <f t="shared" si="2"/>
        <v>4.7287331724554425E-2</v>
      </c>
    </row>
    <row r="246" spans="1:4">
      <c r="A246" t="s">
        <v>2138</v>
      </c>
      <c r="B246" s="4">
        <f>VLOOKUP($A246,'[1]CITIES FY 2021'!$A$2:$F$483,6,0)</f>
        <v>32703402</v>
      </c>
      <c r="C246" s="4">
        <f>VLOOKUP($A246,'[1]CITIES FY 2022'!$A$2:$F$481,6,0)</f>
        <v>38835955</v>
      </c>
      <c r="D246" s="5">
        <f t="shared" si="2"/>
        <v>0.18752033809815871</v>
      </c>
    </row>
    <row r="247" spans="1:4">
      <c r="A247" t="s">
        <v>1892</v>
      </c>
      <c r="B247" s="4">
        <f>VLOOKUP($A247,'[1]CITIES FY 2021'!$A$2:$F$483,6,0)</f>
        <v>35794856</v>
      </c>
      <c r="C247" s="4">
        <f>VLOOKUP($A247,'[1]CITIES FY 2022'!$A$2:$F$481,6,0)</f>
        <v>58843477</v>
      </c>
      <c r="D247" s="5">
        <f t="shared" si="2"/>
        <v>0.64390875046403317</v>
      </c>
    </row>
    <row r="248" spans="1:4">
      <c r="A248" t="s">
        <v>1891</v>
      </c>
      <c r="B248" s="4">
        <f>VLOOKUP($A248,'[1]CITIES FY 2021'!$A$2:$F$483,6,0)</f>
        <v>145208145</v>
      </c>
      <c r="C248" s="4">
        <f>VLOOKUP($A248,'[1]CITIES FY 2022'!$A$2:$F$481,6,0)</f>
        <v>176564075</v>
      </c>
      <c r="D248" s="5">
        <f t="shared" si="2"/>
        <v>0.21593781808864784</v>
      </c>
    </row>
    <row r="249" spans="1:4">
      <c r="A249" t="s">
        <v>1890</v>
      </c>
      <c r="B249" s="4">
        <f>VLOOKUP($A249,'[1]CITIES FY 2021'!$A$2:$F$483,6,0)</f>
        <v>161860380</v>
      </c>
      <c r="C249" s="4">
        <f>VLOOKUP($A249,'[1]CITIES FY 2022'!$A$2:$F$481,6,0)</f>
        <v>128694921</v>
      </c>
      <c r="D249" s="5">
        <f t="shared" si="2"/>
        <v>-0.20490165042241962</v>
      </c>
    </row>
    <row r="250" spans="1:4">
      <c r="A250" t="s">
        <v>1889</v>
      </c>
      <c r="B250" s="4">
        <f>VLOOKUP($A250,'[1]CITIES FY 2021'!$A$2:$F$483,6,0)</f>
        <v>290283626</v>
      </c>
      <c r="C250" s="4">
        <f>VLOOKUP($A250,'[1]CITIES FY 2022'!$A$2:$F$481,6,0)</f>
        <v>348163830</v>
      </c>
      <c r="D250" s="5">
        <f t="shared" si="2"/>
        <v>0.19939190094035825</v>
      </c>
    </row>
    <row r="251" spans="1:4">
      <c r="A251" t="s">
        <v>2139</v>
      </c>
      <c r="B251" s="4">
        <f>VLOOKUP($A251,'[1]CITIES FY 2021'!$A$2:$F$483,6,0)</f>
        <v>6787343</v>
      </c>
      <c r="C251" s="4">
        <f>VLOOKUP($A251,'[1]CITIES FY 2022'!$A$2:$F$481,6,0)</f>
        <v>8126593</v>
      </c>
      <c r="D251" s="5">
        <f t="shared" ref="D251:D314" si="3">(C251-B251)/B251</f>
        <v>0.19731579794921222</v>
      </c>
    </row>
    <row r="252" spans="1:4">
      <c r="A252" t="s">
        <v>1888</v>
      </c>
      <c r="B252" s="4">
        <f>VLOOKUP($A252,'[1]CITIES FY 2021'!$A$2:$F$483,6,0)</f>
        <v>381962775</v>
      </c>
      <c r="C252" s="4">
        <f>VLOOKUP($A252,'[1]CITIES FY 2022'!$A$2:$F$481,6,0)</f>
        <v>429184280</v>
      </c>
      <c r="D252" s="5">
        <f t="shared" si="3"/>
        <v>0.12362855254677632</v>
      </c>
    </row>
    <row r="253" spans="1:4">
      <c r="A253" t="s">
        <v>2140</v>
      </c>
      <c r="B253" s="4">
        <f>VLOOKUP($A253,'[1]CITIES FY 2021'!$A$2:$F$483,6,0)</f>
        <v>35458251</v>
      </c>
      <c r="C253" s="4">
        <f>VLOOKUP($A253,'[1]CITIES FY 2022'!$A$2:$F$481,6,0)</f>
        <v>36106762</v>
      </c>
      <c r="D253" s="5">
        <f t="shared" si="3"/>
        <v>1.8289424371213347E-2</v>
      </c>
    </row>
    <row r="254" spans="1:4">
      <c r="A254" t="s">
        <v>2141</v>
      </c>
      <c r="B254" s="4">
        <f>VLOOKUP($A254,'[1]CITIES FY 2021'!$A$2:$F$483,6,0)</f>
        <v>2286634</v>
      </c>
      <c r="C254" s="4">
        <f>VLOOKUP($A254,'[1]CITIES FY 2022'!$A$2:$F$481,6,0)</f>
        <v>3213155</v>
      </c>
      <c r="D254" s="5">
        <f t="shared" si="3"/>
        <v>0.40518989921430365</v>
      </c>
    </row>
    <row r="255" spans="1:4">
      <c r="A255" t="s">
        <v>1887</v>
      </c>
      <c r="B255" s="4">
        <f>VLOOKUP($A255,'[1]CITIES FY 2021'!$A$2:$F$483,6,0)</f>
        <v>11709979</v>
      </c>
      <c r="C255" s="4">
        <f>VLOOKUP($A255,'[1]CITIES FY 2022'!$A$2:$F$481,6,0)</f>
        <v>12287309</v>
      </c>
      <c r="D255" s="5">
        <f t="shared" si="3"/>
        <v>4.9302394137512973E-2</v>
      </c>
    </row>
    <row r="256" spans="1:4">
      <c r="A256" t="s">
        <v>1886</v>
      </c>
      <c r="B256" s="4">
        <f>VLOOKUP($A256,'[1]CITIES FY 2021'!$A$2:$F$483,6,0)</f>
        <v>71275458</v>
      </c>
      <c r="C256" s="4">
        <f>VLOOKUP($A256,'[1]CITIES FY 2022'!$A$2:$F$481,6,0)</f>
        <v>75592239</v>
      </c>
      <c r="D256" s="5">
        <f t="shared" si="3"/>
        <v>6.0564759892528505E-2</v>
      </c>
    </row>
    <row r="257" spans="1:4">
      <c r="A257" t="s">
        <v>2142</v>
      </c>
      <c r="B257" s="4">
        <f>VLOOKUP($A257,'[1]CITIES FY 2021'!$A$2:$F$483,6,0)</f>
        <v>19608103</v>
      </c>
      <c r="C257" s="4">
        <f>VLOOKUP($A257,'[1]CITIES FY 2022'!$A$2:$F$481,6,0)</f>
        <v>22680782</v>
      </c>
      <c r="D257" s="5">
        <f t="shared" si="3"/>
        <v>0.15670455219456977</v>
      </c>
    </row>
    <row r="258" spans="1:4">
      <c r="A258" t="s">
        <v>1885</v>
      </c>
      <c r="B258" s="4">
        <f>VLOOKUP($A258,'[1]CITIES FY 2021'!$A$2:$F$483,6,0)</f>
        <v>17905896</v>
      </c>
      <c r="C258" s="4">
        <f>VLOOKUP($A258,'[1]CITIES FY 2022'!$A$2:$F$481,6,0)</f>
        <v>21815962</v>
      </c>
      <c r="D258" s="5">
        <f t="shared" si="3"/>
        <v>0.2183675142534057</v>
      </c>
    </row>
    <row r="259" spans="1:4">
      <c r="A259" t="s">
        <v>1883</v>
      </c>
      <c r="B259" s="4">
        <f>VLOOKUP($A259,'[1]CITIES FY 2021'!$A$2:$F$483,6,0)</f>
        <v>23339148</v>
      </c>
      <c r="C259" s="4">
        <f>VLOOKUP($A259,'[1]CITIES FY 2022'!$A$2:$F$481,6,0)</f>
        <v>28593488</v>
      </c>
      <c r="D259" s="5">
        <f t="shared" si="3"/>
        <v>0.22512989762951072</v>
      </c>
    </row>
    <row r="260" spans="1:4">
      <c r="A260" t="s">
        <v>2143</v>
      </c>
      <c r="B260" s="4">
        <f>VLOOKUP($A260,'[1]CITIES FY 2021'!$A$2:$F$483,6,0)</f>
        <v>26166481</v>
      </c>
      <c r="C260" s="4">
        <f>VLOOKUP($A260,'[1]CITIES FY 2022'!$A$2:$F$481,6,0)</f>
        <v>26693672</v>
      </c>
      <c r="D260" s="5">
        <f t="shared" si="3"/>
        <v>2.0147569709507367E-2</v>
      </c>
    </row>
    <row r="261" spans="1:4">
      <c r="A261" t="s">
        <v>1882</v>
      </c>
      <c r="B261" s="4">
        <f>VLOOKUP($A261,'[1]CITIES FY 2021'!$A$2:$F$483,6,0)</f>
        <v>107391362</v>
      </c>
      <c r="C261" s="4">
        <f>VLOOKUP($A261,'[1]CITIES FY 2022'!$A$2:$F$481,6,0)</f>
        <v>108888743</v>
      </c>
      <c r="D261" s="5">
        <f t="shared" si="3"/>
        <v>1.394321640133403E-2</v>
      </c>
    </row>
    <row r="262" spans="1:4">
      <c r="A262" t="s">
        <v>2144</v>
      </c>
      <c r="B262" s="4">
        <f>VLOOKUP($A262,'[1]CITIES FY 2021'!$A$2:$F$483,6,0)</f>
        <v>7349045</v>
      </c>
      <c r="C262" s="4">
        <f>VLOOKUP($A262,'[1]CITIES FY 2022'!$A$2:$F$481,6,0)</f>
        <v>6865680</v>
      </c>
      <c r="D262" s="5">
        <f t="shared" si="3"/>
        <v>-6.5772491527810756E-2</v>
      </c>
    </row>
    <row r="263" spans="1:4">
      <c r="A263" t="s">
        <v>1881</v>
      </c>
      <c r="B263" s="4">
        <f>VLOOKUP($A263,'[1]CITIES FY 2021'!$A$2:$F$483,6,0)</f>
        <v>88515837</v>
      </c>
      <c r="C263" s="4">
        <f>VLOOKUP($A263,'[1]CITIES FY 2022'!$A$2:$F$481,6,0)</f>
        <v>91887096</v>
      </c>
      <c r="D263" s="5">
        <f t="shared" si="3"/>
        <v>3.8086506485839368E-2</v>
      </c>
    </row>
    <row r="264" spans="1:4">
      <c r="A264" t="s">
        <v>1880</v>
      </c>
      <c r="B264" s="4">
        <f>VLOOKUP($A264,'[1]CITIES FY 2021'!$A$2:$F$483,6,0)</f>
        <v>52012661</v>
      </c>
      <c r="C264" s="4">
        <f>VLOOKUP($A264,'[1]CITIES FY 2022'!$A$2:$F$481,6,0)</f>
        <v>64251385</v>
      </c>
      <c r="D264" s="5">
        <f t="shared" si="3"/>
        <v>0.23530278521992942</v>
      </c>
    </row>
    <row r="265" spans="1:4">
      <c r="A265" t="s">
        <v>1879</v>
      </c>
      <c r="B265" s="4">
        <f>VLOOKUP($A265,'[1]CITIES FY 2021'!$A$2:$F$483,6,0)</f>
        <v>21482677</v>
      </c>
      <c r="C265" s="4">
        <f>VLOOKUP($A265,'[1]CITIES FY 2022'!$A$2:$F$481,6,0)</f>
        <v>21166783</v>
      </c>
      <c r="D265" s="5">
        <f t="shared" si="3"/>
        <v>-1.470459198357821E-2</v>
      </c>
    </row>
    <row r="266" spans="1:4">
      <c r="A266" t="s">
        <v>1878</v>
      </c>
      <c r="B266" s="4">
        <f>VLOOKUP($A266,'[1]CITIES FY 2021'!$A$2:$F$483,6,0)</f>
        <v>27738802</v>
      </c>
      <c r="C266" s="4">
        <f>VLOOKUP($A266,'[1]CITIES FY 2022'!$A$2:$F$481,6,0)</f>
        <v>28112252</v>
      </c>
      <c r="D266" s="5">
        <f t="shared" si="3"/>
        <v>1.346309043916172E-2</v>
      </c>
    </row>
    <row r="267" spans="1:4">
      <c r="A267" t="s">
        <v>2145</v>
      </c>
      <c r="B267" s="4">
        <f>VLOOKUP($A267,'[1]CITIES FY 2021'!$A$2:$F$483,6,0)</f>
        <v>97552112</v>
      </c>
      <c r="C267" s="4">
        <f>VLOOKUP($A267,'[1]CITIES FY 2022'!$A$2:$F$481,6,0)</f>
        <v>100700624</v>
      </c>
      <c r="D267" s="5">
        <f t="shared" si="3"/>
        <v>3.2275180264677406E-2</v>
      </c>
    </row>
    <row r="268" spans="1:4">
      <c r="A268" t="s">
        <v>1877</v>
      </c>
      <c r="B268" s="4">
        <f>VLOOKUP($A268,'[1]CITIES FY 2021'!$A$2:$F$483,6,0)</f>
        <v>66694660</v>
      </c>
      <c r="C268" s="4">
        <f>VLOOKUP($A268,'[1]CITIES FY 2022'!$A$2:$F$481,6,0)</f>
        <v>82789234</v>
      </c>
      <c r="D268" s="5">
        <f t="shared" si="3"/>
        <v>0.24131728087376111</v>
      </c>
    </row>
    <row r="269" spans="1:4">
      <c r="A269" t="s">
        <v>1876</v>
      </c>
      <c r="B269" s="4">
        <f>VLOOKUP($A269,'[1]CITIES FY 2021'!$A$2:$F$483,6,0)</f>
        <v>24559875</v>
      </c>
      <c r="C269" s="4">
        <f>VLOOKUP($A269,'[1]CITIES FY 2022'!$A$2:$F$481,6,0)</f>
        <v>29351692</v>
      </c>
      <c r="D269" s="5">
        <f t="shared" si="3"/>
        <v>0.19510754838939531</v>
      </c>
    </row>
    <row r="270" spans="1:4">
      <c r="A270" t="s">
        <v>1875</v>
      </c>
      <c r="B270" s="4">
        <f>VLOOKUP($A270,'[1]CITIES FY 2021'!$A$2:$F$483,6,0)</f>
        <v>119813282</v>
      </c>
      <c r="C270" s="4">
        <f>VLOOKUP($A270,'[1]CITIES FY 2022'!$A$2:$F$481,6,0)</f>
        <v>130531981</v>
      </c>
      <c r="D270" s="5">
        <f t="shared" si="3"/>
        <v>8.9461692569276247E-2</v>
      </c>
    </row>
    <row r="271" spans="1:4">
      <c r="A271" t="s">
        <v>1874</v>
      </c>
      <c r="B271" s="4">
        <f>VLOOKUP($A271,'[1]CITIES FY 2021'!$A$2:$F$483,6,0)</f>
        <v>26547081</v>
      </c>
      <c r="C271" s="4">
        <f>VLOOKUP($A271,'[1]CITIES FY 2022'!$A$2:$F$481,6,0)</f>
        <v>31390923</v>
      </c>
      <c r="D271" s="5">
        <f t="shared" si="3"/>
        <v>0.18246232043364768</v>
      </c>
    </row>
    <row r="272" spans="1:4">
      <c r="A272" t="s">
        <v>1873</v>
      </c>
      <c r="B272" s="4">
        <f>VLOOKUP($A272,'[1]CITIES FY 2021'!$A$2:$F$483,6,0)</f>
        <v>50465772</v>
      </c>
      <c r="C272" s="4">
        <f>VLOOKUP($A272,'[1]CITIES FY 2022'!$A$2:$F$481,6,0)</f>
        <v>55476312</v>
      </c>
      <c r="D272" s="5">
        <f t="shared" si="3"/>
        <v>9.9285908080431223E-2</v>
      </c>
    </row>
    <row r="273" spans="1:4">
      <c r="A273" t="s">
        <v>2146</v>
      </c>
      <c r="B273" s="4">
        <f>VLOOKUP($A273,'[1]CITIES FY 2021'!$A$2:$F$483,6,0)</f>
        <v>7851283</v>
      </c>
      <c r="C273" s="4">
        <f>VLOOKUP($A273,'[1]CITIES FY 2022'!$A$2:$F$481,6,0)</f>
        <v>9231745</v>
      </c>
      <c r="D273" s="5">
        <f t="shared" si="3"/>
        <v>0.17582629488709042</v>
      </c>
    </row>
    <row r="274" spans="1:4">
      <c r="A274" t="s">
        <v>1872</v>
      </c>
      <c r="B274" s="4">
        <f>VLOOKUP($A274,'[1]CITIES FY 2021'!$A$2:$F$483,6,0)</f>
        <v>102998363</v>
      </c>
      <c r="C274" s="4">
        <f>VLOOKUP($A274,'[1]CITIES FY 2022'!$A$2:$F$481,6,0)</f>
        <v>123503484</v>
      </c>
      <c r="D274" s="5">
        <f t="shared" si="3"/>
        <v>0.19908200871114815</v>
      </c>
    </row>
    <row r="275" spans="1:4">
      <c r="A275" t="s">
        <v>1871</v>
      </c>
      <c r="B275" s="4">
        <f>VLOOKUP($A275,'[1]CITIES FY 2021'!$A$2:$F$483,6,0)</f>
        <v>86921444</v>
      </c>
      <c r="C275" s="4">
        <f>VLOOKUP($A275,'[1]CITIES FY 2022'!$A$2:$F$481,6,0)</f>
        <v>91310886</v>
      </c>
      <c r="D275" s="5">
        <f t="shared" si="3"/>
        <v>5.0498953975039805E-2</v>
      </c>
    </row>
    <row r="276" spans="1:4">
      <c r="A276" t="s">
        <v>1870</v>
      </c>
      <c r="B276" s="4">
        <f>VLOOKUP($A276,'[1]CITIES FY 2021'!$A$2:$F$483,6,0)</f>
        <v>14063948</v>
      </c>
      <c r="C276" s="4">
        <f>VLOOKUP($A276,'[1]CITIES FY 2022'!$A$2:$F$481,6,0)</f>
        <v>15364107</v>
      </c>
      <c r="D276" s="5">
        <f t="shared" si="3"/>
        <v>9.2446232025317501E-2</v>
      </c>
    </row>
    <row r="277" spans="1:4">
      <c r="A277" t="s">
        <v>1869</v>
      </c>
      <c r="B277" s="4">
        <f>VLOOKUP($A277,'[1]CITIES FY 2021'!$A$2:$F$483,6,0)</f>
        <v>99794248</v>
      </c>
      <c r="C277" s="4">
        <f>VLOOKUP($A277,'[1]CITIES FY 2022'!$A$2:$F$481,6,0)</f>
        <v>96598181</v>
      </c>
      <c r="D277" s="5">
        <f t="shared" si="3"/>
        <v>-3.2026565298633243E-2</v>
      </c>
    </row>
    <row r="278" spans="1:4">
      <c r="A278" t="s">
        <v>1868</v>
      </c>
      <c r="B278" s="4">
        <f>VLOOKUP($A278,'[1]CITIES FY 2021'!$A$2:$F$483,6,0)</f>
        <v>222537761</v>
      </c>
      <c r="C278" s="4">
        <f>VLOOKUP($A278,'[1]CITIES FY 2022'!$A$2:$F$481,6,0)</f>
        <v>257473237</v>
      </c>
      <c r="D278" s="5">
        <f t="shared" si="3"/>
        <v>0.15698673269207558</v>
      </c>
    </row>
    <row r="279" spans="1:4">
      <c r="A279" t="s">
        <v>1867</v>
      </c>
      <c r="B279" s="4">
        <f>VLOOKUP($A279,'[1]CITIES FY 2021'!$A$2:$F$483,6,0)</f>
        <v>30884558</v>
      </c>
      <c r="C279" s="4">
        <f>VLOOKUP($A279,'[1]CITIES FY 2022'!$A$2:$F$481,6,0)</f>
        <v>32812264</v>
      </c>
      <c r="D279" s="5">
        <f t="shared" si="3"/>
        <v>6.2416499533520929E-2</v>
      </c>
    </row>
    <row r="280" spans="1:4">
      <c r="A280" t="s">
        <v>1866</v>
      </c>
      <c r="B280" s="4">
        <f>VLOOKUP($A280,'[1]CITIES FY 2021'!$A$2:$F$483,6,0)</f>
        <v>106703839</v>
      </c>
      <c r="C280" s="4">
        <f>VLOOKUP($A280,'[1]CITIES FY 2022'!$A$2:$F$481,6,0)</f>
        <v>131329646</v>
      </c>
      <c r="D280" s="5">
        <f t="shared" si="3"/>
        <v>0.23078651368860309</v>
      </c>
    </row>
    <row r="281" spans="1:4">
      <c r="A281" t="s">
        <v>2147</v>
      </c>
      <c r="B281" s="4">
        <f>VLOOKUP($A281,'[1]CITIES FY 2021'!$A$2:$F$483,6,0)</f>
        <v>24600135</v>
      </c>
      <c r="C281" s="4">
        <f>VLOOKUP($A281,'[1]CITIES FY 2022'!$A$2:$F$481,6,0)</f>
        <v>24954415</v>
      </c>
      <c r="D281" s="5">
        <f t="shared" si="3"/>
        <v>1.4401546983380377E-2</v>
      </c>
    </row>
    <row r="282" spans="1:4">
      <c r="A282" t="s">
        <v>2148</v>
      </c>
      <c r="B282" s="4">
        <f>VLOOKUP($A282,'[1]CITIES FY 2021'!$A$2:$F$483,6,0)</f>
        <v>28983876</v>
      </c>
      <c r="C282" s="4">
        <f>VLOOKUP($A282,'[1]CITIES FY 2022'!$A$2:$F$481,6,0)</f>
        <v>28684797</v>
      </c>
      <c r="D282" s="5">
        <f t="shared" si="3"/>
        <v>-1.0318806221776548E-2</v>
      </c>
    </row>
    <row r="283" spans="1:4">
      <c r="A283" t="s">
        <v>1865</v>
      </c>
      <c r="B283" s="4">
        <f>VLOOKUP($A283,'[1]CITIES FY 2021'!$A$2:$F$483,6,0)</f>
        <v>36170007</v>
      </c>
      <c r="C283" s="4">
        <f>VLOOKUP($A283,'[1]CITIES FY 2022'!$A$2:$F$481,6,0)</f>
        <v>48771337</v>
      </c>
      <c r="D283" s="5">
        <f t="shared" si="3"/>
        <v>0.34839169370357048</v>
      </c>
    </row>
    <row r="284" spans="1:4">
      <c r="A284" t="s">
        <v>2149</v>
      </c>
      <c r="B284" s="4">
        <f>VLOOKUP($A284,'[1]CITIES FY 2021'!$A$2:$F$483,6,0)</f>
        <v>100876428</v>
      </c>
      <c r="C284" s="4">
        <f>VLOOKUP($A284,'[1]CITIES FY 2022'!$A$2:$F$481,6,0)</f>
        <v>110467764</v>
      </c>
      <c r="D284" s="5">
        <f t="shared" si="3"/>
        <v>9.5080051803578924E-2</v>
      </c>
    </row>
    <row r="285" spans="1:4">
      <c r="A285" t="s">
        <v>2150</v>
      </c>
      <c r="B285" s="4">
        <f>VLOOKUP($A285,'[1]CITIES FY 2021'!$A$2:$F$483,6,0)</f>
        <v>14671888</v>
      </c>
      <c r="C285" s="4">
        <f>VLOOKUP($A285,'[1]CITIES FY 2022'!$A$2:$F$481,6,0)</f>
        <v>16981717</v>
      </c>
      <c r="D285" s="5">
        <f t="shared" si="3"/>
        <v>0.15743229501206663</v>
      </c>
    </row>
    <row r="286" spans="1:4">
      <c r="A286" t="s">
        <v>1864</v>
      </c>
      <c r="B286" s="4">
        <f>VLOOKUP($A286,'[1]CITIES FY 2021'!$A$2:$F$483,6,0)</f>
        <v>11157717</v>
      </c>
      <c r="C286" s="4">
        <f>VLOOKUP($A286,'[1]CITIES FY 2022'!$A$2:$F$481,6,0)</f>
        <v>10503290</v>
      </c>
      <c r="D286" s="5">
        <f t="shared" si="3"/>
        <v>-5.8652410703730881E-2</v>
      </c>
    </row>
    <row r="287" spans="1:4">
      <c r="A287" t="s">
        <v>1863</v>
      </c>
      <c r="B287" s="4">
        <f>VLOOKUP($A287,'[1]CITIES FY 2021'!$A$2:$F$483,6,0)</f>
        <v>213161830</v>
      </c>
      <c r="C287" s="4">
        <f>VLOOKUP($A287,'[1]CITIES FY 2022'!$A$2:$F$481,6,0)</f>
        <v>214803553</v>
      </c>
      <c r="D287" s="5">
        <f t="shared" si="3"/>
        <v>7.7017681824180246E-3</v>
      </c>
    </row>
    <row r="288" spans="1:4">
      <c r="A288" t="s">
        <v>2151</v>
      </c>
      <c r="B288" s="4">
        <f>VLOOKUP($A288,'[1]CITIES FY 2021'!$A$2:$F$483,6,0)</f>
        <v>21305725</v>
      </c>
      <c r="C288" s="4">
        <f>VLOOKUP($A288,'[1]CITIES FY 2022'!$A$2:$F$481,6,0)</f>
        <v>26631850</v>
      </c>
      <c r="D288" s="5">
        <f t="shared" si="3"/>
        <v>0.249985625929181</v>
      </c>
    </row>
    <row r="289" spans="1:4">
      <c r="A289" t="s">
        <v>1862</v>
      </c>
      <c r="B289" s="4">
        <f>VLOOKUP($A289,'[1]CITIES FY 2021'!$A$2:$F$483,6,0)</f>
        <v>235133363</v>
      </c>
      <c r="C289" s="4">
        <f>VLOOKUP($A289,'[1]CITIES FY 2022'!$A$2:$F$481,6,0)</f>
        <v>233088463</v>
      </c>
      <c r="D289" s="5">
        <f t="shared" si="3"/>
        <v>-8.6967666940569385E-3</v>
      </c>
    </row>
    <row r="290" spans="1:4">
      <c r="A290" t="s">
        <v>2152</v>
      </c>
      <c r="B290" s="4">
        <f>VLOOKUP($A290,'[1]CITIES FY 2021'!$A$2:$F$483,6,0)</f>
        <v>47764629</v>
      </c>
      <c r="C290" s="4">
        <f>VLOOKUP($A290,'[1]CITIES FY 2022'!$A$2:$F$481,6,0)</f>
        <v>47061622</v>
      </c>
      <c r="D290" s="5">
        <f t="shared" si="3"/>
        <v>-1.471815053771275E-2</v>
      </c>
    </row>
    <row r="291" spans="1:4">
      <c r="A291" t="s">
        <v>1861</v>
      </c>
      <c r="B291" s="4">
        <f>VLOOKUP($A291,'[1]CITIES FY 2021'!$A$2:$F$483,6,0)</f>
        <v>24357182</v>
      </c>
      <c r="C291" s="4">
        <f>VLOOKUP($A291,'[1]CITIES FY 2022'!$A$2:$F$481,6,0)</f>
        <v>26846024</v>
      </c>
      <c r="D291" s="5">
        <f t="shared" si="3"/>
        <v>0.10218103227212409</v>
      </c>
    </row>
    <row r="292" spans="1:4">
      <c r="A292" t="s">
        <v>1860</v>
      </c>
      <c r="B292" s="4">
        <f>VLOOKUP($A292,'[1]CITIES FY 2021'!$A$2:$F$483,6,0)</f>
        <v>148299764</v>
      </c>
      <c r="C292" s="4">
        <f>VLOOKUP($A292,'[1]CITIES FY 2022'!$A$2:$F$481,6,0)</f>
        <v>145054343</v>
      </c>
      <c r="D292" s="5">
        <f t="shared" si="3"/>
        <v>-2.188419531132902E-2</v>
      </c>
    </row>
    <row r="293" spans="1:4">
      <c r="A293" t="s">
        <v>1858</v>
      </c>
      <c r="B293" s="4">
        <f>VLOOKUP($A293,'[1]CITIES FY 2021'!$A$2:$F$483,6,0)</f>
        <v>2581888000</v>
      </c>
      <c r="C293" s="4">
        <f>VLOOKUP($A293,'[1]CITIES FY 2022'!$A$2:$F$481,6,0)</f>
        <v>2893916000</v>
      </c>
      <c r="D293" s="5">
        <f t="shared" si="3"/>
        <v>0.120852647365029</v>
      </c>
    </row>
    <row r="294" spans="1:4">
      <c r="A294" t="s">
        <v>2153</v>
      </c>
      <c r="B294" s="4">
        <f>VLOOKUP($A294,'[1]CITIES FY 2021'!$A$2:$F$483,6,0)</f>
        <v>7481502</v>
      </c>
      <c r="C294" s="4">
        <f>VLOOKUP($A294,'[1]CITIES FY 2022'!$A$2:$F$481,6,0)</f>
        <v>7179915</v>
      </c>
      <c r="D294" s="5">
        <f t="shared" si="3"/>
        <v>-4.0311023107392069E-2</v>
      </c>
    </row>
    <row r="295" spans="1:4">
      <c r="A295" t="s">
        <v>2154</v>
      </c>
      <c r="B295" s="4">
        <f>VLOOKUP($A295,'[1]CITIES FY 2021'!$A$2:$F$483,6,0)</f>
        <v>19023378</v>
      </c>
      <c r="C295" s="4">
        <f>VLOOKUP($A295,'[1]CITIES FY 2022'!$A$2:$F$481,6,0)</f>
        <v>22775300</v>
      </c>
      <c r="D295" s="5">
        <f t="shared" si="3"/>
        <v>0.19722690680908511</v>
      </c>
    </row>
    <row r="296" spans="1:4">
      <c r="A296" t="s">
        <v>2155</v>
      </c>
      <c r="B296" s="4">
        <f>VLOOKUP($A296,'[1]CITIES FY 2021'!$A$2:$F$483,6,0)</f>
        <v>61718303</v>
      </c>
      <c r="C296" s="4">
        <f>VLOOKUP($A296,'[1]CITIES FY 2022'!$A$2:$F$481,6,0)</f>
        <v>68948492</v>
      </c>
      <c r="D296" s="5">
        <f t="shared" si="3"/>
        <v>0.11714821452560029</v>
      </c>
    </row>
    <row r="297" spans="1:4">
      <c r="A297" t="s">
        <v>2156</v>
      </c>
      <c r="B297" s="4">
        <f>VLOOKUP($A297,'[1]CITIES FY 2021'!$A$2:$F$483,6,0)</f>
        <v>19614107</v>
      </c>
      <c r="C297" s="4">
        <f>VLOOKUP($A297,'[1]CITIES FY 2022'!$A$2:$F$481,6,0)</f>
        <v>21241527</v>
      </c>
      <c r="D297" s="5">
        <f t="shared" si="3"/>
        <v>8.2971914041256117E-2</v>
      </c>
    </row>
    <row r="298" spans="1:4">
      <c r="A298" t="s">
        <v>1857</v>
      </c>
      <c r="B298" s="4">
        <f>VLOOKUP($A298,'[1]CITIES FY 2021'!$A$2:$F$483,6,0)</f>
        <v>17563869909</v>
      </c>
      <c r="C298" s="4">
        <f>VLOOKUP($A298,'[1]CITIES FY 2022'!$A$2:$F$481,6,0)</f>
        <v>19280740014</v>
      </c>
      <c r="D298" s="5">
        <f t="shared" si="3"/>
        <v>9.7750103701249175E-2</v>
      </c>
    </row>
    <row r="299" spans="1:4">
      <c r="A299" t="s">
        <v>1856</v>
      </c>
      <c r="B299" s="4">
        <f>VLOOKUP($A299,'[1]CITIES FY 2021'!$A$2:$F$483,6,0)</f>
        <v>74712351</v>
      </c>
      <c r="C299" s="4">
        <f>VLOOKUP($A299,'[1]CITIES FY 2022'!$A$2:$F$481,6,0)</f>
        <v>81996917</v>
      </c>
      <c r="D299" s="5">
        <f t="shared" si="3"/>
        <v>9.7501496104706972E-2</v>
      </c>
    </row>
    <row r="300" spans="1:4">
      <c r="A300" t="s">
        <v>2157</v>
      </c>
      <c r="B300" s="4">
        <f>VLOOKUP($A300,'[1]CITIES FY 2021'!$A$2:$F$483,6,0)</f>
        <v>51370842</v>
      </c>
      <c r="C300" s="4">
        <f>VLOOKUP($A300,'[1]CITIES FY 2022'!$A$2:$F$481,6,0)</f>
        <v>68358558</v>
      </c>
      <c r="D300" s="5">
        <f t="shared" si="3"/>
        <v>0.33068790268222586</v>
      </c>
    </row>
    <row r="301" spans="1:4">
      <c r="A301" t="s">
        <v>2158</v>
      </c>
      <c r="B301" s="4">
        <f>VLOOKUP($A301,'[1]CITIES FY 2021'!$A$2:$F$483,6,0)</f>
        <v>1274549</v>
      </c>
      <c r="C301" s="4">
        <f>VLOOKUP($A301,'[1]CITIES FY 2022'!$A$2:$F$481,6,0)</f>
        <v>1573957</v>
      </c>
      <c r="D301" s="5">
        <f t="shared" si="3"/>
        <v>0.23491289860177991</v>
      </c>
    </row>
    <row r="302" spans="1:4">
      <c r="A302" t="s">
        <v>1855</v>
      </c>
      <c r="B302" s="4">
        <f>VLOOKUP($A302,'[1]CITIES FY 2021'!$A$2:$F$483,6,0)</f>
        <v>85918449</v>
      </c>
      <c r="C302" s="4">
        <f>VLOOKUP($A302,'[1]CITIES FY 2022'!$A$2:$F$481,6,0)</f>
        <v>97013811</v>
      </c>
      <c r="D302" s="5">
        <f t="shared" si="3"/>
        <v>0.12913829484980577</v>
      </c>
    </row>
    <row r="303" spans="1:4">
      <c r="A303" t="s">
        <v>1854</v>
      </c>
      <c r="B303" s="4">
        <f>VLOOKUP($A303,'[1]CITIES FY 2021'!$A$2:$F$483,6,0)</f>
        <v>88286103</v>
      </c>
      <c r="C303" s="4">
        <f>VLOOKUP($A303,'[1]CITIES FY 2022'!$A$2:$F$481,6,0)</f>
        <v>92627657</v>
      </c>
      <c r="D303" s="5">
        <f t="shared" si="3"/>
        <v>4.9175961476066059E-2</v>
      </c>
    </row>
    <row r="304" spans="1:4">
      <c r="A304" t="s">
        <v>1853</v>
      </c>
      <c r="B304" s="4">
        <f>VLOOKUP($A304,'[1]CITIES FY 2021'!$A$2:$F$483,6,0)</f>
        <v>55445348</v>
      </c>
      <c r="C304" s="4">
        <f>VLOOKUP($A304,'[1]CITIES FY 2022'!$A$2:$F$481,6,0)</f>
        <v>59588651</v>
      </c>
      <c r="D304" s="5">
        <f t="shared" si="3"/>
        <v>7.4727694016818141E-2</v>
      </c>
    </row>
    <row r="305" spans="1:4">
      <c r="A305" t="s">
        <v>2159</v>
      </c>
      <c r="B305" s="4">
        <f>VLOOKUP($A305,'[1]CITIES FY 2021'!$A$2:$F$483,6,0)</f>
        <v>44398432</v>
      </c>
      <c r="C305" s="4">
        <f>VLOOKUP($A305,'[1]CITIES FY 2022'!$A$2:$F$481,6,0)</f>
        <v>65694125</v>
      </c>
      <c r="D305" s="5">
        <f t="shared" si="3"/>
        <v>0.47964966420435751</v>
      </c>
    </row>
    <row r="306" spans="1:4">
      <c r="A306" t="s">
        <v>1852</v>
      </c>
      <c r="B306" s="4">
        <f>VLOOKUP($A306,'[1]CITIES FY 2021'!$A$2:$F$483,6,0)</f>
        <v>125678233</v>
      </c>
      <c r="C306" s="4">
        <f>VLOOKUP($A306,'[1]CITIES FY 2022'!$A$2:$F$481,6,0)</f>
        <v>149022046</v>
      </c>
      <c r="D306" s="5">
        <f t="shared" si="3"/>
        <v>0.18574268942816852</v>
      </c>
    </row>
    <row r="307" spans="1:4">
      <c r="A307" t="s">
        <v>2160</v>
      </c>
      <c r="B307" s="4">
        <f>VLOOKUP($A307,'[1]CITIES FY 2021'!$A$2:$F$483,6,0)</f>
        <v>203894115</v>
      </c>
      <c r="C307" s="4">
        <f>VLOOKUP($A307,'[1]CITIES FY 2022'!$A$2:$F$481,6,0)</f>
        <v>191119233</v>
      </c>
      <c r="D307" s="5">
        <f t="shared" si="3"/>
        <v>-6.265449103325027E-2</v>
      </c>
    </row>
    <row r="308" spans="1:4">
      <c r="A308" t="s">
        <v>2161</v>
      </c>
      <c r="B308" s="4">
        <f>VLOOKUP($A308,'[1]CITIES FY 2021'!$A$2:$F$483,6,0)</f>
        <v>997635</v>
      </c>
      <c r="C308" s="4">
        <f>VLOOKUP($A308,'[1]CITIES FY 2022'!$A$2:$F$481,6,0)</f>
        <v>1269769</v>
      </c>
      <c r="D308" s="5">
        <f t="shared" si="3"/>
        <v>0.27277912262500814</v>
      </c>
    </row>
    <row r="309" spans="1:4">
      <c r="A309" t="s">
        <v>1851</v>
      </c>
      <c r="B309" s="4">
        <f>VLOOKUP($A309,'[1]CITIES FY 2021'!$A$2:$F$483,6,0)</f>
        <v>51397903</v>
      </c>
      <c r="C309" s="4">
        <f>VLOOKUP($A309,'[1]CITIES FY 2022'!$A$2:$F$481,6,0)</f>
        <v>72791343</v>
      </c>
      <c r="D309" s="5">
        <f t="shared" si="3"/>
        <v>0.41623176727657546</v>
      </c>
    </row>
    <row r="310" spans="1:4">
      <c r="A310" t="s">
        <v>1850</v>
      </c>
      <c r="B310" s="4">
        <f>VLOOKUP($A310,'[1]CITIES FY 2021'!$A$2:$F$483,6,0)</f>
        <v>59063903</v>
      </c>
      <c r="C310" s="4">
        <f>VLOOKUP($A310,'[1]CITIES FY 2022'!$A$2:$F$481,6,0)</f>
        <v>71272616</v>
      </c>
      <c r="D310" s="5">
        <f t="shared" si="3"/>
        <v>0.20670345811721924</v>
      </c>
    </row>
    <row r="311" spans="1:4">
      <c r="A311" t="s">
        <v>1849</v>
      </c>
      <c r="B311" s="4">
        <f>VLOOKUP($A311,'[1]CITIES FY 2021'!$A$2:$F$483,6,0)</f>
        <v>29704830</v>
      </c>
      <c r="C311" s="4">
        <f>VLOOKUP($A311,'[1]CITIES FY 2022'!$A$2:$F$481,6,0)</f>
        <v>25081212</v>
      </c>
      <c r="D311" s="5">
        <f t="shared" si="3"/>
        <v>-0.15565206062448431</v>
      </c>
    </row>
    <row r="312" spans="1:4">
      <c r="A312" t="s">
        <v>2162</v>
      </c>
      <c r="B312" s="4">
        <f>VLOOKUP($A312,'[1]CITIES FY 2021'!$A$2:$F$483,6,0)</f>
        <v>18843948</v>
      </c>
      <c r="C312" s="4">
        <f>VLOOKUP($A312,'[1]CITIES FY 2022'!$A$2:$F$481,6,0)</f>
        <v>22594918</v>
      </c>
      <c r="D312" s="5">
        <f t="shared" si="3"/>
        <v>0.19905435952168835</v>
      </c>
    </row>
    <row r="313" spans="1:4">
      <c r="A313" t="s">
        <v>1848</v>
      </c>
      <c r="B313" s="4">
        <f>VLOOKUP($A313,'[1]CITIES FY 2021'!$A$2:$F$483,6,0)</f>
        <v>9900151</v>
      </c>
      <c r="C313" s="4">
        <f>VLOOKUP($A313,'[1]CITIES FY 2022'!$A$2:$F$481,6,0)</f>
        <v>23433149</v>
      </c>
      <c r="D313" s="5">
        <f t="shared" si="3"/>
        <v>1.36694864553076</v>
      </c>
    </row>
    <row r="314" spans="1:4">
      <c r="A314" t="s">
        <v>1847</v>
      </c>
      <c r="B314" s="4">
        <f>VLOOKUP($A314,'[1]CITIES FY 2021'!$A$2:$F$483,6,0)</f>
        <v>16301892</v>
      </c>
      <c r="C314" s="4">
        <f>VLOOKUP($A314,'[1]CITIES FY 2022'!$A$2:$F$481,6,0)</f>
        <v>19456660</v>
      </c>
      <c r="D314" s="5">
        <f t="shared" si="3"/>
        <v>0.19352158632875252</v>
      </c>
    </row>
    <row r="315" spans="1:4">
      <c r="A315" t="s">
        <v>1846</v>
      </c>
      <c r="B315" s="4">
        <f>VLOOKUP($A315,'[1]CITIES FY 2021'!$A$2:$F$483,6,0)</f>
        <v>99585638</v>
      </c>
      <c r="C315" s="4">
        <f>VLOOKUP($A315,'[1]CITIES FY 2022'!$A$2:$F$481,6,0)</f>
        <v>123395404</v>
      </c>
      <c r="D315" s="5">
        <f t="shared" ref="D315:D378" si="4">(C315-B315)/B315</f>
        <v>0.23908835127410641</v>
      </c>
    </row>
    <row r="316" spans="1:4">
      <c r="A316" t="s">
        <v>1845</v>
      </c>
      <c r="B316" s="4">
        <f>VLOOKUP($A316,'[1]CITIES FY 2021'!$A$2:$F$483,6,0)</f>
        <v>93012666</v>
      </c>
      <c r="C316" s="4">
        <f>VLOOKUP($A316,'[1]CITIES FY 2022'!$A$2:$F$481,6,0)</f>
        <v>139479062</v>
      </c>
      <c r="D316" s="5">
        <f t="shared" si="4"/>
        <v>0.49957062837011895</v>
      </c>
    </row>
    <row r="317" spans="1:4">
      <c r="A317" t="s">
        <v>1844</v>
      </c>
      <c r="B317" s="4">
        <f>VLOOKUP($A317,'[1]CITIES FY 2021'!$A$2:$F$483,6,0)</f>
        <v>198061952</v>
      </c>
      <c r="C317" s="4">
        <f>VLOOKUP($A317,'[1]CITIES FY 2022'!$A$2:$F$481,6,0)</f>
        <v>196000654</v>
      </c>
      <c r="D317" s="5">
        <f t="shared" si="4"/>
        <v>-1.0407339618666385E-2</v>
      </c>
    </row>
    <row r="318" spans="1:4">
      <c r="A318" t="s">
        <v>2163</v>
      </c>
      <c r="B318" s="4">
        <f>VLOOKUP($A318,'[1]CITIES FY 2021'!$A$2:$F$483,6,0)</f>
        <v>52661506</v>
      </c>
      <c r="C318" s="4">
        <f>VLOOKUP($A318,'[1]CITIES FY 2022'!$A$2:$F$481,6,0)</f>
        <v>58059604</v>
      </c>
      <c r="D318" s="5">
        <f t="shared" si="4"/>
        <v>0.10250557589446835</v>
      </c>
    </row>
    <row r="319" spans="1:4">
      <c r="A319" t="s">
        <v>1843</v>
      </c>
      <c r="B319" s="4">
        <f>VLOOKUP($A319,'[1]CITIES FY 2021'!$A$2:$F$483,6,0)</f>
        <v>65720129</v>
      </c>
      <c r="C319" s="4">
        <f>VLOOKUP($A319,'[1]CITIES FY 2022'!$A$2:$F$481,6,0)</f>
        <v>68577850</v>
      </c>
      <c r="D319" s="5">
        <f t="shared" si="4"/>
        <v>4.3483192189108455E-2</v>
      </c>
    </row>
    <row r="320" spans="1:4">
      <c r="A320" t="s">
        <v>1842</v>
      </c>
      <c r="B320" s="4">
        <f>VLOOKUP($A320,'[1]CITIES FY 2021'!$A$2:$F$483,6,0)</f>
        <v>186509610</v>
      </c>
      <c r="C320" s="4">
        <f>VLOOKUP($A320,'[1]CITIES FY 2022'!$A$2:$F$481,6,0)</f>
        <v>184621280</v>
      </c>
      <c r="D320" s="5">
        <f t="shared" si="4"/>
        <v>-1.0124572133307233E-2</v>
      </c>
    </row>
    <row r="321" spans="1:4">
      <c r="A321" t="s">
        <v>1841</v>
      </c>
      <c r="B321" s="4">
        <f>VLOOKUP($A321,'[1]CITIES FY 2021'!$A$2:$F$483,6,0)</f>
        <v>90256090</v>
      </c>
      <c r="C321" s="4">
        <f>VLOOKUP($A321,'[1]CITIES FY 2022'!$A$2:$F$481,6,0)</f>
        <v>92877678</v>
      </c>
      <c r="D321" s="5">
        <f t="shared" si="4"/>
        <v>2.904610647325848E-2</v>
      </c>
    </row>
    <row r="322" spans="1:4">
      <c r="A322" t="s">
        <v>1840</v>
      </c>
      <c r="B322" s="4">
        <f>VLOOKUP($A322,'[1]CITIES FY 2021'!$A$2:$F$483,6,0)</f>
        <v>553005013</v>
      </c>
      <c r="C322" s="4">
        <f>VLOOKUP($A322,'[1]CITIES FY 2022'!$A$2:$F$481,6,0)</f>
        <v>551545961</v>
      </c>
      <c r="D322" s="5">
        <f t="shared" si="4"/>
        <v>-2.6384064623298452E-3</v>
      </c>
    </row>
    <row r="323" spans="1:4">
      <c r="A323" t="s">
        <v>1839</v>
      </c>
      <c r="B323" s="4">
        <f>VLOOKUP($A323,'[1]CITIES FY 2021'!$A$2:$F$483,6,0)</f>
        <v>96733863</v>
      </c>
      <c r="C323" s="4">
        <f>VLOOKUP($A323,'[1]CITIES FY 2022'!$A$2:$F$481,6,0)</f>
        <v>116135712</v>
      </c>
      <c r="D323" s="5">
        <f t="shared" si="4"/>
        <v>0.20056936008024409</v>
      </c>
    </row>
    <row r="324" spans="1:4">
      <c r="A324" t="s">
        <v>2164</v>
      </c>
      <c r="B324" s="4">
        <f>VLOOKUP($A324,'[1]CITIES FY 2021'!$A$2:$F$483,6,0)</f>
        <v>2204496</v>
      </c>
      <c r="C324" s="4">
        <f>VLOOKUP($A324,'[1]CITIES FY 2022'!$A$2:$F$481,6,0)</f>
        <v>2425839</v>
      </c>
      <c r="D324" s="5">
        <f t="shared" si="4"/>
        <v>0.10040526269950138</v>
      </c>
    </row>
    <row r="325" spans="1:4">
      <c r="A325" t="s">
        <v>1838</v>
      </c>
      <c r="B325" s="4">
        <f>VLOOKUP($A325,'[1]CITIES FY 2021'!$A$2:$F$483,6,0)</f>
        <v>53467323</v>
      </c>
      <c r="C325" s="4">
        <f>VLOOKUP($A325,'[1]CITIES FY 2022'!$A$2:$F$481,6,0)</f>
        <v>69149857</v>
      </c>
      <c r="D325" s="5">
        <f t="shared" si="4"/>
        <v>0.29331062638015371</v>
      </c>
    </row>
    <row r="326" spans="1:4">
      <c r="A326" t="s">
        <v>2165</v>
      </c>
      <c r="B326" s="4">
        <f>VLOOKUP($A326,'[1]CITIES FY 2021'!$A$2:$F$483,6,0)</f>
        <v>4845074</v>
      </c>
      <c r="C326" s="4">
        <f>VLOOKUP($A326,'[1]CITIES FY 2022'!$A$2:$F$481,6,0)</f>
        <v>5176569</v>
      </c>
      <c r="D326" s="5">
        <f t="shared" si="4"/>
        <v>6.8418975644128452E-2</v>
      </c>
    </row>
    <row r="327" spans="1:4">
      <c r="A327" t="s">
        <v>1837</v>
      </c>
      <c r="B327" s="4">
        <f>VLOOKUP($A327,'[1]CITIES FY 2021'!$A$2:$F$483,6,0)</f>
        <v>142069616</v>
      </c>
      <c r="C327" s="4">
        <f>VLOOKUP($A327,'[1]CITIES FY 2022'!$A$2:$F$481,6,0)</f>
        <v>156287103</v>
      </c>
      <c r="D327" s="5">
        <f t="shared" si="4"/>
        <v>0.1000740862141839</v>
      </c>
    </row>
    <row r="328" spans="1:4">
      <c r="A328" t="s">
        <v>1836</v>
      </c>
      <c r="B328" s="4">
        <f>VLOOKUP($A328,'[1]CITIES FY 2021'!$A$2:$F$483,6,0)</f>
        <v>143901391</v>
      </c>
      <c r="C328" s="4">
        <f>VLOOKUP($A328,'[1]CITIES FY 2022'!$A$2:$F$481,6,0)</f>
        <v>194755748</v>
      </c>
      <c r="D328" s="5">
        <f t="shared" si="4"/>
        <v>0.35339725798758959</v>
      </c>
    </row>
    <row r="329" spans="1:4">
      <c r="A329" t="s">
        <v>1835</v>
      </c>
      <c r="B329" s="4">
        <f>VLOOKUP($A329,'[1]CITIES FY 2021'!$A$2:$F$483,6,0)</f>
        <v>103732106</v>
      </c>
      <c r="C329" s="4">
        <f>VLOOKUP($A329,'[1]CITIES FY 2022'!$A$2:$F$481,6,0)</f>
        <v>108212272</v>
      </c>
      <c r="D329" s="5">
        <f t="shared" si="4"/>
        <v>4.3189771930399252E-2</v>
      </c>
    </row>
    <row r="330" spans="1:4">
      <c r="A330" t="s">
        <v>1834</v>
      </c>
      <c r="B330" s="4">
        <f>VLOOKUP($A330,'[1]CITIES FY 2021'!$A$2:$F$483,6,0)</f>
        <v>33065566</v>
      </c>
      <c r="C330" s="4">
        <f>VLOOKUP($A330,'[1]CITIES FY 2022'!$A$2:$F$481,6,0)</f>
        <v>32052241</v>
      </c>
      <c r="D330" s="5">
        <f t="shared" si="4"/>
        <v>-3.0645929363495548E-2</v>
      </c>
    </row>
    <row r="331" spans="1:4">
      <c r="A331" t="s">
        <v>2166</v>
      </c>
      <c r="B331" s="4">
        <f>VLOOKUP($A331,'[1]CITIES FY 2021'!$A$2:$F$483,6,0)</f>
        <v>18664012</v>
      </c>
      <c r="C331" s="4">
        <f>VLOOKUP($A331,'[1]CITIES FY 2022'!$A$2:$F$481,6,0)</f>
        <v>21345362</v>
      </c>
      <c r="D331" s="5">
        <f t="shared" si="4"/>
        <v>0.1436641810988977</v>
      </c>
    </row>
    <row r="332" spans="1:4">
      <c r="A332" t="s">
        <v>1833</v>
      </c>
      <c r="B332" s="4">
        <f>VLOOKUP($A332,'[1]CITIES FY 2021'!$A$2:$F$483,6,0)</f>
        <v>239495785</v>
      </c>
      <c r="C332" s="4">
        <f>VLOOKUP($A332,'[1]CITIES FY 2022'!$A$2:$F$481,6,0)</f>
        <v>295925735</v>
      </c>
      <c r="D332" s="5">
        <f t="shared" si="4"/>
        <v>0.23561980433183824</v>
      </c>
    </row>
    <row r="333" spans="1:4">
      <c r="A333" t="s">
        <v>1832</v>
      </c>
      <c r="B333" s="4">
        <f>VLOOKUP($A333,'[1]CITIES FY 2021'!$A$2:$F$483,6,0)</f>
        <v>113620439</v>
      </c>
      <c r="C333" s="4">
        <f>VLOOKUP($A333,'[1]CITIES FY 2022'!$A$2:$F$481,6,0)</f>
        <v>118001078</v>
      </c>
      <c r="D333" s="5">
        <f t="shared" si="4"/>
        <v>3.8555026177992502E-2</v>
      </c>
    </row>
    <row r="334" spans="1:4">
      <c r="A334" t="s">
        <v>1831</v>
      </c>
      <c r="B334" s="4">
        <f>VLOOKUP($A334,'[1]CITIES FY 2021'!$A$2:$F$483,6,0)</f>
        <v>41548830</v>
      </c>
      <c r="C334" s="4">
        <f>VLOOKUP($A334,'[1]CITIES FY 2022'!$A$2:$F$481,6,0)</f>
        <v>48510962</v>
      </c>
      <c r="D334" s="5">
        <f t="shared" si="4"/>
        <v>0.16756505538182423</v>
      </c>
    </row>
    <row r="335" spans="1:4">
      <c r="A335" t="s">
        <v>1829</v>
      </c>
      <c r="B335" s="4">
        <f>VLOOKUP($A335,'[1]CITIES FY 2021'!$A$2:$F$483,6,0)</f>
        <v>373855966</v>
      </c>
      <c r="C335" s="4">
        <f>VLOOKUP($A335,'[1]CITIES FY 2022'!$A$2:$F$481,6,0)</f>
        <v>457001226</v>
      </c>
      <c r="D335" s="5">
        <f t="shared" si="4"/>
        <v>0.22239917926038927</v>
      </c>
    </row>
    <row r="336" spans="1:4">
      <c r="A336" t="s">
        <v>2167</v>
      </c>
      <c r="B336" s="4">
        <f>VLOOKUP($A336,'[1]CITIES FY 2021'!$A$2:$F$483,6,0)</f>
        <v>9187080</v>
      </c>
      <c r="C336" s="4">
        <f>VLOOKUP($A336,'[1]CITIES FY 2022'!$A$2:$F$481,6,0)</f>
        <v>12105962</v>
      </c>
      <c r="D336" s="5">
        <f t="shared" si="4"/>
        <v>0.31771596633533178</v>
      </c>
    </row>
    <row r="337" spans="1:4">
      <c r="A337" t="s">
        <v>1828</v>
      </c>
      <c r="B337" s="4">
        <f>VLOOKUP($A337,'[1]CITIES FY 2021'!$A$2:$F$483,6,0)</f>
        <v>133824985</v>
      </c>
      <c r="C337" s="4">
        <f>VLOOKUP($A337,'[1]CITIES FY 2022'!$A$2:$F$481,6,0)</f>
        <v>151906421</v>
      </c>
      <c r="D337" s="5">
        <f t="shared" si="4"/>
        <v>0.13511255764385102</v>
      </c>
    </row>
    <row r="338" spans="1:4">
      <c r="A338" t="s">
        <v>1827</v>
      </c>
      <c r="B338" s="4">
        <f>VLOOKUP($A338,'[1]CITIES FY 2021'!$A$2:$F$483,6,0)</f>
        <v>220454893</v>
      </c>
      <c r="C338" s="4">
        <f>VLOOKUP($A338,'[1]CITIES FY 2022'!$A$2:$F$481,6,0)</f>
        <v>250232882</v>
      </c>
      <c r="D338" s="5">
        <f t="shared" si="4"/>
        <v>0.13507520107526033</v>
      </c>
    </row>
    <row r="339" spans="1:4">
      <c r="A339" t="s">
        <v>1826</v>
      </c>
      <c r="B339" s="4">
        <f>VLOOKUP($A339,'[1]CITIES FY 2021'!$A$2:$F$483,6,0)</f>
        <v>118049433</v>
      </c>
      <c r="C339" s="4">
        <f>VLOOKUP($A339,'[1]CITIES FY 2022'!$A$2:$F$481,6,0)</f>
        <v>122652723</v>
      </c>
      <c r="D339" s="5">
        <f t="shared" si="4"/>
        <v>3.8994596441644915E-2</v>
      </c>
    </row>
    <row r="340" spans="1:4">
      <c r="A340" t="s">
        <v>2168</v>
      </c>
      <c r="B340" s="4">
        <f>VLOOKUP($A340,'[1]CITIES FY 2021'!$A$2:$F$483,6,0)</f>
        <v>37814431</v>
      </c>
      <c r="C340" s="4">
        <f>VLOOKUP($A340,'[1]CITIES FY 2022'!$A$2:$F$481,6,0)</f>
        <v>47856801</v>
      </c>
      <c r="D340" s="5">
        <f t="shared" si="4"/>
        <v>0.26556977678706839</v>
      </c>
    </row>
    <row r="341" spans="1:4">
      <c r="A341" t="s">
        <v>2169</v>
      </c>
      <c r="B341" s="4">
        <f>VLOOKUP($A341,'[1]CITIES FY 2021'!$A$2:$F$483,6,0)</f>
        <v>9720197</v>
      </c>
      <c r="C341" s="4">
        <f>VLOOKUP($A341,'[1]CITIES FY 2022'!$A$2:$F$481,6,0)</f>
        <v>9974929</v>
      </c>
      <c r="D341" s="5">
        <f t="shared" si="4"/>
        <v>2.6206464745519048E-2</v>
      </c>
    </row>
    <row r="342" spans="1:4">
      <c r="A342" t="s">
        <v>1824</v>
      </c>
      <c r="B342" s="4">
        <f>VLOOKUP($A342,'[1]CITIES FY 2021'!$A$2:$F$483,6,0)</f>
        <v>98134234</v>
      </c>
      <c r="C342" s="4">
        <f>VLOOKUP($A342,'[1]CITIES FY 2022'!$A$2:$F$481,6,0)</f>
        <v>98120286</v>
      </c>
      <c r="D342" s="5">
        <f t="shared" si="4"/>
        <v>-1.4213184768935985E-4</v>
      </c>
    </row>
    <row r="343" spans="1:4">
      <c r="A343" t="s">
        <v>1823</v>
      </c>
      <c r="B343" s="4">
        <f>VLOOKUP($A343,'[1]CITIES FY 2021'!$A$2:$F$483,6,0)</f>
        <v>14529882</v>
      </c>
      <c r="C343" s="4">
        <f>VLOOKUP($A343,'[1]CITIES FY 2022'!$A$2:$F$481,6,0)</f>
        <v>16231411</v>
      </c>
      <c r="D343" s="5">
        <f t="shared" si="4"/>
        <v>0.11710549335500453</v>
      </c>
    </row>
    <row r="344" spans="1:4">
      <c r="A344" t="s">
        <v>1822</v>
      </c>
      <c r="B344" s="4">
        <f>VLOOKUP($A344,'[1]CITIES FY 2021'!$A$2:$F$483,6,0)</f>
        <v>347932820</v>
      </c>
      <c r="C344" s="4">
        <f>VLOOKUP($A344,'[1]CITIES FY 2022'!$A$2:$F$481,6,0)</f>
        <v>370703370</v>
      </c>
      <c r="D344" s="5">
        <f t="shared" si="4"/>
        <v>6.5445248884540411E-2</v>
      </c>
    </row>
    <row r="345" spans="1:4">
      <c r="A345" t="s">
        <v>1821</v>
      </c>
      <c r="B345" s="4">
        <f>VLOOKUP($A345,'[1]CITIES FY 2021'!$A$2:$F$483,6,0)</f>
        <v>58327403</v>
      </c>
      <c r="C345" s="4">
        <f>VLOOKUP($A345,'[1]CITIES FY 2022'!$A$2:$F$481,6,0)</f>
        <v>75636293</v>
      </c>
      <c r="D345" s="5">
        <f t="shared" si="4"/>
        <v>0.29675399743067593</v>
      </c>
    </row>
    <row r="346" spans="1:4">
      <c r="A346" t="s">
        <v>1820</v>
      </c>
      <c r="B346" s="4">
        <f>VLOOKUP($A346,'[1]CITIES FY 2021'!$A$2:$F$483,6,0)</f>
        <v>139006953</v>
      </c>
      <c r="C346" s="4">
        <f>VLOOKUP($A346,'[1]CITIES FY 2022'!$A$2:$F$481,6,0)</f>
        <v>157428528</v>
      </c>
      <c r="D346" s="5">
        <f t="shared" si="4"/>
        <v>0.1325226875521831</v>
      </c>
    </row>
    <row r="347" spans="1:4">
      <c r="A347" t="s">
        <v>2170</v>
      </c>
      <c r="B347" s="4">
        <f>VLOOKUP($A347,'[1]CITIES FY 2021'!$A$2:$F$483,6,0)</f>
        <v>55274249</v>
      </c>
      <c r="C347" s="4" t="e">
        <f>VLOOKUP($A347,'[1]CITIES FY 2022'!$A$2:$F$481,6,0)</f>
        <v>#N/A</v>
      </c>
      <c r="D347" s="5" t="e">
        <f t="shared" si="4"/>
        <v>#N/A</v>
      </c>
    </row>
    <row r="348" spans="1:4">
      <c r="A348" t="s">
        <v>1819</v>
      </c>
      <c r="B348" s="4">
        <f>VLOOKUP($A348,'[1]CITIES FY 2021'!$A$2:$F$483,6,0)</f>
        <v>41025924</v>
      </c>
      <c r="C348" s="4">
        <f>VLOOKUP($A348,'[1]CITIES FY 2022'!$A$2:$F$481,6,0)</f>
        <v>42125314</v>
      </c>
      <c r="D348" s="5">
        <f t="shared" si="4"/>
        <v>2.6797446414613357E-2</v>
      </c>
    </row>
    <row r="349" spans="1:4">
      <c r="A349" t="s">
        <v>1818</v>
      </c>
      <c r="B349" s="4">
        <f>VLOOKUP($A349,'[1]CITIES FY 2021'!$A$2:$F$483,6,0)</f>
        <v>1981689000</v>
      </c>
      <c r="C349" s="4">
        <f>VLOOKUP($A349,'[1]CITIES FY 2022'!$A$2:$F$481,6,0)</f>
        <v>2142547502</v>
      </c>
      <c r="D349" s="5">
        <f t="shared" si="4"/>
        <v>8.1172425138354196E-2</v>
      </c>
    </row>
    <row r="350" spans="1:4">
      <c r="A350" t="s">
        <v>2171</v>
      </c>
      <c r="B350" s="4">
        <f>VLOOKUP($A350,'[1]CITIES FY 2021'!$A$2:$F$483,6,0)</f>
        <v>52006765</v>
      </c>
      <c r="C350" s="4">
        <f>VLOOKUP($A350,'[1]CITIES FY 2022'!$A$2:$F$481,6,0)</f>
        <v>49072841</v>
      </c>
      <c r="D350" s="5">
        <f t="shared" si="4"/>
        <v>-5.6414276104272201E-2</v>
      </c>
    </row>
    <row r="351" spans="1:4">
      <c r="A351" t="s">
        <v>1816</v>
      </c>
      <c r="B351" s="4">
        <f>VLOOKUP($A351,'[1]CITIES FY 2021'!$A$2:$F$483,6,0)</f>
        <v>482751843</v>
      </c>
      <c r="C351" s="4">
        <f>VLOOKUP($A351,'[1]CITIES FY 2022'!$A$2:$F$481,6,0)</f>
        <v>516702867</v>
      </c>
      <c r="D351" s="5">
        <f t="shared" si="4"/>
        <v>7.0328108514336629E-2</v>
      </c>
    </row>
    <row r="352" spans="1:4">
      <c r="A352" t="s">
        <v>2172</v>
      </c>
      <c r="B352" s="4">
        <f>VLOOKUP($A352,'[1]CITIES FY 2021'!$A$2:$F$483,6,0)</f>
        <v>16604527</v>
      </c>
      <c r="C352" s="4">
        <f>VLOOKUP($A352,'[1]CITIES FY 2022'!$A$2:$F$481,6,0)</f>
        <v>19451843</v>
      </c>
      <c r="D352" s="5">
        <f t="shared" si="4"/>
        <v>0.17147829625017322</v>
      </c>
    </row>
    <row r="353" spans="1:4">
      <c r="A353" t="s">
        <v>1815</v>
      </c>
      <c r="B353" s="4">
        <f>VLOOKUP($A353,'[1]CITIES FY 2021'!$A$2:$F$483,6,0)</f>
        <v>657131983</v>
      </c>
      <c r="C353" s="4">
        <f>VLOOKUP($A353,'[1]CITIES FY 2022'!$A$2:$F$481,6,0)</f>
        <v>720511972</v>
      </c>
      <c r="D353" s="5">
        <f t="shared" si="4"/>
        <v>9.6449405354844822E-2</v>
      </c>
    </row>
    <row r="354" spans="1:4">
      <c r="A354" t="s">
        <v>1814</v>
      </c>
      <c r="B354" s="4">
        <f>VLOOKUP($A354,'[1]CITIES FY 2021'!$A$2:$F$483,6,0)</f>
        <v>227082158</v>
      </c>
      <c r="C354" s="4">
        <f>VLOOKUP($A354,'[1]CITIES FY 2022'!$A$2:$F$481,6,0)</f>
        <v>245884587</v>
      </c>
      <c r="D354" s="5">
        <f t="shared" si="4"/>
        <v>8.2800115894618193E-2</v>
      </c>
    </row>
    <row r="355" spans="1:4">
      <c r="A355" t="s">
        <v>2173</v>
      </c>
      <c r="B355" s="4">
        <f>VLOOKUP($A355,'[1]CITIES FY 2021'!$A$2:$F$483,6,0)</f>
        <v>10217947</v>
      </c>
      <c r="C355" s="4">
        <f>VLOOKUP($A355,'[1]CITIES FY 2022'!$A$2:$F$481,6,0)</f>
        <v>12192160</v>
      </c>
      <c r="D355" s="5">
        <f t="shared" si="4"/>
        <v>0.19321033863260398</v>
      </c>
    </row>
    <row r="356" spans="1:4">
      <c r="A356" t="s">
        <v>1813</v>
      </c>
      <c r="B356" s="4">
        <f>VLOOKUP($A356,'[1]CITIES FY 2021'!$A$2:$F$483,6,0)</f>
        <v>25595923</v>
      </c>
      <c r="C356" s="4">
        <f>VLOOKUP($A356,'[1]CITIES FY 2022'!$A$2:$F$481,6,0)</f>
        <v>31711321</v>
      </c>
      <c r="D356" s="5">
        <f t="shared" si="4"/>
        <v>0.23892078437648059</v>
      </c>
    </row>
    <row r="357" spans="1:4">
      <c r="A357" t="s">
        <v>2174</v>
      </c>
      <c r="B357" s="4">
        <f>VLOOKUP($A357,'[1]CITIES FY 2021'!$A$2:$F$483,6,0)</f>
        <v>13028005</v>
      </c>
      <c r="C357" s="4">
        <f>VLOOKUP($A357,'[1]CITIES FY 2022'!$A$2:$F$481,6,0)</f>
        <v>12851238</v>
      </c>
      <c r="D357" s="5">
        <f t="shared" si="4"/>
        <v>-1.3568232434666705E-2</v>
      </c>
    </row>
    <row r="358" spans="1:4">
      <c r="A358" t="s">
        <v>1812</v>
      </c>
      <c r="B358" s="4">
        <f>VLOOKUP($A358,'[1]CITIES FY 2021'!$A$2:$F$483,6,0)</f>
        <v>45986485</v>
      </c>
      <c r="C358" s="4">
        <f>VLOOKUP($A358,'[1]CITIES FY 2022'!$A$2:$F$481,6,0)</f>
        <v>42341436</v>
      </c>
      <c r="D358" s="5">
        <f t="shared" si="4"/>
        <v>-7.9263483608281865E-2</v>
      </c>
    </row>
    <row r="359" spans="1:4">
      <c r="A359" t="s">
        <v>1810</v>
      </c>
      <c r="B359" s="4">
        <f>VLOOKUP($A359,'[1]CITIES FY 2021'!$A$2:$F$483,6,0)</f>
        <v>479188116</v>
      </c>
      <c r="C359" s="4">
        <f>VLOOKUP($A359,'[1]CITIES FY 2022'!$A$2:$F$481,6,0)</f>
        <v>521491323</v>
      </c>
      <c r="D359" s="5">
        <f t="shared" si="4"/>
        <v>8.8281001943712648E-2</v>
      </c>
    </row>
    <row r="360" spans="1:4">
      <c r="A360" t="s">
        <v>1809</v>
      </c>
      <c r="B360" s="4">
        <f>VLOOKUP($A360,'[1]CITIES FY 2021'!$A$2:$F$483,6,0)</f>
        <v>37015950</v>
      </c>
      <c r="C360" s="4">
        <f>VLOOKUP($A360,'[1]CITIES FY 2022'!$A$2:$F$481,6,0)</f>
        <v>41115832</v>
      </c>
      <c r="D360" s="5">
        <f t="shared" si="4"/>
        <v>0.11075987513490806</v>
      </c>
    </row>
    <row r="361" spans="1:4">
      <c r="A361" t="s">
        <v>1808</v>
      </c>
      <c r="B361" s="4">
        <f>VLOOKUP($A361,'[1]CITIES FY 2021'!$A$2:$F$483,6,0)</f>
        <v>61802468</v>
      </c>
      <c r="C361" s="4">
        <f>VLOOKUP($A361,'[1]CITIES FY 2022'!$A$2:$F$481,6,0)</f>
        <v>74154590</v>
      </c>
      <c r="D361" s="5">
        <f t="shared" si="4"/>
        <v>0.19986454262635595</v>
      </c>
    </row>
    <row r="362" spans="1:4">
      <c r="A362" t="s">
        <v>1807</v>
      </c>
      <c r="B362" s="4">
        <f>VLOOKUP($A362,'[1]CITIES FY 2021'!$A$2:$F$483,6,0)</f>
        <v>118912933</v>
      </c>
      <c r="C362" s="4">
        <f>VLOOKUP($A362,'[1]CITIES FY 2022'!$A$2:$F$481,6,0)</f>
        <v>136627080</v>
      </c>
      <c r="D362" s="5">
        <f t="shared" si="4"/>
        <v>0.14896737094189746</v>
      </c>
    </row>
    <row r="363" spans="1:4">
      <c r="A363" t="s">
        <v>1806</v>
      </c>
      <c r="B363" s="4">
        <f>VLOOKUP($A363,'[1]CITIES FY 2021'!$A$2:$F$483,6,0)</f>
        <v>278424614</v>
      </c>
      <c r="C363" s="4">
        <f>VLOOKUP($A363,'[1]CITIES FY 2022'!$A$2:$F$481,6,0)</f>
        <v>356680908</v>
      </c>
      <c r="D363" s="5">
        <f t="shared" si="4"/>
        <v>0.28106816015914454</v>
      </c>
    </row>
    <row r="364" spans="1:4">
      <c r="A364" t="s">
        <v>1805</v>
      </c>
      <c r="B364" s="4">
        <f>VLOOKUP($A364,'[1]CITIES FY 2021'!$A$2:$F$483,6,0)</f>
        <v>159619042</v>
      </c>
      <c r="C364" s="4">
        <f>VLOOKUP($A364,'[1]CITIES FY 2022'!$A$2:$F$481,6,0)</f>
        <v>179582000</v>
      </c>
      <c r="D364" s="5">
        <f t="shared" si="4"/>
        <v>0.1250662687224999</v>
      </c>
    </row>
    <row r="365" spans="1:4">
      <c r="A365" t="s">
        <v>1804</v>
      </c>
      <c r="B365" s="4">
        <f>VLOOKUP($A365,'[1]CITIES FY 2021'!$A$2:$F$483,6,0)</f>
        <v>664162959</v>
      </c>
      <c r="C365" s="4">
        <f>VLOOKUP($A365,'[1]CITIES FY 2022'!$A$2:$F$481,6,0)</f>
        <v>658551528</v>
      </c>
      <c r="D365" s="5">
        <f t="shared" si="4"/>
        <v>-8.4488767763394642E-3</v>
      </c>
    </row>
    <row r="366" spans="1:4">
      <c r="A366" t="s">
        <v>2175</v>
      </c>
      <c r="B366" s="4">
        <f>VLOOKUP($A366,'[1]CITIES FY 2021'!$A$2:$F$483,6,0)</f>
        <v>24263277</v>
      </c>
      <c r="C366" s="4">
        <f>VLOOKUP($A366,'[1]CITIES FY 2022'!$A$2:$F$481,6,0)</f>
        <v>25770532</v>
      </c>
      <c r="D366" s="5">
        <f t="shared" si="4"/>
        <v>6.2120833884062733E-2</v>
      </c>
    </row>
    <row r="367" spans="1:4">
      <c r="A367" t="s">
        <v>2176</v>
      </c>
      <c r="B367" s="4">
        <f>VLOOKUP($A367,'[1]CITIES FY 2021'!$A$2:$F$483,6,0)</f>
        <v>29012999</v>
      </c>
      <c r="C367" s="4">
        <f>VLOOKUP($A367,'[1]CITIES FY 2022'!$A$2:$F$481,6,0)</f>
        <v>21648834</v>
      </c>
      <c r="D367" s="5">
        <f t="shared" si="4"/>
        <v>-0.25382295018863787</v>
      </c>
    </row>
    <row r="368" spans="1:4">
      <c r="A368" t="s">
        <v>1803</v>
      </c>
      <c r="B368" s="4">
        <f>VLOOKUP($A368,'[1]CITIES FY 2021'!$A$2:$F$483,6,0)</f>
        <v>56170987</v>
      </c>
      <c r="C368" s="4">
        <f>VLOOKUP($A368,'[1]CITIES FY 2022'!$A$2:$F$481,6,0)</f>
        <v>67773969</v>
      </c>
      <c r="D368" s="5">
        <f t="shared" si="4"/>
        <v>0.20656539291360501</v>
      </c>
    </row>
    <row r="369" spans="1:4">
      <c r="A369" t="s">
        <v>2177</v>
      </c>
      <c r="B369" s="4">
        <f>VLOOKUP($A369,'[1]CITIES FY 2021'!$A$2:$F$483,6,0)</f>
        <v>16017983</v>
      </c>
      <c r="C369" s="4">
        <f>VLOOKUP($A369,'[1]CITIES FY 2022'!$A$2:$F$481,6,0)</f>
        <v>16826647</v>
      </c>
      <c r="D369" s="5">
        <f t="shared" si="4"/>
        <v>5.0484758286982824E-2</v>
      </c>
    </row>
    <row r="370" spans="1:4">
      <c r="A370" t="s">
        <v>1802</v>
      </c>
      <c r="B370" s="4">
        <f>VLOOKUP($A370,'[1]CITIES FY 2021'!$A$2:$F$483,6,0)</f>
        <v>780261456</v>
      </c>
      <c r="C370" s="4">
        <f>VLOOKUP($A370,'[1]CITIES FY 2022'!$A$2:$F$481,6,0)</f>
        <v>818555364</v>
      </c>
      <c r="D370" s="5">
        <f t="shared" si="4"/>
        <v>4.9078302799055604E-2</v>
      </c>
    </row>
    <row r="371" spans="1:4">
      <c r="A371" t="s">
        <v>1801</v>
      </c>
      <c r="B371" s="4">
        <f>VLOOKUP($A371,'[1]CITIES FY 2021'!$A$2:$F$483,6,0)</f>
        <v>50416599</v>
      </c>
      <c r="C371" s="4">
        <f>VLOOKUP($A371,'[1]CITIES FY 2022'!$A$2:$F$481,6,0)</f>
        <v>55225986</v>
      </c>
      <c r="D371" s="5">
        <f t="shared" si="4"/>
        <v>9.5392928031500096E-2</v>
      </c>
    </row>
    <row r="372" spans="1:4">
      <c r="A372" t="s">
        <v>2178</v>
      </c>
      <c r="B372" s="4">
        <f>VLOOKUP($A372,'[1]CITIES FY 2021'!$A$2:$F$483,6,0)</f>
        <v>129583872</v>
      </c>
      <c r="C372" s="4">
        <f>VLOOKUP($A372,'[1]CITIES FY 2022'!$A$2:$F$481,6,0)</f>
        <v>124156108</v>
      </c>
      <c r="D372" s="5">
        <f t="shared" si="4"/>
        <v>-4.1886107555113031E-2</v>
      </c>
    </row>
    <row r="373" spans="1:4">
      <c r="A373" t="s">
        <v>1800</v>
      </c>
      <c r="B373" s="4">
        <f>VLOOKUP($A373,'[1]CITIES FY 2021'!$A$2:$F$483,6,0)</f>
        <v>136897959</v>
      </c>
      <c r="C373" s="4">
        <f>VLOOKUP($A373,'[1]CITIES FY 2022'!$A$2:$F$481,6,0)</f>
        <v>156536747</v>
      </c>
      <c r="D373" s="5">
        <f t="shared" si="4"/>
        <v>0.14345566685913849</v>
      </c>
    </row>
    <row r="374" spans="1:4">
      <c r="A374" t="s">
        <v>1799</v>
      </c>
      <c r="B374" s="4">
        <f>VLOOKUP($A374,'[1]CITIES FY 2021'!$A$2:$F$483,6,0)</f>
        <v>94599651</v>
      </c>
      <c r="C374" s="4">
        <f>VLOOKUP($A374,'[1]CITIES FY 2022'!$A$2:$F$481,6,0)</f>
        <v>117030143</v>
      </c>
      <c r="D374" s="5">
        <f t="shared" si="4"/>
        <v>0.23710966967520841</v>
      </c>
    </row>
    <row r="375" spans="1:4">
      <c r="A375" t="s">
        <v>2179</v>
      </c>
      <c r="B375" s="4">
        <f>VLOOKUP($A375,'[1]CITIES FY 2021'!$A$2:$F$483,6,0)</f>
        <v>41165950</v>
      </c>
      <c r="C375" s="4">
        <f>VLOOKUP($A375,'[1]CITIES FY 2022'!$A$2:$F$481,6,0)</f>
        <v>42488047</v>
      </c>
      <c r="D375" s="5">
        <f t="shared" si="4"/>
        <v>3.2116275708443505E-2</v>
      </c>
    </row>
    <row r="376" spans="1:4">
      <c r="A376" t="s">
        <v>1798</v>
      </c>
      <c r="B376" s="4">
        <f>VLOOKUP($A376,'[1]CITIES FY 2021'!$A$2:$F$483,6,0)</f>
        <v>34653135</v>
      </c>
      <c r="C376" s="4">
        <f>VLOOKUP($A376,'[1]CITIES FY 2022'!$A$2:$F$481,6,0)</f>
        <v>34407664</v>
      </c>
      <c r="D376" s="5">
        <f t="shared" si="4"/>
        <v>-7.0836592417973148E-3</v>
      </c>
    </row>
    <row r="377" spans="1:4">
      <c r="A377" t="s">
        <v>1797</v>
      </c>
      <c r="B377" s="4">
        <f>VLOOKUP($A377,'[1]CITIES FY 2021'!$A$2:$F$483,6,0)</f>
        <v>55240864</v>
      </c>
      <c r="C377" s="4">
        <f>VLOOKUP($A377,'[1]CITIES FY 2022'!$A$2:$F$481,6,0)</f>
        <v>60660193</v>
      </c>
      <c r="D377" s="5">
        <f t="shared" si="4"/>
        <v>9.8103624881754198E-2</v>
      </c>
    </row>
    <row r="378" spans="1:4">
      <c r="A378" t="s">
        <v>1796</v>
      </c>
      <c r="B378" s="4">
        <f>VLOOKUP($A378,'[1]CITIES FY 2021'!$A$2:$F$483,6,0)</f>
        <v>165846838</v>
      </c>
      <c r="C378" s="4">
        <f>VLOOKUP($A378,'[1]CITIES FY 2022'!$A$2:$F$481,6,0)</f>
        <v>152985256</v>
      </c>
      <c r="D378" s="5">
        <f t="shared" si="4"/>
        <v>-7.7550963015646998E-2</v>
      </c>
    </row>
    <row r="379" spans="1:4">
      <c r="A379" t="s">
        <v>2180</v>
      </c>
      <c r="B379" s="4">
        <f>VLOOKUP($A379,'[1]CITIES FY 2021'!$A$2:$F$483,6,0)</f>
        <v>66307418</v>
      </c>
      <c r="C379" s="4">
        <f>VLOOKUP($A379,'[1]CITIES FY 2022'!$A$2:$F$481,6,0)</f>
        <v>64177686</v>
      </c>
      <c r="D379" s="5">
        <f t="shared" ref="D379:D442" si="5">(C379-B379)/B379</f>
        <v>-3.2119060947298536E-2</v>
      </c>
    </row>
    <row r="380" spans="1:4">
      <c r="A380" t="s">
        <v>1795</v>
      </c>
      <c r="B380" s="4">
        <f>VLOOKUP($A380,'[1]CITIES FY 2021'!$A$2:$F$483,6,0)</f>
        <v>32376696</v>
      </c>
      <c r="C380" s="4">
        <f>VLOOKUP($A380,'[1]CITIES FY 2022'!$A$2:$F$481,6,0)</f>
        <v>30701552</v>
      </c>
      <c r="D380" s="5">
        <f t="shared" si="5"/>
        <v>-5.1739189199540313E-2</v>
      </c>
    </row>
    <row r="381" spans="1:4">
      <c r="A381" t="s">
        <v>1794</v>
      </c>
      <c r="B381" s="4">
        <f>VLOOKUP($A381,'[1]CITIES FY 2021'!$A$2:$F$483,6,0)</f>
        <v>40536433</v>
      </c>
      <c r="C381" s="4">
        <f>VLOOKUP($A381,'[1]CITIES FY 2022'!$A$2:$F$481,6,0)</f>
        <v>41829431</v>
      </c>
      <c r="D381" s="5">
        <f t="shared" si="5"/>
        <v>3.1897182467929532E-2</v>
      </c>
    </row>
    <row r="382" spans="1:4">
      <c r="A382" t="s">
        <v>1793</v>
      </c>
      <c r="B382" s="4">
        <f>VLOOKUP($A382,'[1]CITIES FY 2021'!$A$2:$F$483,6,0)</f>
        <v>214977401</v>
      </c>
      <c r="C382" s="4">
        <f>VLOOKUP($A382,'[1]CITIES FY 2022'!$A$2:$F$481,6,0)</f>
        <v>204245587</v>
      </c>
      <c r="D382" s="5">
        <f t="shared" si="5"/>
        <v>-4.9920661195452819E-2</v>
      </c>
    </row>
    <row r="383" spans="1:4">
      <c r="A383" t="s">
        <v>2181</v>
      </c>
      <c r="B383" s="4">
        <f>VLOOKUP($A383,'[1]CITIES FY 2021'!$A$2:$F$483,6,0)</f>
        <v>2781942</v>
      </c>
      <c r="C383" s="4">
        <f>VLOOKUP($A383,'[1]CITIES FY 2022'!$A$2:$F$481,6,0)</f>
        <v>2173062</v>
      </c>
      <c r="D383" s="5">
        <f t="shared" si="5"/>
        <v>-0.21886868957009167</v>
      </c>
    </row>
    <row r="384" spans="1:4">
      <c r="A384" t="s">
        <v>2182</v>
      </c>
      <c r="B384" s="4">
        <f>VLOOKUP($A384,'[1]CITIES FY 2021'!$A$2:$F$483,6,0)</f>
        <v>1011386</v>
      </c>
      <c r="C384" s="4">
        <f>VLOOKUP($A384,'[1]CITIES FY 2022'!$A$2:$F$481,6,0)</f>
        <v>2293678</v>
      </c>
      <c r="D384" s="5">
        <f t="shared" si="5"/>
        <v>1.267856189427182</v>
      </c>
    </row>
    <row r="385" spans="1:4">
      <c r="A385" t="s">
        <v>1792</v>
      </c>
      <c r="B385" s="4">
        <f>VLOOKUP($A385,'[1]CITIES FY 2021'!$A$2:$F$483,6,0)</f>
        <v>290696190</v>
      </c>
      <c r="C385" s="4">
        <f>VLOOKUP($A385,'[1]CITIES FY 2022'!$A$2:$F$481,6,0)</f>
        <v>349136347</v>
      </c>
      <c r="D385" s="5">
        <f t="shared" si="5"/>
        <v>0.20103516664597496</v>
      </c>
    </row>
    <row r="386" spans="1:4">
      <c r="A386" t="s">
        <v>1791</v>
      </c>
      <c r="B386" s="4">
        <f>VLOOKUP($A386,'[1]CITIES FY 2021'!$A$2:$F$483,6,0)</f>
        <v>49804840</v>
      </c>
      <c r="C386" s="4">
        <f>VLOOKUP($A386,'[1]CITIES FY 2022'!$A$2:$F$481,6,0)</f>
        <v>54089676</v>
      </c>
      <c r="D386" s="5">
        <f t="shared" si="5"/>
        <v>8.6032522140418483E-2</v>
      </c>
    </row>
    <row r="387" spans="1:4">
      <c r="A387" t="s">
        <v>1790</v>
      </c>
      <c r="B387" s="4">
        <f>VLOOKUP($A387,'[1]CITIES FY 2021'!$A$2:$F$483,6,0)</f>
        <v>101637339</v>
      </c>
      <c r="C387" s="4">
        <f>VLOOKUP($A387,'[1]CITIES FY 2022'!$A$2:$F$481,6,0)</f>
        <v>107489006</v>
      </c>
      <c r="D387" s="5">
        <f t="shared" si="5"/>
        <v>5.7573988630300527E-2</v>
      </c>
    </row>
    <row r="388" spans="1:4">
      <c r="A388" t="s">
        <v>2183</v>
      </c>
      <c r="B388" s="4">
        <f>VLOOKUP($A388,'[1]CITIES FY 2021'!$A$2:$F$483,6,0)</f>
        <v>3670924</v>
      </c>
      <c r="C388" s="4">
        <f>VLOOKUP($A388,'[1]CITIES FY 2022'!$A$2:$F$481,6,0)</f>
        <v>3657707</v>
      </c>
      <c r="D388" s="5">
        <f t="shared" si="5"/>
        <v>-3.6004559070141468E-3</v>
      </c>
    </row>
    <row r="389" spans="1:4">
      <c r="A389" t="s">
        <v>2184</v>
      </c>
      <c r="B389" s="4">
        <f>VLOOKUP($A389,'[1]CITIES FY 2021'!$A$2:$F$483,6,0)</f>
        <v>5511529</v>
      </c>
      <c r="C389" s="4">
        <f>VLOOKUP($A389,'[1]CITIES FY 2022'!$A$2:$F$481,6,0)</f>
        <v>8510635</v>
      </c>
      <c r="D389" s="5">
        <f t="shared" si="5"/>
        <v>0.5441513598132206</v>
      </c>
    </row>
    <row r="390" spans="1:4">
      <c r="A390" t="s">
        <v>1789</v>
      </c>
      <c r="B390" s="4">
        <f>VLOOKUP($A390,'[1]CITIES FY 2021'!$A$2:$F$483,6,0)</f>
        <v>103721349</v>
      </c>
      <c r="C390" s="4">
        <f>VLOOKUP($A390,'[1]CITIES FY 2022'!$A$2:$F$481,6,0)</f>
        <v>118807287</v>
      </c>
      <c r="D390" s="5">
        <f t="shared" si="5"/>
        <v>0.1454467970716424</v>
      </c>
    </row>
    <row r="391" spans="1:4">
      <c r="A391" t="s">
        <v>1788</v>
      </c>
      <c r="B391" s="4">
        <f>VLOOKUP($A391,'[1]CITIES FY 2021'!$A$2:$F$483,6,0)</f>
        <v>126892675</v>
      </c>
      <c r="C391" s="4">
        <f>VLOOKUP($A391,'[1]CITIES FY 2022'!$A$2:$F$481,6,0)</f>
        <v>144514621</v>
      </c>
      <c r="D391" s="5">
        <f t="shared" si="5"/>
        <v>0.13887283879861465</v>
      </c>
    </row>
    <row r="392" spans="1:4">
      <c r="A392" t="s">
        <v>1787</v>
      </c>
      <c r="B392" s="4">
        <f>VLOOKUP($A392,'[1]CITIES FY 2021'!$A$2:$F$483,6,0)</f>
        <v>227869672</v>
      </c>
      <c r="C392" s="4">
        <f>VLOOKUP($A392,'[1]CITIES FY 2022'!$A$2:$F$481,6,0)</f>
        <v>270590537</v>
      </c>
      <c r="D392" s="5">
        <f t="shared" si="5"/>
        <v>0.18747938075761131</v>
      </c>
    </row>
    <row r="393" spans="1:4">
      <c r="A393" t="s">
        <v>1786</v>
      </c>
      <c r="B393" s="4">
        <f>VLOOKUP($A393,'[1]CITIES FY 2021'!$A$2:$F$483,6,0)</f>
        <v>69014712</v>
      </c>
      <c r="C393" s="4">
        <f>VLOOKUP($A393,'[1]CITIES FY 2022'!$A$2:$F$481,6,0)</f>
        <v>74446918</v>
      </c>
      <c r="D393" s="5">
        <f t="shared" si="5"/>
        <v>7.8710840668291135E-2</v>
      </c>
    </row>
    <row r="394" spans="1:4">
      <c r="A394" t="s">
        <v>1785</v>
      </c>
      <c r="B394" s="4">
        <f>VLOOKUP($A394,'[1]CITIES FY 2021'!$A$2:$F$483,6,0)</f>
        <v>37073833</v>
      </c>
      <c r="C394" s="4">
        <f>VLOOKUP($A394,'[1]CITIES FY 2022'!$A$2:$F$481,6,0)</f>
        <v>45673365</v>
      </c>
      <c r="D394" s="5">
        <f t="shared" si="5"/>
        <v>0.23195691689068135</v>
      </c>
    </row>
    <row r="395" spans="1:4">
      <c r="A395" t="s">
        <v>1784</v>
      </c>
      <c r="B395" s="4">
        <f>VLOOKUP($A395,'[1]CITIES FY 2021'!$A$2:$F$483,6,0)</f>
        <v>25183509</v>
      </c>
      <c r="C395" s="4">
        <f>VLOOKUP($A395,'[1]CITIES FY 2022'!$A$2:$F$481,6,0)</f>
        <v>25931274</v>
      </c>
      <c r="D395" s="5">
        <f t="shared" si="5"/>
        <v>2.9692645294188351E-2</v>
      </c>
    </row>
    <row r="396" spans="1:4">
      <c r="A396" t="s">
        <v>1783</v>
      </c>
      <c r="B396" s="4">
        <f>VLOOKUP($A396,'[1]CITIES FY 2021'!$A$2:$F$483,6,0)</f>
        <v>23809905</v>
      </c>
      <c r="C396" s="4">
        <f>VLOOKUP($A396,'[1]CITIES FY 2022'!$A$2:$F$481,6,0)</f>
        <v>25983608</v>
      </c>
      <c r="D396" s="5">
        <f t="shared" si="5"/>
        <v>9.129406438202925E-2</v>
      </c>
    </row>
    <row r="397" spans="1:4">
      <c r="A397" t="s">
        <v>1782</v>
      </c>
      <c r="B397" s="4">
        <f>VLOOKUP($A397,'[1]CITIES FY 2021'!$A$2:$F$483,6,0)</f>
        <v>453308317</v>
      </c>
      <c r="C397" s="4">
        <f>VLOOKUP($A397,'[1]CITIES FY 2022'!$A$2:$F$481,6,0)</f>
        <v>457512811</v>
      </c>
      <c r="D397" s="5">
        <f t="shared" si="5"/>
        <v>9.2751309480165571E-3</v>
      </c>
    </row>
    <row r="398" spans="1:4">
      <c r="A398" t="s">
        <v>1781</v>
      </c>
      <c r="B398" s="4">
        <f>VLOOKUP($A398,'[1]CITIES FY 2021'!$A$2:$F$483,6,0)</f>
        <v>176874604</v>
      </c>
      <c r="C398" s="4">
        <f>VLOOKUP($A398,'[1]CITIES FY 2022'!$A$2:$F$481,6,0)</f>
        <v>249099739</v>
      </c>
      <c r="D398" s="5">
        <f t="shared" si="5"/>
        <v>0.40834090008761237</v>
      </c>
    </row>
    <row r="399" spans="1:4">
      <c r="A399" t="s">
        <v>1780</v>
      </c>
      <c r="B399" s="4">
        <f>VLOOKUP($A399,'[1]CITIES FY 2021'!$A$2:$F$483,6,0)</f>
        <v>161346882</v>
      </c>
      <c r="C399" s="4">
        <f>VLOOKUP($A399,'[1]CITIES FY 2022'!$A$2:$F$481,6,0)</f>
        <v>179915153</v>
      </c>
      <c r="D399" s="5">
        <f t="shared" si="5"/>
        <v>0.11508292425508415</v>
      </c>
    </row>
    <row r="400" spans="1:4">
      <c r="A400" t="s">
        <v>2185</v>
      </c>
      <c r="B400" s="4">
        <f>VLOOKUP($A400,'[1]CITIES FY 2021'!$A$2:$F$483,6,0)</f>
        <v>310534684</v>
      </c>
      <c r="C400" s="4">
        <f>VLOOKUP($A400,'[1]CITIES FY 2022'!$A$2:$F$481,6,0)</f>
        <v>337245486</v>
      </c>
      <c r="D400" s="5">
        <f t="shared" si="5"/>
        <v>8.6015518962126628E-2</v>
      </c>
    </row>
    <row r="401" spans="1:4">
      <c r="A401" t="s">
        <v>1777</v>
      </c>
      <c r="B401" s="4">
        <f>VLOOKUP($A401,'[1]CITIES FY 2021'!$A$2:$F$483,6,0)</f>
        <v>38323111</v>
      </c>
      <c r="C401" s="4">
        <f>VLOOKUP($A401,'[1]CITIES FY 2022'!$A$2:$F$481,6,0)</f>
        <v>38629806</v>
      </c>
      <c r="D401" s="5">
        <f t="shared" si="5"/>
        <v>8.0028732531656939E-3</v>
      </c>
    </row>
    <row r="402" spans="1:4">
      <c r="A402" t="s">
        <v>1775</v>
      </c>
      <c r="B402" s="4">
        <f>VLOOKUP($A402,'[1]CITIES FY 2021'!$A$2:$F$483,6,0)</f>
        <v>200521662</v>
      </c>
      <c r="C402" s="4">
        <f>VLOOKUP($A402,'[1]CITIES FY 2022'!$A$2:$F$481,6,0)</f>
        <v>247572659</v>
      </c>
      <c r="D402" s="5">
        <f t="shared" si="5"/>
        <v>0.23464296341210258</v>
      </c>
    </row>
    <row r="403" spans="1:4">
      <c r="A403" t="s">
        <v>1773</v>
      </c>
      <c r="B403" s="4">
        <f>VLOOKUP($A403,'[1]CITIES FY 2021'!$A$2:$F$483,6,0)</f>
        <v>319689775</v>
      </c>
      <c r="C403" s="4">
        <f>VLOOKUP($A403,'[1]CITIES FY 2022'!$A$2:$F$481,6,0)</f>
        <v>335721697</v>
      </c>
      <c r="D403" s="5">
        <f t="shared" si="5"/>
        <v>5.0148372746672928E-2</v>
      </c>
    </row>
    <row r="404" spans="1:4">
      <c r="A404" t="s">
        <v>2186</v>
      </c>
      <c r="B404" s="4">
        <f>VLOOKUP($A404,'[1]CITIES FY 2021'!$A$2:$F$483,6,0)</f>
        <v>31463120</v>
      </c>
      <c r="C404" s="4">
        <f>VLOOKUP($A404,'[1]CITIES FY 2022'!$A$2:$F$481,6,0)</f>
        <v>34532850</v>
      </c>
      <c r="D404" s="5">
        <f t="shared" si="5"/>
        <v>9.7565975656578235E-2</v>
      </c>
    </row>
    <row r="405" spans="1:4">
      <c r="A405" t="s">
        <v>2187</v>
      </c>
      <c r="B405" s="4">
        <f>VLOOKUP($A405,'[1]CITIES FY 2021'!$A$2:$F$483,6,0)</f>
        <v>6078631</v>
      </c>
      <c r="C405" s="4">
        <f>VLOOKUP($A405,'[1]CITIES FY 2022'!$A$2:$F$481,6,0)</f>
        <v>5654517</v>
      </c>
      <c r="D405" s="5">
        <f t="shared" si="5"/>
        <v>-6.9771302123784115E-2</v>
      </c>
    </row>
    <row r="406" spans="1:4">
      <c r="A406" t="s">
        <v>1771</v>
      </c>
      <c r="B406" s="4">
        <f>VLOOKUP($A406,'[1]CITIES FY 2021'!$A$2:$F$483,6,0)</f>
        <v>26012537</v>
      </c>
      <c r="C406" s="4">
        <f>VLOOKUP($A406,'[1]CITIES FY 2022'!$A$2:$F$481,6,0)</f>
        <v>24314400</v>
      </c>
      <c r="D406" s="5">
        <f t="shared" si="5"/>
        <v>-6.5281483309375013E-2</v>
      </c>
    </row>
    <row r="407" spans="1:4">
      <c r="A407" t="s">
        <v>1769</v>
      </c>
      <c r="B407" s="4">
        <f>VLOOKUP($A407,'[1]CITIES FY 2021'!$A$2:$F$483,6,0)</f>
        <v>23918924</v>
      </c>
      <c r="C407" s="4">
        <f>VLOOKUP($A407,'[1]CITIES FY 2022'!$A$2:$F$481,6,0)</f>
        <v>30338922</v>
      </c>
      <c r="D407" s="5">
        <f t="shared" si="5"/>
        <v>0.2684066390277422</v>
      </c>
    </row>
    <row r="408" spans="1:4">
      <c r="A408" t="s">
        <v>2188</v>
      </c>
      <c r="B408" s="4">
        <f>VLOOKUP($A408,'[1]CITIES FY 2021'!$A$2:$F$483,6,0)</f>
        <v>25741596</v>
      </c>
      <c r="C408" s="4">
        <f>VLOOKUP($A408,'[1]CITIES FY 2022'!$A$2:$F$481,6,0)</f>
        <v>27834697</v>
      </c>
      <c r="D408" s="5">
        <f t="shared" si="5"/>
        <v>8.1312013443144704E-2</v>
      </c>
    </row>
    <row r="409" spans="1:4">
      <c r="A409" t="s">
        <v>1767</v>
      </c>
      <c r="B409" s="4">
        <f>VLOOKUP($A409,'[1]CITIES FY 2021'!$A$2:$F$483,6,0)</f>
        <v>998622368</v>
      </c>
      <c r="C409" s="4">
        <f>VLOOKUP($A409,'[1]CITIES FY 2022'!$A$2:$F$481,6,0)</f>
        <v>1058178721</v>
      </c>
      <c r="D409" s="5">
        <f t="shared" si="5"/>
        <v>5.963851292383629E-2</v>
      </c>
    </row>
    <row r="410" spans="1:4">
      <c r="A410" t="s">
        <v>1765</v>
      </c>
      <c r="B410" s="4">
        <f>VLOOKUP($A410,'[1]CITIES FY 2021'!$A$2:$F$483,6,0)</f>
        <v>92066913</v>
      </c>
      <c r="C410" s="4">
        <f>VLOOKUP($A410,'[1]CITIES FY 2022'!$A$2:$F$481,6,0)</f>
        <v>109226706</v>
      </c>
      <c r="D410" s="5">
        <f t="shared" si="5"/>
        <v>0.18638392926240505</v>
      </c>
    </row>
    <row r="411" spans="1:4">
      <c r="A411" t="s">
        <v>1763</v>
      </c>
      <c r="B411" s="4">
        <f>VLOOKUP($A411,'[1]CITIES FY 2021'!$A$2:$F$483,6,0)</f>
        <v>101886535</v>
      </c>
      <c r="C411" s="4">
        <f>VLOOKUP($A411,'[1]CITIES FY 2022'!$A$2:$F$481,6,0)</f>
        <v>120004287</v>
      </c>
      <c r="D411" s="5">
        <f t="shared" si="5"/>
        <v>0.1778228300726882</v>
      </c>
    </row>
    <row r="412" spans="1:4">
      <c r="A412" t="s">
        <v>2189</v>
      </c>
      <c r="B412" s="4">
        <f>VLOOKUP($A412,'[1]CITIES FY 2021'!$A$2:$F$483,6,0)</f>
        <v>3217329</v>
      </c>
      <c r="C412" s="4">
        <f>VLOOKUP($A412,'[1]CITIES FY 2022'!$A$2:$F$481,6,0)</f>
        <v>3609081</v>
      </c>
      <c r="D412" s="5">
        <f t="shared" si="5"/>
        <v>0.12176311468301812</v>
      </c>
    </row>
    <row r="413" spans="1:4">
      <c r="A413" t="s">
        <v>2190</v>
      </c>
      <c r="B413" s="4">
        <f>VLOOKUP($A413,'[1]CITIES FY 2021'!$A$2:$F$483,6,0)</f>
        <v>13120352</v>
      </c>
      <c r="C413" s="4">
        <f>VLOOKUP($A413,'[1]CITIES FY 2022'!$A$2:$F$481,6,0)</f>
        <v>11655839</v>
      </c>
      <c r="D413" s="5">
        <f t="shared" si="5"/>
        <v>-0.11162147174100207</v>
      </c>
    </row>
    <row r="414" spans="1:4">
      <c r="A414" t="s">
        <v>1761</v>
      </c>
      <c r="B414" s="4">
        <f>VLOOKUP($A414,'[1]CITIES FY 2021'!$A$2:$F$483,6,0)</f>
        <v>34976031</v>
      </c>
      <c r="C414" s="4">
        <f>VLOOKUP($A414,'[1]CITIES FY 2022'!$A$2:$F$481,6,0)</f>
        <v>37827517</v>
      </c>
      <c r="D414" s="5">
        <f t="shared" si="5"/>
        <v>8.1526860494834305E-2</v>
      </c>
    </row>
    <row r="415" spans="1:4">
      <c r="A415" t="s">
        <v>1760</v>
      </c>
      <c r="B415" s="4">
        <f>VLOOKUP($A415,'[1]CITIES FY 2021'!$A$2:$F$483,6,0)</f>
        <v>710212249</v>
      </c>
      <c r="C415" s="4">
        <f>VLOOKUP($A415,'[1]CITIES FY 2022'!$A$2:$F$481,6,0)</f>
        <v>698373893</v>
      </c>
      <c r="D415" s="5">
        <f t="shared" si="5"/>
        <v>-1.6668757849035633E-2</v>
      </c>
    </row>
    <row r="416" spans="1:4">
      <c r="A416" t="s">
        <v>2191</v>
      </c>
      <c r="B416" s="4">
        <f>VLOOKUP($A416,'[1]CITIES FY 2021'!$A$2:$F$483,6,0)</f>
        <v>9689811</v>
      </c>
      <c r="C416" s="4">
        <f>VLOOKUP($A416,'[1]CITIES FY 2022'!$A$2:$F$481,6,0)</f>
        <v>11370690</v>
      </c>
      <c r="D416" s="5">
        <f t="shared" si="5"/>
        <v>0.1734687085227978</v>
      </c>
    </row>
    <row r="417" spans="1:4">
      <c r="A417" t="s">
        <v>1759</v>
      </c>
      <c r="B417" s="4">
        <f>VLOOKUP($A417,'[1]CITIES FY 2021'!$A$2:$F$483,6,0)</f>
        <v>1477549000</v>
      </c>
      <c r="C417" s="4">
        <f>VLOOKUP($A417,'[1]CITIES FY 2022'!$A$2:$F$481,6,0)</f>
        <v>1546181000</v>
      </c>
      <c r="D417" s="5">
        <f t="shared" si="5"/>
        <v>4.6449897769887838E-2</v>
      </c>
    </row>
    <row r="418" spans="1:4">
      <c r="A418" t="s">
        <v>2192</v>
      </c>
      <c r="B418" s="4">
        <f>VLOOKUP($A418,'[1]CITIES FY 2021'!$A$2:$F$483,6,0)</f>
        <v>213103658</v>
      </c>
      <c r="C418" s="4">
        <f>VLOOKUP($A418,'[1]CITIES FY 2022'!$A$2:$F$481,6,0)</f>
        <v>237132387</v>
      </c>
      <c r="D418" s="5">
        <f t="shared" si="5"/>
        <v>0.11275606071482827</v>
      </c>
    </row>
    <row r="419" spans="1:4">
      <c r="A419" t="s">
        <v>2193</v>
      </c>
      <c r="B419" s="4">
        <f>VLOOKUP($A419,'[1]CITIES FY 2021'!$A$2:$F$483,6,0)</f>
        <v>23619047</v>
      </c>
      <c r="C419" s="4">
        <f>VLOOKUP($A419,'[1]CITIES FY 2022'!$A$2:$F$481,6,0)</f>
        <v>28791061</v>
      </c>
      <c r="D419" s="5">
        <f t="shared" si="5"/>
        <v>0.21897640493284931</v>
      </c>
    </row>
    <row r="420" spans="1:4">
      <c r="A420" t="s">
        <v>1758</v>
      </c>
      <c r="B420" s="4">
        <f>VLOOKUP($A420,'[1]CITIES FY 2021'!$A$2:$F$483,6,0)</f>
        <v>322248359</v>
      </c>
      <c r="C420" s="4">
        <f>VLOOKUP($A420,'[1]CITIES FY 2022'!$A$2:$F$481,6,0)</f>
        <v>375496838</v>
      </c>
      <c r="D420" s="5">
        <f t="shared" si="5"/>
        <v>0.16524049700436177</v>
      </c>
    </row>
    <row r="421" spans="1:4">
      <c r="A421" t="s">
        <v>1757</v>
      </c>
      <c r="B421" s="4">
        <f>VLOOKUP($A421,'[1]CITIES FY 2021'!$A$2:$F$483,6,0)</f>
        <v>116208030</v>
      </c>
      <c r="C421" s="4">
        <f>VLOOKUP($A421,'[1]CITIES FY 2022'!$A$2:$F$481,6,0)</f>
        <v>136276802</v>
      </c>
      <c r="D421" s="5">
        <f t="shared" si="5"/>
        <v>0.1726969470182052</v>
      </c>
    </row>
    <row r="422" spans="1:4">
      <c r="A422" t="s">
        <v>2194</v>
      </c>
      <c r="B422" s="4">
        <f>VLOOKUP($A422,'[1]CITIES FY 2021'!$A$2:$F$483,6,0)</f>
        <v>248088848</v>
      </c>
      <c r="C422" s="4">
        <f>VLOOKUP($A422,'[1]CITIES FY 2022'!$A$2:$F$481,6,0)</f>
        <v>264154533</v>
      </c>
      <c r="D422" s="5">
        <f t="shared" si="5"/>
        <v>6.4757787903469158E-2</v>
      </c>
    </row>
    <row r="423" spans="1:4">
      <c r="A423" t="s">
        <v>1756</v>
      </c>
      <c r="B423" s="4">
        <f>VLOOKUP($A423,'[1]CITIES FY 2021'!$A$2:$F$483,6,0)</f>
        <v>86475331</v>
      </c>
      <c r="C423" s="4">
        <f>VLOOKUP($A423,'[1]CITIES FY 2022'!$A$2:$F$481,6,0)</f>
        <v>91853367</v>
      </c>
      <c r="D423" s="5">
        <f t="shared" si="5"/>
        <v>6.2191563048194634E-2</v>
      </c>
    </row>
    <row r="424" spans="1:4">
      <c r="A424" t="s">
        <v>1755</v>
      </c>
      <c r="B424" s="4">
        <f>VLOOKUP($A424,'[1]CITIES FY 2021'!$A$2:$F$483,6,0)</f>
        <v>124561204</v>
      </c>
      <c r="C424" s="4">
        <f>VLOOKUP($A424,'[1]CITIES FY 2022'!$A$2:$F$481,6,0)</f>
        <v>133125140</v>
      </c>
      <c r="D424" s="5">
        <f t="shared" si="5"/>
        <v>6.8752835754541997E-2</v>
      </c>
    </row>
    <row r="425" spans="1:4">
      <c r="A425" t="s">
        <v>1754</v>
      </c>
      <c r="B425" s="4">
        <f>VLOOKUP($A425,'[1]CITIES FY 2021'!$A$2:$F$483,6,0)</f>
        <v>3767787945</v>
      </c>
      <c r="C425" s="4">
        <f>VLOOKUP($A425,'[1]CITIES FY 2022'!$A$2:$F$481,6,0)</f>
        <v>4121108770</v>
      </c>
      <c r="D425" s="5">
        <f t="shared" si="5"/>
        <v>9.3774073848521752E-2</v>
      </c>
    </row>
    <row r="426" spans="1:4">
      <c r="A426" t="s">
        <v>2195</v>
      </c>
      <c r="B426" s="4">
        <f>VLOOKUP($A426,'[1]CITIES FY 2021'!$A$2:$F$483,6,0)</f>
        <v>38322374</v>
      </c>
      <c r="C426" s="4">
        <f>VLOOKUP($A426,'[1]CITIES FY 2022'!$A$2:$F$481,6,0)</f>
        <v>40306586</v>
      </c>
      <c r="D426" s="5">
        <f t="shared" si="5"/>
        <v>5.1776854951626955E-2</v>
      </c>
    </row>
    <row r="427" spans="1:4">
      <c r="A427" t="s">
        <v>1753</v>
      </c>
      <c r="B427" s="4">
        <f>VLOOKUP($A427,'[1]CITIES FY 2021'!$A$2:$F$483,6,0)</f>
        <v>48621324</v>
      </c>
      <c r="C427" s="4">
        <f>VLOOKUP($A427,'[1]CITIES FY 2022'!$A$2:$F$481,6,0)</f>
        <v>53616485</v>
      </c>
      <c r="D427" s="5">
        <f t="shared" si="5"/>
        <v>0.10273601352361363</v>
      </c>
    </row>
    <row r="428" spans="1:4">
      <c r="A428" t="s">
        <v>2196</v>
      </c>
      <c r="B428" s="4">
        <f>VLOOKUP($A428,'[1]CITIES FY 2021'!$A$2:$F$483,6,0)</f>
        <v>12956217552</v>
      </c>
      <c r="C428" s="4">
        <f>VLOOKUP($A428,'[1]CITIES FY 2022'!$A$2:$F$481,6,0)</f>
        <v>13332273340</v>
      </c>
      <c r="D428" s="5">
        <f t="shared" si="5"/>
        <v>2.9025121451588295E-2</v>
      </c>
    </row>
    <row r="429" spans="1:4">
      <c r="A429" t="s">
        <v>1752</v>
      </c>
      <c r="B429" s="4">
        <f>VLOOKUP($A429,'[1]CITIES FY 2021'!$A$2:$F$483,6,0)</f>
        <v>61144207</v>
      </c>
      <c r="C429" s="4">
        <f>VLOOKUP($A429,'[1]CITIES FY 2022'!$A$2:$F$481,6,0)</f>
        <v>80622299</v>
      </c>
      <c r="D429" s="5">
        <f t="shared" si="5"/>
        <v>0.31855989235415222</v>
      </c>
    </row>
    <row r="430" spans="1:4">
      <c r="A430" t="s">
        <v>1751</v>
      </c>
      <c r="B430" s="4">
        <f>VLOOKUP($A430,'[1]CITIES FY 2021'!$A$2:$F$483,6,0)</f>
        <v>58786111</v>
      </c>
      <c r="C430" s="4">
        <f>VLOOKUP($A430,'[1]CITIES FY 2022'!$A$2:$F$481,6,0)</f>
        <v>73430539</v>
      </c>
      <c r="D430" s="5">
        <f t="shared" si="5"/>
        <v>0.24911374048880355</v>
      </c>
    </row>
    <row r="431" spans="1:4">
      <c r="A431" t="s">
        <v>2057</v>
      </c>
      <c r="B431" s="4">
        <f>VLOOKUP($A431,'[1]CITIES FY 2021'!$A$2:$F$483,6,0)</f>
        <v>3531895</v>
      </c>
      <c r="C431" s="4">
        <f>VLOOKUP($A431,'[1]CITIES FY 2022'!$A$2:$F$481,6,0)</f>
        <v>5140329</v>
      </c>
      <c r="D431" s="5">
        <f t="shared" si="5"/>
        <v>0.45540255302040406</v>
      </c>
    </row>
    <row r="432" spans="1:4">
      <c r="A432" t="s">
        <v>1749</v>
      </c>
      <c r="B432" s="4">
        <f>VLOOKUP($A432,'[1]CITIES FY 2021'!$A$2:$F$483,6,0)</f>
        <v>2830867413</v>
      </c>
      <c r="C432" s="4">
        <f>VLOOKUP($A432,'[1]CITIES FY 2022'!$A$2:$F$481,6,0)</f>
        <v>3236121176</v>
      </c>
      <c r="D432" s="5">
        <f t="shared" si="5"/>
        <v>0.14315533152099624</v>
      </c>
    </row>
    <row r="433" spans="1:4">
      <c r="A433" t="s">
        <v>2197</v>
      </c>
      <c r="B433" s="4">
        <f>VLOOKUP($A433,'[1]CITIES FY 2021'!$A$2:$F$483,6,0)</f>
        <v>5708022</v>
      </c>
      <c r="C433" s="4">
        <f>VLOOKUP($A433,'[1]CITIES FY 2022'!$A$2:$F$481,6,0)</f>
        <v>5783506</v>
      </c>
      <c r="D433" s="5">
        <f t="shared" si="5"/>
        <v>1.3224195702118878E-2</v>
      </c>
    </row>
    <row r="434" spans="1:4">
      <c r="A434" t="s">
        <v>1748</v>
      </c>
      <c r="B434" s="4">
        <f>VLOOKUP($A434,'[1]CITIES FY 2021'!$A$2:$F$483,6,0)</f>
        <v>82778615</v>
      </c>
      <c r="C434" s="4">
        <f>VLOOKUP($A434,'[1]CITIES FY 2022'!$A$2:$F$481,6,0)</f>
        <v>76434514</v>
      </c>
      <c r="D434" s="5">
        <f t="shared" si="5"/>
        <v>-7.6639371170923801E-2</v>
      </c>
    </row>
    <row r="435" spans="1:4">
      <c r="A435" t="s">
        <v>1747</v>
      </c>
      <c r="B435" s="4">
        <f>VLOOKUP($A435,'[1]CITIES FY 2021'!$A$2:$F$483,6,0)</f>
        <v>186494542</v>
      </c>
      <c r="C435" s="4">
        <f>VLOOKUP($A435,'[1]CITIES FY 2022'!$A$2:$F$481,6,0)</f>
        <v>197933095</v>
      </c>
      <c r="D435" s="5">
        <f t="shared" si="5"/>
        <v>6.1334518840771221E-2</v>
      </c>
    </row>
    <row r="436" spans="1:4">
      <c r="A436" t="s">
        <v>1746</v>
      </c>
      <c r="B436" s="4">
        <f>VLOOKUP($A436,'[1]CITIES FY 2021'!$A$2:$F$483,6,0)</f>
        <v>162447856</v>
      </c>
      <c r="C436" s="4">
        <f>VLOOKUP($A436,'[1]CITIES FY 2022'!$A$2:$F$481,6,0)</f>
        <v>182631062</v>
      </c>
      <c r="D436" s="5">
        <f t="shared" si="5"/>
        <v>0.12424421286298787</v>
      </c>
    </row>
    <row r="437" spans="1:4">
      <c r="A437" t="s">
        <v>1745</v>
      </c>
      <c r="B437" s="4">
        <f>VLOOKUP($A437,'[1]CITIES FY 2021'!$A$2:$F$483,6,0)</f>
        <v>131985875</v>
      </c>
      <c r="C437" s="4">
        <f>VLOOKUP($A437,'[1]CITIES FY 2022'!$A$2:$F$481,6,0)</f>
        <v>146873523</v>
      </c>
      <c r="D437" s="5">
        <f t="shared" si="5"/>
        <v>0.11279728228494147</v>
      </c>
    </row>
    <row r="438" spans="1:4">
      <c r="A438" t="s">
        <v>1744</v>
      </c>
      <c r="B438" s="4">
        <f>VLOOKUP($A438,'[1]CITIES FY 2021'!$A$2:$F$483,6,0)</f>
        <v>31958450</v>
      </c>
      <c r="C438" s="4">
        <f>VLOOKUP($A438,'[1]CITIES FY 2022'!$A$2:$F$481,6,0)</f>
        <v>33130612</v>
      </c>
      <c r="D438" s="5">
        <f t="shared" si="5"/>
        <v>3.6677686183153438E-2</v>
      </c>
    </row>
    <row r="439" spans="1:4">
      <c r="A439" t="s">
        <v>1743</v>
      </c>
      <c r="B439" s="4">
        <f>VLOOKUP($A439,'[1]CITIES FY 2021'!$A$2:$F$483,6,0)</f>
        <v>295971231</v>
      </c>
      <c r="C439" s="4">
        <f>VLOOKUP($A439,'[1]CITIES FY 2022'!$A$2:$F$481,6,0)</f>
        <v>318552990</v>
      </c>
      <c r="D439" s="5">
        <f t="shared" si="5"/>
        <v>7.6297141866467424E-2</v>
      </c>
    </row>
    <row r="440" spans="1:4">
      <c r="A440" t="s">
        <v>1742</v>
      </c>
      <c r="B440" s="4">
        <f>VLOOKUP($A440,'[1]CITIES FY 2021'!$A$2:$F$483,6,0)</f>
        <v>56729597</v>
      </c>
      <c r="C440" s="4">
        <f>VLOOKUP($A440,'[1]CITIES FY 2022'!$A$2:$F$481,6,0)</f>
        <v>71093970</v>
      </c>
      <c r="D440" s="5">
        <f t="shared" si="5"/>
        <v>0.25320773916303335</v>
      </c>
    </row>
    <row r="441" spans="1:4">
      <c r="A441" t="s">
        <v>1741</v>
      </c>
      <c r="B441" s="4">
        <f>VLOOKUP($A441,'[1]CITIES FY 2021'!$A$2:$F$483,6,0)</f>
        <v>148062090</v>
      </c>
      <c r="C441" s="4">
        <f>VLOOKUP($A441,'[1]CITIES FY 2022'!$A$2:$F$481,6,0)</f>
        <v>175888624</v>
      </c>
      <c r="D441" s="5">
        <f t="shared" si="5"/>
        <v>0.18793827643524416</v>
      </c>
    </row>
    <row r="442" spans="1:4">
      <c r="A442" t="s">
        <v>1740</v>
      </c>
      <c r="B442" s="4">
        <f>VLOOKUP($A442,'[1]CITIES FY 2021'!$A$2:$F$483,6,0)</f>
        <v>100635196</v>
      </c>
      <c r="C442" s="4">
        <f>VLOOKUP($A442,'[1]CITIES FY 2022'!$A$2:$F$481,6,0)</f>
        <v>111632199</v>
      </c>
      <c r="D442" s="5">
        <f t="shared" si="5"/>
        <v>0.1092759137667899</v>
      </c>
    </row>
    <row r="443" spans="1:4">
      <c r="A443" t="s">
        <v>2198</v>
      </c>
      <c r="B443" s="4">
        <f>VLOOKUP($A443,'[1]CITIES FY 2021'!$A$2:$F$483,6,0)</f>
        <v>8454291</v>
      </c>
      <c r="C443" s="4">
        <f>VLOOKUP($A443,'[1]CITIES FY 2022'!$A$2:$F$481,6,0)</f>
        <v>8698275</v>
      </c>
      <c r="D443" s="5">
        <f t="shared" ref="D443:D506" si="6">(C443-B443)/B443</f>
        <v>2.8859191149204589E-2</v>
      </c>
    </row>
    <row r="444" spans="1:4">
      <c r="A444" t="s">
        <v>2199</v>
      </c>
      <c r="B444" s="4">
        <f>VLOOKUP($A444,'[1]CITIES FY 2021'!$A$2:$F$483,6,0)</f>
        <v>53604480</v>
      </c>
      <c r="C444" s="4">
        <f>VLOOKUP($A444,'[1]CITIES FY 2022'!$A$2:$F$481,6,0)</f>
        <v>42376847</v>
      </c>
      <c r="D444" s="5">
        <f t="shared" si="6"/>
        <v>-0.20945325838437384</v>
      </c>
    </row>
    <row r="445" spans="1:4">
      <c r="A445" t="s">
        <v>1739</v>
      </c>
      <c r="B445" s="4">
        <f>VLOOKUP($A445,'[1]CITIES FY 2021'!$A$2:$F$483,6,0)</f>
        <v>690997945</v>
      </c>
      <c r="C445" s="4">
        <f>VLOOKUP($A445,'[1]CITIES FY 2022'!$A$2:$F$481,6,0)</f>
        <v>737622983</v>
      </c>
      <c r="D445" s="5">
        <f t="shared" si="6"/>
        <v>6.7474930044835374E-2</v>
      </c>
    </row>
    <row r="446" spans="1:4">
      <c r="A446" t="s">
        <v>1737</v>
      </c>
      <c r="B446" s="4">
        <f>VLOOKUP($A446,'[1]CITIES FY 2021'!$A$2:$F$483,6,0)</f>
        <v>418514195</v>
      </c>
      <c r="C446" s="4">
        <f>VLOOKUP($A446,'[1]CITIES FY 2022'!$A$2:$F$481,6,0)</f>
        <v>477200685</v>
      </c>
      <c r="D446" s="5">
        <f t="shared" si="6"/>
        <v>0.14022580524419248</v>
      </c>
    </row>
    <row r="447" spans="1:4">
      <c r="A447" t="s">
        <v>1736</v>
      </c>
      <c r="B447" s="4">
        <f>VLOOKUP($A447,'[1]CITIES FY 2021'!$A$2:$F$483,6,0)</f>
        <v>1000850828</v>
      </c>
      <c r="C447" s="4">
        <f>VLOOKUP($A447,'[1]CITIES FY 2022'!$A$2:$F$481,6,0)</f>
        <v>1248643286</v>
      </c>
      <c r="D447" s="5">
        <f t="shared" si="6"/>
        <v>0.24758180846506728</v>
      </c>
    </row>
    <row r="448" spans="1:4">
      <c r="A448" t="s">
        <v>1735</v>
      </c>
      <c r="B448" s="4">
        <f>VLOOKUP($A448,'[1]CITIES FY 2021'!$A$2:$F$483,6,0)</f>
        <v>274721276</v>
      </c>
      <c r="C448" s="4">
        <f>VLOOKUP($A448,'[1]CITIES FY 2022'!$A$2:$F$481,6,0)</f>
        <v>281707234</v>
      </c>
      <c r="D448" s="5">
        <f t="shared" si="6"/>
        <v>2.5429257251993836E-2</v>
      </c>
    </row>
    <row r="449" spans="1:4">
      <c r="A449" t="s">
        <v>1734</v>
      </c>
      <c r="B449" s="4">
        <f>VLOOKUP($A449,'[1]CITIES FY 2021'!$A$2:$F$483,6,0)</f>
        <v>262544187</v>
      </c>
      <c r="C449" s="4">
        <f>VLOOKUP($A449,'[1]CITIES FY 2022'!$A$2:$F$481,6,0)</f>
        <v>282955449</v>
      </c>
      <c r="D449" s="5">
        <f t="shared" si="6"/>
        <v>7.7744101795710299E-2</v>
      </c>
    </row>
    <row r="450" spans="1:4">
      <c r="A450" t="s">
        <v>2200</v>
      </c>
      <c r="B450" s="4">
        <f>VLOOKUP($A450,'[1]CITIES FY 2021'!$A$2:$F$483,6,0)</f>
        <v>98677720</v>
      </c>
      <c r="C450" s="4">
        <f>VLOOKUP($A450,'[1]CITIES FY 2022'!$A$2:$F$481,6,0)</f>
        <v>111160163</v>
      </c>
      <c r="D450" s="5">
        <f t="shared" si="6"/>
        <v>0.12649707553032236</v>
      </c>
    </row>
    <row r="451" spans="1:4">
      <c r="A451" t="s">
        <v>2201</v>
      </c>
      <c r="B451" s="4">
        <f>VLOOKUP($A451,'[1]CITIES FY 2021'!$A$2:$F$483,6,0)</f>
        <v>250614364</v>
      </c>
      <c r="C451" s="4">
        <f>VLOOKUP($A451,'[1]CITIES FY 2022'!$A$2:$F$481,6,0)</f>
        <v>267795153</v>
      </c>
      <c r="D451" s="5">
        <f t="shared" si="6"/>
        <v>6.8554685875866231E-2</v>
      </c>
    </row>
    <row r="452" spans="1:4">
      <c r="A452" t="s">
        <v>1733</v>
      </c>
      <c r="B452" s="4">
        <f>VLOOKUP($A452,'[1]CITIES FY 2021'!$A$2:$F$483,6,0)</f>
        <v>642221929</v>
      </c>
      <c r="C452" s="4">
        <f>VLOOKUP($A452,'[1]CITIES FY 2022'!$A$2:$F$481,6,0)</f>
        <v>788506010</v>
      </c>
      <c r="D452" s="5">
        <f t="shared" si="6"/>
        <v>0.22777808479348888</v>
      </c>
    </row>
    <row r="453" spans="1:4">
      <c r="A453" t="s">
        <v>2202</v>
      </c>
      <c r="B453" s="4">
        <f>VLOOKUP($A453,'[1]CITIES FY 2021'!$A$2:$F$483,6,0)</f>
        <v>46991202</v>
      </c>
      <c r="C453" s="4">
        <f>VLOOKUP($A453,'[1]CITIES FY 2022'!$A$2:$F$481,6,0)</f>
        <v>53363036</v>
      </c>
      <c r="D453" s="5">
        <f t="shared" si="6"/>
        <v>0.13559631864705227</v>
      </c>
    </row>
    <row r="454" spans="1:4">
      <c r="A454" t="s">
        <v>2203</v>
      </c>
      <c r="B454" s="4">
        <f>VLOOKUP($A454,'[1]CITIES FY 2021'!$A$2:$F$483,6,0)</f>
        <v>561659367</v>
      </c>
      <c r="C454" s="4">
        <f>VLOOKUP($A454,'[1]CITIES FY 2022'!$A$2:$F$481,6,0)</f>
        <v>474355487</v>
      </c>
      <c r="D454" s="5">
        <f t="shared" si="6"/>
        <v>-0.15543919523022928</v>
      </c>
    </row>
    <row r="455" spans="1:4">
      <c r="A455" t="s">
        <v>1732</v>
      </c>
      <c r="B455" s="4">
        <f>VLOOKUP($A455,'[1]CITIES FY 2021'!$A$2:$F$483,6,0)</f>
        <v>64304367</v>
      </c>
      <c r="C455" s="4">
        <f>VLOOKUP($A455,'[1]CITIES FY 2022'!$A$2:$F$481,6,0)</f>
        <v>64600292</v>
      </c>
      <c r="D455" s="5">
        <f t="shared" si="6"/>
        <v>4.6019425088190359E-3</v>
      </c>
    </row>
    <row r="456" spans="1:4">
      <c r="A456" t="s">
        <v>2204</v>
      </c>
      <c r="B456" s="4">
        <f>VLOOKUP($A456,'[1]CITIES FY 2021'!$A$2:$F$483,6,0)</f>
        <v>35690808</v>
      </c>
      <c r="C456" s="4">
        <f>VLOOKUP($A456,'[1]CITIES FY 2022'!$A$2:$F$481,6,0)</f>
        <v>43208940</v>
      </c>
      <c r="D456" s="5">
        <f t="shared" si="6"/>
        <v>0.21064616973647668</v>
      </c>
    </row>
    <row r="457" spans="1:4">
      <c r="A457" t="s">
        <v>2205</v>
      </c>
      <c r="B457" s="4">
        <f>VLOOKUP($A457,'[1]CITIES FY 2021'!$A$2:$F$483,6,0)</f>
        <v>25990767</v>
      </c>
      <c r="C457" s="4">
        <f>VLOOKUP($A457,'[1]CITIES FY 2022'!$A$2:$F$481,6,0)</f>
        <v>30926600</v>
      </c>
      <c r="D457" s="5">
        <f t="shared" si="6"/>
        <v>0.18990716972684954</v>
      </c>
    </row>
    <row r="458" spans="1:4">
      <c r="A458" t="s">
        <v>1731</v>
      </c>
      <c r="B458" s="4">
        <f>VLOOKUP($A458,'[1]CITIES FY 2021'!$A$2:$F$483,6,0)</f>
        <v>21347784</v>
      </c>
      <c r="C458" s="4">
        <f>VLOOKUP($A458,'[1]CITIES FY 2022'!$A$2:$F$481,6,0)</f>
        <v>25969549</v>
      </c>
      <c r="D458" s="5">
        <f t="shared" si="6"/>
        <v>0.21649858364690219</v>
      </c>
    </row>
    <row r="459" spans="1:4">
      <c r="A459" t="s">
        <v>1730</v>
      </c>
      <c r="B459" s="4">
        <f>VLOOKUP($A459,'[1]CITIES FY 2021'!$A$2:$F$483,6,0)</f>
        <v>53686043</v>
      </c>
      <c r="C459" s="4">
        <f>VLOOKUP($A459,'[1]CITIES FY 2022'!$A$2:$F$481,6,0)</f>
        <v>57482545</v>
      </c>
      <c r="D459" s="5">
        <f t="shared" si="6"/>
        <v>7.0716741034536665E-2</v>
      </c>
    </row>
    <row r="460" spans="1:4">
      <c r="A460" t="s">
        <v>2206</v>
      </c>
      <c r="B460" s="4">
        <f>VLOOKUP($A460,'[1]CITIES FY 2021'!$A$2:$F$483,6,0)</f>
        <v>55063199</v>
      </c>
      <c r="C460" s="4">
        <f>VLOOKUP($A460,'[1]CITIES FY 2022'!$A$2:$F$481,6,0)</f>
        <v>67844153</v>
      </c>
      <c r="D460" s="5">
        <f t="shared" si="6"/>
        <v>0.23211426564591717</v>
      </c>
    </row>
    <row r="461" spans="1:4">
      <c r="A461" t="s">
        <v>2207</v>
      </c>
      <c r="B461" s="4">
        <f>VLOOKUP($A461,'[1]CITIES FY 2021'!$A$2:$F$483,6,0)</f>
        <v>18491320</v>
      </c>
      <c r="C461" s="4">
        <f>VLOOKUP($A461,'[1]CITIES FY 2022'!$A$2:$F$481,6,0)</f>
        <v>18937881</v>
      </c>
      <c r="D461" s="5">
        <f t="shared" si="6"/>
        <v>2.4149763240266242E-2</v>
      </c>
    </row>
    <row r="462" spans="1:4">
      <c r="A462" t="s">
        <v>2208</v>
      </c>
      <c r="B462" s="4">
        <f>VLOOKUP($A462,'[1]CITIES FY 2021'!$A$2:$F$483,6,0)</f>
        <v>35353414</v>
      </c>
      <c r="C462" s="4">
        <f>VLOOKUP($A462,'[1]CITIES FY 2022'!$A$2:$F$481,6,0)</f>
        <v>37287685</v>
      </c>
      <c r="D462" s="5">
        <f t="shared" si="6"/>
        <v>5.4712424661448537E-2</v>
      </c>
    </row>
    <row r="463" spans="1:4">
      <c r="A463" t="s">
        <v>1729</v>
      </c>
      <c r="B463" s="4">
        <f>VLOOKUP($A463,'[1]CITIES FY 2021'!$A$2:$F$483,6,0)</f>
        <v>59935650</v>
      </c>
      <c r="C463" s="4">
        <f>VLOOKUP($A463,'[1]CITIES FY 2022'!$A$2:$F$481,6,0)</f>
        <v>54949290</v>
      </c>
      <c r="D463" s="5">
        <f t="shared" si="6"/>
        <v>-8.3195226880829684E-2</v>
      </c>
    </row>
    <row r="464" spans="1:4">
      <c r="A464" t="s">
        <v>1728</v>
      </c>
      <c r="B464" s="4">
        <f>VLOOKUP($A464,'[1]CITIES FY 2021'!$A$2:$F$483,6,0)</f>
        <v>40174327</v>
      </c>
      <c r="C464" s="4">
        <f>VLOOKUP($A464,'[1]CITIES FY 2022'!$A$2:$F$481,6,0)</f>
        <v>52613978</v>
      </c>
      <c r="D464" s="5">
        <f t="shared" si="6"/>
        <v>0.3096418018402648</v>
      </c>
    </row>
    <row r="465" spans="1:4">
      <c r="A465" t="s">
        <v>2209</v>
      </c>
      <c r="B465" s="4">
        <f>VLOOKUP($A465,'[1]CITIES FY 2021'!$A$2:$F$483,6,0)</f>
        <v>30146675</v>
      </c>
      <c r="C465" s="4">
        <f>VLOOKUP($A465,'[1]CITIES FY 2022'!$A$2:$F$481,6,0)</f>
        <v>30325756</v>
      </c>
      <c r="D465" s="5">
        <f t="shared" si="6"/>
        <v>5.9403234353373963E-3</v>
      </c>
    </row>
    <row r="466" spans="1:4">
      <c r="A466" t="s">
        <v>1727</v>
      </c>
      <c r="B466" s="4">
        <f>VLOOKUP($A466,'[1]CITIES FY 2021'!$A$2:$F$483,6,0)</f>
        <v>37196814</v>
      </c>
      <c r="C466" s="4">
        <f>VLOOKUP($A466,'[1]CITIES FY 2022'!$A$2:$F$481,6,0)</f>
        <v>42929673</v>
      </c>
      <c r="D466" s="5">
        <f t="shared" si="6"/>
        <v>0.15412231273355831</v>
      </c>
    </row>
    <row r="467" spans="1:4">
      <c r="A467" t="s">
        <v>1726</v>
      </c>
      <c r="B467" s="4">
        <f>VLOOKUP($A467,'[1]CITIES FY 2021'!$A$2:$F$483,6,0)</f>
        <v>193605093</v>
      </c>
      <c r="C467" s="4">
        <f>VLOOKUP($A467,'[1]CITIES FY 2022'!$A$2:$F$481,6,0)</f>
        <v>189718262</v>
      </c>
      <c r="D467" s="5">
        <f t="shared" si="6"/>
        <v>-2.0076078267217898E-2</v>
      </c>
    </row>
    <row r="468" spans="1:4">
      <c r="A468" t="s">
        <v>1725</v>
      </c>
      <c r="B468" s="4">
        <f>VLOOKUP($A468,'[1]CITIES FY 2021'!$A$2:$F$483,6,0)</f>
        <v>35091462</v>
      </c>
      <c r="C468" s="4">
        <f>VLOOKUP($A468,'[1]CITIES FY 2022'!$A$2:$F$481,6,0)</f>
        <v>36570868</v>
      </c>
      <c r="D468" s="5">
        <f t="shared" si="6"/>
        <v>4.2158574071379532E-2</v>
      </c>
    </row>
    <row r="469" spans="1:4">
      <c r="A469" t="s">
        <v>1724</v>
      </c>
      <c r="B469" s="4">
        <f>VLOOKUP($A469,'[1]CITIES FY 2021'!$A$2:$F$483,6,0)</f>
        <v>28804756</v>
      </c>
      <c r="C469" s="4">
        <f>VLOOKUP($A469,'[1]CITIES FY 2022'!$A$2:$F$481,6,0)</f>
        <v>35978614</v>
      </c>
      <c r="D469" s="5">
        <f t="shared" si="6"/>
        <v>0.24905116363422763</v>
      </c>
    </row>
    <row r="470" spans="1:4">
      <c r="A470" t="s">
        <v>1723</v>
      </c>
      <c r="B470" s="4">
        <f>VLOOKUP($A470,'[1]CITIES FY 2021'!$A$2:$F$483,6,0)</f>
        <v>18099205</v>
      </c>
      <c r="C470" s="4">
        <f>VLOOKUP($A470,'[1]CITIES FY 2022'!$A$2:$F$481,6,0)</f>
        <v>22290752</v>
      </c>
      <c r="D470" s="5">
        <f t="shared" si="6"/>
        <v>0.231587354251195</v>
      </c>
    </row>
    <row r="471" spans="1:4">
      <c r="A471" t="s">
        <v>2058</v>
      </c>
      <c r="B471" s="4">
        <f>VLOOKUP($A471,'[1]CITIES FY 2021'!$A$2:$F$483,6,0)</f>
        <v>25450596</v>
      </c>
      <c r="C471" s="4">
        <f>VLOOKUP($A471,'[1]CITIES FY 2022'!$A$2:$F$481,6,0)</f>
        <v>33348917</v>
      </c>
      <c r="D471" s="5">
        <f t="shared" si="6"/>
        <v>0.31033933350716031</v>
      </c>
    </row>
    <row r="472" spans="1:4">
      <c r="A472" t="s">
        <v>2210</v>
      </c>
      <c r="B472" s="4">
        <f>VLOOKUP($A472,'[1]CITIES FY 2021'!$A$2:$F$483,6,0)</f>
        <v>9589613</v>
      </c>
      <c r="C472" s="4">
        <f>VLOOKUP($A472,'[1]CITIES FY 2022'!$A$2:$F$481,6,0)</f>
        <v>10626718</v>
      </c>
      <c r="D472" s="5">
        <f t="shared" si="6"/>
        <v>0.10814878556621628</v>
      </c>
    </row>
    <row r="473" spans="1:4">
      <c r="A473" t="s">
        <v>1722</v>
      </c>
      <c r="B473" s="4">
        <f>VLOOKUP($A473,'[1]CITIES FY 2021'!$A$2:$F$483,6,0)</f>
        <v>22698547</v>
      </c>
      <c r="C473" s="4">
        <f>VLOOKUP($A473,'[1]CITIES FY 2022'!$A$2:$F$481,6,0)</f>
        <v>34456919</v>
      </c>
      <c r="D473" s="5">
        <f t="shared" si="6"/>
        <v>0.51802311399051226</v>
      </c>
    </row>
    <row r="474" spans="1:4">
      <c r="A474" t="s">
        <v>1721</v>
      </c>
      <c r="B474" s="4">
        <f>VLOOKUP($A474,'[1]CITIES FY 2021'!$A$2:$F$483,6,0)</f>
        <v>140910055</v>
      </c>
      <c r="C474" s="4">
        <f>VLOOKUP($A474,'[1]CITIES FY 2022'!$A$2:$F$481,6,0)</f>
        <v>132542582</v>
      </c>
      <c r="D474" s="5">
        <f t="shared" si="6"/>
        <v>-5.9381660166125123E-2</v>
      </c>
    </row>
    <row r="475" spans="1:4">
      <c r="A475" t="s">
        <v>1720</v>
      </c>
      <c r="B475" s="4">
        <f>VLOOKUP($A475,'[1]CITIES FY 2021'!$A$2:$F$483,6,0)</f>
        <v>74492943</v>
      </c>
      <c r="C475" s="4">
        <f>VLOOKUP($A475,'[1]CITIES FY 2022'!$A$2:$F$481,6,0)</f>
        <v>88444703</v>
      </c>
      <c r="D475" s="5">
        <f t="shared" si="6"/>
        <v>0.18728968729292922</v>
      </c>
    </row>
    <row r="476" spans="1:4">
      <c r="A476" t="s">
        <v>1719</v>
      </c>
      <c r="B476" s="4">
        <f>VLOOKUP($A476,'[1]CITIES FY 2021'!$A$2:$F$483,6,0)</f>
        <v>59704740</v>
      </c>
      <c r="C476" s="4">
        <f>VLOOKUP($A476,'[1]CITIES FY 2022'!$A$2:$F$481,6,0)</f>
        <v>67847903</v>
      </c>
      <c r="D476" s="5">
        <f t="shared" si="6"/>
        <v>0.13639056128541888</v>
      </c>
    </row>
    <row r="477" spans="1:4">
      <c r="A477" t="s">
        <v>1717</v>
      </c>
      <c r="B477" s="4">
        <f>VLOOKUP($A477,'[1]CITIES FY 2021'!$A$2:$F$483,6,0)</f>
        <v>235456193</v>
      </c>
      <c r="C477" s="4">
        <f>VLOOKUP($A477,'[1]CITIES FY 2022'!$A$2:$F$481,6,0)</f>
        <v>258530438</v>
      </c>
      <c r="D477" s="5">
        <f t="shared" si="6"/>
        <v>9.7998038216815977E-2</v>
      </c>
    </row>
    <row r="478" spans="1:4">
      <c r="A478" t="s">
        <v>1716</v>
      </c>
      <c r="B478" s="4">
        <f>VLOOKUP($A478,'[1]CITIES FY 2021'!$A$2:$F$483,6,0)</f>
        <v>32474283</v>
      </c>
      <c r="C478" s="4">
        <f>VLOOKUP($A478,'[1]CITIES FY 2022'!$A$2:$F$481,6,0)</f>
        <v>37174601</v>
      </c>
      <c r="D478" s="5">
        <f t="shared" si="6"/>
        <v>0.14473970064250533</v>
      </c>
    </row>
    <row r="479" spans="1:4">
      <c r="A479" t="s">
        <v>2211</v>
      </c>
      <c r="B479" s="4">
        <f>VLOOKUP($A479,'[1]CITIES FY 2021'!$A$2:$F$483,6,0)</f>
        <v>40826213</v>
      </c>
      <c r="C479" s="4">
        <f>VLOOKUP($A479,'[1]CITIES FY 2022'!$A$2:$F$481,6,0)</f>
        <v>40929084</v>
      </c>
      <c r="D479" s="5">
        <f t="shared" si="6"/>
        <v>2.5197291749788305E-3</v>
      </c>
    </row>
    <row r="480" spans="1:4">
      <c r="A480" t="s">
        <v>2212</v>
      </c>
      <c r="B480" s="4">
        <f>VLOOKUP($A480,'[1]CITIES FY 2021'!$A$2:$F$483,6,0)</f>
        <v>746349975</v>
      </c>
      <c r="C480" s="4">
        <f>VLOOKUP($A480,'[1]CITIES FY 2022'!$A$2:$F$481,6,0)</f>
        <v>804079316</v>
      </c>
      <c r="D480" s="5">
        <f t="shared" si="6"/>
        <v>7.7348888502341007E-2</v>
      </c>
    </row>
    <row r="481" spans="1:4">
      <c r="A481" t="s">
        <v>2213</v>
      </c>
      <c r="B481" s="4">
        <f>VLOOKUP($A481,'[1]CITIES FY 2021'!$A$2:$F$483,6,0)</f>
        <v>29797866</v>
      </c>
      <c r="C481" s="4">
        <f>VLOOKUP($A481,'[1]CITIES FY 2022'!$A$2:$F$481,6,0)</f>
        <v>41355584</v>
      </c>
      <c r="D481" s="5">
        <f t="shared" si="6"/>
        <v>0.38787066161046568</v>
      </c>
    </row>
    <row r="482" spans="1:4">
      <c r="A482" t="s">
        <v>1715</v>
      </c>
      <c r="B482" s="4">
        <f>VLOOKUP($A482,'[1]CITIES FY 2021'!$A$2:$F$483,6,0)</f>
        <v>554860115</v>
      </c>
      <c r="C482" s="4">
        <f>VLOOKUP($A482,'[1]CITIES FY 2022'!$A$2:$F$481,6,0)</f>
        <v>711623561</v>
      </c>
      <c r="D482" s="5">
        <f t="shared" si="6"/>
        <v>0.28252786920898071</v>
      </c>
    </row>
    <row r="483" spans="1:4">
      <c r="A483" t="s">
        <v>2214</v>
      </c>
      <c r="B483" s="4">
        <f>VLOOKUP($A483,'[1]CITIES FY 2021'!$A$2:$F$483,6,0)</f>
        <v>18748905</v>
      </c>
      <c r="C483" s="4">
        <f>VLOOKUP($A483,'[1]CITIES FY 2022'!$A$2:$F$481,6,0)</f>
        <v>22390497</v>
      </c>
      <c r="D483" s="5">
        <f t="shared" si="6"/>
        <v>0.19422958300764764</v>
      </c>
    </row>
    <row r="484" spans="1:4">
      <c r="A484" t="s">
        <v>2215</v>
      </c>
      <c r="B484" s="4">
        <f>VLOOKUP($A484,'[1]CITIES FY 2021'!$A$2:$F$483,6,0)</f>
        <v>4680023</v>
      </c>
      <c r="C484" s="4">
        <f>VLOOKUP($A484,'[1]CITIES FY 2022'!$A$2:$F$481,6,0)</f>
        <v>5235252</v>
      </c>
      <c r="D484" s="5">
        <f t="shared" si="6"/>
        <v>0.11863809216322227</v>
      </c>
    </row>
    <row r="485" spans="1:4">
      <c r="A485" t="s">
        <v>2216</v>
      </c>
      <c r="B485" s="4">
        <f>VLOOKUP($A485,'[1]CITIES FY 2021'!$A$2:$F$483,6,0)</f>
        <v>25251346</v>
      </c>
      <c r="C485" s="4">
        <f>VLOOKUP($A485,'[1]CITIES FY 2022'!$A$2:$F$481,6,0)</f>
        <v>14022798</v>
      </c>
      <c r="D485" s="5">
        <f t="shared" si="6"/>
        <v>-0.4446712662366592</v>
      </c>
    </row>
    <row r="486" spans="1:4">
      <c r="A486" t="s">
        <v>1714</v>
      </c>
      <c r="B486" s="4">
        <f>VLOOKUP($A486,'[1]CITIES FY 2021'!$A$2:$F$483,6,0)</f>
        <v>24664421</v>
      </c>
      <c r="C486" s="4">
        <f>VLOOKUP($A486,'[1]CITIES FY 2022'!$A$2:$F$481,6,0)</f>
        <v>23658144</v>
      </c>
      <c r="D486" s="5">
        <f t="shared" si="6"/>
        <v>-4.0798727851750503E-2</v>
      </c>
    </row>
    <row r="487" spans="1:4">
      <c r="A487" t="s">
        <v>2059</v>
      </c>
      <c r="B487" s="4">
        <f>VLOOKUP($A487,'[1]CITIES FY 2021'!$A$2:$F$483,6,0)</f>
        <v>486701</v>
      </c>
      <c r="C487" s="4">
        <f>VLOOKUP($A487,'[1]CITIES FY 2022'!$A$2:$F$481,6,0)</f>
        <v>527295</v>
      </c>
      <c r="D487" s="5">
        <f t="shared" si="6"/>
        <v>8.3406444613838893E-2</v>
      </c>
    </row>
    <row r="488" spans="1:4">
      <c r="A488" t="s">
        <v>1713</v>
      </c>
      <c r="B488" s="4">
        <f>VLOOKUP($A488,'[1]CITIES FY 2021'!$A$2:$F$483,6,0)</f>
        <v>152869591</v>
      </c>
      <c r="C488" s="4">
        <f>VLOOKUP($A488,'[1]CITIES FY 2022'!$A$2:$F$481,6,0)</f>
        <v>184992403</v>
      </c>
      <c r="D488" s="5">
        <f t="shared" si="6"/>
        <v>0.21013212496918371</v>
      </c>
    </row>
    <row r="489" spans="1:4">
      <c r="A489" t="s">
        <v>2217</v>
      </c>
      <c r="B489" s="4">
        <f>VLOOKUP($A489,'[1]CITIES FY 2021'!$A$2:$F$483,6,0)</f>
        <v>21929644</v>
      </c>
      <c r="C489" s="4">
        <f>VLOOKUP($A489,'[1]CITIES FY 2022'!$A$2:$F$481,6,0)</f>
        <v>22528535</v>
      </c>
      <c r="D489" s="5">
        <f t="shared" si="6"/>
        <v>2.7309654456770936E-2</v>
      </c>
    </row>
    <row r="490" spans="1:4">
      <c r="A490" t="s">
        <v>1712</v>
      </c>
      <c r="B490" s="4">
        <f>VLOOKUP($A490,'[1]CITIES FY 2021'!$A$2:$F$483,6,0)</f>
        <v>205906536</v>
      </c>
      <c r="C490" s="4">
        <f>VLOOKUP($A490,'[1]CITIES FY 2022'!$A$2:$F$481,6,0)</f>
        <v>199884656</v>
      </c>
      <c r="D490" s="5">
        <f t="shared" si="6"/>
        <v>-2.9245696212382495E-2</v>
      </c>
    </row>
    <row r="491" spans="1:4">
      <c r="A491" t="s">
        <v>2218</v>
      </c>
      <c r="B491" s="4">
        <f>VLOOKUP($A491,'[1]CITIES FY 2021'!$A$2:$F$483,6,0)</f>
        <v>13533032</v>
      </c>
      <c r="C491" s="4">
        <f>VLOOKUP($A491,'[1]CITIES FY 2022'!$A$2:$F$481,6,0)</f>
        <v>16736220</v>
      </c>
      <c r="D491" s="5">
        <f t="shared" si="6"/>
        <v>0.23669403870470415</v>
      </c>
    </row>
    <row r="492" spans="1:4">
      <c r="A492" t="s">
        <v>1711</v>
      </c>
      <c r="B492" s="4">
        <f>VLOOKUP($A492,'[1]CITIES FY 2021'!$A$2:$F$483,6,0)</f>
        <v>373897582</v>
      </c>
      <c r="C492" s="4">
        <f>VLOOKUP($A492,'[1]CITIES FY 2022'!$A$2:$F$481,6,0)</f>
        <v>445580984</v>
      </c>
      <c r="D492" s="5">
        <f t="shared" si="6"/>
        <v>0.19171935163785039</v>
      </c>
    </row>
    <row r="493" spans="1:4">
      <c r="A493" t="s">
        <v>1709</v>
      </c>
      <c r="B493" s="4">
        <f>VLOOKUP($A493,'[1]CITIES FY 2021'!$A$2:$F$483,6,0)</f>
        <v>250108516</v>
      </c>
      <c r="C493" s="4">
        <f>VLOOKUP($A493,'[1]CITIES FY 2022'!$A$2:$F$481,6,0)</f>
        <v>303312080</v>
      </c>
      <c r="D493" s="5">
        <f t="shared" si="6"/>
        <v>0.21272192107205179</v>
      </c>
    </row>
    <row r="494" spans="1:4">
      <c r="A494" t="s">
        <v>2219</v>
      </c>
      <c r="B494" s="4">
        <f>VLOOKUP($A494,'[1]CITIES FY 2021'!$A$2:$F$483,6,0)</f>
        <v>2372093</v>
      </c>
      <c r="C494" s="4">
        <f>VLOOKUP($A494,'[1]CITIES FY 2022'!$A$2:$F$481,6,0)</f>
        <v>4544379</v>
      </c>
      <c r="D494" s="5">
        <f t="shared" si="6"/>
        <v>0.91576763642909442</v>
      </c>
    </row>
    <row r="495" spans="1:4">
      <c r="A495" t="s">
        <v>2220</v>
      </c>
      <c r="B495" s="4">
        <f>VLOOKUP($A495,'[1]CITIES FY 2021'!$A$2:$F$483,6,0)</f>
        <v>55055532</v>
      </c>
      <c r="C495" s="4">
        <f>VLOOKUP($A495,'[1]CITIES FY 2022'!$A$2:$F$481,6,0)</f>
        <v>60717996</v>
      </c>
      <c r="D495" s="5">
        <f t="shared" si="6"/>
        <v>0.10285004602262313</v>
      </c>
    </row>
    <row r="496" spans="1:4">
      <c r="A496" t="s">
        <v>1708</v>
      </c>
      <c r="B496" s="4">
        <f>VLOOKUP($A496,'[1]CITIES FY 2021'!$A$2:$F$483,6,0)</f>
        <v>155745793</v>
      </c>
      <c r="C496" s="4">
        <f>VLOOKUP($A496,'[1]CITIES FY 2022'!$A$2:$F$481,6,0)</f>
        <v>157502634</v>
      </c>
      <c r="D496" s="5">
        <f t="shared" si="6"/>
        <v>1.128018270130738E-2</v>
      </c>
    </row>
    <row r="497" spans="1:4">
      <c r="A497" t="s">
        <v>2221</v>
      </c>
      <c r="B497" s="4">
        <f>VLOOKUP($A497,'[1]CITIES FY 2021'!$A$2:$F$483,6,0)</f>
        <v>1759348</v>
      </c>
      <c r="C497" s="4">
        <f>VLOOKUP($A497,'[1]CITIES FY 2022'!$A$2:$F$481,6,0)</f>
        <v>2007272</v>
      </c>
      <c r="D497" s="5">
        <f t="shared" si="6"/>
        <v>0.14091811284634989</v>
      </c>
    </row>
    <row r="498" spans="1:4">
      <c r="A498" t="s">
        <v>2222</v>
      </c>
      <c r="B498" s="4">
        <f>VLOOKUP($A498,'[1]CITIES FY 2021'!$A$2:$F$483,6,0)</f>
        <v>167715241</v>
      </c>
      <c r="C498" s="4">
        <f>VLOOKUP($A498,'[1]CITIES FY 2022'!$A$2:$F$481,6,0)</f>
        <v>161211664</v>
      </c>
      <c r="D498" s="5">
        <f t="shared" si="6"/>
        <v>-3.8777495481165006E-2</v>
      </c>
    </row>
    <row r="499" spans="1:4">
      <c r="A499" t="s">
        <v>1707</v>
      </c>
      <c r="B499" s="4">
        <f>VLOOKUP($A499,'[1]CITIES FY 2021'!$A$2:$F$483,6,0)</f>
        <v>113212389</v>
      </c>
      <c r="C499" s="4">
        <f>VLOOKUP($A499,'[1]CITIES FY 2022'!$A$2:$F$481,6,0)</f>
        <v>178719683</v>
      </c>
      <c r="D499" s="5">
        <f t="shared" si="6"/>
        <v>0.57862301624957313</v>
      </c>
    </row>
    <row r="500" spans="1:4">
      <c r="A500" t="s">
        <v>1706</v>
      </c>
      <c r="B500" s="4">
        <f>VLOOKUP($A500,'[1]CITIES FY 2021'!$A$2:$F$483,6,0)</f>
        <v>16017119</v>
      </c>
      <c r="C500" s="4">
        <f>VLOOKUP($A500,'[1]CITIES FY 2022'!$A$2:$F$481,6,0)</f>
        <v>25468977</v>
      </c>
      <c r="D500" s="5">
        <f t="shared" si="6"/>
        <v>0.59010974445529185</v>
      </c>
    </row>
    <row r="501" spans="1:4">
      <c r="A501" t="s">
        <v>1705</v>
      </c>
      <c r="B501" s="4">
        <f>VLOOKUP($A501,'[1]CITIES FY 2021'!$A$2:$F$483,6,0)</f>
        <v>85106287</v>
      </c>
      <c r="C501" s="4">
        <f>VLOOKUP($A501,'[1]CITIES FY 2022'!$A$2:$F$481,6,0)</f>
        <v>84625813</v>
      </c>
      <c r="D501" s="5">
        <f t="shared" si="6"/>
        <v>-5.6455758667981835E-3</v>
      </c>
    </row>
    <row r="502" spans="1:4">
      <c r="A502" t="s">
        <v>2223</v>
      </c>
      <c r="B502" s="4">
        <f>VLOOKUP($A502,'[1]CITIES FY 2021'!$A$2:$F$483,6,0)</f>
        <v>95559427</v>
      </c>
      <c r="C502" s="4">
        <f>VLOOKUP($A502,'[1]CITIES FY 2022'!$A$2:$F$481,6,0)</f>
        <v>112482076</v>
      </c>
      <c r="D502" s="5">
        <f t="shared" si="6"/>
        <v>0.17709031470019174</v>
      </c>
    </row>
    <row r="503" spans="1:4">
      <c r="A503" t="s">
        <v>1704</v>
      </c>
      <c r="B503" s="4">
        <f>VLOOKUP($A503,'[1]CITIES FY 2021'!$A$2:$F$483,6,0)</f>
        <v>128790393</v>
      </c>
      <c r="C503" s="4">
        <f>VLOOKUP($A503,'[1]CITIES FY 2022'!$A$2:$F$481,6,0)</f>
        <v>134564041</v>
      </c>
      <c r="D503" s="5">
        <f t="shared" si="6"/>
        <v>4.4829803415538924E-2</v>
      </c>
    </row>
    <row r="504" spans="1:4">
      <c r="A504" t="s">
        <v>1703</v>
      </c>
      <c r="B504" s="4">
        <f>VLOOKUP($A504,'[1]CITIES FY 2021'!$A$2:$F$483,6,0)</f>
        <v>258032395</v>
      </c>
      <c r="C504" s="4">
        <f>VLOOKUP($A504,'[1]CITIES FY 2022'!$A$2:$F$481,6,0)</f>
        <v>254356680</v>
      </c>
      <c r="D504" s="5">
        <f t="shared" si="6"/>
        <v>-1.4245168712246382E-2</v>
      </c>
    </row>
    <row r="505" spans="1:4">
      <c r="A505" t="s">
        <v>1702</v>
      </c>
      <c r="B505" s="4">
        <f>VLOOKUP($A505,'[1]CITIES FY 2021'!$A$2:$F$483,6,0)</f>
        <v>260259546</v>
      </c>
      <c r="C505" s="4">
        <f>VLOOKUP($A505,'[1]CITIES FY 2022'!$A$2:$F$481,6,0)</f>
        <v>257396376</v>
      </c>
      <c r="D505" s="5">
        <f t="shared" si="6"/>
        <v>-1.1001210307190807E-2</v>
      </c>
    </row>
    <row r="506" spans="1:4">
      <c r="A506" t="s">
        <v>1701</v>
      </c>
      <c r="B506" s="4">
        <f>VLOOKUP($A506,'[1]CITIES FY 2021'!$A$2:$F$483,6,0)</f>
        <v>284889425</v>
      </c>
      <c r="C506" s="4">
        <f>VLOOKUP($A506,'[1]CITIES FY 2022'!$A$2:$F$481,6,0)</f>
        <v>324263740</v>
      </c>
      <c r="D506" s="5">
        <f t="shared" si="6"/>
        <v>0.13820911393955743</v>
      </c>
    </row>
    <row r="507" spans="1:4">
      <c r="A507" t="s">
        <v>1700</v>
      </c>
      <c r="B507" s="4">
        <f>VLOOKUP($A507,'[1]CITIES FY 2021'!$A$2:$F$483,6,0)</f>
        <v>257201004</v>
      </c>
      <c r="C507" s="4">
        <f>VLOOKUP($A507,'[1]CITIES FY 2022'!$A$2:$F$481,6,0)</f>
        <v>314016969</v>
      </c>
      <c r="D507" s="5">
        <f t="shared" ref="D507:D539" si="7">(C507-B507)/B507</f>
        <v>0.22090102338791803</v>
      </c>
    </row>
    <row r="508" spans="1:4">
      <c r="A508" t="s">
        <v>2224</v>
      </c>
      <c r="B508" s="4">
        <f>VLOOKUP($A508,'[1]CITIES FY 2021'!$A$2:$F$483,6,0)</f>
        <v>5399110</v>
      </c>
      <c r="C508" s="4">
        <f>VLOOKUP($A508,'[1]CITIES FY 2022'!$A$2:$F$481,6,0)</f>
        <v>5942136</v>
      </c>
      <c r="D508" s="5">
        <f t="shared" si="7"/>
        <v>0.10057694694125513</v>
      </c>
    </row>
    <row r="509" spans="1:4">
      <c r="A509" t="s">
        <v>1699</v>
      </c>
      <c r="B509" s="4">
        <f>VLOOKUP($A509,'[1]CITIES FY 2021'!$A$2:$F$483,6,0)</f>
        <v>260093334</v>
      </c>
      <c r="C509" s="4">
        <f>VLOOKUP($A509,'[1]CITIES FY 2022'!$A$2:$F$481,6,0)</f>
        <v>274313634</v>
      </c>
      <c r="D509" s="5">
        <f t="shared" si="7"/>
        <v>5.4673834893438675E-2</v>
      </c>
    </row>
    <row r="510" spans="1:4">
      <c r="A510" t="s">
        <v>1698</v>
      </c>
      <c r="B510" s="4">
        <f>VLOOKUP($A510,'[1]CITIES FY 2021'!$A$2:$F$483,6,0)</f>
        <v>167520606</v>
      </c>
      <c r="C510" s="4">
        <f>VLOOKUP($A510,'[1]CITIES FY 2022'!$A$2:$F$481,6,0)</f>
        <v>170814683</v>
      </c>
      <c r="D510" s="5">
        <f t="shared" si="7"/>
        <v>1.9663712295787658E-2</v>
      </c>
    </row>
    <row r="511" spans="1:4">
      <c r="A511" t="s">
        <v>1696</v>
      </c>
      <c r="B511" s="4">
        <f>VLOOKUP($A511,'[1]CITIES FY 2021'!$A$2:$F$483,6,0)</f>
        <v>20466446</v>
      </c>
      <c r="C511" s="4">
        <f>VLOOKUP($A511,'[1]CITIES FY 2022'!$A$2:$F$481,6,0)</f>
        <v>22334125</v>
      </c>
      <c r="D511" s="5">
        <f t="shared" si="7"/>
        <v>9.1255658163610823E-2</v>
      </c>
    </row>
    <row r="512" spans="1:4">
      <c r="A512" t="s">
        <v>1695</v>
      </c>
      <c r="B512" s="4">
        <f>VLOOKUP($A512,'[1]CITIES FY 2021'!$A$2:$F$483,6,0)</f>
        <v>116927613</v>
      </c>
      <c r="C512" s="4">
        <f>VLOOKUP($A512,'[1]CITIES FY 2022'!$A$2:$F$481,6,0)</f>
        <v>121797644</v>
      </c>
      <c r="D512" s="5">
        <f t="shared" si="7"/>
        <v>4.1649965094216028E-2</v>
      </c>
    </row>
    <row r="513" spans="1:4">
      <c r="A513" t="s">
        <v>1694</v>
      </c>
      <c r="B513" s="4">
        <f>VLOOKUP($A513,'[1]CITIES FY 2021'!$A$2:$F$483,6,0)</f>
        <v>24124568</v>
      </c>
      <c r="C513" s="4">
        <f>VLOOKUP($A513,'[1]CITIES FY 2022'!$A$2:$F$481,6,0)</f>
        <v>25735525</v>
      </c>
      <c r="D513" s="5">
        <f t="shared" si="7"/>
        <v>6.6776615440326231E-2</v>
      </c>
    </row>
    <row r="514" spans="1:4">
      <c r="A514" t="s">
        <v>2225</v>
      </c>
      <c r="B514" s="4">
        <f>VLOOKUP($A514,'[1]CITIES FY 2021'!$A$2:$F$483,6,0)</f>
        <v>9514007</v>
      </c>
      <c r="C514" s="4">
        <f>VLOOKUP($A514,'[1]CITIES FY 2022'!$A$2:$F$481,6,0)</f>
        <v>10092232</v>
      </c>
      <c r="D514" s="5">
        <f t="shared" si="7"/>
        <v>6.0776179794696392E-2</v>
      </c>
    </row>
    <row r="515" spans="1:4">
      <c r="A515" t="s">
        <v>1693</v>
      </c>
      <c r="B515" s="4">
        <f>VLOOKUP($A515,'[1]CITIES FY 2021'!$A$2:$F$483,6,0)</f>
        <v>139144170</v>
      </c>
      <c r="C515" s="4">
        <f>VLOOKUP($A515,'[1]CITIES FY 2022'!$A$2:$F$481,6,0)</f>
        <v>150145607</v>
      </c>
      <c r="D515" s="5">
        <f t="shared" si="7"/>
        <v>7.9065022990183489E-2</v>
      </c>
    </row>
    <row r="516" spans="1:4">
      <c r="A516" t="s">
        <v>2226</v>
      </c>
      <c r="B516" s="4">
        <f>VLOOKUP($A516,'[1]CITIES FY 2021'!$A$2:$F$483,6,0)</f>
        <v>8578681</v>
      </c>
      <c r="C516" s="4">
        <f>VLOOKUP($A516,'[1]CITIES FY 2022'!$A$2:$F$481,6,0)</f>
        <v>12411791</v>
      </c>
      <c r="D516" s="5">
        <f t="shared" si="7"/>
        <v>0.44681810641985636</v>
      </c>
    </row>
    <row r="517" spans="1:4">
      <c r="A517" t="s">
        <v>1692</v>
      </c>
      <c r="B517" s="4">
        <f>VLOOKUP($A517,'[1]CITIES FY 2021'!$A$2:$F$483,6,0)</f>
        <v>109147071</v>
      </c>
      <c r="C517" s="4">
        <f>VLOOKUP($A517,'[1]CITIES FY 2022'!$A$2:$F$481,6,0)</f>
        <v>132341241</v>
      </c>
      <c r="D517" s="5">
        <f t="shared" si="7"/>
        <v>0.21250382431242704</v>
      </c>
    </row>
    <row r="518" spans="1:4">
      <c r="A518" t="s">
        <v>1691</v>
      </c>
      <c r="B518" s="4">
        <f>VLOOKUP($A518,'[1]CITIES FY 2021'!$A$2:$F$483,6,0)</f>
        <v>111432716</v>
      </c>
      <c r="C518" s="4">
        <f>VLOOKUP($A518,'[1]CITIES FY 2022'!$A$2:$F$481,6,0)</f>
        <v>167844171</v>
      </c>
      <c r="D518" s="5">
        <f t="shared" si="7"/>
        <v>0.50623781798515977</v>
      </c>
    </row>
    <row r="519" spans="1:4">
      <c r="A519" t="s">
        <v>2227</v>
      </c>
      <c r="B519" s="4">
        <f>VLOOKUP($A519,'[1]CITIES FY 2021'!$A$2:$F$483,6,0)</f>
        <v>184606059</v>
      </c>
      <c r="C519" s="4">
        <f>VLOOKUP($A519,'[1]CITIES FY 2022'!$A$2:$F$481,6,0)</f>
        <v>190738110</v>
      </c>
      <c r="D519" s="5">
        <f t="shared" si="7"/>
        <v>3.3216954162918345E-2</v>
      </c>
    </row>
    <row r="520" spans="1:4">
      <c r="A520" t="s">
        <v>2228</v>
      </c>
      <c r="B520" s="4">
        <f>VLOOKUP($A520,'[1]CITIES FY 2021'!$A$2:$F$483,6,0)</f>
        <v>15557739</v>
      </c>
      <c r="C520" s="4">
        <f>VLOOKUP($A520,'[1]CITIES FY 2022'!$A$2:$F$481,6,0)</f>
        <v>19562767</v>
      </c>
      <c r="D520" s="5">
        <f t="shared" si="7"/>
        <v>0.25742995174298783</v>
      </c>
    </row>
    <row r="521" spans="1:4">
      <c r="A521" t="s">
        <v>1690</v>
      </c>
      <c r="B521" s="4">
        <f>VLOOKUP($A521,'[1]CITIES FY 2021'!$A$2:$F$483,6,0)</f>
        <v>110773382</v>
      </c>
      <c r="C521" s="4">
        <f>VLOOKUP($A521,'[1]CITIES FY 2022'!$A$2:$F$481,6,0)</f>
        <v>112605309</v>
      </c>
      <c r="D521" s="5">
        <f t="shared" si="7"/>
        <v>1.6537610091204042E-2</v>
      </c>
    </row>
    <row r="522" spans="1:4">
      <c r="A522" t="s">
        <v>2229</v>
      </c>
      <c r="B522" s="4">
        <f>VLOOKUP($A522,'[1]CITIES FY 2021'!$A$2:$F$483,6,0)</f>
        <v>2873739</v>
      </c>
      <c r="C522" s="4">
        <f>VLOOKUP($A522,'[1]CITIES FY 2022'!$A$2:$F$481,6,0)</f>
        <v>3183929</v>
      </c>
      <c r="D522" s="5">
        <f t="shared" si="7"/>
        <v>0.10793951712385851</v>
      </c>
    </row>
    <row r="523" spans="1:4">
      <c r="A523" t="s">
        <v>2230</v>
      </c>
      <c r="B523" s="4">
        <f>VLOOKUP($A523,'[1]CITIES FY 2021'!$A$2:$F$483,6,0)</f>
        <v>6644436</v>
      </c>
      <c r="C523" s="4">
        <f>VLOOKUP($A523,'[1]CITIES FY 2022'!$A$2:$F$481,6,0)</f>
        <v>11579543</v>
      </c>
      <c r="D523" s="5">
        <f t="shared" si="7"/>
        <v>0.7427428001413513</v>
      </c>
    </row>
    <row r="524" spans="1:4">
      <c r="A524" t="s">
        <v>1689</v>
      </c>
      <c r="B524" s="4">
        <f>VLOOKUP($A524,'[1]CITIES FY 2021'!$A$2:$F$483,6,0)</f>
        <v>168968227</v>
      </c>
      <c r="C524" s="4">
        <f>VLOOKUP($A524,'[1]CITIES FY 2022'!$A$2:$F$481,6,0)</f>
        <v>155117089</v>
      </c>
      <c r="D524" s="5">
        <f t="shared" si="7"/>
        <v>-8.1974808198703536E-2</v>
      </c>
    </row>
    <row r="525" spans="1:4">
      <c r="A525" t="s">
        <v>2231</v>
      </c>
      <c r="B525" s="4">
        <f>VLOOKUP($A525,'[1]CITIES FY 2021'!$A$2:$F$483,6,0)</f>
        <v>25613305</v>
      </c>
      <c r="C525" s="4">
        <f>VLOOKUP($A525,'[1]CITIES FY 2022'!$A$2:$F$481,6,0)</f>
        <v>31775095</v>
      </c>
      <c r="D525" s="5">
        <f t="shared" si="7"/>
        <v>0.24056989131234724</v>
      </c>
    </row>
    <row r="526" spans="1:4">
      <c r="A526" t="s">
        <v>2232</v>
      </c>
      <c r="B526" s="4">
        <f>VLOOKUP($A526,'[1]CITIES FY 2021'!$A$2:$F$483,6,0)</f>
        <v>9796386</v>
      </c>
      <c r="C526" s="4">
        <f>VLOOKUP($A526,'[1]CITIES FY 2022'!$A$2:$F$481,6,0)</f>
        <v>14318154</v>
      </c>
      <c r="D526" s="5">
        <f t="shared" si="7"/>
        <v>0.46157511555792108</v>
      </c>
    </row>
    <row r="527" spans="1:4">
      <c r="A527" t="s">
        <v>2233</v>
      </c>
      <c r="B527" s="4">
        <f>VLOOKUP($A527,'[1]CITIES FY 2021'!$A$2:$F$483,6,0)</f>
        <v>13598094</v>
      </c>
      <c r="C527" s="4">
        <f>VLOOKUP($A527,'[1]CITIES FY 2022'!$A$2:$F$481,6,0)</f>
        <v>15220619</v>
      </c>
      <c r="D527" s="5">
        <f t="shared" si="7"/>
        <v>0.11932003117495732</v>
      </c>
    </row>
    <row r="528" spans="1:4">
      <c r="A528" t="s">
        <v>1688</v>
      </c>
      <c r="B528" s="4">
        <f>VLOOKUP($A528,'[1]CITIES FY 2021'!$A$2:$F$483,6,0)</f>
        <v>11169673</v>
      </c>
      <c r="C528" s="4">
        <f>VLOOKUP($A528,'[1]CITIES FY 2022'!$A$2:$F$481,6,0)</f>
        <v>10455762</v>
      </c>
      <c r="D528" s="5">
        <f t="shared" si="7"/>
        <v>-6.3915120881336454E-2</v>
      </c>
    </row>
    <row r="529" spans="1:9">
      <c r="A529" t="s">
        <v>2234</v>
      </c>
      <c r="B529" s="4">
        <f>VLOOKUP($A529,'[1]CITIES FY 2021'!$A$2:$F$483,6,0)</f>
        <v>44499861</v>
      </c>
      <c r="C529" s="4">
        <f>VLOOKUP($A529,'[1]CITIES FY 2022'!$A$2:$F$481,6,0)</f>
        <v>53442895</v>
      </c>
      <c r="D529" s="5">
        <f t="shared" si="7"/>
        <v>0.20096768392152956</v>
      </c>
    </row>
    <row r="530" spans="1:9">
      <c r="A530" t="s">
        <v>1687</v>
      </c>
      <c r="B530" s="4">
        <f>VLOOKUP($A530,'[1]CITIES FY 2021'!$A$2:$F$483,6,0)</f>
        <v>17315740</v>
      </c>
      <c r="C530" s="4">
        <f>VLOOKUP($A530,'[1]CITIES FY 2022'!$A$2:$F$481,6,0)</f>
        <v>15153100</v>
      </c>
      <c r="D530" s="5">
        <f t="shared" si="7"/>
        <v>-0.12489446018477986</v>
      </c>
    </row>
    <row r="531" spans="1:9">
      <c r="A531" t="s">
        <v>1686</v>
      </c>
      <c r="B531" s="4">
        <f>VLOOKUP($A531,'[1]CITIES FY 2021'!$A$2:$F$483,6,0)</f>
        <v>11306950</v>
      </c>
      <c r="C531" s="4">
        <f>VLOOKUP($A531,'[1]CITIES FY 2022'!$A$2:$F$481,6,0)</f>
        <v>14727530</v>
      </c>
      <c r="D531" s="5">
        <f t="shared" si="7"/>
        <v>0.30252013142359346</v>
      </c>
    </row>
    <row r="532" spans="1:9">
      <c r="A532" t="s">
        <v>2235</v>
      </c>
      <c r="B532" s="4">
        <f>VLOOKUP($A532,'[1]CITIES FY 2021'!$A$2:$F$483,6,0)</f>
        <v>170875753</v>
      </c>
      <c r="C532" s="4">
        <f>VLOOKUP($A532,'[1]CITIES FY 2022'!$A$2:$F$481,6,0)</f>
        <v>219929039</v>
      </c>
      <c r="D532" s="5">
        <f t="shared" si="7"/>
        <v>0.2870699039435981</v>
      </c>
    </row>
    <row r="533" spans="1:9">
      <c r="A533" t="s">
        <v>2236</v>
      </c>
      <c r="B533" s="4">
        <f>VLOOKUP($A533,'[1]CITIES FY 2021'!$A$2:$F$483,6,0)</f>
        <v>12585826</v>
      </c>
      <c r="C533" s="4">
        <f>VLOOKUP($A533,'[1]CITIES FY 2022'!$A$2:$F$481,6,0)</f>
        <v>13145763</v>
      </c>
      <c r="D533" s="5">
        <f t="shared" si="7"/>
        <v>4.4489491591572936E-2</v>
      </c>
    </row>
    <row r="534" spans="1:9">
      <c r="A534" t="s">
        <v>2237</v>
      </c>
      <c r="B534" s="4">
        <f>VLOOKUP($A534,'[1]CITIES FY 2021'!$A$2:$F$483,6,0)</f>
        <v>71143518</v>
      </c>
      <c r="C534" s="4">
        <f>VLOOKUP($A534,'[1]CITIES FY 2022'!$A$2:$F$481,6,0)</f>
        <v>77883510</v>
      </c>
      <c r="D534" s="5">
        <f t="shared" si="7"/>
        <v>9.473796333771406E-2</v>
      </c>
    </row>
    <row r="535" spans="1:9">
      <c r="A535" t="s">
        <v>2238</v>
      </c>
      <c r="B535" s="4">
        <f>VLOOKUP($A535,'[1]CITIES FY 2021'!$A$2:$F$483,6,0)</f>
        <v>16067012</v>
      </c>
      <c r="C535" s="4">
        <f>VLOOKUP($A535,'[1]CITIES FY 2022'!$A$2:$F$481,6,0)</f>
        <v>21381287</v>
      </c>
      <c r="D535" s="5">
        <f t="shared" si="7"/>
        <v>0.33075689493478938</v>
      </c>
    </row>
    <row r="536" spans="1:9">
      <c r="A536" t="s">
        <v>1685</v>
      </c>
      <c r="B536" s="4">
        <f>VLOOKUP($A536,'[1]CITIES FY 2021'!$A$2:$F$483,6,0)</f>
        <v>15958386</v>
      </c>
      <c r="C536" s="4">
        <f>VLOOKUP($A536,'[1]CITIES FY 2022'!$A$2:$F$481,6,0)</f>
        <v>17542861</v>
      </c>
      <c r="D536" s="5">
        <f t="shared" si="7"/>
        <v>9.9287922976671952E-2</v>
      </c>
    </row>
    <row r="537" spans="1:9">
      <c r="A537" t="s">
        <v>1684</v>
      </c>
      <c r="B537" s="4">
        <f>VLOOKUP($A537,'[1]CITIES FY 2021'!$A$2:$F$483,6,0)</f>
        <v>113984660</v>
      </c>
      <c r="C537" s="4">
        <f>VLOOKUP($A537,'[1]CITIES FY 2022'!$A$2:$F$481,6,0)</f>
        <v>107283183</v>
      </c>
      <c r="D537" s="5">
        <f t="shared" si="7"/>
        <v>-5.8792797206220555E-2</v>
      </c>
    </row>
    <row r="538" spans="1:9">
      <c r="A538" t="s">
        <v>1682</v>
      </c>
      <c r="B538" s="4">
        <f>VLOOKUP($A538,'[1]CITIES FY 2021'!$A$2:$F$483,6,0)</f>
        <v>51741030</v>
      </c>
      <c r="C538" s="4">
        <f>VLOOKUP($A538,'[1]CITIES FY 2022'!$A$2:$F$481,6,0)</f>
        <v>49865058</v>
      </c>
      <c r="D538" s="5">
        <f t="shared" si="7"/>
        <v>-3.6256951204875515E-2</v>
      </c>
    </row>
    <row r="539" spans="1:9">
      <c r="A539" t="s">
        <v>2239</v>
      </c>
      <c r="B539" s="4">
        <f>VLOOKUP($A539,'[1]CITIES FY 2021'!$A$2:$F$483,6,0)</f>
        <v>25238130</v>
      </c>
      <c r="C539" s="4">
        <f>VLOOKUP($A539,'[1]CITIES FY 2022'!$A$2:$F$481,6,0)</f>
        <v>30040321</v>
      </c>
      <c r="D539" s="5">
        <f t="shared" si="7"/>
        <v>0.19027523037562608</v>
      </c>
    </row>
    <row r="540" spans="1:9">
      <c r="A540" s="6" t="s">
        <v>1628</v>
      </c>
      <c r="B540" s="4">
        <v>30286760.219999999</v>
      </c>
      <c r="C540" s="4">
        <v>28446178.219999999</v>
      </c>
      <c r="D540" s="5">
        <v>-6.0771835172537321E-2</v>
      </c>
      <c r="E540" s="6" t="s">
        <v>2240</v>
      </c>
      <c r="F540" s="6" t="s">
        <v>2241</v>
      </c>
      <c r="I540" t="str">
        <f>TRIM(A540)</f>
        <v>Alameda County Office of Education</v>
      </c>
    </row>
    <row r="541" spans="1:9">
      <c r="A541" s="6" t="s">
        <v>1626</v>
      </c>
      <c r="B541" s="4">
        <v>84020721.900000006</v>
      </c>
      <c r="C541" s="4">
        <v>87689625.409999996</v>
      </c>
      <c r="D541" s="5">
        <v>4.3666650643238408E-2</v>
      </c>
      <c r="E541" s="6" t="s">
        <v>2240</v>
      </c>
      <c r="F541" s="6" t="s">
        <v>2242</v>
      </c>
      <c r="I541" t="str">
        <f t="shared" ref="I541:I604" si="8">TRIM(A541)</f>
        <v>Alameda Unified School District</v>
      </c>
    </row>
    <row r="542" spans="1:9">
      <c r="A542" s="6" t="s">
        <v>4966</v>
      </c>
      <c r="B542" s="4">
        <v>31908101.210000001</v>
      </c>
      <c r="C542" s="4">
        <v>33571713</v>
      </c>
      <c r="D542" s="5">
        <v>5.2137599133558692E-2</v>
      </c>
      <c r="E542" s="6" t="s">
        <v>2240</v>
      </c>
      <c r="F542" s="6" t="s">
        <v>2243</v>
      </c>
      <c r="I542" t="str">
        <f t="shared" si="8"/>
        <v>Albany City Unified School District</v>
      </c>
    </row>
    <row r="543" spans="1:9">
      <c r="A543" s="6" t="s">
        <v>1533</v>
      </c>
      <c r="B543" s="4">
        <v>93620898.609999999</v>
      </c>
      <c r="C543" s="4">
        <v>97874986.650000006</v>
      </c>
      <c r="D543" s="5">
        <v>4.5439513005759713E-2</v>
      </c>
      <c r="E543" s="6" t="s">
        <v>2240</v>
      </c>
      <c r="F543" s="6" t="s">
        <v>2244</v>
      </c>
      <c r="I543" t="str">
        <f t="shared" si="8"/>
        <v>Berkeley Unified School District</v>
      </c>
    </row>
    <row r="544" spans="1:9">
      <c r="A544" s="6" t="s">
        <v>1440</v>
      </c>
      <c r="B544" s="4">
        <v>82749808.069999993</v>
      </c>
      <c r="C544" s="4">
        <v>86611496.430000007</v>
      </c>
      <c r="D544" s="5">
        <v>4.6667037061080822E-2</v>
      </c>
      <c r="E544" s="6" t="s">
        <v>2240</v>
      </c>
      <c r="F544" s="6" t="s">
        <v>2245</v>
      </c>
      <c r="I544" t="str">
        <f t="shared" si="8"/>
        <v>Castro Valley Unified School District</v>
      </c>
    </row>
    <row r="545" spans="1:9">
      <c r="A545" s="6" t="s">
        <v>1277</v>
      </c>
      <c r="B545" s="4">
        <v>7788998.6500000004</v>
      </c>
      <c r="C545" s="4">
        <v>8633042.4700000007</v>
      </c>
      <c r="D545" s="5">
        <v>0.10836358534996027</v>
      </c>
      <c r="E545" s="6" t="s">
        <v>2240</v>
      </c>
      <c r="F545" s="6" t="s">
        <v>2246</v>
      </c>
      <c r="I545" t="str">
        <f t="shared" si="8"/>
        <v>Emery Unified School District</v>
      </c>
    </row>
    <row r="546" spans="1:9">
      <c r="A546" s="6" t="s">
        <v>1211</v>
      </c>
      <c r="B546" s="4">
        <v>318570717.88</v>
      </c>
      <c r="C546" s="4">
        <v>333785914.00999999</v>
      </c>
      <c r="D546" s="5">
        <v>4.7760811888967435E-2</v>
      </c>
      <c r="E546" s="6" t="s">
        <v>2240</v>
      </c>
      <c r="F546" s="6" t="s">
        <v>2247</v>
      </c>
      <c r="I546" t="str">
        <f t="shared" si="8"/>
        <v>Fremont Unified School District</v>
      </c>
    </row>
    <row r="547" spans="1:9">
      <c r="A547" s="6" t="s">
        <v>1133</v>
      </c>
      <c r="B547" s="4">
        <v>203052716.19</v>
      </c>
      <c r="C547" s="4">
        <v>212336379.25</v>
      </c>
      <c r="D547" s="5">
        <v>4.5720457397443112E-2</v>
      </c>
      <c r="E547" s="6" t="s">
        <v>2240</v>
      </c>
      <c r="F547" s="6" t="s">
        <v>2248</v>
      </c>
      <c r="I547" t="str">
        <f t="shared" si="8"/>
        <v>Hayward Unified School District</v>
      </c>
    </row>
    <row r="548" spans="1:9">
      <c r="A548" s="6" t="s">
        <v>974</v>
      </c>
      <c r="B548" s="4">
        <v>122100813</v>
      </c>
      <c r="C548" s="4">
        <v>127827558</v>
      </c>
      <c r="D548" s="5">
        <v>4.6901776157706666E-2</v>
      </c>
      <c r="E548" s="6" t="s">
        <v>2240</v>
      </c>
      <c r="F548" s="6" t="s">
        <v>2249</v>
      </c>
      <c r="I548" t="str">
        <f t="shared" si="8"/>
        <v>Livermore Valley Joint Unified School District</v>
      </c>
    </row>
    <row r="549" spans="1:9">
      <c r="A549" s="6" t="s">
        <v>4967</v>
      </c>
      <c r="B549" s="4">
        <v>557219.91</v>
      </c>
      <c r="C549" s="4">
        <v>563175.56000000006</v>
      </c>
      <c r="D549" s="5">
        <v>1.0688150033978548E-2</v>
      </c>
      <c r="E549" s="6" t="s">
        <v>2240</v>
      </c>
      <c r="F549" s="6" t="s">
        <v>2250</v>
      </c>
      <c r="I549" t="str">
        <f t="shared" si="8"/>
        <v>Mountain House Elementary School District</v>
      </c>
    </row>
    <row r="550" spans="1:9">
      <c r="A550" s="6" t="s">
        <v>792</v>
      </c>
      <c r="B550" s="4">
        <v>54091048.75</v>
      </c>
      <c r="C550" s="4">
        <v>57577335.560000002</v>
      </c>
      <c r="D550" s="5">
        <v>6.4452194782043351E-2</v>
      </c>
      <c r="E550" s="6" t="s">
        <v>2240</v>
      </c>
      <c r="F550" s="6" t="s">
        <v>2251</v>
      </c>
      <c r="I550" t="str">
        <f t="shared" si="8"/>
        <v>Newark Unified School District</v>
      </c>
    </row>
    <row r="551" spans="1:9">
      <c r="A551" s="6" t="s">
        <v>796</v>
      </c>
      <c r="B551" s="4">
        <v>101271176.13</v>
      </c>
      <c r="C551" s="4">
        <v>106222092.03</v>
      </c>
      <c r="D551" s="5">
        <v>4.8887710098721518E-2</v>
      </c>
      <c r="E551" s="6" t="s">
        <v>2240</v>
      </c>
      <c r="F551" s="6" t="s">
        <v>2252</v>
      </c>
      <c r="I551" t="str">
        <f t="shared" si="8"/>
        <v>New Haven Unified School District</v>
      </c>
    </row>
    <row r="552" spans="1:9">
      <c r="A552" s="6" t="s">
        <v>762</v>
      </c>
      <c r="B552" s="4">
        <v>384268673.31</v>
      </c>
      <c r="C552" s="4">
        <v>413048352.38999999</v>
      </c>
      <c r="D552" s="5">
        <v>7.4894679371333067E-2</v>
      </c>
      <c r="E552" s="6" t="s">
        <v>2240</v>
      </c>
      <c r="F552" s="6" t="s">
        <v>2253</v>
      </c>
      <c r="I552" t="str">
        <f t="shared" si="8"/>
        <v>Oakland Unified School District</v>
      </c>
    </row>
    <row r="553" spans="1:9">
      <c r="A553" s="6" t="s">
        <v>4968</v>
      </c>
      <c r="B553" s="4">
        <v>21965049.379999999</v>
      </c>
      <c r="C553" s="4">
        <v>23077750.559999999</v>
      </c>
      <c r="D553" s="5">
        <v>5.0657804621789551E-2</v>
      </c>
      <c r="E553" s="6" t="s">
        <v>2240</v>
      </c>
      <c r="F553" s="6" t="s">
        <v>2254</v>
      </c>
      <c r="I553" t="str">
        <f t="shared" si="8"/>
        <v>Piedmont City Unified School District</v>
      </c>
    </row>
    <row r="554" spans="1:9">
      <c r="A554" s="6" t="s">
        <v>527</v>
      </c>
      <c r="B554" s="4">
        <v>89843805</v>
      </c>
      <c r="C554" s="4">
        <v>97205980</v>
      </c>
      <c r="D554" s="5">
        <v>8.1944158531575995E-2</v>
      </c>
      <c r="E554" s="6" t="s">
        <v>2240</v>
      </c>
      <c r="F554" s="6" t="s">
        <v>2255</v>
      </c>
      <c r="I554" t="str">
        <f t="shared" si="8"/>
        <v>San Leandro Unified School District</v>
      </c>
    </row>
    <row r="555" spans="1:9">
      <c r="A555" s="6" t="s">
        <v>525</v>
      </c>
      <c r="B555" s="4">
        <v>99332885.180000007</v>
      </c>
      <c r="C555" s="4">
        <v>106611264.48999999</v>
      </c>
      <c r="D555" s="5">
        <v>7.327260551035962E-2</v>
      </c>
      <c r="E555" s="6" t="s">
        <v>2240</v>
      </c>
      <c r="F555" s="6" t="s">
        <v>2256</v>
      </c>
      <c r="I555" t="str">
        <f t="shared" si="8"/>
        <v>San Lorenzo Unified School District</v>
      </c>
    </row>
    <row r="556" spans="1:9">
      <c r="A556" s="6" t="s">
        <v>1313</v>
      </c>
      <c r="B556" s="4">
        <v>113434028</v>
      </c>
      <c r="C556" s="4">
        <v>118478094.15000001</v>
      </c>
      <c r="D556" s="5">
        <v>4.4466957922009137E-2</v>
      </c>
      <c r="E556" s="6" t="s">
        <v>2240</v>
      </c>
      <c r="F556" s="6" t="s">
        <v>2257</v>
      </c>
      <c r="I556" t="str">
        <f t="shared" si="8"/>
        <v>Dublin Unified School District</v>
      </c>
    </row>
    <row r="557" spans="1:9">
      <c r="A557" s="6" t="s">
        <v>650</v>
      </c>
      <c r="B557" s="4">
        <v>135866825.02000001</v>
      </c>
      <c r="C557" s="4">
        <v>141965796.06999999</v>
      </c>
      <c r="D557" s="5">
        <v>4.4889332249444962E-2</v>
      </c>
      <c r="E557" s="6" t="s">
        <v>2240</v>
      </c>
      <c r="F557" s="6" t="s">
        <v>2258</v>
      </c>
      <c r="I557" t="str">
        <f t="shared" si="8"/>
        <v>Pleasanton Unified School District</v>
      </c>
    </row>
    <row r="558" spans="1:9">
      <c r="A558" s="6" t="s">
        <v>4969</v>
      </c>
      <c r="B558" s="4">
        <v>2833852.7</v>
      </c>
      <c r="C558" s="4">
        <v>2965435.27</v>
      </c>
      <c r="D558" s="5">
        <v>4.6432395727554865E-2</v>
      </c>
      <c r="E558" s="6" t="s">
        <v>2240</v>
      </c>
      <c r="F558" s="6" t="s">
        <v>2259</v>
      </c>
      <c r="I558" t="str">
        <f t="shared" si="8"/>
        <v>Sunol Glen Unified School District</v>
      </c>
    </row>
    <row r="559" spans="1:9">
      <c r="A559" s="6" t="s">
        <v>5735</v>
      </c>
      <c r="B559" s="4">
        <v>933009</v>
      </c>
      <c r="C559" s="4">
        <v>978719</v>
      </c>
      <c r="D559" s="5">
        <v>4.8992024728593188E-2</v>
      </c>
      <c r="E559" s="6" t="s">
        <v>2260</v>
      </c>
      <c r="F559" s="6" t="s">
        <v>2261</v>
      </c>
      <c r="I559" t="str">
        <f t="shared" si="8"/>
        <v>Alpine County Office of Education</v>
      </c>
    </row>
    <row r="560" spans="1:9">
      <c r="A560" s="6" t="s">
        <v>1616</v>
      </c>
      <c r="B560" s="4">
        <v>2079639.71</v>
      </c>
      <c r="C560" s="4">
        <v>2052247.16</v>
      </c>
      <c r="D560" s="5">
        <v>-1.3171776759350324E-2</v>
      </c>
      <c r="E560" s="6" t="s">
        <v>2260</v>
      </c>
      <c r="F560" s="6" t="s">
        <v>2262</v>
      </c>
      <c r="I560" t="str">
        <f t="shared" si="8"/>
        <v>Alpine County Unified School District</v>
      </c>
    </row>
    <row r="561" spans="1:9">
      <c r="A561" s="6" t="s">
        <v>5737</v>
      </c>
      <c r="B561" s="4">
        <v>2431131.2599999998</v>
      </c>
      <c r="C561" s="4">
        <v>2470454.48</v>
      </c>
      <c r="D561" s="5">
        <v>1.6174865029706463E-2</v>
      </c>
      <c r="E561" s="6" t="s">
        <v>2263</v>
      </c>
      <c r="F561" s="6" t="s">
        <v>2264</v>
      </c>
      <c r="I561" t="str">
        <f t="shared" si="8"/>
        <v>Amador County Office of Education</v>
      </c>
    </row>
    <row r="562" spans="1:9">
      <c r="A562" s="6" t="s">
        <v>4963</v>
      </c>
      <c r="B562" s="4">
        <v>37632088</v>
      </c>
      <c r="C562" s="4">
        <v>38222396.409999996</v>
      </c>
      <c r="D562" s="5">
        <v>1.5686304995885331E-2</v>
      </c>
      <c r="E562" s="6" t="s">
        <v>2263</v>
      </c>
      <c r="F562" s="6" t="s">
        <v>2265</v>
      </c>
      <c r="I562" t="str">
        <f t="shared" si="8"/>
        <v>Amador County Unified School District</v>
      </c>
    </row>
    <row r="563" spans="1:9">
      <c r="A563" s="6" t="s">
        <v>1484</v>
      </c>
      <c r="B563" s="4">
        <v>25940391.120000001</v>
      </c>
      <c r="C563" s="4">
        <v>27261436.260000002</v>
      </c>
      <c r="D563" s="5">
        <v>5.0926184338889048E-2</v>
      </c>
      <c r="E563" s="6" t="s">
        <v>2266</v>
      </c>
      <c r="F563" s="6" t="s">
        <v>2267</v>
      </c>
      <c r="I563" t="str">
        <f t="shared" si="8"/>
        <v>Butte County Office of Education</v>
      </c>
    </row>
    <row r="564" spans="1:9">
      <c r="A564" s="6" t="s">
        <v>4970</v>
      </c>
      <c r="B564" s="4">
        <v>1036725.63</v>
      </c>
      <c r="C564" s="4">
        <v>1090057.97</v>
      </c>
      <c r="D564" s="5">
        <v>5.144306116942432E-2</v>
      </c>
      <c r="E564" s="6" t="s">
        <v>2266</v>
      </c>
      <c r="F564" s="6" t="s">
        <v>2268</v>
      </c>
      <c r="I564" t="str">
        <f t="shared" si="8"/>
        <v>Bangor Union Elementary School District</v>
      </c>
    </row>
    <row r="565" spans="1:9">
      <c r="A565" s="6" t="s">
        <v>1525</v>
      </c>
      <c r="B565" s="4">
        <v>6268324.3600000003</v>
      </c>
      <c r="C565" s="4">
        <v>6432392.3099999996</v>
      </c>
      <c r="D565" s="5">
        <v>2.6174132124840974E-2</v>
      </c>
      <c r="E565" s="6" t="s">
        <v>2266</v>
      </c>
      <c r="F565" s="6" t="s">
        <v>2269</v>
      </c>
      <c r="I565" t="str">
        <f t="shared" si="8"/>
        <v>Biggs Unified School District</v>
      </c>
    </row>
    <row r="566" spans="1:9">
      <c r="A566" s="6" t="s">
        <v>1413</v>
      </c>
      <c r="B566" s="4">
        <v>113642220.3</v>
      </c>
      <c r="C566" s="4">
        <v>120023311.72</v>
      </c>
      <c r="D566" s="5">
        <v>5.6150710564742475E-2</v>
      </c>
      <c r="E566" s="6" t="s">
        <v>2266</v>
      </c>
      <c r="F566" s="6" t="s">
        <v>2270</v>
      </c>
      <c r="I566" t="str">
        <f t="shared" si="8"/>
        <v>Chico Unified School District</v>
      </c>
    </row>
    <row r="567" spans="1:9">
      <c r="A567" s="6" t="s">
        <v>1307</v>
      </c>
      <c r="B567" s="4">
        <v>9603474.6099999994</v>
      </c>
      <c r="C567" s="4">
        <v>10120072.41</v>
      </c>
      <c r="D567" s="5">
        <v>5.3792801145334704E-2</v>
      </c>
      <c r="E567" s="6" t="s">
        <v>2266</v>
      </c>
      <c r="F567" s="6" t="s">
        <v>2271</v>
      </c>
      <c r="I567" t="str">
        <f t="shared" si="8"/>
        <v>Durham Unified School District</v>
      </c>
    </row>
    <row r="568" spans="1:9">
      <c r="A568" s="6" t="s">
        <v>4971</v>
      </c>
      <c r="B568" s="4">
        <v>1341122.5</v>
      </c>
      <c r="C568" s="4">
        <v>1383673.74</v>
      </c>
      <c r="D568" s="5">
        <v>3.1728078531230365E-2</v>
      </c>
      <c r="E568" s="6" t="s">
        <v>2266</v>
      </c>
      <c r="F568" s="6" t="s">
        <v>2272</v>
      </c>
      <c r="I568" t="str">
        <f t="shared" si="8"/>
        <v>Golden Feather Union Elementary School District</v>
      </c>
    </row>
    <row r="569" spans="1:9">
      <c r="A569" s="6" t="s">
        <v>4972</v>
      </c>
      <c r="B569" s="4">
        <v>2595755.4900000002</v>
      </c>
      <c r="C569" s="4">
        <v>2716618.65</v>
      </c>
      <c r="D569" s="5">
        <v>4.6561843157268898E-2</v>
      </c>
      <c r="E569" s="6" t="s">
        <v>2266</v>
      </c>
      <c r="F569" s="6" t="s">
        <v>2273</v>
      </c>
      <c r="I569" t="str">
        <f t="shared" si="8"/>
        <v>Manzanita Elementary School District</v>
      </c>
    </row>
    <row r="570" spans="1:9">
      <c r="A570" s="6" t="s">
        <v>730</v>
      </c>
      <c r="B570" s="4">
        <v>23813114.73</v>
      </c>
      <c r="C570" s="4">
        <v>25261998.850000001</v>
      </c>
      <c r="D570" s="5">
        <v>6.0843956635991105E-2</v>
      </c>
      <c r="E570" s="6" t="s">
        <v>2266</v>
      </c>
      <c r="F570" s="6" t="s">
        <v>2274</v>
      </c>
      <c r="I570" t="str">
        <f t="shared" si="8"/>
        <v>Oroville City Elementary School District</v>
      </c>
    </row>
    <row r="571" spans="1:9">
      <c r="A571" s="6" t="s">
        <v>728</v>
      </c>
      <c r="B571" s="4">
        <v>26276536.300000001</v>
      </c>
      <c r="C571" s="4">
        <v>28366416.59</v>
      </c>
      <c r="D571" s="5">
        <v>7.9534085700633195E-2</v>
      </c>
      <c r="E571" s="6" t="s">
        <v>2266</v>
      </c>
      <c r="F571" s="6" t="s">
        <v>2275</v>
      </c>
      <c r="I571" t="str">
        <f t="shared" si="8"/>
        <v>Oroville Union High School District</v>
      </c>
    </row>
    <row r="572" spans="1:9">
      <c r="A572" s="6" t="s">
        <v>4973</v>
      </c>
      <c r="B572" s="4">
        <v>13448730.77</v>
      </c>
      <c r="C572" s="4">
        <v>14630678.48</v>
      </c>
      <c r="D572" s="5">
        <v>8.7885446605605669E-2</v>
      </c>
      <c r="E572" s="6" t="s">
        <v>2266</v>
      </c>
      <c r="F572" s="6" t="s">
        <v>2276</v>
      </c>
      <c r="I572" t="str">
        <f t="shared" si="8"/>
        <v>Palermo Union Elementary School District</v>
      </c>
    </row>
    <row r="573" spans="1:9">
      <c r="A573" s="6" t="s">
        <v>698</v>
      </c>
      <c r="B573" s="4">
        <v>19160373.260000002</v>
      </c>
      <c r="C573" s="4">
        <v>18486904.399999999</v>
      </c>
      <c r="D573" s="5">
        <v>-3.5149046986781042E-2</v>
      </c>
      <c r="E573" s="6" t="s">
        <v>2266</v>
      </c>
      <c r="F573" s="6" t="s">
        <v>2277</v>
      </c>
      <c r="I573" t="str">
        <f t="shared" si="8"/>
        <v>Paradise Unified School District</v>
      </c>
    </row>
    <row r="574" spans="1:9">
      <c r="A574" s="6" t="s">
        <v>342</v>
      </c>
      <c r="B574" s="4">
        <v>16625842.67</v>
      </c>
      <c r="C574" s="4">
        <v>17989954.690000001</v>
      </c>
      <c r="D574" s="5">
        <v>8.2047692082485066E-2</v>
      </c>
      <c r="E574" s="6" t="s">
        <v>2266</v>
      </c>
      <c r="F574" s="6" t="s">
        <v>2278</v>
      </c>
      <c r="I574" t="str">
        <f t="shared" si="8"/>
        <v>Thermalito Union Elementary School District</v>
      </c>
    </row>
    <row r="575" spans="1:9">
      <c r="A575" s="6" t="s">
        <v>674</v>
      </c>
      <c r="B575" s="4">
        <v>817648.97</v>
      </c>
      <c r="C575" s="4">
        <v>670488.28</v>
      </c>
      <c r="D575" s="5">
        <v>-0.17998027931228233</v>
      </c>
      <c r="E575" s="6" t="s">
        <v>2266</v>
      </c>
      <c r="F575" s="6" t="s">
        <v>2279</v>
      </c>
      <c r="I575" t="str">
        <f t="shared" si="8"/>
        <v>Pioneer Union Elementary School District</v>
      </c>
    </row>
    <row r="576" spans="1:9">
      <c r="A576" s="6" t="s">
        <v>1159</v>
      </c>
      <c r="B576" s="4">
        <v>21961386.390000001</v>
      </c>
      <c r="C576" s="4">
        <v>23560702.510000002</v>
      </c>
      <c r="D576" s="5">
        <v>7.2824005351877108E-2</v>
      </c>
      <c r="E576" s="6" t="s">
        <v>2266</v>
      </c>
      <c r="F576" s="6" t="s">
        <v>2280</v>
      </c>
      <c r="I576" t="str">
        <f t="shared" si="8"/>
        <v>Gridley Unified School District</v>
      </c>
    </row>
    <row r="577" spans="1:9">
      <c r="A577" s="6" t="s">
        <v>1473</v>
      </c>
      <c r="B577" s="4">
        <v>7336021.4299999997</v>
      </c>
      <c r="C577" s="4">
        <v>7831040.75</v>
      </c>
      <c r="D577" s="5">
        <v>6.7477899938468464E-2</v>
      </c>
      <c r="E577" s="6" t="s">
        <v>2281</v>
      </c>
      <c r="F577" s="6" t="s">
        <v>2282</v>
      </c>
      <c r="I577" t="str">
        <f t="shared" si="8"/>
        <v>Calaveras County Office of Education</v>
      </c>
    </row>
    <row r="578" spans="1:9">
      <c r="A578" s="6" t="s">
        <v>1502</v>
      </c>
      <c r="B578" s="4">
        <v>11527016.27</v>
      </c>
      <c r="C578" s="4">
        <v>11678588.17</v>
      </c>
      <c r="D578" s="5">
        <v>1.3149274404555029E-2</v>
      </c>
      <c r="E578" s="6" t="s">
        <v>2281</v>
      </c>
      <c r="F578" s="6" t="s">
        <v>2283</v>
      </c>
      <c r="I578" t="str">
        <f t="shared" si="8"/>
        <v>Bret Harte Union High School District</v>
      </c>
    </row>
    <row r="579" spans="1:9">
      <c r="A579" s="6" t="s">
        <v>4974</v>
      </c>
      <c r="B579" s="4">
        <v>27187396.510000002</v>
      </c>
      <c r="C579" s="4">
        <v>28493528.82</v>
      </c>
      <c r="D579" s="5">
        <v>4.8041831056518422E-2</v>
      </c>
      <c r="E579" s="6" t="s">
        <v>2281</v>
      </c>
      <c r="F579" s="6" t="s">
        <v>2284</v>
      </c>
      <c r="I579" t="str">
        <f t="shared" si="8"/>
        <v>Calaveras Unified School District</v>
      </c>
    </row>
    <row r="580" spans="1:9">
      <c r="A580" s="6" t="s">
        <v>909</v>
      </c>
      <c r="B580" s="4">
        <v>6982726.21</v>
      </c>
      <c r="C580" s="4">
        <v>7325124.71</v>
      </c>
      <c r="D580" s="5">
        <v>4.9035074511392017E-2</v>
      </c>
      <c r="E580" s="6" t="s">
        <v>2281</v>
      </c>
      <c r="F580" s="6" t="s">
        <v>2285</v>
      </c>
      <c r="I580" t="str">
        <f t="shared" si="8"/>
        <v>Mark Twain Union Elementary School District</v>
      </c>
    </row>
    <row r="581" spans="1:9">
      <c r="A581" s="6" t="s">
        <v>4975</v>
      </c>
      <c r="B581" s="4">
        <v>7631775.7300000004</v>
      </c>
      <c r="C581" s="4">
        <v>7734581.4100000001</v>
      </c>
      <c r="D581" s="5">
        <v>1.3470741756191477E-2</v>
      </c>
      <c r="E581" s="6" t="s">
        <v>2281</v>
      </c>
      <c r="F581" s="6" t="s">
        <v>2286</v>
      </c>
      <c r="I581" t="str">
        <f t="shared" si="8"/>
        <v>Vallecito Union Elementary School District</v>
      </c>
    </row>
    <row r="582" spans="1:9">
      <c r="A582" s="6" t="s">
        <v>1385</v>
      </c>
      <c r="B582" s="4">
        <v>2629678.91</v>
      </c>
      <c r="C582" s="4">
        <v>2716604.63</v>
      </c>
      <c r="D582" s="5">
        <v>3.3055640241644459E-2</v>
      </c>
      <c r="E582" s="6" t="s">
        <v>21</v>
      </c>
      <c r="F582" s="6" t="s">
        <v>2287</v>
      </c>
      <c r="I582" t="str">
        <f t="shared" si="8"/>
        <v>Colusa County Office of Education</v>
      </c>
    </row>
    <row r="583" spans="1:9">
      <c r="A583" s="6" t="s">
        <v>1383</v>
      </c>
      <c r="B583" s="4">
        <v>15723396.609999999</v>
      </c>
      <c r="C583" s="4">
        <v>16600497.91</v>
      </c>
      <c r="D583" s="5">
        <v>5.5783195053552795E-2</v>
      </c>
      <c r="E583" s="6" t="s">
        <v>21</v>
      </c>
      <c r="F583" s="6" t="s">
        <v>2288</v>
      </c>
      <c r="I583" t="str">
        <f t="shared" si="8"/>
        <v>Colusa Unified School District</v>
      </c>
    </row>
    <row r="584" spans="1:9">
      <c r="A584" s="6" t="s">
        <v>4976</v>
      </c>
      <c r="B584" s="4">
        <v>3945489.15</v>
      </c>
      <c r="C584" s="4">
        <v>4226514.28</v>
      </c>
      <c r="D584" s="5">
        <v>7.1226942798714929E-2</v>
      </c>
      <c r="E584" s="6" t="s">
        <v>21</v>
      </c>
      <c r="F584" s="6" t="s">
        <v>2289</v>
      </c>
      <c r="I584" t="str">
        <f t="shared" si="8"/>
        <v>Maxwell Unified School District</v>
      </c>
    </row>
    <row r="585" spans="1:9">
      <c r="A585" s="6" t="s">
        <v>678</v>
      </c>
      <c r="B585" s="4">
        <v>15100800.77</v>
      </c>
      <c r="C585" s="4">
        <v>16343351</v>
      </c>
      <c r="D585" s="5">
        <v>8.2283731103089078E-2</v>
      </c>
      <c r="E585" s="6" t="s">
        <v>21</v>
      </c>
      <c r="F585" s="6" t="s">
        <v>2290</v>
      </c>
      <c r="I585" t="str">
        <f t="shared" si="8"/>
        <v>Pierce Joint Unified School District</v>
      </c>
    </row>
    <row r="586" spans="1:9">
      <c r="A586" s="6" t="s">
        <v>223</v>
      </c>
      <c r="B586" s="4">
        <v>15043053.09</v>
      </c>
      <c r="C586" s="4">
        <v>16474226</v>
      </c>
      <c r="D586" s="5">
        <v>9.5138460353595689E-2</v>
      </c>
      <c r="E586" s="6" t="s">
        <v>21</v>
      </c>
      <c r="F586" s="6" t="s">
        <v>2291</v>
      </c>
      <c r="I586" t="str">
        <f t="shared" si="8"/>
        <v>Williams Unified School District</v>
      </c>
    </row>
    <row r="587" spans="1:9">
      <c r="A587" s="6" t="s">
        <v>1377</v>
      </c>
      <c r="B587" s="4">
        <v>31390686.52</v>
      </c>
      <c r="C587" s="4">
        <v>31874058.68</v>
      </c>
      <c r="D587" s="5">
        <v>1.5398585172453251E-2</v>
      </c>
      <c r="E587" s="6" t="s">
        <v>2292</v>
      </c>
      <c r="F587" s="6" t="s">
        <v>2293</v>
      </c>
      <c r="I587" t="str">
        <f t="shared" si="8"/>
        <v>Contra Costa County Office of Education</v>
      </c>
    </row>
    <row r="588" spans="1:9">
      <c r="A588" s="6" t="s">
        <v>1634</v>
      </c>
      <c r="B588" s="4">
        <v>59666167.840000004</v>
      </c>
      <c r="C588" s="4">
        <v>61942223</v>
      </c>
      <c r="D588" s="5">
        <v>3.8146494779142434E-2</v>
      </c>
      <c r="E588" s="6" t="s">
        <v>2292</v>
      </c>
      <c r="F588" s="6" t="s">
        <v>2294</v>
      </c>
      <c r="I588" t="str">
        <f t="shared" si="8"/>
        <v>Acalanes Union High School District</v>
      </c>
    </row>
    <row r="589" spans="1:9">
      <c r="A589" s="6" t="s">
        <v>1589</v>
      </c>
      <c r="B589" s="4">
        <v>170353404.53</v>
      </c>
      <c r="C589" s="4">
        <v>182853662.66</v>
      </c>
      <c r="D589" s="5">
        <v>7.3378387502661527E-2</v>
      </c>
      <c r="E589" s="6" t="s">
        <v>2292</v>
      </c>
      <c r="F589" s="6" t="s">
        <v>2295</v>
      </c>
      <c r="I589" t="str">
        <f t="shared" si="8"/>
        <v>Antioch Unified School District</v>
      </c>
    </row>
    <row r="590" spans="1:9">
      <c r="A590" s="6" t="s">
        <v>4977</v>
      </c>
      <c r="B590" s="4">
        <v>80842451.170000002</v>
      </c>
      <c r="C590" s="4">
        <v>84767953.959999993</v>
      </c>
      <c r="D590" s="5">
        <v>4.8557443931842519E-2</v>
      </c>
      <c r="E590" s="6" t="s">
        <v>2292</v>
      </c>
      <c r="F590" s="6" t="s">
        <v>2296</v>
      </c>
      <c r="I590" t="str">
        <f t="shared" si="8"/>
        <v>Brentwood Union Elementary School District</v>
      </c>
    </row>
    <row r="591" spans="1:9">
      <c r="A591" s="6" t="s">
        <v>4978</v>
      </c>
      <c r="B591" s="4">
        <v>12523253</v>
      </c>
      <c r="C591" s="4">
        <v>13197385.689999999</v>
      </c>
      <c r="D591" s="5">
        <v>5.3830477592363542E-2</v>
      </c>
      <c r="E591" s="6" t="s">
        <v>2292</v>
      </c>
      <c r="F591" s="6" t="s">
        <v>2297</v>
      </c>
      <c r="I591" t="str">
        <f t="shared" si="8"/>
        <v>Byron Union Elementary School District</v>
      </c>
    </row>
    <row r="592" spans="1:9">
      <c r="A592" s="6" t="s">
        <v>4979</v>
      </c>
      <c r="B592" s="4">
        <v>681966.13</v>
      </c>
      <c r="C592" s="4">
        <v>709952.53</v>
      </c>
      <c r="D592" s="5">
        <v>4.1037815177126208E-2</v>
      </c>
      <c r="E592" s="6" t="s">
        <v>2292</v>
      </c>
      <c r="F592" s="6" t="s">
        <v>2298</v>
      </c>
      <c r="I592" t="str">
        <f t="shared" si="8"/>
        <v>Canyon Elementary School District</v>
      </c>
    </row>
    <row r="593" spans="1:9">
      <c r="A593" s="6" t="s">
        <v>1084</v>
      </c>
      <c r="B593" s="4">
        <v>14188881.65</v>
      </c>
      <c r="C593" s="4">
        <v>15314902.550000001</v>
      </c>
      <c r="D593" s="5">
        <v>7.9359383478965054E-2</v>
      </c>
      <c r="E593" s="6" t="s">
        <v>2292</v>
      </c>
      <c r="F593" s="6" t="s">
        <v>2299</v>
      </c>
      <c r="I593" t="str">
        <f t="shared" si="8"/>
        <v>John Swett Unified School District</v>
      </c>
    </row>
    <row r="594" spans="1:9">
      <c r="A594" s="6" t="s">
        <v>4980</v>
      </c>
      <c r="B594" s="4">
        <v>5340400.6100000003</v>
      </c>
      <c r="C594" s="4">
        <v>5640300.21</v>
      </c>
      <c r="D594" s="5">
        <v>5.6156760868919083E-2</v>
      </c>
      <c r="E594" s="6" t="s">
        <v>2292</v>
      </c>
      <c r="F594" s="6" t="s">
        <v>2300</v>
      </c>
      <c r="I594" t="str">
        <f t="shared" si="8"/>
        <v>Knightsen Elementary School District</v>
      </c>
    </row>
    <row r="595" spans="1:9">
      <c r="A595" s="6" t="s">
        <v>4981</v>
      </c>
      <c r="B595" s="4">
        <v>29521635.379999999</v>
      </c>
      <c r="C595" s="4">
        <v>30949636.760000002</v>
      </c>
      <c r="D595" s="5">
        <v>4.8371350760853506E-2</v>
      </c>
      <c r="E595" s="6" t="s">
        <v>2292</v>
      </c>
      <c r="F595" s="6" t="s">
        <v>2301</v>
      </c>
      <c r="I595" t="str">
        <f t="shared" si="8"/>
        <v>Lafayette Elementary School District</v>
      </c>
    </row>
    <row r="596" spans="1:9">
      <c r="A596" s="6" t="s">
        <v>988</v>
      </c>
      <c r="B596" s="4">
        <v>82866931.420000002</v>
      </c>
      <c r="C596" s="4">
        <v>86939696.829999998</v>
      </c>
      <c r="D596" s="5">
        <v>4.9148259024552596E-2</v>
      </c>
      <c r="E596" s="6" t="s">
        <v>2292</v>
      </c>
      <c r="F596" s="6" t="s">
        <v>2302</v>
      </c>
      <c r="I596" t="str">
        <f t="shared" si="8"/>
        <v>Liberty Union High School District</v>
      </c>
    </row>
    <row r="597" spans="1:9">
      <c r="A597" s="6" t="s">
        <v>905</v>
      </c>
      <c r="B597" s="4">
        <v>37786682.710000001</v>
      </c>
      <c r="C597" s="4">
        <v>39832323.920000002</v>
      </c>
      <c r="D597" s="5">
        <v>5.4136565141206086E-2</v>
      </c>
      <c r="E597" s="6" t="s">
        <v>2292</v>
      </c>
      <c r="F597" s="6" t="s">
        <v>2303</v>
      </c>
      <c r="I597" t="str">
        <f t="shared" si="8"/>
        <v>Martinez Unified School District</v>
      </c>
    </row>
    <row r="598" spans="1:9">
      <c r="A598" s="6" t="s">
        <v>4982</v>
      </c>
      <c r="B598" s="4">
        <v>15457601.130000001</v>
      </c>
      <c r="C598" s="4">
        <v>16295644.09</v>
      </c>
      <c r="D598" s="5">
        <v>5.4215589660515387E-2</v>
      </c>
      <c r="E598" s="6" t="s">
        <v>2292</v>
      </c>
      <c r="F598" s="6" t="s">
        <v>2304</v>
      </c>
      <c r="I598" t="str">
        <f t="shared" si="8"/>
        <v>Moraga Elementary School District</v>
      </c>
    </row>
    <row r="599" spans="1:9">
      <c r="A599" s="6" t="s">
        <v>4983</v>
      </c>
      <c r="B599" s="4">
        <v>276343251.70999998</v>
      </c>
      <c r="C599" s="4">
        <v>296716092.98000002</v>
      </c>
      <c r="D599" s="5">
        <v>7.3722955577651308E-2</v>
      </c>
      <c r="E599" s="6" t="s">
        <v>2292</v>
      </c>
      <c r="F599" s="6" t="s">
        <v>2305</v>
      </c>
      <c r="I599" t="str">
        <f t="shared" si="8"/>
        <v>Mt. Diablo Unified School District</v>
      </c>
    </row>
    <row r="600" spans="1:9">
      <c r="A600" s="6" t="s">
        <v>760</v>
      </c>
      <c r="B600" s="4">
        <v>46328282</v>
      </c>
      <c r="C600" s="4">
        <v>48353778.789999999</v>
      </c>
      <c r="D600" s="5">
        <v>4.3720524538337059E-2</v>
      </c>
      <c r="E600" s="6" t="s">
        <v>2292</v>
      </c>
      <c r="F600" s="6" t="s">
        <v>2306</v>
      </c>
      <c r="I600" t="str">
        <f t="shared" si="8"/>
        <v>Oakley Union Elementary School District</v>
      </c>
    </row>
    <row r="601" spans="1:9">
      <c r="A601" s="6" t="s">
        <v>4984</v>
      </c>
      <c r="B601" s="4">
        <v>21147791</v>
      </c>
      <c r="C601" s="4">
        <v>22291100.289999999</v>
      </c>
      <c r="D601" s="5">
        <v>5.406282339370571E-2</v>
      </c>
      <c r="E601" s="6" t="s">
        <v>2292</v>
      </c>
      <c r="F601" s="6" t="s">
        <v>2307</v>
      </c>
      <c r="I601" t="str">
        <f t="shared" si="8"/>
        <v>Orinda Union Elementary School District</v>
      </c>
    </row>
    <row r="602" spans="1:9">
      <c r="A602" s="6" t="s">
        <v>672</v>
      </c>
      <c r="B602" s="4">
        <v>121410715.33</v>
      </c>
      <c r="C602" s="4">
        <v>131542635.88</v>
      </c>
      <c r="D602" s="5">
        <v>8.3451617284857962E-2</v>
      </c>
      <c r="E602" s="6" t="s">
        <v>2292</v>
      </c>
      <c r="F602" s="6" t="s">
        <v>2308</v>
      </c>
      <c r="I602" t="str">
        <f t="shared" si="8"/>
        <v>Pittsburg Unified School District</v>
      </c>
    </row>
    <row r="603" spans="1:9">
      <c r="A603" s="6" t="s">
        <v>249</v>
      </c>
      <c r="B603" s="4">
        <v>283660166.61000001</v>
      </c>
      <c r="C603" s="4">
        <v>294403061.19</v>
      </c>
      <c r="D603" s="5">
        <v>3.7872411584564225E-2</v>
      </c>
      <c r="E603" s="6" t="s">
        <v>2292</v>
      </c>
      <c r="F603" s="6" t="s">
        <v>2309</v>
      </c>
      <c r="I603" t="str">
        <f t="shared" si="8"/>
        <v>West Contra Costa Unified School District</v>
      </c>
    </row>
    <row r="604" spans="1:9">
      <c r="A604" s="6" t="s">
        <v>499</v>
      </c>
      <c r="B604" s="4">
        <v>274423847.87</v>
      </c>
      <c r="C604" s="4">
        <v>288232348.13</v>
      </c>
      <c r="D604" s="5">
        <v>5.031814970592989E-2</v>
      </c>
      <c r="E604" s="6" t="s">
        <v>2292</v>
      </c>
      <c r="F604" s="6" t="s">
        <v>2310</v>
      </c>
      <c r="I604" t="str">
        <f t="shared" si="8"/>
        <v>San Ramon Valley Unified School District</v>
      </c>
    </row>
    <row r="605" spans="1:9">
      <c r="A605" s="6" t="s">
        <v>4985</v>
      </c>
      <c r="B605" s="4">
        <v>30916471.940000001</v>
      </c>
      <c r="C605" s="4">
        <v>32314194.100000001</v>
      </c>
      <c r="D605" s="5">
        <v>4.5209626852396927E-2</v>
      </c>
      <c r="E605" s="6" t="s">
        <v>2292</v>
      </c>
      <c r="F605" s="6" t="s">
        <v>2311</v>
      </c>
      <c r="I605" t="str">
        <f t="shared" ref="I605:I668" si="9">TRIM(A605)</f>
        <v>Walnut Creek Elementary School District</v>
      </c>
    </row>
    <row r="606" spans="1:9">
      <c r="A606" s="6" t="s">
        <v>5764</v>
      </c>
      <c r="B606" s="4">
        <v>6877212.1500000004</v>
      </c>
      <c r="C606" s="4">
        <v>8331672.29</v>
      </c>
      <c r="D606" s="5">
        <v>0.21148978805314295</v>
      </c>
      <c r="E606" s="6" t="s">
        <v>2312</v>
      </c>
      <c r="F606" s="6" t="s">
        <v>2313</v>
      </c>
      <c r="I606" t="str">
        <f t="shared" si="9"/>
        <v>Del Norte County Office of Education</v>
      </c>
    </row>
    <row r="607" spans="1:9">
      <c r="A607" s="6" t="s">
        <v>4964</v>
      </c>
      <c r="B607" s="4">
        <v>37922345.390000001</v>
      </c>
      <c r="C607" s="4">
        <v>38985681.299999997</v>
      </c>
      <c r="D607" s="5">
        <v>2.803982451677144E-2</v>
      </c>
      <c r="E607" s="6" t="s">
        <v>2312</v>
      </c>
      <c r="F607" s="6" t="s">
        <v>2314</v>
      </c>
      <c r="I607" t="str">
        <f t="shared" si="9"/>
        <v>Del Norte County Unified School District</v>
      </c>
    </row>
    <row r="608" spans="1:9">
      <c r="A608" s="6" t="s">
        <v>5739</v>
      </c>
      <c r="B608" s="4">
        <v>19684779.440000001</v>
      </c>
      <c r="C608" s="4">
        <v>17020125.649999999</v>
      </c>
      <c r="D608" s="5">
        <v>-0.13536619996794858</v>
      </c>
      <c r="E608" s="6" t="s">
        <v>2315</v>
      </c>
      <c r="F608" s="6" t="s">
        <v>2316</v>
      </c>
      <c r="I608" t="str">
        <f t="shared" si="9"/>
        <v>El Dorado County Office of Education</v>
      </c>
    </row>
    <row r="609" spans="1:9">
      <c r="A609" s="6" t="s">
        <v>4986</v>
      </c>
      <c r="B609" s="4">
        <v>40565579.509999998</v>
      </c>
      <c r="C609" s="4">
        <v>42138892.32</v>
      </c>
      <c r="D609" s="5">
        <v>3.8784428301145264E-2</v>
      </c>
      <c r="E609" s="6" t="s">
        <v>2315</v>
      </c>
      <c r="F609" s="6" t="s">
        <v>2317</v>
      </c>
      <c r="I609" t="str">
        <f t="shared" si="9"/>
        <v>Buckeye Union Elementary School District</v>
      </c>
    </row>
    <row r="610" spans="1:9">
      <c r="A610" s="6" t="s">
        <v>1463</v>
      </c>
      <c r="B610" s="4">
        <v>4037844.51</v>
      </c>
      <c r="C610" s="4">
        <v>4287048.01</v>
      </c>
      <c r="D610" s="5">
        <v>6.1716962944667726E-2</v>
      </c>
      <c r="E610" s="6" t="s">
        <v>2315</v>
      </c>
      <c r="F610" s="6" t="s">
        <v>2318</v>
      </c>
      <c r="I610" t="str">
        <f t="shared" si="9"/>
        <v>Camino Union Elementary School District</v>
      </c>
    </row>
    <row r="611" spans="1:9">
      <c r="A611" s="6" t="s">
        <v>1291</v>
      </c>
      <c r="B611" s="4">
        <v>66181912.859999999</v>
      </c>
      <c r="C611" s="4">
        <v>70434034.530000001</v>
      </c>
      <c r="D611" s="5">
        <v>6.4248999254446784E-2</v>
      </c>
      <c r="E611" s="6" t="s">
        <v>2315</v>
      </c>
      <c r="F611" s="6" t="s">
        <v>2319</v>
      </c>
      <c r="I611" t="str">
        <f t="shared" si="9"/>
        <v>El Dorado Union High School District</v>
      </c>
    </row>
    <row r="612" spans="1:9">
      <c r="A612" s="6" t="s">
        <v>4987</v>
      </c>
      <c r="B612" s="4">
        <v>4172606.85</v>
      </c>
      <c r="C612" s="4">
        <v>4406484.6100000003</v>
      </c>
      <c r="D612" s="5">
        <v>5.6050753978894571E-2</v>
      </c>
      <c r="E612" s="6" t="s">
        <v>2315</v>
      </c>
      <c r="F612" s="6" t="s">
        <v>2320</v>
      </c>
      <c r="I612" t="str">
        <f t="shared" si="9"/>
        <v>Gold Oak Union Elementary School District</v>
      </c>
    </row>
    <row r="613" spans="1:9">
      <c r="A613" s="6" t="s">
        <v>4988</v>
      </c>
      <c r="B613" s="4">
        <v>5605878.7400000002</v>
      </c>
      <c r="C613" s="4">
        <v>5863540.0499999998</v>
      </c>
      <c r="D613" s="5">
        <v>4.596269772328318E-2</v>
      </c>
      <c r="E613" s="6" t="s">
        <v>2315</v>
      </c>
      <c r="F613" s="6" t="s">
        <v>2321</v>
      </c>
      <c r="I613" t="str">
        <f t="shared" si="9"/>
        <v>Gold Trail Union Elementary School District</v>
      </c>
    </row>
    <row r="614" spans="1:9">
      <c r="A614" s="6" t="s">
        <v>4989</v>
      </c>
      <c r="B614" s="4">
        <v>251925.82</v>
      </c>
      <c r="C614" s="4">
        <v>269336.57</v>
      </c>
      <c r="D614" s="5">
        <v>6.9110621531369834E-2</v>
      </c>
      <c r="E614" s="6" t="s">
        <v>2315</v>
      </c>
      <c r="F614" s="6" t="s">
        <v>2322</v>
      </c>
      <c r="I614" t="str">
        <f t="shared" si="9"/>
        <v>Indian Diggings Elementary School District</v>
      </c>
    </row>
    <row r="615" spans="1:9">
      <c r="A615" s="6" t="s">
        <v>4990</v>
      </c>
      <c r="B615" s="4">
        <v>36271477.829999998</v>
      </c>
      <c r="C615" s="4">
        <v>37315706.609999999</v>
      </c>
      <c r="D615" s="5">
        <v>2.878925377383779E-2</v>
      </c>
      <c r="E615" s="6" t="s">
        <v>2315</v>
      </c>
      <c r="F615" s="6" t="s">
        <v>2323</v>
      </c>
      <c r="I615" t="str">
        <f t="shared" si="9"/>
        <v>Lake Tahoe Unified School District</v>
      </c>
    </row>
    <row r="616" spans="1:9">
      <c r="A616" s="6" t="s">
        <v>4991</v>
      </c>
      <c r="B616" s="4">
        <v>2363259.87</v>
      </c>
      <c r="C616" s="4">
        <v>2596525.33</v>
      </c>
      <c r="D616" s="5">
        <v>9.870495537166632E-2</v>
      </c>
      <c r="E616" s="6" t="s">
        <v>2315</v>
      </c>
      <c r="F616" s="6" t="s">
        <v>2324</v>
      </c>
      <c r="I616" t="str">
        <f t="shared" si="9"/>
        <v>Latrobe Elementary School District</v>
      </c>
    </row>
    <row r="617" spans="1:9">
      <c r="A617" s="6" t="s">
        <v>832</v>
      </c>
      <c r="B617" s="4">
        <v>9302398.7300000004</v>
      </c>
      <c r="C617" s="4">
        <v>9613078.0899999999</v>
      </c>
      <c r="D617" s="5">
        <v>3.3397768577481668E-2</v>
      </c>
      <c r="E617" s="6" t="s">
        <v>2315</v>
      </c>
      <c r="F617" s="6" t="s">
        <v>2325</v>
      </c>
      <c r="I617" t="str">
        <f t="shared" si="9"/>
        <v>Mother Lode Union Elementary School District</v>
      </c>
    </row>
    <row r="618" spans="1:9">
      <c r="A618" s="6" t="s">
        <v>674</v>
      </c>
      <c r="B618" s="4">
        <v>2643189.66</v>
      </c>
      <c r="C618" s="4">
        <v>3000201.03</v>
      </c>
      <c r="D618" s="5">
        <v>0.13506838930355064</v>
      </c>
      <c r="E618" s="6" t="s">
        <v>2315</v>
      </c>
      <c r="F618" s="6" t="s">
        <v>2326</v>
      </c>
      <c r="I618" t="str">
        <f t="shared" si="9"/>
        <v>Pioneer Union Elementary School District</v>
      </c>
    </row>
    <row r="619" spans="1:9">
      <c r="A619" s="6" t="s">
        <v>660</v>
      </c>
      <c r="B619" s="4">
        <v>11908824.34</v>
      </c>
      <c r="C619" s="4">
        <v>12569860.4</v>
      </c>
      <c r="D619" s="5">
        <v>5.5508087207204578E-2</v>
      </c>
      <c r="E619" s="6" t="s">
        <v>2315</v>
      </c>
      <c r="F619" s="6" t="s">
        <v>2327</v>
      </c>
      <c r="I619" t="str">
        <f t="shared" si="9"/>
        <v>Placerville Union Elementary School District</v>
      </c>
    </row>
    <row r="620" spans="1:9">
      <c r="A620" s="6" t="s">
        <v>4992</v>
      </c>
      <c r="B620" s="4">
        <v>5810718.04</v>
      </c>
      <c r="C620" s="4">
        <v>6032282.0300000003</v>
      </c>
      <c r="D620" s="5">
        <v>3.8130225640754065E-2</v>
      </c>
      <c r="E620" s="6" t="s">
        <v>2315</v>
      </c>
      <c r="F620" s="6" t="s">
        <v>2328</v>
      </c>
      <c r="I620" t="str">
        <f t="shared" si="9"/>
        <v>Pollock Pines Elementary School District</v>
      </c>
    </row>
    <row r="621" spans="1:9">
      <c r="A621" s="6" t="s">
        <v>4993</v>
      </c>
      <c r="B621" s="4">
        <v>30357477.420000002</v>
      </c>
      <c r="C621" s="4">
        <v>31889018.399999999</v>
      </c>
      <c r="D621" s="5">
        <v>5.0450205687742437E-2</v>
      </c>
      <c r="E621" s="6" t="s">
        <v>2315</v>
      </c>
      <c r="F621" s="6" t="s">
        <v>2329</v>
      </c>
      <c r="I621" t="str">
        <f t="shared" si="9"/>
        <v>Rescue Union Elementary School District</v>
      </c>
    </row>
    <row r="622" spans="1:9">
      <c r="A622" s="6" t="s">
        <v>4994</v>
      </c>
      <c r="B622" s="4">
        <v>446668.97</v>
      </c>
      <c r="C622" s="4">
        <v>455102.15</v>
      </c>
      <c r="D622" s="5">
        <v>1.8880156371731065E-2</v>
      </c>
      <c r="E622" s="6" t="s">
        <v>2315</v>
      </c>
      <c r="F622" s="6" t="s">
        <v>2330</v>
      </c>
      <c r="I622" t="str">
        <f t="shared" si="9"/>
        <v>Silver Fork Elementary School District</v>
      </c>
    </row>
    <row r="623" spans="1:9">
      <c r="A623" s="6" t="s">
        <v>1518</v>
      </c>
      <c r="B623" s="4">
        <v>12102041</v>
      </c>
      <c r="C623" s="4">
        <v>12984105.279999999</v>
      </c>
      <c r="D623" s="5">
        <v>7.2885580209156406E-2</v>
      </c>
      <c r="E623" s="6" t="s">
        <v>2315</v>
      </c>
      <c r="F623" s="6" t="s">
        <v>2331</v>
      </c>
      <c r="I623" t="str">
        <f t="shared" si="9"/>
        <v>Black Oak Mine Unified School District</v>
      </c>
    </row>
    <row r="624" spans="1:9">
      <c r="A624" s="6" t="s">
        <v>5765</v>
      </c>
      <c r="B624" s="4">
        <v>73891508.760000005</v>
      </c>
      <c r="C624" s="4">
        <v>73856091.989999995</v>
      </c>
      <c r="D624" s="5">
        <v>-4.7930771200036768E-4</v>
      </c>
      <c r="E624" s="6" t="s">
        <v>2332</v>
      </c>
      <c r="F624" s="6" t="s">
        <v>2333</v>
      </c>
      <c r="I624" t="str">
        <f t="shared" si="9"/>
        <v>Fresno County Office of Education</v>
      </c>
    </row>
    <row r="625" spans="1:9">
      <c r="A625" s="6" t="s">
        <v>4995</v>
      </c>
      <c r="B625" s="4">
        <v>2039735.62</v>
      </c>
      <c r="C625" s="4">
        <v>2237562.29</v>
      </c>
      <c r="D625" s="5">
        <v>9.6986427093919123E-2</v>
      </c>
      <c r="E625" s="6" t="s">
        <v>2332</v>
      </c>
      <c r="F625" s="6" t="s">
        <v>2334</v>
      </c>
      <c r="I625" t="str">
        <f t="shared" si="9"/>
        <v>Alvina Elementary School District</v>
      </c>
    </row>
    <row r="626" spans="1:9">
      <c r="A626" s="6" t="s">
        <v>4996</v>
      </c>
      <c r="B626" s="4">
        <v>1162677.47</v>
      </c>
      <c r="C626" s="4">
        <v>1104394.31</v>
      </c>
      <c r="D626" s="5">
        <v>-5.0128398892944848E-2</v>
      </c>
      <c r="E626" s="6" t="s">
        <v>2332</v>
      </c>
      <c r="F626" s="6" t="s">
        <v>2335</v>
      </c>
      <c r="I626" t="str">
        <f t="shared" si="9"/>
        <v>Big Creek Elementary School District</v>
      </c>
    </row>
    <row r="627" spans="1:9">
      <c r="A627" s="6" t="s">
        <v>4997</v>
      </c>
      <c r="B627" s="4">
        <v>1405678.69</v>
      </c>
      <c r="C627" s="4">
        <v>1613680.83</v>
      </c>
      <c r="D627" s="5">
        <v>0.14797274902132873</v>
      </c>
      <c r="E627" s="6" t="s">
        <v>2332</v>
      </c>
      <c r="F627" s="6" t="s">
        <v>2336</v>
      </c>
      <c r="I627" t="str">
        <f t="shared" si="9"/>
        <v>Burrel Union Elementary School District</v>
      </c>
    </row>
    <row r="628" spans="1:9">
      <c r="A628" s="6" t="s">
        <v>4998</v>
      </c>
      <c r="B628" s="4">
        <v>2064087.43</v>
      </c>
      <c r="C628" s="4">
        <v>2202172.6</v>
      </c>
      <c r="D628" s="5">
        <v>6.6898895847643511E-2</v>
      </c>
      <c r="E628" s="6" t="s">
        <v>2332</v>
      </c>
      <c r="F628" s="6" t="s">
        <v>2337</v>
      </c>
      <c r="I628" t="str">
        <f t="shared" si="9"/>
        <v>Clay Joint Elementary School District</v>
      </c>
    </row>
    <row r="629" spans="1:9">
      <c r="A629" s="6" t="s">
        <v>1399</v>
      </c>
      <c r="B629" s="4">
        <v>400189596.80000001</v>
      </c>
      <c r="C629" s="4">
        <v>420687645.75999999</v>
      </c>
      <c r="D629" s="5">
        <v>5.1220844129649244E-2</v>
      </c>
      <c r="E629" s="6" t="s">
        <v>2332</v>
      </c>
      <c r="F629" s="6" t="s">
        <v>2338</v>
      </c>
      <c r="I629" t="str">
        <f t="shared" si="9"/>
        <v>Clovis Unified School District</v>
      </c>
    </row>
    <row r="630" spans="1:9">
      <c r="A630" s="6" t="s">
        <v>4999</v>
      </c>
      <c r="B630" s="4">
        <v>49946548.560000002</v>
      </c>
      <c r="C630" s="4">
        <v>54193496.57</v>
      </c>
      <c r="D630" s="5">
        <v>8.5029859568738889E-2</v>
      </c>
      <c r="E630" s="6" t="s">
        <v>2332</v>
      </c>
      <c r="F630" s="6" t="s">
        <v>2339</v>
      </c>
      <c r="I630" t="str">
        <f t="shared" si="9"/>
        <v>Coalinga-Huron Unified School District</v>
      </c>
    </row>
    <row r="631" spans="1:9">
      <c r="A631" s="6" t="s">
        <v>1217</v>
      </c>
      <c r="B631" s="4">
        <v>27443184.02</v>
      </c>
      <c r="C631" s="4">
        <v>28745603.18</v>
      </c>
      <c r="D631" s="5">
        <v>4.7458748192295223E-2</v>
      </c>
      <c r="E631" s="6" t="s">
        <v>2332</v>
      </c>
      <c r="F631" s="6" t="s">
        <v>2340</v>
      </c>
      <c r="I631" t="str">
        <f t="shared" si="9"/>
        <v>Fowler Unified School District</v>
      </c>
    </row>
    <row r="632" spans="1:9">
      <c r="A632" s="6" t="s">
        <v>1205</v>
      </c>
      <c r="B632" s="4">
        <v>785171102.63999999</v>
      </c>
      <c r="C632" s="4">
        <v>850673965.48000002</v>
      </c>
      <c r="D632" s="5">
        <v>8.3424953643553817E-2</v>
      </c>
      <c r="E632" s="6" t="s">
        <v>2332</v>
      </c>
      <c r="F632" s="6" t="s">
        <v>2341</v>
      </c>
      <c r="I632" t="str">
        <f t="shared" si="9"/>
        <v>Fresno Unified School District</v>
      </c>
    </row>
    <row r="633" spans="1:9">
      <c r="A633" s="6" t="s">
        <v>5000</v>
      </c>
      <c r="B633" s="4">
        <v>20704293.699999999</v>
      </c>
      <c r="C633" s="4">
        <v>23500378.32</v>
      </c>
      <c r="D633" s="5">
        <v>0.13504853923126106</v>
      </c>
      <c r="E633" s="6" t="s">
        <v>2332</v>
      </c>
      <c r="F633" s="6" t="s">
        <v>2342</v>
      </c>
      <c r="I633" t="str">
        <f t="shared" si="9"/>
        <v>Kingsburg Elementary Charter School District</v>
      </c>
    </row>
    <row r="634" spans="1:9">
      <c r="A634" s="6" t="s">
        <v>1052</v>
      </c>
      <c r="B634" s="4">
        <v>13125872.16</v>
      </c>
      <c r="C634" s="4">
        <v>14110484.130000001</v>
      </c>
      <c r="D634" s="5">
        <v>7.5013070217194666E-2</v>
      </c>
      <c r="E634" s="6" t="s">
        <v>2332</v>
      </c>
      <c r="F634" s="6" t="s">
        <v>2343</v>
      </c>
      <c r="I634" t="str">
        <f t="shared" si="9"/>
        <v>Kingsburg Joint Union High School District</v>
      </c>
    </row>
    <row r="635" spans="1:9">
      <c r="A635" s="6" t="s">
        <v>5001</v>
      </c>
      <c r="B635" s="4">
        <v>111072344.5</v>
      </c>
      <c r="C635" s="4">
        <v>121718713.29000001</v>
      </c>
      <c r="D635" s="5">
        <v>9.5850761392724595E-2</v>
      </c>
      <c r="E635" s="6" t="s">
        <v>2332</v>
      </c>
      <c r="F635" s="6" t="s">
        <v>2344</v>
      </c>
      <c r="I635" t="str">
        <f t="shared" si="9"/>
        <v>Kings Canyon Joint Unified School District</v>
      </c>
    </row>
    <row r="636" spans="1:9">
      <c r="A636" s="6" t="s">
        <v>1006</v>
      </c>
      <c r="B636" s="4">
        <v>7473788.2000000002</v>
      </c>
      <c r="C636" s="4">
        <v>8061422.4699999997</v>
      </c>
      <c r="D636" s="5">
        <v>7.862602662462384E-2</v>
      </c>
      <c r="E636" s="6" t="s">
        <v>2332</v>
      </c>
      <c r="F636" s="6" t="s">
        <v>2345</v>
      </c>
      <c r="I636" t="str">
        <f t="shared" si="9"/>
        <v>Laton Joint Unified School District</v>
      </c>
    </row>
    <row r="637" spans="1:9">
      <c r="A637" s="6" t="s">
        <v>856</v>
      </c>
      <c r="B637" s="4">
        <v>1887309.63</v>
      </c>
      <c r="C637" s="4">
        <v>2068735.7</v>
      </c>
      <c r="D637" s="5">
        <v>9.6129467638015539E-2</v>
      </c>
      <c r="E637" s="6" t="s">
        <v>2332</v>
      </c>
      <c r="F637" s="6" t="s">
        <v>2346</v>
      </c>
      <c r="I637" t="str">
        <f t="shared" si="9"/>
        <v>Monroe Elementary School District</v>
      </c>
    </row>
    <row r="638" spans="1:9">
      <c r="A638" s="6" t="s">
        <v>746</v>
      </c>
      <c r="B638" s="4">
        <v>3762959.94</v>
      </c>
      <c r="C638" s="4">
        <v>4190389.67</v>
      </c>
      <c r="D638" s="5">
        <v>0.11358870060147384</v>
      </c>
      <c r="E638" s="6" t="s">
        <v>2332</v>
      </c>
      <c r="F638" s="6" t="s">
        <v>2347</v>
      </c>
      <c r="I638" t="str">
        <f t="shared" si="9"/>
        <v>Orange Center Elementary School District</v>
      </c>
    </row>
    <row r="639" spans="1:9">
      <c r="A639" s="6" t="s">
        <v>5002</v>
      </c>
      <c r="B639" s="4">
        <v>4292377.78</v>
      </c>
      <c r="C639" s="4">
        <v>4700092.71</v>
      </c>
      <c r="D639" s="5">
        <v>9.498579829103479E-2</v>
      </c>
      <c r="E639" s="6" t="s">
        <v>2332</v>
      </c>
      <c r="F639" s="6" t="s">
        <v>2348</v>
      </c>
      <c r="I639" t="str">
        <f t="shared" si="9"/>
        <v>Pacific Union Elementary School District</v>
      </c>
    </row>
    <row r="640" spans="1:9">
      <c r="A640" s="6" t="s">
        <v>694</v>
      </c>
      <c r="B640" s="4">
        <v>41168106.600000001</v>
      </c>
      <c r="C640" s="4">
        <v>44567048.789999999</v>
      </c>
      <c r="D640" s="5">
        <v>8.2562509445114909E-2</v>
      </c>
      <c r="E640" s="6" t="s">
        <v>2332</v>
      </c>
      <c r="F640" s="6" t="s">
        <v>1764</v>
      </c>
      <c r="I640" t="str">
        <f t="shared" si="9"/>
        <v>Parlier Unified School District</v>
      </c>
    </row>
    <row r="641" spans="1:9">
      <c r="A641" s="6" t="s">
        <v>5003</v>
      </c>
      <c r="B641" s="4">
        <v>2193084.54</v>
      </c>
      <c r="C641" s="4">
        <v>2102766.7999999998</v>
      </c>
      <c r="D641" s="5">
        <v>-4.1182972362752701E-2</v>
      </c>
      <c r="E641" s="6" t="s">
        <v>2332</v>
      </c>
      <c r="F641" s="6" t="s">
        <v>2349</v>
      </c>
      <c r="I641" t="str">
        <f t="shared" si="9"/>
        <v>Pine Ridge Elementary School District</v>
      </c>
    </row>
    <row r="642" spans="1:9">
      <c r="A642" s="6" t="s">
        <v>5004</v>
      </c>
      <c r="B642" s="4">
        <v>7794206.3700000001</v>
      </c>
      <c r="C642" s="4">
        <v>8908882.5700000003</v>
      </c>
      <c r="D642" s="5">
        <v>0.14301343165487676</v>
      </c>
      <c r="E642" s="6" t="s">
        <v>2332</v>
      </c>
      <c r="F642" s="6" t="s">
        <v>2350</v>
      </c>
      <c r="I642" t="str">
        <f t="shared" si="9"/>
        <v>Raisin City Elementary School District</v>
      </c>
    </row>
    <row r="643" spans="1:9">
      <c r="A643" s="6" t="s">
        <v>495</v>
      </c>
      <c r="B643" s="4">
        <v>127544783.81</v>
      </c>
      <c r="C643" s="4">
        <v>141997942.77000001</v>
      </c>
      <c r="D643" s="5">
        <v>0.11331830693704015</v>
      </c>
      <c r="E643" s="6" t="s">
        <v>2332</v>
      </c>
      <c r="F643" s="6" t="s">
        <v>2351</v>
      </c>
      <c r="I643" t="str">
        <f t="shared" si="9"/>
        <v>Sanger Unified School District</v>
      </c>
    </row>
    <row r="644" spans="1:9">
      <c r="A644" s="6" t="s">
        <v>451</v>
      </c>
      <c r="B644" s="4">
        <v>62550098.200000003</v>
      </c>
      <c r="C644" s="4">
        <v>83032472.810000002</v>
      </c>
      <c r="D644" s="5">
        <v>0.32745551485001501</v>
      </c>
      <c r="E644" s="6" t="s">
        <v>2332</v>
      </c>
      <c r="F644" s="6" t="s">
        <v>2352</v>
      </c>
      <c r="I644" t="str">
        <f t="shared" si="9"/>
        <v>Selma Unified School District</v>
      </c>
    </row>
    <row r="645" spans="1:9">
      <c r="A645" s="6" t="s">
        <v>260</v>
      </c>
      <c r="B645" s="4">
        <v>4889171.0999999996</v>
      </c>
      <c r="C645" s="4">
        <v>5339365.9800000004</v>
      </c>
      <c r="D645" s="5">
        <v>9.2080001045576176E-2</v>
      </c>
      <c r="E645" s="6" t="s">
        <v>2332</v>
      </c>
      <c r="F645" s="6" t="s">
        <v>2353</v>
      </c>
      <c r="I645" t="str">
        <f t="shared" si="9"/>
        <v>Washington Colony Elementary School District</v>
      </c>
    </row>
    <row r="646" spans="1:9">
      <c r="A646" s="6" t="s">
        <v>245</v>
      </c>
      <c r="B646" s="4">
        <v>7513550.4500000002</v>
      </c>
      <c r="C646" s="4">
        <v>6881091.96</v>
      </c>
      <c r="D646" s="5">
        <v>-8.4175716155602598E-2</v>
      </c>
      <c r="E646" s="6" t="s">
        <v>2332</v>
      </c>
      <c r="F646" s="6" t="s">
        <v>2354</v>
      </c>
      <c r="I646" t="str">
        <f t="shared" si="9"/>
        <v>West Park Elementary School District</v>
      </c>
    </row>
    <row r="647" spans="1:9">
      <c r="A647" s="6" t="s">
        <v>235</v>
      </c>
      <c r="B647" s="4">
        <v>16156842.880000001</v>
      </c>
      <c r="C647" s="4">
        <v>20484411.09</v>
      </c>
      <c r="D647" s="5">
        <v>0.26784739086352982</v>
      </c>
      <c r="E647" s="6" t="s">
        <v>2332</v>
      </c>
      <c r="F647" s="6" t="s">
        <v>2355</v>
      </c>
      <c r="I647" t="str">
        <f t="shared" si="9"/>
        <v>Westside Elementary School District</v>
      </c>
    </row>
    <row r="648" spans="1:9">
      <c r="A648" s="6" t="s">
        <v>1233</v>
      </c>
      <c r="B648" s="4">
        <v>25643421.280000001</v>
      </c>
      <c r="C648" s="4">
        <v>27919227.460000001</v>
      </c>
      <c r="D648" s="5">
        <v>8.8748149287511902E-2</v>
      </c>
      <c r="E648" s="6" t="s">
        <v>2332</v>
      </c>
      <c r="F648" s="6" t="s">
        <v>2356</v>
      </c>
      <c r="I648" t="str">
        <f t="shared" si="9"/>
        <v>Firebaugh-Las Deltas Unified School District</v>
      </c>
    </row>
    <row r="649" spans="1:9">
      <c r="A649" s="6" t="s">
        <v>1431</v>
      </c>
      <c r="B649" s="4">
        <v>162216179.37</v>
      </c>
      <c r="C649" s="4">
        <v>170543476.33000001</v>
      </c>
      <c r="D649" s="5">
        <v>5.1334564729244539E-2</v>
      </c>
      <c r="E649" s="6" t="s">
        <v>2332</v>
      </c>
      <c r="F649" s="6" t="s">
        <v>2357</v>
      </c>
      <c r="I649" t="str">
        <f t="shared" si="9"/>
        <v>Central Unified School District</v>
      </c>
    </row>
    <row r="650" spans="1:9">
      <c r="A650" s="6" t="s">
        <v>1070</v>
      </c>
      <c r="B650" s="4">
        <v>59072204.899999999</v>
      </c>
      <c r="C650" s="4">
        <v>64453174.130000003</v>
      </c>
      <c r="D650" s="5">
        <v>9.109138958176935E-2</v>
      </c>
      <c r="E650" s="6" t="s">
        <v>2332</v>
      </c>
      <c r="F650" s="6" t="s">
        <v>2358</v>
      </c>
      <c r="I650" t="str">
        <f t="shared" si="9"/>
        <v>Kerman Unified School District</v>
      </c>
    </row>
    <row r="651" spans="1:9">
      <c r="A651" s="6" t="s">
        <v>887</v>
      </c>
      <c r="B651" s="4">
        <v>42584533.719999999</v>
      </c>
      <c r="C651" s="4">
        <v>47385602.399999999</v>
      </c>
      <c r="D651" s="5">
        <v>0.11274207465949447</v>
      </c>
      <c r="E651" s="6" t="s">
        <v>2332</v>
      </c>
      <c r="F651" s="6" t="s">
        <v>2359</v>
      </c>
      <c r="I651" t="str">
        <f t="shared" si="9"/>
        <v>Mendota Unified School District</v>
      </c>
    </row>
    <row r="652" spans="1:9">
      <c r="A652" s="6" t="s">
        <v>1177</v>
      </c>
      <c r="B652" s="4">
        <v>18968180.940000001</v>
      </c>
      <c r="C652" s="4">
        <v>20779503.43</v>
      </c>
      <c r="D652" s="5">
        <v>9.5492683021611777E-2</v>
      </c>
      <c r="E652" s="6" t="s">
        <v>2332</v>
      </c>
      <c r="F652" s="6" t="s">
        <v>2360</v>
      </c>
      <c r="I652" t="str">
        <f t="shared" si="9"/>
        <v>Golden Plains Unified School District</v>
      </c>
    </row>
    <row r="653" spans="1:9">
      <c r="A653" s="6" t="s">
        <v>437</v>
      </c>
      <c r="B653" s="4">
        <v>14897884.630000001</v>
      </c>
      <c r="C653" s="4">
        <v>15525698.57</v>
      </c>
      <c r="D653" s="5">
        <v>4.2141146585050408E-2</v>
      </c>
      <c r="E653" s="6" t="s">
        <v>2332</v>
      </c>
      <c r="F653" s="6" t="s">
        <v>2361</v>
      </c>
      <c r="I653" t="str">
        <f t="shared" si="9"/>
        <v>Sierra Unified School District</v>
      </c>
    </row>
    <row r="654" spans="1:9">
      <c r="A654" s="6" t="s">
        <v>594</v>
      </c>
      <c r="B654" s="4">
        <v>17785308.039999999</v>
      </c>
      <c r="C654" s="4">
        <v>19460027.829999998</v>
      </c>
      <c r="D654" s="5">
        <v>9.4163102839347798E-2</v>
      </c>
      <c r="E654" s="6" t="s">
        <v>2332</v>
      </c>
      <c r="F654" s="6" t="s">
        <v>2362</v>
      </c>
      <c r="I654" t="str">
        <f t="shared" si="9"/>
        <v>Riverdale Joint Unified School District</v>
      </c>
    </row>
    <row r="655" spans="1:9">
      <c r="A655" s="6" t="s">
        <v>1446</v>
      </c>
      <c r="B655" s="4">
        <v>18114434.57</v>
      </c>
      <c r="C655" s="4">
        <v>19658952.239999998</v>
      </c>
      <c r="D655" s="5">
        <v>8.526447038860005E-2</v>
      </c>
      <c r="E655" s="6" t="s">
        <v>2332</v>
      </c>
      <c r="F655" s="6" t="s">
        <v>2363</v>
      </c>
      <c r="I655" t="str">
        <f t="shared" si="9"/>
        <v>Caruthers Unified School District</v>
      </c>
    </row>
    <row r="656" spans="1:9">
      <c r="A656" s="6" t="s">
        <v>5005</v>
      </c>
      <c r="B656" s="4">
        <v>30445803.989999998</v>
      </c>
      <c r="C656" s="4">
        <v>32846774.800000001</v>
      </c>
      <c r="D656" s="5">
        <v>7.8860483066520673E-2</v>
      </c>
      <c r="E656" s="6" t="s">
        <v>2332</v>
      </c>
      <c r="F656" s="6" t="s">
        <v>2364</v>
      </c>
      <c r="I656" t="str">
        <f t="shared" si="9"/>
        <v>Washington Unified School District</v>
      </c>
    </row>
    <row r="657" spans="1:9">
      <c r="A657" s="6" t="s">
        <v>1179</v>
      </c>
      <c r="B657" s="4">
        <v>8365659.8700000001</v>
      </c>
      <c r="C657" s="4">
        <v>8766641.3599999994</v>
      </c>
      <c r="D657" s="5">
        <v>4.7931842344912275E-2</v>
      </c>
      <c r="E657" s="6" t="s">
        <v>2365</v>
      </c>
      <c r="F657" s="6" t="s">
        <v>2366</v>
      </c>
      <c r="I657" t="str">
        <f t="shared" si="9"/>
        <v>Glenn County Office of Education</v>
      </c>
    </row>
    <row r="658" spans="1:9">
      <c r="A658" s="6" t="s">
        <v>5006</v>
      </c>
      <c r="B658" s="4">
        <v>1672445.74</v>
      </c>
      <c r="C658" s="4">
        <v>1785499.36</v>
      </c>
      <c r="D658" s="5">
        <v>6.7597780481655628E-2</v>
      </c>
      <c r="E658" s="6" t="s">
        <v>2365</v>
      </c>
      <c r="F658" s="6" t="s">
        <v>2367</v>
      </c>
      <c r="I658" t="str">
        <f t="shared" si="9"/>
        <v>Capay Joint Union Elementary School District</v>
      </c>
    </row>
    <row r="659" spans="1:9">
      <c r="A659" s="6" t="s">
        <v>5007</v>
      </c>
      <c r="B659" s="4">
        <v>5625376.9699999997</v>
      </c>
      <c r="C659" s="4">
        <v>7755747.8899999997</v>
      </c>
      <c r="D659" s="5">
        <v>0.37870722821976499</v>
      </c>
      <c r="E659" s="6" t="s">
        <v>2365</v>
      </c>
      <c r="F659" s="6" t="s">
        <v>2368</v>
      </c>
      <c r="I659" t="str">
        <f t="shared" si="9"/>
        <v>Lake Elementary School District</v>
      </c>
    </row>
    <row r="660" spans="1:9">
      <c r="A660" s="6" t="s">
        <v>5008</v>
      </c>
      <c r="B660" s="4">
        <v>1844662.08</v>
      </c>
      <c r="C660" s="4">
        <v>1915975.92</v>
      </c>
      <c r="D660" s="5">
        <v>3.8659568477712646E-2</v>
      </c>
      <c r="E660" s="6" t="s">
        <v>2365</v>
      </c>
      <c r="F660" s="6" t="s">
        <v>2369</v>
      </c>
      <c r="I660" t="str">
        <f t="shared" si="9"/>
        <v>Plaza Elementary School District</v>
      </c>
    </row>
    <row r="661" spans="1:9">
      <c r="A661" s="6" t="s">
        <v>5009</v>
      </c>
      <c r="B661" s="4">
        <v>1991717.41</v>
      </c>
      <c r="C661" s="4">
        <v>2155287.9900000002</v>
      </c>
      <c r="D661" s="5">
        <v>8.2125395489714731E-2</v>
      </c>
      <c r="E661" s="6" t="s">
        <v>2365</v>
      </c>
      <c r="F661" s="6" t="s">
        <v>2370</v>
      </c>
      <c r="I661" t="str">
        <f t="shared" si="9"/>
        <v>Princeton Joint Unified School District</v>
      </c>
    </row>
    <row r="662" spans="1:9">
      <c r="A662" s="6" t="s">
        <v>5010</v>
      </c>
      <c r="B662" s="4">
        <v>1501036.29</v>
      </c>
      <c r="C662" s="4">
        <v>1556908.91</v>
      </c>
      <c r="D662" s="5">
        <v>3.7222697660427566E-2</v>
      </c>
      <c r="E662" s="6" t="s">
        <v>2365</v>
      </c>
      <c r="F662" s="6" t="s">
        <v>2371</v>
      </c>
      <c r="I662" t="str">
        <f t="shared" si="9"/>
        <v>Stony Creek Joint Unified School District</v>
      </c>
    </row>
    <row r="663" spans="1:9">
      <c r="A663" s="6" t="s">
        <v>5011</v>
      </c>
      <c r="B663" s="4">
        <v>15122265.869999999</v>
      </c>
      <c r="C663" s="4">
        <v>16680289.189999999</v>
      </c>
      <c r="D663" s="5">
        <v>0.10302843061970318</v>
      </c>
      <c r="E663" s="6" t="s">
        <v>2365</v>
      </c>
      <c r="F663" s="6" t="s">
        <v>2372</v>
      </c>
      <c r="I663" t="str">
        <f t="shared" si="9"/>
        <v>Willows Unified School District</v>
      </c>
    </row>
    <row r="664" spans="1:9">
      <c r="A664" s="6" t="s">
        <v>734</v>
      </c>
      <c r="B664" s="4">
        <v>24599514.649999999</v>
      </c>
      <c r="C664" s="4">
        <v>26572576.84</v>
      </c>
      <c r="D664" s="5">
        <v>8.0207362546480213E-2</v>
      </c>
      <c r="E664" s="6" t="s">
        <v>2365</v>
      </c>
      <c r="F664" s="6" t="s">
        <v>2373</v>
      </c>
      <c r="I664" t="str">
        <f t="shared" si="9"/>
        <v>Orland Joint Unified School District</v>
      </c>
    </row>
    <row r="665" spans="1:9">
      <c r="A665" s="6" t="s">
        <v>1147</v>
      </c>
      <c r="B665" s="4">
        <v>7673900.9299999997</v>
      </c>
      <c r="C665" s="4">
        <v>8434971.9700000007</v>
      </c>
      <c r="D665" s="5">
        <v>9.9176552700166412E-2</v>
      </c>
      <c r="E665" s="6" t="s">
        <v>2365</v>
      </c>
      <c r="F665" s="6" t="s">
        <v>2374</v>
      </c>
      <c r="I665" t="str">
        <f t="shared" si="9"/>
        <v>Hamilton Unified School District</v>
      </c>
    </row>
    <row r="666" spans="1:9">
      <c r="A666" s="6" t="s">
        <v>1107</v>
      </c>
      <c r="B666" s="4">
        <v>17705513.780000001</v>
      </c>
      <c r="C666" s="4">
        <v>17445453.949999999</v>
      </c>
      <c r="D666" s="5">
        <v>-1.4688070237970915E-2</v>
      </c>
      <c r="E666" s="6" t="s">
        <v>2375</v>
      </c>
      <c r="F666" s="6" t="s">
        <v>2376</v>
      </c>
      <c r="I666" t="str">
        <f t="shared" si="9"/>
        <v>Humboldt County Office of Education</v>
      </c>
    </row>
    <row r="667" spans="1:9">
      <c r="A667" s="6" t="s">
        <v>1583</v>
      </c>
      <c r="B667" s="4">
        <v>10552791.57</v>
      </c>
      <c r="C667" s="4">
        <v>11336824.09</v>
      </c>
      <c r="D667" s="5">
        <v>7.4296219611584682E-2</v>
      </c>
      <c r="E667" s="6" t="s">
        <v>2375</v>
      </c>
      <c r="F667" s="6" t="s">
        <v>2377</v>
      </c>
      <c r="I667" t="str">
        <f t="shared" si="9"/>
        <v>Arcata Elementary School District</v>
      </c>
    </row>
    <row r="668" spans="1:9">
      <c r="A668" s="6" t="s">
        <v>778</v>
      </c>
      <c r="B668" s="4">
        <v>17593901.039999999</v>
      </c>
      <c r="C668" s="4">
        <v>19171075.68</v>
      </c>
      <c r="D668" s="5">
        <v>8.96432596963158E-2</v>
      </c>
      <c r="E668" s="6" t="s">
        <v>2375</v>
      </c>
      <c r="F668" s="6" t="s">
        <v>2378</v>
      </c>
      <c r="I668" t="str">
        <f t="shared" si="9"/>
        <v>Northern Humboldt Union High School District</v>
      </c>
    </row>
    <row r="669" spans="1:9">
      <c r="A669" s="6" t="s">
        <v>5012</v>
      </c>
      <c r="B669" s="4">
        <v>443289.15</v>
      </c>
      <c r="C669" s="4">
        <v>443290.24</v>
      </c>
      <c r="D669" s="5">
        <v>2.4588916736793662E-6</v>
      </c>
      <c r="E669" s="6" t="s">
        <v>2375</v>
      </c>
      <c r="F669" s="6" t="s">
        <v>2379</v>
      </c>
      <c r="I669" t="str">
        <f t="shared" ref="I669:I732" si="10">TRIM(A669)</f>
        <v>Big Lagoon Union Elementary School District</v>
      </c>
    </row>
    <row r="670" spans="1:9">
      <c r="A670" s="6" t="s">
        <v>5013</v>
      </c>
      <c r="B670" s="4">
        <v>1631040.77</v>
      </c>
      <c r="C670" s="4">
        <v>1786155.58</v>
      </c>
      <c r="D670" s="5">
        <v>9.5101736788590546E-2</v>
      </c>
      <c r="E670" s="6" t="s">
        <v>2375</v>
      </c>
      <c r="F670" s="6" t="s">
        <v>2380</v>
      </c>
      <c r="I670" t="str">
        <f t="shared" si="10"/>
        <v>Blue Lake Union Elementary School District</v>
      </c>
    </row>
    <row r="671" spans="1:9">
      <c r="A671" s="6" t="s">
        <v>5014</v>
      </c>
      <c r="B671" s="4">
        <v>482331.93</v>
      </c>
      <c r="C671" s="4">
        <v>503021.71</v>
      </c>
      <c r="D671" s="5">
        <v>4.2895314850916105E-2</v>
      </c>
      <c r="E671" s="6" t="s">
        <v>2375</v>
      </c>
      <c r="F671" s="6" t="s">
        <v>2381</v>
      </c>
      <c r="I671" t="str">
        <f t="shared" si="10"/>
        <v>Bridgeville Elementary School District</v>
      </c>
    </row>
    <row r="672" spans="1:9">
      <c r="A672" s="6" t="s">
        <v>5015</v>
      </c>
      <c r="B672" s="4">
        <v>1374993.61</v>
      </c>
      <c r="C672" s="4">
        <v>1512469.44</v>
      </c>
      <c r="D672" s="5">
        <v>9.9982886465923168E-2</v>
      </c>
      <c r="E672" s="6" t="s">
        <v>2375</v>
      </c>
      <c r="F672" s="6" t="s">
        <v>2382</v>
      </c>
      <c r="I672" t="str">
        <f t="shared" si="10"/>
        <v>Cuddeback Union Elementary School District</v>
      </c>
    </row>
    <row r="673" spans="1:9">
      <c r="A673" s="6" t="s">
        <v>5016</v>
      </c>
      <c r="B673" s="4">
        <v>5599123.5</v>
      </c>
      <c r="C673" s="4">
        <v>5884812.2300000004</v>
      </c>
      <c r="D673" s="5">
        <v>5.1023830783514676E-2</v>
      </c>
      <c r="E673" s="6" t="s">
        <v>2375</v>
      </c>
      <c r="F673" s="6" t="s">
        <v>2383</v>
      </c>
      <c r="I673" t="str">
        <f t="shared" si="10"/>
        <v>Cutten Elementary School District</v>
      </c>
    </row>
    <row r="674" spans="1:9">
      <c r="A674" s="6" t="s">
        <v>5017</v>
      </c>
      <c r="B674" s="4">
        <v>1098813.3400000001</v>
      </c>
      <c r="C674" s="4">
        <v>1154577.95</v>
      </c>
      <c r="D674" s="5">
        <v>5.0749848013312129E-2</v>
      </c>
      <c r="E674" s="6" t="s">
        <v>2375</v>
      </c>
      <c r="F674" s="6" t="s">
        <v>2384</v>
      </c>
      <c r="I674" t="str">
        <f t="shared" si="10"/>
        <v>Fieldbrook Elementary School District</v>
      </c>
    </row>
    <row r="675" spans="1:9">
      <c r="A675" s="6" t="s">
        <v>1221</v>
      </c>
      <c r="B675" s="4">
        <v>11654679.23</v>
      </c>
      <c r="C675" s="4">
        <v>12484965.18</v>
      </c>
      <c r="D675" s="5">
        <v>7.1240566438137753E-2</v>
      </c>
      <c r="E675" s="6" t="s">
        <v>2375</v>
      </c>
      <c r="F675" s="6" t="s">
        <v>2385</v>
      </c>
      <c r="I675" t="str">
        <f t="shared" si="10"/>
        <v>Fortuna Union High School District</v>
      </c>
    </row>
    <row r="676" spans="1:9">
      <c r="A676" s="6" t="s">
        <v>5018</v>
      </c>
      <c r="B676" s="4">
        <v>3020660.77</v>
      </c>
      <c r="C676" s="4">
        <v>3102279.02</v>
      </c>
      <c r="D676" s="5">
        <v>2.7019998673998735E-2</v>
      </c>
      <c r="E676" s="6" t="s">
        <v>2375</v>
      </c>
      <c r="F676" s="6" t="s">
        <v>2386</v>
      </c>
      <c r="I676" t="str">
        <f t="shared" si="10"/>
        <v>Freshwater Elementary School District</v>
      </c>
    </row>
    <row r="677" spans="1:9">
      <c r="A677" s="6" t="s">
        <v>5019</v>
      </c>
      <c r="B677" s="4">
        <v>673495.5</v>
      </c>
      <c r="C677" s="4">
        <v>700253.25</v>
      </c>
      <c r="D677" s="5">
        <v>3.9729664118023061E-2</v>
      </c>
      <c r="E677" s="6" t="s">
        <v>2375</v>
      </c>
      <c r="F677" s="6" t="s">
        <v>2387</v>
      </c>
      <c r="I677" t="str">
        <f t="shared" si="10"/>
        <v>Garfield Elementary School District</v>
      </c>
    </row>
    <row r="678" spans="1:9">
      <c r="A678" s="6" t="s">
        <v>5020</v>
      </c>
      <c r="B678" s="4">
        <v>223484.13</v>
      </c>
      <c r="C678" s="4">
        <v>233359.68</v>
      </c>
      <c r="D678" s="5">
        <v>4.4189043758946049E-2</v>
      </c>
      <c r="E678" s="6" t="s">
        <v>2375</v>
      </c>
      <c r="F678" s="6" t="s">
        <v>2388</v>
      </c>
      <c r="I678" t="str">
        <f t="shared" si="10"/>
        <v>Green Point Elementary School District</v>
      </c>
    </row>
    <row r="679" spans="1:9">
      <c r="A679" s="6" t="s">
        <v>5021</v>
      </c>
      <c r="B679" s="4">
        <v>1703989.21</v>
      </c>
      <c r="C679" s="4">
        <v>1801991.23</v>
      </c>
      <c r="D679" s="5">
        <v>5.7513286718523307E-2</v>
      </c>
      <c r="E679" s="6" t="s">
        <v>2375</v>
      </c>
      <c r="F679" s="6" t="s">
        <v>2389</v>
      </c>
      <c r="I679" t="str">
        <f t="shared" si="10"/>
        <v>Hydesville Elementary School District</v>
      </c>
    </row>
    <row r="680" spans="1:9">
      <c r="A680" s="6" t="s">
        <v>5022</v>
      </c>
      <c r="B680" s="4">
        <v>3918361.53</v>
      </c>
      <c r="C680" s="4">
        <v>4079787.48</v>
      </c>
      <c r="D680" s="5">
        <v>4.11973088149424E-2</v>
      </c>
      <c r="E680" s="6" t="s">
        <v>2375</v>
      </c>
      <c r="F680" s="6" t="s">
        <v>2390</v>
      </c>
      <c r="I680" t="str">
        <f t="shared" si="10"/>
        <v>Jacoby Creek Elementary School District</v>
      </c>
    </row>
    <row r="681" spans="1:9">
      <c r="A681" s="6" t="s">
        <v>5023</v>
      </c>
      <c r="B681" s="4">
        <v>10857510.109999999</v>
      </c>
      <c r="C681" s="4">
        <v>11591551.300000001</v>
      </c>
      <c r="D681" s="5">
        <v>6.7606770112415893E-2</v>
      </c>
      <c r="E681" s="6" t="s">
        <v>2375</v>
      </c>
      <c r="F681" s="6" t="s">
        <v>2391</v>
      </c>
      <c r="I681" t="str">
        <f t="shared" si="10"/>
        <v>Klamath-Trinity Joint Unified School District</v>
      </c>
    </row>
    <row r="682" spans="1:9">
      <c r="A682" s="6" t="s">
        <v>5024</v>
      </c>
      <c r="B682" s="4">
        <v>320469.78000000003</v>
      </c>
      <c r="C682" s="4">
        <v>414082.01</v>
      </c>
      <c r="D682" s="5">
        <v>0.29210938391757241</v>
      </c>
      <c r="E682" s="6" t="s">
        <v>2375</v>
      </c>
      <c r="F682" s="6" t="s">
        <v>2392</v>
      </c>
      <c r="I682" t="str">
        <f t="shared" si="10"/>
        <v>Kneeland Elementary School District</v>
      </c>
    </row>
    <row r="683" spans="1:9">
      <c r="A683" s="6" t="s">
        <v>5025</v>
      </c>
      <c r="B683" s="4">
        <v>1095875.07</v>
      </c>
      <c r="C683" s="4">
        <v>1291928.8899999999</v>
      </c>
      <c r="D683" s="5">
        <v>0.17890161512662189</v>
      </c>
      <c r="E683" s="6" t="s">
        <v>2375</v>
      </c>
      <c r="F683" s="6" t="s">
        <v>2393</v>
      </c>
      <c r="I683" t="str">
        <f t="shared" si="10"/>
        <v>Loleta Union Elementary School District</v>
      </c>
    </row>
    <row r="684" spans="1:9">
      <c r="A684" s="6" t="s">
        <v>5026</v>
      </c>
      <c r="B684" s="4">
        <v>336746.58</v>
      </c>
      <c r="C684" s="4">
        <v>348027.66</v>
      </c>
      <c r="D684" s="5">
        <v>3.3500206594525642E-2</v>
      </c>
      <c r="E684" s="6" t="s">
        <v>2375</v>
      </c>
      <c r="F684" s="6" t="s">
        <v>2394</v>
      </c>
      <c r="I684" t="str">
        <f t="shared" si="10"/>
        <v>Maple Creek Elementary School District</v>
      </c>
    </row>
    <row r="685" spans="1:9">
      <c r="A685" s="6" t="s">
        <v>5027</v>
      </c>
      <c r="B685" s="4">
        <v>10186636.68</v>
      </c>
      <c r="C685" s="4">
        <v>10554617.380000001</v>
      </c>
      <c r="D685" s="5">
        <v>3.6123866155202966E-2</v>
      </c>
      <c r="E685" s="6" t="s">
        <v>2375</v>
      </c>
      <c r="F685" s="6" t="s">
        <v>2395</v>
      </c>
      <c r="I685" t="str">
        <f t="shared" si="10"/>
        <v>Mckinleyville Union Elementary School District</v>
      </c>
    </row>
    <row r="686" spans="1:9">
      <c r="A686" s="6" t="s">
        <v>5028</v>
      </c>
      <c r="B686" s="4">
        <v>375454.18</v>
      </c>
      <c r="C686" s="4">
        <v>388683.97</v>
      </c>
      <c r="D686" s="5">
        <v>3.5236763111812952E-2</v>
      </c>
      <c r="E686" s="6" t="s">
        <v>2375</v>
      </c>
      <c r="F686" s="6" t="s">
        <v>2396</v>
      </c>
      <c r="I686" t="str">
        <f t="shared" si="10"/>
        <v>Orick Elementary School District</v>
      </c>
    </row>
    <row r="687" spans="1:9">
      <c r="A687" s="6" t="s">
        <v>5002</v>
      </c>
      <c r="B687" s="4">
        <v>5357435.32</v>
      </c>
      <c r="C687" s="4">
        <v>5631487.2699999996</v>
      </c>
      <c r="D687" s="5">
        <v>5.1153571369667833E-2</v>
      </c>
      <c r="E687" s="6" t="s">
        <v>2375</v>
      </c>
      <c r="F687" s="6" t="s">
        <v>2397</v>
      </c>
      <c r="I687" t="str">
        <f t="shared" si="10"/>
        <v>Pacific Union Elementary School District</v>
      </c>
    </row>
    <row r="688" spans="1:9">
      <c r="A688" s="6" t="s">
        <v>5029</v>
      </c>
      <c r="B688" s="4">
        <v>501999.98</v>
      </c>
      <c r="C688" s="4">
        <v>757283.11</v>
      </c>
      <c r="D688" s="5">
        <v>0.50853215173434874</v>
      </c>
      <c r="E688" s="6" t="s">
        <v>2375</v>
      </c>
      <c r="F688" s="6" t="s">
        <v>2398</v>
      </c>
      <c r="I688" t="str">
        <f t="shared" si="10"/>
        <v>Peninsula Union Elementary School District</v>
      </c>
    </row>
    <row r="689" spans="1:9">
      <c r="A689" s="6" t="s">
        <v>5030</v>
      </c>
      <c r="B689" s="4">
        <v>2767993.39</v>
      </c>
      <c r="C689" s="4">
        <v>3088502.26</v>
      </c>
      <c r="D689" s="5">
        <v>0.11579105324380837</v>
      </c>
      <c r="E689" s="6" t="s">
        <v>2375</v>
      </c>
      <c r="F689" s="6" t="s">
        <v>2399</v>
      </c>
      <c r="I689" t="str">
        <f t="shared" si="10"/>
        <v>Rio Dell Elementary School District</v>
      </c>
    </row>
    <row r="690" spans="1:9">
      <c r="A690" s="6" t="s">
        <v>5031</v>
      </c>
      <c r="B690" s="4">
        <v>1686498.81</v>
      </c>
      <c r="C690" s="4">
        <v>1854143.98</v>
      </c>
      <c r="D690" s="5">
        <v>9.9404262253822706E-2</v>
      </c>
      <c r="E690" s="6" t="s">
        <v>2375</v>
      </c>
      <c r="F690" s="6" t="s">
        <v>2400</v>
      </c>
      <c r="I690" t="str">
        <f t="shared" si="10"/>
        <v>Scotia Union Elementary School District</v>
      </c>
    </row>
    <row r="691" spans="1:9">
      <c r="A691" s="6" t="s">
        <v>413</v>
      </c>
      <c r="B691" s="4">
        <v>10036860.390000001</v>
      </c>
      <c r="C691" s="4">
        <v>10288722.09</v>
      </c>
      <c r="D691" s="5">
        <v>2.5093673739941223E-2</v>
      </c>
      <c r="E691" s="6" t="s">
        <v>2375</v>
      </c>
      <c r="F691" s="6" t="s">
        <v>2401</v>
      </c>
      <c r="I691" t="str">
        <f t="shared" si="10"/>
        <v>South Bay Union Elementary School District</v>
      </c>
    </row>
    <row r="692" spans="1:9">
      <c r="A692" s="6" t="s">
        <v>5032</v>
      </c>
      <c r="B692" s="4">
        <v>9021896.3499999996</v>
      </c>
      <c r="C692" s="4">
        <v>9564446.6600000001</v>
      </c>
      <c r="D692" s="5">
        <v>6.0137058657296648E-2</v>
      </c>
      <c r="E692" s="6" t="s">
        <v>2375</v>
      </c>
      <c r="F692" s="6" t="s">
        <v>2402</v>
      </c>
      <c r="I692" t="str">
        <f t="shared" si="10"/>
        <v>Southern Humboldt Joint Unified School District</v>
      </c>
    </row>
    <row r="693" spans="1:9">
      <c r="A693" s="6" t="s">
        <v>5033</v>
      </c>
      <c r="B693" s="4">
        <v>1802123.89</v>
      </c>
      <c r="C693" s="4">
        <v>1880755.49</v>
      </c>
      <c r="D693" s="5">
        <v>4.3632738257523514E-2</v>
      </c>
      <c r="E693" s="6" t="s">
        <v>2375</v>
      </c>
      <c r="F693" s="6" t="s">
        <v>2403</v>
      </c>
      <c r="I693" t="str">
        <f t="shared" si="10"/>
        <v>Trinidad Union Elementary School District</v>
      </c>
    </row>
    <row r="694" spans="1:9">
      <c r="A694" s="6" t="s">
        <v>1237</v>
      </c>
      <c r="B694" s="4">
        <v>5139468.49</v>
      </c>
      <c r="C694" s="4">
        <v>5584085.0300000003</v>
      </c>
      <c r="D694" s="5">
        <v>8.651021810233922E-2</v>
      </c>
      <c r="E694" s="6" t="s">
        <v>2375</v>
      </c>
      <c r="F694" s="6" t="s">
        <v>2404</v>
      </c>
      <c r="I694" t="str">
        <f t="shared" si="10"/>
        <v>Ferndale Unified School District</v>
      </c>
    </row>
    <row r="695" spans="1:9">
      <c r="A695" s="6" t="s">
        <v>5034</v>
      </c>
      <c r="B695" s="4">
        <v>1192827.69</v>
      </c>
      <c r="C695" s="4">
        <v>1222546.02</v>
      </c>
      <c r="D695" s="5">
        <v>2.4914185216475045E-2</v>
      </c>
      <c r="E695" s="6" t="s">
        <v>2375</v>
      </c>
      <c r="F695" s="6" t="s">
        <v>2405</v>
      </c>
      <c r="I695" t="str">
        <f t="shared" si="10"/>
        <v>Mattole Unified School District</v>
      </c>
    </row>
    <row r="696" spans="1:9">
      <c r="A696" s="6" t="s">
        <v>5035</v>
      </c>
      <c r="B696" s="4">
        <v>39362802.469999999</v>
      </c>
      <c r="C696" s="4">
        <v>41979469.18</v>
      </c>
      <c r="D696" s="5">
        <v>6.6475620276129216E-2</v>
      </c>
      <c r="E696" s="6" t="s">
        <v>2375</v>
      </c>
      <c r="F696" s="6" t="s">
        <v>2406</v>
      </c>
      <c r="I696" t="str">
        <f t="shared" si="10"/>
        <v>Eureka City Unified School District</v>
      </c>
    </row>
    <row r="697" spans="1:9">
      <c r="A697" s="6" t="s">
        <v>1223</v>
      </c>
      <c r="B697" s="4">
        <v>12988176.92</v>
      </c>
      <c r="C697" s="4">
        <v>14314055.550000001</v>
      </c>
      <c r="D697" s="5">
        <v>0.10208350549632032</v>
      </c>
      <c r="E697" s="6" t="s">
        <v>2375</v>
      </c>
      <c r="F697" s="6" t="s">
        <v>2407</v>
      </c>
      <c r="I697" t="str">
        <f t="shared" si="10"/>
        <v>Fortuna Elementary School District</v>
      </c>
    </row>
    <row r="698" spans="1:9">
      <c r="A698" s="6" t="s">
        <v>1101</v>
      </c>
      <c r="B698" s="4">
        <v>14539688.73</v>
      </c>
      <c r="C698" s="4">
        <v>13164335.5</v>
      </c>
      <c r="D698" s="5">
        <v>-9.4593031222340376E-2</v>
      </c>
      <c r="E698" s="6" t="s">
        <v>2408</v>
      </c>
      <c r="F698" s="6" t="s">
        <v>2409</v>
      </c>
      <c r="I698" t="str">
        <f t="shared" si="10"/>
        <v>Imperial County Office of Education</v>
      </c>
    </row>
    <row r="699" spans="1:9">
      <c r="A699" s="6" t="s">
        <v>1510</v>
      </c>
      <c r="B699" s="4">
        <v>43294046.810000002</v>
      </c>
      <c r="C699" s="4">
        <v>47082623.93</v>
      </c>
      <c r="D699" s="5">
        <v>8.7508038613865885E-2</v>
      </c>
      <c r="E699" s="6" t="s">
        <v>2408</v>
      </c>
      <c r="F699" s="6" t="s">
        <v>2410</v>
      </c>
      <c r="I699" t="str">
        <f t="shared" si="10"/>
        <v>Brawley Elementary School District</v>
      </c>
    </row>
    <row r="700" spans="1:9">
      <c r="A700" s="6" t="s">
        <v>1508</v>
      </c>
      <c r="B700" s="4">
        <v>23246615.920000002</v>
      </c>
      <c r="C700" s="4">
        <v>25927690.379999999</v>
      </c>
      <c r="D700" s="5">
        <v>0.11533181729446308</v>
      </c>
      <c r="E700" s="6" t="s">
        <v>2408</v>
      </c>
      <c r="F700" s="6" t="s">
        <v>2411</v>
      </c>
      <c r="I700" t="str">
        <f t="shared" si="10"/>
        <v>Brawley Union High School District</v>
      </c>
    </row>
    <row r="701" spans="1:9">
      <c r="A701" s="6" t="s">
        <v>1471</v>
      </c>
      <c r="B701" s="4">
        <v>102765628.34</v>
      </c>
      <c r="C701" s="4">
        <v>111872255.91</v>
      </c>
      <c r="D701" s="5">
        <v>8.8615500309799325E-2</v>
      </c>
      <c r="E701" s="6" t="s">
        <v>2408</v>
      </c>
      <c r="F701" s="6" t="s">
        <v>2412</v>
      </c>
      <c r="I701" t="str">
        <f t="shared" si="10"/>
        <v>Calexico Unified School District</v>
      </c>
    </row>
    <row r="702" spans="1:9">
      <c r="A702" s="6" t="s">
        <v>1469</v>
      </c>
      <c r="B702" s="4">
        <v>13037330.640000001</v>
      </c>
      <c r="C702" s="4">
        <v>14363220.859999999</v>
      </c>
      <c r="D702" s="5">
        <v>0.1016995163052794</v>
      </c>
      <c r="E702" s="6" t="s">
        <v>2408</v>
      </c>
      <c r="F702" s="6" t="s">
        <v>2413</v>
      </c>
      <c r="I702" t="str">
        <f t="shared" si="10"/>
        <v>Calipatria Unified School District</v>
      </c>
    </row>
    <row r="703" spans="1:9">
      <c r="A703" s="6" t="s">
        <v>1429</v>
      </c>
      <c r="B703" s="4">
        <v>49459794.939999998</v>
      </c>
      <c r="C703" s="4">
        <v>53142472.640000001</v>
      </c>
      <c r="D703" s="5">
        <v>7.4458005830139076E-2</v>
      </c>
      <c r="E703" s="6" t="s">
        <v>2408</v>
      </c>
      <c r="F703" s="6" t="s">
        <v>2414</v>
      </c>
      <c r="I703" t="str">
        <f t="shared" si="10"/>
        <v>Central Union High School District</v>
      </c>
    </row>
    <row r="704" spans="1:9">
      <c r="A704" s="6" t="s">
        <v>1293</v>
      </c>
      <c r="B704" s="4">
        <v>57806906.490000002</v>
      </c>
      <c r="C704" s="4">
        <v>63461785.920000002</v>
      </c>
      <c r="D704" s="5">
        <v>9.7823595368803126E-2</v>
      </c>
      <c r="E704" s="6" t="s">
        <v>2408</v>
      </c>
      <c r="F704" s="6" t="s">
        <v>2415</v>
      </c>
      <c r="I704" t="str">
        <f t="shared" si="10"/>
        <v>El Centro Elementary School District</v>
      </c>
    </row>
    <row r="705" spans="1:9">
      <c r="A705" s="6" t="s">
        <v>1129</v>
      </c>
      <c r="B705" s="4">
        <v>13299356.25</v>
      </c>
      <c r="C705" s="4">
        <v>14159742.08</v>
      </c>
      <c r="D705" s="5">
        <v>6.4693795235389692E-2</v>
      </c>
      <c r="E705" s="6" t="s">
        <v>2408</v>
      </c>
      <c r="F705" s="6" t="s">
        <v>2416</v>
      </c>
      <c r="I705" t="str">
        <f t="shared" si="10"/>
        <v>Heber Elementary School District</v>
      </c>
    </row>
    <row r="706" spans="1:9">
      <c r="A706" s="6" t="s">
        <v>1115</v>
      </c>
      <c r="B706" s="4">
        <v>17349902.379999999</v>
      </c>
      <c r="C706" s="4">
        <v>19107011.329999998</v>
      </c>
      <c r="D706" s="5">
        <v>0.10127486089060055</v>
      </c>
      <c r="E706" s="6" t="s">
        <v>2408</v>
      </c>
      <c r="F706" s="6" t="s">
        <v>2417</v>
      </c>
      <c r="I706" t="str">
        <f t="shared" si="10"/>
        <v>Holtville Unified School District</v>
      </c>
    </row>
    <row r="707" spans="1:9">
      <c r="A707" s="6" t="s">
        <v>1099</v>
      </c>
      <c r="B707" s="4">
        <v>41833042.280000001</v>
      </c>
      <c r="C707" s="4">
        <v>45344706.740000002</v>
      </c>
      <c r="D707" s="5">
        <v>8.3944754400013977E-2</v>
      </c>
      <c r="E707" s="6" t="s">
        <v>2408</v>
      </c>
      <c r="F707" s="6" t="s">
        <v>2418</v>
      </c>
      <c r="I707" t="str">
        <f t="shared" si="10"/>
        <v>Imperial Unified School District</v>
      </c>
    </row>
    <row r="708" spans="1:9">
      <c r="A708" s="6" t="s">
        <v>5036</v>
      </c>
      <c r="B708" s="4">
        <v>1133400</v>
      </c>
      <c r="C708" s="4">
        <v>1186353.05</v>
      </c>
      <c r="D708" s="5">
        <v>4.6720531145226792E-2</v>
      </c>
      <c r="E708" s="6" t="s">
        <v>2408</v>
      </c>
      <c r="F708" s="6" t="s">
        <v>2419</v>
      </c>
      <c r="I708" t="str">
        <f t="shared" si="10"/>
        <v>Magnolia Union Elementary School District</v>
      </c>
    </row>
    <row r="709" spans="1:9">
      <c r="A709" s="6" t="s">
        <v>901</v>
      </c>
      <c r="B709" s="4">
        <v>11754404.560000001</v>
      </c>
      <c r="C709" s="4">
        <v>12366486.42</v>
      </c>
      <c r="D709" s="5">
        <v>5.2072553473521029E-2</v>
      </c>
      <c r="E709" s="6" t="s">
        <v>2408</v>
      </c>
      <c r="F709" s="6" t="s">
        <v>2420</v>
      </c>
      <c r="I709" t="str">
        <f t="shared" si="10"/>
        <v>Mccabe Union Elementary School District</v>
      </c>
    </row>
    <row r="710" spans="1:9">
      <c r="A710" s="6" t="s">
        <v>5037</v>
      </c>
      <c r="B710" s="4">
        <v>5683227.5899999999</v>
      </c>
      <c r="C710" s="4">
        <v>5408096.4400000004</v>
      </c>
      <c r="D710" s="5">
        <v>-4.8411073750435435E-2</v>
      </c>
      <c r="E710" s="6" t="s">
        <v>2408</v>
      </c>
      <c r="F710" s="6" t="s">
        <v>2421</v>
      </c>
      <c r="I710" t="str">
        <f t="shared" si="10"/>
        <v>Meadows Union Elementary School District</v>
      </c>
    </row>
    <row r="711" spans="1:9">
      <c r="A711" s="6" t="s">
        <v>5038</v>
      </c>
      <c r="B711" s="4">
        <v>815605.3</v>
      </c>
      <c r="C711" s="4">
        <v>848081.59</v>
      </c>
      <c r="D711" s="5">
        <v>3.9818635312938645E-2</v>
      </c>
      <c r="E711" s="6" t="s">
        <v>2408</v>
      </c>
      <c r="F711" s="6" t="s">
        <v>2422</v>
      </c>
      <c r="I711" t="str">
        <f t="shared" si="10"/>
        <v>Mulberry Elementary School District</v>
      </c>
    </row>
    <row r="712" spans="1:9">
      <c r="A712" s="6" t="s">
        <v>505</v>
      </c>
      <c r="B712" s="4">
        <v>7870446.8499999996</v>
      </c>
      <c r="C712" s="4">
        <v>8701229.1999999993</v>
      </c>
      <c r="D712" s="5">
        <v>0.10555720225720089</v>
      </c>
      <c r="E712" s="6" t="s">
        <v>2408</v>
      </c>
      <c r="F712" s="6" t="s">
        <v>2423</v>
      </c>
      <c r="I712" t="str">
        <f t="shared" si="10"/>
        <v>San Pasqual Valley Unified School District</v>
      </c>
    </row>
    <row r="713" spans="1:9">
      <c r="A713" s="6" t="s">
        <v>5039</v>
      </c>
      <c r="B713" s="4">
        <v>4297416.33</v>
      </c>
      <c r="C713" s="4">
        <v>4745071.38</v>
      </c>
      <c r="D713" s="5">
        <v>0.10416841553724905</v>
      </c>
      <c r="E713" s="6" t="s">
        <v>2408</v>
      </c>
      <c r="F713" s="6" t="s">
        <v>2424</v>
      </c>
      <c r="I713" t="str">
        <f t="shared" si="10"/>
        <v>Seeley Union Elementary School District</v>
      </c>
    </row>
    <row r="714" spans="1:9">
      <c r="A714" s="6" t="s">
        <v>237</v>
      </c>
      <c r="B714" s="4">
        <v>4301752.5199999996</v>
      </c>
      <c r="C714" s="4">
        <v>4711903.26</v>
      </c>
      <c r="D714" s="5">
        <v>9.5345033935146109E-2</v>
      </c>
      <c r="E714" s="6" t="s">
        <v>2408</v>
      </c>
      <c r="F714" s="6" t="s">
        <v>2425</v>
      </c>
      <c r="I714" t="str">
        <f t="shared" si="10"/>
        <v>Westmorland Union Elementary School District</v>
      </c>
    </row>
    <row r="715" spans="1:9">
      <c r="A715" s="6" t="s">
        <v>1095</v>
      </c>
      <c r="B715" s="4">
        <v>21859888.16</v>
      </c>
      <c r="C715" s="4">
        <v>23545704.550000001</v>
      </c>
      <c r="D715" s="5">
        <v>7.7119168115634157E-2</v>
      </c>
      <c r="E715" s="6" t="s">
        <v>2426</v>
      </c>
      <c r="F715" s="6" t="s">
        <v>2427</v>
      </c>
      <c r="I715" t="str">
        <f t="shared" si="10"/>
        <v>Inyo County Office of Education</v>
      </c>
    </row>
    <row r="716" spans="1:9">
      <c r="A716" s="6" t="s">
        <v>1527</v>
      </c>
      <c r="B716" s="4">
        <v>3041507.51</v>
      </c>
      <c r="C716" s="4">
        <v>3236865.18</v>
      </c>
      <c r="D716" s="5">
        <v>6.4230540071887054E-2</v>
      </c>
      <c r="E716" s="6" t="s">
        <v>2426</v>
      </c>
      <c r="F716" s="6" t="s">
        <v>2428</v>
      </c>
      <c r="I716" t="str">
        <f t="shared" si="10"/>
        <v>Big Pine Unified School District</v>
      </c>
    </row>
    <row r="717" spans="1:9">
      <c r="A717" s="6" t="s">
        <v>5040</v>
      </c>
      <c r="B717" s="4">
        <v>1269419.1299999999</v>
      </c>
      <c r="C717" s="4">
        <v>1146115.54</v>
      </c>
      <c r="D717" s="5">
        <v>-9.713386783449518E-2</v>
      </c>
      <c r="E717" s="6" t="s">
        <v>2426</v>
      </c>
      <c r="F717" s="6" t="s">
        <v>2429</v>
      </c>
      <c r="I717" t="str">
        <f t="shared" si="10"/>
        <v>Death Valley Unified School District</v>
      </c>
    </row>
    <row r="718" spans="1:9">
      <c r="A718" s="6" t="s">
        <v>964</v>
      </c>
      <c r="B718" s="4">
        <v>5695600.1799999997</v>
      </c>
      <c r="C718" s="4">
        <v>5539643.3899999997</v>
      </c>
      <c r="D718" s="5">
        <v>-2.7381976450460758E-2</v>
      </c>
      <c r="E718" s="6" t="s">
        <v>2426</v>
      </c>
      <c r="F718" s="6" t="s">
        <v>2430</v>
      </c>
      <c r="I718" t="str">
        <f t="shared" si="10"/>
        <v>Lone Pine Unified School District</v>
      </c>
    </row>
    <row r="719" spans="1:9">
      <c r="A719" s="6" t="s">
        <v>5041</v>
      </c>
      <c r="B719" s="4">
        <v>2062729.19</v>
      </c>
      <c r="C719" s="4">
        <v>2214213.87</v>
      </c>
      <c r="D719" s="5">
        <v>7.3438956860837443E-2</v>
      </c>
      <c r="E719" s="6" t="s">
        <v>2426</v>
      </c>
      <c r="F719" s="6" t="s">
        <v>2431</v>
      </c>
      <c r="I719" t="str">
        <f t="shared" si="10"/>
        <v>Owens Valley Unified School District</v>
      </c>
    </row>
    <row r="720" spans="1:9">
      <c r="A720" s="6" t="s">
        <v>5042</v>
      </c>
      <c r="B720" s="4">
        <v>1203402.57</v>
      </c>
      <c r="C720" s="4">
        <v>1257054.45</v>
      </c>
      <c r="D720" s="5">
        <v>4.4583484643879304E-2</v>
      </c>
      <c r="E720" s="6" t="s">
        <v>2426</v>
      </c>
      <c r="F720" s="6" t="s">
        <v>2432</v>
      </c>
      <c r="I720" t="str">
        <f t="shared" si="10"/>
        <v>Round Valley Joint Elementary School District</v>
      </c>
    </row>
    <row r="721" spans="1:9">
      <c r="A721" s="6" t="s">
        <v>1523</v>
      </c>
      <c r="B721" s="4">
        <v>19713704.170000002</v>
      </c>
      <c r="C721" s="4">
        <v>21035409.780000001</v>
      </c>
      <c r="D721" s="5">
        <v>6.7045015924067169E-2</v>
      </c>
      <c r="E721" s="6" t="s">
        <v>2426</v>
      </c>
      <c r="F721" s="6" t="s">
        <v>2433</v>
      </c>
      <c r="I721" t="str">
        <f t="shared" si="10"/>
        <v>Bishop Unified School District</v>
      </c>
    </row>
    <row r="722" spans="1:9">
      <c r="A722" s="6" t="s">
        <v>5766</v>
      </c>
      <c r="B722" s="4">
        <v>63185596.609999999</v>
      </c>
      <c r="C722" s="4">
        <v>54259234</v>
      </c>
      <c r="D722" s="5">
        <v>-0.14127211087514333</v>
      </c>
      <c r="E722" s="6" t="s">
        <v>2434</v>
      </c>
      <c r="F722" s="6" t="s">
        <v>2435</v>
      </c>
      <c r="I722" t="str">
        <f t="shared" si="10"/>
        <v>Kern County Office of Education</v>
      </c>
    </row>
    <row r="723" spans="1:9">
      <c r="A723" s="6" t="s">
        <v>5043</v>
      </c>
      <c r="B723" s="4">
        <v>34323237.509999998</v>
      </c>
      <c r="C723" s="4">
        <v>37535007.420000002</v>
      </c>
      <c r="D723" s="5">
        <v>9.3574212195579223E-2</v>
      </c>
      <c r="E723" s="6" t="s">
        <v>2434</v>
      </c>
      <c r="F723" s="6" t="s">
        <v>2436</v>
      </c>
      <c r="I723" t="str">
        <f t="shared" si="10"/>
        <v>Arvin Union Elementary School District</v>
      </c>
    </row>
    <row r="724" spans="1:9">
      <c r="A724" s="6" t="s">
        <v>5044</v>
      </c>
      <c r="B724" s="4">
        <v>338991549.99000001</v>
      </c>
      <c r="C724" s="4">
        <v>366355343.49000001</v>
      </c>
      <c r="D724" s="5">
        <v>8.0721166945923017E-2</v>
      </c>
      <c r="E724" s="6" t="s">
        <v>2434</v>
      </c>
      <c r="F724" s="6" t="s">
        <v>2437</v>
      </c>
      <c r="I724" t="str">
        <f t="shared" si="10"/>
        <v>Bakersfield City Elementary School District</v>
      </c>
    </row>
    <row r="725" spans="1:9">
      <c r="A725" s="6" t="s">
        <v>1549</v>
      </c>
      <c r="B725" s="4">
        <v>22047439.010000002</v>
      </c>
      <c r="C725" s="4">
        <v>23973418.870000001</v>
      </c>
      <c r="D725" s="5">
        <v>8.7356171350624331E-2</v>
      </c>
      <c r="E725" s="6" t="s">
        <v>2434</v>
      </c>
      <c r="F725" s="6" t="s">
        <v>2438</v>
      </c>
      <c r="I725" t="str">
        <f t="shared" si="10"/>
        <v>Beardsley Elementary School District</v>
      </c>
    </row>
    <row r="726" spans="1:9">
      <c r="A726" s="6" t="s">
        <v>5045</v>
      </c>
      <c r="B726" s="4">
        <v>174448.98</v>
      </c>
      <c r="C726" s="4">
        <v>189131.68</v>
      </c>
      <c r="D726" s="5">
        <v>8.4166155628998124E-2</v>
      </c>
      <c r="E726" s="6" t="s">
        <v>2434</v>
      </c>
      <c r="F726" s="6" t="s">
        <v>2439</v>
      </c>
      <c r="I726" t="str">
        <f t="shared" si="10"/>
        <v>Blake Elementary School District</v>
      </c>
    </row>
    <row r="727" spans="1:9">
      <c r="A727" s="6" t="s">
        <v>5046</v>
      </c>
      <c r="B727" s="4">
        <v>179024259.91</v>
      </c>
      <c r="C727" s="4">
        <v>195259382.31999999</v>
      </c>
      <c r="D727" s="5">
        <v>9.0686717086063087E-2</v>
      </c>
      <c r="E727" s="6" t="s">
        <v>2434</v>
      </c>
      <c r="F727" s="6" t="s">
        <v>2440</v>
      </c>
      <c r="I727" t="str">
        <f t="shared" si="10"/>
        <v>Panama-Buena Vista Union Elementary School District</v>
      </c>
    </row>
    <row r="728" spans="1:9">
      <c r="A728" s="6" t="s">
        <v>5047</v>
      </c>
      <c r="B728" s="4">
        <v>3647751.64</v>
      </c>
      <c r="C728" s="4">
        <v>4206805.29</v>
      </c>
      <c r="D728" s="5">
        <v>0.15325978991267067</v>
      </c>
      <c r="E728" s="6" t="s">
        <v>2434</v>
      </c>
      <c r="F728" s="6" t="s">
        <v>2441</v>
      </c>
      <c r="I728" t="str">
        <f t="shared" si="10"/>
        <v>Buttonwillow Union Elementary School District</v>
      </c>
    </row>
    <row r="729" spans="1:9">
      <c r="A729" s="6" t="s">
        <v>5048</v>
      </c>
      <c r="B729" s="4">
        <v>634896.98</v>
      </c>
      <c r="C729" s="4">
        <v>639011.73</v>
      </c>
      <c r="D729" s="5">
        <v>6.4809727083597092E-3</v>
      </c>
      <c r="E729" s="6" t="s">
        <v>2434</v>
      </c>
      <c r="F729" s="6" t="s">
        <v>2442</v>
      </c>
      <c r="I729" t="str">
        <f t="shared" si="10"/>
        <v>Caliente Union Elementary School District</v>
      </c>
    </row>
    <row r="730" spans="1:9">
      <c r="A730" s="6" t="s">
        <v>5049</v>
      </c>
      <c r="B730" s="4">
        <v>73840335.790000007</v>
      </c>
      <c r="C730" s="4">
        <v>73740791.890000001</v>
      </c>
      <c r="D730" s="5">
        <v>-1.3480965238715358E-3</v>
      </c>
      <c r="E730" s="6" t="s">
        <v>2434</v>
      </c>
      <c r="F730" s="6" t="s">
        <v>2443</v>
      </c>
      <c r="I730" t="str">
        <f t="shared" si="10"/>
        <v>Delano Union Elementary School District</v>
      </c>
    </row>
    <row r="731" spans="1:9">
      <c r="A731" s="6" t="s">
        <v>1335</v>
      </c>
      <c r="B731" s="4">
        <v>54732795.899999999</v>
      </c>
      <c r="C731" s="4">
        <v>59117773.32</v>
      </c>
      <c r="D731" s="5">
        <v>8.0116086669710984E-2</v>
      </c>
      <c r="E731" s="6" t="s">
        <v>2434</v>
      </c>
      <c r="F731" s="6" t="s">
        <v>2444</v>
      </c>
      <c r="I731" t="str">
        <f t="shared" si="10"/>
        <v>Delano Joint Union High School District</v>
      </c>
    </row>
    <row r="732" spans="1:9">
      <c r="A732" s="6" t="s">
        <v>5050</v>
      </c>
      <c r="B732" s="4">
        <v>2390615.48</v>
      </c>
      <c r="C732" s="4">
        <v>2608240.9</v>
      </c>
      <c r="D732" s="5">
        <v>9.1033217939340008E-2</v>
      </c>
      <c r="E732" s="6" t="s">
        <v>2434</v>
      </c>
      <c r="F732" s="6" t="s">
        <v>2445</v>
      </c>
      <c r="I732" t="str">
        <f t="shared" si="10"/>
        <v>Di Giorgio Elementary School District</v>
      </c>
    </row>
    <row r="733" spans="1:9">
      <c r="A733" s="6" t="s">
        <v>1295</v>
      </c>
      <c r="B733" s="4">
        <v>11684147.5</v>
      </c>
      <c r="C733" s="4">
        <v>12578322.720000001</v>
      </c>
      <c r="D733" s="5">
        <v>7.6528922627859722E-2</v>
      </c>
      <c r="E733" s="6" t="s">
        <v>2434</v>
      </c>
      <c r="F733" s="6" t="s">
        <v>2446</v>
      </c>
      <c r="I733" t="str">
        <f t="shared" ref="I733:I796" si="11">TRIM(A733)</f>
        <v>Edison Elementary School District</v>
      </c>
    </row>
    <row r="734" spans="1:9">
      <c r="A734" s="6" t="s">
        <v>5051</v>
      </c>
      <c r="B734" s="4">
        <v>1973523.03</v>
      </c>
      <c r="C734" s="4">
        <v>2083398.88</v>
      </c>
      <c r="D734" s="5">
        <v>5.5674977352557095E-2</v>
      </c>
      <c r="E734" s="6" t="s">
        <v>2434</v>
      </c>
      <c r="F734" s="6" t="s">
        <v>2447</v>
      </c>
      <c r="I734" t="str">
        <f t="shared" si="11"/>
        <v>Elk Hills Elementary School District</v>
      </c>
    </row>
    <row r="735" spans="1:9">
      <c r="A735" s="6" t="s">
        <v>1249</v>
      </c>
      <c r="B735" s="4">
        <v>28879899.809999999</v>
      </c>
      <c r="C735" s="4">
        <v>31665616.510000002</v>
      </c>
      <c r="D735" s="5">
        <v>9.6458669120293009E-2</v>
      </c>
      <c r="E735" s="6" t="s">
        <v>2434</v>
      </c>
      <c r="F735" s="6" t="s">
        <v>2448</v>
      </c>
      <c r="I735" t="str">
        <f t="shared" si="11"/>
        <v>Fairfax Elementary School District</v>
      </c>
    </row>
    <row r="736" spans="1:9">
      <c r="A736" s="6" t="s">
        <v>1203</v>
      </c>
      <c r="B736" s="4">
        <v>28252776.82</v>
      </c>
      <c r="C736" s="4">
        <v>30123599.329999998</v>
      </c>
      <c r="D736" s="5">
        <v>6.6217296866750874E-2</v>
      </c>
      <c r="E736" s="6" t="s">
        <v>2434</v>
      </c>
      <c r="F736" s="6" t="s">
        <v>2449</v>
      </c>
      <c r="I736" t="str">
        <f t="shared" si="11"/>
        <v>Fruitvale Elementary School District</v>
      </c>
    </row>
    <row r="737" spans="1:9">
      <c r="A737" s="6" t="s">
        <v>5052</v>
      </c>
      <c r="B737" s="4">
        <v>2796722.04</v>
      </c>
      <c r="C737" s="4">
        <v>2818188.76</v>
      </c>
      <c r="D737" s="5">
        <v>7.6756716230547313E-3</v>
      </c>
      <c r="E737" s="6" t="s">
        <v>2434</v>
      </c>
      <c r="F737" s="6" t="s">
        <v>2450</v>
      </c>
      <c r="I737" t="str">
        <f t="shared" si="11"/>
        <v>General Shafter Elementary School District</v>
      </c>
    </row>
    <row r="738" spans="1:9">
      <c r="A738" s="6" t="s">
        <v>1161</v>
      </c>
      <c r="B738" s="4">
        <v>105223965.84</v>
      </c>
      <c r="C738" s="4">
        <v>113870391.09999999</v>
      </c>
      <c r="D738" s="5">
        <v>8.2171634484366915E-2</v>
      </c>
      <c r="E738" s="6" t="s">
        <v>2434</v>
      </c>
      <c r="F738" s="6" t="s">
        <v>2451</v>
      </c>
      <c r="I738" t="str">
        <f t="shared" si="11"/>
        <v>Greenfield Union School District</v>
      </c>
    </row>
    <row r="739" spans="1:9">
      <c r="A739" s="6" t="s">
        <v>1066</v>
      </c>
      <c r="B739" s="4">
        <v>470181450.69999999</v>
      </c>
      <c r="C739" s="4">
        <v>515251555.08999997</v>
      </c>
      <c r="D739" s="5">
        <v>9.5856832129170996E-2</v>
      </c>
      <c r="E739" s="6" t="s">
        <v>2434</v>
      </c>
      <c r="F739" s="6" t="s">
        <v>2452</v>
      </c>
      <c r="I739" t="str">
        <f t="shared" si="11"/>
        <v>Kern High School District</v>
      </c>
    </row>
    <row r="740" spans="1:9">
      <c r="A740" s="6" t="s">
        <v>5053</v>
      </c>
      <c r="B740" s="4">
        <v>8605256.7100000009</v>
      </c>
      <c r="C740" s="4">
        <v>9469698.6500000004</v>
      </c>
      <c r="D740" s="5">
        <v>0.10045510193733656</v>
      </c>
      <c r="E740" s="6" t="s">
        <v>2434</v>
      </c>
      <c r="F740" s="6" t="s">
        <v>2453</v>
      </c>
      <c r="I740" t="str">
        <f t="shared" si="11"/>
        <v>Kernville Union Elementary School District</v>
      </c>
    </row>
    <row r="741" spans="1:9">
      <c r="A741" s="6" t="s">
        <v>5054</v>
      </c>
      <c r="B741" s="4">
        <v>13932111.140000001</v>
      </c>
      <c r="C741" s="4">
        <v>14240710.73</v>
      </c>
      <c r="D741" s="5">
        <v>2.2150238890500256E-2</v>
      </c>
      <c r="E741" s="6" t="s">
        <v>2434</v>
      </c>
      <c r="F741" s="6" t="s">
        <v>2454</v>
      </c>
      <c r="I741" t="str">
        <f t="shared" si="11"/>
        <v>Lakeside Union Elementary School District</v>
      </c>
    </row>
    <row r="742" spans="1:9">
      <c r="A742" s="6" t="s">
        <v>1020</v>
      </c>
      <c r="B742" s="4">
        <v>32150806.329999998</v>
      </c>
      <c r="C742" s="4">
        <v>34760731.200000003</v>
      </c>
      <c r="D742" s="5">
        <v>8.1177586751990022E-2</v>
      </c>
      <c r="E742" s="6" t="s">
        <v>2434</v>
      </c>
      <c r="F742" s="6" t="s">
        <v>2455</v>
      </c>
      <c r="I742" t="str">
        <f t="shared" si="11"/>
        <v>Lamont Elementary School District</v>
      </c>
    </row>
    <row r="743" spans="1:9">
      <c r="A743" s="6" t="s">
        <v>5055</v>
      </c>
      <c r="B743" s="4">
        <v>29816871.170000002</v>
      </c>
      <c r="C743" s="4">
        <v>32660010.620000001</v>
      </c>
      <c r="D743" s="5">
        <v>9.5353380097795121E-2</v>
      </c>
      <c r="E743" s="6" t="s">
        <v>2434</v>
      </c>
      <c r="F743" s="6" t="s">
        <v>2456</v>
      </c>
      <c r="I743" t="str">
        <f t="shared" si="11"/>
        <v>Richland Union Elementary School District</v>
      </c>
    </row>
    <row r="744" spans="1:9">
      <c r="A744" s="6" t="s">
        <v>5056</v>
      </c>
      <c r="B744" s="4">
        <v>416823.14</v>
      </c>
      <c r="C744" s="4">
        <v>406514.3</v>
      </c>
      <c r="D744" s="5">
        <v>-2.4731928270585037E-2</v>
      </c>
      <c r="E744" s="6" t="s">
        <v>2434</v>
      </c>
      <c r="F744" s="6" t="s">
        <v>2457</v>
      </c>
      <c r="I744" t="str">
        <f t="shared" si="11"/>
        <v>Linns Valley-Poso Flat Union School District</v>
      </c>
    </row>
    <row r="745" spans="1:9">
      <c r="A745" s="6" t="s">
        <v>940</v>
      </c>
      <c r="B745" s="4">
        <v>3136302</v>
      </c>
      <c r="C745" s="4">
        <v>3552485.67</v>
      </c>
      <c r="D745" s="5">
        <v>0.13269885042958232</v>
      </c>
      <c r="E745" s="6" t="s">
        <v>2434</v>
      </c>
      <c r="F745" s="6" t="s">
        <v>2458</v>
      </c>
      <c r="I745" t="str">
        <f t="shared" si="11"/>
        <v>Lost Hills Union Elementary School District</v>
      </c>
    </row>
    <row r="746" spans="1:9">
      <c r="A746" s="6" t="s">
        <v>5057</v>
      </c>
      <c r="B746" s="4">
        <v>2556043.09</v>
      </c>
      <c r="C746" s="4">
        <v>2675021.56</v>
      </c>
      <c r="D746" s="5">
        <v>4.654791246105331E-2</v>
      </c>
      <c r="E746" s="6" t="s">
        <v>2434</v>
      </c>
      <c r="F746" s="6" t="s">
        <v>2459</v>
      </c>
      <c r="I746" t="str">
        <f t="shared" si="11"/>
        <v>Maple Elementary School District</v>
      </c>
    </row>
    <row r="747" spans="1:9">
      <c r="A747" s="6" t="s">
        <v>918</v>
      </c>
      <c r="B747" s="4">
        <v>3729336</v>
      </c>
      <c r="C747" s="4">
        <v>4407255.32</v>
      </c>
      <c r="D747" s="5">
        <v>0.18178016676427125</v>
      </c>
      <c r="E747" s="6" t="s">
        <v>2434</v>
      </c>
      <c r="F747" s="6" t="s">
        <v>2460</v>
      </c>
      <c r="I747" t="str">
        <f t="shared" si="11"/>
        <v>Maricopa Unified School District</v>
      </c>
    </row>
    <row r="748" spans="1:9">
      <c r="A748" s="6" t="s">
        <v>5058</v>
      </c>
      <c r="B748" s="4">
        <v>1976338.71</v>
      </c>
      <c r="C748" s="4">
        <v>2380276.8199999998</v>
      </c>
      <c r="D748" s="5">
        <v>0.20438708605773342</v>
      </c>
      <c r="E748" s="6" t="s">
        <v>2434</v>
      </c>
      <c r="F748" s="6" t="s">
        <v>2461</v>
      </c>
      <c r="I748" t="str">
        <f t="shared" si="11"/>
        <v>Mckittrick Elementary School District</v>
      </c>
    </row>
    <row r="749" spans="1:9">
      <c r="A749" s="6" t="s">
        <v>5059</v>
      </c>
      <c r="B749" s="4">
        <v>1616195.98</v>
      </c>
      <c r="C749" s="4">
        <v>969142.65</v>
      </c>
      <c r="D749" s="5">
        <v>-0.40035573532363317</v>
      </c>
      <c r="E749" s="6" t="s">
        <v>2434</v>
      </c>
      <c r="F749" s="6" t="s">
        <v>2462</v>
      </c>
      <c r="I749" t="str">
        <f t="shared" si="11"/>
        <v>Midway Elementary School District</v>
      </c>
    </row>
    <row r="750" spans="1:9">
      <c r="A750" s="6" t="s">
        <v>861</v>
      </c>
      <c r="B750" s="4">
        <v>31303488.050000001</v>
      </c>
      <c r="C750" s="4">
        <v>33365735.120000001</v>
      </c>
      <c r="D750" s="5">
        <v>6.5879146333662333E-2</v>
      </c>
      <c r="E750" s="6" t="s">
        <v>2434</v>
      </c>
      <c r="F750" s="6" t="s">
        <v>2463</v>
      </c>
      <c r="I750" t="str">
        <f t="shared" si="11"/>
        <v>Mojave Unified School District</v>
      </c>
    </row>
    <row r="751" spans="1:9">
      <c r="A751" s="6" t="s">
        <v>816</v>
      </c>
      <c r="B751" s="4">
        <v>16335511</v>
      </c>
      <c r="C751" s="4">
        <v>16824311.530000001</v>
      </c>
      <c r="D751" s="5">
        <v>2.9922573588301044E-2</v>
      </c>
      <c r="E751" s="6" t="s">
        <v>2434</v>
      </c>
      <c r="F751" s="6" t="s">
        <v>2464</v>
      </c>
      <c r="I751" t="str">
        <f t="shared" si="11"/>
        <v>Muroc Joint Unified School District</v>
      </c>
    </row>
    <row r="752" spans="1:9">
      <c r="A752" s="6" t="s">
        <v>784</v>
      </c>
      <c r="B752" s="4">
        <v>36261880.460000001</v>
      </c>
      <c r="C752" s="4">
        <v>37926746.210000001</v>
      </c>
      <c r="D752" s="5">
        <v>4.5912283888213994E-2</v>
      </c>
      <c r="E752" s="6" t="s">
        <v>2434</v>
      </c>
      <c r="F752" s="6" t="s">
        <v>2465</v>
      </c>
      <c r="I752" t="str">
        <f t="shared" si="11"/>
        <v>Norris Elementary School District</v>
      </c>
    </row>
    <row r="753" spans="1:9">
      <c r="A753" s="6" t="s">
        <v>5060</v>
      </c>
      <c r="B753" s="4">
        <v>1996578.42</v>
      </c>
      <c r="C753" s="4">
        <v>2328580.42</v>
      </c>
      <c r="D753" s="5">
        <v>0.1662854795355346</v>
      </c>
      <c r="E753" s="6" t="s">
        <v>2434</v>
      </c>
      <c r="F753" s="6" t="s">
        <v>2466</v>
      </c>
      <c r="I753" t="str">
        <f t="shared" si="11"/>
        <v>Pond Union Elementary School District</v>
      </c>
    </row>
    <row r="754" spans="1:9">
      <c r="A754" s="6" t="s">
        <v>582</v>
      </c>
      <c r="B754" s="4">
        <v>50607245.439999998</v>
      </c>
      <c r="C754" s="4">
        <v>52966959.799999997</v>
      </c>
      <c r="D754" s="5">
        <v>4.6627994459759306E-2</v>
      </c>
      <c r="E754" s="6" t="s">
        <v>2434</v>
      </c>
      <c r="F754" s="6" t="s">
        <v>2467</v>
      </c>
      <c r="I754" t="str">
        <f t="shared" si="11"/>
        <v>Rosedale Union Elementary School District</v>
      </c>
    </row>
    <row r="755" spans="1:9">
      <c r="A755" s="6" t="s">
        <v>5061</v>
      </c>
      <c r="B755" s="4">
        <v>2227953.23</v>
      </c>
      <c r="C755" s="4">
        <v>2395250.33</v>
      </c>
      <c r="D755" s="5">
        <v>7.509004127523812E-2</v>
      </c>
      <c r="E755" s="6" t="s">
        <v>2434</v>
      </c>
      <c r="F755" s="6" t="s">
        <v>2468</v>
      </c>
      <c r="I755" t="str">
        <f t="shared" si="11"/>
        <v>Semitropic Elementary School District</v>
      </c>
    </row>
    <row r="756" spans="1:9">
      <c r="A756" s="6" t="s">
        <v>397</v>
      </c>
      <c r="B756" s="4">
        <v>36426019</v>
      </c>
      <c r="C756" s="4">
        <v>40442715.270000003</v>
      </c>
      <c r="D756" s="5">
        <v>0.1102699767987274</v>
      </c>
      <c r="E756" s="6" t="s">
        <v>2434</v>
      </c>
      <c r="F756" s="6" t="s">
        <v>2469</v>
      </c>
      <c r="I756" t="str">
        <f t="shared" si="11"/>
        <v>Southern Kern Unified School District</v>
      </c>
    </row>
    <row r="757" spans="1:9">
      <c r="A757" s="6" t="s">
        <v>5062</v>
      </c>
      <c r="B757" s="4">
        <v>2893589.61</v>
      </c>
      <c r="C757" s="4">
        <v>2995891.74</v>
      </c>
      <c r="D757" s="5">
        <v>3.535474748957243E-2</v>
      </c>
      <c r="E757" s="6" t="s">
        <v>2434</v>
      </c>
      <c r="F757" s="6" t="s">
        <v>2470</v>
      </c>
      <c r="I757" t="str">
        <f t="shared" si="11"/>
        <v>South Fork Union Elementary School District</v>
      </c>
    </row>
    <row r="758" spans="1:9">
      <c r="A758" s="6" t="s">
        <v>5063</v>
      </c>
      <c r="B758" s="4">
        <v>32149471.829999998</v>
      </c>
      <c r="C758" s="4">
        <v>34656969.880000003</v>
      </c>
      <c r="D758" s="5">
        <v>7.7994999832630363E-2</v>
      </c>
      <c r="E758" s="6" t="s">
        <v>2434</v>
      </c>
      <c r="F758" s="6" t="s">
        <v>2471</v>
      </c>
      <c r="I758" t="str">
        <f t="shared" si="11"/>
        <v>Standard Elementary School District</v>
      </c>
    </row>
    <row r="759" spans="1:9">
      <c r="A759" s="6" t="s">
        <v>5064</v>
      </c>
      <c r="B759" s="4">
        <v>25264791.129999999</v>
      </c>
      <c r="C759" s="4">
        <v>27671738.66</v>
      </c>
      <c r="D759" s="5">
        <v>9.5268847370043597E-2</v>
      </c>
      <c r="E759" s="6" t="s">
        <v>2434</v>
      </c>
      <c r="F759" s="6" t="s">
        <v>2472</v>
      </c>
      <c r="I759" t="str">
        <f t="shared" si="11"/>
        <v>Taft City Elementary School District</v>
      </c>
    </row>
    <row r="760" spans="1:9">
      <c r="A760" s="6" t="s">
        <v>356</v>
      </c>
      <c r="B760" s="4">
        <v>26584108.579999998</v>
      </c>
      <c r="C760" s="4">
        <v>26867792.109999999</v>
      </c>
      <c r="D760" s="5">
        <v>1.0671169550271271E-2</v>
      </c>
      <c r="E760" s="6" t="s">
        <v>2434</v>
      </c>
      <c r="F760" s="6" t="s">
        <v>2473</v>
      </c>
      <c r="I760" t="str">
        <f t="shared" si="11"/>
        <v>Taft Union High School District</v>
      </c>
    </row>
    <row r="761" spans="1:9">
      <c r="A761" s="6" t="s">
        <v>5065</v>
      </c>
      <c r="B761" s="4">
        <v>38091687</v>
      </c>
      <c r="C761" s="4">
        <v>39868852.399999999</v>
      </c>
      <c r="D761" s="5">
        <v>4.6654940748620519E-2</v>
      </c>
      <c r="E761" s="6" t="s">
        <v>2434</v>
      </c>
      <c r="F761" s="6" t="s">
        <v>2474</v>
      </c>
      <c r="I761" t="str">
        <f t="shared" si="11"/>
        <v>Tehachapi Unified School District</v>
      </c>
    </row>
    <row r="762" spans="1:9">
      <c r="A762" s="6" t="s">
        <v>276</v>
      </c>
      <c r="B762" s="4">
        <v>7594577.1399999997</v>
      </c>
      <c r="C762" s="4">
        <v>8215816.5</v>
      </c>
      <c r="D762" s="5">
        <v>8.1800388428209497E-2</v>
      </c>
      <c r="E762" s="6" t="s">
        <v>2434</v>
      </c>
      <c r="F762" s="6" t="s">
        <v>2475</v>
      </c>
      <c r="I762" t="str">
        <f t="shared" si="11"/>
        <v>Vineland Elementary School District</v>
      </c>
    </row>
    <row r="763" spans="1:9">
      <c r="A763" s="6" t="s">
        <v>264</v>
      </c>
      <c r="B763" s="4">
        <v>39349347.75</v>
      </c>
      <c r="C763" s="4">
        <v>43566321.899999999</v>
      </c>
      <c r="D763" s="5">
        <v>0.10716757433418952</v>
      </c>
      <c r="E763" s="6" t="s">
        <v>2434</v>
      </c>
      <c r="F763" s="6" t="s">
        <v>2476</v>
      </c>
      <c r="I763" t="str">
        <f t="shared" si="11"/>
        <v>Wasco Union Elementary School District</v>
      </c>
    </row>
    <row r="764" spans="1:9">
      <c r="A764" s="6" t="s">
        <v>262</v>
      </c>
      <c r="B764" s="4">
        <v>22963279.010000002</v>
      </c>
      <c r="C764" s="4">
        <v>24795248.879999999</v>
      </c>
      <c r="D764" s="5">
        <v>7.9778235033516554E-2</v>
      </c>
      <c r="E764" s="6" t="s">
        <v>2434</v>
      </c>
      <c r="F764" s="6" t="s">
        <v>2477</v>
      </c>
      <c r="I764" t="str">
        <f t="shared" si="11"/>
        <v>Wasco Union High School District</v>
      </c>
    </row>
    <row r="765" spans="1:9">
      <c r="A765" s="6" t="s">
        <v>606</v>
      </c>
      <c r="B765" s="4">
        <v>9342601.6500000004</v>
      </c>
      <c r="C765" s="4">
        <v>9757872.6500000004</v>
      </c>
      <c r="D765" s="5">
        <v>4.4449181882864501E-2</v>
      </c>
      <c r="E765" s="6" t="s">
        <v>2434</v>
      </c>
      <c r="F765" s="6" t="s">
        <v>2478</v>
      </c>
      <c r="I765" t="str">
        <f t="shared" si="11"/>
        <v>Rio Bravo-Greeley Union Elementary School District</v>
      </c>
    </row>
    <row r="766" spans="1:9">
      <c r="A766" s="6" t="s">
        <v>439</v>
      </c>
      <c r="B766" s="4">
        <v>49803032.960000001</v>
      </c>
      <c r="C766" s="4">
        <v>49521291.359999999</v>
      </c>
      <c r="D766" s="5">
        <v>-5.6571173130416808E-3</v>
      </c>
      <c r="E766" s="6" t="s">
        <v>2434</v>
      </c>
      <c r="F766" s="6" t="s">
        <v>2479</v>
      </c>
      <c r="I766" t="str">
        <f t="shared" si="11"/>
        <v>Sierra Sands Unified School District</v>
      </c>
    </row>
    <row r="767" spans="1:9">
      <c r="A767" s="6" t="s">
        <v>899</v>
      </c>
      <c r="B767" s="4">
        <v>39679680.789999999</v>
      </c>
      <c r="C767" s="4">
        <v>43360650.140000001</v>
      </c>
      <c r="D767" s="5">
        <v>9.2767110942275341E-2</v>
      </c>
      <c r="E767" s="6" t="s">
        <v>2434</v>
      </c>
      <c r="F767" s="6" t="s">
        <v>2480</v>
      </c>
      <c r="I767" t="str">
        <f t="shared" si="11"/>
        <v>Mcfarland Unified School District</v>
      </c>
    </row>
    <row r="768" spans="1:9">
      <c r="A768" s="6" t="s">
        <v>1281</v>
      </c>
      <c r="B768" s="4">
        <v>7549377.4699999997</v>
      </c>
      <c r="C768" s="4">
        <v>8824576.1099999994</v>
      </c>
      <c r="D768" s="5">
        <v>0.16891440983941153</v>
      </c>
      <c r="E768" s="6" t="s">
        <v>2434</v>
      </c>
      <c r="F768" s="6" t="s">
        <v>2481</v>
      </c>
      <c r="I768" t="str">
        <f t="shared" si="11"/>
        <v>El Tejon Unified School District</v>
      </c>
    </row>
    <row r="769" spans="1:9">
      <c r="A769" s="6" t="s">
        <v>1056</v>
      </c>
      <c r="B769" s="4">
        <v>8042458.3799999999</v>
      </c>
      <c r="C769" s="4">
        <v>7651708.0099999998</v>
      </c>
      <c r="D769" s="5">
        <v>-4.8585936232100231E-2</v>
      </c>
      <c r="E769" s="6" t="s">
        <v>2482</v>
      </c>
      <c r="F769" s="6" t="s">
        <v>2483</v>
      </c>
      <c r="I769" t="str">
        <f t="shared" si="11"/>
        <v>Kings County Office of Education</v>
      </c>
    </row>
    <row r="770" spans="1:9">
      <c r="A770" s="6" t="s">
        <v>1581</v>
      </c>
      <c r="B770" s="4">
        <v>12386949.35</v>
      </c>
      <c r="C770" s="4">
        <v>13399675.109999999</v>
      </c>
      <c r="D770" s="5">
        <v>8.1757479697775609E-2</v>
      </c>
      <c r="E770" s="6" t="s">
        <v>2482</v>
      </c>
      <c r="F770" s="6" t="s">
        <v>2484</v>
      </c>
      <c r="I770" t="str">
        <f t="shared" si="11"/>
        <v>Armona Union Elementary School District</v>
      </c>
    </row>
    <row r="771" spans="1:9">
      <c r="A771" s="6" t="s">
        <v>5066</v>
      </c>
      <c r="B771" s="4">
        <v>16678630.970000001</v>
      </c>
      <c r="C771" s="4">
        <v>17474449.73</v>
      </c>
      <c r="D771" s="5">
        <v>4.7714873087092456E-2</v>
      </c>
      <c r="E771" s="6" t="s">
        <v>2482</v>
      </c>
      <c r="F771" s="6" t="s">
        <v>2485</v>
      </c>
      <c r="I771" t="str">
        <f t="shared" si="11"/>
        <v>Central Union Elementary School District</v>
      </c>
    </row>
    <row r="772" spans="1:9">
      <c r="A772" s="6" t="s">
        <v>5067</v>
      </c>
      <c r="B772" s="4">
        <v>37417887.280000001</v>
      </c>
      <c r="C772" s="4">
        <v>39583435.520000003</v>
      </c>
      <c r="D772" s="5">
        <v>5.7874679663100476E-2</v>
      </c>
      <c r="E772" s="6" t="s">
        <v>2482</v>
      </c>
      <c r="F772" s="6" t="s">
        <v>2486</v>
      </c>
      <c r="I772" t="str">
        <f t="shared" si="11"/>
        <v>Corcoran Joint Unified School District</v>
      </c>
    </row>
    <row r="773" spans="1:9">
      <c r="A773" s="6" t="s">
        <v>1145</v>
      </c>
      <c r="B773" s="4">
        <v>62125547.75</v>
      </c>
      <c r="C773" s="4">
        <v>66409651.07</v>
      </c>
      <c r="D773" s="5">
        <v>6.8958801574510065E-2</v>
      </c>
      <c r="E773" s="6" t="s">
        <v>2482</v>
      </c>
      <c r="F773" s="6" t="s">
        <v>2487</v>
      </c>
      <c r="I773" t="str">
        <f t="shared" si="11"/>
        <v>Hanford Elementary School District</v>
      </c>
    </row>
    <row r="774" spans="1:9">
      <c r="A774" s="6" t="s">
        <v>1143</v>
      </c>
      <c r="B774" s="4">
        <v>43620125.729999997</v>
      </c>
      <c r="C774" s="4">
        <v>48433062.350000001</v>
      </c>
      <c r="D774" s="5">
        <v>0.11033752286252306</v>
      </c>
      <c r="E774" s="6" t="s">
        <v>2482</v>
      </c>
      <c r="F774" s="6" t="s">
        <v>2488</v>
      </c>
      <c r="I774" t="str">
        <f t="shared" si="11"/>
        <v>Hanford Joint Union High School District</v>
      </c>
    </row>
    <row r="775" spans="1:9">
      <c r="A775" s="6" t="s">
        <v>5068</v>
      </c>
      <c r="B775" s="4">
        <v>3591886.71</v>
      </c>
      <c r="C775" s="4">
        <v>3718870.68</v>
      </c>
      <c r="D775" s="5">
        <v>3.5352999760952984E-2</v>
      </c>
      <c r="E775" s="6" t="s">
        <v>2482</v>
      </c>
      <c r="F775" s="6" t="s">
        <v>2489</v>
      </c>
      <c r="I775" t="str">
        <f t="shared" si="11"/>
        <v>Island Union Elementary School District</v>
      </c>
    </row>
    <row r="776" spans="1:9">
      <c r="A776" s="6" t="s">
        <v>5069</v>
      </c>
      <c r="B776" s="4">
        <v>7257672.4000000004</v>
      </c>
      <c r="C776" s="4">
        <v>7320110.6500000004</v>
      </c>
      <c r="D776" s="5">
        <v>8.6030681131322485E-3</v>
      </c>
      <c r="E776" s="6" t="s">
        <v>2482</v>
      </c>
      <c r="F776" s="6" t="s">
        <v>2490</v>
      </c>
      <c r="I776" t="str">
        <f t="shared" si="11"/>
        <v>Kings River-Hardwick Union Elementary School District</v>
      </c>
    </row>
    <row r="777" spans="1:9">
      <c r="A777" s="6" t="s">
        <v>1050</v>
      </c>
      <c r="B777" s="4">
        <v>18209507.219999999</v>
      </c>
      <c r="C777" s="4">
        <v>18943975</v>
      </c>
      <c r="D777" s="5">
        <v>4.0334302907072364E-2</v>
      </c>
      <c r="E777" s="6" t="s">
        <v>2482</v>
      </c>
      <c r="F777" s="6" t="s">
        <v>2491</v>
      </c>
      <c r="I777" t="str">
        <f t="shared" si="11"/>
        <v>Kit Carson Union Elementary School District</v>
      </c>
    </row>
    <row r="778" spans="1:9">
      <c r="A778" s="6" t="s">
        <v>5054</v>
      </c>
      <c r="B778" s="4">
        <v>3605392.51</v>
      </c>
      <c r="C778" s="4">
        <v>3961854.53</v>
      </c>
      <c r="D778" s="5">
        <v>9.8869129785816315E-2</v>
      </c>
      <c r="E778" s="6" t="s">
        <v>2482</v>
      </c>
      <c r="F778" s="6" t="s">
        <v>2492</v>
      </c>
      <c r="I778" t="str">
        <f t="shared" si="11"/>
        <v>Lakeside Union Elementary School District</v>
      </c>
    </row>
    <row r="779" spans="1:9">
      <c r="A779" s="6" t="s">
        <v>994</v>
      </c>
      <c r="B779" s="4">
        <v>32469146.350000001</v>
      </c>
      <c r="C779" s="4">
        <v>35111494.890000001</v>
      </c>
      <c r="D779" s="5">
        <v>8.1380289814733581E-2</v>
      </c>
      <c r="E779" s="6" t="s">
        <v>2482</v>
      </c>
      <c r="F779" s="6" t="s">
        <v>2493</v>
      </c>
      <c r="I779" t="str">
        <f t="shared" si="11"/>
        <v>Lemoore Union Elementary School District</v>
      </c>
    </row>
    <row r="780" spans="1:9">
      <c r="A780" s="6" t="s">
        <v>992</v>
      </c>
      <c r="B780" s="4">
        <v>23187075.16</v>
      </c>
      <c r="C780" s="4">
        <v>26075484.219999999</v>
      </c>
      <c r="D780" s="5">
        <v>0.12456978899101472</v>
      </c>
      <c r="E780" s="6" t="s">
        <v>2482</v>
      </c>
      <c r="F780" s="6" t="s">
        <v>2494</v>
      </c>
      <c r="I780" t="str">
        <f t="shared" si="11"/>
        <v>Lemoore Union High School District</v>
      </c>
    </row>
    <row r="781" spans="1:9">
      <c r="A781" s="6" t="s">
        <v>674</v>
      </c>
      <c r="B781" s="4">
        <v>13878846.41</v>
      </c>
      <c r="C781" s="4">
        <v>14405053.85</v>
      </c>
      <c r="D781" s="5">
        <v>3.7914349972261091E-2</v>
      </c>
      <c r="E781" s="6" t="s">
        <v>2482</v>
      </c>
      <c r="F781" s="6" t="s">
        <v>2495</v>
      </c>
      <c r="I781" t="str">
        <f t="shared" si="11"/>
        <v>Pioneer Union Elementary School District</v>
      </c>
    </row>
    <row r="782" spans="1:9">
      <c r="A782" s="6" t="s">
        <v>620</v>
      </c>
      <c r="B782" s="4">
        <v>31270146.289999999</v>
      </c>
      <c r="C782" s="4">
        <v>34460628.130000003</v>
      </c>
      <c r="D782" s="5">
        <v>0.10202964227961735</v>
      </c>
      <c r="E782" s="6" t="s">
        <v>2482</v>
      </c>
      <c r="F782" s="6" t="s">
        <v>2496</v>
      </c>
      <c r="I782" t="str">
        <f t="shared" si="11"/>
        <v>Reef-Sunset Unified School District</v>
      </c>
    </row>
    <row r="783" spans="1:9">
      <c r="A783" s="6" t="s">
        <v>1034</v>
      </c>
      <c r="B783" s="4">
        <v>5208737</v>
      </c>
      <c r="C783" s="4">
        <v>5279209.8600000003</v>
      </c>
      <c r="D783" s="5">
        <v>1.3529740510991501E-2</v>
      </c>
      <c r="E783" s="6" t="s">
        <v>2497</v>
      </c>
      <c r="F783" s="6" t="s">
        <v>2498</v>
      </c>
      <c r="I783" t="str">
        <f t="shared" si="11"/>
        <v>Lake County Office of Education</v>
      </c>
    </row>
    <row r="784" spans="1:9">
      <c r="A784" s="6" t="s">
        <v>1074</v>
      </c>
      <c r="B784" s="4">
        <v>18137145.670000002</v>
      </c>
      <c r="C784" s="4">
        <v>18578373.48</v>
      </c>
      <c r="D784" s="5">
        <v>2.4327301441362831E-2</v>
      </c>
      <c r="E784" s="6" t="s">
        <v>2497</v>
      </c>
      <c r="F784" s="6" t="s">
        <v>2499</v>
      </c>
      <c r="I784" t="str">
        <f t="shared" si="11"/>
        <v>Kelseyville Unified School District</v>
      </c>
    </row>
    <row r="785" spans="1:9">
      <c r="A785" s="6" t="s">
        <v>1046</v>
      </c>
      <c r="B785" s="4">
        <v>40439849.289999999</v>
      </c>
      <c r="C785" s="4">
        <v>42908566.149999999</v>
      </c>
      <c r="D785" s="5">
        <v>6.1046638485135647E-2</v>
      </c>
      <c r="E785" s="6" t="s">
        <v>2497</v>
      </c>
      <c r="F785" s="6" t="s">
        <v>2500</v>
      </c>
      <c r="I785" t="str">
        <f t="shared" si="11"/>
        <v>Konocti Unified School District</v>
      </c>
    </row>
    <row r="786" spans="1:9">
      <c r="A786" s="6" t="s">
        <v>1030</v>
      </c>
      <c r="B786" s="4">
        <v>14240997.039999999</v>
      </c>
      <c r="C786" s="4">
        <v>15500953.859999999</v>
      </c>
      <c r="D786" s="5">
        <v>8.8473919098574605E-2</v>
      </c>
      <c r="E786" s="6" t="s">
        <v>2497</v>
      </c>
      <c r="F786" s="6" t="s">
        <v>2501</v>
      </c>
      <c r="I786" t="str">
        <f t="shared" si="11"/>
        <v>Lakeport Unified School District</v>
      </c>
    </row>
    <row r="787" spans="1:9">
      <c r="A787" s="6" t="s">
        <v>936</v>
      </c>
      <c r="B787" s="4">
        <v>3149368.1</v>
      </c>
      <c r="C787" s="4">
        <v>3277141.39</v>
      </c>
      <c r="D787" s="5">
        <v>4.0571087895378131E-2</v>
      </c>
      <c r="E787" s="6" t="s">
        <v>2497</v>
      </c>
      <c r="F787" s="6" t="s">
        <v>2502</v>
      </c>
      <c r="I787" t="str">
        <f t="shared" si="11"/>
        <v>Lucerne Elementary School District</v>
      </c>
    </row>
    <row r="788" spans="1:9">
      <c r="A788" s="6" t="s">
        <v>873</v>
      </c>
      <c r="B788" s="4">
        <v>14496681.529999999</v>
      </c>
      <c r="C788" s="4">
        <v>15241538.93</v>
      </c>
      <c r="D788" s="5">
        <v>5.1381234971504569E-2</v>
      </c>
      <c r="E788" s="6" t="s">
        <v>2497</v>
      </c>
      <c r="F788" s="6" t="s">
        <v>2503</v>
      </c>
      <c r="I788" t="str">
        <f t="shared" si="11"/>
        <v>Middletown Unified School District</v>
      </c>
    </row>
    <row r="789" spans="1:9">
      <c r="A789" s="6" t="s">
        <v>299</v>
      </c>
      <c r="B789" s="4">
        <v>8922649.2699999996</v>
      </c>
      <c r="C789" s="4">
        <v>10400320.789999999</v>
      </c>
      <c r="D789" s="5">
        <v>0.16560905570594053</v>
      </c>
      <c r="E789" s="6" t="s">
        <v>2497</v>
      </c>
      <c r="F789" s="6" t="s">
        <v>2504</v>
      </c>
      <c r="I789" t="str">
        <f t="shared" si="11"/>
        <v>Upper Lake Unified School District</v>
      </c>
    </row>
    <row r="790" spans="1:9">
      <c r="A790" s="6" t="s">
        <v>1012</v>
      </c>
      <c r="B790" s="4">
        <v>3788444.23</v>
      </c>
      <c r="C790" s="4">
        <v>3906008.22</v>
      </c>
      <c r="D790" s="5">
        <v>3.1032260965868891E-2</v>
      </c>
      <c r="E790" s="6" t="s">
        <v>2505</v>
      </c>
      <c r="F790" s="6" t="s">
        <v>2506</v>
      </c>
      <c r="I790" t="str">
        <f t="shared" si="11"/>
        <v>Lassen County Office of Education</v>
      </c>
    </row>
    <row r="791" spans="1:9">
      <c r="A791" s="6" t="s">
        <v>5070</v>
      </c>
      <c r="B791" s="4">
        <v>1726661.43</v>
      </c>
      <c r="C791" s="4">
        <v>1936228.32</v>
      </c>
      <c r="D791" s="5">
        <v>0.12137115381097043</v>
      </c>
      <c r="E791" s="6" t="s">
        <v>2505</v>
      </c>
      <c r="F791" s="6" t="s">
        <v>2507</v>
      </c>
      <c r="I791" t="str">
        <f t="shared" si="11"/>
        <v>Big Valley Joint Unified School District</v>
      </c>
    </row>
    <row r="792" spans="1:9">
      <c r="A792" s="6" t="s">
        <v>5071</v>
      </c>
      <c r="B792" s="4">
        <v>3267213.71</v>
      </c>
      <c r="C792" s="4">
        <v>3424938.94</v>
      </c>
      <c r="D792" s="5">
        <v>4.8275149408576641E-2</v>
      </c>
      <c r="E792" s="6" t="s">
        <v>2505</v>
      </c>
      <c r="F792" s="6" t="s">
        <v>2508</v>
      </c>
      <c r="I792" t="str">
        <f t="shared" si="11"/>
        <v>Janesville Union Elementary School District</v>
      </c>
    </row>
    <row r="793" spans="1:9">
      <c r="A793" s="6" t="s">
        <v>5072</v>
      </c>
      <c r="B793" s="4">
        <v>1606475.35</v>
      </c>
      <c r="C793" s="4">
        <v>1914571.37</v>
      </c>
      <c r="D793" s="5">
        <v>0.19178384529834211</v>
      </c>
      <c r="E793" s="6" t="s">
        <v>2505</v>
      </c>
      <c r="F793" s="6" t="s">
        <v>2509</v>
      </c>
      <c r="I793" t="str">
        <f t="shared" si="11"/>
        <v>Johnstonville Elementary School District</v>
      </c>
    </row>
    <row r="794" spans="1:9">
      <c r="A794" s="6" t="s">
        <v>1010</v>
      </c>
      <c r="B794" s="4">
        <v>7983142.9100000001</v>
      </c>
      <c r="C794" s="4">
        <v>8915232.8900000006</v>
      </c>
      <c r="D794" s="5">
        <v>0.11675727097812914</v>
      </c>
      <c r="E794" s="6" t="s">
        <v>2505</v>
      </c>
      <c r="F794" s="6" t="s">
        <v>2510</v>
      </c>
      <c r="I794" t="str">
        <f t="shared" si="11"/>
        <v>Lassen Union High School District</v>
      </c>
    </row>
    <row r="795" spans="1:9">
      <c r="A795" s="6" t="s">
        <v>5073</v>
      </c>
      <c r="B795" s="4">
        <v>236440.02</v>
      </c>
      <c r="C795" s="4">
        <v>239513.88</v>
      </c>
      <c r="D795" s="5">
        <v>1.3000591016698506E-2</v>
      </c>
      <c r="E795" s="6" t="s">
        <v>2505</v>
      </c>
      <c r="F795" s="6" t="s">
        <v>2511</v>
      </c>
      <c r="I795" t="str">
        <f t="shared" si="11"/>
        <v>Ravendale-Termo Elementary School District</v>
      </c>
    </row>
    <row r="796" spans="1:9">
      <c r="A796" s="6" t="s">
        <v>5074</v>
      </c>
      <c r="B796" s="4">
        <v>1731503.8</v>
      </c>
      <c r="C796" s="4">
        <v>1822758.88</v>
      </c>
      <c r="D796" s="5">
        <v>5.2702789332602008E-2</v>
      </c>
      <c r="E796" s="6" t="s">
        <v>2505</v>
      </c>
      <c r="F796" s="6" t="s">
        <v>2512</v>
      </c>
      <c r="I796" t="str">
        <f t="shared" si="11"/>
        <v>Richmond Elementary School District</v>
      </c>
    </row>
    <row r="797" spans="1:9">
      <c r="A797" s="6" t="s">
        <v>5075</v>
      </c>
      <c r="B797" s="4">
        <v>1912459.08</v>
      </c>
      <c r="C797" s="4">
        <v>2048489.46</v>
      </c>
      <c r="D797" s="5">
        <v>7.1128517949780076E-2</v>
      </c>
      <c r="E797" s="6" t="s">
        <v>2505</v>
      </c>
      <c r="F797" s="6" t="s">
        <v>2513</v>
      </c>
      <c r="I797" t="str">
        <f t="shared" ref="I797:I860" si="12">TRIM(A797)</f>
        <v>Shaffer Union Elementary School District</v>
      </c>
    </row>
    <row r="798" spans="1:9">
      <c r="A798" s="6" t="s">
        <v>5076</v>
      </c>
      <c r="B798" s="4">
        <v>9878229.9900000002</v>
      </c>
      <c r="C798" s="4">
        <v>10586231.09</v>
      </c>
      <c r="D798" s="5">
        <v>7.1672870617178211E-2</v>
      </c>
      <c r="E798" s="6" t="s">
        <v>2505</v>
      </c>
      <c r="F798" s="6" t="s">
        <v>2514</v>
      </c>
      <c r="I798" t="str">
        <f t="shared" si="12"/>
        <v>Susanville Elementary School District</v>
      </c>
    </row>
    <row r="799" spans="1:9">
      <c r="A799" s="6" t="s">
        <v>5077</v>
      </c>
      <c r="B799" s="4">
        <v>2201792.98</v>
      </c>
      <c r="C799" s="4">
        <v>2339164.19</v>
      </c>
      <c r="D799" s="5">
        <v>6.2390611309878899E-2</v>
      </c>
      <c r="E799" s="6" t="s">
        <v>2505</v>
      </c>
      <c r="F799" s="6" t="s">
        <v>2515</v>
      </c>
      <c r="I799" t="str">
        <f t="shared" si="12"/>
        <v>Westwood Unified School District</v>
      </c>
    </row>
    <row r="800" spans="1:9">
      <c r="A800" s="6" t="s">
        <v>5078</v>
      </c>
      <c r="B800" s="4">
        <v>3157066.02</v>
      </c>
      <c r="C800" s="4">
        <v>3381536.41</v>
      </c>
      <c r="D800" s="5">
        <v>7.1100948975403477E-2</v>
      </c>
      <c r="E800" s="6" t="s">
        <v>2505</v>
      </c>
      <c r="F800" s="6" t="s">
        <v>2516</v>
      </c>
      <c r="I800" t="str">
        <f t="shared" si="12"/>
        <v>Fort Sage Unified School District</v>
      </c>
    </row>
    <row r="801" spans="1:9">
      <c r="A801" s="6" t="s">
        <v>954</v>
      </c>
      <c r="B801" s="4">
        <v>232672386.28</v>
      </c>
      <c r="C801" s="4">
        <v>238320190.37</v>
      </c>
      <c r="D801" s="5">
        <v>2.4273632897731948E-2</v>
      </c>
      <c r="E801" s="6" t="s">
        <v>2517</v>
      </c>
      <c r="F801" s="6" t="s">
        <v>2518</v>
      </c>
      <c r="I801" t="str">
        <f t="shared" si="12"/>
        <v>Los Angeles County Office of Education</v>
      </c>
    </row>
    <row r="802" spans="1:9">
      <c r="A802" s="6" t="s">
        <v>1636</v>
      </c>
      <c r="B802" s="4">
        <v>192518424</v>
      </c>
      <c r="C802" s="4">
        <v>205583591.74000001</v>
      </c>
      <c r="D802" s="5">
        <v>6.7864505996579366E-2</v>
      </c>
      <c r="E802" s="6" t="s">
        <v>2517</v>
      </c>
      <c r="F802" s="6" t="s">
        <v>2519</v>
      </c>
      <c r="I802" t="str">
        <f t="shared" si="12"/>
        <v>ABC Unified School District</v>
      </c>
    </row>
    <row r="803" spans="1:9">
      <c r="A803" s="6" t="s">
        <v>1591</v>
      </c>
      <c r="B803" s="4">
        <v>255767136.02000001</v>
      </c>
      <c r="C803" s="4">
        <v>280706330.99000001</v>
      </c>
      <c r="D803" s="5">
        <v>9.7507425535897821E-2</v>
      </c>
      <c r="E803" s="6" t="s">
        <v>2517</v>
      </c>
      <c r="F803" s="6" t="s">
        <v>2520</v>
      </c>
      <c r="I803" t="str">
        <f t="shared" si="12"/>
        <v>Antelope Valley Union High School District</v>
      </c>
    </row>
    <row r="804" spans="1:9">
      <c r="A804" s="6" t="s">
        <v>1585</v>
      </c>
      <c r="B804" s="4">
        <v>84223909.579999998</v>
      </c>
      <c r="C804" s="4">
        <v>88383781.260000005</v>
      </c>
      <c r="D804" s="5">
        <v>4.9390626732290992E-2</v>
      </c>
      <c r="E804" s="6" t="s">
        <v>2517</v>
      </c>
      <c r="F804" s="6" t="s">
        <v>2521</v>
      </c>
      <c r="I804" t="str">
        <f t="shared" si="12"/>
        <v>Arcadia Unified School District</v>
      </c>
    </row>
    <row r="805" spans="1:9">
      <c r="A805" s="6" t="s">
        <v>1571</v>
      </c>
      <c r="B805" s="4">
        <v>84652498</v>
      </c>
      <c r="C805" s="4">
        <v>91797082</v>
      </c>
      <c r="D805" s="5">
        <v>8.4398974262992213E-2</v>
      </c>
      <c r="E805" s="6" t="s">
        <v>2517</v>
      </c>
      <c r="F805" s="6" t="s">
        <v>2522</v>
      </c>
      <c r="I805" t="str">
        <f t="shared" si="12"/>
        <v>Azusa Unified School District</v>
      </c>
    </row>
    <row r="806" spans="1:9">
      <c r="A806" s="6" t="s">
        <v>1567</v>
      </c>
      <c r="B806" s="4">
        <v>135310569.43000001</v>
      </c>
      <c r="C806" s="4">
        <v>151672299.03</v>
      </c>
      <c r="D806" s="5">
        <v>0.12091981926411433</v>
      </c>
      <c r="E806" s="6" t="s">
        <v>2517</v>
      </c>
      <c r="F806" s="6" t="s">
        <v>2523</v>
      </c>
      <c r="I806" t="str">
        <f t="shared" si="12"/>
        <v>Baldwin Park Unified School District</v>
      </c>
    </row>
    <row r="807" spans="1:9">
      <c r="A807" s="6" t="s">
        <v>1553</v>
      </c>
      <c r="B807" s="4">
        <v>37995067.200000003</v>
      </c>
      <c r="C807" s="4">
        <v>40825270.200000003</v>
      </c>
      <c r="D807" s="5">
        <v>7.4488695732587096E-2</v>
      </c>
      <c r="E807" s="6" t="s">
        <v>2517</v>
      </c>
      <c r="F807" s="6" t="s">
        <v>2524</v>
      </c>
      <c r="I807" t="str">
        <f t="shared" si="12"/>
        <v>Bassett Unified School District</v>
      </c>
    </row>
    <row r="808" spans="1:9">
      <c r="A808" s="6" t="s">
        <v>1541</v>
      </c>
      <c r="B808" s="4">
        <v>119420770.75</v>
      </c>
      <c r="C808" s="4">
        <v>128711987.59999999</v>
      </c>
      <c r="D808" s="5">
        <v>7.7802352066966493E-2</v>
      </c>
      <c r="E808" s="6" t="s">
        <v>2517</v>
      </c>
      <c r="F808" s="6" t="s">
        <v>2525</v>
      </c>
      <c r="I808" t="str">
        <f t="shared" si="12"/>
        <v>Bellflower Unified School District</v>
      </c>
    </row>
    <row r="809" spans="1:9">
      <c r="A809" s="6" t="s">
        <v>1529</v>
      </c>
      <c r="B809" s="4">
        <v>61029702.93</v>
      </c>
      <c r="C809" s="4">
        <v>62493931.340000004</v>
      </c>
      <c r="D809" s="5">
        <v>2.3992061892869579E-2</v>
      </c>
      <c r="E809" s="6" t="s">
        <v>2517</v>
      </c>
      <c r="F809" s="6" t="s">
        <v>2526</v>
      </c>
      <c r="I809" t="str">
        <f t="shared" si="12"/>
        <v>Beverly Hills Unified School District</v>
      </c>
    </row>
    <row r="810" spans="1:9">
      <c r="A810" s="6" t="s">
        <v>1516</v>
      </c>
      <c r="B810" s="4">
        <v>91922206.609999999</v>
      </c>
      <c r="C810" s="4">
        <v>96048975</v>
      </c>
      <c r="D810" s="5">
        <v>4.4894139753506083E-2</v>
      </c>
      <c r="E810" s="6" t="s">
        <v>2517</v>
      </c>
      <c r="F810" s="6" t="s">
        <v>2527</v>
      </c>
      <c r="I810" t="str">
        <f t="shared" si="12"/>
        <v>Bonita Unified School District</v>
      </c>
    </row>
    <row r="811" spans="1:9">
      <c r="A811" s="6" t="s">
        <v>1490</v>
      </c>
      <c r="B811" s="4">
        <v>135594257.77000001</v>
      </c>
      <c r="C811" s="4">
        <v>144722497.50999999</v>
      </c>
      <c r="D811" s="5">
        <v>6.7320253011625586E-2</v>
      </c>
      <c r="E811" s="6" t="s">
        <v>2517</v>
      </c>
      <c r="F811" s="6" t="s">
        <v>2528</v>
      </c>
      <c r="I811" t="str">
        <f t="shared" si="12"/>
        <v>Burbank Unified School District</v>
      </c>
    </row>
    <row r="812" spans="1:9">
      <c r="A812" s="6" t="s">
        <v>5079</v>
      </c>
      <c r="B812" s="4">
        <v>17187733.489999998</v>
      </c>
      <c r="C812" s="4">
        <v>18186116.399999999</v>
      </c>
      <c r="D812" s="5">
        <v>5.8086943841715352E-2</v>
      </c>
      <c r="E812" s="6" t="s">
        <v>2517</v>
      </c>
      <c r="F812" s="6" t="s">
        <v>2529</v>
      </c>
      <c r="I812" t="str">
        <f t="shared" si="12"/>
        <v>Castaic Union Elementary School District</v>
      </c>
    </row>
    <row r="813" spans="1:9">
      <c r="A813" s="6" t="s">
        <v>1436</v>
      </c>
      <c r="B813" s="4">
        <v>79750183.219999999</v>
      </c>
      <c r="C813" s="4">
        <v>74804221.480000004</v>
      </c>
      <c r="D813" s="5">
        <v>-6.2018186545803836E-2</v>
      </c>
      <c r="E813" s="6" t="s">
        <v>2517</v>
      </c>
      <c r="F813" s="6" t="s">
        <v>2530</v>
      </c>
      <c r="I813" t="str">
        <f t="shared" si="12"/>
        <v>Centinela Valley Union High School District</v>
      </c>
    </row>
    <row r="814" spans="1:9">
      <c r="A814" s="6" t="s">
        <v>1419</v>
      </c>
      <c r="B814" s="4">
        <v>43498489.450000003</v>
      </c>
      <c r="C814" s="4">
        <v>47144774.350000001</v>
      </c>
      <c r="D814" s="5">
        <v>8.3825552245699833E-2</v>
      </c>
      <c r="E814" s="6" t="s">
        <v>2517</v>
      </c>
      <c r="F814" s="6" t="s">
        <v>2531</v>
      </c>
      <c r="I814" t="str">
        <f t="shared" si="12"/>
        <v>Charter Oak Unified School District</v>
      </c>
    </row>
    <row r="815" spans="1:9">
      <c r="A815" s="6" t="s">
        <v>1403</v>
      </c>
      <c r="B815" s="4">
        <v>62345751.350000001</v>
      </c>
      <c r="C815" s="4">
        <v>65045784.939999998</v>
      </c>
      <c r="D815" s="5">
        <v>4.3307419215182753E-2</v>
      </c>
      <c r="E815" s="6" t="s">
        <v>2517</v>
      </c>
      <c r="F815" s="6" t="s">
        <v>2532</v>
      </c>
      <c r="I815" t="str">
        <f t="shared" si="12"/>
        <v>Claremont Unified School District</v>
      </c>
    </row>
    <row r="816" spans="1:9">
      <c r="A816" s="6" t="s">
        <v>1357</v>
      </c>
      <c r="B816" s="4">
        <v>120170119.44</v>
      </c>
      <c r="C816" s="4">
        <v>127973890.72</v>
      </c>
      <c r="D816" s="5">
        <v>6.4939365262896023E-2</v>
      </c>
      <c r="E816" s="6" t="s">
        <v>2517</v>
      </c>
      <c r="F816" s="6" t="s">
        <v>2533</v>
      </c>
      <c r="I816" t="str">
        <f t="shared" si="12"/>
        <v>Covina-Valley Unified School District</v>
      </c>
    </row>
    <row r="817" spans="1:9">
      <c r="A817" s="6" t="s">
        <v>1353</v>
      </c>
      <c r="B817" s="4">
        <v>63406461</v>
      </c>
      <c r="C817" s="4">
        <v>66878869</v>
      </c>
      <c r="D817" s="5">
        <v>5.4764261326617804E-2</v>
      </c>
      <c r="E817" s="6" t="s">
        <v>2517</v>
      </c>
      <c r="F817" s="6" t="s">
        <v>2534</v>
      </c>
      <c r="I817" t="str">
        <f t="shared" si="12"/>
        <v>Culver City Unified School District</v>
      </c>
    </row>
    <row r="818" spans="1:9">
      <c r="A818" s="6" t="s">
        <v>1319</v>
      </c>
      <c r="B818" s="4">
        <v>226024417.43000001</v>
      </c>
      <c r="C818" s="4">
        <v>243967110.15000001</v>
      </c>
      <c r="D818" s="5">
        <v>7.9383868893531689E-2</v>
      </c>
      <c r="E818" s="6" t="s">
        <v>2517</v>
      </c>
      <c r="F818" s="6" t="s">
        <v>2535</v>
      </c>
      <c r="I818" t="str">
        <f t="shared" si="12"/>
        <v>Downey Unified School District</v>
      </c>
    </row>
    <row r="819" spans="1:9">
      <c r="A819" s="6" t="s">
        <v>1315</v>
      </c>
      <c r="B819" s="4">
        <v>34694246.609999999</v>
      </c>
      <c r="C819" s="4">
        <v>36179808.350000001</v>
      </c>
      <c r="D819" s="5">
        <v>4.2818677018679384E-2</v>
      </c>
      <c r="E819" s="6" t="s">
        <v>2517</v>
      </c>
      <c r="F819" s="6" t="s">
        <v>2536</v>
      </c>
      <c r="I819" t="str">
        <f t="shared" si="12"/>
        <v>Duarte Unified School District</v>
      </c>
    </row>
    <row r="820" spans="1:9">
      <c r="A820" s="6" t="s">
        <v>1297</v>
      </c>
      <c r="B820" s="4">
        <v>35691216.399999999</v>
      </c>
      <c r="C820" s="4">
        <v>38538949.25</v>
      </c>
      <c r="D820" s="5">
        <v>7.9788058162119729E-2</v>
      </c>
      <c r="E820" s="6" t="s">
        <v>2517</v>
      </c>
      <c r="F820" s="6" t="s">
        <v>2537</v>
      </c>
      <c r="I820" t="str">
        <f t="shared" si="12"/>
        <v>Eastside Union Elementary School District</v>
      </c>
    </row>
    <row r="821" spans="1:9">
      <c r="A821" s="6" t="s">
        <v>5080</v>
      </c>
      <c r="B821" s="4">
        <v>79328829.209999993</v>
      </c>
      <c r="C821" s="4">
        <v>84120976.670000002</v>
      </c>
      <c r="D821" s="5">
        <v>6.0408649764818689E-2</v>
      </c>
      <c r="E821" s="6" t="s">
        <v>2517</v>
      </c>
      <c r="F821" s="6" t="s">
        <v>2538</v>
      </c>
      <c r="I821" t="str">
        <f t="shared" si="12"/>
        <v>East Whittier City Elementary School District</v>
      </c>
    </row>
    <row r="822" spans="1:9">
      <c r="A822" s="6" t="s">
        <v>5081</v>
      </c>
      <c r="B822" s="4">
        <v>88851703</v>
      </c>
      <c r="C822" s="4">
        <v>96661469</v>
      </c>
      <c r="D822" s="5">
        <v>8.7896638289532841E-2</v>
      </c>
      <c r="E822" s="6" t="s">
        <v>2517</v>
      </c>
      <c r="F822" s="6" t="s">
        <v>2539</v>
      </c>
      <c r="I822" t="str">
        <f t="shared" si="12"/>
        <v>El Monte City Elementary School District</v>
      </c>
    </row>
    <row r="823" spans="1:9">
      <c r="A823" s="6" t="s">
        <v>1287</v>
      </c>
      <c r="B823" s="4">
        <v>105281581.78</v>
      </c>
      <c r="C823" s="4">
        <v>114859657.15000001</v>
      </c>
      <c r="D823" s="5">
        <v>9.0975792803100919E-2</v>
      </c>
      <c r="E823" s="6" t="s">
        <v>2517</v>
      </c>
      <c r="F823" s="6" t="s">
        <v>2540</v>
      </c>
      <c r="I823" t="str">
        <f t="shared" si="12"/>
        <v>El Monte Union High School District</v>
      </c>
    </row>
    <row r="824" spans="1:9">
      <c r="A824" s="6" t="s">
        <v>1285</v>
      </c>
      <c r="B824" s="4">
        <v>88243945</v>
      </c>
      <c r="C824" s="4">
        <v>89197738.299999997</v>
      </c>
      <c r="D824" s="5">
        <v>1.0808597689053873E-2</v>
      </c>
      <c r="E824" s="6" t="s">
        <v>2517</v>
      </c>
      <c r="F824" s="6" t="s">
        <v>2541</v>
      </c>
      <c r="I824" t="str">
        <f t="shared" si="12"/>
        <v>El Rancho Unified School District</v>
      </c>
    </row>
    <row r="825" spans="1:9">
      <c r="A825" s="6" t="s">
        <v>1283</v>
      </c>
      <c r="B825" s="4">
        <v>30593665.780000001</v>
      </c>
      <c r="C825" s="4">
        <v>31691791.5</v>
      </c>
      <c r="D825" s="5">
        <v>3.5893891496908373E-2</v>
      </c>
      <c r="E825" s="6" t="s">
        <v>2517</v>
      </c>
      <c r="F825" s="6" t="s">
        <v>2542</v>
      </c>
      <c r="I825" t="str">
        <f t="shared" si="12"/>
        <v>El Segundo Unified School District</v>
      </c>
    </row>
    <row r="826" spans="1:9">
      <c r="A826" s="6" t="s">
        <v>5082</v>
      </c>
      <c r="B826" s="4">
        <v>47078657</v>
      </c>
      <c r="C826" s="4">
        <v>50227496.229999997</v>
      </c>
      <c r="D826" s="5">
        <v>6.688464435168566E-2</v>
      </c>
      <c r="E826" s="6" t="s">
        <v>2517</v>
      </c>
      <c r="F826" s="6" t="s">
        <v>2543</v>
      </c>
      <c r="I826" t="str">
        <f t="shared" si="12"/>
        <v>Garvey Elementary School District</v>
      </c>
    </row>
    <row r="827" spans="1:9">
      <c r="A827" s="6" t="s">
        <v>1183</v>
      </c>
      <c r="B827" s="4">
        <v>237539776.28999999</v>
      </c>
      <c r="C827" s="4">
        <v>248840393.56999999</v>
      </c>
      <c r="D827" s="5">
        <v>4.7573578861182658E-2</v>
      </c>
      <c r="E827" s="6" t="s">
        <v>2517</v>
      </c>
      <c r="F827" s="6" t="s">
        <v>2544</v>
      </c>
      <c r="I827" t="str">
        <f t="shared" si="12"/>
        <v>Glendale Unified School District</v>
      </c>
    </row>
    <row r="828" spans="1:9">
      <c r="A828" s="6" t="s">
        <v>1181</v>
      </c>
      <c r="B828" s="4">
        <v>64335201</v>
      </c>
      <c r="C828" s="4">
        <v>66829255.32</v>
      </c>
      <c r="D828" s="5">
        <v>3.8766558295201411E-2</v>
      </c>
      <c r="E828" s="6" t="s">
        <v>2517</v>
      </c>
      <c r="F828" s="6" t="s">
        <v>2545</v>
      </c>
      <c r="I828" t="str">
        <f t="shared" si="12"/>
        <v>Glendora Unified School District</v>
      </c>
    </row>
    <row r="829" spans="1:9">
      <c r="A829" s="6" t="s">
        <v>5083</v>
      </c>
      <c r="B829" s="4">
        <v>728834.94</v>
      </c>
      <c r="C829" s="4">
        <v>1024229.6</v>
      </c>
      <c r="D829" s="5">
        <v>0.40529706218530093</v>
      </c>
      <c r="E829" s="6" t="s">
        <v>2517</v>
      </c>
      <c r="F829" s="6" t="s">
        <v>2546</v>
      </c>
      <c r="I829" t="str">
        <f t="shared" si="12"/>
        <v>Gorman Joint School District</v>
      </c>
    </row>
    <row r="830" spans="1:9">
      <c r="A830" s="6" t="s">
        <v>5084</v>
      </c>
      <c r="B830" s="4">
        <v>85931421.510000005</v>
      </c>
      <c r="C830" s="4">
        <v>92859343</v>
      </c>
      <c r="D830" s="5">
        <v>8.0621516184202532E-2</v>
      </c>
      <c r="E830" s="6" t="s">
        <v>2517</v>
      </c>
      <c r="F830" s="6" t="s">
        <v>2547</v>
      </c>
      <c r="I830" t="str">
        <f t="shared" si="12"/>
        <v>Hawthorne Elementary School District</v>
      </c>
    </row>
    <row r="831" spans="1:9">
      <c r="A831" s="6" t="s">
        <v>5085</v>
      </c>
      <c r="B831" s="4">
        <v>11035561.529999999</v>
      </c>
      <c r="C831" s="4">
        <v>11390640.5</v>
      </c>
      <c r="D831" s="5">
        <v>3.2175886023989277E-2</v>
      </c>
      <c r="E831" s="6" t="s">
        <v>2517</v>
      </c>
      <c r="F831" s="6" t="s">
        <v>2548</v>
      </c>
      <c r="I831" t="str">
        <f t="shared" si="12"/>
        <v>Hermosa Beach City Elementary School District</v>
      </c>
    </row>
    <row r="832" spans="1:9">
      <c r="A832" s="6" t="s">
        <v>5086</v>
      </c>
      <c r="B832" s="4">
        <v>1726304.27</v>
      </c>
      <c r="C832" s="4">
        <v>1814904.54</v>
      </c>
      <c r="D832" s="5">
        <v>5.1323669610108778E-2</v>
      </c>
      <c r="E832" s="6" t="s">
        <v>2517</v>
      </c>
      <c r="F832" s="6" t="s">
        <v>2549</v>
      </c>
      <c r="I832" t="str">
        <f t="shared" si="12"/>
        <v>Hughes-Elizabeth Lakes Union Elementary School District</v>
      </c>
    </row>
    <row r="833" spans="1:9">
      <c r="A833" s="6" t="s">
        <v>1097</v>
      </c>
      <c r="B833" s="4">
        <v>110876345.05</v>
      </c>
      <c r="C833" s="4">
        <v>118008828.51000001</v>
      </c>
      <c r="D833" s="5">
        <v>6.4328269991075146E-2</v>
      </c>
      <c r="E833" s="6" t="s">
        <v>2517</v>
      </c>
      <c r="F833" s="6" t="s">
        <v>2550</v>
      </c>
      <c r="I833" t="str">
        <f t="shared" si="12"/>
        <v>Inglewood Unified School District</v>
      </c>
    </row>
    <row r="834" spans="1:9">
      <c r="A834" s="6" t="s">
        <v>5087</v>
      </c>
      <c r="B834" s="4">
        <v>28440942.219999999</v>
      </c>
      <c r="C834" s="4">
        <v>31200293.18</v>
      </c>
      <c r="D834" s="5">
        <v>9.702037782909996E-2</v>
      </c>
      <c r="E834" s="6" t="s">
        <v>2517</v>
      </c>
      <c r="F834" s="6" t="s">
        <v>2551</v>
      </c>
      <c r="I834" t="str">
        <f t="shared" si="12"/>
        <v>Keppel Union Elementary School District</v>
      </c>
    </row>
    <row r="835" spans="1:9">
      <c r="A835" s="6" t="s">
        <v>1044</v>
      </c>
      <c r="B835" s="4">
        <v>36115220.399999999</v>
      </c>
      <c r="C835" s="4">
        <v>36128903.359999999</v>
      </c>
      <c r="D835" s="5">
        <v>3.788696247303227E-4</v>
      </c>
      <c r="E835" s="6" t="s">
        <v>2517</v>
      </c>
      <c r="F835" s="6" t="s">
        <v>2552</v>
      </c>
      <c r="I835" t="str">
        <f t="shared" si="12"/>
        <v>La Canada Unified School District</v>
      </c>
    </row>
    <row r="836" spans="1:9">
      <c r="A836" s="6" t="s">
        <v>5088</v>
      </c>
      <c r="B836" s="4">
        <v>159644081.62</v>
      </c>
      <c r="C836" s="4">
        <v>166900317.41999999</v>
      </c>
      <c r="D836" s="5">
        <v>4.545258255969653E-2</v>
      </c>
      <c r="E836" s="6" t="s">
        <v>2517</v>
      </c>
      <c r="F836" s="6" t="s">
        <v>2553</v>
      </c>
      <c r="I836" t="str">
        <f t="shared" si="12"/>
        <v>Lancaster Elementary School District</v>
      </c>
    </row>
    <row r="837" spans="1:9">
      <c r="A837" s="6" t="s">
        <v>1014</v>
      </c>
      <c r="B837" s="4">
        <v>94637301.189999998</v>
      </c>
      <c r="C837" s="4">
        <v>99447976.900000006</v>
      </c>
      <c r="D837" s="5">
        <v>5.0832765194157248E-2</v>
      </c>
      <c r="E837" s="6" t="s">
        <v>2517</v>
      </c>
      <c r="F837" s="6" t="s">
        <v>2554</v>
      </c>
      <c r="I837" t="str">
        <f t="shared" si="12"/>
        <v>Las Virgenes Unified School District</v>
      </c>
    </row>
    <row r="838" spans="1:9">
      <c r="A838" s="6" t="s">
        <v>1004</v>
      </c>
      <c r="B838" s="4">
        <v>60785478.149999999</v>
      </c>
      <c r="C838" s="4">
        <v>66082953.399999999</v>
      </c>
      <c r="D838" s="5">
        <v>8.7150342667823538E-2</v>
      </c>
      <c r="E838" s="6" t="s">
        <v>2517</v>
      </c>
      <c r="F838" s="6" t="s">
        <v>2555</v>
      </c>
      <c r="I838" t="str">
        <f t="shared" si="12"/>
        <v>Lawndale Elementary School District</v>
      </c>
    </row>
    <row r="839" spans="1:9">
      <c r="A839" s="6" t="s">
        <v>5089</v>
      </c>
      <c r="B839" s="4">
        <v>71754318.680000007</v>
      </c>
      <c r="C839" s="4">
        <v>70959779.180000007</v>
      </c>
      <c r="D839" s="5">
        <v>-1.107305475985881E-2</v>
      </c>
      <c r="E839" s="6" t="s">
        <v>2517</v>
      </c>
      <c r="F839" s="6" t="s">
        <v>2556</v>
      </c>
      <c r="I839" t="str">
        <f t="shared" si="12"/>
        <v>Lennox Elementary School District</v>
      </c>
    </row>
    <row r="840" spans="1:9">
      <c r="A840" s="6" t="s">
        <v>5090</v>
      </c>
      <c r="B840" s="4">
        <v>42101729.259999998</v>
      </c>
      <c r="C840" s="4">
        <v>44393408.340000004</v>
      </c>
      <c r="D840" s="5">
        <v>5.4431946627362969E-2</v>
      </c>
      <c r="E840" s="6" t="s">
        <v>2517</v>
      </c>
      <c r="F840" s="6" t="s">
        <v>2557</v>
      </c>
      <c r="I840" t="str">
        <f t="shared" si="12"/>
        <v>Little Lake City Elementary School District</v>
      </c>
    </row>
    <row r="841" spans="1:9">
      <c r="A841" s="6" t="s">
        <v>962</v>
      </c>
      <c r="B841" s="4">
        <v>721193780.65999997</v>
      </c>
      <c r="C841" s="4">
        <v>756261999.12</v>
      </c>
      <c r="D841" s="5">
        <v>4.862523693411136E-2</v>
      </c>
      <c r="E841" s="6" t="s">
        <v>2517</v>
      </c>
      <c r="F841" s="6" t="s">
        <v>2558</v>
      </c>
      <c r="I841" t="str">
        <f t="shared" si="12"/>
        <v>Long Beach Unified School District</v>
      </c>
    </row>
    <row r="842" spans="1:9">
      <c r="A842" s="6" t="s">
        <v>952</v>
      </c>
      <c r="B842" s="4">
        <v>6883769773.96</v>
      </c>
      <c r="C842" s="4">
        <v>7262154706.9899998</v>
      </c>
      <c r="D842" s="5">
        <v>5.4967691461930993E-2</v>
      </c>
      <c r="E842" s="6" t="s">
        <v>2517</v>
      </c>
      <c r="F842" s="6" t="s">
        <v>2559</v>
      </c>
      <c r="I842" t="str">
        <f t="shared" si="12"/>
        <v>Los Angeles Unified School District</v>
      </c>
    </row>
    <row r="843" spans="1:9">
      <c r="A843" s="6" t="s">
        <v>5091</v>
      </c>
      <c r="B843" s="4">
        <v>15919752.060000001</v>
      </c>
      <c r="C843" s="4">
        <v>17007267.710000001</v>
      </c>
      <c r="D843" s="5">
        <v>6.8312348452492191E-2</v>
      </c>
      <c r="E843" s="6" t="s">
        <v>2517</v>
      </c>
      <c r="F843" s="6" t="s">
        <v>2560</v>
      </c>
      <c r="I843" t="str">
        <f t="shared" si="12"/>
        <v>Los Nietos Elementary School District</v>
      </c>
    </row>
    <row r="844" spans="1:9">
      <c r="A844" s="6" t="s">
        <v>930</v>
      </c>
      <c r="B844" s="4">
        <v>150034582.30000001</v>
      </c>
      <c r="C844" s="4">
        <v>162987442.81</v>
      </c>
      <c r="D844" s="5">
        <v>8.6332499557336989E-2</v>
      </c>
      <c r="E844" s="6" t="s">
        <v>2517</v>
      </c>
      <c r="F844" s="6" t="s">
        <v>2561</v>
      </c>
      <c r="I844" t="str">
        <f t="shared" si="12"/>
        <v>Lynwood Unified School District</v>
      </c>
    </row>
    <row r="845" spans="1:9">
      <c r="A845" s="6" t="s">
        <v>854</v>
      </c>
      <c r="B845" s="4">
        <v>51319931</v>
      </c>
      <c r="C845" s="4">
        <v>53665085.380000003</v>
      </c>
      <c r="D845" s="5">
        <v>4.5696756295327108E-2</v>
      </c>
      <c r="E845" s="6" t="s">
        <v>2517</v>
      </c>
      <c r="F845" s="6" t="s">
        <v>2562</v>
      </c>
      <c r="I845" t="str">
        <f t="shared" si="12"/>
        <v>Monrovia Unified School District</v>
      </c>
    </row>
    <row r="846" spans="1:9">
      <c r="A846" s="6" t="s">
        <v>850</v>
      </c>
      <c r="B846" s="4">
        <v>265554041.19999999</v>
      </c>
      <c r="C846" s="4">
        <v>299241527.57999998</v>
      </c>
      <c r="D846" s="5">
        <v>0.12685736668804271</v>
      </c>
      <c r="E846" s="6" t="s">
        <v>2517</v>
      </c>
      <c r="F846" s="6" t="s">
        <v>2563</v>
      </c>
      <c r="I846" t="str">
        <f t="shared" si="12"/>
        <v>Montebello Unified School District</v>
      </c>
    </row>
    <row r="847" spans="1:9">
      <c r="A847" s="6" t="s">
        <v>5092</v>
      </c>
      <c r="B847" s="4">
        <v>68031867.230000004</v>
      </c>
      <c r="C847" s="4">
        <v>73438301.709999993</v>
      </c>
      <c r="D847" s="5">
        <v>7.9469147329472606E-2</v>
      </c>
      <c r="E847" s="6" t="s">
        <v>2517</v>
      </c>
      <c r="F847" s="6" t="s">
        <v>2564</v>
      </c>
      <c r="I847" t="str">
        <f t="shared" si="12"/>
        <v>Mountain View Elementary School District</v>
      </c>
    </row>
    <row r="848" spans="1:9">
      <c r="A848" s="6" t="s">
        <v>5093</v>
      </c>
      <c r="B848" s="4">
        <v>54386053.619999997</v>
      </c>
      <c r="C848" s="4">
        <v>57308293.549999997</v>
      </c>
      <c r="D848" s="5">
        <v>5.3731420750215482E-2</v>
      </c>
      <c r="E848" s="6" t="s">
        <v>2517</v>
      </c>
      <c r="F848" s="6" t="s">
        <v>2565</v>
      </c>
      <c r="I848" t="str">
        <f t="shared" si="12"/>
        <v>Newhall Elementary School District</v>
      </c>
    </row>
    <row r="849" spans="1:9">
      <c r="A849" s="6" t="s">
        <v>776</v>
      </c>
      <c r="B849" s="4">
        <v>179714400.34999999</v>
      </c>
      <c r="C849" s="4">
        <v>190414442</v>
      </c>
      <c r="D849" s="5">
        <v>5.9539144493492485E-2</v>
      </c>
      <c r="E849" s="6" t="s">
        <v>2517</v>
      </c>
      <c r="F849" s="6" t="s">
        <v>2566</v>
      </c>
      <c r="I849" t="str">
        <f t="shared" si="12"/>
        <v>Norwalk-La Mirada Unified School District</v>
      </c>
    </row>
    <row r="850" spans="1:9">
      <c r="A850" s="6" t="s">
        <v>5094</v>
      </c>
      <c r="B850" s="4">
        <v>255456217.31999999</v>
      </c>
      <c r="C850" s="4">
        <v>259793493.34999999</v>
      </c>
      <c r="D850" s="5">
        <v>1.6978549496671148E-2</v>
      </c>
      <c r="E850" s="6" t="s">
        <v>2517</v>
      </c>
      <c r="F850" s="6" t="s">
        <v>2567</v>
      </c>
      <c r="I850" t="str">
        <f t="shared" si="12"/>
        <v>Palmdale Elementary School District</v>
      </c>
    </row>
    <row r="851" spans="1:9">
      <c r="A851" s="6" t="s">
        <v>702</v>
      </c>
      <c r="B851" s="4">
        <v>95381943.349999994</v>
      </c>
      <c r="C851" s="4">
        <v>99853284.5</v>
      </c>
      <c r="D851" s="5">
        <v>4.6878276883000898E-2</v>
      </c>
      <c r="E851" s="6" t="s">
        <v>2517</v>
      </c>
      <c r="F851" s="6" t="s">
        <v>2568</v>
      </c>
      <c r="I851" t="str">
        <f t="shared" si="12"/>
        <v>Palos Verdes Peninsula Unified School District</v>
      </c>
    </row>
    <row r="852" spans="1:9">
      <c r="A852" s="6" t="s">
        <v>696</v>
      </c>
      <c r="B852" s="4">
        <v>166127652.91</v>
      </c>
      <c r="C852" s="4">
        <v>181172456.36000001</v>
      </c>
      <c r="D852" s="5">
        <v>9.0561704728053749E-2</v>
      </c>
      <c r="E852" s="6" t="s">
        <v>2517</v>
      </c>
      <c r="F852" s="6" t="s">
        <v>2569</v>
      </c>
      <c r="I852" t="str">
        <f t="shared" si="12"/>
        <v>Paramount Unified School District</v>
      </c>
    </row>
    <row r="853" spans="1:9">
      <c r="A853" s="6" t="s">
        <v>692</v>
      </c>
      <c r="B853" s="4">
        <v>159023540.31999999</v>
      </c>
      <c r="C853" s="4">
        <v>172197942</v>
      </c>
      <c r="D853" s="5">
        <v>8.2845606716398179E-2</v>
      </c>
      <c r="E853" s="6" t="s">
        <v>2517</v>
      </c>
      <c r="F853" s="6" t="s">
        <v>2570</v>
      </c>
      <c r="I853" t="str">
        <f t="shared" si="12"/>
        <v>Pasadena Unified School District</v>
      </c>
    </row>
    <row r="854" spans="1:9">
      <c r="A854" s="6" t="s">
        <v>644</v>
      </c>
      <c r="B854" s="4">
        <v>256794444.06</v>
      </c>
      <c r="C854" s="4">
        <v>282310573.89999998</v>
      </c>
      <c r="D854" s="5">
        <v>9.9364026092551017E-2</v>
      </c>
      <c r="E854" s="6" t="s">
        <v>2517</v>
      </c>
      <c r="F854" s="6" t="s">
        <v>2571</v>
      </c>
      <c r="I854" t="str">
        <f t="shared" si="12"/>
        <v>Pomona Unified School District</v>
      </c>
    </row>
    <row r="855" spans="1:9">
      <c r="A855" s="6" t="s">
        <v>578</v>
      </c>
      <c r="B855" s="4">
        <v>25315947</v>
      </c>
      <c r="C855" s="4">
        <v>27049367.280000001</v>
      </c>
      <c r="D855" s="5">
        <v>6.8471476891620975E-2</v>
      </c>
      <c r="E855" s="6" t="s">
        <v>2517</v>
      </c>
      <c r="F855" s="6" t="s">
        <v>2572</v>
      </c>
      <c r="I855" t="str">
        <f t="shared" si="12"/>
        <v>Rosemead Elementary School District</v>
      </c>
    </row>
    <row r="856" spans="1:9">
      <c r="A856" s="6" t="s">
        <v>515</v>
      </c>
      <c r="B856" s="4">
        <v>25630420.559999999</v>
      </c>
      <c r="C856" s="4">
        <v>26903647.989999998</v>
      </c>
      <c r="D856" s="5">
        <v>4.967641584418854E-2</v>
      </c>
      <c r="E856" s="6" t="s">
        <v>2517</v>
      </c>
      <c r="F856" s="6" t="s">
        <v>2573</v>
      </c>
      <c r="I856" t="str">
        <f t="shared" si="12"/>
        <v>San Marino Unified School District</v>
      </c>
    </row>
    <row r="857" spans="1:9">
      <c r="A857" s="6" t="s">
        <v>475</v>
      </c>
      <c r="B857" s="4">
        <v>111175878.92</v>
      </c>
      <c r="C857" s="4">
        <v>113168740.73</v>
      </c>
      <c r="D857" s="5">
        <v>1.7925307444018743E-2</v>
      </c>
      <c r="E857" s="6" t="s">
        <v>2517</v>
      </c>
      <c r="F857" s="6" t="s">
        <v>2574</v>
      </c>
      <c r="I857" t="str">
        <f t="shared" si="12"/>
        <v>Santa Monica-Malibu Unified School District</v>
      </c>
    </row>
    <row r="858" spans="1:9">
      <c r="A858" s="6" t="s">
        <v>5095</v>
      </c>
      <c r="B858" s="4">
        <v>82680956.930000007</v>
      </c>
      <c r="C858" s="4">
        <v>86940015.359999999</v>
      </c>
      <c r="D858" s="5">
        <v>5.1511963433198159E-2</v>
      </c>
      <c r="E858" s="6" t="s">
        <v>2517</v>
      </c>
      <c r="F858" s="6" t="s">
        <v>2575</v>
      </c>
      <c r="I858" t="str">
        <f t="shared" si="12"/>
        <v>Saugus Union Elementary School District</v>
      </c>
    </row>
    <row r="859" spans="1:9">
      <c r="A859" s="6" t="s">
        <v>405</v>
      </c>
      <c r="B859" s="4">
        <v>42865333.109999999</v>
      </c>
      <c r="C859" s="4">
        <v>45074339.100000001</v>
      </c>
      <c r="D859" s="5">
        <v>5.1533624720267623E-2</v>
      </c>
      <c r="E859" s="6" t="s">
        <v>2517</v>
      </c>
      <c r="F859" s="6" t="s">
        <v>2576</v>
      </c>
      <c r="I859" t="str">
        <f t="shared" si="12"/>
        <v>South Pasadena Unified School District</v>
      </c>
    </row>
    <row r="860" spans="1:9">
      <c r="A860" s="6" t="s">
        <v>5096</v>
      </c>
      <c r="B860" s="4">
        <v>27707348.789999999</v>
      </c>
      <c r="C860" s="4">
        <v>29852084</v>
      </c>
      <c r="D860" s="5">
        <v>7.7406727949881238E-2</v>
      </c>
      <c r="E860" s="6" t="s">
        <v>2517</v>
      </c>
      <c r="F860" s="6" t="s">
        <v>2577</v>
      </c>
      <c r="I860" t="str">
        <f t="shared" si="12"/>
        <v>South Whittier Elementary School District</v>
      </c>
    </row>
    <row r="861" spans="1:9">
      <c r="A861" s="6" t="s">
        <v>5097</v>
      </c>
      <c r="B861" s="4">
        <v>47327904.659999996</v>
      </c>
      <c r="C861" s="4">
        <v>49905268</v>
      </c>
      <c r="D861" s="5">
        <v>5.4457583924654648E-2</v>
      </c>
      <c r="E861" s="6" t="s">
        <v>2517</v>
      </c>
      <c r="F861" s="6" t="s">
        <v>2578</v>
      </c>
      <c r="I861" t="str">
        <f t="shared" ref="I861:I924" si="13">TRIM(A861)</f>
        <v>Sulphur Springs Union Elementary School District</v>
      </c>
    </row>
    <row r="862" spans="1:9">
      <c r="A862" s="6" t="s">
        <v>346</v>
      </c>
      <c r="B862" s="4">
        <v>52773773</v>
      </c>
      <c r="C862" s="4">
        <v>55030326.609999999</v>
      </c>
      <c r="D862" s="5">
        <v>4.2758997163231054E-2</v>
      </c>
      <c r="E862" s="6" t="s">
        <v>2517</v>
      </c>
      <c r="F862" s="6" t="s">
        <v>2579</v>
      </c>
      <c r="I862" t="str">
        <f t="shared" si="13"/>
        <v>Temple City Unified School District</v>
      </c>
    </row>
    <row r="863" spans="1:9">
      <c r="A863" s="6" t="s">
        <v>338</v>
      </c>
      <c r="B863" s="4">
        <v>209277817.97999999</v>
      </c>
      <c r="C863" s="4">
        <v>219237576.55000001</v>
      </c>
      <c r="D863" s="5">
        <v>4.7591085697156137E-2</v>
      </c>
      <c r="E863" s="6" t="s">
        <v>2517</v>
      </c>
      <c r="F863" s="6" t="s">
        <v>2580</v>
      </c>
      <c r="I863" t="str">
        <f t="shared" si="13"/>
        <v>Torrance Unified School District</v>
      </c>
    </row>
    <row r="864" spans="1:9">
      <c r="A864" s="6" t="s">
        <v>5098</v>
      </c>
      <c r="B864" s="4">
        <v>10883283.029999999</v>
      </c>
      <c r="C864" s="4">
        <v>11735680.01</v>
      </c>
      <c r="D864" s="5">
        <v>7.8321677167666248E-2</v>
      </c>
      <c r="E864" s="6" t="s">
        <v>2517</v>
      </c>
      <c r="F864" s="6" t="s">
        <v>2581</v>
      </c>
      <c r="I864" t="str">
        <f t="shared" si="13"/>
        <v>Valle Lindo Elementary School District</v>
      </c>
    </row>
    <row r="865" spans="1:9">
      <c r="A865" s="6" t="s">
        <v>247</v>
      </c>
      <c r="B865" s="4">
        <v>101733966</v>
      </c>
      <c r="C865" s="4">
        <v>108169863</v>
      </c>
      <c r="D865" s="5">
        <v>6.3262027944531327E-2</v>
      </c>
      <c r="E865" s="6" t="s">
        <v>2517</v>
      </c>
      <c r="F865" s="6" t="s">
        <v>2582</v>
      </c>
      <c r="I865" t="str">
        <f t="shared" si="13"/>
        <v>West Covina Unified School District</v>
      </c>
    </row>
    <row r="866" spans="1:9">
      <c r="A866" s="6" t="s">
        <v>5099</v>
      </c>
      <c r="B866" s="4">
        <v>84193718.120000005</v>
      </c>
      <c r="C866" s="4">
        <v>88567394.069999993</v>
      </c>
      <c r="D866" s="5">
        <v>5.1947770542289808E-2</v>
      </c>
      <c r="E866" s="6" t="s">
        <v>2517</v>
      </c>
      <c r="F866" s="6" t="s">
        <v>2583</v>
      </c>
      <c r="I866" t="str">
        <f t="shared" si="13"/>
        <v>Westside Union Elementary School District</v>
      </c>
    </row>
    <row r="867" spans="1:9">
      <c r="A867" s="6" t="s">
        <v>5100</v>
      </c>
      <c r="B867" s="4">
        <v>60587555</v>
      </c>
      <c r="C867" s="4">
        <v>64883639.710000001</v>
      </c>
      <c r="D867" s="5">
        <v>7.0907048650502583E-2</v>
      </c>
      <c r="E867" s="6" t="s">
        <v>2517</v>
      </c>
      <c r="F867" s="6" t="s">
        <v>2584</v>
      </c>
      <c r="I867" t="str">
        <f t="shared" si="13"/>
        <v>Whittier City Elementary School District</v>
      </c>
    </row>
    <row r="868" spans="1:9">
      <c r="A868" s="6" t="s">
        <v>227</v>
      </c>
      <c r="B868" s="4">
        <v>126987562.73</v>
      </c>
      <c r="C868" s="4">
        <v>136241891.36000001</v>
      </c>
      <c r="D868" s="5">
        <v>7.2875866195467459E-2</v>
      </c>
      <c r="E868" s="6" t="s">
        <v>2517</v>
      </c>
      <c r="F868" s="6" t="s">
        <v>2585</v>
      </c>
      <c r="I868" t="str">
        <f t="shared" si="13"/>
        <v>Whittier Union High School District</v>
      </c>
    </row>
    <row r="869" spans="1:9">
      <c r="A869" s="6" t="s">
        <v>225</v>
      </c>
      <c r="B869" s="4">
        <v>220130768.13</v>
      </c>
      <c r="C869" s="4">
        <v>221494249.31999999</v>
      </c>
      <c r="D869" s="5">
        <v>6.1939600791961202E-3</v>
      </c>
      <c r="E869" s="6" t="s">
        <v>2517</v>
      </c>
      <c r="F869" s="6" t="s">
        <v>2586</v>
      </c>
      <c r="I869" t="str">
        <f t="shared" si="13"/>
        <v>William S. Hart Union High School District</v>
      </c>
    </row>
    <row r="870" spans="1:9">
      <c r="A870" s="6" t="s">
        <v>5101</v>
      </c>
      <c r="B870" s="4">
        <v>13672978.279999999</v>
      </c>
      <c r="C870" s="4">
        <v>14895326.449999999</v>
      </c>
      <c r="D870" s="5">
        <v>8.9398823355696863E-2</v>
      </c>
      <c r="E870" s="6" t="s">
        <v>2517</v>
      </c>
      <c r="F870" s="6" t="s">
        <v>2587</v>
      </c>
      <c r="I870" t="str">
        <f t="shared" si="13"/>
        <v>Wilsona Elementary School District</v>
      </c>
    </row>
    <row r="871" spans="1:9">
      <c r="A871" s="6" t="s">
        <v>1381</v>
      </c>
      <c r="B871" s="4">
        <v>247527315.66999999</v>
      </c>
      <c r="C871" s="4">
        <v>298863343.94999999</v>
      </c>
      <c r="D871" s="5">
        <v>0.20739540660813569</v>
      </c>
      <c r="E871" s="6" t="s">
        <v>2517</v>
      </c>
      <c r="F871" s="6" t="s">
        <v>2588</v>
      </c>
      <c r="I871" t="str">
        <f t="shared" si="13"/>
        <v>Compton Unified School District</v>
      </c>
    </row>
    <row r="872" spans="1:9">
      <c r="A872" s="6" t="s">
        <v>1149</v>
      </c>
      <c r="B872" s="4">
        <v>188712132</v>
      </c>
      <c r="C872" s="4">
        <v>201052728</v>
      </c>
      <c r="D872" s="5">
        <v>6.5393760693668604E-2</v>
      </c>
      <c r="E872" s="6" t="s">
        <v>2517</v>
      </c>
      <c r="F872" s="6" t="s">
        <v>2589</v>
      </c>
      <c r="I872" t="str">
        <f t="shared" si="13"/>
        <v>Hacienda La Puente Unified School District</v>
      </c>
    </row>
    <row r="873" spans="1:9">
      <c r="A873" s="6" t="s">
        <v>570</v>
      </c>
      <c r="B873" s="4">
        <v>141455558</v>
      </c>
      <c r="C873" s="4">
        <v>152548280</v>
      </c>
      <c r="D873" s="5">
        <v>7.8418424534439285E-2</v>
      </c>
      <c r="E873" s="6" t="s">
        <v>2517</v>
      </c>
      <c r="F873" s="6" t="s">
        <v>2590</v>
      </c>
      <c r="I873" t="str">
        <f t="shared" si="13"/>
        <v>Rowland Unified School District</v>
      </c>
    </row>
    <row r="874" spans="1:9">
      <c r="A874" s="6" t="s">
        <v>268</v>
      </c>
      <c r="B874" s="4">
        <v>125941463.48</v>
      </c>
      <c r="C874" s="4">
        <v>131631871.88</v>
      </c>
      <c r="D874" s="5">
        <v>4.518296232839672E-2</v>
      </c>
      <c r="E874" s="6" t="s">
        <v>2517</v>
      </c>
      <c r="F874" s="6" t="s">
        <v>2591</v>
      </c>
      <c r="I874" t="str">
        <f t="shared" si="13"/>
        <v>Walnut Valley Unified School District</v>
      </c>
    </row>
    <row r="875" spans="1:9">
      <c r="A875" s="6" t="s">
        <v>537</v>
      </c>
      <c r="B875" s="4">
        <v>47653201.25</v>
      </c>
      <c r="C875" s="4">
        <v>51868464.649999999</v>
      </c>
      <c r="D875" s="5">
        <v>8.8457087654735436E-2</v>
      </c>
      <c r="E875" s="6" t="s">
        <v>2517</v>
      </c>
      <c r="F875" s="6" t="s">
        <v>2592</v>
      </c>
      <c r="I875" t="str">
        <f t="shared" si="13"/>
        <v>San Gabriel Unified School District</v>
      </c>
    </row>
    <row r="876" spans="1:9">
      <c r="A876" s="6" t="s">
        <v>1632</v>
      </c>
      <c r="B876" s="4">
        <v>58458066.469999999</v>
      </c>
      <c r="C876" s="4">
        <v>62057704.93</v>
      </c>
      <c r="D876" s="5">
        <v>6.1576420113848507E-2</v>
      </c>
      <c r="E876" s="6" t="s">
        <v>2517</v>
      </c>
      <c r="F876" s="6" t="s">
        <v>2593</v>
      </c>
      <c r="I876" t="str">
        <f t="shared" si="13"/>
        <v>Acton-Agua Dulce Unified School District</v>
      </c>
    </row>
    <row r="877" spans="1:9">
      <c r="A877" s="6" t="s">
        <v>922</v>
      </c>
      <c r="B877" s="4">
        <v>56173300.210000001</v>
      </c>
      <c r="C877" s="4">
        <v>58487807.280000001</v>
      </c>
      <c r="D877" s="5">
        <v>4.1202974746852604E-2</v>
      </c>
      <c r="E877" s="6" t="s">
        <v>2517</v>
      </c>
      <c r="F877" s="6" t="s">
        <v>2594</v>
      </c>
      <c r="I877" t="str">
        <f t="shared" si="13"/>
        <v>Manhattan Beach Unified School District</v>
      </c>
    </row>
    <row r="878" spans="1:9">
      <c r="A878" s="6" t="s">
        <v>624</v>
      </c>
      <c r="B878" s="4">
        <v>88710951.799999997</v>
      </c>
      <c r="C878" s="4">
        <v>92807644.900000006</v>
      </c>
      <c r="D878" s="5">
        <v>4.6180240622781921E-2</v>
      </c>
      <c r="E878" s="6" t="s">
        <v>2517</v>
      </c>
      <c r="F878" s="6" t="s">
        <v>2595</v>
      </c>
      <c r="I878" t="str">
        <f t="shared" si="13"/>
        <v>Redondo Beach Unified School District</v>
      </c>
    </row>
    <row r="879" spans="1:9">
      <c r="A879" s="6" t="s">
        <v>1622</v>
      </c>
      <c r="B879" s="4">
        <v>166709813</v>
      </c>
      <c r="C879" s="4">
        <v>176898093.97999999</v>
      </c>
      <c r="D879" s="5">
        <v>6.1113864844896622E-2</v>
      </c>
      <c r="E879" s="6" t="s">
        <v>2517</v>
      </c>
      <c r="F879" s="6" t="s">
        <v>2596</v>
      </c>
      <c r="I879" t="str">
        <f t="shared" si="13"/>
        <v>Alhambra Unified School District</v>
      </c>
    </row>
    <row r="880" spans="1:9">
      <c r="A880" s="6" t="s">
        <v>210</v>
      </c>
      <c r="B880" s="4">
        <v>21340099.699999999</v>
      </c>
      <c r="C880" s="4">
        <v>22492491.579999998</v>
      </c>
      <c r="D880" s="5">
        <v>5.4001241615567477E-2</v>
      </c>
      <c r="E880" s="6" t="s">
        <v>2517</v>
      </c>
      <c r="F880" s="6" t="s">
        <v>2597</v>
      </c>
      <c r="I880" t="str">
        <f t="shared" si="13"/>
        <v>Wiseburn Unified School District</v>
      </c>
    </row>
    <row r="881" spans="1:9">
      <c r="A881" s="6" t="s">
        <v>5740</v>
      </c>
      <c r="B881" s="4">
        <v>17709997.93</v>
      </c>
      <c r="C881" s="4">
        <v>16664718.77</v>
      </c>
      <c r="D881" s="5">
        <v>-5.9021980924647131E-2</v>
      </c>
      <c r="E881" s="6" t="s">
        <v>2598</v>
      </c>
      <c r="F881" s="6" t="s">
        <v>2599</v>
      </c>
      <c r="I881" t="str">
        <f t="shared" si="13"/>
        <v>Madera County Superintendent of Schools</v>
      </c>
    </row>
    <row r="882" spans="1:9">
      <c r="A882" s="6" t="s">
        <v>5102</v>
      </c>
      <c r="B882" s="4">
        <v>3831799.87</v>
      </c>
      <c r="C882" s="4">
        <v>4060228.19</v>
      </c>
      <c r="D882" s="5">
        <v>5.9613844081058395E-2</v>
      </c>
      <c r="E882" s="6" t="s">
        <v>2598</v>
      </c>
      <c r="F882" s="6" t="s">
        <v>2600</v>
      </c>
      <c r="I882" t="str">
        <f t="shared" si="13"/>
        <v>Alview-Dairyland Union Elementary School District</v>
      </c>
    </row>
    <row r="883" spans="1:9">
      <c r="A883" s="6" t="s">
        <v>1555</v>
      </c>
      <c r="B883" s="4">
        <v>8258378.6100000003</v>
      </c>
      <c r="C883" s="4">
        <v>8792714.4499999993</v>
      </c>
      <c r="D883" s="5">
        <v>6.4702269686809491E-2</v>
      </c>
      <c r="E883" s="6" t="s">
        <v>2598</v>
      </c>
      <c r="F883" s="6" t="s">
        <v>2601</v>
      </c>
      <c r="I883" t="str">
        <f t="shared" si="13"/>
        <v>Bass Lake Joint Union Elementary School District</v>
      </c>
    </row>
    <row r="884" spans="1:9">
      <c r="A884" s="6" t="s">
        <v>1409</v>
      </c>
      <c r="B884" s="4">
        <v>23645062.850000001</v>
      </c>
      <c r="C884" s="4">
        <v>25860509.73</v>
      </c>
      <c r="D884" s="5">
        <v>9.3695960719343094E-2</v>
      </c>
      <c r="E884" s="6" t="s">
        <v>2598</v>
      </c>
      <c r="F884" s="6" t="s">
        <v>2602</v>
      </c>
      <c r="I884" t="str">
        <f t="shared" si="13"/>
        <v>Chowchilla Elementary School District</v>
      </c>
    </row>
    <row r="885" spans="1:9">
      <c r="A885" s="6" t="s">
        <v>1407</v>
      </c>
      <c r="B885" s="4">
        <v>12534677.26</v>
      </c>
      <c r="C885" s="4">
        <v>14287156.18</v>
      </c>
      <c r="D885" s="5">
        <v>0.13981045412253398</v>
      </c>
      <c r="E885" s="6" t="s">
        <v>2598</v>
      </c>
      <c r="F885" s="6" t="s">
        <v>2603</v>
      </c>
      <c r="I885" t="str">
        <f t="shared" si="13"/>
        <v>Chowchilla Union High School District</v>
      </c>
    </row>
    <row r="886" spans="1:9">
      <c r="A886" s="6" t="s">
        <v>928</v>
      </c>
      <c r="B886" s="4">
        <v>232905533.97999999</v>
      </c>
      <c r="C886" s="4">
        <v>255212560.72999999</v>
      </c>
      <c r="D886" s="5">
        <v>9.5777143500229339E-2</v>
      </c>
      <c r="E886" s="6" t="s">
        <v>2598</v>
      </c>
      <c r="F886" s="6" t="s">
        <v>2604</v>
      </c>
      <c r="I886" t="str">
        <f t="shared" si="13"/>
        <v>Madera Unified School District</v>
      </c>
    </row>
    <row r="887" spans="1:9">
      <c r="A887" s="6" t="s">
        <v>5103</v>
      </c>
      <c r="B887" s="4">
        <v>903246.75</v>
      </c>
      <c r="C887" s="4">
        <v>965841.93</v>
      </c>
      <c r="D887" s="5">
        <v>6.9300199530194881E-2</v>
      </c>
      <c r="E887" s="6" t="s">
        <v>2598</v>
      </c>
      <c r="F887" s="6" t="s">
        <v>2605</v>
      </c>
      <c r="I887" t="str">
        <f t="shared" si="13"/>
        <v>Raymond-Knowles Union Elementary School District</v>
      </c>
    </row>
    <row r="888" spans="1:9">
      <c r="A888" s="6" t="s">
        <v>1175</v>
      </c>
      <c r="B888" s="4">
        <v>19380557.989999998</v>
      </c>
      <c r="C888" s="4">
        <v>22877900.34</v>
      </c>
      <c r="D888" s="5">
        <v>0.18045622586328855</v>
      </c>
      <c r="E888" s="6" t="s">
        <v>2598</v>
      </c>
      <c r="F888" s="6" t="s">
        <v>2606</v>
      </c>
      <c r="I888" t="str">
        <f t="shared" si="13"/>
        <v>Golden Valley Unified School District</v>
      </c>
    </row>
    <row r="889" spans="1:9">
      <c r="A889" s="6" t="s">
        <v>1415</v>
      </c>
      <c r="B889" s="4">
        <v>16030368.32</v>
      </c>
      <c r="C889" s="4">
        <v>16315124.279999999</v>
      </c>
      <c r="D889" s="5">
        <v>1.7763531961067194E-2</v>
      </c>
      <c r="E889" s="6" t="s">
        <v>2598</v>
      </c>
      <c r="F889" s="6" t="s">
        <v>2607</v>
      </c>
      <c r="I889" t="str">
        <f t="shared" si="13"/>
        <v>Chawanakee Unified School District</v>
      </c>
    </row>
    <row r="890" spans="1:9">
      <c r="A890" s="6" t="s">
        <v>198</v>
      </c>
      <c r="B890" s="4">
        <v>18291785.100000001</v>
      </c>
      <c r="C890" s="4">
        <v>19227905.850000001</v>
      </c>
      <c r="D890" s="5">
        <v>5.117711283411043E-2</v>
      </c>
      <c r="E890" s="6" t="s">
        <v>2598</v>
      </c>
      <c r="F890" s="6" t="s">
        <v>2608</v>
      </c>
      <c r="I890" t="str">
        <f t="shared" si="13"/>
        <v>Yosemite Unified School District</v>
      </c>
    </row>
    <row r="891" spans="1:9">
      <c r="A891" s="6" t="s">
        <v>916</v>
      </c>
      <c r="B891" s="4">
        <v>36274371.32</v>
      </c>
      <c r="C891" s="4">
        <v>37790780.509999998</v>
      </c>
      <c r="D891" s="5">
        <v>4.1803872398580209E-2</v>
      </c>
      <c r="E891" s="6" t="s">
        <v>2609</v>
      </c>
      <c r="F891" s="6" t="s">
        <v>2610</v>
      </c>
      <c r="I891" t="str">
        <f t="shared" si="13"/>
        <v>Marin County Office of Education</v>
      </c>
    </row>
    <row r="892" spans="1:9">
      <c r="A892" s="6" t="s">
        <v>5104</v>
      </c>
      <c r="B892" s="4">
        <v>3729172.9</v>
      </c>
      <c r="C892" s="4">
        <v>4015297.36</v>
      </c>
      <c r="D892" s="5">
        <v>7.672598393064585E-2</v>
      </c>
      <c r="E892" s="6" t="s">
        <v>2609</v>
      </c>
      <c r="F892" s="6" t="s">
        <v>2611</v>
      </c>
      <c r="I892" t="str">
        <f t="shared" si="13"/>
        <v>Bolinas-Stinson Union Elementary School District</v>
      </c>
    </row>
    <row r="893" spans="1:9">
      <c r="A893" s="6" t="s">
        <v>5105</v>
      </c>
      <c r="B893" s="4">
        <v>18172415.579999998</v>
      </c>
      <c r="C893" s="4">
        <v>18722824.77</v>
      </c>
      <c r="D893" s="5">
        <v>3.0288168767489819E-2</v>
      </c>
      <c r="E893" s="6" t="s">
        <v>2609</v>
      </c>
      <c r="F893" s="6" t="s">
        <v>2612</v>
      </c>
      <c r="I893" t="str">
        <f t="shared" si="13"/>
        <v>Miller Creek Elementary School District</v>
      </c>
    </row>
    <row r="894" spans="1:9">
      <c r="A894" s="6" t="s">
        <v>5106</v>
      </c>
      <c r="B894" s="4">
        <v>10785634.41</v>
      </c>
      <c r="C894" s="4">
        <v>11268389.23</v>
      </c>
      <c r="D894" s="5">
        <v>4.4759056505049875E-2</v>
      </c>
      <c r="E894" s="6" t="s">
        <v>2609</v>
      </c>
      <c r="F894" s="6" t="s">
        <v>2613</v>
      </c>
      <c r="I894" t="str">
        <f t="shared" si="13"/>
        <v>Kentfield Elementary School District</v>
      </c>
    </row>
    <row r="895" spans="1:9">
      <c r="A895" s="6" t="s">
        <v>5107</v>
      </c>
      <c r="B895" s="4">
        <v>156473.78</v>
      </c>
      <c r="C895" s="4">
        <v>444905.1</v>
      </c>
      <c r="D895" s="5">
        <v>1.8433204591849188</v>
      </c>
      <c r="E895" s="6" t="s">
        <v>2609</v>
      </c>
      <c r="F895" s="6" t="s">
        <v>2614</v>
      </c>
      <c r="I895" t="str">
        <f t="shared" si="13"/>
        <v>Laguna Joint Elementary School District</v>
      </c>
    </row>
    <row r="896" spans="1:9">
      <c r="A896" s="6" t="s">
        <v>5108</v>
      </c>
      <c r="B896" s="4">
        <v>2794679.89</v>
      </c>
      <c r="C896" s="4">
        <v>2816446.23</v>
      </c>
      <c r="D896" s="5">
        <v>7.7884912965827547E-3</v>
      </c>
      <c r="E896" s="6" t="s">
        <v>2609</v>
      </c>
      <c r="F896" s="6" t="s">
        <v>2615</v>
      </c>
      <c r="I896" t="str">
        <f t="shared" si="13"/>
        <v>Lagunitas Elementary School District</v>
      </c>
    </row>
    <row r="897" spans="1:9">
      <c r="A897" s="6" t="s">
        <v>1016</v>
      </c>
      <c r="B897" s="4">
        <v>13572585.66</v>
      </c>
      <c r="C897" s="4">
        <v>13791605.720000001</v>
      </c>
      <c r="D897" s="5">
        <v>1.6136944388236818E-2</v>
      </c>
      <c r="E897" s="6" t="s">
        <v>2609</v>
      </c>
      <c r="F897" s="6" t="s">
        <v>2616</v>
      </c>
      <c r="I897" t="str">
        <f t="shared" si="13"/>
        <v>Larkspur-Corte Madera School District</v>
      </c>
    </row>
    <row r="898" spans="1:9">
      <c r="A898" s="6" t="s">
        <v>5109</v>
      </c>
      <c r="B898" s="4">
        <v>26852145.690000001</v>
      </c>
      <c r="C898" s="4">
        <v>27921861.359999999</v>
      </c>
      <c r="D898" s="5">
        <v>3.9837251084123622E-2</v>
      </c>
      <c r="E898" s="6" t="s">
        <v>2609</v>
      </c>
      <c r="F898" s="6" t="s">
        <v>2617</v>
      </c>
      <c r="I898" t="str">
        <f t="shared" si="13"/>
        <v>Mill Valley Elementary School District</v>
      </c>
    </row>
    <row r="899" spans="1:9">
      <c r="A899" s="6" t="s">
        <v>5110</v>
      </c>
      <c r="B899" s="4">
        <v>759481.3</v>
      </c>
      <c r="C899" s="4">
        <v>771504.63</v>
      </c>
      <c r="D899" s="5">
        <v>1.5830975693542367E-2</v>
      </c>
      <c r="E899" s="6" t="s">
        <v>2609</v>
      </c>
      <c r="F899" s="6" t="s">
        <v>2618</v>
      </c>
      <c r="I899" t="str">
        <f t="shared" si="13"/>
        <v>Nicasio Elementary School District</v>
      </c>
    </row>
    <row r="900" spans="1:9">
      <c r="A900" s="6" t="s">
        <v>774</v>
      </c>
      <c r="B900" s="4">
        <v>70048448.799999997</v>
      </c>
      <c r="C900" s="4">
        <v>73386340.780000001</v>
      </c>
      <c r="D900" s="5">
        <v>4.7651190528576047E-2</v>
      </c>
      <c r="E900" s="6" t="s">
        <v>2609</v>
      </c>
      <c r="F900" s="6" t="s">
        <v>2619</v>
      </c>
      <c r="I900" t="str">
        <f t="shared" si="13"/>
        <v>Novato Unified School District</v>
      </c>
    </row>
    <row r="901" spans="1:9">
      <c r="A901" s="6" t="s">
        <v>5111</v>
      </c>
      <c r="B901" s="4">
        <v>17960563.73</v>
      </c>
      <c r="C901" s="4">
        <v>18746546.460000001</v>
      </c>
      <c r="D901" s="5">
        <v>4.3761584648211956E-2</v>
      </c>
      <c r="E901" s="6" t="s">
        <v>2609</v>
      </c>
      <c r="F901" s="6" t="s">
        <v>2620</v>
      </c>
      <c r="I901" t="str">
        <f t="shared" si="13"/>
        <v>Reed Union Elementary School District</v>
      </c>
    </row>
    <row r="902" spans="1:9">
      <c r="A902" s="6" t="s">
        <v>5112</v>
      </c>
      <c r="B902" s="4">
        <v>5495359.0700000003</v>
      </c>
      <c r="C902" s="4">
        <v>5783656.4199999999</v>
      </c>
      <c r="D902" s="5">
        <v>5.2461967694496736E-2</v>
      </c>
      <c r="E902" s="6" t="s">
        <v>2609</v>
      </c>
      <c r="F902" s="6" t="s">
        <v>2621</v>
      </c>
      <c r="I902" t="str">
        <f t="shared" si="13"/>
        <v>Ross Elementary School District</v>
      </c>
    </row>
    <row r="903" spans="1:9">
      <c r="A903" s="6" t="s">
        <v>503</v>
      </c>
      <c r="B903" s="4">
        <v>44393451.299999997</v>
      </c>
      <c r="C903" s="4">
        <v>47721355.740000002</v>
      </c>
      <c r="D903" s="5">
        <v>7.4963859365446667E-2</v>
      </c>
      <c r="E903" s="6" t="s">
        <v>2609</v>
      </c>
      <c r="F903" s="6" t="s">
        <v>2622</v>
      </c>
      <c r="I903" t="str">
        <f t="shared" si="13"/>
        <v>San Rafael City Elementary School District</v>
      </c>
    </row>
    <row r="904" spans="1:9">
      <c r="A904" s="6" t="s">
        <v>501</v>
      </c>
      <c r="B904" s="4">
        <v>30377848.539999999</v>
      </c>
      <c r="C904" s="4">
        <v>31511737.829999998</v>
      </c>
      <c r="D904" s="5">
        <v>3.7326188143539912E-2</v>
      </c>
      <c r="E904" s="6" t="s">
        <v>2609</v>
      </c>
      <c r="F904" s="6" t="s">
        <v>2623</v>
      </c>
      <c r="I904" t="str">
        <f t="shared" si="13"/>
        <v>San Rafael City High School District</v>
      </c>
    </row>
    <row r="905" spans="1:9">
      <c r="A905" s="6" t="s">
        <v>5113</v>
      </c>
      <c r="B905" s="4">
        <v>5645221.1299999999</v>
      </c>
      <c r="C905" s="4">
        <v>8727653.6999999993</v>
      </c>
      <c r="D905" s="5">
        <v>0.54602512444007656</v>
      </c>
      <c r="E905" s="6" t="s">
        <v>2609</v>
      </c>
      <c r="F905" s="6" t="s">
        <v>2624</v>
      </c>
      <c r="I905" t="str">
        <f t="shared" si="13"/>
        <v>Sausalito Marin City Elementary School District</v>
      </c>
    </row>
    <row r="906" spans="1:9">
      <c r="A906" s="6" t="s">
        <v>352</v>
      </c>
      <c r="B906" s="4">
        <v>70883055.560000002</v>
      </c>
      <c r="C906" s="4">
        <v>74010996.810000002</v>
      </c>
      <c r="D906" s="5">
        <v>4.4128194323568744E-2</v>
      </c>
      <c r="E906" s="6" t="s">
        <v>2609</v>
      </c>
      <c r="F906" s="6" t="s">
        <v>2625</v>
      </c>
      <c r="I906" t="str">
        <f t="shared" si="13"/>
        <v>Tamalpais Union High School District</v>
      </c>
    </row>
    <row r="907" spans="1:9">
      <c r="A907" s="6" t="s">
        <v>441</v>
      </c>
      <c r="B907" s="4">
        <v>11056307.09</v>
      </c>
      <c r="C907" s="4">
        <v>11594276.439999999</v>
      </c>
      <c r="D907" s="5">
        <v>4.8657236599964918E-2</v>
      </c>
      <c r="E907" s="6" t="s">
        <v>2609</v>
      </c>
      <c r="F907" s="6" t="s">
        <v>2626</v>
      </c>
      <c r="I907" t="str">
        <f t="shared" si="13"/>
        <v>Shoreline Unified School District</v>
      </c>
    </row>
    <row r="908" spans="1:9">
      <c r="A908" s="6" t="s">
        <v>5114</v>
      </c>
      <c r="B908" s="4">
        <v>16553720.4</v>
      </c>
      <c r="C908" s="4">
        <v>17382437</v>
      </c>
      <c r="D908" s="5">
        <v>5.0062256699708402E-2</v>
      </c>
      <c r="E908" s="6" t="s">
        <v>2609</v>
      </c>
      <c r="F908" s="6" t="s">
        <v>2627</v>
      </c>
      <c r="I908" t="str">
        <f t="shared" si="13"/>
        <v>Ross Valley Elementary School District</v>
      </c>
    </row>
    <row r="909" spans="1:9">
      <c r="A909" s="6" t="s">
        <v>914</v>
      </c>
      <c r="B909" s="4">
        <v>1249971</v>
      </c>
      <c r="C909" s="4">
        <v>1237311</v>
      </c>
      <c r="D909" s="5">
        <v>-1.0128234975051421E-2</v>
      </c>
      <c r="E909" s="6" t="s">
        <v>2628</v>
      </c>
      <c r="F909" s="6" t="s">
        <v>2629</v>
      </c>
      <c r="I909" t="str">
        <f t="shared" si="13"/>
        <v>Mariposa County Office of Education</v>
      </c>
    </row>
    <row r="910" spans="1:9">
      <c r="A910" s="6" t="s">
        <v>912</v>
      </c>
      <c r="B910" s="4">
        <v>19381519</v>
      </c>
      <c r="C910" s="4">
        <v>20340586.239999998</v>
      </c>
      <c r="D910" s="5">
        <v>4.9483595171255584E-2</v>
      </c>
      <c r="E910" s="6" t="s">
        <v>2628</v>
      </c>
      <c r="F910" s="6" t="s">
        <v>2630</v>
      </c>
      <c r="I910" t="str">
        <f t="shared" si="13"/>
        <v>Mariposa County Unified School District</v>
      </c>
    </row>
    <row r="911" spans="1:9">
      <c r="A911" s="6" t="s">
        <v>891</v>
      </c>
      <c r="B911" s="4">
        <v>11260600.25</v>
      </c>
      <c r="C911" s="4">
        <v>11380496.99</v>
      </c>
      <c r="D911" s="5">
        <v>1.0647455494213129E-2</v>
      </c>
      <c r="E911" s="6" t="s">
        <v>2631</v>
      </c>
      <c r="F911" s="6" t="s">
        <v>2632</v>
      </c>
      <c r="I911" t="str">
        <f t="shared" si="13"/>
        <v>Mendocino County Office of Education</v>
      </c>
    </row>
    <row r="912" spans="1:9">
      <c r="A912" s="6" t="s">
        <v>1595</v>
      </c>
      <c r="B912" s="4">
        <v>5310265.5599999996</v>
      </c>
      <c r="C912" s="4">
        <v>5717306.79</v>
      </c>
      <c r="D912" s="5">
        <v>7.6651765415664166E-2</v>
      </c>
      <c r="E912" s="6" t="s">
        <v>2631</v>
      </c>
      <c r="F912" s="6" t="s">
        <v>2633</v>
      </c>
      <c r="I912" t="str">
        <f t="shared" si="13"/>
        <v>Anderson Valley Unified School District</v>
      </c>
    </row>
    <row r="913" spans="1:9">
      <c r="A913" s="6" t="s">
        <v>1225</v>
      </c>
      <c r="B913" s="4">
        <v>19302955.190000001</v>
      </c>
      <c r="C913" s="4">
        <v>20954426.16</v>
      </c>
      <c r="D913" s="5">
        <v>8.5555343922445209E-2</v>
      </c>
      <c r="E913" s="6" t="s">
        <v>2631</v>
      </c>
      <c r="F913" s="6" t="s">
        <v>2634</v>
      </c>
      <c r="I913" t="str">
        <f t="shared" si="13"/>
        <v>Fort Bragg Unified School District</v>
      </c>
    </row>
    <row r="914" spans="1:9">
      <c r="A914" s="6" t="s">
        <v>5115</v>
      </c>
      <c r="B914" s="4">
        <v>706584.29</v>
      </c>
      <c r="C914" s="4">
        <v>730544.64000000001</v>
      </c>
      <c r="D914" s="5">
        <v>3.3910108587327882E-2</v>
      </c>
      <c r="E914" s="6" t="s">
        <v>2631</v>
      </c>
      <c r="F914" s="6" t="s">
        <v>2635</v>
      </c>
      <c r="I914" t="str">
        <f t="shared" si="13"/>
        <v>Manchester Union Elementary School District</v>
      </c>
    </row>
    <row r="915" spans="1:9">
      <c r="A915" s="6" t="s">
        <v>889</v>
      </c>
      <c r="B915" s="4">
        <v>7620107.6799999997</v>
      </c>
      <c r="C915" s="4">
        <v>7628332.54</v>
      </c>
      <c r="D915" s="5">
        <v>1.0793627000295009E-3</v>
      </c>
      <c r="E915" s="6" t="s">
        <v>2631</v>
      </c>
      <c r="F915" s="6" t="s">
        <v>2636</v>
      </c>
      <c r="I915" t="str">
        <f t="shared" si="13"/>
        <v>Mendocino Unified School District</v>
      </c>
    </row>
    <row r="916" spans="1:9">
      <c r="A916" s="6" t="s">
        <v>572</v>
      </c>
      <c r="B916" s="4">
        <v>7059101.3200000003</v>
      </c>
      <c r="C916" s="4">
        <v>5936594.2300000004</v>
      </c>
      <c r="D916" s="5">
        <v>-0.15901557990387363</v>
      </c>
      <c r="E916" s="6" t="s">
        <v>2631</v>
      </c>
      <c r="F916" s="6" t="s">
        <v>2637</v>
      </c>
      <c r="I916" t="str">
        <f t="shared" si="13"/>
        <v>Round Valley Unified School District</v>
      </c>
    </row>
    <row r="917" spans="1:9">
      <c r="A917" s="6" t="s">
        <v>307</v>
      </c>
      <c r="B917" s="4">
        <v>63944703.75</v>
      </c>
      <c r="C917" s="4">
        <v>69055566.230000004</v>
      </c>
      <c r="D917" s="5">
        <v>7.992628287061232E-2</v>
      </c>
      <c r="E917" s="6" t="s">
        <v>2631</v>
      </c>
      <c r="F917" s="6" t="s">
        <v>2638</v>
      </c>
      <c r="I917" t="str">
        <f t="shared" si="13"/>
        <v>Ukiah Unified School District</v>
      </c>
    </row>
    <row r="918" spans="1:9">
      <c r="A918" s="6" t="s">
        <v>221</v>
      </c>
      <c r="B918" s="4">
        <v>15916703.210000001</v>
      </c>
      <c r="C918" s="4">
        <v>16609446.59</v>
      </c>
      <c r="D918" s="5">
        <v>4.3523044367929691E-2</v>
      </c>
      <c r="E918" s="6" t="s">
        <v>2631</v>
      </c>
      <c r="F918" s="6" t="s">
        <v>2639</v>
      </c>
      <c r="I918" t="str">
        <f t="shared" si="13"/>
        <v>Willits Unified School District</v>
      </c>
    </row>
    <row r="919" spans="1:9">
      <c r="A919" s="6" t="s">
        <v>5116</v>
      </c>
      <c r="B919" s="4">
        <v>3178185.22</v>
      </c>
      <c r="C919" s="4">
        <v>3288282.59</v>
      </c>
      <c r="D919" s="5">
        <v>3.4641583916245021E-2</v>
      </c>
      <c r="E919" s="6" t="s">
        <v>2631</v>
      </c>
      <c r="F919" s="6" t="s">
        <v>2640</v>
      </c>
      <c r="I919" t="str">
        <f t="shared" si="13"/>
        <v>Potter Valley Community Unified School District</v>
      </c>
    </row>
    <row r="920" spans="1:9">
      <c r="A920" s="6" t="s">
        <v>1002</v>
      </c>
      <c r="B920" s="4">
        <v>4201260.87</v>
      </c>
      <c r="C920" s="4">
        <v>4431094.7</v>
      </c>
      <c r="D920" s="5">
        <v>5.4705917369039757E-2</v>
      </c>
      <c r="E920" s="6" t="s">
        <v>2631</v>
      </c>
      <c r="F920" s="6" t="s">
        <v>2641</v>
      </c>
      <c r="I920" t="str">
        <f t="shared" si="13"/>
        <v>Laytonville Unified School District</v>
      </c>
    </row>
    <row r="921" spans="1:9">
      <c r="A921" s="6" t="s">
        <v>5117</v>
      </c>
      <c r="B921" s="4">
        <v>2366411.83</v>
      </c>
      <c r="C921" s="4">
        <v>2459558.23</v>
      </c>
      <c r="D921" s="5">
        <v>3.9361872189423559E-2</v>
      </c>
      <c r="E921" s="6" t="s">
        <v>2631</v>
      </c>
      <c r="F921" s="6" t="s">
        <v>2642</v>
      </c>
      <c r="I921" t="str">
        <f t="shared" si="13"/>
        <v>Leggett Valley Unified School District</v>
      </c>
    </row>
    <row r="922" spans="1:9">
      <c r="A922" s="6" t="s">
        <v>5118</v>
      </c>
      <c r="B922" s="4">
        <v>7051899.3200000003</v>
      </c>
      <c r="C922" s="4">
        <v>7222178.1100000003</v>
      </c>
      <c r="D922" s="5">
        <v>2.414651461586664E-2</v>
      </c>
      <c r="E922" s="6" t="s">
        <v>2631</v>
      </c>
      <c r="F922" s="6" t="s">
        <v>2643</v>
      </c>
      <c r="I922" t="str">
        <f t="shared" si="13"/>
        <v>Arena Union Elementary/Point Arena Joint Union High School District</v>
      </c>
    </row>
    <row r="923" spans="1:9">
      <c r="A923" s="6" t="s">
        <v>879</v>
      </c>
      <c r="B923" s="4">
        <v>25873197</v>
      </c>
      <c r="C923" s="4">
        <v>27778123.77</v>
      </c>
      <c r="D923" s="5">
        <v>7.362548857027601E-2</v>
      </c>
      <c r="E923" s="6" t="s">
        <v>2644</v>
      </c>
      <c r="F923" s="6" t="s">
        <v>2645</v>
      </c>
      <c r="I923" t="str">
        <f t="shared" si="13"/>
        <v>Merced County Office of Education</v>
      </c>
    </row>
    <row r="924" spans="1:9">
      <c r="A924" s="6" t="s">
        <v>1573</v>
      </c>
      <c r="B924" s="4">
        <v>51510558.539999999</v>
      </c>
      <c r="C924" s="4">
        <v>55853878.350000001</v>
      </c>
      <c r="D924" s="5">
        <v>8.4319019888461147E-2</v>
      </c>
      <c r="E924" s="6" t="s">
        <v>2644</v>
      </c>
      <c r="F924" s="6" t="s">
        <v>2646</v>
      </c>
      <c r="I924" t="str">
        <f t="shared" si="13"/>
        <v>Atwater Elementary School District</v>
      </c>
    </row>
    <row r="925" spans="1:9">
      <c r="A925" s="6" t="s">
        <v>1564</v>
      </c>
      <c r="B925" s="4">
        <v>4438944.6100000003</v>
      </c>
      <c r="C925" s="4">
        <v>4521830.17</v>
      </c>
      <c r="D925" s="5">
        <v>1.8672357346671102E-2</v>
      </c>
      <c r="E925" s="6" t="s">
        <v>2644</v>
      </c>
      <c r="F925" s="6" t="s">
        <v>2647</v>
      </c>
      <c r="I925" t="str">
        <f t="shared" ref="I925:I988" si="14">TRIM(A925)</f>
        <v>Ballico-Cressey Elementary School District</v>
      </c>
    </row>
    <row r="926" spans="1:9">
      <c r="A926" s="6" t="s">
        <v>5119</v>
      </c>
      <c r="B926" s="4">
        <v>1817088.42</v>
      </c>
      <c r="C926" s="4">
        <v>1998542.38</v>
      </c>
      <c r="D926" s="5">
        <v>9.9859730546298875E-2</v>
      </c>
      <c r="E926" s="6" t="s">
        <v>2644</v>
      </c>
      <c r="F926" s="6" t="s">
        <v>2648</v>
      </c>
      <c r="I926" t="str">
        <f t="shared" si="14"/>
        <v>El Nido Elementary School District</v>
      </c>
    </row>
    <row r="927" spans="1:9">
      <c r="A927" s="6" t="s">
        <v>1119</v>
      </c>
      <c r="B927" s="4">
        <v>22732846.75</v>
      </c>
      <c r="C927" s="4">
        <v>23924719.73</v>
      </c>
      <c r="D927" s="5">
        <v>5.2429552405265763E-2</v>
      </c>
      <c r="E927" s="6" t="s">
        <v>2644</v>
      </c>
      <c r="F927" s="6" t="s">
        <v>2649</v>
      </c>
      <c r="I927" t="str">
        <f t="shared" si="14"/>
        <v>Hilmar Unified School District</v>
      </c>
    </row>
    <row r="928" spans="1:9">
      <c r="A928" s="6" t="s">
        <v>1000</v>
      </c>
      <c r="B928" s="4">
        <v>3758704.42</v>
      </c>
      <c r="C928" s="4">
        <v>4122699.43</v>
      </c>
      <c r="D928" s="5">
        <v>9.6840551777146719E-2</v>
      </c>
      <c r="E928" s="6" t="s">
        <v>2644</v>
      </c>
      <c r="F928" s="6" t="s">
        <v>2650</v>
      </c>
      <c r="I928" t="str">
        <f t="shared" si="14"/>
        <v>Le Grand Union Elementary School District</v>
      </c>
    </row>
    <row r="929" spans="1:9">
      <c r="A929" s="6" t="s">
        <v>998</v>
      </c>
      <c r="B929" s="4">
        <v>6469791.1500000004</v>
      </c>
      <c r="C929" s="4">
        <v>7271984.5999999996</v>
      </c>
      <c r="D929" s="5">
        <v>0.12399062526152783</v>
      </c>
      <c r="E929" s="6" t="s">
        <v>2644</v>
      </c>
      <c r="F929" s="6" t="s">
        <v>2651</v>
      </c>
      <c r="I929" t="str">
        <f t="shared" si="14"/>
        <v>Le Grand Union High School District</v>
      </c>
    </row>
    <row r="930" spans="1:9">
      <c r="A930" s="6" t="s">
        <v>5120</v>
      </c>
      <c r="B930" s="4">
        <v>27254166.920000002</v>
      </c>
      <c r="C930" s="4">
        <v>29337226.780000001</v>
      </c>
      <c r="D930" s="5">
        <v>7.6430876280844301E-2</v>
      </c>
      <c r="E930" s="6" t="s">
        <v>2644</v>
      </c>
      <c r="F930" s="6" t="s">
        <v>2652</v>
      </c>
      <c r="I930" t="str">
        <f t="shared" si="14"/>
        <v>Livingston Union Elementary School District</v>
      </c>
    </row>
    <row r="931" spans="1:9">
      <c r="A931" s="6" t="s">
        <v>950</v>
      </c>
      <c r="B931" s="4">
        <v>117294823.63</v>
      </c>
      <c r="C931" s="4">
        <v>126623808.48</v>
      </c>
      <c r="D931" s="5">
        <v>7.9534497442340452E-2</v>
      </c>
      <c r="E931" s="6" t="s">
        <v>2644</v>
      </c>
      <c r="F931" s="6" t="s">
        <v>2653</v>
      </c>
      <c r="I931" t="str">
        <f t="shared" si="14"/>
        <v>Los Banos Unified School District</v>
      </c>
    </row>
    <row r="932" spans="1:9">
      <c r="A932" s="6" t="s">
        <v>5121</v>
      </c>
      <c r="B932" s="4">
        <v>7791229.9199999999</v>
      </c>
      <c r="C932" s="4">
        <v>8125993.7400000002</v>
      </c>
      <c r="D932" s="5">
        <v>4.296674895200632E-2</v>
      </c>
      <c r="E932" s="6" t="s">
        <v>2644</v>
      </c>
      <c r="F932" s="6" t="s">
        <v>2654</v>
      </c>
      <c r="I932" t="str">
        <f t="shared" si="14"/>
        <v>McSwain Union Elementary School District</v>
      </c>
    </row>
    <row r="933" spans="1:9">
      <c r="A933" s="6" t="s">
        <v>5122</v>
      </c>
      <c r="B933" s="4">
        <v>113895678.91</v>
      </c>
      <c r="C933" s="4">
        <v>122458303.43000001</v>
      </c>
      <c r="D933" s="5">
        <v>7.5179537994291862E-2</v>
      </c>
      <c r="E933" s="6" t="s">
        <v>2644</v>
      </c>
      <c r="F933" s="6" t="s">
        <v>2655</v>
      </c>
      <c r="I933" t="str">
        <f t="shared" si="14"/>
        <v>Merced City Elementary School District</v>
      </c>
    </row>
    <row r="934" spans="1:9">
      <c r="A934" s="6" t="s">
        <v>877</v>
      </c>
      <c r="B934" s="4">
        <v>126162565.03</v>
      </c>
      <c r="C934" s="4">
        <v>141380907.40000001</v>
      </c>
      <c r="D934" s="5">
        <v>0.12062486496197393</v>
      </c>
      <c r="E934" s="6" t="s">
        <v>2644</v>
      </c>
      <c r="F934" s="6" t="s">
        <v>2656</v>
      </c>
      <c r="I934" t="str">
        <f t="shared" si="14"/>
        <v>Merced Union High School District</v>
      </c>
    </row>
    <row r="935" spans="1:9">
      <c r="A935" s="6" t="s">
        <v>5123</v>
      </c>
      <c r="B935" s="4">
        <v>1010573.98</v>
      </c>
      <c r="C935" s="4">
        <v>1066204.1200000001</v>
      </c>
      <c r="D935" s="5">
        <v>5.5048062884025702E-2</v>
      </c>
      <c r="E935" s="6" t="s">
        <v>2644</v>
      </c>
      <c r="F935" s="6" t="s">
        <v>2657</v>
      </c>
      <c r="I935" t="str">
        <f t="shared" si="14"/>
        <v>Plainsburg Union Elementary School District</v>
      </c>
    </row>
    <row r="936" spans="1:9">
      <c r="A936" s="6" t="s">
        <v>5124</v>
      </c>
      <c r="B936" s="4">
        <v>9287729.9900000002</v>
      </c>
      <c r="C936" s="4">
        <v>10152415.029999999</v>
      </c>
      <c r="D936" s="5">
        <v>9.3099717684622219E-2</v>
      </c>
      <c r="E936" s="6" t="s">
        <v>2644</v>
      </c>
      <c r="F936" s="6" t="s">
        <v>2658</v>
      </c>
      <c r="I936" t="str">
        <f t="shared" si="14"/>
        <v>Planada Elementary School District</v>
      </c>
    </row>
    <row r="937" spans="1:9">
      <c r="A937" s="6" t="s">
        <v>5125</v>
      </c>
      <c r="B937" s="4">
        <v>934060.98</v>
      </c>
      <c r="C937" s="4">
        <v>997845.94</v>
      </c>
      <c r="D937" s="5">
        <v>6.8287789947076002E-2</v>
      </c>
      <c r="E937" s="6" t="s">
        <v>2644</v>
      </c>
      <c r="F937" s="6" t="s">
        <v>2659</v>
      </c>
      <c r="I937" t="str">
        <f t="shared" si="14"/>
        <v>Snelling-Merced Falls Union Elementary School District</v>
      </c>
    </row>
    <row r="938" spans="1:9">
      <c r="A938" s="6" t="s">
        <v>5126</v>
      </c>
      <c r="B938" s="4">
        <v>30541733.120000001</v>
      </c>
      <c r="C938" s="4">
        <v>32360591.050000001</v>
      </c>
      <c r="D938" s="5">
        <v>5.9553199645010838E-2</v>
      </c>
      <c r="E938" s="6" t="s">
        <v>2644</v>
      </c>
      <c r="F938" s="6" t="s">
        <v>2660</v>
      </c>
      <c r="I938" t="str">
        <f t="shared" si="14"/>
        <v>Weaver Union Elementary School District</v>
      </c>
    </row>
    <row r="939" spans="1:9">
      <c r="A939" s="6" t="s">
        <v>5127</v>
      </c>
      <c r="B939" s="4">
        <v>22457752.18</v>
      </c>
      <c r="C939" s="4">
        <v>24514021.460000001</v>
      </c>
      <c r="D939" s="5">
        <v>9.1561669374517124E-2</v>
      </c>
      <c r="E939" s="6" t="s">
        <v>2644</v>
      </c>
      <c r="F939" s="6" t="s">
        <v>2661</v>
      </c>
      <c r="I939" t="str">
        <f t="shared" si="14"/>
        <v>Winton Elementary School District</v>
      </c>
    </row>
    <row r="940" spans="1:9">
      <c r="A940" s="6" t="s">
        <v>1151</v>
      </c>
      <c r="B940" s="4">
        <v>20105703.960000001</v>
      </c>
      <c r="C940" s="4">
        <v>21361212.789999999</v>
      </c>
      <c r="D940" s="5">
        <v>6.2445405169488932E-2</v>
      </c>
      <c r="E940" s="6" t="s">
        <v>2644</v>
      </c>
      <c r="F940" s="6" t="s">
        <v>2662</v>
      </c>
      <c r="I940" t="str">
        <f t="shared" si="14"/>
        <v>Gustine Unified School District</v>
      </c>
    </row>
    <row r="941" spans="1:9">
      <c r="A941" s="6" t="s">
        <v>5128</v>
      </c>
      <c r="B941" s="4">
        <v>2211262.81</v>
      </c>
      <c r="C941" s="4">
        <v>2719035.58</v>
      </c>
      <c r="D941" s="5">
        <v>0.22963022201779806</v>
      </c>
      <c r="E941" s="6" t="s">
        <v>2644</v>
      </c>
      <c r="F941" s="6" t="s">
        <v>2663</v>
      </c>
      <c r="I941" t="str">
        <f t="shared" si="14"/>
        <v>Merced River Union Elementary School District</v>
      </c>
    </row>
    <row r="942" spans="1:9">
      <c r="A942" s="6" t="s">
        <v>5129</v>
      </c>
      <c r="B942" s="4">
        <v>27157689.68</v>
      </c>
      <c r="C942" s="4">
        <v>29649056.57</v>
      </c>
      <c r="D942" s="5">
        <v>9.173707039721947E-2</v>
      </c>
      <c r="E942" s="6" t="s">
        <v>2644</v>
      </c>
      <c r="F942" s="6" t="s">
        <v>2664</v>
      </c>
      <c r="I942" t="str">
        <f t="shared" si="14"/>
        <v>Dos Palos Oro Loma Joint Unified School District</v>
      </c>
    </row>
    <row r="943" spans="1:9">
      <c r="A943" s="6" t="s">
        <v>1331</v>
      </c>
      <c r="B943" s="4">
        <v>29064218.260000002</v>
      </c>
      <c r="C943" s="4">
        <v>31590853.93</v>
      </c>
      <c r="D943" s="5">
        <v>8.6932861823340771E-2</v>
      </c>
      <c r="E943" s="6" t="s">
        <v>2644</v>
      </c>
      <c r="F943" s="6" t="s">
        <v>2665</v>
      </c>
      <c r="I943" t="str">
        <f t="shared" si="14"/>
        <v>Delhi Unified School District</v>
      </c>
    </row>
    <row r="944" spans="1:9">
      <c r="A944" s="6" t="s">
        <v>5742</v>
      </c>
      <c r="B944" s="4">
        <v>1771118.44</v>
      </c>
      <c r="C944" s="4">
        <v>1764887.02</v>
      </c>
      <c r="D944" s="5">
        <v>-3.5183530696004306E-3</v>
      </c>
      <c r="E944" s="6" t="s">
        <v>2666</v>
      </c>
      <c r="F944" s="6" t="s">
        <v>2667</v>
      </c>
      <c r="I944" t="str">
        <f t="shared" si="14"/>
        <v>Modoc County Office of Education</v>
      </c>
    </row>
    <row r="945" spans="1:9">
      <c r="A945" s="6" t="s">
        <v>5130</v>
      </c>
      <c r="B945" s="4">
        <v>1672124.55</v>
      </c>
      <c r="C945" s="4">
        <v>1655884.71</v>
      </c>
      <c r="D945" s="5">
        <v>-9.7120994964161513E-3</v>
      </c>
      <c r="E945" s="6" t="s">
        <v>2666</v>
      </c>
      <c r="F945" s="6" t="s">
        <v>2668</v>
      </c>
      <c r="I945" t="str">
        <f t="shared" si="14"/>
        <v>Surprise Valley Joint Unified School District</v>
      </c>
    </row>
    <row r="946" spans="1:9">
      <c r="A946" s="6" t="s">
        <v>863</v>
      </c>
      <c r="B946" s="4">
        <v>9151060.3000000007</v>
      </c>
      <c r="C946" s="4">
        <v>9094185.4900000002</v>
      </c>
      <c r="D946" s="5">
        <v>-6.2151060243806414E-3</v>
      </c>
      <c r="E946" s="6" t="s">
        <v>2666</v>
      </c>
      <c r="F946" s="6" t="s">
        <v>2669</v>
      </c>
      <c r="I946" t="str">
        <f t="shared" si="14"/>
        <v>Modoc Joint Unified School District</v>
      </c>
    </row>
    <row r="947" spans="1:9">
      <c r="A947" s="6" t="s">
        <v>321</v>
      </c>
      <c r="B947" s="4">
        <v>5088054.95</v>
      </c>
      <c r="C947" s="4">
        <v>5473450.9900000002</v>
      </c>
      <c r="D947" s="5">
        <v>7.5745259001182771E-2</v>
      </c>
      <c r="E947" s="6" t="s">
        <v>2666</v>
      </c>
      <c r="F947" s="6" t="s">
        <v>2670</v>
      </c>
      <c r="I947" t="str">
        <f t="shared" si="14"/>
        <v>Tulelake Basin Joint Unified School District</v>
      </c>
    </row>
    <row r="948" spans="1:9">
      <c r="A948" s="6" t="s">
        <v>859</v>
      </c>
      <c r="B948" s="4">
        <v>6007830.1600000001</v>
      </c>
      <c r="C948" s="4">
        <v>4766398.08</v>
      </c>
      <c r="D948" s="5">
        <v>-0.2066356815919044</v>
      </c>
      <c r="E948" s="6" t="s">
        <v>2671</v>
      </c>
      <c r="F948" s="6" t="s">
        <v>2672</v>
      </c>
      <c r="I948" t="str">
        <f t="shared" si="14"/>
        <v>Mono County Office of Education</v>
      </c>
    </row>
    <row r="949" spans="1:9">
      <c r="A949" s="6" t="s">
        <v>1299</v>
      </c>
      <c r="B949" s="4">
        <v>8914313.8900000006</v>
      </c>
      <c r="C949" s="4">
        <v>9404227.6500000004</v>
      </c>
      <c r="D949" s="5">
        <v>5.495810065086229E-2</v>
      </c>
      <c r="E949" s="6" t="s">
        <v>2671</v>
      </c>
      <c r="F949" s="6" t="s">
        <v>2673</v>
      </c>
      <c r="I949" t="str">
        <f t="shared" si="14"/>
        <v>Eastern Sierra Unified School District</v>
      </c>
    </row>
    <row r="950" spans="1:9">
      <c r="A950" s="6" t="s">
        <v>924</v>
      </c>
      <c r="B950" s="4">
        <v>12455154.93</v>
      </c>
      <c r="C950" s="4">
        <v>13004332.039999999</v>
      </c>
      <c r="D950" s="5">
        <v>4.4092354778922004E-2</v>
      </c>
      <c r="E950" s="6" t="s">
        <v>2671</v>
      </c>
      <c r="F950" s="6" t="s">
        <v>2674</v>
      </c>
      <c r="I950" t="str">
        <f t="shared" si="14"/>
        <v>Mammoth Unified School District</v>
      </c>
    </row>
    <row r="951" spans="1:9">
      <c r="A951" s="6" t="s">
        <v>848</v>
      </c>
      <c r="B951" s="4">
        <v>31060010.370000001</v>
      </c>
      <c r="C951" s="4">
        <v>31913944.030000001</v>
      </c>
      <c r="D951" s="5">
        <v>2.749302559231567E-2</v>
      </c>
      <c r="E951" s="6" t="s">
        <v>2675</v>
      </c>
      <c r="F951" s="6" t="s">
        <v>2676</v>
      </c>
      <c r="I951" t="str">
        <f t="shared" si="14"/>
        <v>Monterey County Office of Education</v>
      </c>
    </row>
    <row r="952" spans="1:9">
      <c r="A952" s="6" t="s">
        <v>5131</v>
      </c>
      <c r="B952" s="4">
        <v>93131311.989999995</v>
      </c>
      <c r="C952" s="4">
        <v>104677378.90000001</v>
      </c>
      <c r="D952" s="5">
        <v>0.12397620803666734</v>
      </c>
      <c r="E952" s="6" t="s">
        <v>2675</v>
      </c>
      <c r="F952" s="6" t="s">
        <v>2677</v>
      </c>
      <c r="I952" t="str">
        <f t="shared" si="14"/>
        <v>Alisal Union Elementary School District</v>
      </c>
    </row>
    <row r="953" spans="1:9">
      <c r="A953" s="6" t="s">
        <v>5132</v>
      </c>
      <c r="B953" s="4">
        <v>733525.46</v>
      </c>
      <c r="C953" s="4">
        <v>829780.92</v>
      </c>
      <c r="D953" s="5">
        <v>0.13122306620413704</v>
      </c>
      <c r="E953" s="6" t="s">
        <v>2675</v>
      </c>
      <c r="F953" s="6" t="s">
        <v>2678</v>
      </c>
      <c r="I953" t="str">
        <f t="shared" si="14"/>
        <v>Bradley Union Elementary School District</v>
      </c>
    </row>
    <row r="954" spans="1:9">
      <c r="A954" s="6" t="s">
        <v>1450</v>
      </c>
      <c r="B954" s="4">
        <v>59810297.280000001</v>
      </c>
      <c r="C954" s="4">
        <v>62345706.039999999</v>
      </c>
      <c r="D954" s="5">
        <v>4.239084029511779E-2</v>
      </c>
      <c r="E954" s="6" t="s">
        <v>2675</v>
      </c>
      <c r="F954" s="6" t="s">
        <v>2679</v>
      </c>
      <c r="I954" t="str">
        <f t="shared" si="14"/>
        <v>Carmel Unified School District</v>
      </c>
    </row>
    <row r="955" spans="1:9">
      <c r="A955" s="6" t="s">
        <v>5133</v>
      </c>
      <c r="B955" s="4">
        <v>3288983.18</v>
      </c>
      <c r="C955" s="4">
        <v>3645564.65</v>
      </c>
      <c r="D955" s="5">
        <v>0.10841693328452952</v>
      </c>
      <c r="E955" s="6" t="s">
        <v>2675</v>
      </c>
      <c r="F955" s="6" t="s">
        <v>2680</v>
      </c>
      <c r="I955" t="str">
        <f t="shared" si="14"/>
        <v>Chualar Union Elementary School District</v>
      </c>
    </row>
    <row r="956" spans="1:9">
      <c r="A956" s="6" t="s">
        <v>5134</v>
      </c>
      <c r="B956" s="4">
        <v>367783.28</v>
      </c>
      <c r="C956" s="4">
        <v>390916.78</v>
      </c>
      <c r="D956" s="5">
        <v>6.2899814260180612E-2</v>
      </c>
      <c r="E956" s="6" t="s">
        <v>2675</v>
      </c>
      <c r="F956" s="6" t="s">
        <v>2681</v>
      </c>
      <c r="I956" t="str">
        <f t="shared" si="14"/>
        <v>Graves Elementary School District</v>
      </c>
    </row>
    <row r="957" spans="1:9">
      <c r="A957" s="6" t="s">
        <v>5135</v>
      </c>
      <c r="B957" s="4">
        <v>38430047.609999999</v>
      </c>
      <c r="C957" s="4">
        <v>41839129.439999998</v>
      </c>
      <c r="D957" s="5">
        <v>8.8708758953317313E-2</v>
      </c>
      <c r="E957" s="6" t="s">
        <v>2675</v>
      </c>
      <c r="F957" s="6" t="s">
        <v>2682</v>
      </c>
      <c r="I957" t="str">
        <f t="shared" si="14"/>
        <v>Greenfield Union Elementary School District</v>
      </c>
    </row>
    <row r="958" spans="1:9">
      <c r="A958" s="6" t="s">
        <v>5136</v>
      </c>
      <c r="B958" s="4">
        <v>28936072.859999999</v>
      </c>
      <c r="C958" s="4">
        <v>31194041.219999999</v>
      </c>
      <c r="D958" s="5">
        <v>7.8032992622206143E-2</v>
      </c>
      <c r="E958" s="6" t="s">
        <v>2675</v>
      </c>
      <c r="F958" s="6" t="s">
        <v>2683</v>
      </c>
      <c r="I958" t="str">
        <f t="shared" si="14"/>
        <v>King City Union Elementary School District</v>
      </c>
    </row>
    <row r="959" spans="1:9">
      <c r="A959" s="6" t="s">
        <v>407</v>
      </c>
      <c r="B959" s="4">
        <v>31222580.350000001</v>
      </c>
      <c r="C959" s="4">
        <v>35371902.100000001</v>
      </c>
      <c r="D959" s="5">
        <v>0.13289490181422497</v>
      </c>
      <c r="E959" s="6" t="s">
        <v>2675</v>
      </c>
      <c r="F959" s="6" t="s">
        <v>2684</v>
      </c>
      <c r="I959" t="str">
        <f t="shared" si="14"/>
        <v>South Monterey County Joint Union High School District</v>
      </c>
    </row>
    <row r="960" spans="1:9">
      <c r="A960" s="6" t="s">
        <v>5137</v>
      </c>
      <c r="B960" s="4">
        <v>861762.51</v>
      </c>
      <c r="C960" s="4">
        <v>934062.5</v>
      </c>
      <c r="D960" s="5">
        <v>8.3897813099342175E-2</v>
      </c>
      <c r="E960" s="6" t="s">
        <v>2675</v>
      </c>
      <c r="F960" s="6" t="s">
        <v>2685</v>
      </c>
      <c r="I960" t="str">
        <f t="shared" si="14"/>
        <v>Lagunita Elementary School District</v>
      </c>
    </row>
    <row r="961" spans="1:9">
      <c r="A961" s="6" t="s">
        <v>5138</v>
      </c>
      <c r="B961" s="4">
        <v>1168141.05</v>
      </c>
      <c r="C961" s="4">
        <v>1203160.8600000001</v>
      </c>
      <c r="D961" s="5">
        <v>2.9979093706192464E-2</v>
      </c>
      <c r="E961" s="6" t="s">
        <v>2675</v>
      </c>
      <c r="F961" s="6" t="s">
        <v>2686</v>
      </c>
      <c r="I961" t="str">
        <f t="shared" si="14"/>
        <v>Mission Union Elementary School District</v>
      </c>
    </row>
    <row r="962" spans="1:9">
      <c r="A962" s="6" t="s">
        <v>846</v>
      </c>
      <c r="B962" s="4">
        <v>99866046.349999994</v>
      </c>
      <c r="C962" s="4">
        <v>106758743.75</v>
      </c>
      <c r="D962" s="5">
        <v>6.9019428043072886E-2</v>
      </c>
      <c r="E962" s="6" t="s">
        <v>2675</v>
      </c>
      <c r="F962" s="6" t="s">
        <v>2687</v>
      </c>
      <c r="I962" t="str">
        <f t="shared" si="14"/>
        <v>Monterey Peninsula Unified School District</v>
      </c>
    </row>
    <row r="963" spans="1:9">
      <c r="A963" s="6" t="s">
        <v>722</v>
      </c>
      <c r="B963" s="4">
        <v>32538000.329999998</v>
      </c>
      <c r="C963" s="4">
        <v>33564322.840000004</v>
      </c>
      <c r="D963" s="5">
        <v>3.1542273636703394E-2</v>
      </c>
      <c r="E963" s="6" t="s">
        <v>2675</v>
      </c>
      <c r="F963" s="6" t="s">
        <v>2688</v>
      </c>
      <c r="I963" t="str">
        <f t="shared" si="14"/>
        <v>Pacific Grove Unified School District</v>
      </c>
    </row>
    <row r="964" spans="1:9">
      <c r="A964" s="6" t="s">
        <v>560</v>
      </c>
      <c r="B964" s="4">
        <v>88427492.719999999</v>
      </c>
      <c r="C964" s="4">
        <v>96121207.079999998</v>
      </c>
      <c r="D964" s="5">
        <v>8.700590872073749E-2</v>
      </c>
      <c r="E964" s="6" t="s">
        <v>2675</v>
      </c>
      <c r="F964" s="6" t="s">
        <v>2689</v>
      </c>
      <c r="I964" t="str">
        <f t="shared" si="14"/>
        <v>Salinas City Elementary School District</v>
      </c>
    </row>
    <row r="965" spans="1:9">
      <c r="A965" s="6" t="s">
        <v>558</v>
      </c>
      <c r="B965" s="4">
        <v>182659918.06</v>
      </c>
      <c r="C965" s="4">
        <v>201110917.06</v>
      </c>
      <c r="D965" s="5">
        <v>0.10101285052552815</v>
      </c>
      <c r="E965" s="6" t="s">
        <v>2675</v>
      </c>
      <c r="F965" s="6" t="s">
        <v>2690</v>
      </c>
      <c r="I965" t="str">
        <f t="shared" si="14"/>
        <v>Salinas Union High School District</v>
      </c>
    </row>
    <row r="966" spans="1:9">
      <c r="A966" s="6" t="s">
        <v>5139</v>
      </c>
      <c r="B966" s="4">
        <v>1357128.61</v>
      </c>
      <c r="C966" s="4">
        <v>1698362.58</v>
      </c>
      <c r="D966" s="5">
        <v>0.25143819641382398</v>
      </c>
      <c r="E966" s="6" t="s">
        <v>2675</v>
      </c>
      <c r="F966" s="6" t="s">
        <v>2691</v>
      </c>
      <c r="I966" t="str">
        <f t="shared" si="14"/>
        <v>San Antonio Union Elementary School District</v>
      </c>
    </row>
    <row r="967" spans="1:9">
      <c r="A967" s="6" t="s">
        <v>5140</v>
      </c>
      <c r="B967" s="4">
        <v>1242108.97</v>
      </c>
      <c r="C967" s="4">
        <v>1359099.43</v>
      </c>
      <c r="D967" s="5">
        <v>9.4186953661561559E-2</v>
      </c>
      <c r="E967" s="6" t="s">
        <v>2675</v>
      </c>
      <c r="F967" s="6" t="s">
        <v>2692</v>
      </c>
      <c r="I967" t="str">
        <f t="shared" si="14"/>
        <v>San Ardo Union Elementary School District</v>
      </c>
    </row>
    <row r="968" spans="1:9">
      <c r="A968" s="6" t="s">
        <v>5141</v>
      </c>
      <c r="B968" s="4">
        <v>798361.28</v>
      </c>
      <c r="C968" s="4">
        <v>888538.23</v>
      </c>
      <c r="D968" s="5">
        <v>0.1129525595229267</v>
      </c>
      <c r="E968" s="6" t="s">
        <v>2675</v>
      </c>
      <c r="F968" s="6" t="s">
        <v>2693</v>
      </c>
      <c r="I968" t="str">
        <f t="shared" si="14"/>
        <v>San Lucas Union Elementary School District</v>
      </c>
    </row>
    <row r="969" spans="1:9">
      <c r="A969" s="6" t="s">
        <v>5142</v>
      </c>
      <c r="B969" s="4">
        <v>35907298.490000002</v>
      </c>
      <c r="C969" s="4">
        <v>38917793.869999997</v>
      </c>
      <c r="D969" s="5">
        <v>8.3840765153591346E-2</v>
      </c>
      <c r="E969" s="6" t="s">
        <v>2675</v>
      </c>
      <c r="F969" s="6" t="s">
        <v>2694</v>
      </c>
      <c r="I969" t="str">
        <f t="shared" si="14"/>
        <v>Santa Rita Union Elementary School District</v>
      </c>
    </row>
    <row r="970" spans="1:9">
      <c r="A970" s="6" t="s">
        <v>5143</v>
      </c>
      <c r="B970" s="4">
        <v>8366864</v>
      </c>
      <c r="C970" s="4">
        <v>8812309.5999999996</v>
      </c>
      <c r="D970" s="5">
        <v>5.3239254277349268E-2</v>
      </c>
      <c r="E970" s="6" t="s">
        <v>2675</v>
      </c>
      <c r="F970" s="6" t="s">
        <v>2695</v>
      </c>
      <c r="I970" t="str">
        <f t="shared" si="14"/>
        <v>Spreckels Union Elementary School District</v>
      </c>
    </row>
    <row r="971" spans="1:9">
      <c r="A971" s="6" t="s">
        <v>5144</v>
      </c>
      <c r="B971" s="4">
        <v>7287071.7999999998</v>
      </c>
      <c r="C971" s="4">
        <v>7724226.7400000002</v>
      </c>
      <c r="D971" s="5">
        <v>5.9990480675653615E-2</v>
      </c>
      <c r="E971" s="6" t="s">
        <v>2675</v>
      </c>
      <c r="F971" s="6" t="s">
        <v>2696</v>
      </c>
      <c r="I971" t="str">
        <f t="shared" si="14"/>
        <v>Washington Union Elementary School District</v>
      </c>
    </row>
    <row r="972" spans="1:9">
      <c r="A972" s="6" t="s">
        <v>780</v>
      </c>
      <c r="B972" s="4">
        <v>51966391.079999998</v>
      </c>
      <c r="C972" s="4">
        <v>54659780.990000002</v>
      </c>
      <c r="D972" s="5">
        <v>5.1829458502393351E-2</v>
      </c>
      <c r="E972" s="6" t="s">
        <v>2675</v>
      </c>
      <c r="F972" s="6" t="s">
        <v>2697</v>
      </c>
      <c r="I972" t="str">
        <f t="shared" si="14"/>
        <v>North Monterey County Unified School District</v>
      </c>
    </row>
    <row r="973" spans="1:9">
      <c r="A973" s="6" t="s">
        <v>5145</v>
      </c>
      <c r="B973" s="4">
        <v>1549297.11</v>
      </c>
      <c r="C973" s="4">
        <v>1564834.95</v>
      </c>
      <c r="D973" s="5">
        <v>1.0028960810492862E-2</v>
      </c>
      <c r="E973" s="6" t="s">
        <v>2675</v>
      </c>
      <c r="F973" s="6" t="s">
        <v>2698</v>
      </c>
      <c r="I973" t="str">
        <f t="shared" si="14"/>
        <v>Big Sur Unified School District</v>
      </c>
    </row>
    <row r="974" spans="1:9">
      <c r="A974" s="6" t="s">
        <v>425</v>
      </c>
      <c r="B974" s="4">
        <v>55384712.409999996</v>
      </c>
      <c r="C974" s="4">
        <v>60070302.32</v>
      </c>
      <c r="D974" s="5">
        <v>8.4600780722912924E-2</v>
      </c>
      <c r="E974" s="6" t="s">
        <v>2675</v>
      </c>
      <c r="F974" s="6" t="s">
        <v>2699</v>
      </c>
      <c r="I974" t="str">
        <f t="shared" si="14"/>
        <v>Soledad Unified School District</v>
      </c>
    </row>
    <row r="975" spans="1:9">
      <c r="A975" s="6" t="s">
        <v>1171</v>
      </c>
      <c r="B975" s="4">
        <v>27043240.899999999</v>
      </c>
      <c r="C975" s="4">
        <v>29766187.829999998</v>
      </c>
      <c r="D975" s="5">
        <v>0.10068863196052807</v>
      </c>
      <c r="E975" s="6" t="s">
        <v>2675</v>
      </c>
      <c r="F975" s="6" t="s">
        <v>2700</v>
      </c>
      <c r="I975" t="str">
        <f t="shared" si="14"/>
        <v>Gonzales Unified School District</v>
      </c>
    </row>
    <row r="976" spans="1:9">
      <c r="A976" s="6" t="s">
        <v>812</v>
      </c>
      <c r="B976" s="4">
        <v>9413093.2899999991</v>
      </c>
      <c r="C976" s="4">
        <v>9198868.5199999996</v>
      </c>
      <c r="D976" s="5">
        <v>-2.2758169222393796E-2</v>
      </c>
      <c r="E976" s="6" t="s">
        <v>2701</v>
      </c>
      <c r="F976" s="6" t="s">
        <v>2702</v>
      </c>
      <c r="I976" t="str">
        <f t="shared" si="14"/>
        <v>Napa County Office of Education</v>
      </c>
    </row>
    <row r="977" spans="1:9">
      <c r="A977" s="6" t="s">
        <v>1467</v>
      </c>
      <c r="B977" s="4">
        <v>17471489.809999999</v>
      </c>
      <c r="C977" s="4">
        <v>18212502.18</v>
      </c>
      <c r="D977" s="5">
        <v>4.241266074378354E-2</v>
      </c>
      <c r="E977" s="6" t="s">
        <v>2701</v>
      </c>
      <c r="F977" s="6" t="s">
        <v>2703</v>
      </c>
      <c r="I977" t="str">
        <f t="shared" si="14"/>
        <v>Calistoga Joint Unified School District</v>
      </c>
    </row>
    <row r="978" spans="1:9">
      <c r="A978" s="6" t="s">
        <v>5146</v>
      </c>
      <c r="B978" s="4">
        <v>1756830.09</v>
      </c>
      <c r="C978" s="4">
        <v>1817022.8</v>
      </c>
      <c r="D978" s="5">
        <v>3.4262112393578119E-2</v>
      </c>
      <c r="E978" s="6" t="s">
        <v>2701</v>
      </c>
      <c r="F978" s="6" t="s">
        <v>2704</v>
      </c>
      <c r="I978" t="str">
        <f t="shared" si="14"/>
        <v>Howell Mountain Elementary School District</v>
      </c>
    </row>
    <row r="979" spans="1:9">
      <c r="A979" s="6" t="s">
        <v>810</v>
      </c>
      <c r="B979" s="4">
        <v>171836924.91</v>
      </c>
      <c r="C979" s="4">
        <v>180813924</v>
      </c>
      <c r="D979" s="5">
        <v>5.2241385806349412E-2</v>
      </c>
      <c r="E979" s="6" t="s">
        <v>2701</v>
      </c>
      <c r="F979" s="6" t="s">
        <v>2705</v>
      </c>
      <c r="I979" t="str">
        <f t="shared" si="14"/>
        <v>Napa Valley Unified School District</v>
      </c>
    </row>
    <row r="980" spans="1:9">
      <c r="A980" s="6" t="s">
        <v>5147</v>
      </c>
      <c r="B980" s="4">
        <v>1514685.81</v>
      </c>
      <c r="C980" s="4">
        <v>1580926.95</v>
      </c>
      <c r="D980" s="5">
        <v>4.3732594286335788E-2</v>
      </c>
      <c r="E980" s="6" t="s">
        <v>2701</v>
      </c>
      <c r="F980" s="6" t="s">
        <v>2706</v>
      </c>
      <c r="I980" t="str">
        <f t="shared" si="14"/>
        <v>Pope Valley Union Elementary School District</v>
      </c>
    </row>
    <row r="981" spans="1:9">
      <c r="A981" s="6" t="s">
        <v>5148</v>
      </c>
      <c r="B981" s="4">
        <v>35872446.710000001</v>
      </c>
      <c r="C981" s="4">
        <v>36868095.359999999</v>
      </c>
      <c r="D981" s="5">
        <v>2.7755247866113521E-2</v>
      </c>
      <c r="E981" s="6" t="s">
        <v>2701</v>
      </c>
      <c r="F981" s="6" t="s">
        <v>2707</v>
      </c>
      <c r="I981" t="str">
        <f t="shared" si="14"/>
        <v>Saint Helena Unified School District</v>
      </c>
    </row>
    <row r="982" spans="1:9">
      <c r="A982" s="6" t="s">
        <v>5767</v>
      </c>
      <c r="B982" s="4">
        <v>17030667.510000002</v>
      </c>
      <c r="C982" s="4">
        <v>17613924</v>
      </c>
      <c r="D982" s="5">
        <v>3.4247423928482193E-2</v>
      </c>
      <c r="E982" s="6" t="s">
        <v>2708</v>
      </c>
      <c r="F982" s="6" t="s">
        <v>2709</v>
      </c>
      <c r="I982" t="str">
        <f t="shared" si="14"/>
        <v>Nevada County Office of Education</v>
      </c>
    </row>
    <row r="983" spans="1:9">
      <c r="A983" s="6" t="s">
        <v>5149</v>
      </c>
      <c r="B983" s="4">
        <v>1485963.06</v>
      </c>
      <c r="C983" s="4">
        <v>1423395.05</v>
      </c>
      <c r="D983" s="5">
        <v>-4.2106033241499294E-2</v>
      </c>
      <c r="E983" s="6" t="s">
        <v>2708</v>
      </c>
      <c r="F983" s="6" t="s">
        <v>2710</v>
      </c>
      <c r="I983" t="str">
        <f t="shared" si="14"/>
        <v>Chicago Park Elementary School District</v>
      </c>
    </row>
    <row r="984" spans="1:9">
      <c r="A984" s="6" t="s">
        <v>5150</v>
      </c>
      <c r="B984" s="4">
        <v>1534465.56</v>
      </c>
      <c r="C984" s="4">
        <v>1590840.87</v>
      </c>
      <c r="D984" s="5">
        <v>3.6739377845665076E-2</v>
      </c>
      <c r="E984" s="6" t="s">
        <v>2708</v>
      </c>
      <c r="F984" s="6" t="s">
        <v>2711</v>
      </c>
      <c r="I984" t="str">
        <f t="shared" si="14"/>
        <v>Clear Creek Elementary School District</v>
      </c>
    </row>
    <row r="985" spans="1:9">
      <c r="A985" s="6" t="s">
        <v>1167</v>
      </c>
      <c r="B985" s="4">
        <v>16857389.32</v>
      </c>
      <c r="C985" s="4">
        <v>17395633.539999999</v>
      </c>
      <c r="D985" s="5">
        <v>3.1929275036758707E-2</v>
      </c>
      <c r="E985" s="6" t="s">
        <v>2708</v>
      </c>
      <c r="F985" s="6" t="s">
        <v>2712</v>
      </c>
      <c r="I985" t="str">
        <f t="shared" si="14"/>
        <v>Grass Valley Elementary School District</v>
      </c>
    </row>
    <row r="986" spans="1:9">
      <c r="A986" s="6" t="s">
        <v>802</v>
      </c>
      <c r="B986" s="4">
        <v>7955253.8600000003</v>
      </c>
      <c r="C986" s="4">
        <v>8525447.0999999996</v>
      </c>
      <c r="D986" s="5">
        <v>7.1675052743068499E-2</v>
      </c>
      <c r="E986" s="6" t="s">
        <v>2708</v>
      </c>
      <c r="F986" s="6" t="s">
        <v>2713</v>
      </c>
      <c r="I986" t="str">
        <f t="shared" si="14"/>
        <v>Nevada City Elementary School District</v>
      </c>
    </row>
    <row r="987" spans="1:9">
      <c r="A987" s="6" t="s">
        <v>798</v>
      </c>
      <c r="B987" s="4">
        <v>29929509.5</v>
      </c>
      <c r="C987" s="4">
        <v>31603845.420000002</v>
      </c>
      <c r="D987" s="5">
        <v>5.5942644833521307E-2</v>
      </c>
      <c r="E987" s="6" t="s">
        <v>2708</v>
      </c>
      <c r="F987" s="6" t="s">
        <v>2714</v>
      </c>
      <c r="I987" t="str">
        <f t="shared" si="14"/>
        <v>Nevada Joint Union High School District</v>
      </c>
    </row>
    <row r="988" spans="1:9">
      <c r="A988" s="6" t="s">
        <v>656</v>
      </c>
      <c r="B988" s="4">
        <v>11504583.33</v>
      </c>
      <c r="C988" s="4">
        <v>12933386.439999999</v>
      </c>
      <c r="D988" s="5">
        <v>0.12419425102290944</v>
      </c>
      <c r="E988" s="6" t="s">
        <v>2708</v>
      </c>
      <c r="F988" s="6" t="s">
        <v>2715</v>
      </c>
      <c r="I988" t="str">
        <f t="shared" si="14"/>
        <v>Pleasant Ridge Union Elementary School District</v>
      </c>
    </row>
    <row r="989" spans="1:9">
      <c r="A989" s="6" t="s">
        <v>305</v>
      </c>
      <c r="B989" s="4">
        <v>6496015.3399999999</v>
      </c>
      <c r="C989" s="4">
        <v>6344058.4699999997</v>
      </c>
      <c r="D989" s="5">
        <v>-2.3392320068012666E-2</v>
      </c>
      <c r="E989" s="6" t="s">
        <v>2708</v>
      </c>
      <c r="F989" s="6" t="s">
        <v>2716</v>
      </c>
      <c r="I989" t="str">
        <f t="shared" ref="I989:I1052" si="15">TRIM(A989)</f>
        <v>Union Hill Elementary School District</v>
      </c>
    </row>
    <row r="990" spans="1:9">
      <c r="A990" s="6" t="s">
        <v>311</v>
      </c>
      <c r="B990" s="4">
        <v>1624272.59</v>
      </c>
      <c r="C990" s="4">
        <v>1615165.34</v>
      </c>
      <c r="D990" s="5">
        <v>-5.6069714258984073E-3</v>
      </c>
      <c r="E990" s="6" t="s">
        <v>2708</v>
      </c>
      <c r="F990" s="6" t="s">
        <v>2717</v>
      </c>
      <c r="I990" t="str">
        <f t="shared" si="15"/>
        <v>Twin Ridges Elementary School District</v>
      </c>
    </row>
    <row r="991" spans="1:9">
      <c r="A991" s="6" t="s">
        <v>688</v>
      </c>
      <c r="B991" s="4">
        <v>5456758.9800000004</v>
      </c>
      <c r="C991" s="4">
        <v>5415538.5999999996</v>
      </c>
      <c r="D991" s="5">
        <v>-7.5540041535792401E-3</v>
      </c>
      <c r="E991" s="6" t="s">
        <v>2708</v>
      </c>
      <c r="F991" s="6" t="s">
        <v>2718</v>
      </c>
      <c r="I991" t="str">
        <f t="shared" si="15"/>
        <v>Penn Valley Union Elementary School District</v>
      </c>
    </row>
    <row r="992" spans="1:9">
      <c r="A992" s="6" t="s">
        <v>744</v>
      </c>
      <c r="B992" s="4">
        <v>155524996.96000001</v>
      </c>
      <c r="C992" s="4">
        <v>160843911.71000001</v>
      </c>
      <c r="D992" s="5">
        <v>3.4199741867656099E-2</v>
      </c>
      <c r="E992" s="6" t="s">
        <v>2719</v>
      </c>
      <c r="F992" s="6" t="s">
        <v>2720</v>
      </c>
      <c r="I992" t="str">
        <f t="shared" si="15"/>
        <v>Orange County Department of Education</v>
      </c>
    </row>
    <row r="993" spans="1:9">
      <c r="A993" s="6" t="s">
        <v>5151</v>
      </c>
      <c r="B993" s="4" t="e">
        <v>#N/A</v>
      </c>
      <c r="C993" s="4">
        <v>28940309.359999999</v>
      </c>
      <c r="D993" s="5" t="e">
        <v>#N/A</v>
      </c>
      <c r="E993" s="6" t="s">
        <v>2719</v>
      </c>
      <c r="F993" s="6" t="s">
        <v>2721</v>
      </c>
      <c r="I993" t="str">
        <f t="shared" si="15"/>
        <v>Lowell Joint Elementary School District</v>
      </c>
    </row>
    <row r="994" spans="1:9">
      <c r="A994" s="6" t="s">
        <v>1602</v>
      </c>
      <c r="B994" s="4">
        <v>185315519.46000001</v>
      </c>
      <c r="C994" s="4">
        <v>200916531.81</v>
      </c>
      <c r="D994" s="5">
        <v>8.4186216003174205E-2</v>
      </c>
      <c r="E994" s="6" t="s">
        <v>2719</v>
      </c>
      <c r="F994" s="6" t="s">
        <v>2722</v>
      </c>
      <c r="I994" t="str">
        <f t="shared" si="15"/>
        <v>Anaheim Elementary School District</v>
      </c>
    </row>
    <row r="995" spans="1:9">
      <c r="A995" s="6" t="s">
        <v>1600</v>
      </c>
      <c r="B995" s="4">
        <v>329871293.88999999</v>
      </c>
      <c r="C995" s="4">
        <v>359570505.48000002</v>
      </c>
      <c r="D995" s="5">
        <v>9.0032725308627895E-2</v>
      </c>
      <c r="E995" s="6" t="s">
        <v>2719</v>
      </c>
      <c r="F995" s="6" t="s">
        <v>2723</v>
      </c>
      <c r="I995" t="str">
        <f t="shared" si="15"/>
        <v>Anaheim Union High School District</v>
      </c>
    </row>
    <row r="996" spans="1:9">
      <c r="A996" s="6" t="s">
        <v>5152</v>
      </c>
      <c r="B996" s="4">
        <v>54743115.159999996</v>
      </c>
      <c r="C996" s="4">
        <v>59889839.340000004</v>
      </c>
      <c r="D996" s="5">
        <v>9.401591716067785E-2</v>
      </c>
      <c r="E996" s="6" t="s">
        <v>2719</v>
      </c>
      <c r="F996" s="6" t="s">
        <v>2724</v>
      </c>
      <c r="I996" t="str">
        <f t="shared" si="15"/>
        <v>Brea-Olinda Unified School District</v>
      </c>
    </row>
    <row r="997" spans="1:9">
      <c r="A997" s="6" t="s">
        <v>5153</v>
      </c>
      <c r="B997" s="4">
        <v>45090920.920000002</v>
      </c>
      <c r="C997" s="4">
        <v>48716433.960000001</v>
      </c>
      <c r="D997" s="5">
        <v>8.0404501971302805E-2</v>
      </c>
      <c r="E997" s="6" t="s">
        <v>2719</v>
      </c>
      <c r="F997" s="6" t="s">
        <v>2725</v>
      </c>
      <c r="I997" t="str">
        <f t="shared" si="15"/>
        <v>Buena Park Elementary School District</v>
      </c>
    </row>
    <row r="998" spans="1:9">
      <c r="A998" s="6" t="s">
        <v>1457</v>
      </c>
      <c r="B998" s="4">
        <v>412912092.83999997</v>
      </c>
      <c r="C998" s="4">
        <v>433773372</v>
      </c>
      <c r="D998" s="5">
        <v>5.0522325506421051E-2</v>
      </c>
      <c r="E998" s="6" t="s">
        <v>2719</v>
      </c>
      <c r="F998" s="6" t="s">
        <v>2726</v>
      </c>
      <c r="I998" t="str">
        <f t="shared" si="15"/>
        <v>Capistrano Unified School District</v>
      </c>
    </row>
    <row r="999" spans="1:9">
      <c r="A999" s="6" t="s">
        <v>5154</v>
      </c>
      <c r="B999" s="4">
        <v>39375168</v>
      </c>
      <c r="C999" s="4">
        <v>42361866</v>
      </c>
      <c r="D999" s="5">
        <v>7.5852323982465289E-2</v>
      </c>
      <c r="E999" s="6" t="s">
        <v>2719</v>
      </c>
      <c r="F999" s="6" t="s">
        <v>2727</v>
      </c>
      <c r="I999" t="str">
        <f t="shared" si="15"/>
        <v>Centralia Elementary School District</v>
      </c>
    </row>
    <row r="1000" spans="1:9">
      <c r="A1000" s="6" t="s">
        <v>5155</v>
      </c>
      <c r="B1000" s="4">
        <v>33233896.690000001</v>
      </c>
      <c r="C1000" s="4">
        <v>35191724.630000003</v>
      </c>
      <c r="D1000" s="5">
        <v>5.8910574292935891E-2</v>
      </c>
      <c r="E1000" s="6" t="s">
        <v>2719</v>
      </c>
      <c r="F1000" s="6" t="s">
        <v>2728</v>
      </c>
      <c r="I1000" t="str">
        <f t="shared" si="15"/>
        <v>Cypress Elementary School District</v>
      </c>
    </row>
    <row r="1001" spans="1:9">
      <c r="A1001" s="6" t="s">
        <v>5156</v>
      </c>
      <c r="B1001" s="4">
        <v>53946841.829999998</v>
      </c>
      <c r="C1001" s="4">
        <v>56981205.479999997</v>
      </c>
      <c r="D1001" s="5">
        <v>5.6247289870314146E-2</v>
      </c>
      <c r="E1001" s="6" t="s">
        <v>2719</v>
      </c>
      <c r="F1001" s="6" t="s">
        <v>2729</v>
      </c>
      <c r="I1001" t="str">
        <f t="shared" si="15"/>
        <v>Fountain Valley Elementary School District</v>
      </c>
    </row>
    <row r="1002" spans="1:9">
      <c r="A1002" s="6" t="s">
        <v>5157</v>
      </c>
      <c r="B1002" s="4">
        <v>114425995.76000001</v>
      </c>
      <c r="C1002" s="4">
        <v>121671015</v>
      </c>
      <c r="D1002" s="5">
        <v>6.3316200063453079E-2</v>
      </c>
      <c r="E1002" s="6" t="s">
        <v>2719</v>
      </c>
      <c r="F1002" s="6" t="s">
        <v>2730</v>
      </c>
      <c r="I1002" t="str">
        <f t="shared" si="15"/>
        <v>Fullerton Elementary School District</v>
      </c>
    </row>
    <row r="1003" spans="1:9">
      <c r="A1003" s="6" t="s">
        <v>1201</v>
      </c>
      <c r="B1003" s="4">
        <v>139120394.00999999</v>
      </c>
      <c r="C1003" s="4">
        <v>147322934.88999999</v>
      </c>
      <c r="D1003" s="5">
        <v>5.8960017604682717E-2</v>
      </c>
      <c r="E1003" s="6" t="s">
        <v>2719</v>
      </c>
      <c r="F1003" s="6" t="s">
        <v>2731</v>
      </c>
      <c r="I1003" t="str">
        <f t="shared" si="15"/>
        <v>Fullerton Joint Union High School District</v>
      </c>
    </row>
    <row r="1004" spans="1:9">
      <c r="A1004" s="6" t="s">
        <v>1193</v>
      </c>
      <c r="B1004" s="4">
        <v>446190598.63999999</v>
      </c>
      <c r="C1004" s="4">
        <v>481301492.47000003</v>
      </c>
      <c r="D1004" s="5">
        <v>7.8690348781482441E-2</v>
      </c>
      <c r="E1004" s="6" t="s">
        <v>2719</v>
      </c>
      <c r="F1004" s="6" t="s">
        <v>2732</v>
      </c>
      <c r="I1004" t="str">
        <f t="shared" si="15"/>
        <v>Garden Grove Unified School District</v>
      </c>
    </row>
    <row r="1005" spans="1:9">
      <c r="A1005" s="6" t="s">
        <v>5158</v>
      </c>
      <c r="B1005" s="4">
        <v>53966006.579999998</v>
      </c>
      <c r="C1005" s="4">
        <v>56740516.409999996</v>
      </c>
      <c r="D1005" s="5">
        <v>5.1412176031350849E-2</v>
      </c>
      <c r="E1005" s="6" t="s">
        <v>2719</v>
      </c>
      <c r="F1005" s="6" t="s">
        <v>2733</v>
      </c>
      <c r="I1005" t="str">
        <f t="shared" si="15"/>
        <v>Huntington Beach City Elementary School District</v>
      </c>
    </row>
    <row r="1006" spans="1:9">
      <c r="A1006" s="6" t="s">
        <v>1103</v>
      </c>
      <c r="B1006" s="4">
        <v>162686125.59</v>
      </c>
      <c r="C1006" s="4">
        <v>170565409.66</v>
      </c>
      <c r="D1006" s="5">
        <v>4.8432428035426252E-2</v>
      </c>
      <c r="E1006" s="6" t="s">
        <v>2719</v>
      </c>
      <c r="F1006" s="6" t="s">
        <v>2734</v>
      </c>
      <c r="I1006" t="str">
        <f t="shared" si="15"/>
        <v>Huntington Beach Union High School District</v>
      </c>
    </row>
    <row r="1007" spans="1:9">
      <c r="A1007" s="6" t="s">
        <v>1036</v>
      </c>
      <c r="B1007" s="4">
        <v>61136007.619999997</v>
      </c>
      <c r="C1007" s="4">
        <v>62951944.789999999</v>
      </c>
      <c r="D1007" s="5">
        <v>2.970323448804886E-2</v>
      </c>
      <c r="E1007" s="6" t="s">
        <v>2719</v>
      </c>
      <c r="F1007" s="6" t="s">
        <v>2735</v>
      </c>
      <c r="I1007" t="str">
        <f t="shared" si="15"/>
        <v>Laguna Beach Unified School District</v>
      </c>
    </row>
    <row r="1008" spans="1:9">
      <c r="A1008" s="6" t="s">
        <v>5159</v>
      </c>
      <c r="B1008" s="4">
        <v>46353788</v>
      </c>
      <c r="C1008" s="4">
        <v>50420418.280000001</v>
      </c>
      <c r="D1008" s="5">
        <v>8.7730268775445083E-2</v>
      </c>
      <c r="E1008" s="6" t="s">
        <v>2719</v>
      </c>
      <c r="F1008" s="6" t="s">
        <v>2736</v>
      </c>
      <c r="I1008" t="str">
        <f t="shared" si="15"/>
        <v>La Habra City Elementary School District</v>
      </c>
    </row>
    <row r="1009" spans="1:9">
      <c r="A1009" s="6" t="s">
        <v>5160</v>
      </c>
      <c r="B1009" s="4">
        <v>60093304</v>
      </c>
      <c r="C1009" s="4">
        <v>65626044.740000002</v>
      </c>
      <c r="D1009" s="5">
        <v>9.2069171966314284E-2</v>
      </c>
      <c r="E1009" s="6" t="s">
        <v>2719</v>
      </c>
      <c r="F1009" s="6" t="s">
        <v>2737</v>
      </c>
      <c r="I1009" t="str">
        <f t="shared" si="15"/>
        <v>Magnolia Elementary School District</v>
      </c>
    </row>
    <row r="1010" spans="1:9">
      <c r="A1010" s="6" t="s">
        <v>786</v>
      </c>
      <c r="B1010" s="4">
        <v>306999488.72000003</v>
      </c>
      <c r="C1010" s="4">
        <v>317312748.35000002</v>
      </c>
      <c r="D1010" s="5">
        <v>3.359373552379509E-2</v>
      </c>
      <c r="E1010" s="6" t="s">
        <v>2719</v>
      </c>
      <c r="F1010" s="6" t="s">
        <v>2738</v>
      </c>
      <c r="I1010" t="str">
        <f t="shared" si="15"/>
        <v>Newport-Mesa Unified School District</v>
      </c>
    </row>
    <row r="1011" spans="1:9">
      <c r="A1011" s="6" t="s">
        <v>5161</v>
      </c>
      <c r="B1011" s="4">
        <v>69243600.629999995</v>
      </c>
      <c r="C1011" s="4">
        <v>74117721.569999993</v>
      </c>
      <c r="D1011" s="5">
        <v>7.0390922708433945E-2</v>
      </c>
      <c r="E1011" s="6" t="s">
        <v>2719</v>
      </c>
      <c r="F1011" s="6" t="s">
        <v>2739</v>
      </c>
      <c r="I1011" t="str">
        <f t="shared" si="15"/>
        <v>Ocean View Elementary School District</v>
      </c>
    </row>
    <row r="1012" spans="1:9">
      <c r="A1012" s="6" t="s">
        <v>742</v>
      </c>
      <c r="B1012" s="4">
        <v>241994312</v>
      </c>
      <c r="C1012" s="4">
        <v>252050429.12</v>
      </c>
      <c r="D1012" s="5">
        <v>4.1555179693645049E-2</v>
      </c>
      <c r="E1012" s="6" t="s">
        <v>2719</v>
      </c>
      <c r="F1012" s="6" t="s">
        <v>2740</v>
      </c>
      <c r="I1012" t="str">
        <f t="shared" si="15"/>
        <v>Orange Unified School District</v>
      </c>
    </row>
    <row r="1013" spans="1:9">
      <c r="A1013" s="6" t="s">
        <v>668</v>
      </c>
      <c r="B1013" s="4">
        <v>231935054.16</v>
      </c>
      <c r="C1013" s="4">
        <v>244663369.88999999</v>
      </c>
      <c r="D1013" s="5">
        <v>5.4878792583114164E-2</v>
      </c>
      <c r="E1013" s="6" t="s">
        <v>2719</v>
      </c>
      <c r="F1013" s="6" t="s">
        <v>2741</v>
      </c>
      <c r="I1013" t="str">
        <f t="shared" si="15"/>
        <v>Placentia-Yorba Linda Unified School District</v>
      </c>
    </row>
    <row r="1014" spans="1:9">
      <c r="A1014" s="6" t="s">
        <v>493</v>
      </c>
      <c r="B1014" s="4">
        <v>511380818.18000001</v>
      </c>
      <c r="C1014" s="4">
        <v>551510618.92999995</v>
      </c>
      <c r="D1014" s="5">
        <v>7.8473418093430961E-2</v>
      </c>
      <c r="E1014" s="6" t="s">
        <v>2719</v>
      </c>
      <c r="F1014" s="6" t="s">
        <v>2742</v>
      </c>
      <c r="I1014" t="str">
        <f t="shared" si="15"/>
        <v>Santa Ana Unified School District</v>
      </c>
    </row>
    <row r="1015" spans="1:9">
      <c r="A1015" s="6" t="s">
        <v>5162</v>
      </c>
      <c r="B1015" s="4">
        <v>20920100.140000001</v>
      </c>
      <c r="C1015" s="4">
        <v>22937713.239999998</v>
      </c>
      <c r="D1015" s="5">
        <v>9.6443759183649766E-2</v>
      </c>
      <c r="E1015" s="6" t="s">
        <v>2719</v>
      </c>
      <c r="F1015" s="6" t="s">
        <v>2743</v>
      </c>
      <c r="I1015" t="str">
        <f t="shared" si="15"/>
        <v>Savanna Elementary School District</v>
      </c>
    </row>
    <row r="1016" spans="1:9">
      <c r="A1016" s="6" t="s">
        <v>5163</v>
      </c>
      <c r="B1016" s="4">
        <v>89838236.780000001</v>
      </c>
      <c r="C1016" s="4">
        <v>98453191.790000007</v>
      </c>
      <c r="D1016" s="5">
        <v>9.5894079389566636E-2</v>
      </c>
      <c r="E1016" s="6" t="s">
        <v>2719</v>
      </c>
      <c r="F1016" s="6" t="s">
        <v>2744</v>
      </c>
      <c r="I1016" t="str">
        <f t="shared" si="15"/>
        <v>Westminster Elementary School District</v>
      </c>
    </row>
    <row r="1017" spans="1:9">
      <c r="A1017" s="6" t="s">
        <v>564</v>
      </c>
      <c r="B1017" s="4">
        <v>239743713.44999999</v>
      </c>
      <c r="C1017" s="4">
        <v>252181777.75</v>
      </c>
      <c r="D1017" s="5">
        <v>5.188066924054735E-2</v>
      </c>
      <c r="E1017" s="6" t="s">
        <v>2719</v>
      </c>
      <c r="F1017" s="6" t="s">
        <v>2745</v>
      </c>
      <c r="I1017" t="str">
        <f t="shared" si="15"/>
        <v>Saddleback Valley Unified School District</v>
      </c>
    </row>
    <row r="1018" spans="1:9">
      <c r="A1018" s="6" t="s">
        <v>313</v>
      </c>
      <c r="B1018" s="4">
        <v>215738103.75</v>
      </c>
      <c r="C1018" s="4">
        <v>227340518.06999999</v>
      </c>
      <c r="D1018" s="5">
        <v>5.37800885347774E-2</v>
      </c>
      <c r="E1018" s="6" t="s">
        <v>2719</v>
      </c>
      <c r="F1018" s="6" t="s">
        <v>2746</v>
      </c>
      <c r="I1018" t="str">
        <f t="shared" si="15"/>
        <v>Tustin Unified School District</v>
      </c>
    </row>
    <row r="1019" spans="1:9">
      <c r="A1019" s="6" t="s">
        <v>1093</v>
      </c>
      <c r="B1019" s="4">
        <v>325245195</v>
      </c>
      <c r="C1019" s="4">
        <v>338947603.58999997</v>
      </c>
      <c r="D1019" s="5">
        <v>4.2129472781296501E-2</v>
      </c>
      <c r="E1019" s="6" t="s">
        <v>2719</v>
      </c>
      <c r="F1019" s="6" t="s">
        <v>2747</v>
      </c>
      <c r="I1019" t="str">
        <f t="shared" si="15"/>
        <v>Irvine Unified School District</v>
      </c>
    </row>
    <row r="1020" spans="1:9">
      <c r="A1020" s="6" t="s">
        <v>958</v>
      </c>
      <c r="B1020" s="4">
        <v>85936364.760000005</v>
      </c>
      <c r="C1020" s="4">
        <v>90362824.620000005</v>
      </c>
      <c r="D1020" s="5">
        <v>5.15085769844007E-2</v>
      </c>
      <c r="E1020" s="6" t="s">
        <v>2719</v>
      </c>
      <c r="F1020" s="6" t="s">
        <v>2748</v>
      </c>
      <c r="I1020" t="str">
        <f t="shared" si="15"/>
        <v>Los Alamitos Unified School District</v>
      </c>
    </row>
    <row r="1021" spans="1:9">
      <c r="A1021" s="6" t="s">
        <v>666</v>
      </c>
      <c r="B1021" s="4">
        <v>31676058</v>
      </c>
      <c r="C1021" s="4">
        <v>33702524.189999998</v>
      </c>
      <c r="D1021" s="5">
        <v>6.3974696283230617E-2</v>
      </c>
      <c r="E1021" s="6" t="s">
        <v>2749</v>
      </c>
      <c r="F1021" s="6" t="s">
        <v>2750</v>
      </c>
      <c r="I1021" t="str">
        <f t="shared" si="15"/>
        <v>Placer County Office of Education</v>
      </c>
    </row>
    <row r="1022" spans="1:9">
      <c r="A1022" s="6" t="s">
        <v>5164</v>
      </c>
      <c r="B1022" s="4">
        <v>5164984.93</v>
      </c>
      <c r="C1022" s="4">
        <v>5259448.3899999997</v>
      </c>
      <c r="D1022" s="5">
        <v>1.8289203411093004E-2</v>
      </c>
      <c r="E1022" s="6" t="s">
        <v>2749</v>
      </c>
      <c r="F1022" s="6" t="s">
        <v>2751</v>
      </c>
      <c r="I1022" t="str">
        <f t="shared" si="15"/>
        <v>Ackerman Charter School District</v>
      </c>
    </row>
    <row r="1023" spans="1:9">
      <c r="A1023" s="6" t="s">
        <v>5165</v>
      </c>
      <c r="B1023" s="4">
        <v>1032962.49</v>
      </c>
      <c r="C1023" s="4">
        <v>1056053.42</v>
      </c>
      <c r="D1023" s="5">
        <v>2.2354083738316516E-2</v>
      </c>
      <c r="E1023" s="6" t="s">
        <v>2749</v>
      </c>
      <c r="F1023" s="6" t="s">
        <v>2752</v>
      </c>
      <c r="I1023" t="str">
        <f t="shared" si="15"/>
        <v>Alta-Dutch Flat Union Elementary School District</v>
      </c>
    </row>
    <row r="1024" spans="1:9">
      <c r="A1024" s="6" t="s">
        <v>5166</v>
      </c>
      <c r="B1024" s="4">
        <v>17466023.210000001</v>
      </c>
      <c r="C1024" s="4">
        <v>18626152.149999999</v>
      </c>
      <c r="D1024" s="5">
        <v>6.6422042731271377E-2</v>
      </c>
      <c r="E1024" s="6" t="s">
        <v>2749</v>
      </c>
      <c r="F1024" s="6" t="s">
        <v>2753</v>
      </c>
      <c r="I1024" t="str">
        <f t="shared" si="15"/>
        <v>Auburn Union Elementary School District</v>
      </c>
    </row>
    <row r="1025" spans="1:9">
      <c r="A1025" s="6" t="s">
        <v>1393</v>
      </c>
      <c r="B1025" s="4">
        <v>3475377.08</v>
      </c>
      <c r="C1025" s="4">
        <v>3597603.98</v>
      </c>
      <c r="D1025" s="5">
        <v>3.5169392323897097E-2</v>
      </c>
      <c r="E1025" s="6" t="s">
        <v>2749</v>
      </c>
      <c r="F1025" s="6" t="s">
        <v>2754</v>
      </c>
      <c r="I1025" t="str">
        <f t="shared" si="15"/>
        <v>Colfax Elementary School District</v>
      </c>
    </row>
    <row r="1026" spans="1:9">
      <c r="A1026" s="6" t="s">
        <v>1317</v>
      </c>
      <c r="B1026" s="4">
        <v>58623735.649999999</v>
      </c>
      <c r="C1026" s="4">
        <v>61411629.539999999</v>
      </c>
      <c r="D1026" s="5">
        <v>4.75557188413325E-2</v>
      </c>
      <c r="E1026" s="6" t="s">
        <v>2749</v>
      </c>
      <c r="F1026" s="6" t="s">
        <v>2755</v>
      </c>
      <c r="I1026" t="str">
        <f t="shared" si="15"/>
        <v>Dry Creek Joint Elementary School District</v>
      </c>
    </row>
    <row r="1027" spans="1:9">
      <c r="A1027" s="6" t="s">
        <v>5167</v>
      </c>
      <c r="B1027" s="4">
        <v>28571960.539999999</v>
      </c>
      <c r="C1027" s="4">
        <v>29941071.030000001</v>
      </c>
      <c r="D1027" s="5">
        <v>4.7917974970015903E-2</v>
      </c>
      <c r="E1027" s="6" t="s">
        <v>2749</v>
      </c>
      <c r="F1027" s="6" t="s">
        <v>2756</v>
      </c>
      <c r="I1027" t="str">
        <f t="shared" si="15"/>
        <v>Eureka Union Elementary School District</v>
      </c>
    </row>
    <row r="1028" spans="1:9">
      <c r="A1028" s="6" t="s">
        <v>5168</v>
      </c>
      <c r="B1028" s="4">
        <v>3835308.01</v>
      </c>
      <c r="C1028" s="4">
        <v>4280472.13</v>
      </c>
      <c r="D1028" s="5">
        <v>0.116069978953268</v>
      </c>
      <c r="E1028" s="6" t="s">
        <v>2749</v>
      </c>
      <c r="F1028" s="6" t="s">
        <v>2757</v>
      </c>
      <c r="I1028" t="str">
        <f t="shared" si="15"/>
        <v>Foresthill Union Elementary School District</v>
      </c>
    </row>
    <row r="1029" spans="1:9">
      <c r="A1029" s="6" t="s">
        <v>5169</v>
      </c>
      <c r="B1029" s="4">
        <v>25906677.309999999</v>
      </c>
      <c r="C1029" s="4">
        <v>26970955.800000001</v>
      </c>
      <c r="D1029" s="5">
        <v>4.1081242386463421E-2</v>
      </c>
      <c r="E1029" s="6" t="s">
        <v>2749</v>
      </c>
      <c r="F1029" s="6" t="s">
        <v>2758</v>
      </c>
      <c r="I1029" t="str">
        <f t="shared" si="15"/>
        <v>Loomis Union Elementary School District</v>
      </c>
    </row>
    <row r="1030" spans="1:9">
      <c r="A1030" s="6" t="s">
        <v>5170</v>
      </c>
      <c r="B1030" s="4">
        <v>5553931</v>
      </c>
      <c r="C1030" s="4">
        <v>6520546.0099999998</v>
      </c>
      <c r="D1030" s="5">
        <v>0.1740415950432225</v>
      </c>
      <c r="E1030" s="6" t="s">
        <v>2749</v>
      </c>
      <c r="F1030" s="6" t="s">
        <v>2759</v>
      </c>
      <c r="I1030" t="str">
        <f t="shared" si="15"/>
        <v>Newcastle Elementary School District</v>
      </c>
    </row>
    <row r="1031" spans="1:9">
      <c r="A1031" s="6" t="s">
        <v>5171</v>
      </c>
      <c r="B1031" s="4">
        <v>7105362.9800000004</v>
      </c>
      <c r="C1031" s="4">
        <v>7546889.2199999997</v>
      </c>
      <c r="D1031" s="5">
        <v>6.2139857068920536E-2</v>
      </c>
      <c r="E1031" s="6" t="s">
        <v>2749</v>
      </c>
      <c r="F1031" s="6" t="s">
        <v>2760</v>
      </c>
      <c r="I1031" t="str">
        <f t="shared" si="15"/>
        <v>Placer Hills Union Elementary School District</v>
      </c>
    </row>
    <row r="1032" spans="1:9">
      <c r="A1032" s="6" t="s">
        <v>662</v>
      </c>
      <c r="B1032" s="4">
        <v>40381276.130000003</v>
      </c>
      <c r="C1032" s="4">
        <v>43693753.280000001</v>
      </c>
      <c r="D1032" s="5">
        <v>8.2030026474054329E-2</v>
      </c>
      <c r="E1032" s="6" t="s">
        <v>2749</v>
      </c>
      <c r="F1032" s="6" t="s">
        <v>2761</v>
      </c>
      <c r="I1032" t="str">
        <f t="shared" si="15"/>
        <v>Placer Union High School District</v>
      </c>
    </row>
    <row r="1033" spans="1:9">
      <c r="A1033" s="6" t="s">
        <v>5172</v>
      </c>
      <c r="B1033" s="4">
        <v>98514650.180000007</v>
      </c>
      <c r="C1033" s="4">
        <v>103289990.08</v>
      </c>
      <c r="D1033" s="5">
        <v>4.8473398537930944E-2</v>
      </c>
      <c r="E1033" s="6" t="s">
        <v>2749</v>
      </c>
      <c r="F1033" s="6" t="s">
        <v>2762</v>
      </c>
      <c r="I1033" t="str">
        <f t="shared" si="15"/>
        <v>Roseville City Elementary School District</v>
      </c>
    </row>
    <row r="1034" spans="1:9">
      <c r="A1034" s="6" t="s">
        <v>574</v>
      </c>
      <c r="B1034" s="4">
        <v>102805588.95999999</v>
      </c>
      <c r="C1034" s="4">
        <v>108850716.42</v>
      </c>
      <c r="D1034" s="5">
        <v>5.8801544946666964E-2</v>
      </c>
      <c r="E1034" s="6" t="s">
        <v>2749</v>
      </c>
      <c r="F1034" s="6" t="s">
        <v>2763</v>
      </c>
      <c r="I1034" t="str">
        <f t="shared" si="15"/>
        <v>Roseville Joint Union High School District</v>
      </c>
    </row>
    <row r="1035" spans="1:9">
      <c r="A1035" s="6" t="s">
        <v>5173</v>
      </c>
      <c r="B1035" s="4">
        <v>56307145.82</v>
      </c>
      <c r="C1035" s="4">
        <v>60510506.43</v>
      </c>
      <c r="D1035" s="5">
        <v>7.4650571411257499E-2</v>
      </c>
      <c r="E1035" s="6" t="s">
        <v>2749</v>
      </c>
      <c r="F1035" s="6" t="s">
        <v>2764</v>
      </c>
      <c r="I1035" t="str">
        <f t="shared" si="15"/>
        <v>Tahoe-Truckee Unified School District</v>
      </c>
    </row>
    <row r="1036" spans="1:9">
      <c r="A1036" s="6" t="s">
        <v>241</v>
      </c>
      <c r="B1036" s="4">
        <v>87251460.200000003</v>
      </c>
      <c r="C1036" s="4">
        <v>87500377.829999998</v>
      </c>
      <c r="D1036" s="5">
        <v>2.8528763808584974E-3</v>
      </c>
      <c r="E1036" s="6" t="s">
        <v>2749</v>
      </c>
      <c r="F1036" s="6" t="s">
        <v>2765</v>
      </c>
      <c r="I1036" t="str">
        <f t="shared" si="15"/>
        <v>Western Placer Unified School District</v>
      </c>
    </row>
    <row r="1037" spans="1:9">
      <c r="A1037" s="6" t="s">
        <v>586</v>
      </c>
      <c r="B1037" s="4">
        <v>110273497.41</v>
      </c>
      <c r="C1037" s="4">
        <v>116072936.16</v>
      </c>
      <c r="D1037" s="5">
        <v>5.2591410322622871E-2</v>
      </c>
      <c r="E1037" s="6" t="s">
        <v>2749</v>
      </c>
      <c r="F1037" s="6" t="s">
        <v>2766</v>
      </c>
      <c r="I1037" t="str">
        <f t="shared" si="15"/>
        <v>Rocklin Unified School District</v>
      </c>
    </row>
    <row r="1038" spans="1:9">
      <c r="A1038" s="6" t="s">
        <v>5745</v>
      </c>
      <c r="B1038" s="4">
        <v>1771420.46</v>
      </c>
      <c r="C1038" s="4">
        <v>2240353.4700000002</v>
      </c>
      <c r="D1038" s="5">
        <v>0.26472145974874889</v>
      </c>
      <c r="E1038" s="6" t="s">
        <v>2767</v>
      </c>
      <c r="F1038" s="6" t="s">
        <v>2768</v>
      </c>
      <c r="I1038" t="str">
        <f t="shared" si="15"/>
        <v>Plumas County Office of Education</v>
      </c>
    </row>
    <row r="1039" spans="1:9">
      <c r="A1039" s="6" t="s">
        <v>5174</v>
      </c>
      <c r="B1039" s="4">
        <v>18687870.739999998</v>
      </c>
      <c r="C1039" s="4">
        <v>20668156.68</v>
      </c>
      <c r="D1039" s="5">
        <v>0.10596637613515522</v>
      </c>
      <c r="E1039" s="6" t="s">
        <v>2767</v>
      </c>
      <c r="F1039" s="6" t="s">
        <v>2769</v>
      </c>
      <c r="I1039" t="str">
        <f t="shared" si="15"/>
        <v>Plumas Unified School District</v>
      </c>
    </row>
    <row r="1040" spans="1:9">
      <c r="A1040" s="6" t="s">
        <v>592</v>
      </c>
      <c r="B1040" s="4">
        <v>217175083.03</v>
      </c>
      <c r="C1040" s="4">
        <v>227065586.49000001</v>
      </c>
      <c r="D1040" s="5">
        <v>4.554161242629183E-2</v>
      </c>
      <c r="E1040" s="6" t="s">
        <v>2770</v>
      </c>
      <c r="F1040" s="6" t="s">
        <v>2771</v>
      </c>
      <c r="I1040" t="str">
        <f t="shared" si="15"/>
        <v>Riverside County Office of Education</v>
      </c>
    </row>
    <row r="1041" spans="1:9">
      <c r="A1041" s="6" t="s">
        <v>1605</v>
      </c>
      <c r="B1041" s="4">
        <v>195542116.50999999</v>
      </c>
      <c r="C1041" s="4">
        <v>213102631.72999999</v>
      </c>
      <c r="D1041" s="5">
        <v>8.98042607567969E-2</v>
      </c>
      <c r="E1041" s="6" t="s">
        <v>2770</v>
      </c>
      <c r="F1041" s="6" t="s">
        <v>2772</v>
      </c>
      <c r="I1041" t="str">
        <f t="shared" si="15"/>
        <v>Alvord Unified School District</v>
      </c>
    </row>
    <row r="1042" spans="1:9">
      <c r="A1042" s="6" t="s">
        <v>1562</v>
      </c>
      <c r="B1042" s="4">
        <v>50521650.210000001</v>
      </c>
      <c r="C1042" s="4">
        <v>55483702.82</v>
      </c>
      <c r="D1042" s="5">
        <v>9.8216360498411343E-2</v>
      </c>
      <c r="E1042" s="6" t="s">
        <v>2770</v>
      </c>
      <c r="F1042" s="6" t="s">
        <v>2773</v>
      </c>
      <c r="I1042" t="str">
        <f t="shared" si="15"/>
        <v>Banning Unified School District</v>
      </c>
    </row>
    <row r="1043" spans="1:9">
      <c r="A1043" s="6" t="s">
        <v>1547</v>
      </c>
      <c r="B1043" s="4">
        <v>102172105.79000001</v>
      </c>
      <c r="C1043" s="4">
        <v>111064756.81</v>
      </c>
      <c r="D1043" s="5">
        <v>8.7035996285302702E-2</v>
      </c>
      <c r="E1043" s="6" t="s">
        <v>2770</v>
      </c>
      <c r="F1043" s="6" t="s">
        <v>2774</v>
      </c>
      <c r="I1043" t="str">
        <f t="shared" si="15"/>
        <v>Beaumont Unified School District</v>
      </c>
    </row>
    <row r="1044" spans="1:9">
      <c r="A1044" s="6" t="s">
        <v>1367</v>
      </c>
      <c r="B1044" s="4">
        <v>482708810.76999998</v>
      </c>
      <c r="C1044" s="4">
        <v>511943805.22000003</v>
      </c>
      <c r="D1044" s="5">
        <v>6.0564451689550519E-2</v>
      </c>
      <c r="E1044" s="6" t="s">
        <v>2770</v>
      </c>
      <c r="F1044" s="6" t="s">
        <v>2775</v>
      </c>
      <c r="I1044" t="str">
        <f t="shared" si="15"/>
        <v>Corona-Norco Unified School District</v>
      </c>
    </row>
    <row r="1045" spans="1:9">
      <c r="A1045" s="6" t="s">
        <v>5175</v>
      </c>
      <c r="B1045" s="4">
        <v>1466695.79</v>
      </c>
      <c r="C1045" s="4">
        <v>1666374.7</v>
      </c>
      <c r="D1045" s="5">
        <v>0.1361420080165362</v>
      </c>
      <c r="E1045" s="6" t="s">
        <v>2770</v>
      </c>
      <c r="F1045" s="6" t="s">
        <v>2776</v>
      </c>
      <c r="I1045" t="str">
        <f t="shared" si="15"/>
        <v>Desert Center Unified School District</v>
      </c>
    </row>
    <row r="1046" spans="1:9">
      <c r="A1046" s="6" t="s">
        <v>1327</v>
      </c>
      <c r="B1046" s="4">
        <v>283845938.26999998</v>
      </c>
      <c r="C1046" s="4">
        <v>310183920.91000003</v>
      </c>
      <c r="D1046" s="5">
        <v>9.2789711209278689E-2</v>
      </c>
      <c r="E1046" s="6" t="s">
        <v>2770</v>
      </c>
      <c r="F1046" s="6" t="s">
        <v>2777</v>
      </c>
      <c r="I1046" t="str">
        <f t="shared" si="15"/>
        <v>Desert Sands Unified School District</v>
      </c>
    </row>
    <row r="1047" spans="1:9">
      <c r="A1047" s="6" t="s">
        <v>1125</v>
      </c>
      <c r="B1047" s="4">
        <v>243349933.13999999</v>
      </c>
      <c r="C1047" s="4">
        <v>265191132.78999999</v>
      </c>
      <c r="D1047" s="5">
        <v>8.9752231973841121E-2</v>
      </c>
      <c r="E1047" s="6" t="s">
        <v>2770</v>
      </c>
      <c r="F1047" s="6" t="s">
        <v>2778</v>
      </c>
      <c r="I1047" t="str">
        <f t="shared" si="15"/>
        <v>Hemet Unified School District</v>
      </c>
    </row>
    <row r="1048" spans="1:9">
      <c r="A1048" s="6" t="s">
        <v>1076</v>
      </c>
      <c r="B1048" s="4">
        <v>202841298.5</v>
      </c>
      <c r="C1048" s="4">
        <v>221272664.59</v>
      </c>
      <c r="D1048" s="5">
        <v>9.0865944096685039E-2</v>
      </c>
      <c r="E1048" s="6" t="s">
        <v>2770</v>
      </c>
      <c r="F1048" s="6" t="s">
        <v>2779</v>
      </c>
      <c r="I1048" t="str">
        <f t="shared" si="15"/>
        <v>Jurupa Unified School District</v>
      </c>
    </row>
    <row r="1049" spans="1:9">
      <c r="A1049" s="6" t="s">
        <v>5176</v>
      </c>
      <c r="B1049" s="4">
        <v>106759237.34999999</v>
      </c>
      <c r="C1049" s="4">
        <v>113764344</v>
      </c>
      <c r="D1049" s="5">
        <v>6.5615930048604887E-2</v>
      </c>
      <c r="E1049" s="6" t="s">
        <v>2770</v>
      </c>
      <c r="F1049" s="6" t="s">
        <v>2780</v>
      </c>
      <c r="I1049" t="str">
        <f t="shared" si="15"/>
        <v>Menifee Union Elementary School District</v>
      </c>
    </row>
    <row r="1050" spans="1:9">
      <c r="A1050" s="6" t="s">
        <v>838</v>
      </c>
      <c r="B1050" s="4">
        <v>348320210.76999998</v>
      </c>
      <c r="C1050" s="4">
        <v>373961459.33999997</v>
      </c>
      <c r="D1050" s="5">
        <v>7.3614013132678124E-2</v>
      </c>
      <c r="E1050" s="6" t="s">
        <v>2770</v>
      </c>
      <c r="F1050" s="6" t="s">
        <v>2781</v>
      </c>
      <c r="I1050" t="str">
        <f t="shared" si="15"/>
        <v>Moreno Valley Unified School District</v>
      </c>
    </row>
    <row r="1051" spans="1:9">
      <c r="A1051" s="6" t="s">
        <v>5177</v>
      </c>
      <c r="B1051" s="4">
        <v>23357647.899999999</v>
      </c>
      <c r="C1051" s="4">
        <v>25433841.5</v>
      </c>
      <c r="D1051" s="5">
        <v>8.8887100657082926E-2</v>
      </c>
      <c r="E1051" s="6" t="s">
        <v>2770</v>
      </c>
      <c r="F1051" s="6" t="s">
        <v>2782</v>
      </c>
      <c r="I1051" t="str">
        <f t="shared" si="15"/>
        <v>Nuview Union Elementary School District</v>
      </c>
    </row>
    <row r="1052" spans="1:9">
      <c r="A1052" s="6" t="s">
        <v>712</v>
      </c>
      <c r="B1052" s="4">
        <v>251945794.87</v>
      </c>
      <c r="C1052" s="4">
        <v>279496789</v>
      </c>
      <c r="D1052" s="5">
        <v>0.10935286355628943</v>
      </c>
      <c r="E1052" s="6" t="s">
        <v>2770</v>
      </c>
      <c r="F1052" s="6" t="s">
        <v>2783</v>
      </c>
      <c r="I1052" t="str">
        <f t="shared" si="15"/>
        <v>Palm Springs Unified School District</v>
      </c>
    </row>
    <row r="1053" spans="1:9">
      <c r="A1053" s="6" t="s">
        <v>706</v>
      </c>
      <c r="B1053" s="4">
        <v>30236658.309999999</v>
      </c>
      <c r="C1053" s="4">
        <v>31781575.329999998</v>
      </c>
      <c r="D1053" s="5">
        <v>5.109417198689109E-2</v>
      </c>
      <c r="E1053" s="6" t="s">
        <v>2770</v>
      </c>
      <c r="F1053" s="6" t="s">
        <v>2784</v>
      </c>
      <c r="I1053" t="str">
        <f t="shared" ref="I1053:I1116" si="16">TRIM(A1053)</f>
        <v>Palo Verde Unified School District</v>
      </c>
    </row>
    <row r="1054" spans="1:9">
      <c r="A1054" s="6" t="s">
        <v>686</v>
      </c>
      <c r="B1054" s="4">
        <v>60714179.079999998</v>
      </c>
      <c r="C1054" s="4">
        <v>66393711.700000003</v>
      </c>
      <c r="D1054" s="5">
        <v>9.3545407449491691E-2</v>
      </c>
      <c r="E1054" s="6" t="s">
        <v>2770</v>
      </c>
      <c r="F1054" s="6" t="s">
        <v>2785</v>
      </c>
      <c r="I1054" t="str">
        <f t="shared" si="16"/>
        <v>Perris Elementary School District</v>
      </c>
    </row>
    <row r="1055" spans="1:9">
      <c r="A1055" s="6" t="s">
        <v>684</v>
      </c>
      <c r="B1055" s="4">
        <v>119437536.12</v>
      </c>
      <c r="C1055" s="4">
        <v>132155732.87</v>
      </c>
      <c r="D1055" s="5">
        <v>0.10648408501345766</v>
      </c>
      <c r="E1055" s="6" t="s">
        <v>2770</v>
      </c>
      <c r="F1055" s="6" t="s">
        <v>2786</v>
      </c>
      <c r="I1055" t="str">
        <f t="shared" si="16"/>
        <v>Perris Union High School District</v>
      </c>
    </row>
    <row r="1056" spans="1:9">
      <c r="A1056" s="6" t="s">
        <v>590</v>
      </c>
      <c r="B1056" s="4">
        <v>410844248.07999998</v>
      </c>
      <c r="C1056" s="4">
        <v>446810448.13999999</v>
      </c>
      <c r="D1056" s="5">
        <v>8.7542177426314191E-2</v>
      </c>
      <c r="E1056" s="6" t="s">
        <v>2770</v>
      </c>
      <c r="F1056" s="6" t="s">
        <v>2787</v>
      </c>
      <c r="I1056" t="str">
        <f t="shared" si="16"/>
        <v>Riverside Unified School District</v>
      </c>
    </row>
    <row r="1057" spans="1:9">
      <c r="A1057" s="6" t="s">
        <v>5178</v>
      </c>
      <c r="B1057" s="4">
        <v>40736573.729999997</v>
      </c>
      <c r="C1057" s="4">
        <v>44093716.549999997</v>
      </c>
      <c r="D1057" s="5">
        <v>8.2411025587251829E-2</v>
      </c>
      <c r="E1057" s="6" t="s">
        <v>2770</v>
      </c>
      <c r="F1057" s="6" t="s">
        <v>2788</v>
      </c>
      <c r="I1057" t="str">
        <f t="shared" si="16"/>
        <v>Romoland Elementary School District</v>
      </c>
    </row>
    <row r="1058" spans="1:9">
      <c r="A1058" s="6" t="s">
        <v>535</v>
      </c>
      <c r="B1058" s="4">
        <v>109674141.12</v>
      </c>
      <c r="C1058" s="4">
        <v>121048970.64</v>
      </c>
      <c r="D1058" s="5">
        <v>0.1037147809304859</v>
      </c>
      <c r="E1058" s="6" t="s">
        <v>2770</v>
      </c>
      <c r="F1058" s="6" t="s">
        <v>2789</v>
      </c>
      <c r="I1058" t="str">
        <f t="shared" si="16"/>
        <v>San Jacinto Unified School District</v>
      </c>
    </row>
    <row r="1059" spans="1:9">
      <c r="A1059" s="6" t="s">
        <v>1397</v>
      </c>
      <c r="B1059" s="4">
        <v>201885700.56</v>
      </c>
      <c r="C1059" s="4">
        <v>219311709.50999999</v>
      </c>
      <c r="D1059" s="5">
        <v>8.6316212102506062E-2</v>
      </c>
      <c r="E1059" s="6" t="s">
        <v>2770</v>
      </c>
      <c r="F1059" s="6" t="s">
        <v>2790</v>
      </c>
      <c r="I1059" t="str">
        <f t="shared" si="16"/>
        <v>Coachella Valley Unified School District</v>
      </c>
    </row>
    <row r="1060" spans="1:9">
      <c r="A1060" s="6" t="s">
        <v>1032</v>
      </c>
      <c r="B1060" s="4">
        <v>209741891</v>
      </c>
      <c r="C1060" s="4">
        <v>222022836.40000001</v>
      </c>
      <c r="D1060" s="5">
        <v>5.8552658896357551E-2</v>
      </c>
      <c r="E1060" s="6" t="s">
        <v>2770</v>
      </c>
      <c r="F1060" s="6" t="s">
        <v>2791</v>
      </c>
      <c r="I1060" t="str">
        <f t="shared" si="16"/>
        <v>Lake Elsinore Unified School District</v>
      </c>
    </row>
    <row r="1061" spans="1:9">
      <c r="A1061" s="6" t="s">
        <v>348</v>
      </c>
      <c r="B1061" s="4">
        <v>245170521.72999999</v>
      </c>
      <c r="C1061" s="4">
        <v>258133005.68000001</v>
      </c>
      <c r="D1061" s="5">
        <v>5.2871298957691451E-2</v>
      </c>
      <c r="E1061" s="6" t="s">
        <v>2770</v>
      </c>
      <c r="F1061" s="6" t="s">
        <v>2792</v>
      </c>
      <c r="I1061" t="str">
        <f t="shared" si="16"/>
        <v>Temecula Valley Unified School District</v>
      </c>
    </row>
    <row r="1062" spans="1:9">
      <c r="A1062" s="6" t="s">
        <v>814</v>
      </c>
      <c r="B1062" s="4">
        <v>208628611.72</v>
      </c>
      <c r="C1062" s="4">
        <v>218853698.30000001</v>
      </c>
      <c r="D1062" s="5">
        <v>4.9010950586792376E-2</v>
      </c>
      <c r="E1062" s="6" t="s">
        <v>2770</v>
      </c>
      <c r="F1062" s="6" t="s">
        <v>2793</v>
      </c>
      <c r="I1062" t="str">
        <f t="shared" si="16"/>
        <v>Murrieta Valley Unified School District</v>
      </c>
    </row>
    <row r="1063" spans="1:9">
      <c r="A1063" s="6" t="s">
        <v>295</v>
      </c>
      <c r="B1063" s="4">
        <v>252503832.88999999</v>
      </c>
      <c r="C1063" s="4">
        <v>278738021.89999998</v>
      </c>
      <c r="D1063" s="5">
        <v>0.10389620113778064</v>
      </c>
      <c r="E1063" s="6" t="s">
        <v>2770</v>
      </c>
      <c r="F1063" s="6" t="s">
        <v>2794</v>
      </c>
      <c r="I1063" t="str">
        <f t="shared" si="16"/>
        <v>Val Verde Unified School District</v>
      </c>
    </row>
    <row r="1064" spans="1:9">
      <c r="A1064" s="6" t="s">
        <v>566</v>
      </c>
      <c r="B1064" s="4">
        <v>41791489.57</v>
      </c>
      <c r="C1064" s="4">
        <v>41166124.640000001</v>
      </c>
      <c r="D1064" s="5">
        <v>-1.4963930131098212E-2</v>
      </c>
      <c r="E1064" s="6" t="s">
        <v>2795</v>
      </c>
      <c r="F1064" s="6" t="s">
        <v>2796</v>
      </c>
      <c r="I1064" t="str">
        <f t="shared" si="16"/>
        <v>Sacramento County Office of Education</v>
      </c>
    </row>
    <row r="1065" spans="1:9">
      <c r="A1065" s="6" t="s">
        <v>5179</v>
      </c>
      <c r="B1065" s="4">
        <v>4328349.1399999997</v>
      </c>
      <c r="C1065" s="4">
        <v>4474761.58</v>
      </c>
      <c r="D1065" s="5">
        <v>3.3826393219286467E-2</v>
      </c>
      <c r="E1065" s="6" t="s">
        <v>2795</v>
      </c>
      <c r="F1065" s="6" t="s">
        <v>2797</v>
      </c>
      <c r="I1065" t="str">
        <f t="shared" si="16"/>
        <v>Arcohe Union Elementary School District</v>
      </c>
    </row>
    <row r="1066" spans="1:9">
      <c r="A1066" s="6" t="s">
        <v>1279</v>
      </c>
      <c r="B1066" s="4">
        <v>598137633.51999998</v>
      </c>
      <c r="C1066" s="4">
        <v>625662672.79999995</v>
      </c>
      <c r="D1066" s="5">
        <v>4.6017902465051323E-2</v>
      </c>
      <c r="E1066" s="6" t="s">
        <v>2795</v>
      </c>
      <c r="F1066" s="6" t="s">
        <v>2798</v>
      </c>
      <c r="I1066" t="str">
        <f t="shared" si="16"/>
        <v>Elk Grove Unified School District</v>
      </c>
    </row>
    <row r="1067" spans="1:9">
      <c r="A1067" s="6" t="s">
        <v>5180</v>
      </c>
      <c r="B1067" s="4">
        <v>2915134.47</v>
      </c>
      <c r="C1067" s="4">
        <v>2591390.08</v>
      </c>
      <c r="D1067" s="5">
        <v>-0.11105641723621762</v>
      </c>
      <c r="E1067" s="6" t="s">
        <v>2795</v>
      </c>
      <c r="F1067" s="6" t="s">
        <v>2799</v>
      </c>
      <c r="I1067" t="str">
        <f t="shared" si="16"/>
        <v>Elverta Joint Elementary School District</v>
      </c>
    </row>
    <row r="1068" spans="1:9">
      <c r="A1068" s="6" t="s">
        <v>5181</v>
      </c>
      <c r="B1068" s="4">
        <v>186516264.47999999</v>
      </c>
      <c r="C1068" s="4">
        <v>196315470.24000001</v>
      </c>
      <c r="D1068" s="5">
        <v>5.2538076437032559E-2</v>
      </c>
      <c r="E1068" s="6" t="s">
        <v>2795</v>
      </c>
      <c r="F1068" s="6" t="s">
        <v>2800</v>
      </c>
      <c r="I1068" t="str">
        <f t="shared" si="16"/>
        <v>Folsom-Cordova Unified School District</v>
      </c>
    </row>
    <row r="1069" spans="1:9">
      <c r="A1069" s="6" t="s">
        <v>1197</v>
      </c>
      <c r="B1069" s="4">
        <v>33543031.23</v>
      </c>
      <c r="C1069" s="4">
        <v>34976513.969999999</v>
      </c>
      <c r="D1069" s="5">
        <v>4.2735635016728279E-2</v>
      </c>
      <c r="E1069" s="6" t="s">
        <v>2795</v>
      </c>
      <c r="F1069" s="6" t="s">
        <v>2801</v>
      </c>
      <c r="I1069" t="str">
        <f t="shared" si="16"/>
        <v>Galt Joint Union Elementary School District</v>
      </c>
    </row>
    <row r="1070" spans="1:9">
      <c r="A1070" s="6" t="s">
        <v>1195</v>
      </c>
      <c r="B1070" s="4">
        <v>22935041.350000001</v>
      </c>
      <c r="C1070" s="4">
        <v>23823653.75</v>
      </c>
      <c r="D1070" s="5">
        <v>3.8744748110079094E-2</v>
      </c>
      <c r="E1070" s="6" t="s">
        <v>2795</v>
      </c>
      <c r="F1070" s="6" t="s">
        <v>2802</v>
      </c>
      <c r="I1070" t="str">
        <f t="shared" si="16"/>
        <v>Galt Joint Union High School District</v>
      </c>
    </row>
    <row r="1071" spans="1:9">
      <c r="A1071" s="6" t="s">
        <v>5182</v>
      </c>
      <c r="B1071" s="4">
        <v>18818359.550000001</v>
      </c>
      <c r="C1071" s="4">
        <v>21335150.449999999</v>
      </c>
      <c r="D1071" s="5">
        <v>0.13374124845010724</v>
      </c>
      <c r="E1071" s="6" t="s">
        <v>2795</v>
      </c>
      <c r="F1071" s="6" t="s">
        <v>2803</v>
      </c>
      <c r="I1071" t="str">
        <f t="shared" si="16"/>
        <v>River Delta Joint Unified School District</v>
      </c>
    </row>
    <row r="1072" spans="1:9">
      <c r="A1072" s="6" t="s">
        <v>5183</v>
      </c>
      <c r="B1072" s="4">
        <v>26731311.129999999</v>
      </c>
      <c r="C1072" s="4">
        <v>28346798.530000001</v>
      </c>
      <c r="D1072" s="5">
        <v>6.0434274702933444E-2</v>
      </c>
      <c r="E1072" s="6" t="s">
        <v>2795</v>
      </c>
      <c r="F1072" s="6" t="s">
        <v>2804</v>
      </c>
      <c r="I1072" t="str">
        <f t="shared" si="16"/>
        <v>Robla Elementary School District</v>
      </c>
    </row>
    <row r="1073" spans="1:9">
      <c r="A1073" s="6" t="s">
        <v>568</v>
      </c>
      <c r="B1073" s="4">
        <v>438768673.20999998</v>
      </c>
      <c r="C1073" s="4">
        <v>416622640.68000001</v>
      </c>
      <c r="D1073" s="5">
        <v>-5.0473139679688604E-2</v>
      </c>
      <c r="E1073" s="6" t="s">
        <v>2795</v>
      </c>
      <c r="F1073" s="6" t="s">
        <v>2805</v>
      </c>
      <c r="I1073" t="str">
        <f t="shared" si="16"/>
        <v>Sacramento City Unified School District</v>
      </c>
    </row>
    <row r="1074" spans="1:9">
      <c r="A1074" s="6" t="s">
        <v>529</v>
      </c>
      <c r="B1074" s="4">
        <v>437964587</v>
      </c>
      <c r="C1074" s="4">
        <v>477986555.85000002</v>
      </c>
      <c r="D1074" s="5">
        <v>9.138174646526849E-2</v>
      </c>
      <c r="E1074" s="6" t="s">
        <v>2795</v>
      </c>
      <c r="F1074" s="6" t="s">
        <v>2806</v>
      </c>
      <c r="I1074" t="str">
        <f t="shared" si="16"/>
        <v>San Juan Unified School District</v>
      </c>
    </row>
    <row r="1075" spans="1:9">
      <c r="A1075" s="6" t="s">
        <v>1438</v>
      </c>
      <c r="B1075" s="4">
        <v>42587871.619999997</v>
      </c>
      <c r="C1075" s="4">
        <v>46618374.189999998</v>
      </c>
      <c r="D1075" s="5">
        <v>9.4639680657513936E-2</v>
      </c>
      <c r="E1075" s="6" t="s">
        <v>2795</v>
      </c>
      <c r="F1075" s="6" t="s">
        <v>2807</v>
      </c>
      <c r="I1075" t="str">
        <f t="shared" si="16"/>
        <v>Center Joint Unified School District</v>
      </c>
    </row>
    <row r="1076" spans="1:9">
      <c r="A1076" s="6" t="s">
        <v>806</v>
      </c>
      <c r="B1076" s="4">
        <v>131519114.19</v>
      </c>
      <c r="C1076" s="4">
        <v>142998614.69999999</v>
      </c>
      <c r="D1076" s="5">
        <v>8.7283894669607121E-2</v>
      </c>
      <c r="E1076" s="6" t="s">
        <v>2795</v>
      </c>
      <c r="F1076" s="6" t="s">
        <v>2808</v>
      </c>
      <c r="I1076" t="str">
        <f t="shared" si="16"/>
        <v>Natomas Unified School District</v>
      </c>
    </row>
    <row r="1077" spans="1:9">
      <c r="A1077" s="6" t="s">
        <v>309</v>
      </c>
      <c r="B1077" s="4">
        <v>369181285.26999998</v>
      </c>
      <c r="C1077" s="4">
        <v>412423275.60000002</v>
      </c>
      <c r="D1077" s="5">
        <v>0.11712942138541801</v>
      </c>
      <c r="E1077" s="6" t="s">
        <v>2795</v>
      </c>
      <c r="F1077" s="6" t="s">
        <v>2809</v>
      </c>
      <c r="I1077" t="str">
        <f t="shared" si="16"/>
        <v>Twin Rivers Unified School District</v>
      </c>
    </row>
    <row r="1078" spans="1:9">
      <c r="A1078" s="6" t="s">
        <v>556</v>
      </c>
      <c r="B1078" s="4">
        <v>4067032.65</v>
      </c>
      <c r="C1078" s="4">
        <v>4299769.7</v>
      </c>
      <c r="D1078" s="5">
        <v>5.722527209118921E-2</v>
      </c>
      <c r="E1078" s="6" t="s">
        <v>2810</v>
      </c>
      <c r="F1078" s="6" t="s">
        <v>2811</v>
      </c>
      <c r="I1078" t="str">
        <f t="shared" si="16"/>
        <v>San Benito County Office of Education</v>
      </c>
    </row>
    <row r="1079" spans="1:9">
      <c r="A1079" s="6" t="s">
        <v>5184</v>
      </c>
      <c r="B1079" s="4">
        <v>380759.42</v>
      </c>
      <c r="C1079" s="4">
        <v>403614.13</v>
      </c>
      <c r="D1079" s="5">
        <v>6.0024017265285314E-2</v>
      </c>
      <c r="E1079" s="6" t="s">
        <v>2810</v>
      </c>
      <c r="F1079" s="6" t="s">
        <v>2812</v>
      </c>
      <c r="I1079" t="str">
        <f t="shared" si="16"/>
        <v>Bitterwater-Tully Elementary School District</v>
      </c>
    </row>
    <row r="1080" spans="1:9">
      <c r="A1080" s="6" t="s">
        <v>5185</v>
      </c>
      <c r="B1080" s="4">
        <v>363261.34</v>
      </c>
      <c r="C1080" s="4">
        <v>385353.47</v>
      </c>
      <c r="D1080" s="5">
        <v>6.0816078033516983E-2</v>
      </c>
      <c r="E1080" s="6" t="s">
        <v>2810</v>
      </c>
      <c r="F1080" s="6" t="s">
        <v>2813</v>
      </c>
      <c r="I1080" t="str">
        <f t="shared" si="16"/>
        <v>Cienega Union Elementary School District</v>
      </c>
    </row>
    <row r="1081" spans="1:9">
      <c r="A1081" s="6" t="s">
        <v>5186</v>
      </c>
      <c r="B1081" s="4">
        <v>52861601.640000001</v>
      </c>
      <c r="C1081" s="4">
        <v>58024169.950000003</v>
      </c>
      <c r="D1081" s="5">
        <v>9.7661972960227592E-2</v>
      </c>
      <c r="E1081" s="6" t="s">
        <v>2810</v>
      </c>
      <c r="F1081" s="6" t="s">
        <v>2814</v>
      </c>
      <c r="I1081" t="str">
        <f t="shared" si="16"/>
        <v>Hollister Elementary School District</v>
      </c>
    </row>
    <row r="1082" spans="1:9">
      <c r="A1082" s="6" t="s">
        <v>1087</v>
      </c>
      <c r="B1082" s="4">
        <v>229575.78</v>
      </c>
      <c r="C1082" s="4">
        <v>237492.15</v>
      </c>
      <c r="D1082" s="5">
        <v>3.448260090851045E-2</v>
      </c>
      <c r="E1082" s="6" t="s">
        <v>2810</v>
      </c>
      <c r="F1082" s="6" t="s">
        <v>2815</v>
      </c>
      <c r="I1082" t="str">
        <f t="shared" si="16"/>
        <v>Jefferson Elementary School District</v>
      </c>
    </row>
    <row r="1083" spans="1:9">
      <c r="A1083" s="6" t="s">
        <v>4965</v>
      </c>
      <c r="B1083" s="4">
        <v>6651478</v>
      </c>
      <c r="C1083" s="4">
        <v>7046475.3700000001</v>
      </c>
      <c r="D1083" s="5">
        <v>5.9384902122505724E-2</v>
      </c>
      <c r="E1083" s="6" t="s">
        <v>2810</v>
      </c>
      <c r="F1083" s="6" t="s">
        <v>2816</v>
      </c>
      <c r="I1083" t="str">
        <f t="shared" si="16"/>
        <v>North County Joint Union Elementary School District</v>
      </c>
    </row>
    <row r="1084" spans="1:9">
      <c r="A1084" s="6" t="s">
        <v>5187</v>
      </c>
      <c r="B1084" s="4">
        <v>174617.86</v>
      </c>
      <c r="C1084" s="4">
        <v>195661.55</v>
      </c>
      <c r="D1084" s="5">
        <v>0.12051281581391504</v>
      </c>
      <c r="E1084" s="6" t="s">
        <v>2810</v>
      </c>
      <c r="F1084" s="6" t="s">
        <v>2817</v>
      </c>
      <c r="I1084" t="str">
        <f t="shared" si="16"/>
        <v>Panoche Elementary School District</v>
      </c>
    </row>
    <row r="1085" spans="1:9">
      <c r="A1085" s="6" t="s">
        <v>554</v>
      </c>
      <c r="B1085" s="4">
        <v>33309914.239999998</v>
      </c>
      <c r="C1085" s="4">
        <v>37147463.969999999</v>
      </c>
      <c r="D1085" s="5">
        <v>0.11520743350914135</v>
      </c>
      <c r="E1085" s="6" t="s">
        <v>2810</v>
      </c>
      <c r="F1085" s="6" t="s">
        <v>2818</v>
      </c>
      <c r="I1085" t="str">
        <f t="shared" si="16"/>
        <v>San Benito High School District</v>
      </c>
    </row>
    <row r="1086" spans="1:9">
      <c r="A1086" s="6" t="s">
        <v>5188</v>
      </c>
      <c r="B1086" s="4">
        <v>1721284.55</v>
      </c>
      <c r="C1086" s="4">
        <v>1929211.83</v>
      </c>
      <c r="D1086" s="5">
        <v>0.12079773794518751</v>
      </c>
      <c r="E1086" s="6" t="s">
        <v>2810</v>
      </c>
      <c r="F1086" s="6" t="s">
        <v>2819</v>
      </c>
      <c r="I1086" t="str">
        <f t="shared" si="16"/>
        <v>Southside Elementary School District</v>
      </c>
    </row>
    <row r="1087" spans="1:9">
      <c r="A1087" s="6" t="s">
        <v>5189</v>
      </c>
      <c r="B1087" s="4">
        <v>779033.67</v>
      </c>
      <c r="C1087" s="4">
        <v>951371.54</v>
      </c>
      <c r="D1087" s="5">
        <v>0.22122005330013528</v>
      </c>
      <c r="E1087" s="6" t="s">
        <v>2810</v>
      </c>
      <c r="F1087" s="6" t="s">
        <v>2820</v>
      </c>
      <c r="I1087" t="str">
        <f t="shared" si="16"/>
        <v>Tres Pinos Union Elementary School District</v>
      </c>
    </row>
    <row r="1088" spans="1:9">
      <c r="A1088" s="6" t="s">
        <v>5190</v>
      </c>
      <c r="B1088" s="4">
        <v>394711.84</v>
      </c>
      <c r="C1088" s="4">
        <v>417393.22</v>
      </c>
      <c r="D1088" s="5">
        <v>5.7463135638393684E-2</v>
      </c>
      <c r="E1088" s="6" t="s">
        <v>2810</v>
      </c>
      <c r="F1088" s="6" t="s">
        <v>2821</v>
      </c>
      <c r="I1088" t="str">
        <f t="shared" si="16"/>
        <v>Willow Grove Union Elementary School District</v>
      </c>
    </row>
    <row r="1089" spans="1:9">
      <c r="A1089" s="6" t="s">
        <v>5191</v>
      </c>
      <c r="B1089" s="4">
        <v>12351234.710000001</v>
      </c>
      <c r="C1089" s="4">
        <v>13959320.109999999</v>
      </c>
      <c r="D1089" s="5">
        <v>0.13019632755404081</v>
      </c>
      <c r="E1089" s="6" t="s">
        <v>2810</v>
      </c>
      <c r="F1089" s="6" t="s">
        <v>2822</v>
      </c>
      <c r="I1089" t="str">
        <f t="shared" si="16"/>
        <v>Aromas - San Juan Unified School District</v>
      </c>
    </row>
    <row r="1090" spans="1:9">
      <c r="A1090" s="6" t="s">
        <v>5768</v>
      </c>
      <c r="B1090" s="4">
        <v>64395542.600000001</v>
      </c>
      <c r="C1090" s="4">
        <v>60210833.25</v>
      </c>
      <c r="D1090" s="5">
        <v>-6.4984456703684981E-2</v>
      </c>
      <c r="E1090" s="6" t="s">
        <v>2823</v>
      </c>
      <c r="F1090" s="6" t="s">
        <v>2824</v>
      </c>
      <c r="I1090" t="str">
        <f t="shared" si="16"/>
        <v>San Bernardino County Office of Education</v>
      </c>
    </row>
    <row r="1091" spans="1:9">
      <c r="A1091" s="6" t="s">
        <v>1630</v>
      </c>
      <c r="B1091" s="4">
        <v>82583638.989999995</v>
      </c>
      <c r="C1091" s="4">
        <v>89342443.930000007</v>
      </c>
      <c r="D1091" s="5">
        <v>8.1841936522298708E-2</v>
      </c>
      <c r="E1091" s="6" t="s">
        <v>2823</v>
      </c>
      <c r="F1091" s="6" t="s">
        <v>2825</v>
      </c>
      <c r="I1091" t="str">
        <f t="shared" si="16"/>
        <v>Adelanto Elementary School District</v>
      </c>
    </row>
    <row r="1092" spans="1:9">
      <c r="A1092" s="6" t="s">
        <v>5192</v>
      </c>
      <c r="B1092" s="4">
        <v>52322876.210000001</v>
      </c>
      <c r="C1092" s="4">
        <v>54781953</v>
      </c>
      <c r="D1092" s="5">
        <v>4.6998119524821115E-2</v>
      </c>
      <c r="E1092" s="6" t="s">
        <v>2823</v>
      </c>
      <c r="F1092" s="6" t="s">
        <v>2826</v>
      </c>
      <c r="I1092" t="str">
        <f t="shared" si="16"/>
        <v>Alta Loma Elementary School District</v>
      </c>
    </row>
    <row r="1093" spans="1:9">
      <c r="A1093" s="6" t="s">
        <v>1557</v>
      </c>
      <c r="B1093" s="4">
        <v>67142827.299999997</v>
      </c>
      <c r="C1093" s="4">
        <v>71678289.989999995</v>
      </c>
      <c r="D1093" s="5">
        <v>6.7549474342734409E-2</v>
      </c>
      <c r="E1093" s="6" t="s">
        <v>2823</v>
      </c>
      <c r="F1093" s="6" t="s">
        <v>2827</v>
      </c>
      <c r="I1093" t="str">
        <f t="shared" si="16"/>
        <v>Barstow Unified School District</v>
      </c>
    </row>
    <row r="1094" spans="1:9">
      <c r="A1094" s="6" t="s">
        <v>1551</v>
      </c>
      <c r="B1094" s="4">
        <v>24257343.41</v>
      </c>
      <c r="C1094" s="4">
        <v>25719577.190000001</v>
      </c>
      <c r="D1094" s="5">
        <v>6.0280046140468981E-2</v>
      </c>
      <c r="E1094" s="6" t="s">
        <v>2823</v>
      </c>
      <c r="F1094" s="6" t="s">
        <v>2828</v>
      </c>
      <c r="I1094" t="str">
        <f t="shared" si="16"/>
        <v>Bear Valley Unified School District</v>
      </c>
    </row>
    <row r="1095" spans="1:9">
      <c r="A1095" s="6" t="s">
        <v>5193</v>
      </c>
      <c r="B1095" s="4">
        <v>41674275.159999996</v>
      </c>
      <c r="C1095" s="4">
        <v>45068589.259999998</v>
      </c>
      <c r="D1095" s="5">
        <v>8.1448665560905742E-2</v>
      </c>
      <c r="E1095" s="6" t="s">
        <v>2823</v>
      </c>
      <c r="F1095" s="6" t="s">
        <v>2829</v>
      </c>
      <c r="I1095" t="str">
        <f t="shared" si="16"/>
        <v>Central Elementary School District</v>
      </c>
    </row>
    <row r="1096" spans="1:9">
      <c r="A1096" s="6" t="s">
        <v>1421</v>
      </c>
      <c r="B1096" s="4">
        <v>255811917.91</v>
      </c>
      <c r="C1096" s="4">
        <v>272232372.17000002</v>
      </c>
      <c r="D1096" s="5">
        <v>6.4189559243979719E-2</v>
      </c>
      <c r="E1096" s="6" t="s">
        <v>2823</v>
      </c>
      <c r="F1096" s="6" t="s">
        <v>2830</v>
      </c>
      <c r="I1096" t="str">
        <f t="shared" si="16"/>
        <v>Chaffey Joint Union High School District</v>
      </c>
    </row>
    <row r="1097" spans="1:9">
      <c r="A1097" s="6" t="s">
        <v>1411</v>
      </c>
      <c r="B1097" s="4">
        <v>253668543.00999999</v>
      </c>
      <c r="C1097" s="4">
        <v>264992494.94999999</v>
      </c>
      <c r="D1097" s="5">
        <v>4.4640741834329811E-2</v>
      </c>
      <c r="E1097" s="6" t="s">
        <v>2823</v>
      </c>
      <c r="F1097" s="6" t="s">
        <v>2831</v>
      </c>
      <c r="I1097" t="str">
        <f t="shared" si="16"/>
        <v>Chino Valley Unified School District</v>
      </c>
    </row>
    <row r="1098" spans="1:9">
      <c r="A1098" s="6" t="s">
        <v>1391</v>
      </c>
      <c r="B1098" s="4">
        <v>231083457.24000001</v>
      </c>
      <c r="C1098" s="4">
        <v>248880174.74000001</v>
      </c>
      <c r="D1098" s="5">
        <v>7.7014242873805469E-2</v>
      </c>
      <c r="E1098" s="6" t="s">
        <v>2823</v>
      </c>
      <c r="F1098" s="6" t="s">
        <v>2832</v>
      </c>
      <c r="I1098" t="str">
        <f t="shared" si="16"/>
        <v>Colton Joint Unified School District</v>
      </c>
    </row>
    <row r="1099" spans="1:9">
      <c r="A1099" s="6" t="s">
        <v>5194</v>
      </c>
      <c r="B1099" s="4">
        <v>36361600.520000003</v>
      </c>
      <c r="C1099" s="4">
        <v>39187974.549999997</v>
      </c>
      <c r="D1099" s="5">
        <v>7.7729637573170099E-2</v>
      </c>
      <c r="E1099" s="6" t="s">
        <v>2823</v>
      </c>
      <c r="F1099" s="6" t="s">
        <v>2833</v>
      </c>
      <c r="I1099" t="str">
        <f t="shared" si="16"/>
        <v>Cucamonga Elementary School District</v>
      </c>
    </row>
    <row r="1100" spans="1:9">
      <c r="A1100" s="6" t="s">
        <v>5195</v>
      </c>
      <c r="B1100" s="4">
        <v>120721464.92</v>
      </c>
      <c r="C1100" s="4">
        <v>127324268.19</v>
      </c>
      <c r="D1100" s="5">
        <v>5.4694525736376357E-2</v>
      </c>
      <c r="E1100" s="6" t="s">
        <v>2823</v>
      </c>
      <c r="F1100" s="6" t="s">
        <v>2834</v>
      </c>
      <c r="I1100" t="str">
        <f t="shared" si="16"/>
        <v>Etiwanda Elementary School District</v>
      </c>
    </row>
    <row r="1101" spans="1:9">
      <c r="A1101" s="6" t="s">
        <v>1229</v>
      </c>
      <c r="B1101" s="4">
        <v>400438314.77999997</v>
      </c>
      <c r="C1101" s="4">
        <v>428196751.50999999</v>
      </c>
      <c r="D1101" s="5">
        <v>6.9320131729278825E-2</v>
      </c>
      <c r="E1101" s="6" t="s">
        <v>2823</v>
      </c>
      <c r="F1101" s="6" t="s">
        <v>2835</v>
      </c>
      <c r="I1101" t="str">
        <f t="shared" si="16"/>
        <v>Fontana Unified School District</v>
      </c>
    </row>
    <row r="1102" spans="1:9">
      <c r="A1102" s="6" t="s">
        <v>5196</v>
      </c>
      <c r="B1102" s="4">
        <v>31025760</v>
      </c>
      <c r="C1102" s="4">
        <v>34064249.710000001</v>
      </c>
      <c r="D1102" s="5">
        <v>9.7934416755625031E-2</v>
      </c>
      <c r="E1102" s="6" t="s">
        <v>2823</v>
      </c>
      <c r="F1102" s="6" t="s">
        <v>2836</v>
      </c>
      <c r="I1102" t="str">
        <f t="shared" si="16"/>
        <v>Helendale Elementary School District</v>
      </c>
    </row>
    <row r="1103" spans="1:9">
      <c r="A1103" s="6" t="s">
        <v>834</v>
      </c>
      <c r="B1103" s="4">
        <v>86289599.010000005</v>
      </c>
      <c r="C1103" s="4">
        <v>92570939.170000002</v>
      </c>
      <c r="D1103" s="5">
        <v>7.2793711317073781E-2</v>
      </c>
      <c r="E1103" s="6" t="s">
        <v>2823</v>
      </c>
      <c r="F1103" s="6" t="s">
        <v>2837</v>
      </c>
      <c r="I1103" t="str">
        <f t="shared" si="16"/>
        <v>Morongo Unified School District</v>
      </c>
    </row>
    <row r="1104" spans="1:9">
      <c r="A1104" s="6" t="s">
        <v>5092</v>
      </c>
      <c r="B1104" s="4">
        <v>23294937.350000001</v>
      </c>
      <c r="C1104" s="4">
        <v>26819955</v>
      </c>
      <c r="D1104" s="5">
        <v>0.15132119039590369</v>
      </c>
      <c r="E1104" s="6" t="s">
        <v>2823</v>
      </c>
      <c r="F1104" s="6" t="s">
        <v>2838</v>
      </c>
      <c r="I1104" t="str">
        <f t="shared" si="16"/>
        <v>Mountain View Elementary School District</v>
      </c>
    </row>
    <row r="1105" spans="1:9">
      <c r="A1105" s="6" t="s">
        <v>5197</v>
      </c>
      <c r="B1105" s="4">
        <v>1033808.19</v>
      </c>
      <c r="C1105" s="4">
        <v>1101452.9099999999</v>
      </c>
      <c r="D1105" s="5">
        <v>6.5432563462280144E-2</v>
      </c>
      <c r="E1105" s="6" t="s">
        <v>2823</v>
      </c>
      <c r="F1105" s="6" t="s">
        <v>2839</v>
      </c>
      <c r="I1105" t="str">
        <f t="shared" si="16"/>
        <v>Mt. Baldy Joint Elementary School District</v>
      </c>
    </row>
    <row r="1106" spans="1:9">
      <c r="A1106" s="6" t="s">
        <v>804</v>
      </c>
      <c r="B1106" s="4">
        <v>11949402.689999999</v>
      </c>
      <c r="C1106" s="4">
        <v>13023987.27</v>
      </c>
      <c r="D1106" s="5">
        <v>8.9927890780622785E-2</v>
      </c>
      <c r="E1106" s="6" t="s">
        <v>2823</v>
      </c>
      <c r="F1106" s="6" t="s">
        <v>2840</v>
      </c>
      <c r="I1106" t="str">
        <f t="shared" si="16"/>
        <v>Needles Unified School District</v>
      </c>
    </row>
    <row r="1107" spans="1:9">
      <c r="A1107" s="6" t="s">
        <v>5198</v>
      </c>
      <c r="B1107" s="4">
        <v>215692630.81</v>
      </c>
      <c r="C1107" s="4">
        <v>234418907.44</v>
      </c>
      <c r="D1107" s="5">
        <v>8.681926943760844E-2</v>
      </c>
      <c r="E1107" s="6" t="s">
        <v>2823</v>
      </c>
      <c r="F1107" s="6" t="s">
        <v>2841</v>
      </c>
      <c r="I1107" t="str">
        <f t="shared" si="16"/>
        <v>Ontario-Montclair Elementary School District</v>
      </c>
    </row>
    <row r="1108" spans="1:9">
      <c r="A1108" s="6" t="s">
        <v>5199</v>
      </c>
      <c r="B1108" s="4">
        <v>1053535.8400000001</v>
      </c>
      <c r="C1108" s="4">
        <v>1160278.71</v>
      </c>
      <c r="D1108" s="5">
        <v>0.10131868888295235</v>
      </c>
      <c r="E1108" s="6" t="s">
        <v>2823</v>
      </c>
      <c r="F1108" s="6" t="s">
        <v>2842</v>
      </c>
      <c r="I1108" t="str">
        <f t="shared" si="16"/>
        <v>Oro Grande Elementary School District</v>
      </c>
    </row>
    <row r="1109" spans="1:9">
      <c r="A1109" s="6" t="s">
        <v>626</v>
      </c>
      <c r="B1109" s="4">
        <v>203914178.69999999</v>
      </c>
      <c r="C1109" s="4">
        <v>221392188.19</v>
      </c>
      <c r="D1109" s="5">
        <v>8.5712575758225149E-2</v>
      </c>
      <c r="E1109" s="6" t="s">
        <v>2823</v>
      </c>
      <c r="F1109" s="6" t="s">
        <v>2843</v>
      </c>
      <c r="I1109" t="str">
        <f t="shared" si="16"/>
        <v>Redlands Unified School District</v>
      </c>
    </row>
    <row r="1110" spans="1:9">
      <c r="A1110" s="6" t="s">
        <v>616</v>
      </c>
      <c r="B1110" s="4">
        <v>280954451.47000003</v>
      </c>
      <c r="C1110" s="4">
        <v>304448343.38</v>
      </c>
      <c r="D1110" s="5">
        <v>8.3621710875467714E-2</v>
      </c>
      <c r="E1110" s="6" t="s">
        <v>2823</v>
      </c>
      <c r="F1110" s="6" t="s">
        <v>2844</v>
      </c>
      <c r="I1110" t="str">
        <f t="shared" si="16"/>
        <v>Rialto Unified School District</v>
      </c>
    </row>
    <row r="1111" spans="1:9">
      <c r="A1111" s="6" t="s">
        <v>5200</v>
      </c>
      <c r="B1111" s="4">
        <v>29954309.57</v>
      </c>
      <c r="C1111" s="4">
        <v>31897982.920000002</v>
      </c>
      <c r="D1111" s="5">
        <v>6.4887936924663409E-2</v>
      </c>
      <c r="E1111" s="6" t="s">
        <v>2823</v>
      </c>
      <c r="F1111" s="6" t="s">
        <v>2845</v>
      </c>
      <c r="I1111" t="str">
        <f t="shared" si="16"/>
        <v>Rim of The World Unified School District</v>
      </c>
    </row>
    <row r="1112" spans="1:9">
      <c r="A1112" s="6" t="s">
        <v>552</v>
      </c>
      <c r="B1112" s="4">
        <v>553463973.10000002</v>
      </c>
      <c r="C1112" s="4">
        <v>601531739.33000004</v>
      </c>
      <c r="D1112" s="5">
        <v>8.6848952355052605E-2</v>
      </c>
      <c r="E1112" s="6" t="s">
        <v>2823</v>
      </c>
      <c r="F1112" s="6" t="s">
        <v>2846</v>
      </c>
      <c r="I1112" t="str">
        <f t="shared" si="16"/>
        <v>San Bernardino City Unified School District</v>
      </c>
    </row>
    <row r="1113" spans="1:9">
      <c r="A1113" s="6" t="s">
        <v>328</v>
      </c>
      <c r="B1113" s="4">
        <v>3153696.14</v>
      </c>
      <c r="C1113" s="4">
        <v>4923088.63</v>
      </c>
      <c r="D1113" s="5">
        <v>0.56105357379167153</v>
      </c>
      <c r="E1113" s="6" t="s">
        <v>2823</v>
      </c>
      <c r="F1113" s="6" t="s">
        <v>2847</v>
      </c>
      <c r="I1113" t="str">
        <f t="shared" si="16"/>
        <v>Trona Joint Unified School District</v>
      </c>
    </row>
    <row r="1114" spans="1:9">
      <c r="A1114" s="6" t="s">
        <v>280</v>
      </c>
      <c r="B1114" s="4">
        <v>134910943.43000001</v>
      </c>
      <c r="C1114" s="4">
        <v>147184702.66</v>
      </c>
      <c r="D1114" s="5">
        <v>9.0976750424759736E-2</v>
      </c>
      <c r="E1114" s="6" t="s">
        <v>2823</v>
      </c>
      <c r="F1114" s="6" t="s">
        <v>2848</v>
      </c>
      <c r="I1114" t="str">
        <f t="shared" si="16"/>
        <v>Victor Elementary School District</v>
      </c>
    </row>
    <row r="1115" spans="1:9">
      <c r="A1115" s="6" t="s">
        <v>278</v>
      </c>
      <c r="B1115" s="4">
        <v>128076278.66</v>
      </c>
      <c r="C1115" s="4">
        <v>144061539.78999999</v>
      </c>
      <c r="D1115" s="5">
        <v>0.12481047464250236</v>
      </c>
      <c r="E1115" s="6" t="s">
        <v>2823</v>
      </c>
      <c r="F1115" s="6" t="s">
        <v>2849</v>
      </c>
      <c r="I1115" t="str">
        <f t="shared" si="16"/>
        <v>Victor Valley Union High School District</v>
      </c>
    </row>
    <row r="1116" spans="1:9">
      <c r="A1116" s="6" t="s">
        <v>191</v>
      </c>
      <c r="B1116" s="4">
        <v>81602560.859999999</v>
      </c>
      <c r="C1116" s="4">
        <v>86167422.359999999</v>
      </c>
      <c r="D1116" s="5">
        <v>5.5940174571624347E-2</v>
      </c>
      <c r="E1116" s="6" t="s">
        <v>2823</v>
      </c>
      <c r="F1116" s="6" t="s">
        <v>2850</v>
      </c>
      <c r="I1116" t="str">
        <f t="shared" si="16"/>
        <v>Yucaipa-Calimesa Joint Unified School District</v>
      </c>
    </row>
    <row r="1117" spans="1:9">
      <c r="A1117" s="6" t="s">
        <v>5201</v>
      </c>
      <c r="B1117" s="4">
        <v>2329719.77</v>
      </c>
      <c r="C1117" s="4">
        <v>2551972.6</v>
      </c>
      <c r="D1117" s="5">
        <v>9.5398954355785062E-2</v>
      </c>
      <c r="E1117" s="6" t="s">
        <v>2823</v>
      </c>
      <c r="F1117" s="6" t="s">
        <v>2851</v>
      </c>
      <c r="I1117" t="str">
        <f t="shared" ref="I1117:I1180" si="17">TRIM(A1117)</f>
        <v>Baker Valley Unified School District</v>
      </c>
    </row>
    <row r="1118" spans="1:9">
      <c r="A1118" s="6" t="s">
        <v>435</v>
      </c>
      <c r="B1118" s="4">
        <v>20312412.420000002</v>
      </c>
      <c r="C1118" s="4">
        <v>21612647.23</v>
      </c>
      <c r="D1118" s="5">
        <v>6.4011835872324147E-2</v>
      </c>
      <c r="E1118" s="6" t="s">
        <v>2823</v>
      </c>
      <c r="F1118" s="6" t="s">
        <v>2852</v>
      </c>
      <c r="I1118" t="str">
        <f t="shared" si="17"/>
        <v>Silver Valley Unified School District</v>
      </c>
    </row>
    <row r="1119" spans="1:9">
      <c r="A1119" s="6" t="s">
        <v>431</v>
      </c>
      <c r="B1119" s="4">
        <v>76167449.680000007</v>
      </c>
      <c r="C1119" s="4">
        <v>84767763.170000002</v>
      </c>
      <c r="D1119" s="5">
        <v>0.11291323952859431</v>
      </c>
      <c r="E1119" s="6" t="s">
        <v>2823</v>
      </c>
      <c r="F1119" s="6" t="s">
        <v>2853</v>
      </c>
      <c r="I1119" t="str">
        <f t="shared" si="17"/>
        <v>Snowline Joint Unified School District</v>
      </c>
    </row>
    <row r="1120" spans="1:9">
      <c r="A1120" s="6" t="s">
        <v>1121</v>
      </c>
      <c r="B1120" s="4">
        <v>227070563.56999999</v>
      </c>
      <c r="C1120" s="4">
        <v>247175234.34</v>
      </c>
      <c r="D1120" s="5">
        <v>8.8539308899906174E-2</v>
      </c>
      <c r="E1120" s="6" t="s">
        <v>2823</v>
      </c>
      <c r="F1120" s="6" t="s">
        <v>2854</v>
      </c>
      <c r="I1120" t="str">
        <f t="shared" si="17"/>
        <v>Hesperia Unified School District</v>
      </c>
    </row>
    <row r="1121" spans="1:9">
      <c r="A1121" s="6" t="s">
        <v>5202</v>
      </c>
      <c r="B1121" s="4">
        <v>35282494.759999998</v>
      </c>
      <c r="C1121" s="4">
        <v>39987454.020000003</v>
      </c>
      <c r="D1121" s="5">
        <v>0.1333510935664915</v>
      </c>
      <c r="E1121" s="6" t="s">
        <v>2823</v>
      </c>
      <c r="F1121" s="6" t="s">
        <v>2855</v>
      </c>
      <c r="I1121" t="str">
        <f t="shared" si="17"/>
        <v>Lucerne Valley Unified School District</v>
      </c>
    </row>
    <row r="1122" spans="1:9">
      <c r="A1122" s="6" t="s">
        <v>301</v>
      </c>
      <c r="B1122" s="4">
        <v>99105803.040000007</v>
      </c>
      <c r="C1122" s="4">
        <v>106886035.52</v>
      </c>
      <c r="D1122" s="5">
        <v>7.8504307935023915E-2</v>
      </c>
      <c r="E1122" s="6" t="s">
        <v>2823</v>
      </c>
      <c r="F1122" s="6" t="s">
        <v>2856</v>
      </c>
      <c r="I1122" t="str">
        <f t="shared" si="17"/>
        <v>Upland Unified School District</v>
      </c>
    </row>
    <row r="1123" spans="1:9">
      <c r="A1123" s="6" t="s">
        <v>1587</v>
      </c>
      <c r="B1123" s="4">
        <v>135765458.63</v>
      </c>
      <c r="C1123" s="4">
        <v>146841530.05000001</v>
      </c>
      <c r="D1123" s="5">
        <v>8.15823960804751E-2</v>
      </c>
      <c r="E1123" s="6" t="s">
        <v>2823</v>
      </c>
      <c r="F1123" s="6" t="s">
        <v>2857</v>
      </c>
      <c r="I1123" t="str">
        <f t="shared" si="17"/>
        <v>Apple Valley Unified School District</v>
      </c>
    </row>
    <row r="1124" spans="1:9">
      <c r="A1124" s="6" t="s">
        <v>544</v>
      </c>
      <c r="B1124" s="4">
        <v>136251186.30000001</v>
      </c>
      <c r="C1124" s="4">
        <v>140167657.69</v>
      </c>
      <c r="D1124" s="5">
        <v>2.874449387454607E-2</v>
      </c>
      <c r="E1124" s="6" t="s">
        <v>2858</v>
      </c>
      <c r="F1124" s="6" t="s">
        <v>2859</v>
      </c>
      <c r="I1124" t="str">
        <f t="shared" si="17"/>
        <v>San Diego County Office of Education</v>
      </c>
    </row>
    <row r="1125" spans="1:9">
      <c r="A1125" s="6" t="s">
        <v>5203</v>
      </c>
      <c r="B1125" s="4">
        <v>14347948.220000001</v>
      </c>
      <c r="C1125" s="4">
        <v>14888129.5</v>
      </c>
      <c r="D1125" s="5">
        <v>3.7648677826075908E-2</v>
      </c>
      <c r="E1125" s="6" t="s">
        <v>2858</v>
      </c>
      <c r="F1125" s="6" t="s">
        <v>2860</v>
      </c>
      <c r="I1125" t="str">
        <f t="shared" si="17"/>
        <v>Alpine Union Elementary School District</v>
      </c>
    </row>
    <row r="1126" spans="1:9">
      <c r="A1126" s="6" t="s">
        <v>1512</v>
      </c>
      <c r="B1126" s="4">
        <v>36435609.390000001</v>
      </c>
      <c r="C1126" s="4">
        <v>37429900.170000002</v>
      </c>
      <c r="D1126" s="5">
        <v>2.7288984502970629E-2</v>
      </c>
      <c r="E1126" s="6" t="s">
        <v>2858</v>
      </c>
      <c r="F1126" s="6" t="s">
        <v>2861</v>
      </c>
      <c r="I1126" t="str">
        <f t="shared" si="17"/>
        <v>Borrego Springs Unified School District</v>
      </c>
    </row>
    <row r="1127" spans="1:9">
      <c r="A1127" s="6" t="s">
        <v>5204</v>
      </c>
      <c r="B1127" s="4">
        <v>158530186.16999999</v>
      </c>
      <c r="C1127" s="4">
        <v>181205671.55000001</v>
      </c>
      <c r="D1127" s="5">
        <v>0.14303575822262612</v>
      </c>
      <c r="E1127" s="6" t="s">
        <v>2858</v>
      </c>
      <c r="F1127" s="6" t="s">
        <v>2862</v>
      </c>
      <c r="I1127" t="str">
        <f t="shared" si="17"/>
        <v>Cajon Valley Union Elementary School District</v>
      </c>
    </row>
    <row r="1128" spans="1:9">
      <c r="A1128" s="6" t="s">
        <v>5205</v>
      </c>
      <c r="B1128" s="4">
        <v>9753542.8300000001</v>
      </c>
      <c r="C1128" s="4">
        <v>10280345.25</v>
      </c>
      <c r="D1128" s="5">
        <v>5.4011391468919187E-2</v>
      </c>
      <c r="E1128" s="6" t="s">
        <v>2858</v>
      </c>
      <c r="F1128" s="6" t="s">
        <v>2863</v>
      </c>
      <c r="I1128" t="str">
        <f t="shared" si="17"/>
        <v>Cardiff Elementary School District</v>
      </c>
    </row>
    <row r="1129" spans="1:9">
      <c r="A1129" s="6" t="s">
        <v>1405</v>
      </c>
      <c r="B1129" s="4">
        <v>272686195.36000001</v>
      </c>
      <c r="C1129" s="4">
        <v>283523009.38</v>
      </c>
      <c r="D1129" s="5">
        <v>3.9740970406269491E-2</v>
      </c>
      <c r="E1129" s="6" t="s">
        <v>2858</v>
      </c>
      <c r="F1129" s="6" t="s">
        <v>2864</v>
      </c>
      <c r="I1129" t="str">
        <f t="shared" si="17"/>
        <v>Chula Vista Elementary School District</v>
      </c>
    </row>
    <row r="1130" spans="1:9">
      <c r="A1130" s="6" t="s">
        <v>1365</v>
      </c>
      <c r="B1130" s="4">
        <v>26779435</v>
      </c>
      <c r="C1130" s="4">
        <v>27943598.309999999</v>
      </c>
      <c r="D1130" s="5">
        <v>4.3472287970227848E-2</v>
      </c>
      <c r="E1130" s="6" t="s">
        <v>2858</v>
      </c>
      <c r="F1130" s="6" t="s">
        <v>2865</v>
      </c>
      <c r="I1130" t="str">
        <f t="shared" si="17"/>
        <v>Coronado Unified School District</v>
      </c>
    </row>
    <row r="1131" spans="1:9">
      <c r="A1131" s="6" t="s">
        <v>5206</v>
      </c>
      <c r="B1131" s="4">
        <v>9549091.3200000003</v>
      </c>
      <c r="C1131" s="4">
        <v>5412954.6600000001</v>
      </c>
      <c r="D1131" s="5">
        <v>-0.43314452877177007</v>
      </c>
      <c r="E1131" s="6" t="s">
        <v>2858</v>
      </c>
      <c r="F1131" s="6" t="s">
        <v>2866</v>
      </c>
      <c r="I1131" t="str">
        <f t="shared" si="17"/>
        <v>Dehesa Elementary School District</v>
      </c>
    </row>
    <row r="1132" spans="1:9">
      <c r="A1132" s="6" t="s">
        <v>5207</v>
      </c>
      <c r="B1132" s="4">
        <v>55452071.469999999</v>
      </c>
      <c r="C1132" s="4">
        <v>56875607.869999997</v>
      </c>
      <c r="D1132" s="5">
        <v>2.5671473801842423E-2</v>
      </c>
      <c r="E1132" s="6" t="s">
        <v>2858</v>
      </c>
      <c r="F1132" s="6" t="s">
        <v>2867</v>
      </c>
      <c r="I1132" t="str">
        <f t="shared" si="17"/>
        <v>Del Mar Union Elementary School District</v>
      </c>
    </row>
    <row r="1133" spans="1:9">
      <c r="A1133" s="6" t="s">
        <v>5208</v>
      </c>
      <c r="B1133" s="4">
        <v>55937306.82</v>
      </c>
      <c r="C1133" s="4">
        <v>57828178.979999997</v>
      </c>
      <c r="D1133" s="5">
        <v>3.3803417924366856E-2</v>
      </c>
      <c r="E1133" s="6" t="s">
        <v>2858</v>
      </c>
      <c r="F1133" s="6" t="s">
        <v>2868</v>
      </c>
      <c r="I1133" t="str">
        <f t="shared" si="17"/>
        <v>Encinitas Union Elementary School District</v>
      </c>
    </row>
    <row r="1134" spans="1:9">
      <c r="A1134" s="6" t="s">
        <v>5209</v>
      </c>
      <c r="B1134" s="4">
        <v>152572935.94</v>
      </c>
      <c r="C1134" s="4">
        <v>163310491.16</v>
      </c>
      <c r="D1134" s="5">
        <v>7.0376539284939699E-2</v>
      </c>
      <c r="E1134" s="6" t="s">
        <v>2858</v>
      </c>
      <c r="F1134" s="6" t="s">
        <v>2869</v>
      </c>
      <c r="I1134" t="str">
        <f t="shared" si="17"/>
        <v>Escondido Union Elementary School District</v>
      </c>
    </row>
    <row r="1135" spans="1:9">
      <c r="A1135" s="6" t="s">
        <v>1267</v>
      </c>
      <c r="B1135" s="4">
        <v>82442529.709999993</v>
      </c>
      <c r="C1135" s="4">
        <v>90215012.760000005</v>
      </c>
      <c r="D1135" s="5">
        <v>9.4277590429848693E-2</v>
      </c>
      <c r="E1135" s="6" t="s">
        <v>2858</v>
      </c>
      <c r="F1135" s="6" t="s">
        <v>2870</v>
      </c>
      <c r="I1135" t="str">
        <f t="shared" si="17"/>
        <v>Escondido Union High School District</v>
      </c>
    </row>
    <row r="1136" spans="1:9">
      <c r="A1136" s="6" t="s">
        <v>1243</v>
      </c>
      <c r="B1136" s="4">
        <v>52235421.659999996</v>
      </c>
      <c r="C1136" s="4">
        <v>56203342.090000004</v>
      </c>
      <c r="D1136" s="5">
        <v>7.5962255188197284E-2</v>
      </c>
      <c r="E1136" s="6" t="s">
        <v>2858</v>
      </c>
      <c r="F1136" s="6" t="s">
        <v>2871</v>
      </c>
      <c r="I1136" t="str">
        <f t="shared" si="17"/>
        <v>Fallbrook Union Elementary School District</v>
      </c>
    </row>
    <row r="1137" spans="1:9">
      <c r="A1137" s="6" t="s">
        <v>1241</v>
      </c>
      <c r="B1137" s="4">
        <v>23605014.18</v>
      </c>
      <c r="C1137" s="4">
        <v>25851786.989999998</v>
      </c>
      <c r="D1137" s="5">
        <v>9.5182014840882359E-2</v>
      </c>
      <c r="E1137" s="6" t="s">
        <v>2858</v>
      </c>
      <c r="F1137" s="6" t="s">
        <v>2872</v>
      </c>
      <c r="I1137" t="str">
        <f t="shared" si="17"/>
        <v>Fallbrook Union High School District</v>
      </c>
    </row>
    <row r="1138" spans="1:9">
      <c r="A1138" s="6" t="s">
        <v>1157</v>
      </c>
      <c r="B1138" s="4">
        <v>179125411.24000001</v>
      </c>
      <c r="C1138" s="4">
        <v>190523797.34</v>
      </c>
      <c r="D1138" s="5">
        <v>6.3633551605516994E-2</v>
      </c>
      <c r="E1138" s="6" t="s">
        <v>2858</v>
      </c>
      <c r="F1138" s="6" t="s">
        <v>2873</v>
      </c>
      <c r="I1138" t="str">
        <f t="shared" si="17"/>
        <v>Grossmont Union High School District</v>
      </c>
    </row>
    <row r="1139" spans="1:9">
      <c r="A1139" s="6" t="s">
        <v>5210</v>
      </c>
      <c r="B1139" s="4">
        <v>6960565.4900000002</v>
      </c>
      <c r="C1139" s="4">
        <v>7478181.0199999996</v>
      </c>
      <c r="D1139" s="5">
        <v>7.4364005445195419E-2</v>
      </c>
      <c r="E1139" s="6" t="s">
        <v>2858</v>
      </c>
      <c r="F1139" s="6" t="s">
        <v>2874</v>
      </c>
      <c r="I1139" t="str">
        <f t="shared" si="17"/>
        <v>Jamul-Dulzura Union Elementary School District</v>
      </c>
    </row>
    <row r="1140" spans="1:9">
      <c r="A1140" s="6" t="s">
        <v>5211</v>
      </c>
      <c r="B1140" s="4">
        <v>13496947.630000001</v>
      </c>
      <c r="C1140" s="4">
        <v>15038148.029999999</v>
      </c>
      <c r="D1140" s="5">
        <v>0.1141888108518947</v>
      </c>
      <c r="E1140" s="6" t="s">
        <v>2858</v>
      </c>
      <c r="F1140" s="6" t="s">
        <v>2875</v>
      </c>
      <c r="I1140" t="str">
        <f t="shared" si="17"/>
        <v>Julian Union Elementary School District</v>
      </c>
    </row>
    <row r="1141" spans="1:9">
      <c r="A1141" s="6" t="s">
        <v>1082</v>
      </c>
      <c r="B1141" s="4">
        <v>2244215.38</v>
      </c>
      <c r="C1141" s="4">
        <v>2361481.75</v>
      </c>
      <c r="D1141" s="5">
        <v>5.2252725404635679E-2</v>
      </c>
      <c r="E1141" s="6" t="s">
        <v>2858</v>
      </c>
      <c r="F1141" s="6" t="s">
        <v>2876</v>
      </c>
      <c r="I1141" t="str">
        <f t="shared" si="17"/>
        <v>Julian Union High School District</v>
      </c>
    </row>
    <row r="1142" spans="1:9">
      <c r="A1142" s="6" t="s">
        <v>5054</v>
      </c>
      <c r="B1142" s="4">
        <v>47880332.079999998</v>
      </c>
      <c r="C1142" s="4">
        <v>49626818.009999998</v>
      </c>
      <c r="D1142" s="5">
        <v>3.6476061341469287E-2</v>
      </c>
      <c r="E1142" s="6" t="s">
        <v>2858</v>
      </c>
      <c r="F1142" s="6" t="s">
        <v>2877</v>
      </c>
      <c r="I1142" t="str">
        <f t="shared" si="17"/>
        <v>Lakeside Union Elementary School District</v>
      </c>
    </row>
    <row r="1143" spans="1:9">
      <c r="A1143" s="6" t="s">
        <v>1040</v>
      </c>
      <c r="B1143" s="4">
        <v>108382093.73999999</v>
      </c>
      <c r="C1143" s="4">
        <v>116292370.72</v>
      </c>
      <c r="D1143" s="5">
        <v>7.298509105181275E-2</v>
      </c>
      <c r="E1143" s="6" t="s">
        <v>2858</v>
      </c>
      <c r="F1143" s="6" t="s">
        <v>2878</v>
      </c>
      <c r="I1143" t="str">
        <f t="shared" si="17"/>
        <v>La Mesa-Spring Valley School District</v>
      </c>
    </row>
    <row r="1144" spans="1:9">
      <c r="A1144" s="6" t="s">
        <v>5212</v>
      </c>
      <c r="B1144" s="4">
        <v>34042523.82</v>
      </c>
      <c r="C1144" s="4">
        <v>36376598.609999999</v>
      </c>
      <c r="D1144" s="5">
        <v>6.8563506111986E-2</v>
      </c>
      <c r="E1144" s="6" t="s">
        <v>2858</v>
      </c>
      <c r="F1144" s="6" t="s">
        <v>2879</v>
      </c>
      <c r="I1144" t="str">
        <f t="shared" si="17"/>
        <v>Lemon Grove Elementary School District</v>
      </c>
    </row>
    <row r="1145" spans="1:9">
      <c r="A1145" s="6" t="s">
        <v>826</v>
      </c>
      <c r="B1145" s="4">
        <v>17578226.93</v>
      </c>
      <c r="C1145" s="4">
        <v>18639697.760000002</v>
      </c>
      <c r="D1145" s="5">
        <v>6.0385545949940805E-2</v>
      </c>
      <c r="E1145" s="6" t="s">
        <v>2858</v>
      </c>
      <c r="F1145" s="6" t="s">
        <v>2880</v>
      </c>
      <c r="I1145" t="str">
        <f t="shared" si="17"/>
        <v>Mountain Empire Unified School District</v>
      </c>
    </row>
    <row r="1146" spans="1:9">
      <c r="A1146" s="6" t="s">
        <v>5213</v>
      </c>
      <c r="B1146" s="4">
        <v>57378105.990000002</v>
      </c>
      <c r="C1146" s="4">
        <v>62255702.289999999</v>
      </c>
      <c r="D1146" s="5">
        <v>8.5007969779449966E-2</v>
      </c>
      <c r="E1146" s="6" t="s">
        <v>2858</v>
      </c>
      <c r="F1146" s="6" t="s">
        <v>2881</v>
      </c>
      <c r="I1146" t="str">
        <f t="shared" si="17"/>
        <v>National Elementary School District</v>
      </c>
    </row>
    <row r="1147" spans="1:9">
      <c r="A1147" s="6" t="s">
        <v>640</v>
      </c>
      <c r="B1147" s="4">
        <v>323878629</v>
      </c>
      <c r="C1147" s="4">
        <v>339814747</v>
      </c>
      <c r="D1147" s="5">
        <v>4.9203981285223977E-2</v>
      </c>
      <c r="E1147" s="6" t="s">
        <v>2858</v>
      </c>
      <c r="F1147" s="6" t="s">
        <v>2882</v>
      </c>
      <c r="I1147" t="str">
        <f t="shared" si="17"/>
        <v>Poway Unified School District</v>
      </c>
    </row>
    <row r="1148" spans="1:9">
      <c r="A1148" s="6" t="s">
        <v>5214</v>
      </c>
      <c r="B1148" s="4">
        <v>49383976.740000002</v>
      </c>
      <c r="C1148" s="4">
        <v>52020352.57</v>
      </c>
      <c r="D1148" s="5">
        <v>5.3385247686312559E-2</v>
      </c>
      <c r="E1148" s="6" t="s">
        <v>2858</v>
      </c>
      <c r="F1148" s="6" t="s">
        <v>2883</v>
      </c>
      <c r="I1148" t="str">
        <f t="shared" si="17"/>
        <v>Ramona City Unified School District</v>
      </c>
    </row>
    <row r="1149" spans="1:9">
      <c r="A1149" s="6" t="s">
        <v>5215</v>
      </c>
      <c r="B1149" s="4">
        <v>10395378.68</v>
      </c>
      <c r="C1149" s="4">
        <v>10730119.029999999</v>
      </c>
      <c r="D1149" s="5">
        <v>3.2200880824478022E-2</v>
      </c>
      <c r="E1149" s="6" t="s">
        <v>2858</v>
      </c>
      <c r="F1149" s="6" t="s">
        <v>2884</v>
      </c>
      <c r="I1149" t="str">
        <f t="shared" si="17"/>
        <v>Rancho Santa Fe Elementary School District</v>
      </c>
    </row>
    <row r="1150" spans="1:9">
      <c r="A1150" s="6" t="s">
        <v>541</v>
      </c>
      <c r="B1150" s="4">
        <v>1050998408.5</v>
      </c>
      <c r="C1150" s="4">
        <v>1089683785.1600001</v>
      </c>
      <c r="D1150" s="5">
        <v>3.6808216213393141E-2</v>
      </c>
      <c r="E1150" s="6" t="s">
        <v>2858</v>
      </c>
      <c r="F1150" s="6" t="s">
        <v>2885</v>
      </c>
      <c r="I1150" t="str">
        <f t="shared" si="17"/>
        <v>San Diego Unified School District</v>
      </c>
    </row>
    <row r="1151" spans="1:9">
      <c r="A1151" s="6" t="s">
        <v>539</v>
      </c>
      <c r="B1151" s="4">
        <v>125894167.53</v>
      </c>
      <c r="C1151" s="4">
        <v>130354067.44</v>
      </c>
      <c r="D1151" s="5">
        <v>3.5425786575356819E-2</v>
      </c>
      <c r="E1151" s="6" t="s">
        <v>2858</v>
      </c>
      <c r="F1151" s="6" t="s">
        <v>2886</v>
      </c>
      <c r="I1151" t="str">
        <f t="shared" si="17"/>
        <v>San Dieguito Union High School District</v>
      </c>
    </row>
    <row r="1152" spans="1:9">
      <c r="A1152" s="6" t="s">
        <v>5216</v>
      </c>
      <c r="B1152" s="4">
        <v>4724337.09</v>
      </c>
      <c r="C1152" s="4">
        <v>4970066.57</v>
      </c>
      <c r="D1152" s="5">
        <v>5.201353657005886E-2</v>
      </c>
      <c r="E1152" s="6" t="s">
        <v>2858</v>
      </c>
      <c r="F1152" s="6" t="s">
        <v>2887</v>
      </c>
      <c r="I1152" t="str">
        <f t="shared" si="17"/>
        <v>San Pasqual Union Elementary School District</v>
      </c>
    </row>
    <row r="1153" spans="1:9">
      <c r="A1153" s="6" t="s">
        <v>5217</v>
      </c>
      <c r="B1153" s="4">
        <v>59371852.530000001</v>
      </c>
      <c r="C1153" s="4">
        <v>62701408.280000001</v>
      </c>
      <c r="D1153" s="5">
        <v>5.6079701207194251E-2</v>
      </c>
      <c r="E1153" s="6" t="s">
        <v>2858</v>
      </c>
      <c r="F1153" s="6" t="s">
        <v>2888</v>
      </c>
      <c r="I1153" t="str">
        <f t="shared" si="17"/>
        <v>Santee Elementary School District</v>
      </c>
    </row>
    <row r="1154" spans="1:9">
      <c r="A1154" s="6" t="s">
        <v>5218</v>
      </c>
      <c r="B1154" s="4">
        <v>46332407.399999999</v>
      </c>
      <c r="C1154" s="4">
        <v>49737760.840000004</v>
      </c>
      <c r="D1154" s="5">
        <v>7.3498305637362704E-2</v>
      </c>
      <c r="E1154" s="6" t="s">
        <v>2858</v>
      </c>
      <c r="F1154" s="6" t="s">
        <v>2889</v>
      </c>
      <c r="I1154" t="str">
        <f t="shared" si="17"/>
        <v>San Ysidro Elementary School District</v>
      </c>
    </row>
    <row r="1155" spans="1:9">
      <c r="A1155" s="6" t="s">
        <v>5219</v>
      </c>
      <c r="B1155" s="4">
        <v>45815800.299999997</v>
      </c>
      <c r="C1155" s="4">
        <v>48522679.060000002</v>
      </c>
      <c r="D1155" s="5">
        <v>5.9081774022836521E-2</v>
      </c>
      <c r="E1155" s="6" t="s">
        <v>2858</v>
      </c>
      <c r="F1155" s="6" t="s">
        <v>2890</v>
      </c>
      <c r="I1155" t="str">
        <f t="shared" si="17"/>
        <v>Solana Beach Elementary School District</v>
      </c>
    </row>
    <row r="1156" spans="1:9">
      <c r="A1156" s="6" t="s">
        <v>413</v>
      </c>
      <c r="B1156" s="4">
        <v>70601423.739999995</v>
      </c>
      <c r="C1156" s="4">
        <v>73657513.590000004</v>
      </c>
      <c r="D1156" s="5">
        <v>4.3286518714615502E-2</v>
      </c>
      <c r="E1156" s="6" t="s">
        <v>2858</v>
      </c>
      <c r="F1156" s="6" t="s">
        <v>2891</v>
      </c>
      <c r="I1156" t="str">
        <f t="shared" si="17"/>
        <v>South Bay Union Elementary School District</v>
      </c>
    </row>
    <row r="1157" spans="1:9">
      <c r="A1157" s="6" t="s">
        <v>5220</v>
      </c>
      <c r="B1157" s="4">
        <v>1754819.51</v>
      </c>
      <c r="C1157" s="4">
        <v>1776375.79</v>
      </c>
      <c r="D1157" s="5">
        <v>1.228404395845817E-2</v>
      </c>
      <c r="E1157" s="6" t="s">
        <v>2858</v>
      </c>
      <c r="F1157" s="6" t="s">
        <v>2892</v>
      </c>
      <c r="I1157" t="str">
        <f t="shared" si="17"/>
        <v>Spencer Valley Elementary School District</v>
      </c>
    </row>
    <row r="1158" spans="1:9">
      <c r="A1158" s="6" t="s">
        <v>362</v>
      </c>
      <c r="B1158" s="4">
        <v>391890648.63999999</v>
      </c>
      <c r="C1158" s="4">
        <v>414007637.41000003</v>
      </c>
      <c r="D1158" s="5">
        <v>5.6436633144357651E-2</v>
      </c>
      <c r="E1158" s="6" t="s">
        <v>2858</v>
      </c>
      <c r="F1158" s="6" t="s">
        <v>2893</v>
      </c>
      <c r="I1158" t="str">
        <f t="shared" si="17"/>
        <v>Sweetwater Union High School District</v>
      </c>
    </row>
    <row r="1159" spans="1:9">
      <c r="A1159" s="6" t="s">
        <v>5221</v>
      </c>
      <c r="B1159" s="4">
        <v>2179707.08</v>
      </c>
      <c r="C1159" s="4">
        <v>2658506.44</v>
      </c>
      <c r="D1159" s="5">
        <v>0.21966224929635952</v>
      </c>
      <c r="E1159" s="6" t="s">
        <v>2858</v>
      </c>
      <c r="F1159" s="6" t="s">
        <v>2894</v>
      </c>
      <c r="I1159" t="str">
        <f t="shared" si="17"/>
        <v>Vallecitos Elementary School District</v>
      </c>
    </row>
    <row r="1160" spans="1:9">
      <c r="A1160" s="6" t="s">
        <v>272</v>
      </c>
      <c r="B1160" s="4">
        <v>204302144.46000001</v>
      </c>
      <c r="C1160" s="4">
        <v>218407964.80000001</v>
      </c>
      <c r="D1160" s="5">
        <v>6.9043917171225586E-2</v>
      </c>
      <c r="E1160" s="6" t="s">
        <v>2858</v>
      </c>
      <c r="F1160" s="6" t="s">
        <v>2895</v>
      </c>
      <c r="I1160" t="str">
        <f t="shared" si="17"/>
        <v>Vista Unified School District</v>
      </c>
    </row>
    <row r="1161" spans="1:9">
      <c r="A1161" s="6" t="s">
        <v>1452</v>
      </c>
      <c r="B1161" s="4">
        <v>104253815.41</v>
      </c>
      <c r="C1161" s="4">
        <v>106978862.03</v>
      </c>
      <c r="D1161" s="5">
        <v>2.6138579286361725E-2</v>
      </c>
      <c r="E1161" s="6" t="s">
        <v>2858</v>
      </c>
      <c r="F1161" s="6" t="s">
        <v>2896</v>
      </c>
      <c r="I1161" t="str">
        <f t="shared" si="17"/>
        <v>Carlsbad Unified School District</v>
      </c>
    </row>
    <row r="1162" spans="1:9">
      <c r="A1162" s="6" t="s">
        <v>754</v>
      </c>
      <c r="B1162" s="4">
        <v>168287512.58000001</v>
      </c>
      <c r="C1162" s="4">
        <v>182843985.03999999</v>
      </c>
      <c r="D1162" s="5">
        <v>8.6497638694850679E-2</v>
      </c>
      <c r="E1162" s="6" t="s">
        <v>2858</v>
      </c>
      <c r="F1162" s="6" t="s">
        <v>2897</v>
      </c>
      <c r="I1162" t="str">
        <f t="shared" si="17"/>
        <v>Oceanside Unified School District</v>
      </c>
    </row>
    <row r="1163" spans="1:9">
      <c r="A1163" s="6" t="s">
        <v>517</v>
      </c>
      <c r="B1163" s="4">
        <v>188435834.86000001</v>
      </c>
      <c r="C1163" s="4">
        <v>197821886.28</v>
      </c>
      <c r="D1163" s="5">
        <v>4.9810331601594954E-2</v>
      </c>
      <c r="E1163" s="6" t="s">
        <v>2858</v>
      </c>
      <c r="F1163" s="6" t="s">
        <v>2898</v>
      </c>
      <c r="I1163" t="str">
        <f t="shared" si="17"/>
        <v>San Marcos Unified School District</v>
      </c>
    </row>
    <row r="1164" spans="1:9">
      <c r="A1164" s="6" t="s">
        <v>266</v>
      </c>
      <c r="B1164" s="4">
        <v>3959864.46</v>
      </c>
      <c r="C1164" s="4">
        <v>4971865.0599999996</v>
      </c>
      <c r="D1164" s="5">
        <v>0.25556445434498526</v>
      </c>
      <c r="E1164" s="6" t="s">
        <v>2858</v>
      </c>
      <c r="F1164" s="6" t="s">
        <v>2899</v>
      </c>
      <c r="I1164" t="str">
        <f t="shared" si="17"/>
        <v>Warner Unified School District</v>
      </c>
    </row>
    <row r="1165" spans="1:9">
      <c r="A1165" s="6" t="s">
        <v>286</v>
      </c>
      <c r="B1165" s="4">
        <v>37208360.350000001</v>
      </c>
      <c r="C1165" s="4">
        <v>39905838.909999996</v>
      </c>
      <c r="D1165" s="5">
        <v>7.2496571593754597E-2</v>
      </c>
      <c r="E1165" s="6" t="s">
        <v>2858</v>
      </c>
      <c r="F1165" s="6" t="s">
        <v>2900</v>
      </c>
      <c r="I1165" t="str">
        <f t="shared" si="17"/>
        <v>Valley Center-Pauma Unified School District</v>
      </c>
    </row>
    <row r="1166" spans="1:9">
      <c r="A1166" s="6" t="s">
        <v>1514</v>
      </c>
      <c r="B1166" s="4">
        <v>21696901.649999999</v>
      </c>
      <c r="C1166" s="4">
        <v>22964008.920000002</v>
      </c>
      <c r="D1166" s="5">
        <v>5.8400378562807533E-2</v>
      </c>
      <c r="E1166" s="6" t="s">
        <v>2858</v>
      </c>
      <c r="F1166" s="6" t="s">
        <v>2901</v>
      </c>
      <c r="I1166" t="str">
        <f t="shared" si="17"/>
        <v>Bonsall Unified School District</v>
      </c>
    </row>
    <row r="1167" spans="1:9">
      <c r="A1167" s="6" t="s">
        <v>5222</v>
      </c>
      <c r="B1167" s="4">
        <v>1965132</v>
      </c>
      <c r="C1167" s="4">
        <v>2165329</v>
      </c>
      <c r="D1167" s="5">
        <v>0.10187458145305252</v>
      </c>
      <c r="E1167" s="6" t="s">
        <v>2858</v>
      </c>
      <c r="F1167" s="6" t="s">
        <v>2902</v>
      </c>
      <c r="I1167" t="str">
        <f t="shared" si="17"/>
        <v>SBE - Vista Springs Charter School District</v>
      </c>
    </row>
    <row r="1168" spans="1:9">
      <c r="A1168" s="6" t="s">
        <v>5769</v>
      </c>
      <c r="B1168" s="4">
        <v>46778549.890000001</v>
      </c>
      <c r="C1168" s="4">
        <v>9980023.4299999997</v>
      </c>
      <c r="D1168" s="5">
        <v>-0.78665385195847082</v>
      </c>
      <c r="E1168" s="6" t="s">
        <v>2903</v>
      </c>
      <c r="F1168" s="6" t="s">
        <v>2904</v>
      </c>
      <c r="I1168" t="str">
        <f t="shared" si="17"/>
        <v>San Francisco County Office of Education</v>
      </c>
    </row>
    <row r="1169" spans="1:9">
      <c r="A1169" s="6" t="s">
        <v>5223</v>
      </c>
      <c r="B1169" s="4">
        <v>531948013.81999999</v>
      </c>
      <c r="C1169" s="4">
        <v>595430528.82000005</v>
      </c>
      <c r="D1169" s="5">
        <v>0.11933969739659787</v>
      </c>
      <c r="E1169" s="6" t="s">
        <v>2903</v>
      </c>
      <c r="F1169" s="6" t="s">
        <v>2905</v>
      </c>
      <c r="I1169" t="str">
        <f t="shared" si="17"/>
        <v>San Francisco Unified School District</v>
      </c>
    </row>
    <row r="1170" spans="1:9">
      <c r="A1170" s="6" t="s">
        <v>533</v>
      </c>
      <c r="B1170" s="4">
        <v>69803447.109999999</v>
      </c>
      <c r="C1170" s="4">
        <v>63446891.289999999</v>
      </c>
      <c r="D1170" s="5">
        <v>-9.1063637730999167E-2</v>
      </c>
      <c r="E1170" s="6" t="s">
        <v>2906</v>
      </c>
      <c r="F1170" s="6" t="s">
        <v>2907</v>
      </c>
      <c r="I1170" t="str">
        <f t="shared" si="17"/>
        <v>San Joaquin County Office of Education</v>
      </c>
    </row>
    <row r="1171" spans="1:9">
      <c r="A1171" s="6" t="s">
        <v>1269</v>
      </c>
      <c r="B1171" s="4">
        <v>28486339.550000001</v>
      </c>
      <c r="C1171" s="4">
        <v>29880382.149999999</v>
      </c>
      <c r="D1171" s="5">
        <v>4.8937231740608024E-2</v>
      </c>
      <c r="E1171" s="6" t="s">
        <v>2906</v>
      </c>
      <c r="F1171" s="6" t="s">
        <v>2908</v>
      </c>
      <c r="I1171" t="str">
        <f t="shared" si="17"/>
        <v>Escalon Unified School District</v>
      </c>
    </row>
    <row r="1172" spans="1:9">
      <c r="A1172" s="6" t="s">
        <v>1087</v>
      </c>
      <c r="B1172" s="4">
        <v>19971682.25</v>
      </c>
      <c r="C1172" s="4">
        <v>21144097.52</v>
      </c>
      <c r="D1172" s="5">
        <v>5.8703881592147782E-2</v>
      </c>
      <c r="E1172" s="6" t="s">
        <v>2906</v>
      </c>
      <c r="F1172" s="6" t="s">
        <v>2909</v>
      </c>
      <c r="I1172" t="str">
        <f t="shared" si="17"/>
        <v>Jefferson Elementary School District</v>
      </c>
    </row>
    <row r="1173" spans="1:9">
      <c r="A1173" s="6" t="s">
        <v>986</v>
      </c>
      <c r="B1173" s="4">
        <v>91044827.900000006</v>
      </c>
      <c r="C1173" s="4">
        <v>95527030.489999995</v>
      </c>
      <c r="D1173" s="5">
        <v>4.9230721759648557E-2</v>
      </c>
      <c r="E1173" s="6" t="s">
        <v>2906</v>
      </c>
      <c r="F1173" s="6" t="s">
        <v>2910</v>
      </c>
      <c r="I1173" t="str">
        <f t="shared" si="17"/>
        <v>Lincoln Unified School District</v>
      </c>
    </row>
    <row r="1174" spans="1:9">
      <c r="A1174" s="6" t="s">
        <v>984</v>
      </c>
      <c r="B1174" s="4">
        <v>23263196.460000001</v>
      </c>
      <c r="C1174" s="4">
        <v>24269685.850000001</v>
      </c>
      <c r="D1174" s="5">
        <v>4.3265309293613753E-2</v>
      </c>
      <c r="E1174" s="6" t="s">
        <v>2906</v>
      </c>
      <c r="F1174" s="6" t="s">
        <v>2911</v>
      </c>
      <c r="I1174" t="str">
        <f t="shared" si="17"/>
        <v>Linden Unified School District</v>
      </c>
    </row>
    <row r="1175" spans="1:9">
      <c r="A1175" s="6" t="s">
        <v>970</v>
      </c>
      <c r="B1175" s="4">
        <v>297395227.32999998</v>
      </c>
      <c r="C1175" s="4">
        <v>317059092.43000001</v>
      </c>
      <c r="D1175" s="5">
        <v>6.612031160197579E-2</v>
      </c>
      <c r="E1175" s="6" t="s">
        <v>2906</v>
      </c>
      <c r="F1175" s="6" t="s">
        <v>2912</v>
      </c>
      <c r="I1175" t="str">
        <f t="shared" si="17"/>
        <v>Lodi Unified School District</v>
      </c>
    </row>
    <row r="1176" spans="1:9">
      <c r="A1176" s="6" t="s">
        <v>920</v>
      </c>
      <c r="B1176" s="4">
        <v>237411607.40000001</v>
      </c>
      <c r="C1176" s="4">
        <v>256153858.58000001</v>
      </c>
      <c r="D1176" s="5">
        <v>7.8944123184433682E-2</v>
      </c>
      <c r="E1176" s="6" t="s">
        <v>2906</v>
      </c>
      <c r="F1176" s="6" t="s">
        <v>2913</v>
      </c>
      <c r="I1176" t="str">
        <f t="shared" si="17"/>
        <v>Manteca Unified School District</v>
      </c>
    </row>
    <row r="1177" spans="1:9">
      <c r="A1177" s="6" t="s">
        <v>5224</v>
      </c>
      <c r="B1177" s="4">
        <v>2028747.23</v>
      </c>
      <c r="C1177" s="4">
        <v>2227809.35</v>
      </c>
      <c r="D1177" s="5">
        <v>9.812071068114292E-2</v>
      </c>
      <c r="E1177" s="6" t="s">
        <v>2906</v>
      </c>
      <c r="F1177" s="6" t="s">
        <v>2914</v>
      </c>
      <c r="I1177" t="str">
        <f t="shared" si="17"/>
        <v>New Hope Elementary School District</v>
      </c>
    </row>
    <row r="1178" spans="1:9">
      <c r="A1178" s="6" t="s">
        <v>794</v>
      </c>
      <c r="B1178" s="4">
        <v>25042776.25</v>
      </c>
      <c r="C1178" s="4">
        <v>26657036.579999998</v>
      </c>
      <c r="D1178" s="5">
        <v>6.4460118713874553E-2</v>
      </c>
      <c r="E1178" s="6" t="s">
        <v>2906</v>
      </c>
      <c r="F1178" s="6" t="s">
        <v>2915</v>
      </c>
      <c r="I1178" t="str">
        <f t="shared" si="17"/>
        <v>New Jerusalem Elementary School District</v>
      </c>
    </row>
    <row r="1179" spans="1:9">
      <c r="A1179" s="6" t="s">
        <v>5225</v>
      </c>
      <c r="B1179" s="4">
        <v>3460245.31</v>
      </c>
      <c r="C1179" s="4">
        <v>3630944.25</v>
      </c>
      <c r="D1179" s="5">
        <v>4.933145621401043E-2</v>
      </c>
      <c r="E1179" s="6" t="s">
        <v>2906</v>
      </c>
      <c r="F1179" s="6" t="s">
        <v>2916</v>
      </c>
      <c r="I1179" t="str">
        <f t="shared" si="17"/>
        <v>Oak View Union Elementary School District</v>
      </c>
    </row>
    <row r="1180" spans="1:9">
      <c r="A1180" s="6" t="s">
        <v>600</v>
      </c>
      <c r="B1180" s="4">
        <v>30654614.260000002</v>
      </c>
      <c r="C1180" s="4">
        <v>32096365.100000001</v>
      </c>
      <c r="D1180" s="5">
        <v>4.7032098586257003E-2</v>
      </c>
      <c r="E1180" s="6" t="s">
        <v>2906</v>
      </c>
      <c r="F1180" s="6" t="s">
        <v>2917</v>
      </c>
      <c r="I1180" t="str">
        <f t="shared" si="17"/>
        <v>Ripon Unified School District</v>
      </c>
    </row>
    <row r="1181" spans="1:9">
      <c r="A1181" s="6" t="s">
        <v>385</v>
      </c>
      <c r="B1181" s="4">
        <v>397433780.38</v>
      </c>
      <c r="C1181" s="4">
        <v>432504986.02999997</v>
      </c>
      <c r="D1181" s="5">
        <v>8.8244148789937277E-2</v>
      </c>
      <c r="E1181" s="6" t="s">
        <v>2906</v>
      </c>
      <c r="F1181" s="6" t="s">
        <v>2918</v>
      </c>
      <c r="I1181" t="str">
        <f t="shared" ref="I1181:I1244" si="18">TRIM(A1181)</f>
        <v>Stockton Unified School District</v>
      </c>
    </row>
    <row r="1182" spans="1:9">
      <c r="A1182" s="6" t="s">
        <v>5226</v>
      </c>
      <c r="B1182" s="4">
        <v>143261401.44</v>
      </c>
      <c r="C1182" s="4">
        <v>152932766.65000001</v>
      </c>
      <c r="D1182" s="5">
        <v>6.7508520179111325E-2</v>
      </c>
      <c r="E1182" s="6" t="s">
        <v>2906</v>
      </c>
      <c r="F1182" s="6" t="s">
        <v>2919</v>
      </c>
      <c r="I1182" t="str">
        <f t="shared" si="18"/>
        <v>Tracy Joint Unified School District</v>
      </c>
    </row>
    <row r="1183" spans="1:9">
      <c r="A1183" s="6" t="s">
        <v>5227</v>
      </c>
      <c r="B1183" s="4">
        <v>53550984.049999997</v>
      </c>
      <c r="C1183" s="4">
        <v>64213409.960000001</v>
      </c>
      <c r="D1183" s="5">
        <v>0.19910793609403346</v>
      </c>
      <c r="E1183" s="6" t="s">
        <v>2906</v>
      </c>
      <c r="F1183" s="6" t="s">
        <v>2920</v>
      </c>
      <c r="I1183" t="str">
        <f t="shared" si="18"/>
        <v>Lammersville Joint Unified School District</v>
      </c>
    </row>
    <row r="1184" spans="1:9">
      <c r="A1184" s="6" t="s">
        <v>5228</v>
      </c>
      <c r="B1184" s="4" t="e">
        <v>#N/A</v>
      </c>
      <c r="C1184" s="4">
        <v>4271956.91</v>
      </c>
      <c r="D1184" s="5" t="e">
        <v>#N/A</v>
      </c>
      <c r="E1184" s="6" t="s">
        <v>2906</v>
      </c>
      <c r="F1184" s="6" t="s">
        <v>2921</v>
      </c>
      <c r="I1184" t="str">
        <f t="shared" si="18"/>
        <v>Banta Unified School District</v>
      </c>
    </row>
    <row r="1185" spans="1:9">
      <c r="A1185" s="6" t="s">
        <v>519</v>
      </c>
      <c r="B1185" s="4">
        <v>18732527.739999998</v>
      </c>
      <c r="C1185" s="4">
        <v>20092757.5</v>
      </c>
      <c r="D1185" s="5">
        <v>7.261325213977779E-2</v>
      </c>
      <c r="E1185" s="6" t="s">
        <v>2922</v>
      </c>
      <c r="F1185" s="6" t="s">
        <v>2923</v>
      </c>
      <c r="I1185" t="str">
        <f t="shared" si="18"/>
        <v>San Luis Obispo County Office of Education</v>
      </c>
    </row>
    <row r="1186" spans="1:9">
      <c r="A1186" s="6" t="s">
        <v>1575</v>
      </c>
      <c r="B1186" s="4">
        <v>43568278.039999999</v>
      </c>
      <c r="C1186" s="4">
        <v>45868064.640000001</v>
      </c>
      <c r="D1186" s="5">
        <v>5.2785804338848767E-2</v>
      </c>
      <c r="E1186" s="6" t="s">
        <v>2922</v>
      </c>
      <c r="F1186" s="6" t="s">
        <v>2924</v>
      </c>
      <c r="I1186" t="str">
        <f t="shared" si="18"/>
        <v>Atascadero Unified School District</v>
      </c>
    </row>
    <row r="1187" spans="1:9">
      <c r="A1187" s="6" t="s">
        <v>5229</v>
      </c>
      <c r="B1187" s="4">
        <v>3306201.55</v>
      </c>
      <c r="C1187" s="4">
        <v>3459504.7</v>
      </c>
      <c r="D1187" s="5">
        <v>4.63683619046154E-2</v>
      </c>
      <c r="E1187" s="6" t="s">
        <v>2922</v>
      </c>
      <c r="F1187" s="6" t="s">
        <v>2925</v>
      </c>
      <c r="I1187" t="str">
        <f t="shared" si="18"/>
        <v>Cayucos Elementary School District</v>
      </c>
    </row>
    <row r="1188" spans="1:9">
      <c r="A1188" s="6" t="s">
        <v>934</v>
      </c>
      <c r="B1188" s="4">
        <v>99562728.400000006</v>
      </c>
      <c r="C1188" s="4">
        <v>106209277.66</v>
      </c>
      <c r="D1188" s="5">
        <v>6.6757403767572832E-2</v>
      </c>
      <c r="E1188" s="6" t="s">
        <v>2922</v>
      </c>
      <c r="F1188" s="6" t="s">
        <v>2926</v>
      </c>
      <c r="I1188" t="str">
        <f t="shared" si="18"/>
        <v>Lucia Mar Unified School District</v>
      </c>
    </row>
    <row r="1189" spans="1:9">
      <c r="A1189" s="6" t="s">
        <v>5230</v>
      </c>
      <c r="B1189" s="4">
        <v>899837.99</v>
      </c>
      <c r="C1189" s="4">
        <v>925356.59</v>
      </c>
      <c r="D1189" s="5">
        <v>2.835910495399286E-2</v>
      </c>
      <c r="E1189" s="6" t="s">
        <v>2922</v>
      </c>
      <c r="F1189" s="6" t="s">
        <v>2927</v>
      </c>
      <c r="I1189" t="str">
        <f t="shared" si="18"/>
        <v>Pleasant Valley Joint Union Elementary School District</v>
      </c>
    </row>
    <row r="1190" spans="1:9">
      <c r="A1190" s="6" t="s">
        <v>521</v>
      </c>
      <c r="B1190" s="4">
        <v>87041401.099999994</v>
      </c>
      <c r="C1190" s="4">
        <v>90264069.150000006</v>
      </c>
      <c r="D1190" s="5">
        <v>3.7024542450753498E-2</v>
      </c>
      <c r="E1190" s="6" t="s">
        <v>2922</v>
      </c>
      <c r="F1190" s="6" t="s">
        <v>2928</v>
      </c>
      <c r="I1190" t="str">
        <f t="shared" si="18"/>
        <v>San Luis Coastal Unified School District</v>
      </c>
    </row>
    <row r="1191" spans="1:9">
      <c r="A1191" s="6" t="s">
        <v>5231</v>
      </c>
      <c r="B1191" s="4">
        <v>9207285</v>
      </c>
      <c r="C1191" s="4">
        <v>7184563.7199999997</v>
      </c>
      <c r="D1191" s="5">
        <v>-0.21968704998270394</v>
      </c>
      <c r="E1191" s="6" t="s">
        <v>2922</v>
      </c>
      <c r="F1191" s="6" t="s">
        <v>2929</v>
      </c>
      <c r="I1191" t="str">
        <f t="shared" si="18"/>
        <v>San Miguel Joint Union Elementary School District</v>
      </c>
    </row>
    <row r="1192" spans="1:9">
      <c r="A1192" s="6" t="s">
        <v>447</v>
      </c>
      <c r="B1192" s="4">
        <v>4675516.03</v>
      </c>
      <c r="C1192" s="4">
        <v>3990082.81</v>
      </c>
      <c r="D1192" s="5">
        <v>-0.1466005496723749</v>
      </c>
      <c r="E1192" s="6" t="s">
        <v>2922</v>
      </c>
      <c r="F1192" s="6" t="s">
        <v>2930</v>
      </c>
      <c r="I1192" t="str">
        <f t="shared" si="18"/>
        <v>Shandon Joint Unified School District</v>
      </c>
    </row>
    <row r="1193" spans="1:9">
      <c r="A1193" s="6" t="s">
        <v>5232</v>
      </c>
      <c r="B1193" s="4">
        <v>21957021.629999999</v>
      </c>
      <c r="C1193" s="4">
        <v>22932708.899999999</v>
      </c>
      <c r="D1193" s="5">
        <v>4.4436230306705744E-2</v>
      </c>
      <c r="E1193" s="6" t="s">
        <v>2922</v>
      </c>
      <c r="F1193" s="6" t="s">
        <v>2931</v>
      </c>
      <c r="I1193" t="str">
        <f t="shared" si="18"/>
        <v>Templeton Unified School District</v>
      </c>
    </row>
    <row r="1194" spans="1:9">
      <c r="A1194" s="6" t="s">
        <v>690</v>
      </c>
      <c r="B1194" s="4">
        <v>65196087</v>
      </c>
      <c r="C1194" s="4">
        <v>69890470.530000001</v>
      </c>
      <c r="D1194" s="5">
        <v>7.2004068741119406E-2</v>
      </c>
      <c r="E1194" s="6" t="s">
        <v>2922</v>
      </c>
      <c r="F1194" s="6" t="s">
        <v>2932</v>
      </c>
      <c r="I1194" t="str">
        <f t="shared" si="18"/>
        <v>Paso Robles Joint Unified School District</v>
      </c>
    </row>
    <row r="1195" spans="1:9">
      <c r="A1195" s="6" t="s">
        <v>5233</v>
      </c>
      <c r="B1195" s="4">
        <v>12000934.640000001</v>
      </c>
      <c r="C1195" s="4">
        <v>12373806.27</v>
      </c>
      <c r="D1195" s="5">
        <v>3.1070215877785912E-2</v>
      </c>
      <c r="E1195" s="6" t="s">
        <v>2922</v>
      </c>
      <c r="F1195" s="6" t="s">
        <v>2933</v>
      </c>
      <c r="I1195" t="str">
        <f t="shared" si="18"/>
        <v>Coast Unified School District</v>
      </c>
    </row>
    <row r="1196" spans="1:9">
      <c r="A1196" s="6" t="s">
        <v>5770</v>
      </c>
      <c r="B1196" s="4">
        <v>111828708.95999999</v>
      </c>
      <c r="C1196" s="4">
        <v>125379201.91</v>
      </c>
      <c r="D1196" s="5">
        <v>0.12117186253886628</v>
      </c>
      <c r="E1196" s="6" t="s">
        <v>2934</v>
      </c>
      <c r="F1196" s="6" t="s">
        <v>2935</v>
      </c>
      <c r="I1196" t="str">
        <f t="shared" si="18"/>
        <v>San Mateo County Office of Education</v>
      </c>
    </row>
    <row r="1197" spans="1:9">
      <c r="A1197" s="6" t="s">
        <v>5234</v>
      </c>
      <c r="B1197" s="4">
        <v>4175991.5</v>
      </c>
      <c r="C1197" s="4">
        <v>4304701.17</v>
      </c>
      <c r="D1197" s="5">
        <v>3.0821343865283232E-2</v>
      </c>
      <c r="E1197" s="6" t="s">
        <v>2934</v>
      </c>
      <c r="F1197" s="6" t="s">
        <v>2936</v>
      </c>
      <c r="I1197" t="str">
        <f t="shared" si="18"/>
        <v>Bayshore Elementary School District</v>
      </c>
    </row>
    <row r="1198" spans="1:9">
      <c r="A1198" s="6" t="s">
        <v>5235</v>
      </c>
      <c r="B1198" s="4">
        <v>40560681.350000001</v>
      </c>
      <c r="C1198" s="4">
        <v>39651599</v>
      </c>
      <c r="D1198" s="5">
        <v>-2.2412896424384189E-2</v>
      </c>
      <c r="E1198" s="6" t="s">
        <v>2934</v>
      </c>
      <c r="F1198" s="6" t="s">
        <v>2937</v>
      </c>
      <c r="I1198" t="str">
        <f t="shared" si="18"/>
        <v>Belmont-Redwood Shores Elementary School District</v>
      </c>
    </row>
    <row r="1199" spans="1:9">
      <c r="A1199" s="6" t="s">
        <v>5236</v>
      </c>
      <c r="B1199" s="4">
        <v>8328461.8499999996</v>
      </c>
      <c r="C1199" s="4">
        <v>9249255.1500000004</v>
      </c>
      <c r="D1199" s="5">
        <v>0.11055982684245601</v>
      </c>
      <c r="E1199" s="6" t="s">
        <v>2934</v>
      </c>
      <c r="F1199" s="6" t="s">
        <v>2938</v>
      </c>
      <c r="I1199" t="str">
        <f t="shared" si="18"/>
        <v>Brisbane Elementary School District</v>
      </c>
    </row>
    <row r="1200" spans="1:9">
      <c r="A1200" s="6" t="s">
        <v>5237</v>
      </c>
      <c r="B1200" s="4">
        <v>32144944.710000001</v>
      </c>
      <c r="C1200" s="4">
        <v>32844153.079999998</v>
      </c>
      <c r="D1200" s="5">
        <v>2.1751736589003368E-2</v>
      </c>
      <c r="E1200" s="6" t="s">
        <v>2934</v>
      </c>
      <c r="F1200" s="6" t="s">
        <v>2939</v>
      </c>
      <c r="I1200" t="str">
        <f t="shared" si="18"/>
        <v>Burlingame Elementary School District</v>
      </c>
    </row>
    <row r="1201" spans="1:9">
      <c r="A1201" s="6" t="s">
        <v>1477</v>
      </c>
      <c r="B1201" s="4">
        <v>32022050.399999999</v>
      </c>
      <c r="C1201" s="4">
        <v>32460524.09</v>
      </c>
      <c r="D1201" s="5">
        <v>1.3692867399896459E-2</v>
      </c>
      <c r="E1201" s="6" t="s">
        <v>2934</v>
      </c>
      <c r="F1201" s="6" t="s">
        <v>2940</v>
      </c>
      <c r="I1201" t="str">
        <f t="shared" si="18"/>
        <v>Cabrillo Unified School District</v>
      </c>
    </row>
    <row r="1202" spans="1:9">
      <c r="A1202" s="6" t="s">
        <v>5238</v>
      </c>
      <c r="B1202" s="4">
        <v>23596765</v>
      </c>
      <c r="C1202" s="4">
        <v>24751921.239999998</v>
      </c>
      <c r="D1202" s="5">
        <v>4.8954008738062119E-2</v>
      </c>
      <c r="E1202" s="6" t="s">
        <v>2934</v>
      </c>
      <c r="F1202" s="6" t="s">
        <v>2941</v>
      </c>
      <c r="I1202" t="str">
        <f t="shared" si="18"/>
        <v>Hillsborough City Elementary School District</v>
      </c>
    </row>
    <row r="1203" spans="1:9">
      <c r="A1203" s="6" t="s">
        <v>1087</v>
      </c>
      <c r="B1203" s="4">
        <v>59729728.729999997</v>
      </c>
      <c r="C1203" s="4">
        <v>63140055.630000003</v>
      </c>
      <c r="D1203" s="5">
        <v>5.7095971679629057E-2</v>
      </c>
      <c r="E1203" s="6" t="s">
        <v>2934</v>
      </c>
      <c r="F1203" s="6" t="s">
        <v>2942</v>
      </c>
      <c r="I1203" t="str">
        <f t="shared" si="18"/>
        <v>Jefferson Elementary School District</v>
      </c>
    </row>
    <row r="1204" spans="1:9">
      <c r="A1204" s="6" t="s">
        <v>1086</v>
      </c>
      <c r="B1204" s="4">
        <v>51845553.25</v>
      </c>
      <c r="C1204" s="4">
        <v>56617999.380000003</v>
      </c>
      <c r="D1204" s="5">
        <v>9.2051214247578741E-2</v>
      </c>
      <c r="E1204" s="6" t="s">
        <v>2934</v>
      </c>
      <c r="F1204" s="6" t="s">
        <v>2943</v>
      </c>
      <c r="I1204" t="str">
        <f t="shared" si="18"/>
        <v>Jefferson Union High School District</v>
      </c>
    </row>
    <row r="1205" spans="1:9">
      <c r="A1205" s="6" t="s">
        <v>5239</v>
      </c>
      <c r="B1205" s="4">
        <v>27798416</v>
      </c>
      <c r="C1205" s="4">
        <v>29210083.030000001</v>
      </c>
      <c r="D1205" s="5">
        <v>5.0782283062459431E-2</v>
      </c>
      <c r="E1205" s="6" t="s">
        <v>2934</v>
      </c>
      <c r="F1205" s="6" t="s">
        <v>2944</v>
      </c>
      <c r="I1205" t="str">
        <f t="shared" si="18"/>
        <v>Pacifica Elementary School District</v>
      </c>
    </row>
    <row r="1206" spans="1:9">
      <c r="A1206" s="6" t="s">
        <v>5240</v>
      </c>
      <c r="B1206" s="4">
        <v>4918735.42</v>
      </c>
      <c r="C1206" s="4">
        <v>5136026.91</v>
      </c>
      <c r="D1206" s="5">
        <v>4.4176291555848762E-2</v>
      </c>
      <c r="E1206" s="6" t="s">
        <v>2934</v>
      </c>
      <c r="F1206" s="6" t="s">
        <v>2945</v>
      </c>
      <c r="I1206" t="str">
        <f t="shared" si="18"/>
        <v>La Honda-Pescadero Unified School District</v>
      </c>
    </row>
    <row r="1207" spans="1:9">
      <c r="A1207" s="6" t="s">
        <v>5241</v>
      </c>
      <c r="B1207" s="4">
        <v>23004779.079999998</v>
      </c>
      <c r="C1207" s="4">
        <v>25338410.23</v>
      </c>
      <c r="D1207" s="5">
        <v>0.10144114585429014</v>
      </c>
      <c r="E1207" s="6" t="s">
        <v>2934</v>
      </c>
      <c r="F1207" s="6" t="s">
        <v>2946</v>
      </c>
      <c r="I1207" t="str">
        <f t="shared" si="18"/>
        <v>Las Lomitas Elementary School District</v>
      </c>
    </row>
    <row r="1208" spans="1:9">
      <c r="A1208" s="6" t="s">
        <v>5242</v>
      </c>
      <c r="B1208" s="4">
        <v>39907727.240000002</v>
      </c>
      <c r="C1208" s="4">
        <v>42185063.759999998</v>
      </c>
      <c r="D1208" s="5">
        <v>5.7065051745602634E-2</v>
      </c>
      <c r="E1208" s="6" t="s">
        <v>2934</v>
      </c>
      <c r="F1208" s="6" t="s">
        <v>2947</v>
      </c>
      <c r="I1208" t="str">
        <f t="shared" si="18"/>
        <v>Menlo Park City Elementary School District</v>
      </c>
    </row>
    <row r="1209" spans="1:9">
      <c r="A1209" s="6" t="s">
        <v>5243</v>
      </c>
      <c r="B1209" s="4">
        <v>20786038.09</v>
      </c>
      <c r="C1209" s="4">
        <v>22319261.82</v>
      </c>
      <c r="D1209" s="5">
        <v>7.3762191879058581E-2</v>
      </c>
      <c r="E1209" s="6" t="s">
        <v>2934</v>
      </c>
      <c r="F1209" s="6" t="s">
        <v>2948</v>
      </c>
      <c r="I1209" t="str">
        <f t="shared" si="18"/>
        <v>Millbrae Elementary School District</v>
      </c>
    </row>
    <row r="1210" spans="1:9">
      <c r="A1210" s="6" t="s">
        <v>5244</v>
      </c>
      <c r="B1210" s="4">
        <v>13617214.17</v>
      </c>
      <c r="C1210" s="4">
        <v>14343885.52</v>
      </c>
      <c r="D1210" s="5">
        <v>5.3364171329619299E-2</v>
      </c>
      <c r="E1210" s="6" t="s">
        <v>2934</v>
      </c>
      <c r="F1210" s="6" t="s">
        <v>2949</v>
      </c>
      <c r="I1210" t="str">
        <f t="shared" si="18"/>
        <v>Portola Valley Elementary School District</v>
      </c>
    </row>
    <row r="1211" spans="1:9">
      <c r="A1211" s="6" t="s">
        <v>5245</v>
      </c>
      <c r="B1211" s="4">
        <v>27483405.780000001</v>
      </c>
      <c r="C1211" s="4">
        <v>21301794.109999999</v>
      </c>
      <c r="D1211" s="5">
        <v>-0.22492160249289167</v>
      </c>
      <c r="E1211" s="6" t="s">
        <v>2934</v>
      </c>
      <c r="F1211" s="6" t="s">
        <v>2950</v>
      </c>
      <c r="I1211" t="str">
        <f t="shared" si="18"/>
        <v>Ravenswood City Elementary School District</v>
      </c>
    </row>
    <row r="1212" spans="1:9">
      <c r="A1212" s="6" t="s">
        <v>5246</v>
      </c>
      <c r="B1212" s="4">
        <v>82839649.900000006</v>
      </c>
      <c r="C1212" s="4">
        <v>86392045.239999995</v>
      </c>
      <c r="D1212" s="5">
        <v>4.2882790358098659E-2</v>
      </c>
      <c r="E1212" s="6" t="s">
        <v>2934</v>
      </c>
      <c r="F1212" s="6" t="s">
        <v>2951</v>
      </c>
      <c r="I1212" t="str">
        <f t="shared" si="18"/>
        <v>Redwood City Elementary School District</v>
      </c>
    </row>
    <row r="1213" spans="1:9">
      <c r="A1213" s="6" t="s">
        <v>5247</v>
      </c>
      <c r="B1213" s="4">
        <v>26133902.91</v>
      </c>
      <c r="C1213" s="4">
        <v>27130363.030000001</v>
      </c>
      <c r="D1213" s="5">
        <v>3.812902050763764E-2</v>
      </c>
      <c r="E1213" s="6" t="s">
        <v>2934</v>
      </c>
      <c r="F1213" s="6" t="s">
        <v>2952</v>
      </c>
      <c r="I1213" t="str">
        <f t="shared" si="18"/>
        <v>San Bruno Park Elementary School District</v>
      </c>
    </row>
    <row r="1214" spans="1:9">
      <c r="A1214" s="6" t="s">
        <v>5248</v>
      </c>
      <c r="B1214" s="4">
        <v>27355308.710000001</v>
      </c>
      <c r="C1214" s="4">
        <v>32094715.300000001</v>
      </c>
      <c r="D1214" s="5">
        <v>0.17325363205524577</v>
      </c>
      <c r="E1214" s="6" t="s">
        <v>2934</v>
      </c>
      <c r="F1214" s="6" t="s">
        <v>2953</v>
      </c>
      <c r="I1214" t="str">
        <f t="shared" si="18"/>
        <v>San Carlos Elementary School District</v>
      </c>
    </row>
    <row r="1215" spans="1:9">
      <c r="A1215" s="6" t="s">
        <v>5249</v>
      </c>
      <c r="B1215" s="4">
        <v>123804612.73</v>
      </c>
      <c r="C1215" s="4">
        <v>129793538.23</v>
      </c>
      <c r="D1215" s="5">
        <v>4.8374009400287715E-2</v>
      </c>
      <c r="E1215" s="6" t="s">
        <v>2934</v>
      </c>
      <c r="F1215" s="6" t="s">
        <v>2954</v>
      </c>
      <c r="I1215" t="str">
        <f t="shared" si="18"/>
        <v>San Mateo-Foster City Elementary School District</v>
      </c>
    </row>
    <row r="1216" spans="1:9">
      <c r="A1216" s="6" t="s">
        <v>513</v>
      </c>
      <c r="B1216" s="4">
        <v>171945803.25</v>
      </c>
      <c r="C1216" s="4">
        <v>179148737.40000001</v>
      </c>
      <c r="D1216" s="5">
        <v>4.1890723785373958E-2</v>
      </c>
      <c r="E1216" s="6" t="s">
        <v>2934</v>
      </c>
      <c r="F1216" s="6" t="s">
        <v>2955</v>
      </c>
      <c r="I1216" t="str">
        <f t="shared" si="18"/>
        <v>San Mateo Union High School District</v>
      </c>
    </row>
    <row r="1217" spans="1:9">
      <c r="A1217" s="6" t="s">
        <v>449</v>
      </c>
      <c r="B1217" s="4">
        <v>159268099.72</v>
      </c>
      <c r="C1217" s="4">
        <v>172800710.69</v>
      </c>
      <c r="D1217" s="5">
        <v>8.4967491881870236E-2</v>
      </c>
      <c r="E1217" s="6" t="s">
        <v>2934</v>
      </c>
      <c r="F1217" s="6" t="s">
        <v>2956</v>
      </c>
      <c r="I1217" t="str">
        <f t="shared" si="18"/>
        <v>Sequoia Union High School District</v>
      </c>
    </row>
    <row r="1218" spans="1:9">
      <c r="A1218" s="6" t="s">
        <v>403</v>
      </c>
      <c r="B1218" s="4">
        <v>109831917.62</v>
      </c>
      <c r="C1218" s="4">
        <v>111215570.59999999</v>
      </c>
      <c r="D1218" s="5">
        <v>1.2597913338699925E-2</v>
      </c>
      <c r="E1218" s="6" t="s">
        <v>2934</v>
      </c>
      <c r="F1218" s="6" t="s">
        <v>2957</v>
      </c>
      <c r="I1218" t="str">
        <f t="shared" si="18"/>
        <v>South San Francisco Unified School District</v>
      </c>
    </row>
    <row r="1219" spans="1:9">
      <c r="A1219" s="6" t="s">
        <v>5250</v>
      </c>
      <c r="B1219" s="4">
        <v>9070762.4800000004</v>
      </c>
      <c r="C1219" s="4">
        <v>9473327.7799999993</v>
      </c>
      <c r="D1219" s="5">
        <v>4.4380535912786775E-2</v>
      </c>
      <c r="E1219" s="6" t="s">
        <v>2934</v>
      </c>
      <c r="F1219" s="6" t="s">
        <v>2958</v>
      </c>
      <c r="I1219" t="str">
        <f t="shared" si="18"/>
        <v>Woodside Elementary School District</v>
      </c>
    </row>
    <row r="1220" spans="1:9">
      <c r="A1220" s="6" t="s">
        <v>5771</v>
      </c>
      <c r="B1220" s="4">
        <v>23972826.43</v>
      </c>
      <c r="C1220" s="4">
        <v>25195523.710000001</v>
      </c>
      <c r="D1220" s="5">
        <v>5.100346776256208E-2</v>
      </c>
      <c r="E1220" s="6" t="s">
        <v>2959</v>
      </c>
      <c r="F1220" s="6" t="s">
        <v>2960</v>
      </c>
      <c r="I1220" t="str">
        <f t="shared" si="18"/>
        <v>Santa Barbara County Office of Education</v>
      </c>
    </row>
    <row r="1221" spans="1:9">
      <c r="A1221" s="6" t="s">
        <v>5251</v>
      </c>
      <c r="B1221" s="4">
        <v>2130974.79</v>
      </c>
      <c r="C1221" s="4">
        <v>2292240.4500000002</v>
      </c>
      <c r="D1221" s="5">
        <v>7.5676944071215474E-2</v>
      </c>
      <c r="E1221" s="6" t="s">
        <v>2959</v>
      </c>
      <c r="F1221" s="6" t="s">
        <v>2961</v>
      </c>
      <c r="I1221" t="str">
        <f t="shared" si="18"/>
        <v>Ballard Elementary School District</v>
      </c>
    </row>
    <row r="1222" spans="1:9">
      <c r="A1222" s="6" t="s">
        <v>5252</v>
      </c>
      <c r="B1222" s="4">
        <v>2022871.56</v>
      </c>
      <c r="C1222" s="4">
        <v>2741728.29</v>
      </c>
      <c r="D1222" s="5">
        <v>0.35536449481745641</v>
      </c>
      <c r="E1222" s="6" t="s">
        <v>2959</v>
      </c>
      <c r="F1222" s="6" t="s">
        <v>2962</v>
      </c>
      <c r="I1222" t="str">
        <f t="shared" si="18"/>
        <v>Blochman Union Elementary School District</v>
      </c>
    </row>
    <row r="1223" spans="1:9">
      <c r="A1223" s="6" t="s">
        <v>5253</v>
      </c>
      <c r="B1223" s="4">
        <v>188458995.34</v>
      </c>
      <c r="C1223" s="4">
        <v>205019952.69</v>
      </c>
      <c r="D1223" s="5">
        <v>8.7875653375538126E-2</v>
      </c>
      <c r="E1223" s="6" t="s">
        <v>2959</v>
      </c>
      <c r="F1223" s="6" t="s">
        <v>2963</v>
      </c>
      <c r="I1223" t="str">
        <f t="shared" si="18"/>
        <v>Santa Maria-Bonita Elementary School District</v>
      </c>
    </row>
    <row r="1224" spans="1:9">
      <c r="A1224" s="6" t="s">
        <v>5254</v>
      </c>
      <c r="B1224" s="4">
        <v>6810392.2400000002</v>
      </c>
      <c r="C1224" s="4">
        <v>7255832.5099999998</v>
      </c>
      <c r="D1224" s="5">
        <v>6.5405964047674223E-2</v>
      </c>
      <c r="E1224" s="6" t="s">
        <v>2959</v>
      </c>
      <c r="F1224" s="6" t="s">
        <v>2964</v>
      </c>
      <c r="I1224" t="str">
        <f t="shared" si="18"/>
        <v>Buellton Union Elementary School District</v>
      </c>
    </row>
    <row r="1225" spans="1:9">
      <c r="A1225" s="6" t="s">
        <v>1448</v>
      </c>
      <c r="B1225" s="4">
        <v>26651387.190000001</v>
      </c>
      <c r="C1225" s="4">
        <v>27916631.52</v>
      </c>
      <c r="D1225" s="5">
        <v>4.7473863967378661E-2</v>
      </c>
      <c r="E1225" s="6" t="s">
        <v>2959</v>
      </c>
      <c r="F1225" s="6" t="s">
        <v>2965</v>
      </c>
      <c r="I1225" t="str">
        <f t="shared" si="18"/>
        <v>Carpinteria Unified School District</v>
      </c>
    </row>
    <row r="1226" spans="1:9">
      <c r="A1226" s="6" t="s">
        <v>5255</v>
      </c>
      <c r="B1226" s="4">
        <v>3904708.33</v>
      </c>
      <c r="C1226" s="4">
        <v>4111268.53</v>
      </c>
      <c r="D1226" s="5">
        <v>5.2900289225956021E-2</v>
      </c>
      <c r="E1226" s="6" t="s">
        <v>2959</v>
      </c>
      <c r="F1226" s="6" t="s">
        <v>2966</v>
      </c>
      <c r="I1226" t="str">
        <f t="shared" si="18"/>
        <v>Cold Spring Elementary School District</v>
      </c>
    </row>
    <row r="1227" spans="1:9">
      <c r="A1227" s="6" t="s">
        <v>5256</v>
      </c>
      <c r="B1227" s="4">
        <v>6007879.2199999997</v>
      </c>
      <c r="C1227" s="4">
        <v>6671068.2999999998</v>
      </c>
      <c r="D1227" s="5">
        <v>0.11038655334352745</v>
      </c>
      <c r="E1227" s="6" t="s">
        <v>2959</v>
      </c>
      <c r="F1227" s="6" t="s">
        <v>2967</v>
      </c>
      <c r="I1227" t="str">
        <f t="shared" si="18"/>
        <v>College Elementary School District</v>
      </c>
    </row>
    <row r="1228" spans="1:9">
      <c r="A1228" s="6" t="s">
        <v>5257</v>
      </c>
      <c r="B1228" s="4">
        <v>47155112.969999999</v>
      </c>
      <c r="C1228" s="4">
        <v>50279036.969999999</v>
      </c>
      <c r="D1228" s="5">
        <v>6.624783195806222E-2</v>
      </c>
      <c r="E1228" s="6" t="s">
        <v>2959</v>
      </c>
      <c r="F1228" s="6" t="s">
        <v>2968</v>
      </c>
      <c r="I1228" t="str">
        <f t="shared" si="18"/>
        <v>Goleta Union Elementary School District</v>
      </c>
    </row>
    <row r="1229" spans="1:9">
      <c r="A1229" s="6" t="s">
        <v>5258</v>
      </c>
      <c r="B1229" s="4">
        <v>13967948.75</v>
      </c>
      <c r="C1229" s="4">
        <v>15334059.970000001</v>
      </c>
      <c r="D1229" s="5">
        <v>9.7803281244141213E-2</v>
      </c>
      <c r="E1229" s="6" t="s">
        <v>2959</v>
      </c>
      <c r="F1229" s="6" t="s">
        <v>2969</v>
      </c>
      <c r="I1229" t="str">
        <f t="shared" si="18"/>
        <v>Guadalupe Union Elementary School District</v>
      </c>
    </row>
    <row r="1230" spans="1:9">
      <c r="A1230" s="6" t="s">
        <v>1113</v>
      </c>
      <c r="B1230" s="4">
        <v>11015137.27</v>
      </c>
      <c r="C1230" s="4">
        <v>11533255.380000001</v>
      </c>
      <c r="D1230" s="5">
        <v>4.703691813365856E-2</v>
      </c>
      <c r="E1230" s="6" t="s">
        <v>2959</v>
      </c>
      <c r="F1230" s="6" t="s">
        <v>2970</v>
      </c>
      <c r="I1230" t="str">
        <f t="shared" si="18"/>
        <v>Hope Elementary School District</v>
      </c>
    </row>
    <row r="1231" spans="1:9">
      <c r="A1231" s="6" t="s">
        <v>966</v>
      </c>
      <c r="B1231" s="4">
        <v>97040715.480000004</v>
      </c>
      <c r="C1231" s="4">
        <v>102472313.58</v>
      </c>
      <c r="D1231" s="5">
        <v>5.5972362457688607E-2</v>
      </c>
      <c r="E1231" s="6" t="s">
        <v>2959</v>
      </c>
      <c r="F1231" s="6" t="s">
        <v>2971</v>
      </c>
      <c r="I1231" t="str">
        <f t="shared" si="18"/>
        <v>Lompoc Unified School District</v>
      </c>
    </row>
    <row r="1232" spans="1:9">
      <c r="A1232" s="6" t="s">
        <v>5259</v>
      </c>
      <c r="B1232" s="4">
        <v>2051052.18</v>
      </c>
      <c r="C1232" s="4">
        <v>2139939.79</v>
      </c>
      <c r="D1232" s="5">
        <v>4.3337566380198138E-2</v>
      </c>
      <c r="E1232" s="6" t="s">
        <v>2959</v>
      </c>
      <c r="F1232" s="6" t="s">
        <v>2972</v>
      </c>
      <c r="I1232" t="str">
        <f t="shared" si="18"/>
        <v>Los Olivos Elementary School District</v>
      </c>
    </row>
    <row r="1233" spans="1:9">
      <c r="A1233" s="6" t="s">
        <v>5260</v>
      </c>
      <c r="B1233" s="4">
        <v>13951755.630000001</v>
      </c>
      <c r="C1233" s="4">
        <v>14677233.35</v>
      </c>
      <c r="D1233" s="5">
        <v>5.1999027164726708E-2</v>
      </c>
      <c r="E1233" s="6" t="s">
        <v>2959</v>
      </c>
      <c r="F1233" s="6" t="s">
        <v>2973</v>
      </c>
      <c r="I1233" t="str">
        <f t="shared" si="18"/>
        <v>Montecito Union Elementary School District</v>
      </c>
    </row>
    <row r="1234" spans="1:9">
      <c r="A1234" s="6" t="s">
        <v>5261</v>
      </c>
      <c r="B1234" s="4">
        <v>46093854.799999997</v>
      </c>
      <c r="C1234" s="4">
        <v>48403085.700000003</v>
      </c>
      <c r="D1234" s="5">
        <v>5.0098454772760863E-2</v>
      </c>
      <c r="E1234" s="6" t="s">
        <v>2959</v>
      </c>
      <c r="F1234" s="6" t="s">
        <v>2974</v>
      </c>
      <c r="I1234" t="str">
        <f t="shared" si="18"/>
        <v>Orcutt Union Elementary School District</v>
      </c>
    </row>
    <row r="1235" spans="1:9">
      <c r="A1235" s="6" t="s">
        <v>479</v>
      </c>
      <c r="B1235" s="4">
        <v>103689223.92</v>
      </c>
      <c r="C1235" s="4">
        <v>112725196.61</v>
      </c>
      <c r="D1235" s="5">
        <v>8.7144761513227045E-2</v>
      </c>
      <c r="E1235" s="6" t="s">
        <v>2959</v>
      </c>
      <c r="F1235" s="6" t="s">
        <v>2975</v>
      </c>
      <c r="I1235" t="str">
        <f t="shared" si="18"/>
        <v>Santa Maria Joint Union High School District</v>
      </c>
    </row>
    <row r="1236" spans="1:9">
      <c r="A1236" s="6" t="s">
        <v>467</v>
      </c>
      <c r="B1236" s="4">
        <v>12826127.43</v>
      </c>
      <c r="C1236" s="4">
        <v>13319928.4</v>
      </c>
      <c r="D1236" s="5">
        <v>3.8499615156248349E-2</v>
      </c>
      <c r="E1236" s="6" t="s">
        <v>2959</v>
      </c>
      <c r="F1236" s="6" t="s">
        <v>2976</v>
      </c>
      <c r="I1236" t="str">
        <f t="shared" si="18"/>
        <v>Santa Ynez Valley Union High School District</v>
      </c>
    </row>
    <row r="1237" spans="1:9">
      <c r="A1237" s="6" t="s">
        <v>423</v>
      </c>
      <c r="B1237" s="4">
        <v>5423993</v>
      </c>
      <c r="C1237" s="4">
        <v>5514355.5300000003</v>
      </c>
      <c r="D1237" s="5">
        <v>1.6659779981279522E-2</v>
      </c>
      <c r="E1237" s="6" t="s">
        <v>2959</v>
      </c>
      <c r="F1237" s="6" t="s">
        <v>2977</v>
      </c>
      <c r="I1237" t="str">
        <f t="shared" si="18"/>
        <v>Solvang Elementary School District</v>
      </c>
    </row>
    <row r="1238" spans="1:9">
      <c r="A1238" s="6" t="s">
        <v>5262</v>
      </c>
      <c r="B1238" s="4">
        <v>1096130.06</v>
      </c>
      <c r="C1238" s="4">
        <v>1146930.73</v>
      </c>
      <c r="D1238" s="5">
        <v>4.6345476557772644E-2</v>
      </c>
      <c r="E1238" s="6" t="s">
        <v>2959</v>
      </c>
      <c r="F1238" s="6" t="s">
        <v>2978</v>
      </c>
      <c r="I1238" t="str">
        <f t="shared" si="18"/>
        <v>Vista Del Mar Union Elementary School District</v>
      </c>
    </row>
    <row r="1239" spans="1:9">
      <c r="A1239" s="6" t="s">
        <v>5263</v>
      </c>
      <c r="B1239" s="4">
        <v>2747251</v>
      </c>
      <c r="C1239" s="4">
        <v>2775266.78</v>
      </c>
      <c r="D1239" s="5">
        <v>1.0197750405769184E-2</v>
      </c>
      <c r="E1239" s="6" t="s">
        <v>2959</v>
      </c>
      <c r="F1239" s="6" t="s">
        <v>2979</v>
      </c>
      <c r="I1239" t="str">
        <f t="shared" si="18"/>
        <v>Cuyama Joint Unified School District</v>
      </c>
    </row>
    <row r="1240" spans="1:9">
      <c r="A1240" s="6" t="s">
        <v>489</v>
      </c>
      <c r="B1240" s="4">
        <v>148447014.69</v>
      </c>
      <c r="C1240" s="4">
        <v>154872213.66999999</v>
      </c>
      <c r="D1240" s="5">
        <v>4.3282776642006915E-2</v>
      </c>
      <c r="E1240" s="6" t="s">
        <v>2959</v>
      </c>
      <c r="F1240" s="6" t="s">
        <v>2980</v>
      </c>
      <c r="I1240" t="str">
        <f t="shared" si="18"/>
        <v>Santa Barbara Unified School District</v>
      </c>
    </row>
    <row r="1241" spans="1:9">
      <c r="A1241" s="6" t="s">
        <v>487</v>
      </c>
      <c r="B1241" s="4">
        <v>165397460.13</v>
      </c>
      <c r="C1241" s="4">
        <v>166164908.83000001</v>
      </c>
      <c r="D1241" s="5">
        <v>4.6400271164793849E-3</v>
      </c>
      <c r="E1241" s="6" t="s">
        <v>2981</v>
      </c>
      <c r="F1241" s="6" t="s">
        <v>2982</v>
      </c>
      <c r="I1241" t="str">
        <f t="shared" si="18"/>
        <v>Santa Clara County Office of Education</v>
      </c>
    </row>
    <row r="1242" spans="1:9">
      <c r="A1242" s="6" t="s">
        <v>1607</v>
      </c>
      <c r="B1242" s="4">
        <v>99067574.409999996</v>
      </c>
      <c r="C1242" s="4">
        <v>106164436.27</v>
      </c>
      <c r="D1242" s="5">
        <v>7.1636576369872584E-2</v>
      </c>
      <c r="E1242" s="6" t="s">
        <v>2981</v>
      </c>
      <c r="F1242" s="6" t="s">
        <v>2983</v>
      </c>
      <c r="I1242" t="str">
        <f t="shared" si="18"/>
        <v>Alum Rock Union Elementary School District</v>
      </c>
    </row>
    <row r="1243" spans="1:9">
      <c r="A1243" s="6" t="s">
        <v>5264</v>
      </c>
      <c r="B1243" s="4">
        <v>61297661</v>
      </c>
      <c r="C1243" s="4">
        <v>64383275</v>
      </c>
      <c r="D1243" s="5">
        <v>5.0338201322233163E-2</v>
      </c>
      <c r="E1243" s="6" t="s">
        <v>2981</v>
      </c>
      <c r="F1243" s="6" t="s">
        <v>2984</v>
      </c>
      <c r="I1243" t="str">
        <f t="shared" si="18"/>
        <v>Berryessa Union Elementary School District</v>
      </c>
    </row>
    <row r="1244" spans="1:9">
      <c r="A1244" s="6" t="s">
        <v>5265</v>
      </c>
      <c r="B1244" s="4">
        <v>30701098.850000001</v>
      </c>
      <c r="C1244" s="4">
        <v>30148162.600000001</v>
      </c>
      <c r="D1244" s="5">
        <v>-1.801030812289639E-2</v>
      </c>
      <c r="E1244" s="6" t="s">
        <v>2981</v>
      </c>
      <c r="F1244" s="6" t="s">
        <v>2985</v>
      </c>
      <c r="I1244" t="str">
        <f t="shared" si="18"/>
        <v>Cambrian Elementary School District</v>
      </c>
    </row>
    <row r="1245" spans="1:9">
      <c r="A1245" s="6" t="s">
        <v>5266</v>
      </c>
      <c r="B1245" s="4">
        <v>79889760.299999997</v>
      </c>
      <c r="C1245" s="4">
        <v>83964802.810000002</v>
      </c>
      <c r="D1245" s="5">
        <v>5.1008320649573981E-2</v>
      </c>
      <c r="E1245" s="6" t="s">
        <v>2981</v>
      </c>
      <c r="F1245" s="6" t="s">
        <v>2986</v>
      </c>
      <c r="I1245" t="str">
        <f t="shared" ref="I1245:I1308" si="19">TRIM(A1245)</f>
        <v>Campbell Union Elementary School District</v>
      </c>
    </row>
    <row r="1246" spans="1:9">
      <c r="A1246" s="6" t="s">
        <v>1461</v>
      </c>
      <c r="B1246" s="4">
        <v>101154034.55</v>
      </c>
      <c r="C1246" s="4">
        <v>106429142.73</v>
      </c>
      <c r="D1246" s="5">
        <v>5.2149261306948108E-2</v>
      </c>
      <c r="E1246" s="6" t="s">
        <v>2981</v>
      </c>
      <c r="F1246" s="6" t="s">
        <v>2987</v>
      </c>
      <c r="I1246" t="str">
        <f t="shared" si="19"/>
        <v>Campbell Union High School District</v>
      </c>
    </row>
    <row r="1247" spans="1:9">
      <c r="A1247" s="6" t="s">
        <v>5267</v>
      </c>
      <c r="B1247" s="4">
        <v>154177792</v>
      </c>
      <c r="C1247" s="4">
        <v>156737323.19999999</v>
      </c>
      <c r="D1247" s="5">
        <v>1.6601166528574934E-2</v>
      </c>
      <c r="E1247" s="6" t="s">
        <v>2981</v>
      </c>
      <c r="F1247" s="6" t="s">
        <v>2988</v>
      </c>
      <c r="I1247" t="str">
        <f t="shared" si="19"/>
        <v>Cupertino Union Elementary School District</v>
      </c>
    </row>
    <row r="1248" spans="1:9">
      <c r="A1248" s="6" t="s">
        <v>1303</v>
      </c>
      <c r="B1248" s="4">
        <v>238078776.24000001</v>
      </c>
      <c r="C1248" s="4">
        <v>248922453.31999999</v>
      </c>
      <c r="D1248" s="5">
        <v>4.5546592817953667E-2</v>
      </c>
      <c r="E1248" s="6" t="s">
        <v>2981</v>
      </c>
      <c r="F1248" s="6" t="s">
        <v>2989</v>
      </c>
      <c r="I1248" t="str">
        <f t="shared" si="19"/>
        <v>East Side Union High School District</v>
      </c>
    </row>
    <row r="1249" spans="1:9">
      <c r="A1249" s="6" t="s">
        <v>5268</v>
      </c>
      <c r="B1249" s="4">
        <v>90861737</v>
      </c>
      <c r="C1249" s="4">
        <v>97377148.170000002</v>
      </c>
      <c r="D1249" s="5">
        <v>7.1706874478967994E-2</v>
      </c>
      <c r="E1249" s="6" t="s">
        <v>2981</v>
      </c>
      <c r="F1249" s="6" t="s">
        <v>2990</v>
      </c>
      <c r="I1249" t="str">
        <f t="shared" si="19"/>
        <v>Evergreen Elementary School District</v>
      </c>
    </row>
    <row r="1250" spans="1:9">
      <c r="A1250" s="6" t="s">
        <v>5269</v>
      </c>
      <c r="B1250" s="4">
        <v>73915772.900000006</v>
      </c>
      <c r="C1250" s="4">
        <v>79690667</v>
      </c>
      <c r="D1250" s="5">
        <v>7.8128035105752017E-2</v>
      </c>
      <c r="E1250" s="6" t="s">
        <v>2981</v>
      </c>
      <c r="F1250" s="6" t="s">
        <v>2991</v>
      </c>
      <c r="I1250" t="str">
        <f t="shared" si="19"/>
        <v>Franklin-McKinley Elementary School District</v>
      </c>
    </row>
    <row r="1251" spans="1:9">
      <c r="A1251" s="6" t="s">
        <v>1209</v>
      </c>
      <c r="B1251" s="4">
        <v>160650963.40000001</v>
      </c>
      <c r="C1251" s="4">
        <v>169366921.94</v>
      </c>
      <c r="D1251" s="5">
        <v>5.4254007293428975E-2</v>
      </c>
      <c r="E1251" s="6" t="s">
        <v>2981</v>
      </c>
      <c r="F1251" s="6" t="s">
        <v>2992</v>
      </c>
      <c r="I1251" t="str">
        <f t="shared" si="19"/>
        <v>Fremont Union High School District</v>
      </c>
    </row>
    <row r="1252" spans="1:9">
      <c r="A1252" s="6" t="s">
        <v>1185</v>
      </c>
      <c r="B1252" s="4">
        <v>111678811.06999999</v>
      </c>
      <c r="C1252" s="4">
        <v>118431163</v>
      </c>
      <c r="D1252" s="5">
        <v>6.0462247630552322E-2</v>
      </c>
      <c r="E1252" s="6" t="s">
        <v>2981</v>
      </c>
      <c r="F1252" s="6" t="s">
        <v>2993</v>
      </c>
      <c r="I1252" t="str">
        <f t="shared" si="19"/>
        <v>Gilroy Unified School District</v>
      </c>
    </row>
    <row r="1253" spans="1:9">
      <c r="A1253" s="6" t="s">
        <v>5270</v>
      </c>
      <c r="B1253" s="4">
        <v>1670203.67</v>
      </c>
      <c r="C1253" s="4">
        <v>1745381.07</v>
      </c>
      <c r="D1253" s="5">
        <v>4.5010917740349682E-2</v>
      </c>
      <c r="E1253" s="6" t="s">
        <v>2981</v>
      </c>
      <c r="F1253" s="6" t="s">
        <v>2994</v>
      </c>
      <c r="I1253" t="str">
        <f t="shared" si="19"/>
        <v>Lakeside Joint Elementary School District</v>
      </c>
    </row>
    <row r="1254" spans="1:9">
      <c r="A1254" s="6" t="s">
        <v>5271</v>
      </c>
      <c r="B1254" s="4">
        <v>4902902.7</v>
      </c>
      <c r="C1254" s="4">
        <v>4990197.22</v>
      </c>
      <c r="D1254" s="5">
        <v>1.7804660900164214E-2</v>
      </c>
      <c r="E1254" s="6" t="s">
        <v>2981</v>
      </c>
      <c r="F1254" s="6" t="s">
        <v>2995</v>
      </c>
      <c r="I1254" t="str">
        <f t="shared" si="19"/>
        <v>Loma Prieta Joint Union Elementary School District</v>
      </c>
    </row>
    <row r="1255" spans="1:9">
      <c r="A1255" s="6" t="s">
        <v>5272</v>
      </c>
      <c r="B1255" s="4">
        <v>47849096.280000001</v>
      </c>
      <c r="C1255" s="4">
        <v>51309746.659999996</v>
      </c>
      <c r="D1255" s="5">
        <v>7.2324257907593545E-2</v>
      </c>
      <c r="E1255" s="6" t="s">
        <v>2981</v>
      </c>
      <c r="F1255" s="6" t="s">
        <v>2996</v>
      </c>
      <c r="I1255" t="str">
        <f t="shared" si="19"/>
        <v>Los Altos Elementary School District</v>
      </c>
    </row>
    <row r="1256" spans="1:9">
      <c r="A1256" s="6" t="s">
        <v>5273</v>
      </c>
      <c r="B1256" s="4">
        <v>34611833.159999996</v>
      </c>
      <c r="C1256" s="4">
        <v>36175705.759999998</v>
      </c>
      <c r="D1256" s="5">
        <v>4.5183177463345936E-2</v>
      </c>
      <c r="E1256" s="6" t="s">
        <v>2981</v>
      </c>
      <c r="F1256" s="6" t="s">
        <v>2997</v>
      </c>
      <c r="I1256" t="str">
        <f t="shared" si="19"/>
        <v>Los Gatos Union Elementary School District</v>
      </c>
    </row>
    <row r="1257" spans="1:9">
      <c r="A1257" s="6" t="s">
        <v>5274</v>
      </c>
      <c r="B1257" s="4">
        <v>55596977.200000003</v>
      </c>
      <c r="C1257" s="4">
        <v>58077010.609999999</v>
      </c>
      <c r="D1257" s="5">
        <v>4.4607342609266826E-2</v>
      </c>
      <c r="E1257" s="6" t="s">
        <v>2981</v>
      </c>
      <c r="F1257" s="6" t="s">
        <v>2998</v>
      </c>
      <c r="I1257" t="str">
        <f t="shared" si="19"/>
        <v>Los Gatos-Saratoga Union High School District</v>
      </c>
    </row>
    <row r="1258" spans="1:9">
      <c r="A1258" s="6" t="s">
        <v>5275</v>
      </c>
      <c r="B1258" s="4">
        <v>5552872.5099999998</v>
      </c>
      <c r="C1258" s="4">
        <v>6050244.3499999996</v>
      </c>
      <c r="D1258" s="5">
        <v>8.9570188961532612E-2</v>
      </c>
      <c r="E1258" s="6" t="s">
        <v>2981</v>
      </c>
      <c r="F1258" s="6" t="s">
        <v>2999</v>
      </c>
      <c r="I1258" t="str">
        <f t="shared" si="19"/>
        <v>Luther Burbank Elementary School District</v>
      </c>
    </row>
    <row r="1259" spans="1:9">
      <c r="A1259" s="6" t="s">
        <v>5276</v>
      </c>
      <c r="B1259" s="4">
        <v>43070771</v>
      </c>
      <c r="C1259" s="4">
        <v>46202366.939999998</v>
      </c>
      <c r="D1259" s="5">
        <v>7.2708146784741731E-2</v>
      </c>
      <c r="E1259" s="6" t="s">
        <v>2981</v>
      </c>
      <c r="F1259" s="6" t="s">
        <v>3000</v>
      </c>
      <c r="I1259" t="str">
        <f t="shared" si="19"/>
        <v>Moreland Elementary School District</v>
      </c>
    </row>
    <row r="1260" spans="1:9">
      <c r="A1260" s="6" t="s">
        <v>836</v>
      </c>
      <c r="B1260" s="4">
        <v>80780792.5</v>
      </c>
      <c r="C1260" s="4">
        <v>84815989.840000004</v>
      </c>
      <c r="D1260" s="5">
        <v>4.9952435660989628E-2</v>
      </c>
      <c r="E1260" s="6" t="s">
        <v>2981</v>
      </c>
      <c r="F1260" s="6" t="s">
        <v>3001</v>
      </c>
      <c r="I1260" t="str">
        <f t="shared" si="19"/>
        <v>Morgan Hill Unified School District</v>
      </c>
    </row>
    <row r="1261" spans="1:9">
      <c r="A1261" s="6" t="s">
        <v>5277</v>
      </c>
      <c r="B1261" s="4">
        <v>66756158.979999997</v>
      </c>
      <c r="C1261" s="4">
        <v>70488080.75</v>
      </c>
      <c r="D1261" s="5">
        <v>5.5903782168145399E-2</v>
      </c>
      <c r="E1261" s="6" t="s">
        <v>2981</v>
      </c>
      <c r="F1261" s="6" t="s">
        <v>3002</v>
      </c>
      <c r="I1261" t="str">
        <f t="shared" si="19"/>
        <v>Mountain View Whisman Elementary School District</v>
      </c>
    </row>
    <row r="1262" spans="1:9">
      <c r="A1262" s="6" t="s">
        <v>818</v>
      </c>
      <c r="B1262" s="4">
        <v>94833434.909999996</v>
      </c>
      <c r="C1262" s="4">
        <v>100212858.95999999</v>
      </c>
      <c r="D1262" s="5">
        <v>5.6724973160628897E-2</v>
      </c>
      <c r="E1262" s="6" t="s">
        <v>2981</v>
      </c>
      <c r="F1262" s="6" t="s">
        <v>3003</v>
      </c>
      <c r="I1262" t="str">
        <f t="shared" si="19"/>
        <v>Mountain View-Los Altos Union High School District</v>
      </c>
    </row>
    <row r="1263" spans="1:9">
      <c r="A1263" s="6" t="s">
        <v>828</v>
      </c>
      <c r="B1263" s="4">
        <v>21916047</v>
      </c>
      <c r="C1263" s="4">
        <v>21233924.359999999</v>
      </c>
      <c r="D1263" s="5">
        <v>-3.1124346466313044E-2</v>
      </c>
      <c r="E1263" s="6" t="s">
        <v>2981</v>
      </c>
      <c r="F1263" s="6" t="s">
        <v>3004</v>
      </c>
      <c r="I1263" t="str">
        <f t="shared" si="19"/>
        <v>Mount Pleasant Elementary School District</v>
      </c>
    </row>
    <row r="1264" spans="1:9">
      <c r="A1264" s="6" t="s">
        <v>5278</v>
      </c>
      <c r="B1264" s="4">
        <v>93333724.010000005</v>
      </c>
      <c r="C1264" s="4">
        <v>97198040.840000004</v>
      </c>
      <c r="D1264" s="5">
        <v>4.1403221300651903E-2</v>
      </c>
      <c r="E1264" s="6" t="s">
        <v>2981</v>
      </c>
      <c r="F1264" s="6" t="s">
        <v>3005</v>
      </c>
      <c r="I1264" t="str">
        <f t="shared" si="19"/>
        <v>Oak Grove Elementary School District</v>
      </c>
    </row>
    <row r="1265" spans="1:9">
      <c r="A1265" s="6" t="s">
        <v>5279</v>
      </c>
      <c r="B1265" s="4">
        <v>9035015.5800000001</v>
      </c>
      <c r="C1265" s="4">
        <v>8807847.9800000004</v>
      </c>
      <c r="D1265" s="5">
        <v>-2.5143022498252253E-2</v>
      </c>
      <c r="E1265" s="6" t="s">
        <v>2981</v>
      </c>
      <c r="F1265" s="6" t="s">
        <v>3006</v>
      </c>
      <c r="I1265" t="str">
        <f t="shared" si="19"/>
        <v>Orchard Elementary School District</v>
      </c>
    </row>
    <row r="1266" spans="1:9">
      <c r="A1266" s="6" t="s">
        <v>708</v>
      </c>
      <c r="B1266" s="4">
        <v>225713433.47999999</v>
      </c>
      <c r="C1266" s="4">
        <v>233716446.81</v>
      </c>
      <c r="D1266" s="5">
        <v>3.5456522044839407E-2</v>
      </c>
      <c r="E1266" s="6" t="s">
        <v>2981</v>
      </c>
      <c r="F1266" s="6" t="s">
        <v>3007</v>
      </c>
      <c r="I1266" t="str">
        <f t="shared" si="19"/>
        <v>Palo Alto Unified School District</v>
      </c>
    </row>
    <row r="1267" spans="1:9">
      <c r="A1267" s="6" t="s">
        <v>531</v>
      </c>
      <c r="B1267" s="4">
        <v>336659482.49000001</v>
      </c>
      <c r="C1267" s="4">
        <v>343597738.93000001</v>
      </c>
      <c r="D1267" s="5">
        <v>2.0609122275966455E-2</v>
      </c>
      <c r="E1267" s="6" t="s">
        <v>2981</v>
      </c>
      <c r="F1267" s="6" t="s">
        <v>3008</v>
      </c>
      <c r="I1267" t="str">
        <f t="shared" si="19"/>
        <v>San Jose Unified School District</v>
      </c>
    </row>
    <row r="1268" spans="1:9">
      <c r="A1268" s="6" t="s">
        <v>485</v>
      </c>
      <c r="B1268" s="4">
        <v>271697213.31999999</v>
      </c>
      <c r="C1268" s="4">
        <v>266008417.75999999</v>
      </c>
      <c r="D1268" s="5">
        <v>-2.0937997451228339E-2</v>
      </c>
      <c r="E1268" s="6" t="s">
        <v>2981</v>
      </c>
      <c r="F1268" s="6" t="s">
        <v>3009</v>
      </c>
      <c r="I1268" t="str">
        <f t="shared" si="19"/>
        <v>Santa Clara Unified School District</v>
      </c>
    </row>
    <row r="1269" spans="1:9">
      <c r="A1269" s="6" t="s">
        <v>5280</v>
      </c>
      <c r="B1269" s="4">
        <v>32127198.280000001</v>
      </c>
      <c r="C1269" s="4">
        <v>33828989.75</v>
      </c>
      <c r="D1269" s="5">
        <v>5.297042883006102E-2</v>
      </c>
      <c r="E1269" s="6" t="s">
        <v>2981</v>
      </c>
      <c r="F1269" s="6" t="s">
        <v>3010</v>
      </c>
      <c r="I1269" t="str">
        <f t="shared" si="19"/>
        <v>Saratoga Union Elementary School District</v>
      </c>
    </row>
    <row r="1270" spans="1:9">
      <c r="A1270" s="6" t="s">
        <v>5281</v>
      </c>
      <c r="B1270" s="4">
        <v>93756930.170000002</v>
      </c>
      <c r="C1270" s="4">
        <v>99262451.5</v>
      </c>
      <c r="D1270" s="5">
        <v>5.872122007426428E-2</v>
      </c>
      <c r="E1270" s="6" t="s">
        <v>2981</v>
      </c>
      <c r="F1270" s="6" t="s">
        <v>3011</v>
      </c>
      <c r="I1270" t="str">
        <f t="shared" si="19"/>
        <v>Sunnyvale Elementary School District</v>
      </c>
    </row>
    <row r="1271" spans="1:9">
      <c r="A1271" s="6" t="s">
        <v>5282</v>
      </c>
      <c r="B1271" s="4">
        <v>50695224.609999999</v>
      </c>
      <c r="C1271" s="4">
        <v>54112742</v>
      </c>
      <c r="D1271" s="5">
        <v>6.7413004208800184E-2</v>
      </c>
      <c r="E1271" s="6" t="s">
        <v>2981</v>
      </c>
      <c r="F1271" s="6" t="s">
        <v>3012</v>
      </c>
      <c r="I1271" t="str">
        <f t="shared" si="19"/>
        <v>Union Elementary School District</v>
      </c>
    </row>
    <row r="1272" spans="1:9">
      <c r="A1272" s="6" t="s">
        <v>865</v>
      </c>
      <c r="B1272" s="4">
        <v>97718461.579999998</v>
      </c>
      <c r="C1272" s="4">
        <v>102531013.09</v>
      </c>
      <c r="D1272" s="5">
        <v>4.9249153457661357E-2</v>
      </c>
      <c r="E1272" s="6" t="s">
        <v>2981</v>
      </c>
      <c r="F1272" s="6" t="s">
        <v>3013</v>
      </c>
      <c r="I1272" t="str">
        <f t="shared" si="19"/>
        <v>Milpitas Unified School District</v>
      </c>
    </row>
    <row r="1273" spans="1:9">
      <c r="A1273" s="6" t="s">
        <v>5772</v>
      </c>
      <c r="B1273" s="4">
        <v>31347119.34</v>
      </c>
      <c r="C1273" s="4">
        <v>30935460.600000001</v>
      </c>
      <c r="D1273" s="5">
        <v>-1.3132266972764789E-2</v>
      </c>
      <c r="E1273" s="6" t="s">
        <v>3014</v>
      </c>
      <c r="F1273" s="6" t="s">
        <v>3015</v>
      </c>
      <c r="I1273" t="str">
        <f t="shared" si="19"/>
        <v>Santa Cruz County Office of Education</v>
      </c>
    </row>
    <row r="1274" spans="1:9">
      <c r="A1274" s="6" t="s">
        <v>5283</v>
      </c>
      <c r="B1274" s="4">
        <v>71724257.430000007</v>
      </c>
      <c r="C1274" s="4">
        <v>74716936.140000001</v>
      </c>
      <c r="D1274" s="5">
        <v>4.172477788174702E-2</v>
      </c>
      <c r="E1274" s="6" t="s">
        <v>3014</v>
      </c>
      <c r="F1274" s="6" t="s">
        <v>3016</v>
      </c>
      <c r="I1274" t="str">
        <f t="shared" si="19"/>
        <v>Santa Cruz City Elementary/High School District</v>
      </c>
    </row>
    <row r="1275" spans="1:9">
      <c r="A1275" s="6" t="s">
        <v>5284</v>
      </c>
      <c r="B1275" s="4">
        <v>1947505.71</v>
      </c>
      <c r="C1275" s="4">
        <v>1804618.97</v>
      </c>
      <c r="D1275" s="5">
        <v>-7.3369099390214368E-2</v>
      </c>
      <c r="E1275" s="6" t="s">
        <v>3014</v>
      </c>
      <c r="F1275" s="6" t="s">
        <v>3017</v>
      </c>
      <c r="I1275" t="str">
        <f t="shared" si="19"/>
        <v>Bonny Doon Union Elementary School District</v>
      </c>
    </row>
    <row r="1276" spans="1:9">
      <c r="A1276" s="6" t="s">
        <v>5285</v>
      </c>
      <c r="B1276" s="4">
        <v>1178173</v>
      </c>
      <c r="C1276" s="4">
        <v>1214162.7</v>
      </c>
      <c r="D1276" s="5">
        <v>3.0547041903014202E-2</v>
      </c>
      <c r="E1276" s="6" t="s">
        <v>3014</v>
      </c>
      <c r="F1276" s="6" t="s">
        <v>3018</v>
      </c>
      <c r="I1276" t="str">
        <f t="shared" si="19"/>
        <v>Happy Valley Elementary School District</v>
      </c>
    </row>
    <row r="1277" spans="1:9">
      <c r="A1277" s="6" t="s">
        <v>5286</v>
      </c>
      <c r="B1277" s="4">
        <v>15758822.08</v>
      </c>
      <c r="C1277" s="4">
        <v>17612202.260000002</v>
      </c>
      <c r="D1277" s="5">
        <v>0.11760905546057168</v>
      </c>
      <c r="E1277" s="6" t="s">
        <v>3014</v>
      </c>
      <c r="F1277" s="6" t="s">
        <v>3019</v>
      </c>
      <c r="I1277" t="str">
        <f t="shared" si="19"/>
        <v>Live Oak Elementary School District</v>
      </c>
    </row>
    <row r="1278" spans="1:9">
      <c r="A1278" s="6" t="s">
        <v>5287</v>
      </c>
      <c r="B1278" s="4">
        <v>1524822.1</v>
      </c>
      <c r="C1278" s="4">
        <v>1627422.79</v>
      </c>
      <c r="D1278" s="5">
        <v>6.7286990397109239E-2</v>
      </c>
      <c r="E1278" s="6" t="s">
        <v>3014</v>
      </c>
      <c r="F1278" s="6" t="s">
        <v>3020</v>
      </c>
      <c r="I1278" t="str">
        <f t="shared" si="19"/>
        <v>Mountain Elementary School District</v>
      </c>
    </row>
    <row r="1279" spans="1:9">
      <c r="A1279" s="6" t="s">
        <v>5288</v>
      </c>
      <c r="B1279" s="4">
        <v>1128053</v>
      </c>
      <c r="C1279" s="4">
        <v>1389973.14</v>
      </c>
      <c r="D1279" s="5">
        <v>0.23218779614078408</v>
      </c>
      <c r="E1279" s="6" t="s">
        <v>3014</v>
      </c>
      <c r="F1279" s="6" t="s">
        <v>3021</v>
      </c>
      <c r="I1279" t="str">
        <f t="shared" si="19"/>
        <v>Pacific Elementary School District</v>
      </c>
    </row>
    <row r="1280" spans="1:9">
      <c r="A1280" s="6" t="s">
        <v>716</v>
      </c>
      <c r="B1280" s="4">
        <v>204362006</v>
      </c>
      <c r="C1280" s="4">
        <v>219233734.75999999</v>
      </c>
      <c r="D1280" s="5">
        <v>7.277149530426899E-2</v>
      </c>
      <c r="E1280" s="6" t="s">
        <v>3014</v>
      </c>
      <c r="F1280" s="6" t="s">
        <v>3022</v>
      </c>
      <c r="I1280" t="str">
        <f t="shared" si="19"/>
        <v>Pajaro Valley Unified School District</v>
      </c>
    </row>
    <row r="1281" spans="1:9">
      <c r="A1281" s="6" t="s">
        <v>523</v>
      </c>
      <c r="B1281" s="4">
        <v>25439500.989999998</v>
      </c>
      <c r="C1281" s="4">
        <v>27168107.890000001</v>
      </c>
      <c r="D1281" s="5">
        <v>6.7949717279419106E-2</v>
      </c>
      <c r="E1281" s="6" t="s">
        <v>3014</v>
      </c>
      <c r="F1281" s="6" t="s">
        <v>3023</v>
      </c>
      <c r="I1281" t="str">
        <f t="shared" si="19"/>
        <v>San Lorenzo Valley Unified School District</v>
      </c>
    </row>
    <row r="1282" spans="1:9">
      <c r="A1282" s="6" t="s">
        <v>5289</v>
      </c>
      <c r="B1282" s="4">
        <v>995877</v>
      </c>
      <c r="C1282" s="4">
        <v>1040096</v>
      </c>
      <c r="D1282" s="5">
        <v>4.4402069733511268E-2</v>
      </c>
      <c r="E1282" s="6" t="s">
        <v>3014</v>
      </c>
      <c r="F1282" s="6" t="s">
        <v>3024</v>
      </c>
      <c r="I1282" t="str">
        <f t="shared" si="19"/>
        <v>Santa Cruz City High School District</v>
      </c>
    </row>
    <row r="1283" spans="1:9">
      <c r="A1283" s="6" t="s">
        <v>415</v>
      </c>
      <c r="B1283" s="4">
        <v>15953793.02</v>
      </c>
      <c r="C1283" s="4">
        <v>16957656.989999998</v>
      </c>
      <c r="D1283" s="5">
        <v>6.2923216362499784E-2</v>
      </c>
      <c r="E1283" s="6" t="s">
        <v>3014</v>
      </c>
      <c r="F1283" s="6" t="s">
        <v>3025</v>
      </c>
      <c r="I1283" t="str">
        <f t="shared" si="19"/>
        <v>Soquel Union Elementary School District</v>
      </c>
    </row>
    <row r="1284" spans="1:9">
      <c r="A1284" s="6" t="s">
        <v>455</v>
      </c>
      <c r="B1284" s="4">
        <v>20183870.440000001</v>
      </c>
      <c r="C1284" s="4">
        <v>22325655.289999999</v>
      </c>
      <c r="D1284" s="5">
        <v>0.10611368401153876</v>
      </c>
      <c r="E1284" s="6" t="s">
        <v>3014</v>
      </c>
      <c r="F1284" s="6" t="s">
        <v>3026</v>
      </c>
      <c r="I1284" t="str">
        <f t="shared" si="19"/>
        <v>Scotts Valley Unified School District</v>
      </c>
    </row>
    <row r="1285" spans="1:9">
      <c r="A1285" s="6" t="s">
        <v>445</v>
      </c>
      <c r="B1285" s="4">
        <v>17502228.699999999</v>
      </c>
      <c r="C1285" s="4">
        <v>17715032.789999999</v>
      </c>
      <c r="D1285" s="5">
        <v>1.2158685253610009E-2</v>
      </c>
      <c r="E1285" s="6" t="s">
        <v>3027</v>
      </c>
      <c r="F1285" s="6" t="s">
        <v>3028</v>
      </c>
      <c r="I1285" t="str">
        <f t="shared" si="19"/>
        <v>Shasta County Office of Education</v>
      </c>
    </row>
    <row r="1286" spans="1:9">
      <c r="A1286" s="6" t="s">
        <v>1597</v>
      </c>
      <c r="B1286" s="4">
        <v>16864726.989999998</v>
      </c>
      <c r="C1286" s="4">
        <v>17812939.149999999</v>
      </c>
      <c r="D1286" s="5">
        <v>5.6224578112782142E-2</v>
      </c>
      <c r="E1286" s="6" t="s">
        <v>3027</v>
      </c>
      <c r="F1286" s="6" t="s">
        <v>3029</v>
      </c>
      <c r="I1286" t="str">
        <f t="shared" si="19"/>
        <v>Anderson Union High School District</v>
      </c>
    </row>
    <row r="1287" spans="1:9">
      <c r="A1287" s="6" t="s">
        <v>1545</v>
      </c>
      <c r="B1287" s="4">
        <v>3295213.51</v>
      </c>
      <c r="C1287" s="4">
        <v>3426533</v>
      </c>
      <c r="D1287" s="5">
        <v>3.9851587644164591E-2</v>
      </c>
      <c r="E1287" s="6" t="s">
        <v>3027</v>
      </c>
      <c r="F1287" s="6" t="s">
        <v>3030</v>
      </c>
      <c r="I1287" t="str">
        <f t="shared" si="19"/>
        <v>Bella Vista Elementary School District</v>
      </c>
    </row>
    <row r="1288" spans="1:9">
      <c r="A1288" s="6" t="s">
        <v>1521</v>
      </c>
      <c r="B1288" s="4">
        <v>2360239.7000000002</v>
      </c>
      <c r="C1288" s="4">
        <v>2505010.79</v>
      </c>
      <c r="D1288" s="5">
        <v>6.1337452293510626E-2</v>
      </c>
      <c r="E1288" s="6" t="s">
        <v>3027</v>
      </c>
      <c r="F1288" s="6" t="s">
        <v>3031</v>
      </c>
      <c r="I1288" t="str">
        <f t="shared" si="19"/>
        <v>Black Butte Union Elementary School District</v>
      </c>
    </row>
    <row r="1289" spans="1:9">
      <c r="A1289" s="6" t="s">
        <v>1444</v>
      </c>
      <c r="B1289" s="4">
        <v>13452764.77</v>
      </c>
      <c r="C1289" s="4">
        <v>14606471.140000001</v>
      </c>
      <c r="D1289" s="5">
        <v>8.5759796571541563E-2</v>
      </c>
      <c r="E1289" s="6" t="s">
        <v>3027</v>
      </c>
      <c r="F1289" s="6" t="s">
        <v>3032</v>
      </c>
      <c r="I1289" t="str">
        <f t="shared" si="19"/>
        <v>Cascade Union Elementary School District</v>
      </c>
    </row>
    <row r="1290" spans="1:9">
      <c r="A1290" s="6" t="s">
        <v>5290</v>
      </c>
      <c r="B1290" s="4">
        <v>754704.48</v>
      </c>
      <c r="C1290" s="4">
        <v>760125.98</v>
      </c>
      <c r="D1290" s="5">
        <v>7.183606489257888E-3</v>
      </c>
      <c r="E1290" s="6" t="s">
        <v>3027</v>
      </c>
      <c r="F1290" s="6" t="s">
        <v>3033</v>
      </c>
      <c r="I1290" t="str">
        <f t="shared" si="19"/>
        <v>Castle Rock Union Elementary School District</v>
      </c>
    </row>
    <row r="1291" spans="1:9">
      <c r="A1291" s="6" t="s">
        <v>1389</v>
      </c>
      <c r="B1291" s="4">
        <v>12610279.310000001</v>
      </c>
      <c r="C1291" s="4">
        <v>16541588.08</v>
      </c>
      <c r="D1291" s="5">
        <v>0.31175429769287161</v>
      </c>
      <c r="E1291" s="6" t="s">
        <v>3027</v>
      </c>
      <c r="F1291" s="6" t="s">
        <v>3034</v>
      </c>
      <c r="I1291" t="str">
        <f t="shared" si="19"/>
        <v>Columbia Elementary School District</v>
      </c>
    </row>
    <row r="1292" spans="1:9">
      <c r="A1292" s="6" t="s">
        <v>1361</v>
      </c>
      <c r="B1292" s="4">
        <v>10403637.630000001</v>
      </c>
      <c r="C1292" s="4">
        <v>11123721.960000001</v>
      </c>
      <c r="D1292" s="5">
        <v>6.9214668523590248E-2</v>
      </c>
      <c r="E1292" s="6" t="s">
        <v>3027</v>
      </c>
      <c r="F1292" s="6" t="s">
        <v>3035</v>
      </c>
      <c r="I1292" t="str">
        <f t="shared" si="19"/>
        <v>Cottonwood Union Elementary School District</v>
      </c>
    </row>
    <row r="1293" spans="1:9">
      <c r="A1293" s="6" t="s">
        <v>1271</v>
      </c>
      <c r="B1293" s="4">
        <v>37374403.869999997</v>
      </c>
      <c r="C1293" s="4">
        <v>39722382.259999998</v>
      </c>
      <c r="D1293" s="5">
        <v>6.282316630833798E-2</v>
      </c>
      <c r="E1293" s="6" t="s">
        <v>3027</v>
      </c>
      <c r="F1293" s="6" t="s">
        <v>3036</v>
      </c>
      <c r="I1293" t="str">
        <f t="shared" si="19"/>
        <v>Enterprise Elementary School District</v>
      </c>
    </row>
    <row r="1294" spans="1:9">
      <c r="A1294" s="6" t="s">
        <v>1245</v>
      </c>
      <c r="B1294" s="4">
        <v>13477622.42</v>
      </c>
      <c r="C1294" s="4">
        <v>14446999.779999999</v>
      </c>
      <c r="D1294" s="5">
        <v>7.1924953066017067E-2</v>
      </c>
      <c r="E1294" s="6" t="s">
        <v>3027</v>
      </c>
      <c r="F1294" s="6" t="s">
        <v>3037</v>
      </c>
      <c r="I1294" t="str">
        <f t="shared" si="19"/>
        <v>Fall River Joint Unified School District</v>
      </c>
    </row>
    <row r="1295" spans="1:9">
      <c r="A1295" s="6" t="s">
        <v>5291</v>
      </c>
      <c r="B1295" s="4">
        <v>313819.37</v>
      </c>
      <c r="C1295" s="4">
        <v>436253.39</v>
      </c>
      <c r="D1295" s="5">
        <v>0.39014169201856475</v>
      </c>
      <c r="E1295" s="6" t="s">
        <v>3027</v>
      </c>
      <c r="F1295" s="6" t="s">
        <v>3038</v>
      </c>
      <c r="I1295" t="str">
        <f t="shared" si="19"/>
        <v>French Gulch-Whiskeytown Elementary School District</v>
      </c>
    </row>
    <row r="1296" spans="1:9">
      <c r="A1296" s="6" t="s">
        <v>1169</v>
      </c>
      <c r="B1296" s="4">
        <v>5226077.05</v>
      </c>
      <c r="C1296" s="4">
        <v>5519422.9900000002</v>
      </c>
      <c r="D1296" s="5">
        <v>5.6131193090618599E-2</v>
      </c>
      <c r="E1296" s="6" t="s">
        <v>3027</v>
      </c>
      <c r="F1296" s="6" t="s">
        <v>3039</v>
      </c>
      <c r="I1296" t="str">
        <f t="shared" si="19"/>
        <v>Grant Elementary School District</v>
      </c>
    </row>
    <row r="1297" spans="1:9">
      <c r="A1297" s="6" t="s">
        <v>1141</v>
      </c>
      <c r="B1297" s="4">
        <v>4922025.41</v>
      </c>
      <c r="C1297" s="4">
        <v>4941985.66</v>
      </c>
      <c r="D1297" s="5">
        <v>4.0552919453538533E-3</v>
      </c>
      <c r="E1297" s="6" t="s">
        <v>3027</v>
      </c>
      <c r="F1297" s="6" t="s">
        <v>3040</v>
      </c>
      <c r="I1297" t="str">
        <f t="shared" si="19"/>
        <v>Happy Valley Union Elementary School District</v>
      </c>
    </row>
    <row r="1298" spans="1:9">
      <c r="A1298" s="6" t="s">
        <v>5292</v>
      </c>
      <c r="B1298" s="4">
        <v>658278.03</v>
      </c>
      <c r="C1298" s="4">
        <v>645557.99</v>
      </c>
      <c r="D1298" s="5">
        <v>-1.9323202993725974E-2</v>
      </c>
      <c r="E1298" s="6" t="s">
        <v>3027</v>
      </c>
      <c r="F1298" s="6" t="s">
        <v>3041</v>
      </c>
      <c r="I1298" t="str">
        <f t="shared" si="19"/>
        <v>Igo, Ono, Platina Union Elementary School District</v>
      </c>
    </row>
    <row r="1299" spans="1:9">
      <c r="A1299" s="6" t="s">
        <v>5293</v>
      </c>
      <c r="B1299" s="4">
        <v>508908.82</v>
      </c>
      <c r="C1299" s="4">
        <v>512959.92</v>
      </c>
      <c r="D1299" s="5">
        <v>7.9603650807230589E-3</v>
      </c>
      <c r="E1299" s="6" t="s">
        <v>3027</v>
      </c>
      <c r="F1299" s="6" t="s">
        <v>3042</v>
      </c>
      <c r="I1299" t="str">
        <f t="shared" si="19"/>
        <v>Indian Springs Elementary School District</v>
      </c>
    </row>
    <row r="1300" spans="1:9">
      <c r="A1300" s="6" t="s">
        <v>1078</v>
      </c>
      <c r="B1300" s="4">
        <v>2950931.87</v>
      </c>
      <c r="C1300" s="4">
        <v>3207212</v>
      </c>
      <c r="D1300" s="5">
        <v>8.6847186343207539E-2</v>
      </c>
      <c r="E1300" s="6" t="s">
        <v>3027</v>
      </c>
      <c r="F1300" s="6" t="s">
        <v>3043</v>
      </c>
      <c r="I1300" t="str">
        <f t="shared" si="19"/>
        <v>Junction Elementary School District</v>
      </c>
    </row>
    <row r="1301" spans="1:9">
      <c r="A1301" s="6" t="s">
        <v>5294</v>
      </c>
      <c r="B1301" s="4">
        <v>2317539.83</v>
      </c>
      <c r="C1301" s="4">
        <v>2455479.67</v>
      </c>
      <c r="D1301" s="5">
        <v>5.9519943611929138E-2</v>
      </c>
      <c r="E1301" s="6" t="s">
        <v>3027</v>
      </c>
      <c r="F1301" s="6" t="s">
        <v>3044</v>
      </c>
      <c r="I1301" t="str">
        <f t="shared" si="19"/>
        <v>Millville Elementary School District</v>
      </c>
    </row>
    <row r="1302" spans="1:9">
      <c r="A1302" s="6" t="s">
        <v>5295</v>
      </c>
      <c r="B1302" s="4">
        <v>2160484.7200000002</v>
      </c>
      <c r="C1302" s="4">
        <v>2270132.2400000002</v>
      </c>
      <c r="D1302" s="5">
        <v>5.0751351761469533E-2</v>
      </c>
      <c r="E1302" s="6" t="s">
        <v>3027</v>
      </c>
      <c r="F1302" s="6" t="s">
        <v>3045</v>
      </c>
      <c r="I1302" t="str">
        <f t="shared" si="19"/>
        <v>North Cow Creek Elementary School District</v>
      </c>
    </row>
    <row r="1303" spans="1:9">
      <c r="A1303" s="6" t="s">
        <v>5296</v>
      </c>
      <c r="B1303" s="4">
        <v>520853.18</v>
      </c>
      <c r="C1303" s="4">
        <v>697046.37</v>
      </c>
      <c r="D1303" s="5">
        <v>0.33827803451252808</v>
      </c>
      <c r="E1303" s="6" t="s">
        <v>3027</v>
      </c>
      <c r="F1303" s="6" t="s">
        <v>3046</v>
      </c>
      <c r="I1303" t="str">
        <f t="shared" si="19"/>
        <v>Oak Run Elementary School District</v>
      </c>
    </row>
    <row r="1304" spans="1:9">
      <c r="A1304" s="6" t="s">
        <v>5297</v>
      </c>
      <c r="B1304" s="4">
        <v>5988495.7800000003</v>
      </c>
      <c r="C1304" s="4">
        <v>6295012.2599999998</v>
      </c>
      <c r="D1304" s="5">
        <v>5.1184219086149126E-2</v>
      </c>
      <c r="E1304" s="6" t="s">
        <v>3027</v>
      </c>
      <c r="F1304" s="6" t="s">
        <v>3047</v>
      </c>
      <c r="I1304" t="str">
        <f t="shared" si="19"/>
        <v>Pacheco Union Elementary School District</v>
      </c>
    </row>
    <row r="1305" spans="1:9">
      <c r="A1305" s="6" t="s">
        <v>628</v>
      </c>
      <c r="B1305" s="4">
        <v>30643355.309999999</v>
      </c>
      <c r="C1305" s="4">
        <v>31923796.469999999</v>
      </c>
      <c r="D1305" s="5">
        <v>4.1785279289639259E-2</v>
      </c>
      <c r="E1305" s="6" t="s">
        <v>3027</v>
      </c>
      <c r="F1305" s="6" t="s">
        <v>3048</v>
      </c>
      <c r="I1305" t="str">
        <f t="shared" si="19"/>
        <v>Redding Elementary School District</v>
      </c>
    </row>
    <row r="1306" spans="1:9">
      <c r="A1306" s="6" t="s">
        <v>5298</v>
      </c>
      <c r="B1306" s="4">
        <v>1280273.27</v>
      </c>
      <c r="C1306" s="4">
        <v>1306289.56</v>
      </c>
      <c r="D1306" s="5">
        <v>2.0320888211623787E-2</v>
      </c>
      <c r="E1306" s="6" t="s">
        <v>3027</v>
      </c>
      <c r="F1306" s="6" t="s">
        <v>3049</v>
      </c>
      <c r="I1306" t="str">
        <f t="shared" si="19"/>
        <v>Shasta Union Elementary School District</v>
      </c>
    </row>
    <row r="1307" spans="1:9">
      <c r="A1307" s="6" t="s">
        <v>443</v>
      </c>
      <c r="B1307" s="4">
        <v>54914754.670000002</v>
      </c>
      <c r="C1307" s="4">
        <v>56955452.229999997</v>
      </c>
      <c r="D1307" s="5">
        <v>3.716118868714223E-2</v>
      </c>
      <c r="E1307" s="6" t="s">
        <v>3027</v>
      </c>
      <c r="F1307" s="6" t="s">
        <v>3050</v>
      </c>
      <c r="I1307" t="str">
        <f t="shared" si="19"/>
        <v>Shasta Union High School District</v>
      </c>
    </row>
    <row r="1308" spans="1:9">
      <c r="A1308" s="6" t="s">
        <v>5299</v>
      </c>
      <c r="B1308" s="4">
        <v>7314914.6799999997</v>
      </c>
      <c r="C1308" s="4">
        <v>3766213.56</v>
      </c>
      <c r="D1308" s="5">
        <v>-0.48513226404439752</v>
      </c>
      <c r="E1308" s="6" t="s">
        <v>3027</v>
      </c>
      <c r="F1308" s="6" t="s">
        <v>3051</v>
      </c>
      <c r="I1308" t="str">
        <f t="shared" si="19"/>
        <v>Whitmore Union Elementary School District</v>
      </c>
    </row>
    <row r="1309" spans="1:9">
      <c r="A1309" s="6" t="s">
        <v>5300</v>
      </c>
      <c r="B1309" s="4">
        <v>1011922.24</v>
      </c>
      <c r="C1309" s="4">
        <v>1104115.6499999999</v>
      </c>
      <c r="D1309" s="5">
        <v>9.1107208000488174E-2</v>
      </c>
      <c r="E1309" s="6" t="s">
        <v>3027</v>
      </c>
      <c r="F1309" s="6" t="s">
        <v>3052</v>
      </c>
      <c r="I1309" t="str">
        <f t="shared" ref="I1309:I1372" si="20">TRIM(A1309)</f>
        <v>Mountain Union Elementary School District</v>
      </c>
    </row>
    <row r="1310" spans="1:9">
      <c r="A1310" s="6" t="s">
        <v>1189</v>
      </c>
      <c r="B1310" s="4">
        <v>24718587.579999998</v>
      </c>
      <c r="C1310" s="4">
        <v>26507998.32</v>
      </c>
      <c r="D1310" s="5">
        <v>7.239130205998616E-2</v>
      </c>
      <c r="E1310" s="6" t="s">
        <v>3027</v>
      </c>
      <c r="F1310" s="6" t="s">
        <v>3053</v>
      </c>
      <c r="I1310" t="str">
        <f t="shared" si="20"/>
        <v>Gateway Unified School District</v>
      </c>
    </row>
    <row r="1311" spans="1:9">
      <c r="A1311" s="6" t="s">
        <v>5747</v>
      </c>
      <c r="B1311" s="4">
        <v>1360566.56</v>
      </c>
      <c r="C1311" s="4">
        <v>1895363.81</v>
      </c>
      <c r="D1311" s="5">
        <v>0.393069523919506</v>
      </c>
      <c r="E1311" s="6" t="s">
        <v>3054</v>
      </c>
      <c r="F1311" s="6" t="s">
        <v>3055</v>
      </c>
      <c r="I1311" t="str">
        <f t="shared" si="20"/>
        <v>Sierra County Office of Education</v>
      </c>
    </row>
    <row r="1312" spans="1:9">
      <c r="A1312" s="6" t="s">
        <v>5301</v>
      </c>
      <c r="B1312" s="4">
        <v>4694735.33</v>
      </c>
      <c r="C1312" s="4">
        <v>6515753.1399999997</v>
      </c>
      <c r="D1312" s="5">
        <v>0.38788508446119357</v>
      </c>
      <c r="E1312" s="6" t="s">
        <v>3054</v>
      </c>
      <c r="F1312" s="6" t="s">
        <v>3056</v>
      </c>
      <c r="I1312" t="str">
        <f t="shared" si="20"/>
        <v>Sierra-Plumas Joint Unified School District</v>
      </c>
    </row>
    <row r="1313" spans="1:9">
      <c r="A1313" s="6" t="s">
        <v>5773</v>
      </c>
      <c r="B1313" s="4">
        <v>12298794.1</v>
      </c>
      <c r="C1313" s="4">
        <v>12536301.380000001</v>
      </c>
      <c r="D1313" s="5">
        <v>1.9311428264337006E-2</v>
      </c>
      <c r="E1313" s="6" t="s">
        <v>3057</v>
      </c>
      <c r="F1313" s="6" t="s">
        <v>3058</v>
      </c>
      <c r="I1313" t="str">
        <f t="shared" si="20"/>
        <v>Siskiyou County Office of Education</v>
      </c>
    </row>
    <row r="1314" spans="1:9">
      <c r="A1314" s="6" t="s">
        <v>5302</v>
      </c>
      <c r="B1314" s="4">
        <v>1663278.98</v>
      </c>
      <c r="C1314" s="4">
        <v>1740921.38</v>
      </c>
      <c r="D1314" s="5">
        <v>4.6680322984662445E-2</v>
      </c>
      <c r="E1314" s="6" t="s">
        <v>3057</v>
      </c>
      <c r="F1314" s="6" t="s">
        <v>3059</v>
      </c>
      <c r="I1314" t="str">
        <f t="shared" si="20"/>
        <v>Big Springs Union Elementary School District</v>
      </c>
    </row>
    <row r="1315" spans="1:9">
      <c r="A1315" s="6" t="s">
        <v>5303</v>
      </c>
      <c r="B1315" s="4">
        <v>229625.3</v>
      </c>
      <c r="C1315" s="4">
        <v>243130.66</v>
      </c>
      <c r="D1315" s="5">
        <v>5.8814773459196418E-2</v>
      </c>
      <c r="E1315" s="6" t="s">
        <v>3057</v>
      </c>
      <c r="F1315" s="6" t="s">
        <v>3060</v>
      </c>
      <c r="I1315" t="str">
        <f t="shared" si="20"/>
        <v>Bogus Elementary School District</v>
      </c>
    </row>
    <row r="1316" spans="1:9">
      <c r="A1316" s="6" t="s">
        <v>5304</v>
      </c>
      <c r="B1316" s="4">
        <v>1599351.01</v>
      </c>
      <c r="C1316" s="4">
        <v>1659877.78</v>
      </c>
      <c r="D1316" s="5">
        <v>3.7844581721932335E-2</v>
      </c>
      <c r="E1316" s="6" t="s">
        <v>3057</v>
      </c>
      <c r="F1316" s="6" t="s">
        <v>3061</v>
      </c>
      <c r="I1316" t="str">
        <f t="shared" si="20"/>
        <v>Butteville Union Elementary School District</v>
      </c>
    </row>
    <row r="1317" spans="1:9">
      <c r="A1317" s="6" t="s">
        <v>5305</v>
      </c>
      <c r="B1317" s="4">
        <v>631188.26</v>
      </c>
      <c r="C1317" s="4">
        <v>642200.22</v>
      </c>
      <c r="D1317" s="5">
        <v>1.7446395470029755E-2</v>
      </c>
      <c r="E1317" s="6" t="s">
        <v>3057</v>
      </c>
      <c r="F1317" s="6" t="s">
        <v>3062</v>
      </c>
      <c r="I1317" t="str">
        <f t="shared" si="20"/>
        <v>Delphic Elementary School District</v>
      </c>
    </row>
    <row r="1318" spans="1:9">
      <c r="A1318" s="6" t="s">
        <v>5306</v>
      </c>
      <c r="B1318" s="4">
        <v>958728.2</v>
      </c>
      <c r="C1318" s="4">
        <v>1068440.6100000001</v>
      </c>
      <c r="D1318" s="5">
        <v>0.11443536343251419</v>
      </c>
      <c r="E1318" s="6" t="s">
        <v>3057</v>
      </c>
      <c r="F1318" s="6" t="s">
        <v>3063</v>
      </c>
      <c r="I1318" t="str">
        <f t="shared" si="20"/>
        <v>Dunsmuir Elementary School District</v>
      </c>
    </row>
    <row r="1319" spans="1:9">
      <c r="A1319" s="6" t="s">
        <v>1309</v>
      </c>
      <c r="B1319" s="4">
        <v>1553544.53</v>
      </c>
      <c r="C1319" s="4">
        <v>1482735.91</v>
      </c>
      <c r="D1319" s="5">
        <v>-4.5578751450401044E-2</v>
      </c>
      <c r="E1319" s="6" t="s">
        <v>3057</v>
      </c>
      <c r="F1319" s="6" t="s">
        <v>3064</v>
      </c>
      <c r="I1319" t="str">
        <f t="shared" si="20"/>
        <v>Dunsmuir Joint Union High School District</v>
      </c>
    </row>
    <row r="1320" spans="1:9">
      <c r="A1320" s="6" t="s">
        <v>5307</v>
      </c>
      <c r="B1320" s="4">
        <v>217301.61</v>
      </c>
      <c r="C1320" s="4">
        <v>232326.6</v>
      </c>
      <c r="D1320" s="5">
        <v>6.9143482185889102E-2</v>
      </c>
      <c r="E1320" s="6" t="s">
        <v>3057</v>
      </c>
      <c r="F1320" s="6" t="s">
        <v>3065</v>
      </c>
      <c r="I1320" t="str">
        <f t="shared" si="20"/>
        <v>Forks of Salmon Elementary School District</v>
      </c>
    </row>
    <row r="1321" spans="1:9">
      <c r="A1321" s="6" t="s">
        <v>5308</v>
      </c>
      <c r="B1321" s="4">
        <v>531713.03</v>
      </c>
      <c r="C1321" s="4">
        <v>429545.92</v>
      </c>
      <c r="D1321" s="5">
        <v>-0.19214708731136426</v>
      </c>
      <c r="E1321" s="6" t="s">
        <v>3057</v>
      </c>
      <c r="F1321" s="6" t="s">
        <v>3066</v>
      </c>
      <c r="I1321" t="str">
        <f t="shared" si="20"/>
        <v>Gazelle Union Elementary School District</v>
      </c>
    </row>
    <row r="1322" spans="1:9">
      <c r="A1322" s="6" t="s">
        <v>5309</v>
      </c>
      <c r="B1322" s="4">
        <v>1939490.46</v>
      </c>
      <c r="C1322" s="4">
        <v>1973833.63</v>
      </c>
      <c r="D1322" s="5">
        <v>1.7707315765811978E-2</v>
      </c>
      <c r="E1322" s="6" t="s">
        <v>3057</v>
      </c>
      <c r="F1322" s="6" t="s">
        <v>3067</v>
      </c>
      <c r="I1322" t="str">
        <f t="shared" si="20"/>
        <v>Grenada Elementary School District</v>
      </c>
    </row>
    <row r="1323" spans="1:9">
      <c r="A1323" s="6" t="s">
        <v>5310</v>
      </c>
      <c r="B1323" s="4">
        <v>1384529.41</v>
      </c>
      <c r="C1323" s="4">
        <v>1325859.6299999999</v>
      </c>
      <c r="D1323" s="5">
        <v>-4.2375250085875775E-2</v>
      </c>
      <c r="E1323" s="6" t="s">
        <v>3057</v>
      </c>
      <c r="F1323" s="6" t="s">
        <v>3068</v>
      </c>
      <c r="I1323" t="str">
        <f t="shared" si="20"/>
        <v>Happy Camp Union Elementary School District</v>
      </c>
    </row>
    <row r="1324" spans="1:9">
      <c r="A1324" s="6" t="s">
        <v>5311</v>
      </c>
      <c r="B1324" s="4">
        <v>897933.85</v>
      </c>
      <c r="C1324" s="4">
        <v>956808.84</v>
      </c>
      <c r="D1324" s="5">
        <v>6.5567179586781363E-2</v>
      </c>
      <c r="E1324" s="6" t="s">
        <v>3057</v>
      </c>
      <c r="F1324" s="6" t="s">
        <v>3069</v>
      </c>
      <c r="I1324" t="str">
        <f t="shared" si="20"/>
        <v>Hornbrook Elementary School District</v>
      </c>
    </row>
    <row r="1325" spans="1:9">
      <c r="A1325" s="6" t="s">
        <v>1078</v>
      </c>
      <c r="B1325" s="4">
        <v>327740.15999999997</v>
      </c>
      <c r="C1325" s="4">
        <v>294375.44</v>
      </c>
      <c r="D1325" s="5">
        <v>-0.10180235464582667</v>
      </c>
      <c r="E1325" s="6" t="s">
        <v>3057</v>
      </c>
      <c r="F1325" s="6" t="s">
        <v>3070</v>
      </c>
      <c r="I1325" t="str">
        <f t="shared" si="20"/>
        <v>Junction Elementary School District</v>
      </c>
    </row>
    <row r="1326" spans="1:9">
      <c r="A1326" s="6" t="s">
        <v>5312</v>
      </c>
      <c r="B1326" s="4">
        <v>305492.46999999997</v>
      </c>
      <c r="C1326" s="4">
        <v>223577.45</v>
      </c>
      <c r="D1326" s="5">
        <v>-0.26814088085378984</v>
      </c>
      <c r="E1326" s="6" t="s">
        <v>3057</v>
      </c>
      <c r="F1326" s="6" t="s">
        <v>3071</v>
      </c>
      <c r="I1326" t="str">
        <f t="shared" si="20"/>
        <v>Klamath River Union Elementary School District</v>
      </c>
    </row>
    <row r="1327" spans="1:9">
      <c r="A1327" s="6" t="s">
        <v>5313</v>
      </c>
      <c r="B1327" s="4">
        <v>271038.19</v>
      </c>
      <c r="C1327" s="4">
        <v>266007.26</v>
      </c>
      <c r="D1327" s="5">
        <v>-1.8561701581611037E-2</v>
      </c>
      <c r="E1327" s="6" t="s">
        <v>3057</v>
      </c>
      <c r="F1327" s="6" t="s">
        <v>3072</v>
      </c>
      <c r="I1327" t="str">
        <f t="shared" si="20"/>
        <v>Little Shasta Elementary School District</v>
      </c>
    </row>
    <row r="1328" spans="1:9">
      <c r="A1328" s="6" t="s">
        <v>5314</v>
      </c>
      <c r="B1328" s="4">
        <v>774203.97</v>
      </c>
      <c r="C1328" s="4">
        <v>846806.68</v>
      </c>
      <c r="D1328" s="5">
        <v>9.3777238057820969E-2</v>
      </c>
      <c r="E1328" s="6" t="s">
        <v>3057</v>
      </c>
      <c r="F1328" s="6" t="s">
        <v>3073</v>
      </c>
      <c r="I1328" t="str">
        <f t="shared" si="20"/>
        <v>McCloud Union Elementary School District</v>
      </c>
    </row>
    <row r="1329" spans="1:9">
      <c r="A1329" s="6" t="s">
        <v>5315</v>
      </c>
      <c r="B1329" s="4">
        <v>1602196.21</v>
      </c>
      <c r="C1329" s="4">
        <v>1661982.43</v>
      </c>
      <c r="D1329" s="5">
        <v>3.7315167534942538E-2</v>
      </c>
      <c r="E1329" s="6" t="s">
        <v>3057</v>
      </c>
      <c r="F1329" s="6" t="s">
        <v>3074</v>
      </c>
      <c r="I1329" t="str">
        <f t="shared" si="20"/>
        <v>Montague Elementary School District</v>
      </c>
    </row>
    <row r="1330" spans="1:9">
      <c r="A1330" s="6" t="s">
        <v>5316</v>
      </c>
      <c r="B1330" s="4">
        <v>4953363.42</v>
      </c>
      <c r="C1330" s="4">
        <v>5004930.67</v>
      </c>
      <c r="D1330" s="5">
        <v>1.0410552513023565E-2</v>
      </c>
      <c r="E1330" s="6" t="s">
        <v>3057</v>
      </c>
      <c r="F1330" s="6" t="s">
        <v>3075</v>
      </c>
      <c r="I1330" t="str">
        <f t="shared" si="20"/>
        <v>Mt. Shasta Union Elementary School District</v>
      </c>
    </row>
    <row r="1331" spans="1:9">
      <c r="A1331" s="6" t="s">
        <v>5317</v>
      </c>
      <c r="B1331" s="4">
        <v>307030.53999999998</v>
      </c>
      <c r="C1331" s="4">
        <v>294141.63</v>
      </c>
      <c r="D1331" s="5">
        <v>-4.1979244149458146E-2</v>
      </c>
      <c r="E1331" s="6" t="s">
        <v>3057</v>
      </c>
      <c r="F1331" s="6" t="s">
        <v>3076</v>
      </c>
      <c r="I1331" t="str">
        <f t="shared" si="20"/>
        <v>Seiad Elementary School District</v>
      </c>
    </row>
    <row r="1332" spans="1:9">
      <c r="A1332" s="6" t="s">
        <v>5318</v>
      </c>
      <c r="B1332" s="4">
        <v>7041709.9000000004</v>
      </c>
      <c r="C1332" s="4">
        <v>7418860.8600000003</v>
      </c>
      <c r="D1332" s="5">
        <v>5.3559570808220873E-2</v>
      </c>
      <c r="E1332" s="6" t="s">
        <v>3057</v>
      </c>
      <c r="F1332" s="6" t="s">
        <v>3077</v>
      </c>
      <c r="I1332" t="str">
        <f t="shared" si="20"/>
        <v>Siskiyou Union High School District</v>
      </c>
    </row>
    <row r="1333" spans="1:9">
      <c r="A1333" s="6" t="s">
        <v>5319</v>
      </c>
      <c r="B1333" s="4">
        <v>3067367.62</v>
      </c>
      <c r="C1333" s="4">
        <v>3756307.67</v>
      </c>
      <c r="D1333" s="5">
        <v>0.22460302622611625</v>
      </c>
      <c r="E1333" s="6" t="s">
        <v>3057</v>
      </c>
      <c r="F1333" s="6" t="s">
        <v>3078</v>
      </c>
      <c r="I1333" t="str">
        <f t="shared" si="20"/>
        <v>Weed Union Elementary School District</v>
      </c>
    </row>
    <row r="1334" spans="1:9">
      <c r="A1334" s="6" t="s">
        <v>5320</v>
      </c>
      <c r="B1334" s="4">
        <v>477223.67999999999</v>
      </c>
      <c r="C1334" s="4">
        <v>470222.11</v>
      </c>
      <c r="D1334" s="5">
        <v>-1.467146391394494E-2</v>
      </c>
      <c r="E1334" s="6" t="s">
        <v>3057</v>
      </c>
      <c r="F1334" s="6" t="s">
        <v>3079</v>
      </c>
      <c r="I1334" t="str">
        <f t="shared" si="20"/>
        <v>Willow Creek Elementary School District</v>
      </c>
    </row>
    <row r="1335" spans="1:9">
      <c r="A1335" s="6" t="s">
        <v>5321</v>
      </c>
      <c r="B1335" s="4">
        <v>9567319</v>
      </c>
      <c r="C1335" s="4">
        <v>11557377.539999999</v>
      </c>
      <c r="D1335" s="5">
        <v>0.20800587290964156</v>
      </c>
      <c r="E1335" s="6" t="s">
        <v>3057</v>
      </c>
      <c r="F1335" s="6" t="s">
        <v>3080</v>
      </c>
      <c r="I1335" t="str">
        <f t="shared" si="20"/>
        <v>Yreka Union Elementary School District</v>
      </c>
    </row>
    <row r="1336" spans="1:9">
      <c r="A1336" s="6" t="s">
        <v>5322</v>
      </c>
      <c r="B1336" s="4">
        <v>8221272.5599999996</v>
      </c>
      <c r="C1336" s="4">
        <v>8585209.4800000004</v>
      </c>
      <c r="D1336" s="5">
        <v>4.4267711275102269E-2</v>
      </c>
      <c r="E1336" s="6" t="s">
        <v>3057</v>
      </c>
      <c r="F1336" s="6" t="s">
        <v>3081</v>
      </c>
      <c r="I1336" t="str">
        <f t="shared" si="20"/>
        <v>Yreka Union High School District</v>
      </c>
    </row>
    <row r="1337" spans="1:9">
      <c r="A1337" s="6" t="s">
        <v>5323</v>
      </c>
      <c r="B1337" s="4">
        <v>3549461.98</v>
      </c>
      <c r="C1337" s="4">
        <v>3735116.78</v>
      </c>
      <c r="D1337" s="5">
        <v>5.2305053849316004E-2</v>
      </c>
      <c r="E1337" s="6" t="s">
        <v>3057</v>
      </c>
      <c r="F1337" s="6" t="s">
        <v>3082</v>
      </c>
      <c r="I1337" t="str">
        <f t="shared" si="20"/>
        <v>Butte Valley Unified School District</v>
      </c>
    </row>
    <row r="1338" spans="1:9">
      <c r="A1338" s="6" t="s">
        <v>5324</v>
      </c>
      <c r="B1338" s="4">
        <v>7891903.1100000003</v>
      </c>
      <c r="C1338" s="4">
        <v>8099912.9199999999</v>
      </c>
      <c r="D1338" s="5">
        <v>2.6357369965227511E-2</v>
      </c>
      <c r="E1338" s="6" t="s">
        <v>3057</v>
      </c>
      <c r="F1338" s="6" t="s">
        <v>3083</v>
      </c>
      <c r="I1338" t="str">
        <f t="shared" si="20"/>
        <v>Scott Valley Unified School District</v>
      </c>
    </row>
    <row r="1339" spans="1:9">
      <c r="A1339" s="6" t="s">
        <v>427</v>
      </c>
      <c r="B1339" s="4">
        <v>18787306</v>
      </c>
      <c r="C1339" s="4">
        <v>19658019.5</v>
      </c>
      <c r="D1339" s="5">
        <v>4.6345841175951467E-2</v>
      </c>
      <c r="E1339" s="6" t="s">
        <v>3084</v>
      </c>
      <c r="F1339" s="6" t="s">
        <v>3085</v>
      </c>
      <c r="I1339" t="str">
        <f t="shared" si="20"/>
        <v>Solano County Office of Education</v>
      </c>
    </row>
    <row r="1340" spans="1:9">
      <c r="A1340" s="6" t="s">
        <v>1537</v>
      </c>
      <c r="B1340" s="4">
        <v>40889553</v>
      </c>
      <c r="C1340" s="4">
        <v>42762968.939999998</v>
      </c>
      <c r="D1340" s="5">
        <v>4.5816493518527769E-2</v>
      </c>
      <c r="E1340" s="6" t="s">
        <v>3084</v>
      </c>
      <c r="F1340" s="6" t="s">
        <v>3086</v>
      </c>
      <c r="I1340" t="str">
        <f t="shared" si="20"/>
        <v>Benicia Unified School District</v>
      </c>
    </row>
    <row r="1341" spans="1:9">
      <c r="A1341" s="6" t="s">
        <v>1323</v>
      </c>
      <c r="B1341" s="4">
        <v>32552198.420000002</v>
      </c>
      <c r="C1341" s="4">
        <v>34148039.850000001</v>
      </c>
      <c r="D1341" s="5">
        <v>4.9024075406824692E-2</v>
      </c>
      <c r="E1341" s="6" t="s">
        <v>3084</v>
      </c>
      <c r="F1341" s="6" t="s">
        <v>3087</v>
      </c>
      <c r="I1341" t="str">
        <f t="shared" si="20"/>
        <v>Dixon Unified School District</v>
      </c>
    </row>
    <row r="1342" spans="1:9">
      <c r="A1342" s="6" t="s">
        <v>5325</v>
      </c>
      <c r="B1342" s="4">
        <v>198764859.86000001</v>
      </c>
      <c r="C1342" s="4">
        <v>209329083.05000001</v>
      </c>
      <c r="D1342" s="5">
        <v>5.3149350430659152E-2</v>
      </c>
      <c r="E1342" s="6" t="s">
        <v>3084</v>
      </c>
      <c r="F1342" s="6" t="s">
        <v>3088</v>
      </c>
      <c r="I1342" t="str">
        <f t="shared" si="20"/>
        <v>Fairfield-Suisun Unified School District</v>
      </c>
    </row>
    <row r="1343" spans="1:9">
      <c r="A1343" s="6" t="s">
        <v>334</v>
      </c>
      <c r="B1343" s="4">
        <v>48824643.350000001</v>
      </c>
      <c r="C1343" s="4">
        <v>51854142.880000003</v>
      </c>
      <c r="D1343" s="5">
        <v>6.2048574697883607E-2</v>
      </c>
      <c r="E1343" s="6" t="s">
        <v>3084</v>
      </c>
      <c r="F1343" s="6" t="s">
        <v>3089</v>
      </c>
      <c r="I1343" t="str">
        <f t="shared" si="20"/>
        <v>Travis Unified School District</v>
      </c>
    </row>
    <row r="1344" spans="1:9">
      <c r="A1344" s="6" t="s">
        <v>297</v>
      </c>
      <c r="B1344" s="4">
        <v>118299634.34999999</v>
      </c>
      <c r="C1344" s="4">
        <v>123599576.94</v>
      </c>
      <c r="D1344" s="5">
        <v>4.4801005676143105E-2</v>
      </c>
      <c r="E1344" s="6" t="s">
        <v>3084</v>
      </c>
      <c r="F1344" s="6" t="s">
        <v>3090</v>
      </c>
      <c r="I1344" t="str">
        <f t="shared" si="20"/>
        <v>Vacaville Unified School District</v>
      </c>
    </row>
    <row r="1345" spans="1:9">
      <c r="A1345" s="6" t="s">
        <v>288</v>
      </c>
      <c r="B1345" s="4">
        <v>115873466.28</v>
      </c>
      <c r="C1345" s="4">
        <v>125883469.23</v>
      </c>
      <c r="D1345" s="5">
        <v>8.6387360897718743E-2</v>
      </c>
      <c r="E1345" s="6" t="s">
        <v>3084</v>
      </c>
      <c r="F1345" s="6" t="s">
        <v>3091</v>
      </c>
      <c r="I1345" t="str">
        <f t="shared" si="20"/>
        <v>Vallejo City Unified School District</v>
      </c>
    </row>
    <row r="1346" spans="1:9">
      <c r="A1346" s="6" t="s">
        <v>421</v>
      </c>
      <c r="B1346" s="4">
        <v>33050243.75</v>
      </c>
      <c r="C1346" s="4">
        <v>34657474.590000004</v>
      </c>
      <c r="D1346" s="5">
        <v>4.8629923947232721E-2</v>
      </c>
      <c r="E1346" s="6" t="s">
        <v>3092</v>
      </c>
      <c r="F1346" s="6" t="s">
        <v>3093</v>
      </c>
      <c r="I1346" t="str">
        <f t="shared" si="20"/>
        <v>Sonoma County Office of Education</v>
      </c>
    </row>
    <row r="1347" spans="1:9">
      <c r="A1347" s="6" t="s">
        <v>5326</v>
      </c>
      <c r="B1347" s="4">
        <v>70210779.510000005</v>
      </c>
      <c r="C1347" s="4">
        <v>75087545.010000005</v>
      </c>
      <c r="D1347" s="5">
        <v>6.9458928301820239E-2</v>
      </c>
      <c r="E1347" s="6" t="s">
        <v>3092</v>
      </c>
      <c r="F1347" s="6" t="s">
        <v>3094</v>
      </c>
      <c r="I1347" t="str">
        <f t="shared" si="20"/>
        <v>Petaluma City Elementary/Joint Union High School District</v>
      </c>
    </row>
    <row r="1348" spans="1:9">
      <c r="A1348" s="6" t="s">
        <v>5327</v>
      </c>
      <c r="B1348" s="4">
        <v>154804059.31</v>
      </c>
      <c r="C1348" s="4">
        <v>163867141.15000001</v>
      </c>
      <c r="D1348" s="5">
        <v>5.8545505075231243E-2</v>
      </c>
      <c r="E1348" s="6" t="s">
        <v>3092</v>
      </c>
      <c r="F1348" s="6" t="s">
        <v>3095</v>
      </c>
      <c r="I1348" t="str">
        <f t="shared" si="20"/>
        <v>Santa Rosa City Schools School District</v>
      </c>
    </row>
    <row r="1349" spans="1:9">
      <c r="A1349" s="6" t="s">
        <v>5328</v>
      </c>
      <c r="B1349" s="4">
        <v>2060077.36</v>
      </c>
      <c r="C1349" s="4">
        <v>2089122.28</v>
      </c>
      <c r="D1349" s="5">
        <v>1.4098946264814019E-2</v>
      </c>
      <c r="E1349" s="6" t="s">
        <v>3092</v>
      </c>
      <c r="F1349" s="6" t="s">
        <v>3096</v>
      </c>
      <c r="I1349" t="str">
        <f t="shared" si="20"/>
        <v>Alexander Valley Union Elementary School District</v>
      </c>
    </row>
    <row r="1350" spans="1:9">
      <c r="A1350" s="6" t="s">
        <v>243</v>
      </c>
      <c r="B1350" s="4">
        <v>18723996.370000001</v>
      </c>
      <c r="C1350" s="4">
        <v>19385756.050000001</v>
      </c>
      <c r="D1350" s="5">
        <v>3.5342865215477484E-2</v>
      </c>
      <c r="E1350" s="6" t="s">
        <v>3092</v>
      </c>
      <c r="F1350" s="6" t="s">
        <v>3097</v>
      </c>
      <c r="I1350" t="str">
        <f t="shared" si="20"/>
        <v>West Sonoma County Union High School District</v>
      </c>
    </row>
    <row r="1351" spans="1:9">
      <c r="A1351" s="6" t="s">
        <v>5329</v>
      </c>
      <c r="B1351" s="4">
        <v>18503223.539999999</v>
      </c>
      <c r="C1351" s="4">
        <v>19397530.420000002</v>
      </c>
      <c r="D1351" s="5">
        <v>4.8332490717993171E-2</v>
      </c>
      <c r="E1351" s="6" t="s">
        <v>3092</v>
      </c>
      <c r="F1351" s="6" t="s">
        <v>3098</v>
      </c>
      <c r="I1351" t="str">
        <f t="shared" si="20"/>
        <v>Bellevue Union Elementary School District</v>
      </c>
    </row>
    <row r="1352" spans="1:9">
      <c r="A1352" s="6" t="s">
        <v>5330</v>
      </c>
      <c r="B1352" s="4">
        <v>8642972.0899999999</v>
      </c>
      <c r="C1352" s="4">
        <v>9140381.9499999993</v>
      </c>
      <c r="D1352" s="5">
        <v>5.7550788643122811E-2</v>
      </c>
      <c r="E1352" s="6" t="s">
        <v>3092</v>
      </c>
      <c r="F1352" s="6" t="s">
        <v>3099</v>
      </c>
      <c r="I1352" t="str">
        <f t="shared" si="20"/>
        <v>Bennett Valley Union Elementary School District</v>
      </c>
    </row>
    <row r="1353" spans="1:9">
      <c r="A1353" s="6" t="s">
        <v>5331</v>
      </c>
      <c r="B1353" s="4">
        <v>3501816.7</v>
      </c>
      <c r="C1353" s="4">
        <v>3920402.82</v>
      </c>
      <c r="D1353" s="5">
        <v>0.11953398931474615</v>
      </c>
      <c r="E1353" s="6" t="s">
        <v>3092</v>
      </c>
      <c r="F1353" s="6" t="s">
        <v>3100</v>
      </c>
      <c r="I1353" t="str">
        <f t="shared" si="20"/>
        <v>Cinnabar Elementary School District</v>
      </c>
    </row>
    <row r="1354" spans="1:9">
      <c r="A1354" s="6" t="s">
        <v>1401</v>
      </c>
      <c r="B1354" s="4">
        <v>13828150.93</v>
      </c>
      <c r="C1354" s="4">
        <v>14492011.289999999</v>
      </c>
      <c r="D1354" s="5">
        <v>4.8007890813497177E-2</v>
      </c>
      <c r="E1354" s="6" t="s">
        <v>3092</v>
      </c>
      <c r="F1354" s="6" t="s">
        <v>3101</v>
      </c>
      <c r="I1354" t="str">
        <f t="shared" si="20"/>
        <v>Cloverdale Unified School District</v>
      </c>
    </row>
    <row r="1355" spans="1:9">
      <c r="A1355" s="6" t="s">
        <v>5332</v>
      </c>
      <c r="B1355" s="4">
        <v>1658669.16</v>
      </c>
      <c r="C1355" s="4">
        <v>1589148.68</v>
      </c>
      <c r="D1355" s="5">
        <v>-4.1913409663925975E-2</v>
      </c>
      <c r="E1355" s="6" t="s">
        <v>3092</v>
      </c>
      <c r="F1355" s="6" t="s">
        <v>3102</v>
      </c>
      <c r="I1355" t="str">
        <f t="shared" si="20"/>
        <v>Dunham Elementary School District</v>
      </c>
    </row>
    <row r="1356" spans="1:9">
      <c r="A1356" s="6" t="s">
        <v>5333</v>
      </c>
      <c r="B1356" s="4">
        <v>4386282.45</v>
      </c>
      <c r="C1356" s="4">
        <v>4335364.75</v>
      </c>
      <c r="D1356" s="5">
        <v>-1.16083951684416E-2</v>
      </c>
      <c r="E1356" s="6" t="s">
        <v>3092</v>
      </c>
      <c r="F1356" s="6" t="s">
        <v>3103</v>
      </c>
      <c r="I1356" t="str">
        <f t="shared" si="20"/>
        <v>Forestville Union Elementary School District</v>
      </c>
    </row>
    <row r="1357" spans="1:9">
      <c r="A1357" s="6" t="s">
        <v>5334</v>
      </c>
      <c r="B1357" s="4">
        <v>478578.95</v>
      </c>
      <c r="C1357" s="4">
        <v>495021.93</v>
      </c>
      <c r="D1357" s="5">
        <v>3.4357925688123098E-2</v>
      </c>
      <c r="E1357" s="6" t="s">
        <v>3092</v>
      </c>
      <c r="F1357" s="6" t="s">
        <v>3104</v>
      </c>
      <c r="I1357" t="str">
        <f t="shared" si="20"/>
        <v>Fort Ross Elementary School District</v>
      </c>
    </row>
    <row r="1358" spans="1:9">
      <c r="A1358" s="6" t="s">
        <v>5335</v>
      </c>
      <c r="B1358" s="4">
        <v>3610959.4</v>
      </c>
      <c r="C1358" s="4">
        <v>3510492.68</v>
      </c>
      <c r="D1358" s="5">
        <v>-2.7822722127532017E-2</v>
      </c>
      <c r="E1358" s="6" t="s">
        <v>3092</v>
      </c>
      <c r="F1358" s="6" t="s">
        <v>3105</v>
      </c>
      <c r="I1358" t="str">
        <f t="shared" si="20"/>
        <v>Geyserville Unified School District</v>
      </c>
    </row>
    <row r="1359" spans="1:9">
      <c r="A1359" s="6" t="s">
        <v>5336</v>
      </c>
      <c r="B1359" s="4">
        <v>8952897.6500000004</v>
      </c>
      <c r="C1359" s="4">
        <v>9296249.8399999999</v>
      </c>
      <c r="D1359" s="5">
        <v>3.8350956687190484E-2</v>
      </c>
      <c r="E1359" s="6" t="s">
        <v>3092</v>
      </c>
      <c r="F1359" s="6" t="s">
        <v>3106</v>
      </c>
      <c r="I1359" t="str">
        <f t="shared" si="20"/>
        <v>Gravenstein Union Elementary School District</v>
      </c>
    </row>
    <row r="1360" spans="1:9">
      <c r="A1360" s="6" t="s">
        <v>1153</v>
      </c>
      <c r="B1360" s="4">
        <v>3670580.89</v>
      </c>
      <c r="C1360" s="4">
        <v>4422520.29</v>
      </c>
      <c r="D1360" s="5">
        <v>0.20485569519760669</v>
      </c>
      <c r="E1360" s="6" t="s">
        <v>3092</v>
      </c>
      <c r="F1360" s="6" t="s">
        <v>3107</v>
      </c>
      <c r="I1360" t="str">
        <f t="shared" si="20"/>
        <v>Guerneville Elementary School District</v>
      </c>
    </row>
    <row r="1361" spans="1:9">
      <c r="A1361" s="6" t="s">
        <v>5337</v>
      </c>
      <c r="B1361" s="4">
        <v>4091788.27</v>
      </c>
      <c r="C1361" s="4">
        <v>3987516.04</v>
      </c>
      <c r="D1361" s="5">
        <v>-2.5483290708001365E-2</v>
      </c>
      <c r="E1361" s="6" t="s">
        <v>3092</v>
      </c>
      <c r="F1361" s="6" t="s">
        <v>3108</v>
      </c>
      <c r="I1361" t="str">
        <f t="shared" si="20"/>
        <v>Harmony Union Elementary School District</v>
      </c>
    </row>
    <row r="1362" spans="1:9">
      <c r="A1362" s="6" t="s">
        <v>5338</v>
      </c>
      <c r="B1362" s="4">
        <v>1746408.69</v>
      </c>
      <c r="C1362" s="4">
        <v>1852570.8</v>
      </c>
      <c r="D1362" s="5">
        <v>6.0788812268221193E-2</v>
      </c>
      <c r="E1362" s="6" t="s">
        <v>3092</v>
      </c>
      <c r="F1362" s="6" t="s">
        <v>3109</v>
      </c>
      <c r="I1362" t="str">
        <f t="shared" si="20"/>
        <v>Horicon Elementary School District</v>
      </c>
    </row>
    <row r="1363" spans="1:9">
      <c r="A1363" s="6" t="s">
        <v>5339</v>
      </c>
      <c r="B1363" s="4">
        <v>2513809.29</v>
      </c>
      <c r="C1363" s="4">
        <v>2563087.56</v>
      </c>
      <c r="D1363" s="5">
        <v>1.960302644915439E-2</v>
      </c>
      <c r="E1363" s="6" t="s">
        <v>3092</v>
      </c>
      <c r="F1363" s="6" t="s">
        <v>3110</v>
      </c>
      <c r="I1363" t="str">
        <f t="shared" si="20"/>
        <v>Kenwood Elementary School District</v>
      </c>
    </row>
    <row r="1364" spans="1:9">
      <c r="A1364" s="6" t="s">
        <v>5340</v>
      </c>
      <c r="B1364" s="4">
        <v>3764658.44</v>
      </c>
      <c r="C1364" s="4">
        <v>5330874.4800000004</v>
      </c>
      <c r="D1364" s="5">
        <v>0.41603137840042681</v>
      </c>
      <c r="E1364" s="6" t="s">
        <v>3092</v>
      </c>
      <c r="F1364" s="6" t="s">
        <v>3111</v>
      </c>
      <c r="I1364" t="str">
        <f t="shared" si="20"/>
        <v>Liberty Elementary School District</v>
      </c>
    </row>
    <row r="1365" spans="1:9">
      <c r="A1365" s="6" t="s">
        <v>5341</v>
      </c>
      <c r="B1365" s="4">
        <v>15735715.470000001</v>
      </c>
      <c r="C1365" s="4">
        <v>15178447.789999999</v>
      </c>
      <c r="D1365" s="5">
        <v>-3.5414193975636339E-2</v>
      </c>
      <c r="E1365" s="6" t="s">
        <v>3092</v>
      </c>
      <c r="F1365" s="6" t="s">
        <v>3112</v>
      </c>
      <c r="I1365" t="str">
        <f t="shared" si="20"/>
        <v>Mark West Union Elementary School District</v>
      </c>
    </row>
    <row r="1366" spans="1:9">
      <c r="A1366" s="6" t="s">
        <v>5342</v>
      </c>
      <c r="B1366" s="4">
        <v>1314241.93</v>
      </c>
      <c r="C1366" s="4">
        <v>1382673.9</v>
      </c>
      <c r="D1366" s="5">
        <v>5.2069537912247235E-2</v>
      </c>
      <c r="E1366" s="6" t="s">
        <v>3092</v>
      </c>
      <c r="F1366" s="6" t="s">
        <v>3113</v>
      </c>
      <c r="I1366" t="str">
        <f t="shared" si="20"/>
        <v>Monte Rio Union Elementary School District</v>
      </c>
    </row>
    <row r="1367" spans="1:9">
      <c r="A1367" s="6" t="s">
        <v>5343</v>
      </c>
      <c r="B1367" s="4">
        <v>638491.77</v>
      </c>
      <c r="C1367" s="4">
        <v>662748.54</v>
      </c>
      <c r="D1367" s="5">
        <v>3.799073244123416E-2</v>
      </c>
      <c r="E1367" s="6" t="s">
        <v>3092</v>
      </c>
      <c r="F1367" s="6" t="s">
        <v>3114</v>
      </c>
      <c r="I1367" t="str">
        <f t="shared" si="20"/>
        <v>Montgomery Elementary School District</v>
      </c>
    </row>
    <row r="1368" spans="1:9">
      <c r="A1368" s="6" t="s">
        <v>5344</v>
      </c>
      <c r="B1368" s="4">
        <v>10093205.880000001</v>
      </c>
      <c r="C1368" s="4">
        <v>9345953.3800000008</v>
      </c>
      <c r="D1368" s="5">
        <v>-7.4035198418047121E-2</v>
      </c>
      <c r="E1368" s="6" t="s">
        <v>3092</v>
      </c>
      <c r="F1368" s="6" t="s">
        <v>3115</v>
      </c>
      <c r="I1368" t="str">
        <f t="shared" si="20"/>
        <v>Oak Grove Union Elementary School District</v>
      </c>
    </row>
    <row r="1369" spans="1:9">
      <c r="A1369" s="6" t="s">
        <v>5345</v>
      </c>
      <c r="B1369" s="4">
        <v>22115741.210000001</v>
      </c>
      <c r="C1369" s="4">
        <v>20248457.550000001</v>
      </c>
      <c r="D1369" s="5">
        <v>-8.4432334519978766E-2</v>
      </c>
      <c r="E1369" s="6" t="s">
        <v>3092</v>
      </c>
      <c r="F1369" s="6" t="s">
        <v>3116</v>
      </c>
      <c r="I1369" t="str">
        <f t="shared" si="20"/>
        <v>Old Adobe Union Elementary School District</v>
      </c>
    </row>
    <row r="1370" spans="1:9">
      <c r="A1370" s="6" t="s">
        <v>5346</v>
      </c>
      <c r="B1370" s="4">
        <v>2376759</v>
      </c>
      <c r="C1370" s="4">
        <v>2268192.67</v>
      </c>
      <c r="D1370" s="5">
        <v>-4.5678308149879762E-2</v>
      </c>
      <c r="E1370" s="6" t="s">
        <v>3092</v>
      </c>
      <c r="F1370" s="6" t="s">
        <v>3117</v>
      </c>
      <c r="I1370" t="str">
        <f t="shared" si="20"/>
        <v>Petaluma City Elementary School District</v>
      </c>
    </row>
    <row r="1371" spans="1:9">
      <c r="A1371" s="6" t="s">
        <v>676</v>
      </c>
      <c r="B1371" s="4">
        <v>14382179.9</v>
      </c>
      <c r="C1371" s="4">
        <v>15032189.02</v>
      </c>
      <c r="D1371" s="5">
        <v>4.519545190781539E-2</v>
      </c>
      <c r="E1371" s="6" t="s">
        <v>3092</v>
      </c>
      <c r="F1371" s="6" t="s">
        <v>3118</v>
      </c>
      <c r="I1371" t="str">
        <f t="shared" si="20"/>
        <v>Piner-Olivet Union Elementary School District</v>
      </c>
    </row>
    <row r="1372" spans="1:9">
      <c r="A1372" s="6" t="s">
        <v>5347</v>
      </c>
      <c r="B1372" s="4">
        <v>203171.92</v>
      </c>
      <c r="C1372" s="4">
        <v>222285.5</v>
      </c>
      <c r="D1372" s="5">
        <v>9.4075893952274434E-2</v>
      </c>
      <c r="E1372" s="6" t="s">
        <v>3092</v>
      </c>
      <c r="F1372" s="6" t="s">
        <v>3119</v>
      </c>
      <c r="I1372" t="str">
        <f t="shared" si="20"/>
        <v>Kashia Elementary School District</v>
      </c>
    </row>
    <row r="1373" spans="1:9">
      <c r="A1373" s="6" t="s">
        <v>5348</v>
      </c>
      <c r="B1373" s="4">
        <v>33436657.32</v>
      </c>
      <c r="C1373" s="4">
        <v>33697353.479999997</v>
      </c>
      <c r="D1373" s="5">
        <v>7.7967171629941033E-3</v>
      </c>
      <c r="E1373" s="6" t="s">
        <v>3092</v>
      </c>
      <c r="F1373" s="6" t="s">
        <v>3120</v>
      </c>
      <c r="I1373" t="str">
        <f t="shared" ref="I1373:I1436" si="21">TRIM(A1373)</f>
        <v>Rincon Valley Union Elementary School District</v>
      </c>
    </row>
    <row r="1374" spans="1:9">
      <c r="A1374" s="6" t="s">
        <v>5349</v>
      </c>
      <c r="B1374" s="4">
        <v>32773506.859999999</v>
      </c>
      <c r="C1374" s="4">
        <v>33985074.729999997</v>
      </c>
      <c r="D1374" s="5">
        <v>3.6967904447195839E-2</v>
      </c>
      <c r="E1374" s="6" t="s">
        <v>3092</v>
      </c>
      <c r="F1374" s="6" t="s">
        <v>3121</v>
      </c>
      <c r="I1374" t="str">
        <f t="shared" si="21"/>
        <v>Roseland Elementary School District</v>
      </c>
    </row>
    <row r="1375" spans="1:9">
      <c r="A1375" s="6" t="s">
        <v>5350</v>
      </c>
      <c r="B1375" s="4">
        <v>8257821.7699999996</v>
      </c>
      <c r="C1375" s="4">
        <v>8059233.8399999999</v>
      </c>
      <c r="D1375" s="5">
        <v>-2.4048464053977724E-2</v>
      </c>
      <c r="E1375" s="6" t="s">
        <v>3092</v>
      </c>
      <c r="F1375" s="6" t="s">
        <v>3122</v>
      </c>
      <c r="I1375" t="str">
        <f t="shared" si="21"/>
        <v>Sebastopol Union Elementary School District</v>
      </c>
    </row>
    <row r="1376" spans="1:9">
      <c r="A1376" s="6" t="s">
        <v>5351</v>
      </c>
      <c r="B1376" s="4">
        <v>49138159.670000002</v>
      </c>
      <c r="C1376" s="4">
        <v>52370602.619999997</v>
      </c>
      <c r="D1376" s="5">
        <v>6.5782743426052198E-2</v>
      </c>
      <c r="E1376" s="6" t="s">
        <v>3092</v>
      </c>
      <c r="F1376" s="6" t="s">
        <v>3123</v>
      </c>
      <c r="I1376" t="str">
        <f t="shared" si="21"/>
        <v>Sonoma Valley Unified School District</v>
      </c>
    </row>
    <row r="1377" spans="1:9">
      <c r="A1377" s="6" t="s">
        <v>5352</v>
      </c>
      <c r="B1377" s="4">
        <v>10959654.220000001</v>
      </c>
      <c r="C1377" s="4">
        <v>10395109.65</v>
      </c>
      <c r="D1377" s="5">
        <v>-5.1511166198088341E-2</v>
      </c>
      <c r="E1377" s="6" t="s">
        <v>3092</v>
      </c>
      <c r="F1377" s="6" t="s">
        <v>3124</v>
      </c>
      <c r="I1377" t="str">
        <f t="shared" si="21"/>
        <v>Twin Hills Union Elementary School District</v>
      </c>
    </row>
    <row r="1378" spans="1:9">
      <c r="A1378" s="6" t="s">
        <v>5353</v>
      </c>
      <c r="B1378" s="4">
        <v>1410473.79</v>
      </c>
      <c r="C1378" s="4">
        <v>1511293.39</v>
      </c>
      <c r="D1378" s="5">
        <v>7.1479243864573938E-2</v>
      </c>
      <c r="E1378" s="6" t="s">
        <v>3092</v>
      </c>
      <c r="F1378" s="6" t="s">
        <v>3125</v>
      </c>
      <c r="I1378" t="str">
        <f t="shared" si="21"/>
        <v>Two Rock Union Elementary School District</v>
      </c>
    </row>
    <row r="1379" spans="1:9">
      <c r="A1379" s="6" t="s">
        <v>5354</v>
      </c>
      <c r="B1379" s="4">
        <v>6978471.0899999999</v>
      </c>
      <c r="C1379" s="4">
        <v>7393338.5099999998</v>
      </c>
      <c r="D1379" s="5">
        <v>5.9449615058876734E-2</v>
      </c>
      <c r="E1379" s="6" t="s">
        <v>3092</v>
      </c>
      <c r="F1379" s="6" t="s">
        <v>3126</v>
      </c>
      <c r="I1379" t="str">
        <f t="shared" si="21"/>
        <v>Waugh Elementary School District</v>
      </c>
    </row>
    <row r="1380" spans="1:9">
      <c r="A1380" s="6" t="s">
        <v>5355</v>
      </c>
      <c r="B1380" s="4">
        <v>1514907.25</v>
      </c>
      <c r="C1380" s="4">
        <v>1588438.85</v>
      </c>
      <c r="D1380" s="5">
        <v>4.8538681163483831E-2</v>
      </c>
      <c r="E1380" s="6" t="s">
        <v>3092</v>
      </c>
      <c r="F1380" s="6" t="s">
        <v>3127</v>
      </c>
      <c r="I1380" t="str">
        <f t="shared" si="21"/>
        <v>West Side Union Elementary School District</v>
      </c>
    </row>
    <row r="1381" spans="1:9">
      <c r="A1381" s="6" t="s">
        <v>5356</v>
      </c>
      <c r="B1381" s="4">
        <v>2009705.39</v>
      </c>
      <c r="C1381" s="4">
        <v>2099892.56</v>
      </c>
      <c r="D1381" s="5">
        <v>4.4875816350375693E-2</v>
      </c>
      <c r="E1381" s="6" t="s">
        <v>3092</v>
      </c>
      <c r="F1381" s="6" t="s">
        <v>3128</v>
      </c>
      <c r="I1381" t="str">
        <f t="shared" si="21"/>
        <v>Wilmar Union Elementary School District</v>
      </c>
    </row>
    <row r="1382" spans="1:9">
      <c r="A1382" s="6" t="s">
        <v>202</v>
      </c>
      <c r="B1382" s="4">
        <v>15161371.689999999</v>
      </c>
      <c r="C1382" s="4">
        <v>15431816.529999999</v>
      </c>
      <c r="D1382" s="5">
        <v>1.7837755417498102E-2</v>
      </c>
      <c r="E1382" s="6" t="s">
        <v>3092</v>
      </c>
      <c r="F1382" s="6" t="s">
        <v>3129</v>
      </c>
      <c r="I1382" t="str">
        <f t="shared" si="21"/>
        <v>Wright Elementary School District</v>
      </c>
    </row>
    <row r="1383" spans="1:9">
      <c r="A1383" s="6" t="s">
        <v>1363</v>
      </c>
      <c r="B1383" s="4">
        <v>57367813.869999997</v>
      </c>
      <c r="C1383" s="4">
        <v>63149101</v>
      </c>
      <c r="D1383" s="5">
        <v>0.10077579639169895</v>
      </c>
      <c r="E1383" s="6" t="s">
        <v>3092</v>
      </c>
      <c r="F1383" s="6" t="s">
        <v>3130</v>
      </c>
      <c r="I1383" t="str">
        <f t="shared" si="21"/>
        <v>Cotati-Rohnert Park Unified School District</v>
      </c>
    </row>
    <row r="1384" spans="1:9">
      <c r="A1384" s="6" t="s">
        <v>216</v>
      </c>
      <c r="B1384" s="4">
        <v>46044701.159999996</v>
      </c>
      <c r="C1384" s="4">
        <v>48761683.920000002</v>
      </c>
      <c r="D1384" s="5">
        <v>5.9007501222753195E-2</v>
      </c>
      <c r="E1384" s="6" t="s">
        <v>3092</v>
      </c>
      <c r="F1384" s="6" t="s">
        <v>3131</v>
      </c>
      <c r="I1384" t="str">
        <f t="shared" si="21"/>
        <v>Windsor Unified School District</v>
      </c>
    </row>
    <row r="1385" spans="1:9">
      <c r="A1385" s="6" t="s">
        <v>1131</v>
      </c>
      <c r="B1385" s="4">
        <v>22876980.989999998</v>
      </c>
      <c r="C1385" s="4">
        <v>23110582.82</v>
      </c>
      <c r="D1385" s="5">
        <v>1.0211217559787026E-2</v>
      </c>
      <c r="E1385" s="6" t="s">
        <v>3092</v>
      </c>
      <c r="F1385" s="6" t="s">
        <v>3132</v>
      </c>
      <c r="I1385" t="str">
        <f t="shared" si="21"/>
        <v>Healdsburg Unified School District</v>
      </c>
    </row>
    <row r="1386" spans="1:9">
      <c r="A1386" s="6" t="s">
        <v>389</v>
      </c>
      <c r="B1386" s="4">
        <v>59871544.219999999</v>
      </c>
      <c r="C1386" s="4">
        <v>58933073.689999998</v>
      </c>
      <c r="D1386" s="5">
        <v>-1.5674734003044248E-2</v>
      </c>
      <c r="E1386" s="6" t="s">
        <v>3133</v>
      </c>
      <c r="F1386" s="6" t="s">
        <v>3134</v>
      </c>
      <c r="I1386" t="str">
        <f t="shared" si="21"/>
        <v>Stanislaus County Office of Education</v>
      </c>
    </row>
    <row r="1387" spans="1:9">
      <c r="A1387" s="6" t="s">
        <v>5357</v>
      </c>
      <c r="B1387" s="4">
        <v>328528715.10000002</v>
      </c>
      <c r="C1387" s="4">
        <v>354875793.06</v>
      </c>
      <c r="D1387" s="5">
        <v>8.019718444392375E-2</v>
      </c>
      <c r="E1387" s="6" t="s">
        <v>3133</v>
      </c>
      <c r="F1387" s="6" t="s">
        <v>3135</v>
      </c>
      <c r="I1387" t="str">
        <f t="shared" si="21"/>
        <v>Modesto City Schools School District</v>
      </c>
    </row>
    <row r="1388" spans="1:9">
      <c r="A1388" s="6" t="s">
        <v>1423</v>
      </c>
      <c r="B1388" s="4">
        <v>160708247.02000001</v>
      </c>
      <c r="C1388" s="4">
        <v>173801202.91999999</v>
      </c>
      <c r="D1388" s="5">
        <v>8.1470342330164106E-2</v>
      </c>
      <c r="E1388" s="6" t="s">
        <v>3133</v>
      </c>
      <c r="F1388" s="6" t="s">
        <v>3136</v>
      </c>
      <c r="I1388" t="str">
        <f t="shared" si="21"/>
        <v>Ceres Unified School District</v>
      </c>
    </row>
    <row r="1389" spans="1:9">
      <c r="A1389" s="6" t="s">
        <v>1417</v>
      </c>
      <c r="B1389" s="4">
        <v>6275664.9699999997</v>
      </c>
      <c r="C1389" s="4">
        <v>6594077.4900000002</v>
      </c>
      <c r="D1389" s="5">
        <v>5.0737654339760033E-2</v>
      </c>
      <c r="E1389" s="6" t="s">
        <v>3133</v>
      </c>
      <c r="F1389" s="6" t="s">
        <v>3137</v>
      </c>
      <c r="I1389" t="str">
        <f t="shared" si="21"/>
        <v>Chatom Union Elementary School District</v>
      </c>
    </row>
    <row r="1390" spans="1:9">
      <c r="A1390" s="6" t="s">
        <v>1329</v>
      </c>
      <c r="B1390" s="4">
        <v>12891747.800000001</v>
      </c>
      <c r="C1390" s="4">
        <v>13027752.439999999</v>
      </c>
      <c r="D1390" s="5">
        <v>1.0549744077370077E-2</v>
      </c>
      <c r="E1390" s="6" t="s">
        <v>3133</v>
      </c>
      <c r="F1390" s="6" t="s">
        <v>3138</v>
      </c>
      <c r="I1390" t="str">
        <f t="shared" si="21"/>
        <v>Denair Unified School District</v>
      </c>
    </row>
    <row r="1391" spans="1:9">
      <c r="A1391" s="6" t="s">
        <v>5358</v>
      </c>
      <c r="B1391" s="4">
        <v>32018163.100000001</v>
      </c>
      <c r="C1391" s="4">
        <v>34206021.840000004</v>
      </c>
      <c r="D1391" s="5">
        <v>6.8331800708454821E-2</v>
      </c>
      <c r="E1391" s="6" t="s">
        <v>3133</v>
      </c>
      <c r="F1391" s="6" t="s">
        <v>3139</v>
      </c>
      <c r="I1391" t="str">
        <f t="shared" si="21"/>
        <v>Empire Union Elementary School District</v>
      </c>
    </row>
    <row r="1392" spans="1:9">
      <c r="A1392" s="6" t="s">
        <v>5359</v>
      </c>
      <c r="B1392" s="4">
        <v>1846683.56</v>
      </c>
      <c r="C1392" s="4">
        <v>1631895.23</v>
      </c>
      <c r="D1392" s="5">
        <v>-0.11631030602774201</v>
      </c>
      <c r="E1392" s="6" t="s">
        <v>3133</v>
      </c>
      <c r="F1392" s="6" t="s">
        <v>3140</v>
      </c>
      <c r="I1392" t="str">
        <f t="shared" si="21"/>
        <v>Gratton Elementary School District</v>
      </c>
    </row>
    <row r="1393" spans="1:9">
      <c r="A1393" s="6" t="s">
        <v>5360</v>
      </c>
      <c r="B1393" s="4">
        <v>11558623.619999999</v>
      </c>
      <c r="C1393" s="4">
        <v>12195944.51</v>
      </c>
      <c r="D1393" s="5">
        <v>5.5138129845947924E-2</v>
      </c>
      <c r="E1393" s="6" t="s">
        <v>3133</v>
      </c>
      <c r="F1393" s="6" t="s">
        <v>3141</v>
      </c>
      <c r="I1393" t="str">
        <f t="shared" si="21"/>
        <v>Hart-Ransom Union Elementary School District</v>
      </c>
    </row>
    <row r="1394" spans="1:9">
      <c r="A1394" s="6" t="s">
        <v>5361</v>
      </c>
      <c r="B1394" s="4">
        <v>9155889.7799999993</v>
      </c>
      <c r="C1394" s="4">
        <v>9646170.7100000009</v>
      </c>
      <c r="D1394" s="5">
        <v>5.3548146797372388E-2</v>
      </c>
      <c r="E1394" s="6" t="s">
        <v>3133</v>
      </c>
      <c r="F1394" s="6" t="s">
        <v>3142</v>
      </c>
      <c r="I1394" t="str">
        <f t="shared" si="21"/>
        <v>Hickman Community Charter School District</v>
      </c>
    </row>
    <row r="1395" spans="1:9">
      <c r="A1395" s="6" t="s">
        <v>1062</v>
      </c>
      <c r="B1395" s="4">
        <v>12083014.470000001</v>
      </c>
      <c r="C1395" s="4">
        <v>12614739.890000001</v>
      </c>
      <c r="D1395" s="5">
        <v>4.400602360612748E-2</v>
      </c>
      <c r="E1395" s="6" t="s">
        <v>3133</v>
      </c>
      <c r="F1395" s="6" t="s">
        <v>3143</v>
      </c>
      <c r="I1395" t="str">
        <f t="shared" si="21"/>
        <v>Keyes Union Elementary School District</v>
      </c>
    </row>
    <row r="1396" spans="1:9">
      <c r="A1396" s="6" t="s">
        <v>5362</v>
      </c>
      <c r="B1396" s="4">
        <v>1558833.81</v>
      </c>
      <c r="C1396" s="4">
        <v>1617945.21</v>
      </c>
      <c r="D1396" s="5">
        <v>3.7920270666954491E-2</v>
      </c>
      <c r="E1396" s="6" t="s">
        <v>3133</v>
      </c>
      <c r="F1396" s="6" t="s">
        <v>3144</v>
      </c>
      <c r="I1396" t="str">
        <f t="shared" si="21"/>
        <v>Knights Ferry Elementary School District</v>
      </c>
    </row>
    <row r="1397" spans="1:9">
      <c r="A1397" s="6" t="s">
        <v>5363</v>
      </c>
      <c r="B1397" s="4">
        <v>2090427.11</v>
      </c>
      <c r="C1397" s="4">
        <v>2293726.98</v>
      </c>
      <c r="D1397" s="5">
        <v>9.7252790603160458E-2</v>
      </c>
      <c r="E1397" s="6" t="s">
        <v>3133</v>
      </c>
      <c r="F1397" s="6" t="s">
        <v>3145</v>
      </c>
      <c r="I1397" t="str">
        <f t="shared" si="21"/>
        <v>Paradise Elementary School District</v>
      </c>
    </row>
    <row r="1398" spans="1:9">
      <c r="A1398" s="6" t="s">
        <v>5364</v>
      </c>
      <c r="B1398" s="4">
        <v>65656653.049999997</v>
      </c>
      <c r="C1398" s="4">
        <v>71256698.150000006</v>
      </c>
      <c r="D1398" s="5">
        <v>8.5292881069270549E-2</v>
      </c>
      <c r="E1398" s="6" t="s">
        <v>3133</v>
      </c>
      <c r="F1398" s="6" t="s">
        <v>3146</v>
      </c>
      <c r="I1398" t="str">
        <f t="shared" si="21"/>
        <v>Patterson Joint Unified School District</v>
      </c>
    </row>
    <row r="1399" spans="1:9">
      <c r="A1399" s="6" t="s">
        <v>5365</v>
      </c>
      <c r="B1399" s="4">
        <v>1850491.71</v>
      </c>
      <c r="C1399" s="4">
        <v>2077484.42</v>
      </c>
      <c r="D1399" s="5">
        <v>0.12266615882326756</v>
      </c>
      <c r="E1399" s="6" t="s">
        <v>3133</v>
      </c>
      <c r="F1399" s="6" t="s">
        <v>3147</v>
      </c>
      <c r="I1399" t="str">
        <f t="shared" si="21"/>
        <v>Roberts Ferry Union Elementary School District</v>
      </c>
    </row>
    <row r="1400" spans="1:9">
      <c r="A1400" s="6" t="s">
        <v>5366</v>
      </c>
      <c r="B1400" s="4">
        <v>24130831.039999999</v>
      </c>
      <c r="C1400" s="4">
        <v>25581202.079999998</v>
      </c>
      <c r="D1400" s="5">
        <v>6.0104479518165783E-2</v>
      </c>
      <c r="E1400" s="6" t="s">
        <v>3133</v>
      </c>
      <c r="F1400" s="6" t="s">
        <v>3148</v>
      </c>
      <c r="I1400" t="str">
        <f t="shared" si="21"/>
        <v>Salida Union Elementary School District</v>
      </c>
    </row>
    <row r="1401" spans="1:9">
      <c r="A1401" s="6" t="s">
        <v>5367</v>
      </c>
      <c r="B1401" s="4">
        <v>2255235.63</v>
      </c>
      <c r="C1401" s="4">
        <v>2123339.09</v>
      </c>
      <c r="D1401" s="5">
        <v>-5.8484593913585889E-2</v>
      </c>
      <c r="E1401" s="6" t="s">
        <v>3133</v>
      </c>
      <c r="F1401" s="6" t="s">
        <v>3149</v>
      </c>
      <c r="I1401" t="str">
        <f t="shared" si="21"/>
        <v>Shiloh Elementary School District</v>
      </c>
    </row>
    <row r="1402" spans="1:9">
      <c r="A1402" s="6" t="s">
        <v>5368</v>
      </c>
      <c r="B1402" s="4">
        <v>35406299.719999999</v>
      </c>
      <c r="C1402" s="4">
        <v>38408244.490000002</v>
      </c>
      <c r="D1402" s="5">
        <v>8.4785611423390028E-2</v>
      </c>
      <c r="E1402" s="6" t="s">
        <v>3133</v>
      </c>
      <c r="F1402" s="6" t="s">
        <v>3150</v>
      </c>
      <c r="I1402" t="str">
        <f t="shared" si="21"/>
        <v>Stanislaus Union Elementary School District</v>
      </c>
    </row>
    <row r="1403" spans="1:9">
      <c r="A1403" s="6" t="s">
        <v>5369</v>
      </c>
      <c r="B1403" s="4">
        <v>73293646.129999995</v>
      </c>
      <c r="C1403" s="4">
        <v>77604328.510000005</v>
      </c>
      <c r="D1403" s="5">
        <v>5.8813861877661376E-2</v>
      </c>
      <c r="E1403" s="6" t="s">
        <v>3133</v>
      </c>
      <c r="F1403" s="6" t="s">
        <v>3151</v>
      </c>
      <c r="I1403" t="str">
        <f t="shared" si="21"/>
        <v>Sylvan Union Elementary School District</v>
      </c>
    </row>
    <row r="1404" spans="1:9">
      <c r="A1404" s="6" t="s">
        <v>5370</v>
      </c>
      <c r="B1404" s="4">
        <v>1643607.81</v>
      </c>
      <c r="C1404" s="4">
        <v>1713623.23</v>
      </c>
      <c r="D1404" s="5">
        <v>4.2598617245558065E-2</v>
      </c>
      <c r="E1404" s="6" t="s">
        <v>3133</v>
      </c>
      <c r="F1404" s="6" t="s">
        <v>3152</v>
      </c>
      <c r="I1404" t="str">
        <f t="shared" si="21"/>
        <v>Valley Home Joint Elementary School District</v>
      </c>
    </row>
    <row r="1405" spans="1:9">
      <c r="A1405" s="6" t="s">
        <v>788</v>
      </c>
      <c r="B1405" s="4">
        <v>33384154.969999999</v>
      </c>
      <c r="C1405" s="4">
        <v>36153304.539999999</v>
      </c>
      <c r="D1405" s="5">
        <v>8.2948020475235668E-2</v>
      </c>
      <c r="E1405" s="6" t="s">
        <v>3133</v>
      </c>
      <c r="F1405" s="6" t="s">
        <v>3153</v>
      </c>
      <c r="I1405" t="str">
        <f t="shared" si="21"/>
        <v>Newman-Crows Landing Unified School District</v>
      </c>
    </row>
    <row r="1406" spans="1:9">
      <c r="A1406" s="6" t="s">
        <v>1109</v>
      </c>
      <c r="B1406" s="4">
        <v>20326312.43</v>
      </c>
      <c r="C1406" s="4">
        <v>21867527.280000001</v>
      </c>
      <c r="D1406" s="5">
        <v>7.5823632806376259E-2</v>
      </c>
      <c r="E1406" s="6" t="s">
        <v>3133</v>
      </c>
      <c r="F1406" s="6" t="s">
        <v>3154</v>
      </c>
      <c r="I1406" t="str">
        <f t="shared" si="21"/>
        <v>Hughson Unified School District</v>
      </c>
    </row>
    <row r="1407" spans="1:9">
      <c r="A1407" s="6" t="s">
        <v>596</v>
      </c>
      <c r="B1407" s="4">
        <v>33169612.100000001</v>
      </c>
      <c r="C1407" s="4">
        <v>34367897.670000002</v>
      </c>
      <c r="D1407" s="5">
        <v>3.6126004922439239E-2</v>
      </c>
      <c r="E1407" s="6" t="s">
        <v>3133</v>
      </c>
      <c r="F1407" s="6" t="s">
        <v>3155</v>
      </c>
      <c r="I1407" t="str">
        <f t="shared" si="21"/>
        <v>Riverbank Unified School District</v>
      </c>
    </row>
    <row r="1408" spans="1:9">
      <c r="A1408" s="6" t="s">
        <v>764</v>
      </c>
      <c r="B1408" s="4">
        <v>50707894.539999999</v>
      </c>
      <c r="C1408" s="4">
        <v>52841284.219999999</v>
      </c>
      <c r="D1408" s="5">
        <v>4.2072140824484718E-2</v>
      </c>
      <c r="E1408" s="6" t="s">
        <v>3133</v>
      </c>
      <c r="F1408" s="6" t="s">
        <v>3156</v>
      </c>
      <c r="I1408" t="str">
        <f t="shared" si="21"/>
        <v>Oakdale Joint Unified School District</v>
      </c>
    </row>
    <row r="1409" spans="1:9">
      <c r="A1409" s="6" t="s">
        <v>256</v>
      </c>
      <c r="B1409" s="4">
        <v>20795376.66</v>
      </c>
      <c r="C1409" s="4">
        <v>22783317.510000002</v>
      </c>
      <c r="D1409" s="5">
        <v>9.559532787034411E-2</v>
      </c>
      <c r="E1409" s="6" t="s">
        <v>3133</v>
      </c>
      <c r="F1409" s="6" t="s">
        <v>3157</v>
      </c>
      <c r="I1409" t="str">
        <f t="shared" si="21"/>
        <v>Waterford Unified School District</v>
      </c>
    </row>
    <row r="1410" spans="1:9">
      <c r="A1410" s="6" t="s">
        <v>315</v>
      </c>
      <c r="B1410" s="4">
        <v>140781595.80000001</v>
      </c>
      <c r="C1410" s="4">
        <v>146435302.21000001</v>
      </c>
      <c r="D1410" s="5">
        <v>4.0159414146944877E-2</v>
      </c>
      <c r="E1410" s="6" t="s">
        <v>3133</v>
      </c>
      <c r="F1410" s="6" t="s">
        <v>3158</v>
      </c>
      <c r="I1410" t="str">
        <f t="shared" si="21"/>
        <v>Turlock Unified School District</v>
      </c>
    </row>
    <row r="1411" spans="1:9">
      <c r="A1411" s="6" t="s">
        <v>5774</v>
      </c>
      <c r="B1411" s="4">
        <v>10095873.9</v>
      </c>
      <c r="C1411" s="4">
        <v>9751931.1400000006</v>
      </c>
      <c r="D1411" s="5">
        <v>-3.4067656094634836E-2</v>
      </c>
      <c r="E1411" s="6" t="s">
        <v>3159</v>
      </c>
      <c r="F1411" s="6" t="s">
        <v>3160</v>
      </c>
      <c r="I1411" t="str">
        <f t="shared" si="21"/>
        <v>Sutter County Office of Education</v>
      </c>
    </row>
    <row r="1412" spans="1:9">
      <c r="A1412" s="6" t="s">
        <v>1498</v>
      </c>
      <c r="B1412" s="4">
        <v>3972317.68</v>
      </c>
      <c r="C1412" s="4">
        <v>4105958.39</v>
      </c>
      <c r="D1412" s="5">
        <v>3.3643006618745544E-2</v>
      </c>
      <c r="E1412" s="6" t="s">
        <v>3159</v>
      </c>
      <c r="F1412" s="6" t="s">
        <v>3161</v>
      </c>
      <c r="I1412" t="str">
        <f t="shared" si="21"/>
        <v>Brittan Elementary School District</v>
      </c>
    </row>
    <row r="1413" spans="1:9">
      <c r="A1413" s="6" t="s">
        <v>5371</v>
      </c>
      <c r="B1413" s="4">
        <v>1262381.69</v>
      </c>
      <c r="C1413" s="4">
        <v>1322258.96</v>
      </c>
      <c r="D1413" s="5">
        <v>4.7431985487685596E-2</v>
      </c>
      <c r="E1413" s="6" t="s">
        <v>3159</v>
      </c>
      <c r="F1413" s="6" t="s">
        <v>3162</v>
      </c>
      <c r="I1413" t="str">
        <f t="shared" si="21"/>
        <v>Browns Elementary School District</v>
      </c>
    </row>
    <row r="1414" spans="1:9">
      <c r="A1414" s="6" t="s">
        <v>5372</v>
      </c>
      <c r="B1414" s="4">
        <v>3244207.04</v>
      </c>
      <c r="C1414" s="4">
        <v>3378220.42</v>
      </c>
      <c r="D1414" s="5">
        <v>4.1308516487283092E-2</v>
      </c>
      <c r="E1414" s="6" t="s">
        <v>3159</v>
      </c>
      <c r="F1414" s="6" t="s">
        <v>3163</v>
      </c>
      <c r="I1414" t="str">
        <f t="shared" si="21"/>
        <v>East Nicolaus Joint Union High School District</v>
      </c>
    </row>
    <row r="1415" spans="1:9">
      <c r="A1415" s="6" t="s">
        <v>1215</v>
      </c>
      <c r="B1415" s="4">
        <v>4171027.94</v>
      </c>
      <c r="C1415" s="4">
        <v>4389110.3600000003</v>
      </c>
      <c r="D1415" s="5">
        <v>5.2285053741452613E-2</v>
      </c>
      <c r="E1415" s="6" t="s">
        <v>3159</v>
      </c>
      <c r="F1415" s="6" t="s">
        <v>3164</v>
      </c>
      <c r="I1415" t="str">
        <f t="shared" si="21"/>
        <v>Franklin Elementary School District</v>
      </c>
    </row>
    <row r="1416" spans="1:9">
      <c r="A1416" s="6" t="s">
        <v>976</v>
      </c>
      <c r="B1416" s="4">
        <v>20572251</v>
      </c>
      <c r="C1416" s="4">
        <v>22126556</v>
      </c>
      <c r="D1416" s="5">
        <v>7.5553472490686599E-2</v>
      </c>
      <c r="E1416" s="6" t="s">
        <v>3159</v>
      </c>
      <c r="F1416" s="6" t="s">
        <v>3165</v>
      </c>
      <c r="I1416" t="str">
        <f t="shared" si="21"/>
        <v>Live Oak Unified School District</v>
      </c>
    </row>
    <row r="1417" spans="1:9">
      <c r="A1417" s="6" t="s">
        <v>5373</v>
      </c>
      <c r="B1417" s="4">
        <v>1766550.34</v>
      </c>
      <c r="C1417" s="4">
        <v>1889593.99</v>
      </c>
      <c r="D1417" s="5">
        <v>6.965193530799689E-2</v>
      </c>
      <c r="E1417" s="6" t="s">
        <v>3159</v>
      </c>
      <c r="F1417" s="6" t="s">
        <v>3166</v>
      </c>
      <c r="I1417" t="str">
        <f t="shared" si="21"/>
        <v>Marcum-Illinois Union Elementary School District</v>
      </c>
    </row>
    <row r="1418" spans="1:9">
      <c r="A1418" s="6" t="s">
        <v>5374</v>
      </c>
      <c r="B1418" s="4">
        <v>662513.54</v>
      </c>
      <c r="C1418" s="4">
        <v>741863.73</v>
      </c>
      <c r="D1418" s="5">
        <v>0.11977142384139038</v>
      </c>
      <c r="E1418" s="6" t="s">
        <v>3159</v>
      </c>
      <c r="F1418" s="6" t="s">
        <v>3167</v>
      </c>
      <c r="I1418" t="str">
        <f t="shared" si="21"/>
        <v>Meridian Elementary School District</v>
      </c>
    </row>
    <row r="1419" spans="1:9">
      <c r="A1419" s="6" t="s">
        <v>5375</v>
      </c>
      <c r="B1419" s="4">
        <v>6898412.5999999996</v>
      </c>
      <c r="C1419" s="4">
        <v>6842891.5300000003</v>
      </c>
      <c r="D1419" s="5">
        <v>-8.0483834788309654E-3</v>
      </c>
      <c r="E1419" s="6" t="s">
        <v>3159</v>
      </c>
      <c r="F1419" s="6" t="s">
        <v>3168</v>
      </c>
      <c r="I1419" t="str">
        <f t="shared" si="21"/>
        <v>Nuestro Elementary School District</v>
      </c>
    </row>
    <row r="1420" spans="1:9">
      <c r="A1420" s="6" t="s">
        <v>5376</v>
      </c>
      <c r="B1420" s="4">
        <v>1493863.8</v>
      </c>
      <c r="C1420" s="4">
        <v>1534640.18</v>
      </c>
      <c r="D1420" s="5">
        <v>2.7295915464314677E-2</v>
      </c>
      <c r="E1420" s="6" t="s">
        <v>3159</v>
      </c>
      <c r="F1420" s="6" t="s">
        <v>3169</v>
      </c>
      <c r="I1420" t="str">
        <f t="shared" si="21"/>
        <v>Pleasant Grove Joint Union Elementary School District</v>
      </c>
    </row>
    <row r="1421" spans="1:9">
      <c r="A1421" s="6" t="s">
        <v>364</v>
      </c>
      <c r="B1421" s="4">
        <v>8076239.5599999996</v>
      </c>
      <c r="C1421" s="4">
        <v>8437923.0999999996</v>
      </c>
      <c r="D1421" s="5">
        <v>4.4783656714610882E-2</v>
      </c>
      <c r="E1421" s="6" t="s">
        <v>3159</v>
      </c>
      <c r="F1421" s="6" t="s">
        <v>3170</v>
      </c>
      <c r="I1421" t="str">
        <f t="shared" si="21"/>
        <v>Sutter Union High School District</v>
      </c>
    </row>
    <row r="1422" spans="1:9">
      <c r="A1422" s="6" t="s">
        <v>5377</v>
      </c>
      <c r="B1422" s="4">
        <v>1298996.28</v>
      </c>
      <c r="C1422" s="4">
        <v>1376620.52</v>
      </c>
      <c r="D1422" s="5">
        <v>5.9757091837091318E-2</v>
      </c>
      <c r="E1422" s="6" t="s">
        <v>3159</v>
      </c>
      <c r="F1422" s="6" t="s">
        <v>3171</v>
      </c>
      <c r="I1422" t="str">
        <f t="shared" si="21"/>
        <v>Winship-Robbins Elementary School District</v>
      </c>
    </row>
    <row r="1423" spans="1:9">
      <c r="A1423" s="6" t="s">
        <v>196</v>
      </c>
      <c r="B1423" s="4">
        <v>130907652.09</v>
      </c>
      <c r="C1423" s="4">
        <v>142032445.41999999</v>
      </c>
      <c r="D1423" s="5">
        <v>8.4981994195049829E-2</v>
      </c>
      <c r="E1423" s="6" t="s">
        <v>3159</v>
      </c>
      <c r="F1423" s="6" t="s">
        <v>3172</v>
      </c>
      <c r="I1423" t="str">
        <f t="shared" si="21"/>
        <v>Yuba City Unified School District</v>
      </c>
    </row>
    <row r="1424" spans="1:9">
      <c r="A1424" s="6" t="s">
        <v>350</v>
      </c>
      <c r="B1424" s="4">
        <v>9813633.2100000009</v>
      </c>
      <c r="C1424" s="4">
        <v>10629698.18</v>
      </c>
      <c r="D1424" s="5">
        <v>8.3156253401486024E-2</v>
      </c>
      <c r="E1424" s="6" t="s">
        <v>3173</v>
      </c>
      <c r="F1424" s="6" t="s">
        <v>3174</v>
      </c>
      <c r="I1424" t="str">
        <f t="shared" si="21"/>
        <v>Tehama County Department of Education</v>
      </c>
    </row>
    <row r="1425" spans="1:9">
      <c r="A1425" s="6" t="s">
        <v>1593</v>
      </c>
      <c r="B1425" s="4">
        <v>8150486.8499999996</v>
      </c>
      <c r="C1425" s="4">
        <v>8850841.4499999993</v>
      </c>
      <c r="D1425" s="5">
        <v>8.5927946745905079E-2</v>
      </c>
      <c r="E1425" s="6" t="s">
        <v>3173</v>
      </c>
      <c r="F1425" s="6" t="s">
        <v>3175</v>
      </c>
      <c r="I1425" t="str">
        <f t="shared" si="21"/>
        <v>Antelope Elementary School District</v>
      </c>
    </row>
    <row r="1426" spans="1:9">
      <c r="A1426" s="6" t="s">
        <v>1371</v>
      </c>
      <c r="B1426" s="4">
        <v>21676423.629999999</v>
      </c>
      <c r="C1426" s="4">
        <v>23259054.609999999</v>
      </c>
      <c r="D1426" s="5">
        <v>7.301162807178449E-2</v>
      </c>
      <c r="E1426" s="6" t="s">
        <v>3173</v>
      </c>
      <c r="F1426" s="6" t="s">
        <v>3176</v>
      </c>
      <c r="I1426" t="str">
        <f t="shared" si="21"/>
        <v>Corning Union Elementary School District</v>
      </c>
    </row>
    <row r="1427" spans="1:9">
      <c r="A1427" s="6" t="s">
        <v>1369</v>
      </c>
      <c r="B1427" s="4">
        <v>12259279.27</v>
      </c>
      <c r="C1427" s="4">
        <v>13493852.140000001</v>
      </c>
      <c r="D1427" s="5">
        <v>0.10070517546828028</v>
      </c>
      <c r="E1427" s="6" t="s">
        <v>3173</v>
      </c>
      <c r="F1427" s="6" t="s">
        <v>3177</v>
      </c>
      <c r="I1427" t="str">
        <f t="shared" si="21"/>
        <v>Corning Union High School District</v>
      </c>
    </row>
    <row r="1428" spans="1:9">
      <c r="A1428" s="6" t="s">
        <v>1253</v>
      </c>
      <c r="B1428" s="4">
        <v>11436932.82</v>
      </c>
      <c r="C1428" s="4">
        <v>11901912.34</v>
      </c>
      <c r="D1428" s="5">
        <v>4.0655963213046098E-2</v>
      </c>
      <c r="E1428" s="6" t="s">
        <v>3173</v>
      </c>
      <c r="F1428" s="6" t="s">
        <v>3178</v>
      </c>
      <c r="I1428" t="str">
        <f t="shared" si="21"/>
        <v>Evergreen Union Elementary School District</v>
      </c>
    </row>
    <row r="1429" spans="1:9">
      <c r="A1429" s="6" t="s">
        <v>5378</v>
      </c>
      <c r="B1429" s="4">
        <v>448777.65</v>
      </c>
      <c r="C1429" s="4">
        <v>522661.13</v>
      </c>
      <c r="D1429" s="5">
        <v>0.16463270842476219</v>
      </c>
      <c r="E1429" s="6" t="s">
        <v>3173</v>
      </c>
      <c r="F1429" s="6" t="s">
        <v>3179</v>
      </c>
      <c r="I1429" t="str">
        <f t="shared" si="21"/>
        <v>Flournoy Union Elementary School District</v>
      </c>
    </row>
    <row r="1430" spans="1:9">
      <c r="A1430" s="6" t="s">
        <v>1187</v>
      </c>
      <c r="B1430" s="4">
        <v>4098167.39</v>
      </c>
      <c r="C1430" s="4">
        <v>4839762.78</v>
      </c>
      <c r="D1430" s="5">
        <v>0.18095780855842497</v>
      </c>
      <c r="E1430" s="6" t="s">
        <v>3173</v>
      </c>
      <c r="F1430" s="6" t="s">
        <v>3180</v>
      </c>
      <c r="I1430" t="str">
        <f t="shared" si="21"/>
        <v>Gerber Union Elementary School District</v>
      </c>
    </row>
    <row r="1431" spans="1:9">
      <c r="A1431" s="6" t="s">
        <v>5379</v>
      </c>
      <c r="B1431" s="4">
        <v>1007557.79</v>
      </c>
      <c r="C1431" s="4">
        <v>1036135.08</v>
      </c>
      <c r="D1431" s="5">
        <v>2.8362928939291831E-2</v>
      </c>
      <c r="E1431" s="6" t="s">
        <v>3173</v>
      </c>
      <c r="F1431" s="6" t="s">
        <v>3181</v>
      </c>
      <c r="I1431" t="str">
        <f t="shared" si="21"/>
        <v>Kirkwood Elementary School District</v>
      </c>
    </row>
    <row r="1432" spans="1:9">
      <c r="A1432" s="6" t="s">
        <v>1008</v>
      </c>
      <c r="B1432" s="4">
        <v>3431839.75</v>
      </c>
      <c r="C1432" s="4">
        <v>3553465.06</v>
      </c>
      <c r="D1432" s="5">
        <v>3.544026494826865E-2</v>
      </c>
      <c r="E1432" s="6" t="s">
        <v>3173</v>
      </c>
      <c r="F1432" s="6" t="s">
        <v>3182</v>
      </c>
      <c r="I1432" t="str">
        <f t="shared" si="21"/>
        <v>Lassen View Union Elementary School District</v>
      </c>
    </row>
    <row r="1433" spans="1:9">
      <c r="A1433" s="6" t="s">
        <v>944</v>
      </c>
      <c r="B1433" s="4">
        <v>6176611.29</v>
      </c>
      <c r="C1433" s="4">
        <v>6715760.5300000003</v>
      </c>
      <c r="D1433" s="5">
        <v>8.7288840868598713E-2</v>
      </c>
      <c r="E1433" s="6" t="s">
        <v>3173</v>
      </c>
      <c r="F1433" s="6" t="s">
        <v>3183</v>
      </c>
      <c r="I1433" t="str">
        <f t="shared" si="21"/>
        <v>Los Molinos Unified School District</v>
      </c>
    </row>
    <row r="1434" spans="1:9">
      <c r="A1434" s="6" t="s">
        <v>630</v>
      </c>
      <c r="B1434" s="4">
        <v>20992991.800000001</v>
      </c>
      <c r="C1434" s="4">
        <v>22395070.59</v>
      </c>
      <c r="D1434" s="5">
        <v>6.6787945394233855E-2</v>
      </c>
      <c r="E1434" s="6" t="s">
        <v>3173</v>
      </c>
      <c r="F1434" s="6" t="s">
        <v>3184</v>
      </c>
      <c r="I1434" t="str">
        <f t="shared" si="21"/>
        <v>Red Bluff Union Elementary School District</v>
      </c>
    </row>
    <row r="1435" spans="1:9">
      <c r="A1435" s="6" t="s">
        <v>632</v>
      </c>
      <c r="B1435" s="4">
        <v>19625690.890000001</v>
      </c>
      <c r="C1435" s="4">
        <v>20942658.809999999</v>
      </c>
      <c r="D1435" s="5">
        <v>6.7104283226586472E-2</v>
      </c>
      <c r="E1435" s="6" t="s">
        <v>3173</v>
      </c>
      <c r="F1435" s="6" t="s">
        <v>3185</v>
      </c>
      <c r="I1435" t="str">
        <f t="shared" si="21"/>
        <v>Red Bluff Joint Union High School District</v>
      </c>
    </row>
    <row r="1436" spans="1:9">
      <c r="A1436" s="6" t="s">
        <v>5380</v>
      </c>
      <c r="B1436" s="4">
        <v>1644762.82</v>
      </c>
      <c r="C1436" s="4">
        <v>1700788.9</v>
      </c>
      <c r="D1436" s="5">
        <v>3.4063318624870081E-2</v>
      </c>
      <c r="E1436" s="6" t="s">
        <v>3173</v>
      </c>
      <c r="F1436" s="6" t="s">
        <v>3186</v>
      </c>
      <c r="I1436" t="str">
        <f t="shared" si="21"/>
        <v>Reeds Creek Elementary School District</v>
      </c>
    </row>
    <row r="1437" spans="1:9">
      <c r="A1437" s="6" t="s">
        <v>5381</v>
      </c>
      <c r="B1437" s="4">
        <v>2226011.04</v>
      </c>
      <c r="C1437" s="4">
        <v>2358576.31</v>
      </c>
      <c r="D1437" s="5">
        <v>5.9552835820616601E-2</v>
      </c>
      <c r="E1437" s="6" t="s">
        <v>3173</v>
      </c>
      <c r="F1437" s="6" t="s">
        <v>3187</v>
      </c>
      <c r="I1437" t="str">
        <f t="shared" ref="I1437:I1500" si="22">TRIM(A1437)</f>
        <v>Richfield Elementary School District</v>
      </c>
    </row>
    <row r="1438" spans="1:9">
      <c r="A1438" s="6" t="s">
        <v>330</v>
      </c>
      <c r="B1438" s="4">
        <v>3333060.5</v>
      </c>
      <c r="C1438" s="4">
        <v>3472883.46</v>
      </c>
      <c r="D1438" s="5">
        <v>4.195032163382572E-2</v>
      </c>
      <c r="E1438" s="6" t="s">
        <v>3188</v>
      </c>
      <c r="F1438" s="6" t="s">
        <v>3189</v>
      </c>
      <c r="I1438" t="str">
        <f t="shared" si="22"/>
        <v>Trinity County Office of Education</v>
      </c>
    </row>
    <row r="1439" spans="1:9">
      <c r="A1439" s="6" t="s">
        <v>5382</v>
      </c>
      <c r="B1439" s="4">
        <v>1120541.44</v>
      </c>
      <c r="C1439" s="4">
        <v>1163139.98</v>
      </c>
      <c r="D1439" s="5">
        <v>3.8016032677916881E-2</v>
      </c>
      <c r="E1439" s="6" t="s">
        <v>3188</v>
      </c>
      <c r="F1439" s="6" t="s">
        <v>3190</v>
      </c>
      <c r="I1439" t="str">
        <f t="shared" si="22"/>
        <v>Burnt Ranch Elementary School District</v>
      </c>
    </row>
    <row r="1440" spans="1:9">
      <c r="A1440" s="6" t="s">
        <v>5383</v>
      </c>
      <c r="B1440" s="4">
        <v>153246.89000000001</v>
      </c>
      <c r="C1440" s="4">
        <v>153315.92000000001</v>
      </c>
      <c r="D1440" s="5">
        <v>4.5044959803098667E-4</v>
      </c>
      <c r="E1440" s="6" t="s">
        <v>3188</v>
      </c>
      <c r="F1440" s="6" t="s">
        <v>3191</v>
      </c>
      <c r="I1440" t="str">
        <f t="shared" si="22"/>
        <v>Coffee Creek Elementary School District</v>
      </c>
    </row>
    <row r="1441" spans="1:9">
      <c r="A1441" s="6" t="s">
        <v>5384</v>
      </c>
      <c r="B1441" s="4">
        <v>1609114.57</v>
      </c>
      <c r="C1441" s="4">
        <v>1678895.8</v>
      </c>
      <c r="D1441" s="5">
        <v>4.3366228422131545E-2</v>
      </c>
      <c r="E1441" s="6" t="s">
        <v>3188</v>
      </c>
      <c r="F1441" s="6" t="s">
        <v>3192</v>
      </c>
      <c r="I1441" t="str">
        <f t="shared" si="22"/>
        <v>Douglas City Elementary School District</v>
      </c>
    </row>
    <row r="1442" spans="1:9">
      <c r="A1442" s="6" t="s">
        <v>5385</v>
      </c>
      <c r="B1442" s="4">
        <v>825309.94</v>
      </c>
      <c r="C1442" s="4">
        <v>889623.21</v>
      </c>
      <c r="D1442" s="5">
        <v>7.7926203094076413E-2</v>
      </c>
      <c r="E1442" s="6" t="s">
        <v>3188</v>
      </c>
      <c r="F1442" s="6" t="s">
        <v>3193</v>
      </c>
      <c r="I1442" t="str">
        <f t="shared" si="22"/>
        <v>Junction City Elementary School District</v>
      </c>
    </row>
    <row r="1443" spans="1:9">
      <c r="A1443" s="6" t="s">
        <v>5386</v>
      </c>
      <c r="B1443" s="4">
        <v>751330.62</v>
      </c>
      <c r="C1443" s="4">
        <v>778265.05</v>
      </c>
      <c r="D1443" s="5">
        <v>3.5848971522017901E-2</v>
      </c>
      <c r="E1443" s="6" t="s">
        <v>3188</v>
      </c>
      <c r="F1443" s="6" t="s">
        <v>3194</v>
      </c>
      <c r="I1443" t="str">
        <f t="shared" si="22"/>
        <v>Lewiston Elementary School District</v>
      </c>
    </row>
    <row r="1444" spans="1:9">
      <c r="A1444" s="6" t="s">
        <v>5387</v>
      </c>
      <c r="B1444" s="4">
        <v>260432.76</v>
      </c>
      <c r="C1444" s="4">
        <v>259886.38</v>
      </c>
      <c r="D1444" s="5">
        <v>-2.0979695488386511E-3</v>
      </c>
      <c r="E1444" s="6" t="s">
        <v>3188</v>
      </c>
      <c r="F1444" s="6" t="s">
        <v>3195</v>
      </c>
      <c r="I1444" t="str">
        <f t="shared" si="22"/>
        <v>Trinity Center Elementary School District</v>
      </c>
    </row>
    <row r="1445" spans="1:9">
      <c r="A1445" s="6" t="s">
        <v>5388</v>
      </c>
      <c r="B1445" s="4">
        <v>1944205.97</v>
      </c>
      <c r="C1445" s="4">
        <v>2086329.03</v>
      </c>
      <c r="D1445" s="5">
        <v>7.3100824806128978E-2</v>
      </c>
      <c r="E1445" s="6" t="s">
        <v>3188</v>
      </c>
      <c r="F1445" s="6" t="s">
        <v>3196</v>
      </c>
      <c r="I1445" t="str">
        <f t="shared" si="22"/>
        <v>Southern Trinity Joint Unified School District</v>
      </c>
    </row>
    <row r="1446" spans="1:9">
      <c r="A1446" s="6" t="s">
        <v>824</v>
      </c>
      <c r="B1446" s="4">
        <v>3775493.47</v>
      </c>
      <c r="C1446" s="4">
        <v>4155588.02</v>
      </c>
      <c r="D1446" s="5">
        <v>0.10067413783660968</v>
      </c>
      <c r="E1446" s="6" t="s">
        <v>3188</v>
      </c>
      <c r="F1446" s="6" t="s">
        <v>3197</v>
      </c>
      <c r="I1446" t="str">
        <f t="shared" si="22"/>
        <v>Mountain Valley Unified School District</v>
      </c>
    </row>
    <row r="1447" spans="1:9">
      <c r="A1447" s="6" t="s">
        <v>332</v>
      </c>
      <c r="B1447" s="4">
        <v>7134315.5599999996</v>
      </c>
      <c r="C1447" s="4">
        <v>7434022.9800000004</v>
      </c>
      <c r="D1447" s="5">
        <v>4.2009274397725248E-2</v>
      </c>
      <c r="E1447" s="6" t="s">
        <v>3188</v>
      </c>
      <c r="F1447" s="6" t="s">
        <v>3198</v>
      </c>
      <c r="I1447" t="str">
        <f t="shared" si="22"/>
        <v>Trinity Alps Unified School District</v>
      </c>
    </row>
    <row r="1448" spans="1:9">
      <c r="A1448" s="6" t="s">
        <v>5749</v>
      </c>
      <c r="B1448" s="4">
        <v>29424323.199999999</v>
      </c>
      <c r="C1448" s="4">
        <v>29268879.010000002</v>
      </c>
      <c r="D1448" s="5">
        <v>-5.2828467436082816E-3</v>
      </c>
      <c r="E1448" s="6" t="s">
        <v>3199</v>
      </c>
      <c r="F1448" s="6" t="s">
        <v>3200</v>
      </c>
      <c r="I1448" t="str">
        <f t="shared" si="22"/>
        <v>Tulare County Office of Education</v>
      </c>
    </row>
    <row r="1449" spans="1:9">
      <c r="A1449" s="6" t="s">
        <v>5389</v>
      </c>
      <c r="B1449" s="4">
        <v>1053255.1499999999</v>
      </c>
      <c r="C1449" s="4">
        <v>1135112.69</v>
      </c>
      <c r="D1449" s="5">
        <v>7.7718623070582707E-2</v>
      </c>
      <c r="E1449" s="6" t="s">
        <v>3199</v>
      </c>
      <c r="F1449" s="6" t="s">
        <v>3201</v>
      </c>
      <c r="I1449" t="str">
        <f t="shared" si="22"/>
        <v>Allensworth Elementary School District</v>
      </c>
    </row>
    <row r="1450" spans="1:9">
      <c r="A1450" s="6" t="s">
        <v>1618</v>
      </c>
      <c r="B1450" s="4">
        <v>4152057.08</v>
      </c>
      <c r="C1450" s="4">
        <v>4510631.21</v>
      </c>
      <c r="D1450" s="5">
        <v>8.6360597431863792E-2</v>
      </c>
      <c r="E1450" s="6" t="s">
        <v>3199</v>
      </c>
      <c r="F1450" s="6" t="s">
        <v>3202</v>
      </c>
      <c r="I1450" t="str">
        <f t="shared" si="22"/>
        <v>Alpaugh Unified School District</v>
      </c>
    </row>
    <row r="1451" spans="1:9">
      <c r="A1451" s="6" t="s">
        <v>1609</v>
      </c>
      <c r="B1451" s="4">
        <v>5601587.5499999998</v>
      </c>
      <c r="C1451" s="4">
        <v>6291352.54</v>
      </c>
      <c r="D1451" s="5">
        <v>0.12313741128619872</v>
      </c>
      <c r="E1451" s="6" t="s">
        <v>3199</v>
      </c>
      <c r="F1451" s="6" t="s">
        <v>3203</v>
      </c>
      <c r="I1451" t="str">
        <f t="shared" si="22"/>
        <v>Alta Vista Elementary School District</v>
      </c>
    </row>
    <row r="1452" spans="1:9">
      <c r="A1452" s="6" t="s">
        <v>5390</v>
      </c>
      <c r="B1452" s="4">
        <v>1971677.31</v>
      </c>
      <c r="C1452" s="4">
        <v>2082768.61</v>
      </c>
      <c r="D1452" s="5">
        <v>5.6343550456539992E-2</v>
      </c>
      <c r="E1452" s="6" t="s">
        <v>3199</v>
      </c>
      <c r="F1452" s="6" t="s">
        <v>3204</v>
      </c>
      <c r="I1452" t="str">
        <f t="shared" si="22"/>
        <v>Buena Vista Elementary School District</v>
      </c>
    </row>
    <row r="1453" spans="1:9">
      <c r="A1453" s="6" t="s">
        <v>5391</v>
      </c>
      <c r="B1453" s="4">
        <v>49872048.350000001</v>
      </c>
      <c r="C1453" s="4">
        <v>53690498.229999997</v>
      </c>
      <c r="D1453" s="5">
        <v>7.6564929781954602E-2</v>
      </c>
      <c r="E1453" s="6" t="s">
        <v>3199</v>
      </c>
      <c r="F1453" s="6" t="s">
        <v>3205</v>
      </c>
      <c r="I1453" t="str">
        <f t="shared" si="22"/>
        <v>Burton Elementary School District</v>
      </c>
    </row>
    <row r="1454" spans="1:9">
      <c r="A1454" s="6" t="s">
        <v>5392</v>
      </c>
      <c r="B1454" s="4">
        <v>1755715.3</v>
      </c>
      <c r="C1454" s="4">
        <v>1848782.71</v>
      </c>
      <c r="D1454" s="5">
        <v>5.3008258229565987E-2</v>
      </c>
      <c r="E1454" s="6" t="s">
        <v>3199</v>
      </c>
      <c r="F1454" s="6" t="s">
        <v>3206</v>
      </c>
      <c r="I1454" t="str">
        <f t="shared" si="22"/>
        <v>Columbine Elementary School District</v>
      </c>
    </row>
    <row r="1455" spans="1:9">
      <c r="A1455" s="6" t="s">
        <v>1347</v>
      </c>
      <c r="B1455" s="4">
        <v>47608967.240000002</v>
      </c>
      <c r="C1455" s="4">
        <v>51868799.920000002</v>
      </c>
      <c r="D1455" s="5">
        <v>8.9475427150643633E-2</v>
      </c>
      <c r="E1455" s="6" t="s">
        <v>3199</v>
      </c>
      <c r="F1455" s="6" t="s">
        <v>3207</v>
      </c>
      <c r="I1455" t="str">
        <f t="shared" si="22"/>
        <v>Cutler-Orosi Joint Unified School District</v>
      </c>
    </row>
    <row r="1456" spans="1:9">
      <c r="A1456" s="6" t="s">
        <v>1311</v>
      </c>
      <c r="B1456" s="4">
        <v>1687963.36</v>
      </c>
      <c r="C1456" s="4">
        <v>1778869.82</v>
      </c>
      <c r="D1456" s="5">
        <v>5.3855706915344394E-2</v>
      </c>
      <c r="E1456" s="6" t="s">
        <v>3199</v>
      </c>
      <c r="F1456" s="6" t="s">
        <v>3208</v>
      </c>
      <c r="I1456" t="str">
        <f t="shared" si="22"/>
        <v>Ducor Union Elementary School District</v>
      </c>
    </row>
    <row r="1457" spans="1:9">
      <c r="A1457" s="6" t="s">
        <v>5393</v>
      </c>
      <c r="B1457" s="4">
        <v>17980877.449999999</v>
      </c>
      <c r="C1457" s="4">
        <v>19655148.760000002</v>
      </c>
      <c r="D1457" s="5">
        <v>9.3113993722258662E-2</v>
      </c>
      <c r="E1457" s="6" t="s">
        <v>3199</v>
      </c>
      <c r="F1457" s="6" t="s">
        <v>3209</v>
      </c>
      <c r="I1457" t="str">
        <f t="shared" si="22"/>
        <v>Earlimart Elementary School District</v>
      </c>
    </row>
    <row r="1458" spans="1:9">
      <c r="A1458" s="6" t="s">
        <v>1113</v>
      </c>
      <c r="B1458" s="4">
        <v>2381234.0099999998</v>
      </c>
      <c r="C1458" s="4">
        <v>2555450.23</v>
      </c>
      <c r="D1458" s="5">
        <v>7.3162158472614883E-2</v>
      </c>
      <c r="E1458" s="6" t="s">
        <v>3199</v>
      </c>
      <c r="F1458" s="6" t="s">
        <v>3210</v>
      </c>
      <c r="I1458" t="str">
        <f t="shared" si="22"/>
        <v>Hope Elementary School District</v>
      </c>
    </row>
    <row r="1459" spans="1:9">
      <c r="A1459" s="6" t="s">
        <v>5394</v>
      </c>
      <c r="B1459" s="4">
        <v>303387.76</v>
      </c>
      <c r="C1459" s="4">
        <v>303386.84000000003</v>
      </c>
      <c r="D1459" s="5">
        <v>-3.0324229295990776E-6</v>
      </c>
      <c r="E1459" s="6" t="s">
        <v>3199</v>
      </c>
      <c r="F1459" s="6" t="s">
        <v>3211</v>
      </c>
      <c r="I1459" t="str">
        <f t="shared" si="22"/>
        <v>Hot Springs Elementary School District</v>
      </c>
    </row>
    <row r="1460" spans="1:9">
      <c r="A1460" s="6" t="s">
        <v>1054</v>
      </c>
      <c r="B1460" s="4">
        <v>4807240.8600000003</v>
      </c>
      <c r="C1460" s="4">
        <v>5252440.28</v>
      </c>
      <c r="D1460" s="5">
        <v>9.2610175559208391E-2</v>
      </c>
      <c r="E1460" s="6" t="s">
        <v>3199</v>
      </c>
      <c r="F1460" s="6" t="s">
        <v>3212</v>
      </c>
      <c r="I1460" t="str">
        <f t="shared" si="22"/>
        <v>Kings River Union Elementary School District</v>
      </c>
    </row>
    <row r="1461" spans="1:9">
      <c r="A1461" s="6" t="s">
        <v>5340</v>
      </c>
      <c r="B1461" s="4">
        <v>5948608.5199999996</v>
      </c>
      <c r="C1461" s="4">
        <v>7037089.8099999996</v>
      </c>
      <c r="D1461" s="5">
        <v>0.18298082422811715</v>
      </c>
      <c r="E1461" s="6" t="s">
        <v>3199</v>
      </c>
      <c r="F1461" s="6" t="s">
        <v>3213</v>
      </c>
      <c r="I1461" t="str">
        <f t="shared" si="22"/>
        <v>Liberty Elementary School District</v>
      </c>
    </row>
    <row r="1462" spans="1:9">
      <c r="A1462" s="6" t="s">
        <v>982</v>
      </c>
      <c r="B1462" s="4">
        <v>46775919.229999997</v>
      </c>
      <c r="C1462" s="4">
        <v>50725877.75</v>
      </c>
      <c r="D1462" s="5">
        <v>8.4444273571147171E-2</v>
      </c>
      <c r="E1462" s="6" t="s">
        <v>3199</v>
      </c>
      <c r="F1462" s="6" t="s">
        <v>3214</v>
      </c>
      <c r="I1462" t="str">
        <f t="shared" si="22"/>
        <v>Lindsay Unified School District</v>
      </c>
    </row>
    <row r="1463" spans="1:9">
      <c r="A1463" s="6" t="s">
        <v>852</v>
      </c>
      <c r="B1463" s="4">
        <v>4919980.8499999996</v>
      </c>
      <c r="C1463" s="4">
        <v>5369364.75</v>
      </c>
      <c r="D1463" s="5">
        <v>9.1338546571781962E-2</v>
      </c>
      <c r="E1463" s="6" t="s">
        <v>3199</v>
      </c>
      <c r="F1463" s="6" t="s">
        <v>3215</v>
      </c>
      <c r="I1463" t="str">
        <f t="shared" si="22"/>
        <v>Monson-Sultana Joint Union Elementary School District</v>
      </c>
    </row>
    <row r="1464" spans="1:9">
      <c r="A1464" s="6" t="s">
        <v>766</v>
      </c>
      <c r="B1464" s="4">
        <v>5881480.5</v>
      </c>
      <c r="C1464" s="4">
        <v>6322895.1399999997</v>
      </c>
      <c r="D1464" s="5">
        <v>7.5051620081032264E-2</v>
      </c>
      <c r="E1464" s="6" t="s">
        <v>3199</v>
      </c>
      <c r="F1464" s="6" t="s">
        <v>3216</v>
      </c>
      <c r="I1464" t="str">
        <f t="shared" si="22"/>
        <v>Oak Valley Union Elementary School District</v>
      </c>
    </row>
    <row r="1465" spans="1:9">
      <c r="A1465" s="6" t="s">
        <v>5395</v>
      </c>
      <c r="B1465" s="4">
        <v>1062062.7</v>
      </c>
      <c r="C1465" s="4">
        <v>1323474.75</v>
      </c>
      <c r="D1465" s="5">
        <v>0.24613617444619801</v>
      </c>
      <c r="E1465" s="6" t="s">
        <v>3199</v>
      </c>
      <c r="F1465" s="6" t="s">
        <v>3217</v>
      </c>
      <c r="I1465" t="str">
        <f t="shared" si="22"/>
        <v>Outside Creek Elementary School District</v>
      </c>
    </row>
    <row r="1466" spans="1:9">
      <c r="A1466" s="6" t="s">
        <v>704</v>
      </c>
      <c r="B1466" s="4">
        <v>6275015.7199999997</v>
      </c>
      <c r="C1466" s="4">
        <v>6779346.8899999997</v>
      </c>
      <c r="D1466" s="5">
        <v>8.0371299850703792E-2</v>
      </c>
      <c r="E1466" s="6" t="s">
        <v>3199</v>
      </c>
      <c r="F1466" s="6" t="s">
        <v>3218</v>
      </c>
      <c r="I1466" t="str">
        <f t="shared" si="22"/>
        <v>Palo Verde Union Elementary School District</v>
      </c>
    </row>
    <row r="1467" spans="1:9">
      <c r="A1467" s="6" t="s">
        <v>670</v>
      </c>
      <c r="B1467" s="4">
        <v>10891553.939999999</v>
      </c>
      <c r="C1467" s="4">
        <v>11924362.82</v>
      </c>
      <c r="D1467" s="5">
        <v>9.4826586333740442E-2</v>
      </c>
      <c r="E1467" s="6" t="s">
        <v>3199</v>
      </c>
      <c r="F1467" s="6" t="s">
        <v>3219</v>
      </c>
      <c r="I1467" t="str">
        <f t="shared" si="22"/>
        <v>Pixley Union Elementary School District</v>
      </c>
    </row>
    <row r="1468" spans="1:9">
      <c r="A1468" s="6" t="s">
        <v>5396</v>
      </c>
      <c r="B1468" s="4">
        <v>5283722.78</v>
      </c>
      <c r="C1468" s="4">
        <v>5758946.8200000003</v>
      </c>
      <c r="D1468" s="5">
        <v>8.994113805493785E-2</v>
      </c>
      <c r="E1468" s="6" t="s">
        <v>3199</v>
      </c>
      <c r="F1468" s="6" t="s">
        <v>3220</v>
      </c>
      <c r="I1468" t="str">
        <f t="shared" si="22"/>
        <v>Pleasant View Elementary School District</v>
      </c>
    </row>
    <row r="1469" spans="1:9">
      <c r="A1469" s="6" t="s">
        <v>614</v>
      </c>
      <c r="B1469" s="4">
        <v>8832539.0999999996</v>
      </c>
      <c r="C1469" s="4">
        <v>9456913.5</v>
      </c>
      <c r="D1469" s="5">
        <v>7.0690250326771883E-2</v>
      </c>
      <c r="E1469" s="6" t="s">
        <v>3199</v>
      </c>
      <c r="F1469" s="6" t="s">
        <v>3221</v>
      </c>
      <c r="I1469" t="str">
        <f t="shared" si="22"/>
        <v>Richgrove Elementary School District</v>
      </c>
    </row>
    <row r="1470" spans="1:9">
      <c r="A1470" s="6" t="s">
        <v>5397</v>
      </c>
      <c r="B1470" s="4">
        <v>3067580.87</v>
      </c>
      <c r="C1470" s="4">
        <v>3200952.67</v>
      </c>
      <c r="D1470" s="5">
        <v>4.34778431774481E-2</v>
      </c>
      <c r="E1470" s="6" t="s">
        <v>3199</v>
      </c>
      <c r="F1470" s="6" t="s">
        <v>3222</v>
      </c>
      <c r="I1470" t="str">
        <f t="shared" si="22"/>
        <v>Rockford Elementary School District</v>
      </c>
    </row>
    <row r="1471" spans="1:9">
      <c r="A1471" s="6" t="s">
        <v>5398</v>
      </c>
      <c r="B1471" s="4">
        <v>823397.74</v>
      </c>
      <c r="C1471" s="4">
        <v>999721.8</v>
      </c>
      <c r="D1471" s="5">
        <v>0.21414202569951196</v>
      </c>
      <c r="E1471" s="6" t="s">
        <v>3199</v>
      </c>
      <c r="F1471" s="6" t="s">
        <v>3223</v>
      </c>
      <c r="I1471" t="str">
        <f t="shared" si="22"/>
        <v>Saucelito Elementary School District</v>
      </c>
    </row>
    <row r="1472" spans="1:9">
      <c r="A1472" s="6" t="s">
        <v>5399</v>
      </c>
      <c r="B1472" s="4">
        <v>3266250.41</v>
      </c>
      <c r="C1472" s="4">
        <v>3756233.19</v>
      </c>
      <c r="D1472" s="5">
        <v>0.15001384416205854</v>
      </c>
      <c r="E1472" s="6" t="s">
        <v>3199</v>
      </c>
      <c r="F1472" s="6" t="s">
        <v>3224</v>
      </c>
      <c r="I1472" t="str">
        <f t="shared" si="22"/>
        <v>Sequoia Union Elementary School District</v>
      </c>
    </row>
    <row r="1473" spans="1:9">
      <c r="A1473" s="6" t="s">
        <v>395</v>
      </c>
      <c r="B1473" s="4">
        <v>2750706.27</v>
      </c>
      <c r="C1473" s="4">
        <v>2975046.93</v>
      </c>
      <c r="D1473" s="5">
        <v>8.1557475782392475E-2</v>
      </c>
      <c r="E1473" s="6" t="s">
        <v>3199</v>
      </c>
      <c r="F1473" s="6" t="s">
        <v>3225</v>
      </c>
      <c r="I1473" t="str">
        <f t="shared" si="22"/>
        <v>Springville Union Elementary School District</v>
      </c>
    </row>
    <row r="1474" spans="1:9">
      <c r="A1474" s="6" t="s">
        <v>5400</v>
      </c>
      <c r="B1474" s="4">
        <v>8303180.9100000001</v>
      </c>
      <c r="C1474" s="4">
        <v>10361323.060000001</v>
      </c>
      <c r="D1474" s="5">
        <v>0.24787393798938681</v>
      </c>
      <c r="E1474" s="6" t="s">
        <v>3199</v>
      </c>
      <c r="F1474" s="6" t="s">
        <v>3226</v>
      </c>
      <c r="I1474" t="str">
        <f t="shared" si="22"/>
        <v>Stone Corral Elementary School District</v>
      </c>
    </row>
    <row r="1475" spans="1:9">
      <c r="A1475" s="6" t="s">
        <v>383</v>
      </c>
      <c r="B1475" s="4">
        <v>8316941.5199999996</v>
      </c>
      <c r="C1475" s="4">
        <v>9126066</v>
      </c>
      <c r="D1475" s="5">
        <v>9.7286301467225E-2</v>
      </c>
      <c r="E1475" s="6" t="s">
        <v>3199</v>
      </c>
      <c r="F1475" s="6" t="s">
        <v>3227</v>
      </c>
      <c r="I1475" t="str">
        <f t="shared" si="22"/>
        <v>Strathmore Union Elementary School District</v>
      </c>
    </row>
    <row r="1476" spans="1:9">
      <c r="A1476" s="6" t="s">
        <v>375</v>
      </c>
      <c r="B1476" s="4">
        <v>7209730.0300000003</v>
      </c>
      <c r="C1476" s="4">
        <v>7556796.4900000002</v>
      </c>
      <c r="D1476" s="5">
        <v>4.8138620802143955E-2</v>
      </c>
      <c r="E1476" s="6" t="s">
        <v>3199</v>
      </c>
      <c r="F1476" s="6" t="s">
        <v>3228</v>
      </c>
      <c r="I1476" t="str">
        <f t="shared" si="22"/>
        <v>Sundale Union Elementary School District</v>
      </c>
    </row>
    <row r="1477" spans="1:9">
      <c r="A1477" s="6" t="s">
        <v>373</v>
      </c>
      <c r="B1477" s="4">
        <v>3951829.81</v>
      </c>
      <c r="C1477" s="4">
        <v>4262129.62</v>
      </c>
      <c r="D1477" s="5">
        <v>7.8520539830636088E-2</v>
      </c>
      <c r="E1477" s="6" t="s">
        <v>3199</v>
      </c>
      <c r="F1477" s="6" t="s">
        <v>3229</v>
      </c>
      <c r="I1477" t="str">
        <f t="shared" si="22"/>
        <v>Sunnyside Union Elementary School District</v>
      </c>
    </row>
    <row r="1478" spans="1:9">
      <c r="A1478" s="6" t="s">
        <v>344</v>
      </c>
      <c r="B1478" s="4">
        <v>9606452.0800000001</v>
      </c>
      <c r="C1478" s="4">
        <v>10491901.789999999</v>
      </c>
      <c r="D1478" s="5">
        <v>9.2172396492087541E-2</v>
      </c>
      <c r="E1478" s="6" t="s">
        <v>3199</v>
      </c>
      <c r="F1478" s="6" t="s">
        <v>3230</v>
      </c>
      <c r="I1478" t="str">
        <f t="shared" si="22"/>
        <v>Terra Bella Union Elementary School District</v>
      </c>
    </row>
    <row r="1479" spans="1:9">
      <c r="A1479" s="6" t="s">
        <v>5401</v>
      </c>
      <c r="B1479" s="4">
        <v>1166169.74</v>
      </c>
      <c r="C1479" s="4">
        <v>1226597.46</v>
      </c>
      <c r="D1479" s="5">
        <v>5.1817259466876556E-2</v>
      </c>
      <c r="E1479" s="6" t="s">
        <v>3199</v>
      </c>
      <c r="F1479" s="6" t="s">
        <v>3231</v>
      </c>
      <c r="I1479" t="str">
        <f t="shared" si="22"/>
        <v>Three Rivers Union Elementary School District</v>
      </c>
    </row>
    <row r="1480" spans="1:9">
      <c r="A1480" s="6" t="s">
        <v>340</v>
      </c>
      <c r="B1480" s="4">
        <v>5989658.5199999996</v>
      </c>
      <c r="C1480" s="4">
        <v>6630860.4199999999</v>
      </c>
      <c r="D1480" s="5">
        <v>0.10705149514934291</v>
      </c>
      <c r="E1480" s="6" t="s">
        <v>3199</v>
      </c>
      <c r="F1480" s="6" t="s">
        <v>3232</v>
      </c>
      <c r="I1480" t="str">
        <f t="shared" si="22"/>
        <v>Tipton Elementary School District</v>
      </c>
    </row>
    <row r="1481" spans="1:9">
      <c r="A1481" s="6" t="s">
        <v>5402</v>
      </c>
      <c r="B1481" s="4">
        <v>2640236.85</v>
      </c>
      <c r="C1481" s="4">
        <v>2879292.22</v>
      </c>
      <c r="D1481" s="5">
        <v>9.0543153353836461E-2</v>
      </c>
      <c r="E1481" s="6" t="s">
        <v>3199</v>
      </c>
      <c r="F1481" s="6" t="s">
        <v>3233</v>
      </c>
      <c r="I1481" t="str">
        <f t="shared" si="22"/>
        <v>Traver Joint Elementary School District</v>
      </c>
    </row>
    <row r="1482" spans="1:9">
      <c r="A1482" s="6" t="s">
        <v>5403</v>
      </c>
      <c r="B1482" s="4">
        <v>98300494.090000004</v>
      </c>
      <c r="C1482" s="4">
        <v>105795575.37</v>
      </c>
      <c r="D1482" s="5">
        <v>7.6246628761985721E-2</v>
      </c>
      <c r="E1482" s="6" t="s">
        <v>3199</v>
      </c>
      <c r="F1482" s="6" t="s">
        <v>3234</v>
      </c>
      <c r="I1482" t="str">
        <f t="shared" si="22"/>
        <v>Tulare City Elementary School District</v>
      </c>
    </row>
    <row r="1483" spans="1:9">
      <c r="A1483" s="6" t="s">
        <v>323</v>
      </c>
      <c r="B1483" s="4">
        <v>65044045.939999998</v>
      </c>
      <c r="C1483" s="4">
        <v>74400341.209999993</v>
      </c>
      <c r="D1483" s="5">
        <v>0.14384553012939461</v>
      </c>
      <c r="E1483" s="6" t="s">
        <v>3199</v>
      </c>
      <c r="F1483" s="6" t="s">
        <v>3235</v>
      </c>
      <c r="I1483" t="str">
        <f t="shared" si="22"/>
        <v>Tulare Joint Union High School District</v>
      </c>
    </row>
    <row r="1484" spans="1:9">
      <c r="A1484" s="6" t="s">
        <v>274</v>
      </c>
      <c r="B1484" s="4">
        <v>296879550.79000002</v>
      </c>
      <c r="C1484" s="4">
        <v>315496244.75</v>
      </c>
      <c r="D1484" s="5">
        <v>6.2707902617276046E-2</v>
      </c>
      <c r="E1484" s="6" t="s">
        <v>3199</v>
      </c>
      <c r="F1484" s="6" t="s">
        <v>3236</v>
      </c>
      <c r="I1484" t="str">
        <f t="shared" si="22"/>
        <v>Visalia Unified School District</v>
      </c>
    </row>
    <row r="1485" spans="1:9">
      <c r="A1485" s="6" t="s">
        <v>254</v>
      </c>
      <c r="B1485" s="4">
        <v>2312396.39</v>
      </c>
      <c r="C1485" s="4">
        <v>2456461.42</v>
      </c>
      <c r="D1485" s="5">
        <v>6.2301182713747356E-2</v>
      </c>
      <c r="E1485" s="6" t="s">
        <v>3199</v>
      </c>
      <c r="F1485" s="6" t="s">
        <v>3237</v>
      </c>
      <c r="I1485" t="str">
        <f t="shared" si="22"/>
        <v>Waukena Joint Union Elementary School District</v>
      </c>
    </row>
    <row r="1486" spans="1:9">
      <c r="A1486" s="6" t="s">
        <v>5404</v>
      </c>
      <c r="B1486" s="4">
        <v>4818880.5199999996</v>
      </c>
      <c r="C1486" s="4">
        <v>5286398.13</v>
      </c>
      <c r="D1486" s="5">
        <v>9.7017887880731346E-2</v>
      </c>
      <c r="E1486" s="6" t="s">
        <v>3199</v>
      </c>
      <c r="F1486" s="6" t="s">
        <v>3238</v>
      </c>
      <c r="I1486" t="str">
        <f t="shared" si="22"/>
        <v>Woodville Union Elementary School District</v>
      </c>
    </row>
    <row r="1487" spans="1:9">
      <c r="A1487" s="6" t="s">
        <v>1239</v>
      </c>
      <c r="B1487" s="4">
        <v>29035243.27</v>
      </c>
      <c r="C1487" s="4">
        <v>31688479.98</v>
      </c>
      <c r="D1487" s="5">
        <v>9.137986843531623E-2</v>
      </c>
      <c r="E1487" s="6" t="s">
        <v>3199</v>
      </c>
      <c r="F1487" s="6" t="s">
        <v>3239</v>
      </c>
      <c r="I1487" t="str">
        <f t="shared" si="22"/>
        <v>Farmersville Unified School District</v>
      </c>
    </row>
    <row r="1488" spans="1:9">
      <c r="A1488" s="6" t="s">
        <v>642</v>
      </c>
      <c r="B1488" s="4">
        <v>164453825.75999999</v>
      </c>
      <c r="C1488" s="4">
        <v>179841723.77000001</v>
      </c>
      <c r="D1488" s="5">
        <v>9.3569717450397008E-2</v>
      </c>
      <c r="E1488" s="6" t="s">
        <v>3199</v>
      </c>
      <c r="F1488" s="6" t="s">
        <v>3240</v>
      </c>
      <c r="I1488" t="str">
        <f t="shared" si="22"/>
        <v>Porterville Unified School District</v>
      </c>
    </row>
    <row r="1489" spans="1:9">
      <c r="A1489" s="6" t="s">
        <v>1325</v>
      </c>
      <c r="B1489" s="4">
        <v>73556829.180000007</v>
      </c>
      <c r="C1489" s="4">
        <v>80703886.269999996</v>
      </c>
      <c r="D1489" s="5">
        <v>9.7163746312534952E-2</v>
      </c>
      <c r="E1489" s="6" t="s">
        <v>3199</v>
      </c>
      <c r="F1489" s="6" t="s">
        <v>3241</v>
      </c>
      <c r="I1489" t="str">
        <f t="shared" si="22"/>
        <v>Dinuba Unified School District</v>
      </c>
    </row>
    <row r="1490" spans="1:9">
      <c r="A1490" s="6" t="s">
        <v>208</v>
      </c>
      <c r="B1490" s="4">
        <v>24278186.75</v>
      </c>
      <c r="C1490" s="4">
        <v>26399339.41</v>
      </c>
      <c r="D1490" s="5">
        <v>8.7368660676440349E-2</v>
      </c>
      <c r="E1490" s="6" t="s">
        <v>3199</v>
      </c>
      <c r="F1490" s="6" t="s">
        <v>3242</v>
      </c>
      <c r="I1490" t="str">
        <f t="shared" si="22"/>
        <v>Woodlake Unified School District</v>
      </c>
    </row>
    <row r="1491" spans="1:9">
      <c r="A1491" s="6" t="s">
        <v>1251</v>
      </c>
      <c r="B1491" s="4">
        <v>28139529.579999998</v>
      </c>
      <c r="C1491" s="4">
        <v>29906819.460000001</v>
      </c>
      <c r="D1491" s="5">
        <v>6.2804528234050278E-2</v>
      </c>
      <c r="E1491" s="6" t="s">
        <v>3199</v>
      </c>
      <c r="F1491" s="6" t="s">
        <v>3243</v>
      </c>
      <c r="I1491" t="str">
        <f t="shared" si="22"/>
        <v>Exeter Unified School District</v>
      </c>
    </row>
    <row r="1492" spans="1:9">
      <c r="A1492" s="6" t="s">
        <v>318</v>
      </c>
      <c r="B1492" s="4">
        <v>4382592.38</v>
      </c>
      <c r="C1492" s="4">
        <v>4486909.16</v>
      </c>
      <c r="D1492" s="5">
        <v>2.3802528493421116E-2</v>
      </c>
      <c r="E1492" s="6" t="s">
        <v>3244</v>
      </c>
      <c r="F1492" s="6" t="s">
        <v>3245</v>
      </c>
      <c r="I1492" t="str">
        <f t="shared" si="22"/>
        <v>Tuolumne County Superintendent of Schools</v>
      </c>
    </row>
    <row r="1493" spans="1:9">
      <c r="A1493" s="6" t="s">
        <v>5405</v>
      </c>
      <c r="B1493" s="4">
        <v>1916492.81</v>
      </c>
      <c r="C1493" s="4">
        <v>1983520.61</v>
      </c>
      <c r="D1493" s="5">
        <v>3.4974198520473468E-2</v>
      </c>
      <c r="E1493" s="6" t="s">
        <v>3244</v>
      </c>
      <c r="F1493" s="6" t="s">
        <v>3246</v>
      </c>
      <c r="I1493" t="str">
        <f t="shared" si="22"/>
        <v>Belleview Elementary School District</v>
      </c>
    </row>
    <row r="1494" spans="1:9">
      <c r="A1494" s="6" t="s">
        <v>5406</v>
      </c>
      <c r="B1494" s="4">
        <v>4496017.0199999996</v>
      </c>
      <c r="C1494" s="4">
        <v>4541087</v>
      </c>
      <c r="D1494" s="5">
        <v>1.0024423795442048E-2</v>
      </c>
      <c r="E1494" s="6" t="s">
        <v>3244</v>
      </c>
      <c r="F1494" s="6" t="s">
        <v>3247</v>
      </c>
      <c r="I1494" t="str">
        <f t="shared" si="22"/>
        <v>Columbia Union Elementary School District</v>
      </c>
    </row>
    <row r="1495" spans="1:9">
      <c r="A1495" s="6" t="s">
        <v>1349</v>
      </c>
      <c r="B1495" s="4">
        <v>4557474.93</v>
      </c>
      <c r="C1495" s="4">
        <v>4802714.0999999996</v>
      </c>
      <c r="D1495" s="5">
        <v>5.38103168457802E-2</v>
      </c>
      <c r="E1495" s="6" t="s">
        <v>3244</v>
      </c>
      <c r="F1495" s="6" t="s">
        <v>3248</v>
      </c>
      <c r="I1495" t="str">
        <f t="shared" si="22"/>
        <v>Curtis Creek Elementary School District</v>
      </c>
    </row>
    <row r="1496" spans="1:9">
      <c r="A1496" s="6" t="s">
        <v>1091</v>
      </c>
      <c r="B1496" s="4">
        <v>3969216.38</v>
      </c>
      <c r="C1496" s="4">
        <v>4275554.7699999996</v>
      </c>
      <c r="D1496" s="5">
        <v>7.7178556337611323E-2</v>
      </c>
      <c r="E1496" s="6" t="s">
        <v>3244</v>
      </c>
      <c r="F1496" s="6" t="s">
        <v>3249</v>
      </c>
      <c r="I1496" t="str">
        <f t="shared" si="22"/>
        <v>Jamestown Elementary School District</v>
      </c>
    </row>
    <row r="1497" spans="1:9">
      <c r="A1497" s="6" t="s">
        <v>5407</v>
      </c>
      <c r="B1497" s="4">
        <v>6182658.0800000001</v>
      </c>
      <c r="C1497" s="4">
        <v>6729675.9100000001</v>
      </c>
      <c r="D1497" s="5">
        <v>8.8476157491148219E-2</v>
      </c>
      <c r="E1497" s="6" t="s">
        <v>3244</v>
      </c>
      <c r="F1497" s="6" t="s">
        <v>3250</v>
      </c>
      <c r="I1497" t="str">
        <f t="shared" si="22"/>
        <v>Sonora Elementary School District</v>
      </c>
    </row>
    <row r="1498" spans="1:9">
      <c r="A1498" s="6" t="s">
        <v>417</v>
      </c>
      <c r="B1498" s="4">
        <v>11417911.119999999</v>
      </c>
      <c r="C1498" s="4">
        <v>11976104.939999999</v>
      </c>
      <c r="D1498" s="5">
        <v>4.8887560441966404E-2</v>
      </c>
      <c r="E1498" s="6" t="s">
        <v>3244</v>
      </c>
      <c r="F1498" s="6" t="s">
        <v>3251</v>
      </c>
      <c r="I1498" t="str">
        <f t="shared" si="22"/>
        <v>Sonora Union High School District</v>
      </c>
    </row>
    <row r="1499" spans="1:9">
      <c r="A1499" s="6" t="s">
        <v>5408</v>
      </c>
      <c r="B1499" s="4">
        <v>4915152.2</v>
      </c>
      <c r="C1499" s="4">
        <v>5156892.5</v>
      </c>
      <c r="D1499" s="5">
        <v>4.9182668239652845E-2</v>
      </c>
      <c r="E1499" s="6" t="s">
        <v>3244</v>
      </c>
      <c r="F1499" s="6" t="s">
        <v>3252</v>
      </c>
      <c r="I1499" t="str">
        <f t="shared" si="22"/>
        <v>Soulsbyville Elementary School District</v>
      </c>
    </row>
    <row r="1500" spans="1:9">
      <c r="A1500" s="6" t="s">
        <v>379</v>
      </c>
      <c r="B1500" s="4">
        <v>3538997.8</v>
      </c>
      <c r="C1500" s="4">
        <v>3754776</v>
      </c>
      <c r="D1500" s="5">
        <v>6.0971555280424361E-2</v>
      </c>
      <c r="E1500" s="6" t="s">
        <v>3244</v>
      </c>
      <c r="F1500" s="6" t="s">
        <v>3253</v>
      </c>
      <c r="I1500" t="str">
        <f t="shared" si="22"/>
        <v>Summerville Elementary School District</v>
      </c>
    </row>
    <row r="1501" spans="1:9">
      <c r="A1501" s="6" t="s">
        <v>377</v>
      </c>
      <c r="B1501" s="4">
        <v>8146943.0599999996</v>
      </c>
      <c r="C1501" s="4">
        <v>8598934.5800000001</v>
      </c>
      <c r="D1501" s="5">
        <v>5.5479891865109036E-2</v>
      </c>
      <c r="E1501" s="6" t="s">
        <v>3244</v>
      </c>
      <c r="F1501" s="6" t="s">
        <v>3254</v>
      </c>
      <c r="I1501" t="str">
        <f t="shared" ref="I1501:I1535" si="23">TRIM(A1501)</f>
        <v>Summerville Union High School District</v>
      </c>
    </row>
    <row r="1502" spans="1:9">
      <c r="A1502" s="6" t="s">
        <v>5409</v>
      </c>
      <c r="B1502" s="4">
        <v>3794950.05</v>
      </c>
      <c r="C1502" s="4">
        <v>3991369.78</v>
      </c>
      <c r="D1502" s="5">
        <v>5.1758185855437011E-2</v>
      </c>
      <c r="E1502" s="6" t="s">
        <v>3244</v>
      </c>
      <c r="F1502" s="6" t="s">
        <v>3255</v>
      </c>
      <c r="I1502" t="str">
        <f t="shared" si="23"/>
        <v>Twain Harte Elementary School District</v>
      </c>
    </row>
    <row r="1503" spans="1:9">
      <c r="A1503" s="6" t="s">
        <v>5410</v>
      </c>
      <c r="B1503" s="4">
        <v>5637031.1900000004</v>
      </c>
      <c r="C1503" s="4">
        <v>5867155.7199999997</v>
      </c>
      <c r="D1503" s="5">
        <v>4.082371060998144E-2</v>
      </c>
      <c r="E1503" s="6" t="s">
        <v>3244</v>
      </c>
      <c r="F1503" s="6" t="s">
        <v>3256</v>
      </c>
      <c r="I1503" t="str">
        <f t="shared" si="23"/>
        <v>Big Oak Flat-Groveland Unified School District</v>
      </c>
    </row>
    <row r="1504" spans="1:9">
      <c r="A1504" s="6" t="s">
        <v>284</v>
      </c>
      <c r="B1504" s="4">
        <v>84272729.540000007</v>
      </c>
      <c r="C1504" s="4">
        <v>70442667.939999998</v>
      </c>
      <c r="D1504" s="5">
        <v>-0.1641107589073115</v>
      </c>
      <c r="E1504" s="6" t="s">
        <v>3257</v>
      </c>
      <c r="F1504" s="6" t="s">
        <v>3258</v>
      </c>
      <c r="I1504" t="str">
        <f t="shared" si="23"/>
        <v>Ventura County Office of Education</v>
      </c>
    </row>
    <row r="1505" spans="1:9">
      <c r="A1505" s="6" t="s">
        <v>1500</v>
      </c>
      <c r="B1505" s="4">
        <v>5287897</v>
      </c>
      <c r="C1505" s="4">
        <v>5593927.4400000004</v>
      </c>
      <c r="D1505" s="5">
        <v>5.7873752079512973E-2</v>
      </c>
      <c r="E1505" s="6" t="s">
        <v>3257</v>
      </c>
      <c r="F1505" s="6" t="s">
        <v>3259</v>
      </c>
      <c r="I1505" t="str">
        <f t="shared" si="23"/>
        <v>Briggs Elementary School District</v>
      </c>
    </row>
    <row r="1506" spans="1:9">
      <c r="A1506" s="6" t="s">
        <v>1235</v>
      </c>
      <c r="B1506" s="4">
        <v>40136545</v>
      </c>
      <c r="C1506" s="4">
        <v>43517759.530000001</v>
      </c>
      <c r="D1506" s="5">
        <v>8.4242789956136016E-2</v>
      </c>
      <c r="E1506" s="6" t="s">
        <v>3257</v>
      </c>
      <c r="F1506" s="6" t="s">
        <v>3260</v>
      </c>
      <c r="I1506" t="str">
        <f t="shared" si="23"/>
        <v>Fillmore Unified School District</v>
      </c>
    </row>
    <row r="1507" spans="1:9">
      <c r="A1507" s="6" t="s">
        <v>1111</v>
      </c>
      <c r="B1507" s="4">
        <v>84238859.310000002</v>
      </c>
      <c r="C1507" s="4">
        <v>91278011.680000007</v>
      </c>
      <c r="D1507" s="5">
        <v>8.3561819659687467E-2</v>
      </c>
      <c r="E1507" s="6" t="s">
        <v>3257</v>
      </c>
      <c r="F1507" s="6" t="s">
        <v>3261</v>
      </c>
      <c r="I1507" t="str">
        <f t="shared" si="23"/>
        <v>Hueneme Elementary School District</v>
      </c>
    </row>
    <row r="1508" spans="1:9">
      <c r="A1508" s="6" t="s">
        <v>5411</v>
      </c>
      <c r="B1508" s="4">
        <v>5366705.08</v>
      </c>
      <c r="C1508" s="4">
        <v>5589451.1500000004</v>
      </c>
      <c r="D1508" s="5">
        <v>4.1505181797692581E-2</v>
      </c>
      <c r="E1508" s="6" t="s">
        <v>3257</v>
      </c>
      <c r="F1508" s="6" t="s">
        <v>3262</v>
      </c>
      <c r="I1508" t="str">
        <f t="shared" si="23"/>
        <v>Mesa Union Elementary School District</v>
      </c>
    </row>
    <row r="1509" spans="1:9">
      <c r="A1509" s="6" t="s">
        <v>5412</v>
      </c>
      <c r="B1509" s="4">
        <v>1561393.67</v>
      </c>
      <c r="C1509" s="4">
        <v>1620796.6</v>
      </c>
      <c r="D1509" s="5">
        <v>3.8044812875410318E-2</v>
      </c>
      <c r="E1509" s="6" t="s">
        <v>3257</v>
      </c>
      <c r="F1509" s="6" t="s">
        <v>3263</v>
      </c>
      <c r="I1509" t="str">
        <f t="shared" si="23"/>
        <v>Mupu Elementary School District</v>
      </c>
    </row>
    <row r="1510" spans="1:9">
      <c r="A1510" s="6" t="s">
        <v>5161</v>
      </c>
      <c r="B1510" s="4">
        <v>26011755</v>
      </c>
      <c r="C1510" s="4">
        <v>28025861.260000002</v>
      </c>
      <c r="D1510" s="5">
        <v>7.7430617811062794E-2</v>
      </c>
      <c r="E1510" s="6" t="s">
        <v>3257</v>
      </c>
      <c r="F1510" s="6" t="s">
        <v>3264</v>
      </c>
      <c r="I1510" t="str">
        <f t="shared" si="23"/>
        <v>Ocean View Elementary School District</v>
      </c>
    </row>
    <row r="1511" spans="1:9">
      <c r="A1511" s="6" t="s">
        <v>752</v>
      </c>
      <c r="B1511" s="4">
        <v>22655433.149999999</v>
      </c>
      <c r="C1511" s="4">
        <v>23461737</v>
      </c>
      <c r="D1511" s="5">
        <v>3.5589866883653093E-2</v>
      </c>
      <c r="E1511" s="6" t="s">
        <v>3257</v>
      </c>
      <c r="F1511" s="6" t="s">
        <v>3265</v>
      </c>
      <c r="I1511" t="str">
        <f t="shared" si="23"/>
        <v>Ojai Unified School District</v>
      </c>
    </row>
    <row r="1512" spans="1:9">
      <c r="A1512" s="6" t="s">
        <v>5413</v>
      </c>
      <c r="B1512" s="4">
        <v>168476462.50999999</v>
      </c>
      <c r="C1512" s="4">
        <v>186138135.09</v>
      </c>
      <c r="D1512" s="5">
        <v>0.10483169172044847</v>
      </c>
      <c r="E1512" s="6" t="s">
        <v>3257</v>
      </c>
      <c r="F1512" s="6" t="s">
        <v>3266</v>
      </c>
      <c r="I1512" t="str">
        <f t="shared" si="23"/>
        <v>Oxnard Elementary School District</v>
      </c>
    </row>
    <row r="1513" spans="1:9">
      <c r="A1513" s="6" t="s">
        <v>724</v>
      </c>
      <c r="B1513" s="4">
        <v>192841325.62</v>
      </c>
      <c r="C1513" s="4">
        <v>209112780.52000001</v>
      </c>
      <c r="D1513" s="5">
        <v>8.4377427129200655E-2</v>
      </c>
      <c r="E1513" s="6" t="s">
        <v>3257</v>
      </c>
      <c r="F1513" s="6" t="s">
        <v>3267</v>
      </c>
      <c r="I1513" t="str">
        <f t="shared" si="23"/>
        <v>Oxnard Union High School District</v>
      </c>
    </row>
    <row r="1514" spans="1:9">
      <c r="A1514" s="6" t="s">
        <v>654</v>
      </c>
      <c r="B1514" s="4">
        <v>61532751.399999999</v>
      </c>
      <c r="C1514" s="4">
        <v>66251820.119999997</v>
      </c>
      <c r="D1514" s="5">
        <v>7.6691982929923061E-2</v>
      </c>
      <c r="E1514" s="6" t="s">
        <v>3257</v>
      </c>
      <c r="F1514" s="6" t="s">
        <v>3268</v>
      </c>
      <c r="I1514" t="str">
        <f t="shared" si="23"/>
        <v>Pleasant Valley School District</v>
      </c>
    </row>
    <row r="1515" spans="1:9">
      <c r="A1515" s="6" t="s">
        <v>602</v>
      </c>
      <c r="B1515" s="4">
        <v>53226650.939999998</v>
      </c>
      <c r="C1515" s="4">
        <v>55944896.880000003</v>
      </c>
      <c r="D1515" s="5">
        <v>5.1069264963977561E-2</v>
      </c>
      <c r="E1515" s="6" t="s">
        <v>3257</v>
      </c>
      <c r="F1515" s="6" t="s">
        <v>3269</v>
      </c>
      <c r="I1515" t="str">
        <f t="shared" si="23"/>
        <v>Rio Elementary School District</v>
      </c>
    </row>
    <row r="1516" spans="1:9">
      <c r="A1516" s="6" t="s">
        <v>5414</v>
      </c>
      <c r="B1516" s="4">
        <v>558926.25</v>
      </c>
      <c r="C1516" s="4">
        <v>580212.71</v>
      </c>
      <c r="D1516" s="5">
        <v>3.8084559456636656E-2</v>
      </c>
      <c r="E1516" s="6" t="s">
        <v>3257</v>
      </c>
      <c r="F1516" s="6" t="s">
        <v>3270</v>
      </c>
      <c r="I1516" t="str">
        <f t="shared" si="23"/>
        <v>Santa Clara Elementary School District</v>
      </c>
    </row>
    <row r="1517" spans="1:9">
      <c r="A1517" s="6" t="s">
        <v>433</v>
      </c>
      <c r="B1517" s="4">
        <v>148444627</v>
      </c>
      <c r="C1517" s="4">
        <v>156131685.02000001</v>
      </c>
      <c r="D1517" s="5">
        <v>5.1784009804544902E-2</v>
      </c>
      <c r="E1517" s="6" t="s">
        <v>3257</v>
      </c>
      <c r="F1517" s="6" t="s">
        <v>3271</v>
      </c>
      <c r="I1517" t="str">
        <f t="shared" si="23"/>
        <v>Simi Valley Unified School District</v>
      </c>
    </row>
    <row r="1518" spans="1:9">
      <c r="A1518" s="6" t="s">
        <v>5415</v>
      </c>
      <c r="B1518" s="4">
        <v>2456325.09</v>
      </c>
      <c r="C1518" s="4">
        <v>2619498</v>
      </c>
      <c r="D1518" s="5">
        <v>6.6429688262476749E-2</v>
      </c>
      <c r="E1518" s="6" t="s">
        <v>3257</v>
      </c>
      <c r="F1518" s="6" t="s">
        <v>3272</v>
      </c>
      <c r="I1518" t="str">
        <f t="shared" si="23"/>
        <v>Somis Union Elementary School District</v>
      </c>
    </row>
    <row r="1519" spans="1:9">
      <c r="A1519" s="6" t="s">
        <v>282</v>
      </c>
      <c r="B1519" s="4">
        <v>152650796.46000001</v>
      </c>
      <c r="C1519" s="4">
        <v>159851854.47999999</v>
      </c>
      <c r="D1519" s="5">
        <v>4.7173406146537311E-2</v>
      </c>
      <c r="E1519" s="6" t="s">
        <v>3257</v>
      </c>
      <c r="F1519" s="6" t="s">
        <v>3273</v>
      </c>
      <c r="I1519" t="str">
        <f t="shared" si="23"/>
        <v>Ventura Unified School District</v>
      </c>
    </row>
    <row r="1520" spans="1:9">
      <c r="A1520" s="6" t="s">
        <v>1379</v>
      </c>
      <c r="B1520" s="4">
        <v>163839560.06999999</v>
      </c>
      <c r="C1520" s="4">
        <v>171661124</v>
      </c>
      <c r="D1520" s="5">
        <v>4.773916584406273E-2</v>
      </c>
      <c r="E1520" s="6" t="s">
        <v>3257</v>
      </c>
      <c r="F1520" s="6" t="s">
        <v>3274</v>
      </c>
      <c r="I1520" t="str">
        <f t="shared" si="23"/>
        <v>Conejo Valley Unified School District</v>
      </c>
    </row>
    <row r="1521" spans="1:9">
      <c r="A1521" s="6" t="s">
        <v>768</v>
      </c>
      <c r="B1521" s="4">
        <v>38881634.850000001</v>
      </c>
      <c r="C1521" s="4">
        <v>40931603.009999998</v>
      </c>
      <c r="D1521" s="5">
        <v>5.272330157691392E-2</v>
      </c>
      <c r="E1521" s="6" t="s">
        <v>3257</v>
      </c>
      <c r="F1521" s="6" t="s">
        <v>3275</v>
      </c>
      <c r="I1521" t="str">
        <f t="shared" si="23"/>
        <v>Oak Park Unified School District</v>
      </c>
    </row>
    <row r="1522" spans="1:9">
      <c r="A1522" s="6" t="s">
        <v>844</v>
      </c>
      <c r="B1522" s="4">
        <v>55840725.060000002</v>
      </c>
      <c r="C1522" s="4">
        <v>58383619.979999997</v>
      </c>
      <c r="D1522" s="5">
        <v>4.5538357843091987E-2</v>
      </c>
      <c r="E1522" s="6" t="s">
        <v>3257</v>
      </c>
      <c r="F1522" s="6" t="s">
        <v>3276</v>
      </c>
      <c r="I1522" t="str">
        <f t="shared" si="23"/>
        <v>Moorpark Unified School District</v>
      </c>
    </row>
    <row r="1523" spans="1:9">
      <c r="A1523" s="6" t="s">
        <v>473</v>
      </c>
      <c r="B1523" s="4">
        <v>57951199.829999998</v>
      </c>
      <c r="C1523" s="4">
        <v>62449767.789999999</v>
      </c>
      <c r="D1523" s="5">
        <v>7.7626830388267412E-2</v>
      </c>
      <c r="E1523" s="6" t="s">
        <v>3257</v>
      </c>
      <c r="F1523" s="6" t="s">
        <v>3277</v>
      </c>
      <c r="I1523" t="str">
        <f t="shared" si="23"/>
        <v>Santa Paula Unified School District</v>
      </c>
    </row>
    <row r="1524" spans="1:9">
      <c r="A1524" s="6" t="s">
        <v>200</v>
      </c>
      <c r="B1524" s="4">
        <v>15096504.49</v>
      </c>
      <c r="C1524" s="4">
        <v>13943767.42</v>
      </c>
      <c r="D1524" s="5">
        <v>-7.6357879452397678E-2</v>
      </c>
      <c r="E1524" s="6" t="s">
        <v>3278</v>
      </c>
      <c r="F1524" s="6" t="s">
        <v>3279</v>
      </c>
      <c r="I1524" t="str">
        <f t="shared" si="23"/>
        <v>Yolo County Office of Education</v>
      </c>
    </row>
    <row r="1525" spans="1:9">
      <c r="A1525" s="6" t="s">
        <v>1341</v>
      </c>
      <c r="B1525" s="4">
        <v>75434903.930000007</v>
      </c>
      <c r="C1525" s="4">
        <v>78720330.280000001</v>
      </c>
      <c r="D1525" s="5">
        <v>4.3553132288054783E-2</v>
      </c>
      <c r="E1525" s="6" t="s">
        <v>3278</v>
      </c>
      <c r="F1525" s="6" t="s">
        <v>3280</v>
      </c>
      <c r="I1525" t="str">
        <f t="shared" si="23"/>
        <v>Davis Joint Unified School District</v>
      </c>
    </row>
    <row r="1526" spans="1:9">
      <c r="A1526" s="6" t="s">
        <v>1263</v>
      </c>
      <c r="B1526" s="4">
        <v>10542835.529999999</v>
      </c>
      <c r="C1526" s="4">
        <v>11264141.66</v>
      </c>
      <c r="D1526" s="5">
        <v>6.8416710850463289E-2</v>
      </c>
      <c r="E1526" s="6" t="s">
        <v>3278</v>
      </c>
      <c r="F1526" s="6" t="s">
        <v>3281</v>
      </c>
      <c r="I1526" t="str">
        <f t="shared" si="23"/>
        <v>Esparto Unified School District</v>
      </c>
    </row>
    <row r="1527" spans="1:9">
      <c r="A1527" s="6" t="s">
        <v>5005</v>
      </c>
      <c r="B1527" s="4">
        <v>76777264.180000007</v>
      </c>
      <c r="C1527" s="4">
        <v>81161040.319999993</v>
      </c>
      <c r="D1527" s="5">
        <v>5.709732154199279E-2</v>
      </c>
      <c r="E1527" s="6" t="s">
        <v>3278</v>
      </c>
      <c r="F1527" s="6" t="s">
        <v>3282</v>
      </c>
      <c r="I1527" t="str">
        <f t="shared" si="23"/>
        <v>Washington Unified School District</v>
      </c>
    </row>
    <row r="1528" spans="1:9">
      <c r="A1528" s="6" t="s">
        <v>214</v>
      </c>
      <c r="B1528" s="4">
        <v>15837311.220000001</v>
      </c>
      <c r="C1528" s="4">
        <v>16717790.390000001</v>
      </c>
      <c r="D1528" s="5">
        <v>5.559524326882552E-2</v>
      </c>
      <c r="E1528" s="6" t="s">
        <v>3278</v>
      </c>
      <c r="F1528" s="6" t="s">
        <v>3283</v>
      </c>
      <c r="I1528" t="str">
        <f t="shared" si="23"/>
        <v>Winters Joint Unified School District</v>
      </c>
    </row>
    <row r="1529" spans="1:9">
      <c r="A1529" s="6" t="s">
        <v>206</v>
      </c>
      <c r="B1529" s="4">
        <v>95959544.480000004</v>
      </c>
      <c r="C1529" s="4">
        <v>103223698.37</v>
      </c>
      <c r="D1529" s="5">
        <v>7.5700170622569007E-2</v>
      </c>
      <c r="E1529" s="6" t="s">
        <v>3278</v>
      </c>
      <c r="F1529" s="6" t="s">
        <v>3284</v>
      </c>
      <c r="I1529" t="str">
        <f t="shared" si="23"/>
        <v>Woodland Joint Unified School District</v>
      </c>
    </row>
    <row r="1530" spans="1:9">
      <c r="A1530" s="6" t="s">
        <v>193</v>
      </c>
      <c r="B1530" s="4">
        <v>8888106.4399999995</v>
      </c>
      <c r="C1530" s="4">
        <v>8408139.3000000007</v>
      </c>
      <c r="D1530" s="5">
        <v>-5.4001056720018169E-2</v>
      </c>
      <c r="E1530" s="6" t="s">
        <v>3285</v>
      </c>
      <c r="F1530" s="6" t="s">
        <v>3286</v>
      </c>
      <c r="I1530" t="str">
        <f t="shared" si="23"/>
        <v>Yuba County Office of Education</v>
      </c>
    </row>
    <row r="1531" spans="1:9">
      <c r="A1531" s="6" t="s">
        <v>5416</v>
      </c>
      <c r="B1531" s="4">
        <v>5809473.5099999998</v>
      </c>
      <c r="C1531" s="4">
        <v>5037634.5199999996</v>
      </c>
      <c r="D1531" s="5">
        <v>-0.1328586813712832</v>
      </c>
      <c r="E1531" s="6" t="s">
        <v>3285</v>
      </c>
      <c r="F1531" s="6" t="s">
        <v>3287</v>
      </c>
      <c r="I1531" t="str">
        <f t="shared" si="23"/>
        <v>Camptonville Elementary School District</v>
      </c>
    </row>
    <row r="1532" spans="1:9">
      <c r="A1532" s="6" t="s">
        <v>903</v>
      </c>
      <c r="B1532" s="4">
        <v>106742034.98999999</v>
      </c>
      <c r="C1532" s="4">
        <v>109973830.72</v>
      </c>
      <c r="D1532" s="5">
        <v>3.0276692123236842E-2</v>
      </c>
      <c r="E1532" s="6" t="s">
        <v>3285</v>
      </c>
      <c r="F1532" s="6" t="s">
        <v>3288</v>
      </c>
      <c r="I1532" t="str">
        <f t="shared" si="23"/>
        <v>Marysville Joint Unified School District</v>
      </c>
    </row>
    <row r="1533" spans="1:9">
      <c r="A1533" s="6" t="s">
        <v>648</v>
      </c>
      <c r="B1533" s="4">
        <v>12267231.07</v>
      </c>
      <c r="C1533" s="4">
        <v>12950121.67</v>
      </c>
      <c r="D1533" s="5">
        <v>5.5667868005685135E-2</v>
      </c>
      <c r="E1533" s="6" t="s">
        <v>3285</v>
      </c>
      <c r="F1533" s="6" t="s">
        <v>3289</v>
      </c>
      <c r="I1533" t="str">
        <f t="shared" si="23"/>
        <v>Plumas Lake Elementary School District</v>
      </c>
    </row>
    <row r="1534" spans="1:9">
      <c r="A1534" s="6" t="s">
        <v>233</v>
      </c>
      <c r="B1534" s="4">
        <v>14058730.300000001</v>
      </c>
      <c r="C1534" s="4">
        <v>14972098.52</v>
      </c>
      <c r="D1534" s="5">
        <v>6.4968044802737185E-2</v>
      </c>
      <c r="E1534" s="6" t="s">
        <v>3285</v>
      </c>
      <c r="F1534" s="6" t="s">
        <v>3290</v>
      </c>
      <c r="I1534" t="str">
        <f t="shared" si="23"/>
        <v>Wheatland Elementary School District</v>
      </c>
    </row>
    <row r="1535" spans="1:9">
      <c r="A1535" s="6" t="s">
        <v>231</v>
      </c>
      <c r="B1535" s="4">
        <v>9121167.4900000002</v>
      </c>
      <c r="C1535" s="4">
        <v>11897565.57</v>
      </c>
      <c r="D1535" s="5">
        <v>0.30439064769328122</v>
      </c>
      <c r="E1535" s="6" t="s">
        <v>3285</v>
      </c>
      <c r="F1535" s="6" t="s">
        <v>3291</v>
      </c>
      <c r="I1535" t="str">
        <f t="shared" si="23"/>
        <v>Wheatland Union High School District</v>
      </c>
    </row>
    <row r="1536" spans="1:9">
      <c r="A1536" t="s">
        <v>3292</v>
      </c>
      <c r="B1536" s="4">
        <v>379295</v>
      </c>
      <c r="C1536" s="4">
        <v>332220</v>
      </c>
      <c r="D1536" s="7">
        <v>-0.12411183906985328</v>
      </c>
    </row>
    <row r="1537" spans="1:4">
      <c r="A1537" t="s">
        <v>3293</v>
      </c>
      <c r="B1537" s="4">
        <v>927440</v>
      </c>
      <c r="C1537" s="4">
        <v>725133</v>
      </c>
      <c r="D1537" s="7">
        <v>-0.21813486586733374</v>
      </c>
    </row>
    <row r="1538" spans="1:4">
      <c r="A1538" t="s">
        <v>3294</v>
      </c>
      <c r="B1538" s="4">
        <v>8060605</v>
      </c>
      <c r="C1538" s="4">
        <v>10495262</v>
      </c>
      <c r="D1538" s="7">
        <v>0.30204395327646</v>
      </c>
    </row>
    <row r="1539" spans="1:4">
      <c r="A1539" t="s">
        <v>3295</v>
      </c>
      <c r="B1539" s="4">
        <v>338510</v>
      </c>
      <c r="C1539" s="4">
        <v>46353</v>
      </c>
      <c r="D1539" s="7">
        <v>-0.86306756078106994</v>
      </c>
    </row>
    <row r="1540" spans="1:4">
      <c r="A1540" t="s">
        <v>3296</v>
      </c>
      <c r="B1540" s="4">
        <v>45591</v>
      </c>
      <c r="C1540" s="4">
        <v>46318</v>
      </c>
      <c r="D1540" s="7">
        <v>1.594612971858481E-2</v>
      </c>
    </row>
    <row r="1541" spans="1:4">
      <c r="A1541" t="s">
        <v>3297</v>
      </c>
      <c r="B1541" s="4">
        <v>163016</v>
      </c>
      <c r="C1541" s="4">
        <v>100492</v>
      </c>
      <c r="D1541" s="7">
        <v>-0.3835451734799038</v>
      </c>
    </row>
    <row r="1542" spans="1:4">
      <c r="A1542" t="s">
        <v>3298</v>
      </c>
      <c r="B1542" s="4">
        <v>130085737</v>
      </c>
      <c r="C1542" s="4">
        <v>107147730</v>
      </c>
      <c r="D1542" s="7">
        <v>-0.17632991540033324</v>
      </c>
    </row>
    <row r="1543" spans="1:4">
      <c r="A1543" t="s">
        <v>3299</v>
      </c>
      <c r="B1543" s="4">
        <v>161224332</v>
      </c>
      <c r="C1543" s="4">
        <v>164717110</v>
      </c>
      <c r="D1543" s="7">
        <v>2.1664087279332004E-2</v>
      </c>
    </row>
    <row r="1544" spans="1:4">
      <c r="A1544" t="s">
        <v>187</v>
      </c>
      <c r="B1544" s="4">
        <v>392425029</v>
      </c>
      <c r="C1544" s="4">
        <v>425420071</v>
      </c>
      <c r="D1544" s="7">
        <v>8.4079861277146006E-2</v>
      </c>
    </row>
    <row r="1545" spans="1:4">
      <c r="A1545" t="s">
        <v>3300</v>
      </c>
      <c r="B1545" s="4">
        <v>23790088</v>
      </c>
      <c r="C1545" s="4">
        <v>24088686</v>
      </c>
      <c r="D1545" s="7">
        <v>1.255136172678302E-2</v>
      </c>
    </row>
    <row r="1546" spans="1:4">
      <c r="A1546" t="s">
        <v>3301</v>
      </c>
      <c r="B1546" s="4">
        <v>143760000</v>
      </c>
      <c r="C1546" s="4">
        <v>141347000</v>
      </c>
      <c r="D1546" s="7">
        <v>-1.6784919309961045E-2</v>
      </c>
    </row>
    <row r="1547" spans="1:4">
      <c r="A1547" t="s">
        <v>3302</v>
      </c>
      <c r="B1547" s="4">
        <v>69698895</v>
      </c>
      <c r="C1547" s="4">
        <v>76257399</v>
      </c>
      <c r="D1547" s="7">
        <v>9.4097675436604841E-2</v>
      </c>
    </row>
    <row r="1548" spans="1:4">
      <c r="A1548" t="s">
        <v>3303</v>
      </c>
      <c r="B1548" s="4">
        <v>1100144705</v>
      </c>
      <c r="C1548" s="4">
        <v>1377177352</v>
      </c>
      <c r="D1548" s="7">
        <v>0.25181473468074367</v>
      </c>
    </row>
    <row r="1549" spans="1:4">
      <c r="A1549" t="s">
        <v>3304</v>
      </c>
      <c r="B1549" s="4">
        <v>518748658</v>
      </c>
      <c r="C1549" s="4">
        <v>538222019</v>
      </c>
      <c r="D1549" s="7">
        <v>3.7539106269842144E-2</v>
      </c>
    </row>
    <row r="1550" spans="1:4">
      <c r="A1550" t="s">
        <v>3305</v>
      </c>
      <c r="B1550" s="4">
        <v>341000</v>
      </c>
      <c r="C1550" s="4">
        <v>340000</v>
      </c>
      <c r="D1550" s="7">
        <v>-2.9325513196480938E-3</v>
      </c>
    </row>
    <row r="1551" spans="1:4">
      <c r="A1551" t="s">
        <v>3306</v>
      </c>
      <c r="B1551" s="4">
        <v>343855</v>
      </c>
      <c r="C1551" s="4">
        <v>323533</v>
      </c>
      <c r="D1551" s="7">
        <v>-5.9100492940338221E-2</v>
      </c>
    </row>
    <row r="1552" spans="1:4">
      <c r="A1552" t="s">
        <v>3307</v>
      </c>
      <c r="B1552" s="4">
        <v>76968</v>
      </c>
      <c r="C1552" s="4">
        <v>86111</v>
      </c>
      <c r="D1552" s="7">
        <v>0.11878962685791498</v>
      </c>
    </row>
    <row r="1553" spans="1:4">
      <c r="A1553" t="s">
        <v>3308</v>
      </c>
      <c r="B1553" s="4">
        <v>36156</v>
      </c>
      <c r="C1553" s="4">
        <v>36501</v>
      </c>
      <c r="D1553" s="7">
        <v>9.5419847328244278E-3</v>
      </c>
    </row>
    <row r="1554" spans="1:4">
      <c r="A1554" t="s">
        <v>3309</v>
      </c>
      <c r="B1554" s="4">
        <v>238250</v>
      </c>
      <c r="C1554" s="4">
        <v>196915</v>
      </c>
      <c r="D1554" s="7">
        <v>-0.17349422875131165</v>
      </c>
    </row>
    <row r="1555" spans="1:4">
      <c r="A1555" t="s">
        <v>3310</v>
      </c>
      <c r="B1555" s="4">
        <v>278972445</v>
      </c>
      <c r="C1555" s="4">
        <v>262545645</v>
      </c>
      <c r="D1555" s="7">
        <v>-5.8883234865723028E-2</v>
      </c>
    </row>
    <row r="1556" spans="1:4">
      <c r="A1556" t="s">
        <v>3311</v>
      </c>
      <c r="B1556" s="4">
        <v>17920</v>
      </c>
      <c r="C1556" s="4">
        <v>18118</v>
      </c>
      <c r="D1556" s="7">
        <v>1.1049107142857144E-2</v>
      </c>
    </row>
    <row r="1557" spans="1:4">
      <c r="A1557" t="s">
        <v>3312</v>
      </c>
      <c r="B1557" s="4">
        <v>856986</v>
      </c>
      <c r="C1557" s="4">
        <v>852838</v>
      </c>
      <c r="D1557" s="7">
        <v>-4.8402190934274305E-3</v>
      </c>
    </row>
    <row r="1558" spans="1:4">
      <c r="A1558" t="s">
        <v>3313</v>
      </c>
      <c r="B1558" s="4">
        <v>1167902</v>
      </c>
      <c r="C1558" s="4">
        <v>534066</v>
      </c>
      <c r="D1558" s="7">
        <v>-0.54271334409907679</v>
      </c>
    </row>
    <row r="1559" spans="1:4">
      <c r="A1559" t="s">
        <v>3314</v>
      </c>
      <c r="B1559" s="4">
        <v>2758326</v>
      </c>
      <c r="C1559" s="4">
        <v>32178776</v>
      </c>
      <c r="D1559" s="7">
        <v>10.666052526061096</v>
      </c>
    </row>
    <row r="1560" spans="1:4">
      <c r="A1560" t="s">
        <v>3315</v>
      </c>
      <c r="B1560" s="4">
        <v>1343087</v>
      </c>
      <c r="C1560" s="4">
        <v>1361432</v>
      </c>
      <c r="D1560" s="7">
        <v>1.3658832227547433E-2</v>
      </c>
    </row>
    <row r="1561" spans="1:4">
      <c r="A1561" t="s">
        <v>3316</v>
      </c>
      <c r="B1561" s="4">
        <v>3842484</v>
      </c>
      <c r="C1561" s="4">
        <v>2195674</v>
      </c>
      <c r="D1561" s="7">
        <v>-0.42857953344763439</v>
      </c>
    </row>
    <row r="1562" spans="1:4">
      <c r="A1562" t="s">
        <v>3317</v>
      </c>
      <c r="B1562" s="4">
        <v>33282140</v>
      </c>
      <c r="C1562" s="4">
        <v>63481771</v>
      </c>
      <c r="D1562" s="7">
        <v>0.90738248802510901</v>
      </c>
    </row>
    <row r="1563" spans="1:4">
      <c r="A1563" t="s">
        <v>3318</v>
      </c>
      <c r="B1563" s="4">
        <v>996081</v>
      </c>
      <c r="C1563" s="4">
        <v>988444</v>
      </c>
      <c r="D1563" s="7">
        <v>-7.6670471578114633E-3</v>
      </c>
    </row>
    <row r="1564" spans="1:4">
      <c r="A1564" t="s">
        <v>3319</v>
      </c>
      <c r="B1564" s="4">
        <v>500101</v>
      </c>
      <c r="C1564" s="4">
        <v>519211</v>
      </c>
      <c r="D1564" s="7">
        <v>3.8212281119213917E-2</v>
      </c>
    </row>
    <row r="1565" spans="1:4">
      <c r="A1565" t="s">
        <v>3320</v>
      </c>
      <c r="B1565" s="4">
        <v>1919725</v>
      </c>
      <c r="C1565" s="4">
        <v>1913011</v>
      </c>
      <c r="D1565" s="7">
        <v>-3.4973759262394355E-3</v>
      </c>
    </row>
    <row r="1566" spans="1:4">
      <c r="A1566" t="s">
        <v>3321</v>
      </c>
      <c r="B1566" s="4">
        <v>13042554</v>
      </c>
      <c r="C1566" s="4">
        <v>15710352</v>
      </c>
      <c r="D1566" s="7">
        <v>0.20454567410646718</v>
      </c>
    </row>
    <row r="1567" spans="1:4">
      <c r="A1567" t="s">
        <v>3322</v>
      </c>
      <c r="B1567" s="4">
        <v>15569234</v>
      </c>
      <c r="C1567" s="4">
        <v>4589157</v>
      </c>
      <c r="D1567" s="7">
        <v>-0.70524195345769736</v>
      </c>
    </row>
    <row r="1568" spans="1:4">
      <c r="A1568" t="s">
        <v>3323</v>
      </c>
      <c r="B1568" s="4">
        <v>47739</v>
      </c>
      <c r="C1568" s="4">
        <v>171407</v>
      </c>
      <c r="D1568" s="7">
        <v>2.5905025241416872</v>
      </c>
    </row>
    <row r="1569" spans="1:4">
      <c r="A1569" t="s">
        <v>3324</v>
      </c>
      <c r="B1569" s="4">
        <v>280904</v>
      </c>
      <c r="C1569" s="4">
        <v>351933</v>
      </c>
      <c r="D1569" s="7">
        <v>0.25285862785862784</v>
      </c>
    </row>
    <row r="1570" spans="1:4">
      <c r="A1570" t="s">
        <v>3325</v>
      </c>
      <c r="B1570" s="4">
        <v>2600088</v>
      </c>
      <c r="C1570" s="4">
        <v>3860342</v>
      </c>
      <c r="D1570" s="7">
        <v>0.48469667180495429</v>
      </c>
    </row>
    <row r="1571" spans="1:4">
      <c r="A1571" t="s">
        <v>3326</v>
      </c>
      <c r="B1571" s="4">
        <v>7815728</v>
      </c>
      <c r="C1571" s="4">
        <v>7057386</v>
      </c>
      <c r="D1571" s="7">
        <v>-9.702768571270648E-2</v>
      </c>
    </row>
    <row r="1572" spans="1:4">
      <c r="A1572" t="s">
        <v>3327</v>
      </c>
      <c r="B1572" s="4">
        <v>500968508</v>
      </c>
      <c r="C1572" s="4">
        <v>477243568</v>
      </c>
      <c r="D1572" s="7">
        <v>-4.735814651247499E-2</v>
      </c>
    </row>
    <row r="1573" spans="1:4">
      <c r="A1573" t="s">
        <v>3328</v>
      </c>
      <c r="B1573" s="4">
        <v>555863</v>
      </c>
      <c r="C1573" s="4">
        <v>666157</v>
      </c>
      <c r="D1573" s="7">
        <v>0.19841939470696918</v>
      </c>
    </row>
    <row r="1574" spans="1:4">
      <c r="A1574" t="s">
        <v>3329</v>
      </c>
      <c r="B1574" s="4">
        <v>32693911</v>
      </c>
      <c r="C1574" s="4">
        <v>31266153</v>
      </c>
      <c r="D1574" s="7">
        <v>-4.3670455945145258E-2</v>
      </c>
    </row>
    <row r="1575" spans="1:4">
      <c r="A1575" t="s">
        <v>3330</v>
      </c>
      <c r="B1575" s="4">
        <v>715</v>
      </c>
      <c r="C1575" s="4">
        <v>671</v>
      </c>
      <c r="D1575" s="7">
        <v>-6.1538461538461542E-2</v>
      </c>
    </row>
    <row r="1576" spans="1:4">
      <c r="A1576" t="s">
        <v>3331</v>
      </c>
      <c r="B1576" s="4">
        <v>82405641</v>
      </c>
      <c r="C1576" s="4">
        <v>81765554</v>
      </c>
      <c r="D1576" s="7">
        <v>-7.7675143622752719E-3</v>
      </c>
    </row>
    <row r="1577" spans="1:4">
      <c r="A1577" t="s">
        <v>3332</v>
      </c>
      <c r="B1577" s="4">
        <v>1168480</v>
      </c>
      <c r="C1577" s="4">
        <v>1166826</v>
      </c>
      <c r="D1577" s="7">
        <v>-1.4155141722579762E-3</v>
      </c>
    </row>
    <row r="1578" spans="1:4">
      <c r="A1578" t="s">
        <v>3333</v>
      </c>
      <c r="B1578" s="4">
        <v>304631</v>
      </c>
      <c r="C1578" s="4">
        <v>333267</v>
      </c>
      <c r="D1578" s="7">
        <v>9.4002251904763467E-2</v>
      </c>
    </row>
    <row r="1579" spans="1:4">
      <c r="A1579" t="s">
        <v>3334</v>
      </c>
      <c r="B1579" s="4">
        <v>419368</v>
      </c>
      <c r="C1579" s="4">
        <v>387173</v>
      </c>
      <c r="D1579" s="7">
        <v>-7.677028290189046E-2</v>
      </c>
    </row>
    <row r="1580" spans="1:4">
      <c r="A1580" t="s">
        <v>3335</v>
      </c>
      <c r="B1580" s="4">
        <v>2145964</v>
      </c>
      <c r="C1580" s="4">
        <v>1848189</v>
      </c>
      <c r="D1580" s="7">
        <v>-0.13876048246848502</v>
      </c>
    </row>
    <row r="1581" spans="1:4">
      <c r="A1581" t="s">
        <v>3336</v>
      </c>
      <c r="B1581" s="4">
        <v>852596</v>
      </c>
      <c r="C1581" s="4">
        <v>843292</v>
      </c>
      <c r="D1581" s="7">
        <v>-1.0912554128801918E-2</v>
      </c>
    </row>
    <row r="1582" spans="1:4">
      <c r="A1582" t="s">
        <v>3337</v>
      </c>
      <c r="B1582" s="4">
        <v>23375918</v>
      </c>
      <c r="C1582" s="4">
        <v>16323226</v>
      </c>
      <c r="D1582" s="7">
        <v>-0.30170759497017402</v>
      </c>
    </row>
    <row r="1583" spans="1:4">
      <c r="A1583" t="s">
        <v>3338</v>
      </c>
      <c r="B1583" s="4">
        <v>2014680</v>
      </c>
      <c r="C1583" s="4">
        <v>2459787</v>
      </c>
      <c r="D1583" s="7">
        <v>0.22093186014652452</v>
      </c>
    </row>
    <row r="1584" spans="1:4">
      <c r="A1584" t="s">
        <v>3339</v>
      </c>
      <c r="B1584" s="4">
        <v>1649757</v>
      </c>
      <c r="C1584" s="4">
        <v>1695078</v>
      </c>
      <c r="D1584" s="7">
        <v>2.7471318503270482E-2</v>
      </c>
    </row>
    <row r="1585" spans="1:4">
      <c r="A1585" t="s">
        <v>3340</v>
      </c>
      <c r="B1585" s="4">
        <v>1111649</v>
      </c>
      <c r="C1585" s="4">
        <v>1109439</v>
      </c>
      <c r="D1585" s="7">
        <v>-1.9880375910021958E-3</v>
      </c>
    </row>
    <row r="1586" spans="1:4">
      <c r="A1586" t="s">
        <v>3341</v>
      </c>
      <c r="B1586" s="4">
        <v>45807</v>
      </c>
      <c r="C1586" s="4">
        <v>49951</v>
      </c>
      <c r="D1586" s="7">
        <v>9.0466522583884559E-2</v>
      </c>
    </row>
    <row r="1587" spans="1:4">
      <c r="A1587" t="s">
        <v>3342</v>
      </c>
      <c r="B1587" s="4">
        <v>4609331</v>
      </c>
      <c r="C1587" s="4">
        <v>4471869</v>
      </c>
      <c r="D1587" s="7">
        <v>-2.9822549085756697E-2</v>
      </c>
    </row>
    <row r="1588" spans="1:4">
      <c r="A1588" t="s">
        <v>3343</v>
      </c>
      <c r="B1588" s="4">
        <v>36257485</v>
      </c>
      <c r="C1588" s="4">
        <v>43902945</v>
      </c>
      <c r="D1588" s="7">
        <v>0.21086570124761825</v>
      </c>
    </row>
    <row r="1589" spans="1:4">
      <c r="A1589" t="s">
        <v>3344</v>
      </c>
      <c r="B1589" s="4">
        <v>31944462</v>
      </c>
      <c r="C1589" s="4">
        <v>42617240</v>
      </c>
      <c r="D1589" s="7">
        <v>0.33410417117057722</v>
      </c>
    </row>
    <row r="1590" spans="1:4">
      <c r="A1590" t="s">
        <v>3345</v>
      </c>
      <c r="B1590" s="4">
        <v>197639443</v>
      </c>
      <c r="C1590" s="4">
        <v>200883781</v>
      </c>
      <c r="D1590" s="7">
        <v>1.6415437884026014E-2</v>
      </c>
    </row>
    <row r="1591" spans="1:4">
      <c r="A1591" t="s">
        <v>183</v>
      </c>
      <c r="B1591" s="4">
        <v>3820972</v>
      </c>
      <c r="C1591" s="4">
        <v>5214580</v>
      </c>
      <c r="D1591" s="7">
        <v>0.36472604353028498</v>
      </c>
    </row>
    <row r="1592" spans="1:4">
      <c r="A1592" t="s">
        <v>3346</v>
      </c>
      <c r="B1592" s="4">
        <v>170617</v>
      </c>
      <c r="C1592" s="4">
        <v>3711193</v>
      </c>
      <c r="D1592" s="7">
        <v>20.751601540292</v>
      </c>
    </row>
    <row r="1593" spans="1:4">
      <c r="A1593" t="s">
        <v>3347</v>
      </c>
      <c r="B1593" s="4">
        <v>678022</v>
      </c>
      <c r="C1593" s="4">
        <v>516778</v>
      </c>
      <c r="D1593" s="7">
        <v>-0.23781529212916394</v>
      </c>
    </row>
    <row r="1594" spans="1:4">
      <c r="A1594" t="s">
        <v>3348</v>
      </c>
      <c r="B1594" s="4">
        <v>31047889</v>
      </c>
      <c r="C1594" s="4">
        <v>43379904</v>
      </c>
      <c r="D1594" s="7">
        <v>0.3971933486363598</v>
      </c>
    </row>
    <row r="1595" spans="1:4">
      <c r="A1595" t="s">
        <v>3349</v>
      </c>
      <c r="B1595" s="4">
        <v>5251389</v>
      </c>
      <c r="C1595" s="4">
        <v>6083008</v>
      </c>
      <c r="D1595" s="7">
        <v>0.15836172106084695</v>
      </c>
    </row>
    <row r="1596" spans="1:4">
      <c r="A1596" t="s">
        <v>3350</v>
      </c>
      <c r="B1596" s="4">
        <v>1234131</v>
      </c>
      <c r="C1596" s="4">
        <v>1225836</v>
      </c>
      <c r="D1596" s="7">
        <v>-6.7213286109821403E-3</v>
      </c>
    </row>
    <row r="1597" spans="1:4">
      <c r="A1597" t="s">
        <v>3351</v>
      </c>
      <c r="B1597" s="4">
        <v>509694</v>
      </c>
      <c r="C1597" s="4">
        <v>524107</v>
      </c>
      <c r="D1597" s="7">
        <v>2.8277750964304071E-2</v>
      </c>
    </row>
    <row r="1598" spans="1:4">
      <c r="A1598" t="s">
        <v>3352</v>
      </c>
      <c r="B1598" s="4">
        <v>62764</v>
      </c>
      <c r="C1598" s="4">
        <v>30438</v>
      </c>
      <c r="D1598" s="7">
        <v>-0.51504046905869605</v>
      </c>
    </row>
    <row r="1599" spans="1:4">
      <c r="A1599" t="s">
        <v>3353</v>
      </c>
      <c r="B1599" s="4">
        <v>29629</v>
      </c>
      <c r="C1599" s="4">
        <v>30604</v>
      </c>
      <c r="D1599" s="7">
        <v>3.2906949272672043E-2</v>
      </c>
    </row>
    <row r="1600" spans="1:4">
      <c r="A1600" t="s">
        <v>3354</v>
      </c>
      <c r="B1600" s="4">
        <v>16846115</v>
      </c>
      <c r="C1600" s="4">
        <v>18338643</v>
      </c>
      <c r="D1600" s="7">
        <v>8.8597756812178949E-2</v>
      </c>
    </row>
    <row r="1601" spans="1:4">
      <c r="A1601" t="s">
        <v>3355</v>
      </c>
      <c r="B1601" s="4">
        <v>9583752</v>
      </c>
      <c r="C1601" s="4">
        <v>8497912</v>
      </c>
      <c r="D1601" s="7">
        <v>-0.11330009374199165</v>
      </c>
    </row>
    <row r="1602" spans="1:4">
      <c r="A1602" t="s">
        <v>3356</v>
      </c>
      <c r="B1602" s="4">
        <v>2175891</v>
      </c>
      <c r="C1602" s="4">
        <v>3274363</v>
      </c>
      <c r="D1602" s="7">
        <v>0.50483778828994652</v>
      </c>
    </row>
    <row r="1603" spans="1:4">
      <c r="A1603" t="s">
        <v>3357</v>
      </c>
      <c r="B1603" s="4">
        <v>32105000</v>
      </c>
      <c r="C1603" s="4">
        <v>20682000</v>
      </c>
      <c r="D1603" s="7">
        <v>-0.35580127705964804</v>
      </c>
    </row>
    <row r="1604" spans="1:4">
      <c r="A1604" t="s">
        <v>3358</v>
      </c>
      <c r="B1604" s="4">
        <v>3380999</v>
      </c>
      <c r="C1604" s="4">
        <v>3354600</v>
      </c>
      <c r="D1604" s="7">
        <v>-7.8080472665031844E-3</v>
      </c>
    </row>
    <row r="1605" spans="1:4">
      <c r="A1605" t="s">
        <v>3359</v>
      </c>
      <c r="B1605" s="4">
        <v>4070699</v>
      </c>
      <c r="C1605" s="4">
        <v>4150623</v>
      </c>
      <c r="D1605" s="7">
        <v>1.9633974410783014E-2</v>
      </c>
    </row>
    <row r="1606" spans="1:4">
      <c r="A1606" t="s">
        <v>3360</v>
      </c>
      <c r="B1606" s="4">
        <v>10780552</v>
      </c>
      <c r="C1606" s="4">
        <v>11666885</v>
      </c>
      <c r="D1606" s="7">
        <v>8.2215919926920247E-2</v>
      </c>
    </row>
    <row r="1607" spans="1:4">
      <c r="A1607" t="s">
        <v>3361</v>
      </c>
      <c r="B1607" s="4">
        <v>1285020</v>
      </c>
      <c r="C1607" s="4">
        <v>1047193</v>
      </c>
      <c r="D1607" s="7">
        <v>-0.18507649686386204</v>
      </c>
    </row>
    <row r="1608" spans="1:4">
      <c r="A1608" t="s">
        <v>3362</v>
      </c>
      <c r="B1608" s="4">
        <v>29861971</v>
      </c>
      <c r="C1608" s="4">
        <v>61424145</v>
      </c>
      <c r="D1608" s="7">
        <v>1.0569353911702613</v>
      </c>
    </row>
    <row r="1609" spans="1:4">
      <c r="A1609" t="s">
        <v>3363</v>
      </c>
      <c r="B1609" s="4">
        <v>6674072</v>
      </c>
      <c r="C1609" s="4">
        <v>7125233</v>
      </c>
      <c r="D1609" s="7">
        <v>6.7599060963082214E-2</v>
      </c>
    </row>
    <row r="1610" spans="1:4">
      <c r="A1610" t="s">
        <v>3364</v>
      </c>
      <c r="B1610" s="4">
        <v>30822261</v>
      </c>
      <c r="C1610" s="4">
        <v>32074360</v>
      </c>
      <c r="D1610" s="7">
        <v>4.0623204118607655E-2</v>
      </c>
    </row>
    <row r="1611" spans="1:4">
      <c r="A1611" t="s">
        <v>3365</v>
      </c>
      <c r="B1611" s="4">
        <v>22660870</v>
      </c>
      <c r="C1611" s="4">
        <v>26667569</v>
      </c>
      <c r="D1611" s="7">
        <v>0.17681134925534633</v>
      </c>
    </row>
    <row r="1612" spans="1:4">
      <c r="A1612" t="s">
        <v>3366</v>
      </c>
      <c r="B1612" s="4">
        <v>1586412</v>
      </c>
      <c r="C1612" s="4">
        <v>2356961</v>
      </c>
      <c r="D1612" s="7">
        <v>0.48571808584403042</v>
      </c>
    </row>
    <row r="1613" spans="1:4">
      <c r="A1613" t="s">
        <v>3367</v>
      </c>
      <c r="B1613" s="4">
        <v>34504635</v>
      </c>
      <c r="C1613" s="4">
        <v>35599587</v>
      </c>
      <c r="D1613" s="7">
        <v>3.1733475806945938E-2</v>
      </c>
    </row>
    <row r="1614" spans="1:4">
      <c r="A1614" t="s">
        <v>3368</v>
      </c>
      <c r="B1614" s="4">
        <v>6051300</v>
      </c>
      <c r="C1614" s="4">
        <v>6421925</v>
      </c>
      <c r="D1614" s="7">
        <v>6.1247170029580418E-2</v>
      </c>
    </row>
    <row r="1615" spans="1:4">
      <c r="A1615" t="s">
        <v>3369</v>
      </c>
      <c r="B1615" s="4">
        <v>813673</v>
      </c>
      <c r="C1615" s="4">
        <v>817513</v>
      </c>
      <c r="D1615" s="7">
        <v>4.7193405704748712E-3</v>
      </c>
    </row>
    <row r="1616" spans="1:4">
      <c r="A1616" t="s">
        <v>3370</v>
      </c>
      <c r="B1616" s="4">
        <v>12073223</v>
      </c>
      <c r="C1616" s="4">
        <v>23793386</v>
      </c>
      <c r="D1616" s="7">
        <v>0.97075677306714203</v>
      </c>
    </row>
    <row r="1617" spans="1:4">
      <c r="A1617" t="s">
        <v>3371</v>
      </c>
      <c r="B1617" s="4">
        <v>16934733</v>
      </c>
      <c r="C1617" s="4">
        <v>17842824</v>
      </c>
      <c r="D1617" s="7">
        <v>5.3622988918691543E-2</v>
      </c>
    </row>
    <row r="1618" spans="1:4">
      <c r="A1618" t="s">
        <v>3372</v>
      </c>
      <c r="B1618" s="4">
        <v>8969571</v>
      </c>
      <c r="C1618" s="4">
        <v>8453977</v>
      </c>
      <c r="D1618" s="7">
        <v>-5.7482570794076995E-2</v>
      </c>
    </row>
    <row r="1619" spans="1:4">
      <c r="A1619" t="s">
        <v>3373</v>
      </c>
      <c r="B1619" s="4">
        <v>21971218</v>
      </c>
      <c r="C1619" s="4">
        <v>21064406</v>
      </c>
      <c r="D1619" s="7">
        <v>-4.1272723250936748E-2</v>
      </c>
    </row>
    <row r="1620" spans="1:4">
      <c r="A1620" t="s">
        <v>3374</v>
      </c>
      <c r="B1620" s="4">
        <v>23127222</v>
      </c>
      <c r="C1620" s="4">
        <v>23244309</v>
      </c>
      <c r="D1620" s="7">
        <v>5.0627351611879715E-3</v>
      </c>
    </row>
    <row r="1621" spans="1:4">
      <c r="A1621" t="s">
        <v>3375</v>
      </c>
      <c r="B1621" s="4">
        <v>265691</v>
      </c>
      <c r="C1621" s="4">
        <v>101417</v>
      </c>
      <c r="D1621" s="7">
        <v>-0.61828966732030821</v>
      </c>
    </row>
    <row r="1622" spans="1:4">
      <c r="A1622" t="s">
        <v>3376</v>
      </c>
      <c r="B1622" s="4">
        <v>99874</v>
      </c>
      <c r="C1622" s="4">
        <v>101718</v>
      </c>
      <c r="D1622" s="7">
        <v>1.846326371227747E-2</v>
      </c>
    </row>
    <row r="1623" spans="1:4">
      <c r="A1623" t="s">
        <v>3377</v>
      </c>
      <c r="B1623" s="4">
        <v>165553717</v>
      </c>
      <c r="C1623" s="4">
        <v>136444827</v>
      </c>
      <c r="D1623" s="7">
        <v>-0.17582746269599009</v>
      </c>
    </row>
    <row r="1624" spans="1:4">
      <c r="A1624" t="s">
        <v>3378</v>
      </c>
      <c r="B1624" s="4">
        <v>2449750</v>
      </c>
      <c r="C1624" s="4">
        <v>2561523</v>
      </c>
      <c r="D1624" s="7">
        <v>4.5626288396775183E-2</v>
      </c>
    </row>
    <row r="1625" spans="1:4">
      <c r="A1625" t="s">
        <v>3379</v>
      </c>
      <c r="B1625" s="4">
        <v>5782145</v>
      </c>
      <c r="C1625" s="4">
        <v>6070035</v>
      </c>
      <c r="D1625" s="7">
        <v>4.9789481239228696E-2</v>
      </c>
    </row>
    <row r="1626" spans="1:4">
      <c r="A1626" t="s">
        <v>3380</v>
      </c>
      <c r="B1626" s="4">
        <v>10312770</v>
      </c>
      <c r="C1626" s="4">
        <v>10378302</v>
      </c>
      <c r="D1626" s="7">
        <v>6.3544518107162282E-3</v>
      </c>
    </row>
    <row r="1627" spans="1:4">
      <c r="A1627" t="s">
        <v>3381</v>
      </c>
      <c r="B1627" s="4">
        <v>20475</v>
      </c>
      <c r="C1627" s="4">
        <v>29891</v>
      </c>
      <c r="D1627" s="7">
        <v>0.4598778998778999</v>
      </c>
    </row>
    <row r="1628" spans="1:4">
      <c r="A1628" t="s">
        <v>3382</v>
      </c>
      <c r="B1628" s="4">
        <v>736</v>
      </c>
      <c r="C1628" s="4">
        <v>-216724</v>
      </c>
      <c r="D1628" s="7">
        <v>-295.46195652173913</v>
      </c>
    </row>
    <row r="1629" spans="1:4">
      <c r="A1629" t="s">
        <v>3383</v>
      </c>
      <c r="B1629" s="4">
        <v>35811</v>
      </c>
      <c r="C1629" s="4">
        <v>35811</v>
      </c>
      <c r="D1629" s="7">
        <v>0</v>
      </c>
    </row>
    <row r="1630" spans="1:4">
      <c r="A1630" t="s">
        <v>3384</v>
      </c>
      <c r="B1630" s="4">
        <v>331849</v>
      </c>
      <c r="C1630" s="4">
        <v>259621</v>
      </c>
      <c r="D1630" s="7">
        <v>-0.21765320974298552</v>
      </c>
    </row>
    <row r="1631" spans="1:4">
      <c r="A1631" t="s">
        <v>3385</v>
      </c>
      <c r="B1631" s="4">
        <v>691165</v>
      </c>
      <c r="C1631" s="4">
        <v>163551</v>
      </c>
      <c r="D1631" s="7">
        <v>-0.7633690942104997</v>
      </c>
    </row>
    <row r="1632" spans="1:4">
      <c r="A1632" t="s">
        <v>3386</v>
      </c>
      <c r="B1632" s="4">
        <v>206146</v>
      </c>
      <c r="C1632" s="4">
        <v>170253</v>
      </c>
      <c r="D1632" s="7">
        <v>-0.17411446256536631</v>
      </c>
    </row>
    <row r="1633" spans="1:4">
      <c r="A1633" t="s">
        <v>3387</v>
      </c>
      <c r="B1633" s="4">
        <v>9645432</v>
      </c>
      <c r="C1633" s="4">
        <v>1233769</v>
      </c>
      <c r="D1633" s="7">
        <v>-0.87208774060093941</v>
      </c>
    </row>
    <row r="1634" spans="1:4">
      <c r="A1634" t="s">
        <v>3388</v>
      </c>
      <c r="B1634" s="4">
        <v>2686341</v>
      </c>
      <c r="C1634" s="4">
        <v>2504120</v>
      </c>
      <c r="D1634" s="7">
        <v>-6.7832415914435285E-2</v>
      </c>
    </row>
    <row r="1635" spans="1:4">
      <c r="A1635" t="s">
        <v>3389</v>
      </c>
      <c r="B1635" s="4">
        <v>504986</v>
      </c>
      <c r="C1635" s="4">
        <v>550637</v>
      </c>
      <c r="D1635" s="7">
        <v>9.040052595517499E-2</v>
      </c>
    </row>
    <row r="1636" spans="1:4">
      <c r="A1636" t="s">
        <v>3390</v>
      </c>
      <c r="B1636" s="4">
        <v>91903</v>
      </c>
      <c r="C1636" s="4">
        <v>91452</v>
      </c>
      <c r="D1636" s="7">
        <v>-4.9073479647019141E-3</v>
      </c>
    </row>
    <row r="1637" spans="1:4">
      <c r="A1637" t="s">
        <v>3391</v>
      </c>
      <c r="B1637" s="4">
        <v>2880751</v>
      </c>
      <c r="C1637" s="4">
        <v>2899585</v>
      </c>
      <c r="D1637" s="7">
        <v>6.5378784907130123E-3</v>
      </c>
    </row>
    <row r="1638" spans="1:4">
      <c r="A1638" t="s">
        <v>3392</v>
      </c>
      <c r="B1638" s="4">
        <v>3268089</v>
      </c>
      <c r="C1638" s="4">
        <v>3298129</v>
      </c>
      <c r="D1638" s="7">
        <v>9.1919161320270035E-3</v>
      </c>
    </row>
    <row r="1639" spans="1:4">
      <c r="A1639" t="s">
        <v>3393</v>
      </c>
      <c r="B1639" s="4">
        <v>1782008</v>
      </c>
      <c r="C1639" s="4">
        <v>1796100</v>
      </c>
      <c r="D1639" s="7">
        <v>7.9079330732521966E-3</v>
      </c>
    </row>
    <row r="1640" spans="1:4">
      <c r="A1640" t="s">
        <v>3394</v>
      </c>
      <c r="B1640" s="4">
        <v>45843</v>
      </c>
      <c r="C1640" s="4">
        <v>83170</v>
      </c>
      <c r="D1640" s="7">
        <v>0.81423554304910239</v>
      </c>
    </row>
    <row r="1641" spans="1:4">
      <c r="A1641" t="s">
        <v>3395</v>
      </c>
      <c r="B1641" s="4">
        <v>4924405</v>
      </c>
      <c r="C1641" s="4">
        <v>4656871</v>
      </c>
      <c r="D1641" s="7">
        <v>-5.4328187872443472E-2</v>
      </c>
    </row>
    <row r="1642" spans="1:4">
      <c r="A1642" t="s">
        <v>3396</v>
      </c>
      <c r="B1642" s="4">
        <v>940037</v>
      </c>
      <c r="C1642" s="4">
        <v>984657</v>
      </c>
      <c r="D1642" s="7">
        <v>4.7466216755297927E-2</v>
      </c>
    </row>
    <row r="1643" spans="1:4">
      <c r="A1643" t="s">
        <v>3397</v>
      </c>
      <c r="B1643" s="4">
        <v>202625</v>
      </c>
      <c r="C1643" s="4">
        <v>225755</v>
      </c>
      <c r="D1643" s="7">
        <v>0.11415175817396668</v>
      </c>
    </row>
    <row r="1644" spans="1:4">
      <c r="A1644" t="s">
        <v>3398</v>
      </c>
      <c r="B1644" s="4">
        <v>4994436</v>
      </c>
      <c r="C1644" s="4">
        <v>5878458</v>
      </c>
      <c r="D1644" s="7">
        <v>0.17700136712133263</v>
      </c>
    </row>
    <row r="1645" spans="1:4">
      <c r="A1645" t="s">
        <v>3399</v>
      </c>
      <c r="B1645" s="4">
        <v>35648</v>
      </c>
      <c r="C1645" s="4">
        <v>110497</v>
      </c>
      <c r="D1645" s="7">
        <v>2.0996689856373427</v>
      </c>
    </row>
    <row r="1646" spans="1:4">
      <c r="A1646" t="s">
        <v>3400</v>
      </c>
      <c r="B1646" s="4">
        <v>712358</v>
      </c>
      <c r="C1646" s="4">
        <v>742224</v>
      </c>
      <c r="D1646" s="7">
        <v>4.1925548670752627E-2</v>
      </c>
    </row>
    <row r="1647" spans="1:4">
      <c r="A1647" t="s">
        <v>3401</v>
      </c>
      <c r="B1647" s="4">
        <v>27624</v>
      </c>
      <c r="C1647" s="4">
        <v>48900</v>
      </c>
      <c r="D1647" s="7">
        <v>0.77019982623805383</v>
      </c>
    </row>
    <row r="1648" spans="1:4">
      <c r="A1648" t="s">
        <v>3402</v>
      </c>
      <c r="B1648" s="4">
        <v>3203023</v>
      </c>
      <c r="C1648" s="4">
        <v>2977998</v>
      </c>
      <c r="D1648" s="7">
        <v>-7.0253944476827049E-2</v>
      </c>
    </row>
    <row r="1649" spans="1:4">
      <c r="A1649" t="s">
        <v>3403</v>
      </c>
      <c r="B1649" s="4">
        <v>682506</v>
      </c>
      <c r="C1649" s="4">
        <v>716817</v>
      </c>
      <c r="D1649" s="7">
        <v>5.0272085520127296E-2</v>
      </c>
    </row>
    <row r="1650" spans="1:4">
      <c r="A1650" t="s">
        <v>3404</v>
      </c>
      <c r="B1650" s="4">
        <v>3462209</v>
      </c>
      <c r="C1650" s="4">
        <v>1951645</v>
      </c>
      <c r="D1650" s="7">
        <v>-0.4363006392739433</v>
      </c>
    </row>
    <row r="1651" spans="1:4">
      <c r="A1651" t="s">
        <v>3405</v>
      </c>
      <c r="B1651" s="4">
        <v>781951</v>
      </c>
      <c r="C1651" s="4">
        <v>715549</v>
      </c>
      <c r="D1651" s="7">
        <v>-8.4918364449946354E-2</v>
      </c>
    </row>
    <row r="1652" spans="1:4">
      <c r="A1652" t="s">
        <v>3406</v>
      </c>
      <c r="B1652" s="4">
        <v>9012967</v>
      </c>
      <c r="C1652" s="4">
        <v>7125561</v>
      </c>
      <c r="D1652" s="7">
        <v>-0.20941006441053206</v>
      </c>
    </row>
    <row r="1653" spans="1:4">
      <c r="A1653" t="s">
        <v>3407</v>
      </c>
      <c r="B1653" s="4">
        <v>34170181</v>
      </c>
      <c r="C1653" s="4">
        <v>18178414</v>
      </c>
      <c r="D1653" s="7">
        <v>-0.46800357890992733</v>
      </c>
    </row>
    <row r="1654" spans="1:4">
      <c r="A1654" t="s">
        <v>3408</v>
      </c>
      <c r="B1654" s="4">
        <v>41678813</v>
      </c>
      <c r="C1654" s="4">
        <v>72320645</v>
      </c>
      <c r="D1654" s="7">
        <v>0.73518965139434278</v>
      </c>
    </row>
    <row r="1655" spans="1:4">
      <c r="A1655" t="s">
        <v>3409</v>
      </c>
      <c r="B1655" s="4">
        <v>1490232</v>
      </c>
      <c r="C1655" s="4">
        <v>1423869</v>
      </c>
      <c r="D1655" s="7">
        <v>-4.4531992334079527E-2</v>
      </c>
    </row>
    <row r="1656" spans="1:4">
      <c r="A1656" t="s">
        <v>3410</v>
      </c>
      <c r="B1656" s="4">
        <v>1721970</v>
      </c>
      <c r="C1656" s="4">
        <v>2243689</v>
      </c>
      <c r="D1656" s="7">
        <v>0.30297798451773261</v>
      </c>
    </row>
    <row r="1657" spans="1:4">
      <c r="A1657" t="s">
        <v>3411</v>
      </c>
      <c r="B1657" s="4">
        <v>112160</v>
      </c>
      <c r="C1657" s="4">
        <v>32966</v>
      </c>
      <c r="D1657" s="7">
        <v>-0.70608059914407983</v>
      </c>
    </row>
    <row r="1658" spans="1:4">
      <c r="A1658" t="s">
        <v>3412</v>
      </c>
      <c r="B1658" s="4">
        <v>9541234</v>
      </c>
      <c r="C1658" s="4">
        <v>10669722</v>
      </c>
      <c r="D1658" s="7">
        <v>0.1182748478865522</v>
      </c>
    </row>
    <row r="1659" spans="1:4">
      <c r="A1659" t="s">
        <v>3413</v>
      </c>
      <c r="B1659" s="4">
        <v>59960633</v>
      </c>
      <c r="C1659" s="4">
        <v>62387097</v>
      </c>
      <c r="D1659" s="7">
        <v>4.046761814539216E-2</v>
      </c>
    </row>
    <row r="1660" spans="1:4">
      <c r="A1660" t="s">
        <v>3414</v>
      </c>
      <c r="B1660" s="4">
        <v>394765</v>
      </c>
      <c r="C1660" s="4">
        <v>394693</v>
      </c>
      <c r="D1660" s="7">
        <v>-1.8238698972806606E-4</v>
      </c>
    </row>
    <row r="1661" spans="1:4">
      <c r="A1661" t="s">
        <v>3415</v>
      </c>
      <c r="B1661" s="4">
        <v>1565621</v>
      </c>
      <c r="C1661" s="4">
        <v>2715050</v>
      </c>
      <c r="D1661" s="7">
        <v>0.73416810326381676</v>
      </c>
    </row>
    <row r="1662" spans="1:4">
      <c r="A1662" t="s">
        <v>3416</v>
      </c>
      <c r="B1662" s="4">
        <v>493193</v>
      </c>
      <c r="C1662" s="4">
        <v>844839</v>
      </c>
      <c r="D1662" s="7">
        <v>0.71299876518928695</v>
      </c>
    </row>
    <row r="1663" spans="1:4">
      <c r="A1663" t="s">
        <v>3417</v>
      </c>
      <c r="B1663" s="4">
        <v>48498</v>
      </c>
      <c r="C1663" s="4">
        <v>42587</v>
      </c>
      <c r="D1663" s="7">
        <v>-0.12188131469338942</v>
      </c>
    </row>
    <row r="1664" spans="1:4">
      <c r="A1664" t="s">
        <v>3418</v>
      </c>
      <c r="B1664" s="4">
        <v>460740</v>
      </c>
      <c r="C1664" s="4">
        <v>495493</v>
      </c>
      <c r="D1664" s="7">
        <v>7.5428658245431268E-2</v>
      </c>
    </row>
    <row r="1665" spans="1:4">
      <c r="A1665" t="s">
        <v>3419</v>
      </c>
      <c r="B1665" s="4">
        <v>10054238</v>
      </c>
      <c r="C1665" s="4">
        <v>13396259</v>
      </c>
      <c r="D1665" s="7">
        <v>0.33239923303983854</v>
      </c>
    </row>
    <row r="1666" spans="1:4">
      <c r="A1666" t="s">
        <v>3420</v>
      </c>
      <c r="B1666" s="4">
        <v>1827803</v>
      </c>
      <c r="C1666" s="4">
        <v>1819698</v>
      </c>
      <c r="D1666" s="7">
        <v>-4.4342853141175502E-3</v>
      </c>
    </row>
    <row r="1667" spans="1:4">
      <c r="A1667" t="s">
        <v>3421</v>
      </c>
      <c r="B1667" s="4">
        <v>230559</v>
      </c>
      <c r="C1667" s="4">
        <v>120278</v>
      </c>
      <c r="D1667" s="7">
        <v>-0.47832008292888156</v>
      </c>
    </row>
    <row r="1668" spans="1:4">
      <c r="A1668" t="s">
        <v>3422</v>
      </c>
      <c r="B1668" s="4">
        <v>4198163</v>
      </c>
      <c r="C1668" s="4">
        <v>4821272</v>
      </c>
      <c r="D1668" s="7">
        <v>0.14842420363382747</v>
      </c>
    </row>
    <row r="1669" spans="1:4">
      <c r="A1669" t="s">
        <v>3423</v>
      </c>
      <c r="B1669" s="4">
        <v>224013</v>
      </c>
      <c r="C1669" s="4">
        <v>280453</v>
      </c>
      <c r="D1669" s="7">
        <v>0.25194966363559257</v>
      </c>
    </row>
    <row r="1670" spans="1:4">
      <c r="A1670" t="s">
        <v>3424</v>
      </c>
      <c r="B1670" s="4">
        <v>19568492</v>
      </c>
      <c r="C1670" s="4">
        <v>19325010</v>
      </c>
      <c r="D1670" s="7">
        <v>-1.2442553059275083E-2</v>
      </c>
    </row>
    <row r="1671" spans="1:4">
      <c r="A1671" t="s">
        <v>3425</v>
      </c>
      <c r="B1671" s="4">
        <v>2752358</v>
      </c>
      <c r="C1671" s="4">
        <v>2883789</v>
      </c>
      <c r="D1671" s="7">
        <v>4.7752145614778307E-2</v>
      </c>
    </row>
    <row r="1672" spans="1:4">
      <c r="A1672" t="s">
        <v>3426</v>
      </c>
      <c r="B1672" s="4">
        <v>2761590</v>
      </c>
      <c r="C1672" s="4">
        <v>2623962</v>
      </c>
      <c r="D1672" s="7">
        <v>-4.9836507229530813E-2</v>
      </c>
    </row>
    <row r="1673" spans="1:4">
      <c r="A1673" t="s">
        <v>3427</v>
      </c>
      <c r="B1673" s="4">
        <v>2309007</v>
      </c>
      <c r="C1673" s="4">
        <v>1297357</v>
      </c>
      <c r="D1673" s="7">
        <v>-0.43813206283047212</v>
      </c>
    </row>
    <row r="1674" spans="1:4">
      <c r="A1674" t="s">
        <v>3428</v>
      </c>
      <c r="B1674" s="4">
        <v>15637494</v>
      </c>
      <c r="C1674" s="4">
        <v>32432517</v>
      </c>
      <c r="D1674" s="7">
        <v>1.0740226662916705</v>
      </c>
    </row>
    <row r="1675" spans="1:4">
      <c r="A1675" t="s">
        <v>3429</v>
      </c>
      <c r="B1675" s="4">
        <v>986911</v>
      </c>
      <c r="C1675" s="4">
        <v>1236253</v>
      </c>
      <c r="D1675" s="7">
        <v>0.25264892173661052</v>
      </c>
    </row>
    <row r="1676" spans="1:4">
      <c r="A1676" t="s">
        <v>3430</v>
      </c>
      <c r="B1676" s="4">
        <v>2176</v>
      </c>
      <c r="C1676" s="4">
        <v>2170</v>
      </c>
      <c r="D1676" s="7">
        <v>-2.7573529411764708E-3</v>
      </c>
    </row>
    <row r="1677" spans="1:4">
      <c r="A1677" t="s">
        <v>3431</v>
      </c>
      <c r="B1677" s="4">
        <v>12091251</v>
      </c>
      <c r="C1677" s="4">
        <v>11651718</v>
      </c>
      <c r="D1677" s="7">
        <v>-3.6351325433571759E-2</v>
      </c>
    </row>
    <row r="1678" spans="1:4">
      <c r="A1678" t="s">
        <v>3432</v>
      </c>
      <c r="B1678" s="4">
        <v>450842</v>
      </c>
      <c r="C1678" s="4">
        <v>402651</v>
      </c>
      <c r="D1678" s="7">
        <v>-0.10689110597504226</v>
      </c>
    </row>
    <row r="1679" spans="1:4">
      <c r="A1679" t="s">
        <v>3433</v>
      </c>
      <c r="B1679" s="4">
        <v>2047900</v>
      </c>
      <c r="C1679" s="4">
        <v>2434203</v>
      </c>
      <c r="D1679" s="7">
        <v>0.18863372234972411</v>
      </c>
    </row>
    <row r="1680" spans="1:4">
      <c r="A1680" t="s">
        <v>3434</v>
      </c>
      <c r="B1680" s="4">
        <v>35028100</v>
      </c>
      <c r="C1680" s="4">
        <v>38084087</v>
      </c>
      <c r="D1680" s="7">
        <v>8.7243869921577247E-2</v>
      </c>
    </row>
    <row r="1681" spans="1:4">
      <c r="A1681" t="s">
        <v>3435</v>
      </c>
      <c r="B1681" s="4">
        <v>5987488</v>
      </c>
      <c r="C1681" s="4">
        <v>7206199</v>
      </c>
      <c r="D1681" s="7">
        <v>0.20354295490863614</v>
      </c>
    </row>
    <row r="1682" spans="1:4">
      <c r="A1682" t="s">
        <v>3436</v>
      </c>
      <c r="B1682" s="4">
        <v>46109607</v>
      </c>
      <c r="C1682" s="4">
        <v>112369948</v>
      </c>
      <c r="D1682" s="7">
        <v>1.4370181250948419</v>
      </c>
    </row>
    <row r="1683" spans="1:4">
      <c r="A1683" t="s">
        <v>3437</v>
      </c>
      <c r="B1683" s="4">
        <v>8593796</v>
      </c>
      <c r="C1683" s="4">
        <v>8308675</v>
      </c>
      <c r="D1683" s="7">
        <v>-3.3177538773319727E-2</v>
      </c>
    </row>
    <row r="1684" spans="1:4">
      <c r="A1684" t="s">
        <v>3438</v>
      </c>
      <c r="B1684" s="4">
        <v>623292</v>
      </c>
      <c r="C1684" s="4">
        <v>690189</v>
      </c>
      <c r="D1684" s="7">
        <v>0.10732850734487207</v>
      </c>
    </row>
    <row r="1685" spans="1:4">
      <c r="A1685" t="s">
        <v>3439</v>
      </c>
      <c r="B1685" s="4">
        <v>1459194</v>
      </c>
      <c r="C1685" s="4">
        <v>1889378</v>
      </c>
      <c r="D1685" s="7">
        <v>0.29480932624448841</v>
      </c>
    </row>
    <row r="1686" spans="1:4">
      <c r="A1686" t="s">
        <v>3440</v>
      </c>
      <c r="B1686" s="4">
        <v>936435</v>
      </c>
      <c r="C1686" s="4">
        <v>1038230</v>
      </c>
      <c r="D1686" s="7">
        <v>0.10870482201113799</v>
      </c>
    </row>
    <row r="1687" spans="1:4">
      <c r="A1687" t="s">
        <v>3441</v>
      </c>
      <c r="B1687" s="4">
        <v>7751061</v>
      </c>
      <c r="C1687" s="4">
        <v>8014754</v>
      </c>
      <c r="D1687" s="7">
        <v>3.4020245744421314E-2</v>
      </c>
    </row>
    <row r="1688" spans="1:4">
      <c r="A1688" t="s">
        <v>3442</v>
      </c>
      <c r="B1688" s="4">
        <v>1673919</v>
      </c>
      <c r="C1688" s="4">
        <v>2053543</v>
      </c>
      <c r="D1688" s="7">
        <v>0.2267875566260972</v>
      </c>
    </row>
    <row r="1689" spans="1:4">
      <c r="A1689" t="s">
        <v>3443</v>
      </c>
      <c r="B1689" s="4">
        <v>8550516</v>
      </c>
      <c r="C1689" s="4">
        <v>2316387</v>
      </c>
      <c r="D1689" s="7">
        <v>-0.72909389328082652</v>
      </c>
    </row>
    <row r="1690" spans="1:4">
      <c r="A1690" t="s">
        <v>3444</v>
      </c>
      <c r="B1690" s="4">
        <v>5812929</v>
      </c>
      <c r="C1690" s="4">
        <v>5027130</v>
      </c>
      <c r="D1690" s="7">
        <v>-0.13518124855817093</v>
      </c>
    </row>
    <row r="1691" spans="1:4">
      <c r="A1691" t="s">
        <v>3445</v>
      </c>
      <c r="B1691" s="4">
        <v>6196899</v>
      </c>
      <c r="C1691" s="4">
        <v>6873416</v>
      </c>
      <c r="D1691" s="7">
        <v>0.1091702478933415</v>
      </c>
    </row>
    <row r="1692" spans="1:4">
      <c r="A1692" t="s">
        <v>3446</v>
      </c>
      <c r="B1692" s="4">
        <v>18899740</v>
      </c>
      <c r="C1692" s="4">
        <v>36038355</v>
      </c>
      <c r="D1692" s="7">
        <v>0.90681750119313809</v>
      </c>
    </row>
    <row r="1693" spans="1:4">
      <c r="A1693" t="s">
        <v>3447</v>
      </c>
      <c r="B1693" s="4">
        <v>130991076</v>
      </c>
      <c r="C1693" s="4">
        <v>104633810</v>
      </c>
      <c r="D1693" s="7">
        <v>-0.20121421095892059</v>
      </c>
    </row>
    <row r="1694" spans="1:4">
      <c r="A1694" t="s">
        <v>3448</v>
      </c>
      <c r="B1694" s="4">
        <v>28735118</v>
      </c>
      <c r="C1694" s="4">
        <v>40022205</v>
      </c>
      <c r="D1694" s="7">
        <v>0.39279765616414036</v>
      </c>
    </row>
    <row r="1695" spans="1:4">
      <c r="A1695" t="s">
        <v>3449</v>
      </c>
      <c r="B1695" s="4">
        <v>8929684</v>
      </c>
      <c r="C1695" s="4">
        <v>12354221</v>
      </c>
      <c r="D1695" s="7">
        <v>0.38350035678754141</v>
      </c>
    </row>
    <row r="1696" spans="1:4">
      <c r="A1696" t="s">
        <v>3450</v>
      </c>
      <c r="B1696" s="4">
        <v>309117</v>
      </c>
      <c r="C1696" s="4">
        <v>312191</v>
      </c>
      <c r="D1696" s="7">
        <v>9.9444546886777504E-3</v>
      </c>
    </row>
    <row r="1697" spans="1:4">
      <c r="A1697" t="s">
        <v>3451</v>
      </c>
      <c r="B1697" s="4">
        <v>977540</v>
      </c>
      <c r="C1697" s="4">
        <v>1063068</v>
      </c>
      <c r="D1697" s="7">
        <v>8.7493094911717167E-2</v>
      </c>
    </row>
    <row r="1698" spans="1:4">
      <c r="A1698" t="s">
        <v>3452</v>
      </c>
      <c r="B1698" s="4">
        <v>1522585</v>
      </c>
      <c r="C1698" s="4">
        <v>1637541</v>
      </c>
      <c r="D1698" s="7">
        <v>7.5500546767503951E-2</v>
      </c>
    </row>
    <row r="1699" spans="1:4">
      <c r="A1699" t="s">
        <v>3453</v>
      </c>
      <c r="B1699" s="4">
        <v>15793441</v>
      </c>
      <c r="C1699" s="4">
        <v>17745882</v>
      </c>
      <c r="D1699" s="7">
        <v>0.12362353460528329</v>
      </c>
    </row>
    <row r="1700" spans="1:4">
      <c r="A1700" t="s">
        <v>3454</v>
      </c>
      <c r="B1700" s="4">
        <v>832167</v>
      </c>
      <c r="C1700" s="4">
        <v>1038215</v>
      </c>
      <c r="D1700" s="7">
        <v>0.24760414676381062</v>
      </c>
    </row>
    <row r="1701" spans="1:4">
      <c r="A1701" t="s">
        <v>3455</v>
      </c>
      <c r="B1701" s="4">
        <v>282177589</v>
      </c>
      <c r="C1701" s="4">
        <v>314243780</v>
      </c>
      <c r="D1701" s="7">
        <v>0.11363833362400726</v>
      </c>
    </row>
    <row r="1702" spans="1:4">
      <c r="A1702" t="s">
        <v>3456</v>
      </c>
      <c r="B1702" s="4">
        <v>65412121</v>
      </c>
      <c r="C1702" s="4">
        <v>64698161</v>
      </c>
      <c r="D1702" s="7">
        <v>-1.0914796662838681E-2</v>
      </c>
    </row>
    <row r="1703" spans="1:4">
      <c r="A1703" t="s">
        <v>3457</v>
      </c>
      <c r="B1703" s="4">
        <v>52511160</v>
      </c>
      <c r="C1703" s="4">
        <v>53666947</v>
      </c>
      <c r="D1703" s="7">
        <v>2.2010311712786387E-2</v>
      </c>
    </row>
    <row r="1704" spans="1:4">
      <c r="A1704" t="s">
        <v>3458</v>
      </c>
      <c r="B1704" s="4">
        <v>104157000</v>
      </c>
      <c r="C1704" s="4">
        <v>110145000</v>
      </c>
      <c r="D1704" s="7">
        <v>5.7490135084535848E-2</v>
      </c>
    </row>
    <row r="1705" spans="1:4">
      <c r="A1705" t="s">
        <v>3459</v>
      </c>
      <c r="B1705" s="4">
        <v>15456236</v>
      </c>
      <c r="C1705" s="4">
        <v>13738996</v>
      </c>
      <c r="D1705" s="7">
        <v>-0.1111033760095278</v>
      </c>
    </row>
    <row r="1706" spans="1:4">
      <c r="A1706" t="s">
        <v>3460</v>
      </c>
      <c r="B1706" s="4">
        <v>12800557</v>
      </c>
      <c r="C1706" s="4">
        <v>13689172</v>
      </c>
      <c r="D1706" s="7">
        <v>6.9420026019180264E-2</v>
      </c>
    </row>
    <row r="1707" spans="1:4">
      <c r="A1707" t="s">
        <v>3461</v>
      </c>
      <c r="B1707" s="4">
        <v>17245</v>
      </c>
      <c r="C1707" s="4">
        <v>19365</v>
      </c>
      <c r="D1707" s="7">
        <v>0.12293418382139751</v>
      </c>
    </row>
    <row r="1708" spans="1:4">
      <c r="A1708" t="s">
        <v>3462</v>
      </c>
      <c r="B1708" s="4">
        <v>1239277</v>
      </c>
      <c r="C1708" s="4">
        <v>2938641</v>
      </c>
      <c r="D1708" s="7">
        <v>1.3712543684745218</v>
      </c>
    </row>
    <row r="1709" spans="1:4">
      <c r="A1709" t="s">
        <v>3463</v>
      </c>
      <c r="B1709" s="4">
        <v>168609335</v>
      </c>
      <c r="C1709" s="4">
        <v>158531900</v>
      </c>
      <c r="D1709" s="7">
        <v>-5.9767954128992919E-2</v>
      </c>
    </row>
    <row r="1710" spans="1:4">
      <c r="A1710" t="s">
        <v>3464</v>
      </c>
      <c r="B1710" s="4">
        <v>349790</v>
      </c>
      <c r="C1710" s="4">
        <v>293092</v>
      </c>
      <c r="D1710" s="7">
        <v>-0.16209154063866893</v>
      </c>
    </row>
    <row r="1711" spans="1:4">
      <c r="A1711" t="s">
        <v>3465</v>
      </c>
      <c r="B1711" s="4">
        <v>3705129</v>
      </c>
      <c r="C1711" s="4">
        <v>4225105</v>
      </c>
      <c r="D1711" s="7">
        <v>0.14033951314515636</v>
      </c>
    </row>
    <row r="1712" spans="1:4">
      <c r="A1712" t="s">
        <v>3466</v>
      </c>
      <c r="B1712" s="4">
        <v>16144643</v>
      </c>
      <c r="C1712" s="4">
        <v>15051076</v>
      </c>
      <c r="D1712" s="7">
        <v>-6.7735595020589803E-2</v>
      </c>
    </row>
    <row r="1713" spans="1:4">
      <c r="A1713" t="s">
        <v>3467</v>
      </c>
      <c r="B1713" s="4">
        <v>1915815</v>
      </c>
      <c r="C1713" s="4">
        <v>2377744</v>
      </c>
      <c r="D1713" s="7">
        <v>0.24111357307464448</v>
      </c>
    </row>
    <row r="1714" spans="1:4">
      <c r="A1714" t="s">
        <v>3468</v>
      </c>
      <c r="B1714" s="4">
        <v>8477939</v>
      </c>
      <c r="C1714" s="4">
        <v>8172478</v>
      </c>
      <c r="D1714" s="7">
        <v>-3.6030101183790068E-2</v>
      </c>
    </row>
    <row r="1715" spans="1:4">
      <c r="A1715" t="s">
        <v>3469</v>
      </c>
      <c r="B1715" s="4">
        <v>381738</v>
      </c>
      <c r="C1715" s="4">
        <v>438919</v>
      </c>
      <c r="D1715" s="7">
        <v>0.14979121806055462</v>
      </c>
    </row>
    <row r="1716" spans="1:4">
      <c r="A1716" t="s">
        <v>3470</v>
      </c>
      <c r="B1716" s="4">
        <v>48413</v>
      </c>
      <c r="C1716" s="4">
        <v>56781</v>
      </c>
      <c r="D1716" s="7">
        <v>0.17284613636833082</v>
      </c>
    </row>
    <row r="1717" spans="1:4">
      <c r="A1717" t="s">
        <v>3471</v>
      </c>
      <c r="B1717" s="4">
        <v>442126</v>
      </c>
      <c r="C1717" s="4">
        <v>426795</v>
      </c>
      <c r="D1717" s="7">
        <v>-3.4675635452337115E-2</v>
      </c>
    </row>
    <row r="1718" spans="1:4">
      <c r="A1718" t="s">
        <v>3472</v>
      </c>
      <c r="B1718" s="4">
        <v>603795</v>
      </c>
      <c r="C1718" s="4">
        <v>1055997</v>
      </c>
      <c r="D1718" s="7">
        <v>0.74893299878269948</v>
      </c>
    </row>
    <row r="1719" spans="1:4">
      <c r="A1719" t="s">
        <v>3473</v>
      </c>
      <c r="B1719" s="4">
        <v>98085</v>
      </c>
      <c r="C1719" s="4">
        <v>47928</v>
      </c>
      <c r="D1719" s="7">
        <v>-0.51136259366875669</v>
      </c>
    </row>
    <row r="1720" spans="1:4">
      <c r="A1720" t="s">
        <v>3474</v>
      </c>
      <c r="B1720" s="4">
        <v>26341914</v>
      </c>
      <c r="C1720" s="4">
        <v>41559519</v>
      </c>
      <c r="D1720" s="7">
        <v>0.5776954931976469</v>
      </c>
    </row>
    <row r="1721" spans="1:4">
      <c r="A1721" t="s">
        <v>3475</v>
      </c>
      <c r="B1721" s="4">
        <v>43786</v>
      </c>
      <c r="C1721" s="4">
        <v>44312</v>
      </c>
      <c r="D1721" s="7">
        <v>1.2012972182889508E-2</v>
      </c>
    </row>
    <row r="1722" spans="1:4">
      <c r="A1722" t="s">
        <v>3476</v>
      </c>
      <c r="B1722" s="4">
        <v>88073</v>
      </c>
      <c r="C1722" s="4">
        <v>57550</v>
      </c>
      <c r="D1722" s="7">
        <v>-0.34656478148808373</v>
      </c>
    </row>
    <row r="1723" spans="1:4">
      <c r="A1723" t="s">
        <v>3477</v>
      </c>
      <c r="B1723" s="4">
        <v>15220089</v>
      </c>
      <c r="C1723" s="4">
        <v>15889765</v>
      </c>
      <c r="D1723" s="7">
        <v>4.3999479897916499E-2</v>
      </c>
    </row>
    <row r="1724" spans="1:4">
      <c r="A1724" t="s">
        <v>3478</v>
      </c>
      <c r="B1724" s="4">
        <v>34679926</v>
      </c>
      <c r="C1724" s="4">
        <v>51998811</v>
      </c>
      <c r="D1724" s="7">
        <v>0.49939221323597982</v>
      </c>
    </row>
    <row r="1725" spans="1:4">
      <c r="A1725" t="s">
        <v>3479</v>
      </c>
      <c r="B1725" s="4">
        <v>56506028</v>
      </c>
      <c r="C1725" s="4">
        <v>51711704</v>
      </c>
      <c r="D1725" s="7">
        <v>-8.4846239767551873E-2</v>
      </c>
    </row>
    <row r="1726" spans="1:4">
      <c r="A1726" t="s">
        <v>3480</v>
      </c>
      <c r="B1726" s="4">
        <v>15596571</v>
      </c>
      <c r="C1726" s="4">
        <v>15938221</v>
      </c>
      <c r="D1726" s="7">
        <v>2.1905456013376273E-2</v>
      </c>
    </row>
    <row r="1727" spans="1:4">
      <c r="A1727" t="s">
        <v>3481</v>
      </c>
      <c r="B1727" s="4">
        <v>178</v>
      </c>
      <c r="C1727" s="4">
        <v>77</v>
      </c>
      <c r="D1727" s="7">
        <v>-0.56741573033707871</v>
      </c>
    </row>
    <row r="1728" spans="1:4">
      <c r="A1728" t="s">
        <v>3482</v>
      </c>
      <c r="B1728" s="4">
        <v>14608915</v>
      </c>
      <c r="C1728" s="4">
        <v>15195244</v>
      </c>
      <c r="D1728" s="7">
        <v>4.0135013448979615E-2</v>
      </c>
    </row>
    <row r="1729" spans="1:4">
      <c r="A1729" t="s">
        <v>3483</v>
      </c>
      <c r="B1729" s="4">
        <v>6668058</v>
      </c>
      <c r="C1729" s="4">
        <v>7881787</v>
      </c>
      <c r="D1729" s="7">
        <v>0.18202136214172102</v>
      </c>
    </row>
    <row r="1730" spans="1:4">
      <c r="A1730" t="s">
        <v>3484</v>
      </c>
      <c r="B1730" s="4">
        <v>15543155</v>
      </c>
      <c r="C1730" s="4">
        <v>15539817</v>
      </c>
      <c r="D1730" s="7">
        <v>-2.1475691389553794E-4</v>
      </c>
    </row>
    <row r="1731" spans="1:4">
      <c r="A1731" t="s">
        <v>3485</v>
      </c>
      <c r="B1731" s="4">
        <v>4295284</v>
      </c>
      <c r="C1731" s="4">
        <v>4474321</v>
      </c>
      <c r="D1731" s="7">
        <v>4.168222636733683E-2</v>
      </c>
    </row>
    <row r="1732" spans="1:4">
      <c r="A1732" t="s">
        <v>3486</v>
      </c>
      <c r="B1732" s="4">
        <v>28740736</v>
      </c>
      <c r="C1732" s="4">
        <v>28182889</v>
      </c>
      <c r="D1732" s="7">
        <v>-1.9409628201588158E-2</v>
      </c>
    </row>
    <row r="1733" spans="1:4">
      <c r="A1733" t="s">
        <v>3487</v>
      </c>
      <c r="B1733" s="4">
        <v>83121</v>
      </c>
      <c r="C1733" s="4">
        <v>86622</v>
      </c>
      <c r="D1733" s="7">
        <v>4.2119320027429893E-2</v>
      </c>
    </row>
    <row r="1734" spans="1:4">
      <c r="A1734" t="s">
        <v>3488</v>
      </c>
      <c r="B1734" s="4">
        <v>68683</v>
      </c>
      <c r="C1734" s="4">
        <v>65152</v>
      </c>
      <c r="D1734" s="7">
        <v>-5.1410101480715752E-2</v>
      </c>
    </row>
    <row r="1735" spans="1:4">
      <c r="A1735" t="s">
        <v>3489</v>
      </c>
      <c r="B1735" s="4">
        <v>87760</v>
      </c>
      <c r="C1735" s="4">
        <v>82107</v>
      </c>
      <c r="D1735" s="7">
        <v>-6.4414311759343659E-2</v>
      </c>
    </row>
    <row r="1736" spans="1:4">
      <c r="A1736" t="s">
        <v>3490</v>
      </c>
      <c r="B1736" s="4">
        <v>12488231</v>
      </c>
      <c r="C1736" s="4">
        <v>14166029</v>
      </c>
      <c r="D1736" s="7">
        <v>0.13435033352602141</v>
      </c>
    </row>
    <row r="1737" spans="1:4">
      <c r="A1737" t="s">
        <v>3491</v>
      </c>
      <c r="B1737" s="4">
        <v>2751563</v>
      </c>
      <c r="C1737" s="4">
        <v>4345909</v>
      </c>
      <c r="D1737" s="7">
        <v>0.57943285325467742</v>
      </c>
    </row>
    <row r="1738" spans="1:4">
      <c r="A1738" t="s">
        <v>3492</v>
      </c>
      <c r="B1738" s="4">
        <v>20768870</v>
      </c>
      <c r="C1738" s="4">
        <v>20793602</v>
      </c>
      <c r="D1738" s="7">
        <v>1.1908206849963431E-3</v>
      </c>
    </row>
    <row r="1739" spans="1:4">
      <c r="A1739" t="s">
        <v>3493</v>
      </c>
      <c r="B1739" s="4">
        <v>4216662</v>
      </c>
      <c r="C1739" s="4">
        <v>8827134</v>
      </c>
      <c r="D1739" s="7">
        <v>1.0933937792500323</v>
      </c>
    </row>
    <row r="1740" spans="1:4">
      <c r="A1740" t="s">
        <v>3494</v>
      </c>
      <c r="B1740" s="4">
        <v>101573</v>
      </c>
      <c r="C1740" s="4">
        <v>14458</v>
      </c>
      <c r="D1740" s="7">
        <v>-0.85765902355941048</v>
      </c>
    </row>
    <row r="1741" spans="1:4">
      <c r="A1741" t="s">
        <v>3495</v>
      </c>
      <c r="B1741" s="4">
        <v>121117</v>
      </c>
      <c r="C1741" s="4">
        <v>139951</v>
      </c>
      <c r="D1741" s="7">
        <v>0.15550253061089689</v>
      </c>
    </row>
    <row r="1742" spans="1:4">
      <c r="A1742" t="s">
        <v>3496</v>
      </c>
      <c r="B1742" s="4">
        <v>527</v>
      </c>
      <c r="C1742" s="4">
        <v>544</v>
      </c>
      <c r="D1742" s="7">
        <v>3.2258064516129031E-2</v>
      </c>
    </row>
    <row r="1743" spans="1:4">
      <c r="A1743" t="s">
        <v>3497</v>
      </c>
      <c r="B1743" s="4">
        <v>1917185</v>
      </c>
      <c r="C1743" s="4">
        <v>1524517</v>
      </c>
      <c r="D1743" s="7">
        <v>-0.2048148718042338</v>
      </c>
    </row>
    <row r="1744" spans="1:4">
      <c r="A1744" t="s">
        <v>3498</v>
      </c>
      <c r="B1744" s="4">
        <v>22</v>
      </c>
      <c r="C1744" s="4">
        <v>7</v>
      </c>
      <c r="D1744" s="7">
        <v>-0.68181818181818177</v>
      </c>
    </row>
    <row r="1745" spans="1:4">
      <c r="A1745" t="s">
        <v>3499</v>
      </c>
      <c r="B1745" s="4">
        <v>39227261</v>
      </c>
      <c r="C1745" s="4">
        <v>40439268</v>
      </c>
      <c r="D1745" s="7">
        <v>3.0897059063083706E-2</v>
      </c>
    </row>
    <row r="1746" spans="1:4">
      <c r="A1746" t="s">
        <v>3500</v>
      </c>
      <c r="B1746" s="4">
        <v>33106461</v>
      </c>
      <c r="C1746" s="4">
        <v>14009797</v>
      </c>
      <c r="D1746" s="7">
        <v>-0.57682589510246962</v>
      </c>
    </row>
    <row r="1747" spans="1:4">
      <c r="A1747" t="s">
        <v>3501</v>
      </c>
      <c r="B1747" s="4">
        <v>4634156</v>
      </c>
      <c r="C1747" s="4">
        <v>6791409</v>
      </c>
      <c r="D1747" s="7">
        <v>0.46551151924967565</v>
      </c>
    </row>
    <row r="1748" spans="1:4">
      <c r="A1748" t="s">
        <v>3502</v>
      </c>
      <c r="B1748" s="4">
        <v>239547858</v>
      </c>
      <c r="C1748" s="4">
        <v>291923670</v>
      </c>
      <c r="D1748" s="7">
        <v>0.21864445976386063</v>
      </c>
    </row>
    <row r="1749" spans="1:4">
      <c r="A1749" t="s">
        <v>3503</v>
      </c>
      <c r="B1749" s="4">
        <v>20308689</v>
      </c>
      <c r="C1749" s="4">
        <v>20411202</v>
      </c>
      <c r="D1749" s="7">
        <v>5.0477408955349112E-3</v>
      </c>
    </row>
    <row r="1750" spans="1:4">
      <c r="A1750" t="s">
        <v>3504</v>
      </c>
      <c r="B1750" s="4">
        <v>117071171</v>
      </c>
      <c r="C1750" s="4">
        <v>145305739</v>
      </c>
      <c r="D1750" s="7">
        <v>0.24117438784310102</v>
      </c>
    </row>
    <row r="1751" spans="1:4">
      <c r="A1751" t="s">
        <v>3505</v>
      </c>
      <c r="B1751" s="4">
        <v>35904620</v>
      </c>
      <c r="C1751" s="4">
        <v>39329674</v>
      </c>
      <c r="D1751" s="7">
        <v>9.539312768106166E-2</v>
      </c>
    </row>
    <row r="1752" spans="1:4">
      <c r="A1752" t="s">
        <v>3506</v>
      </c>
      <c r="B1752" s="4">
        <v>3188323</v>
      </c>
      <c r="C1752" s="4">
        <v>3027336</v>
      </c>
      <c r="D1752" s="7">
        <v>-5.0492688476042109E-2</v>
      </c>
    </row>
    <row r="1753" spans="1:4">
      <c r="A1753" t="s">
        <v>3507</v>
      </c>
      <c r="B1753" s="4">
        <v>3162218</v>
      </c>
      <c r="C1753" s="4">
        <v>4405945</v>
      </c>
      <c r="D1753" s="7">
        <v>0.39330843098103924</v>
      </c>
    </row>
    <row r="1754" spans="1:4">
      <c r="A1754" t="s">
        <v>3508</v>
      </c>
      <c r="B1754" s="4">
        <v>1684</v>
      </c>
      <c r="C1754" s="4">
        <v>446663</v>
      </c>
      <c r="D1754" s="7">
        <v>264.23931116389548</v>
      </c>
    </row>
    <row r="1755" spans="1:4">
      <c r="A1755" t="s">
        <v>3509</v>
      </c>
      <c r="B1755" s="4">
        <v>20059358</v>
      </c>
      <c r="C1755" s="4">
        <v>20869505</v>
      </c>
      <c r="D1755" s="7">
        <v>4.0387483986277131E-2</v>
      </c>
    </row>
    <row r="1756" spans="1:4">
      <c r="A1756" t="s">
        <v>3510</v>
      </c>
      <c r="B1756" s="4">
        <v>23611623</v>
      </c>
      <c r="C1756" s="4">
        <v>22886999</v>
      </c>
      <c r="D1756" s="7">
        <v>-3.0689292303201689E-2</v>
      </c>
    </row>
    <row r="1757" spans="1:4">
      <c r="A1757" t="s">
        <v>3511</v>
      </c>
      <c r="B1757" s="4">
        <v>55905544</v>
      </c>
      <c r="C1757" s="4">
        <v>59328269</v>
      </c>
      <c r="D1757" s="7">
        <v>6.1223355594214414E-2</v>
      </c>
    </row>
    <row r="1758" spans="1:4">
      <c r="A1758" t="s">
        <v>3512</v>
      </c>
      <c r="B1758" s="4">
        <v>3341901</v>
      </c>
      <c r="C1758" s="4">
        <v>3526114</v>
      </c>
      <c r="D1758" s="7">
        <v>5.5122219359580074E-2</v>
      </c>
    </row>
    <row r="1759" spans="1:4">
      <c r="A1759" t="s">
        <v>3513</v>
      </c>
      <c r="B1759" s="4">
        <v>16646583</v>
      </c>
      <c r="C1759" s="4">
        <v>19612508</v>
      </c>
      <c r="D1759" s="7">
        <v>0.17817019865278058</v>
      </c>
    </row>
    <row r="1760" spans="1:4">
      <c r="A1760" t="s">
        <v>3514</v>
      </c>
      <c r="B1760" s="4">
        <v>959233</v>
      </c>
      <c r="C1760" s="4">
        <v>988480</v>
      </c>
      <c r="D1760" s="7">
        <v>3.0489985227780944E-2</v>
      </c>
    </row>
    <row r="1761" spans="1:4">
      <c r="A1761" t="s">
        <v>3515</v>
      </c>
      <c r="B1761" s="4">
        <v>1314617</v>
      </c>
      <c r="C1761" s="4">
        <v>1241459</v>
      </c>
      <c r="D1761" s="7">
        <v>-5.5649668306434495E-2</v>
      </c>
    </row>
    <row r="1762" spans="1:4">
      <c r="A1762" t="s">
        <v>3516</v>
      </c>
      <c r="B1762" s="4">
        <v>5283264</v>
      </c>
      <c r="C1762" s="4">
        <v>5327927</v>
      </c>
      <c r="D1762" s="7">
        <v>8.453675606594711E-3</v>
      </c>
    </row>
    <row r="1763" spans="1:4">
      <c r="A1763" t="s">
        <v>3517</v>
      </c>
      <c r="B1763" s="4">
        <v>305520</v>
      </c>
      <c r="C1763" s="4">
        <v>262689</v>
      </c>
      <c r="D1763" s="7">
        <v>-0.1401904948939513</v>
      </c>
    </row>
    <row r="1764" spans="1:4">
      <c r="A1764" t="s">
        <v>3518</v>
      </c>
      <c r="B1764" s="4">
        <v>4248734</v>
      </c>
      <c r="C1764" s="4">
        <v>3962944</v>
      </c>
      <c r="D1764" s="7">
        <v>-6.7264742862226723E-2</v>
      </c>
    </row>
    <row r="1765" spans="1:4">
      <c r="A1765" t="s">
        <v>3519</v>
      </c>
      <c r="B1765" s="4">
        <v>12125815</v>
      </c>
      <c r="C1765" s="4">
        <v>13560712</v>
      </c>
      <c r="D1765" s="7">
        <v>0.11833406661737789</v>
      </c>
    </row>
    <row r="1766" spans="1:4">
      <c r="A1766" t="s">
        <v>3520</v>
      </c>
      <c r="B1766" s="4">
        <v>69055812</v>
      </c>
      <c r="C1766" s="4">
        <v>72735032</v>
      </c>
      <c r="D1766" s="7">
        <v>5.3278933277911493E-2</v>
      </c>
    </row>
    <row r="1767" spans="1:4">
      <c r="A1767" t="s">
        <v>3521</v>
      </c>
      <c r="B1767" s="4">
        <v>306061</v>
      </c>
      <c r="C1767" s="4">
        <v>267547</v>
      </c>
      <c r="D1767" s="7">
        <v>-0.12583765981291312</v>
      </c>
    </row>
    <row r="1768" spans="1:4">
      <c r="A1768" t="s">
        <v>3522</v>
      </c>
      <c r="B1768" s="4">
        <v>3874817</v>
      </c>
      <c r="C1768" s="4">
        <v>4609429</v>
      </c>
      <c r="D1768" s="7">
        <v>0.18958624368583085</v>
      </c>
    </row>
    <row r="1769" spans="1:4">
      <c r="A1769" t="s">
        <v>3523</v>
      </c>
      <c r="B1769" s="4">
        <v>14189630</v>
      </c>
      <c r="C1769" s="4">
        <v>7731432</v>
      </c>
      <c r="D1769" s="7">
        <v>-0.45513505285197714</v>
      </c>
    </row>
    <row r="1770" spans="1:4">
      <c r="A1770" t="s">
        <v>3524</v>
      </c>
      <c r="B1770" s="4">
        <v>730770</v>
      </c>
      <c r="C1770" s="4">
        <v>754184</v>
      </c>
      <c r="D1770" s="7">
        <v>3.2040176799813892E-2</v>
      </c>
    </row>
    <row r="1771" spans="1:4">
      <c r="A1771" t="s">
        <v>3525</v>
      </c>
      <c r="B1771" s="4">
        <v>10203</v>
      </c>
      <c r="C1771" s="4">
        <v>9428</v>
      </c>
      <c r="D1771" s="7">
        <v>-7.5958051553464662E-2</v>
      </c>
    </row>
    <row r="1772" spans="1:4">
      <c r="A1772" t="s">
        <v>3526</v>
      </c>
      <c r="B1772" s="4">
        <v>515600</v>
      </c>
      <c r="C1772" s="4">
        <v>489837</v>
      </c>
      <c r="D1772" s="7">
        <v>-4.9967028704422031E-2</v>
      </c>
    </row>
    <row r="1773" spans="1:4">
      <c r="A1773" t="s">
        <v>3527</v>
      </c>
      <c r="B1773" s="4">
        <v>19363727</v>
      </c>
      <c r="C1773" s="4">
        <v>17560377</v>
      </c>
      <c r="D1773" s="7">
        <v>-9.3130315253876494E-2</v>
      </c>
    </row>
    <row r="1774" spans="1:4">
      <c r="A1774" t="s">
        <v>3528</v>
      </c>
      <c r="B1774" s="4">
        <v>6095440</v>
      </c>
      <c r="C1774" s="4">
        <v>6125342</v>
      </c>
      <c r="D1774" s="7">
        <v>4.9056343758612994E-3</v>
      </c>
    </row>
    <row r="1775" spans="1:4">
      <c r="A1775" t="s">
        <v>3529</v>
      </c>
      <c r="B1775" s="4">
        <v>836321</v>
      </c>
      <c r="C1775" s="4">
        <v>812058</v>
      </c>
      <c r="D1775" s="7">
        <v>-2.9011587655935939E-2</v>
      </c>
    </row>
    <row r="1776" spans="1:4">
      <c r="A1776" t="s">
        <v>3530</v>
      </c>
      <c r="B1776" s="4">
        <v>164406</v>
      </c>
      <c r="C1776" s="4">
        <v>166030</v>
      </c>
      <c r="D1776" s="7">
        <v>9.8779849883824187E-3</v>
      </c>
    </row>
    <row r="1777" spans="1:4">
      <c r="A1777" t="s">
        <v>3531</v>
      </c>
      <c r="B1777" s="4">
        <v>3355419</v>
      </c>
      <c r="C1777" s="4">
        <v>3454663</v>
      </c>
      <c r="D1777" s="7">
        <v>2.9577230146220188E-2</v>
      </c>
    </row>
    <row r="1778" spans="1:4">
      <c r="A1778" t="s">
        <v>3532</v>
      </c>
      <c r="B1778" s="4">
        <v>1938763</v>
      </c>
      <c r="C1778" s="4">
        <v>3353434</v>
      </c>
      <c r="D1778" s="7">
        <v>0.72967711886393538</v>
      </c>
    </row>
    <row r="1779" spans="1:4">
      <c r="A1779" t="s">
        <v>3533</v>
      </c>
      <c r="B1779" s="4">
        <v>1884852</v>
      </c>
      <c r="C1779" s="4">
        <v>2872685</v>
      </c>
      <c r="D1779" s="7">
        <v>0.52409048561903004</v>
      </c>
    </row>
    <row r="1780" spans="1:4">
      <c r="A1780" t="s">
        <v>3534</v>
      </c>
      <c r="B1780" s="4">
        <v>3510622</v>
      </c>
      <c r="C1780" s="4">
        <v>2610988</v>
      </c>
      <c r="D1780" s="7">
        <v>-0.25626057148847126</v>
      </c>
    </row>
    <row r="1781" spans="1:4">
      <c r="A1781" t="s">
        <v>3535</v>
      </c>
      <c r="B1781" s="4">
        <v>19871</v>
      </c>
      <c r="C1781" s="4">
        <v>552823</v>
      </c>
      <c r="D1781" s="7">
        <v>26.82059282371295</v>
      </c>
    </row>
    <row r="1782" spans="1:4">
      <c r="A1782" t="s">
        <v>3536</v>
      </c>
      <c r="B1782" s="4">
        <v>1038</v>
      </c>
      <c r="C1782" s="4">
        <v>23485</v>
      </c>
      <c r="D1782" s="7">
        <v>21.625240847784202</v>
      </c>
    </row>
    <row r="1783" spans="1:4">
      <c r="A1783" t="s">
        <v>3537</v>
      </c>
      <c r="B1783" s="4">
        <v>2759</v>
      </c>
      <c r="C1783" s="4">
        <v>8539</v>
      </c>
      <c r="D1783" s="7">
        <v>2.0949619427328741</v>
      </c>
    </row>
    <row r="1784" spans="1:4">
      <c r="A1784" t="s">
        <v>3538</v>
      </c>
      <c r="B1784" s="4">
        <v>190812</v>
      </c>
      <c r="C1784" s="4">
        <v>318305</v>
      </c>
      <c r="D1784" s="7">
        <v>0.66816028342032996</v>
      </c>
    </row>
    <row r="1785" spans="1:4">
      <c r="A1785" t="s">
        <v>3539</v>
      </c>
      <c r="B1785" s="4">
        <v>7309663</v>
      </c>
      <c r="C1785" s="4">
        <v>61856387</v>
      </c>
      <c r="D1785" s="7">
        <v>7.4622761678616376</v>
      </c>
    </row>
    <row r="1786" spans="1:4">
      <c r="A1786" t="s">
        <v>3540</v>
      </c>
      <c r="B1786" s="4">
        <v>827038756</v>
      </c>
      <c r="C1786" s="4">
        <v>875322963</v>
      </c>
      <c r="D1786" s="7">
        <v>5.8382036693816072E-2</v>
      </c>
    </row>
    <row r="1787" spans="1:4">
      <c r="A1787" t="s">
        <v>3541</v>
      </c>
      <c r="B1787" s="4">
        <v>76629</v>
      </c>
      <c r="C1787" s="4">
        <v>81564</v>
      </c>
      <c r="D1787" s="7">
        <v>6.4401205809810902E-2</v>
      </c>
    </row>
    <row r="1788" spans="1:4">
      <c r="A1788" t="s">
        <v>3542</v>
      </c>
      <c r="B1788" s="4">
        <v>3047905</v>
      </c>
      <c r="C1788" s="4">
        <v>3409263</v>
      </c>
      <c r="D1788" s="7">
        <v>0.11855946953727232</v>
      </c>
    </row>
    <row r="1789" spans="1:4">
      <c r="A1789" t="s">
        <v>3543</v>
      </c>
      <c r="B1789" s="4">
        <v>3381291</v>
      </c>
      <c r="C1789" s="4">
        <v>3916357</v>
      </c>
      <c r="D1789" s="7">
        <v>0.15824310891904897</v>
      </c>
    </row>
    <row r="1790" spans="1:4">
      <c r="A1790" t="s">
        <v>3544</v>
      </c>
      <c r="B1790" s="4">
        <v>50201</v>
      </c>
      <c r="C1790" s="4">
        <v>47850</v>
      </c>
      <c r="D1790" s="7">
        <v>-4.6831736419593234E-2</v>
      </c>
    </row>
    <row r="1791" spans="1:4">
      <c r="A1791" t="s">
        <v>3545</v>
      </c>
      <c r="B1791" s="4">
        <v>2480422</v>
      </c>
      <c r="C1791" s="4">
        <v>7991699</v>
      </c>
      <c r="D1791" s="7">
        <v>2.2219110296554376</v>
      </c>
    </row>
    <row r="1792" spans="1:4">
      <c r="A1792" t="s">
        <v>3546</v>
      </c>
      <c r="B1792" s="4">
        <v>7935423</v>
      </c>
      <c r="C1792" s="4">
        <v>7739516</v>
      </c>
      <c r="D1792" s="7">
        <v>-2.4687656852066992E-2</v>
      </c>
    </row>
    <row r="1793" spans="1:4">
      <c r="A1793" t="s">
        <v>173</v>
      </c>
      <c r="B1793" s="4">
        <v>29086774</v>
      </c>
      <c r="C1793" s="4">
        <v>63511587</v>
      </c>
      <c r="D1793" s="7">
        <v>1.1835211770133052</v>
      </c>
    </row>
    <row r="1794" spans="1:4">
      <c r="A1794" t="s">
        <v>3547</v>
      </c>
      <c r="B1794" s="4">
        <v>320887318</v>
      </c>
      <c r="C1794" s="4">
        <v>338582781</v>
      </c>
      <c r="D1794" s="7">
        <v>5.5145410888441528E-2</v>
      </c>
    </row>
    <row r="1795" spans="1:4">
      <c r="A1795" t="s">
        <v>3548</v>
      </c>
      <c r="B1795" s="4">
        <v>7751286</v>
      </c>
      <c r="C1795" s="4">
        <v>8014602</v>
      </c>
      <c r="D1795" s="7">
        <v>3.397062113306102E-2</v>
      </c>
    </row>
    <row r="1796" spans="1:4">
      <c r="A1796" t="s">
        <v>3549</v>
      </c>
      <c r="B1796" s="4">
        <v>1085811</v>
      </c>
      <c r="C1796" s="4">
        <v>1131662</v>
      </c>
      <c r="D1796" s="7">
        <v>4.2227422636167807E-2</v>
      </c>
    </row>
    <row r="1797" spans="1:4">
      <c r="A1797" t="s">
        <v>3550</v>
      </c>
      <c r="B1797" s="4">
        <v>2855805</v>
      </c>
      <c r="C1797" s="4">
        <v>1815438</v>
      </c>
      <c r="D1797" s="7">
        <v>-0.36429903302221267</v>
      </c>
    </row>
    <row r="1798" spans="1:4">
      <c r="A1798" t="s">
        <v>3551</v>
      </c>
      <c r="B1798" s="4">
        <v>3355703</v>
      </c>
      <c r="C1798" s="4">
        <v>3499909</v>
      </c>
      <c r="D1798" s="7">
        <v>4.2973409744545332E-2</v>
      </c>
    </row>
    <row r="1799" spans="1:4">
      <c r="A1799" t="s">
        <v>3552</v>
      </c>
      <c r="B1799" s="4">
        <v>15166195</v>
      </c>
      <c r="C1799" s="4">
        <v>14711864</v>
      </c>
      <c r="D1799" s="7">
        <v>-2.9956821734126456E-2</v>
      </c>
    </row>
    <row r="1800" spans="1:4">
      <c r="A1800" t="s">
        <v>3553</v>
      </c>
      <c r="B1800" s="4">
        <v>6494679</v>
      </c>
      <c r="C1800" s="4">
        <v>3202756</v>
      </c>
      <c r="D1800" s="7">
        <v>-0.50686461948311845</v>
      </c>
    </row>
    <row r="1801" spans="1:4">
      <c r="A1801" t="s">
        <v>3554</v>
      </c>
      <c r="B1801" s="4">
        <v>1145566</v>
      </c>
      <c r="C1801" s="4">
        <v>1161462</v>
      </c>
      <c r="D1801" s="7">
        <v>1.3876110149917159E-2</v>
      </c>
    </row>
    <row r="1802" spans="1:4">
      <c r="A1802" t="s">
        <v>3555</v>
      </c>
      <c r="B1802" s="4">
        <v>24291785</v>
      </c>
      <c r="C1802" s="4">
        <v>22569396</v>
      </c>
      <c r="D1802" s="7">
        <v>-7.0904176041406586E-2</v>
      </c>
    </row>
    <row r="1803" spans="1:4">
      <c r="A1803" t="s">
        <v>3556</v>
      </c>
      <c r="B1803" s="4">
        <v>3773690</v>
      </c>
      <c r="C1803" s="4">
        <v>3624276</v>
      </c>
      <c r="D1803" s="7">
        <v>-3.9593607318036191E-2</v>
      </c>
    </row>
    <row r="1804" spans="1:4">
      <c r="A1804" t="s">
        <v>3557</v>
      </c>
      <c r="B1804" s="4">
        <v>7950581</v>
      </c>
      <c r="C1804" s="4">
        <v>11529088</v>
      </c>
      <c r="D1804" s="7">
        <v>0.45009377302111631</v>
      </c>
    </row>
    <row r="1805" spans="1:4">
      <c r="A1805" t="s">
        <v>3558</v>
      </c>
      <c r="B1805" s="4">
        <v>764427</v>
      </c>
      <c r="C1805" s="4">
        <v>66033</v>
      </c>
      <c r="D1805" s="7">
        <v>-0.91361765086790503</v>
      </c>
    </row>
    <row r="1806" spans="1:4">
      <c r="A1806" t="s">
        <v>3559</v>
      </c>
      <c r="B1806" s="4">
        <v>2512604</v>
      </c>
      <c r="C1806" s="4">
        <v>2493238</v>
      </c>
      <c r="D1806" s="7">
        <v>-7.7075416579771424E-3</v>
      </c>
    </row>
    <row r="1807" spans="1:4">
      <c r="A1807" t="s">
        <v>3560</v>
      </c>
      <c r="B1807" s="4">
        <v>4516419</v>
      </c>
      <c r="C1807" s="4">
        <v>4548345</v>
      </c>
      <c r="D1807" s="7">
        <v>7.0688746991809217E-3</v>
      </c>
    </row>
    <row r="1808" spans="1:4">
      <c r="A1808" t="s">
        <v>3561</v>
      </c>
      <c r="B1808" s="4">
        <v>9797847</v>
      </c>
      <c r="C1808" s="4">
        <v>8877379</v>
      </c>
      <c r="D1808" s="7">
        <v>-9.3945945471489808E-2</v>
      </c>
    </row>
    <row r="1809" spans="1:4">
      <c r="A1809" t="s">
        <v>3562</v>
      </c>
      <c r="B1809" s="4">
        <v>141665</v>
      </c>
      <c r="C1809" s="4">
        <v>159406</v>
      </c>
      <c r="D1809" s="7">
        <v>0.12523206155366534</v>
      </c>
    </row>
    <row r="1810" spans="1:4">
      <c r="A1810" t="s">
        <v>3563</v>
      </c>
      <c r="B1810" s="4">
        <v>7958808</v>
      </c>
      <c r="C1810" s="4">
        <v>8091914</v>
      </c>
      <c r="D1810" s="7">
        <v>1.6724363748943309E-2</v>
      </c>
    </row>
    <row r="1811" spans="1:4">
      <c r="A1811" t="s">
        <v>3564</v>
      </c>
      <c r="B1811" s="4">
        <v>7083964</v>
      </c>
      <c r="C1811" s="4">
        <v>7536688</v>
      </c>
      <c r="D1811" s="7">
        <v>6.3908286377514056E-2</v>
      </c>
    </row>
    <row r="1812" spans="1:4">
      <c r="A1812" t="s">
        <v>3565</v>
      </c>
      <c r="B1812" s="4">
        <v>5702571</v>
      </c>
      <c r="C1812" s="4">
        <v>5430877</v>
      </c>
      <c r="D1812" s="7">
        <v>-4.7644124027565814E-2</v>
      </c>
    </row>
    <row r="1813" spans="1:4">
      <c r="A1813" t="s">
        <v>3566</v>
      </c>
      <c r="B1813" s="4">
        <v>38593000</v>
      </c>
      <c r="C1813" s="4">
        <v>52173000</v>
      </c>
      <c r="D1813" s="7">
        <v>0.35187728344518437</v>
      </c>
    </row>
    <row r="1814" spans="1:4">
      <c r="A1814" t="s">
        <v>3567</v>
      </c>
      <c r="B1814" s="4">
        <v>52269153</v>
      </c>
      <c r="C1814" s="4">
        <v>54584066</v>
      </c>
      <c r="D1814" s="7">
        <v>4.4288320493733657E-2</v>
      </c>
    </row>
    <row r="1815" spans="1:4">
      <c r="A1815" t="s">
        <v>3568</v>
      </c>
      <c r="B1815" s="4">
        <v>790422</v>
      </c>
      <c r="C1815" s="4">
        <v>830598</v>
      </c>
      <c r="D1815" s="7">
        <v>5.0828544752043847E-2</v>
      </c>
    </row>
    <row r="1816" spans="1:4">
      <c r="A1816" t="s">
        <v>170</v>
      </c>
      <c r="B1816" s="4">
        <v>159599557</v>
      </c>
      <c r="C1816" s="4">
        <v>146773719</v>
      </c>
      <c r="D1816" s="7">
        <v>-8.0362616545357951E-2</v>
      </c>
    </row>
    <row r="1817" spans="1:4">
      <c r="A1817" t="s">
        <v>3569</v>
      </c>
      <c r="B1817" s="4">
        <v>168519538</v>
      </c>
      <c r="C1817" s="4">
        <v>155339343</v>
      </c>
      <c r="D1817" s="7">
        <v>-7.821167299900858E-2</v>
      </c>
    </row>
    <row r="1818" spans="1:4">
      <c r="A1818" t="s">
        <v>3570</v>
      </c>
      <c r="B1818" s="4">
        <v>25295736</v>
      </c>
      <c r="C1818" s="4">
        <v>17710784</v>
      </c>
      <c r="D1818" s="7">
        <v>-0.29985101046279106</v>
      </c>
    </row>
    <row r="1819" spans="1:4">
      <c r="A1819" t="s">
        <v>3571</v>
      </c>
      <c r="B1819" s="4">
        <v>22412824</v>
      </c>
      <c r="C1819" s="4">
        <v>29190067</v>
      </c>
      <c r="D1819" s="7">
        <v>0.3023823771605042</v>
      </c>
    </row>
    <row r="1820" spans="1:4">
      <c r="A1820" t="s">
        <v>3572</v>
      </c>
      <c r="B1820" s="4">
        <v>496872</v>
      </c>
      <c r="C1820" s="4">
        <v>281461</v>
      </c>
      <c r="D1820" s="7">
        <v>-0.43353418989196413</v>
      </c>
    </row>
    <row r="1821" spans="1:4">
      <c r="A1821" t="s">
        <v>3573</v>
      </c>
      <c r="B1821" s="4">
        <v>1625300</v>
      </c>
      <c r="C1821" s="4">
        <v>3450873</v>
      </c>
      <c r="D1821" s="7">
        <v>1.123222174367809</v>
      </c>
    </row>
    <row r="1822" spans="1:4">
      <c r="A1822" t="s">
        <v>3574</v>
      </c>
      <c r="B1822" s="4">
        <v>12065219</v>
      </c>
      <c r="C1822" s="4">
        <v>13655131</v>
      </c>
      <c r="D1822" s="7">
        <v>0.13177647251989374</v>
      </c>
    </row>
    <row r="1823" spans="1:4">
      <c r="A1823" t="s">
        <v>3575</v>
      </c>
      <c r="B1823" s="4">
        <v>1517188</v>
      </c>
      <c r="C1823" s="4">
        <v>1495660</v>
      </c>
      <c r="D1823" s="7">
        <v>-1.4189408300092013E-2</v>
      </c>
    </row>
    <row r="1824" spans="1:4">
      <c r="A1824" t="s">
        <v>3576</v>
      </c>
      <c r="B1824" s="4">
        <v>3029064</v>
      </c>
      <c r="C1824" s="4">
        <v>521563</v>
      </c>
      <c r="D1824" s="7">
        <v>-0.82781380650920544</v>
      </c>
    </row>
    <row r="1825" spans="1:4">
      <c r="A1825" t="s">
        <v>3577</v>
      </c>
      <c r="B1825" s="4">
        <v>684960</v>
      </c>
      <c r="C1825" s="4">
        <v>845662</v>
      </c>
      <c r="D1825" s="7">
        <v>0.2346151600093436</v>
      </c>
    </row>
    <row r="1826" spans="1:4">
      <c r="A1826" t="s">
        <v>3578</v>
      </c>
      <c r="B1826" s="4">
        <v>901969</v>
      </c>
      <c r="C1826" s="4">
        <v>582187</v>
      </c>
      <c r="D1826" s="7">
        <v>-0.35453768366762051</v>
      </c>
    </row>
    <row r="1827" spans="1:4">
      <c r="A1827" t="s">
        <v>3579</v>
      </c>
      <c r="B1827" s="4">
        <v>93025299</v>
      </c>
      <c r="C1827" s="4">
        <v>94611435</v>
      </c>
      <c r="D1827" s="7">
        <v>1.7050587496633577E-2</v>
      </c>
    </row>
    <row r="1828" spans="1:4">
      <c r="A1828" t="s">
        <v>3580</v>
      </c>
      <c r="B1828" s="4">
        <v>96096</v>
      </c>
      <c r="C1828" s="4">
        <v>106152</v>
      </c>
      <c r="D1828" s="7">
        <v>0.10464535464535464</v>
      </c>
    </row>
    <row r="1829" spans="1:4">
      <c r="A1829" t="s">
        <v>3581</v>
      </c>
      <c r="B1829" s="4">
        <v>330095</v>
      </c>
      <c r="C1829" s="4">
        <v>70911</v>
      </c>
      <c r="D1829" s="7">
        <v>-0.7851800239325043</v>
      </c>
    </row>
    <row r="1830" spans="1:4">
      <c r="A1830" t="s">
        <v>3582</v>
      </c>
      <c r="B1830" s="4">
        <v>12545070</v>
      </c>
      <c r="C1830" s="4">
        <v>12347837</v>
      </c>
      <c r="D1830" s="7">
        <v>-1.5721952926528109E-2</v>
      </c>
    </row>
    <row r="1831" spans="1:4">
      <c r="A1831" t="s">
        <v>3583</v>
      </c>
      <c r="B1831" s="4">
        <v>748568</v>
      </c>
      <c r="C1831" s="4">
        <v>815273</v>
      </c>
      <c r="D1831" s="7">
        <v>8.9110140962477685E-2</v>
      </c>
    </row>
    <row r="1832" spans="1:4">
      <c r="A1832" t="s">
        <v>3584</v>
      </c>
      <c r="B1832" s="4">
        <v>18422</v>
      </c>
      <c r="C1832" s="4">
        <v>18416</v>
      </c>
      <c r="D1832" s="7">
        <v>-3.256975355553143E-4</v>
      </c>
    </row>
    <row r="1833" spans="1:4">
      <c r="A1833" t="s">
        <v>3585</v>
      </c>
      <c r="B1833" s="4">
        <v>65073</v>
      </c>
      <c r="C1833" s="4">
        <v>70215</v>
      </c>
      <c r="D1833" s="7">
        <v>7.9018947950762988E-2</v>
      </c>
    </row>
    <row r="1834" spans="1:4">
      <c r="A1834" t="s">
        <v>3586</v>
      </c>
      <c r="B1834" s="4">
        <v>8012</v>
      </c>
      <c r="C1834" s="4">
        <v>11510</v>
      </c>
      <c r="D1834" s="7">
        <v>0.43659510733899154</v>
      </c>
    </row>
    <row r="1835" spans="1:4">
      <c r="A1835" t="s">
        <v>3587</v>
      </c>
      <c r="B1835" s="4">
        <v>18501020</v>
      </c>
      <c r="C1835" s="4">
        <v>10158835</v>
      </c>
      <c r="D1835" s="7">
        <v>-0.45090405826273361</v>
      </c>
    </row>
    <row r="1836" spans="1:4">
      <c r="A1836" t="s">
        <v>3588</v>
      </c>
      <c r="B1836" s="4">
        <v>41337659</v>
      </c>
      <c r="C1836" s="4">
        <v>39534230</v>
      </c>
      <c r="D1836" s="7">
        <v>-4.362678109082084E-2</v>
      </c>
    </row>
    <row r="1837" spans="1:4">
      <c r="A1837" t="s">
        <v>3589</v>
      </c>
      <c r="B1837" s="4">
        <v>6856807</v>
      </c>
      <c r="C1837" s="4">
        <v>8921057</v>
      </c>
      <c r="D1837" s="7">
        <v>0.30105120357040821</v>
      </c>
    </row>
    <row r="1838" spans="1:4">
      <c r="A1838" t="s">
        <v>3590</v>
      </c>
      <c r="B1838" s="4">
        <v>131766</v>
      </c>
      <c r="C1838" s="4">
        <v>207880</v>
      </c>
      <c r="D1838" s="7">
        <v>0.57764521955587933</v>
      </c>
    </row>
    <row r="1839" spans="1:4">
      <c r="A1839" t="s">
        <v>3591</v>
      </c>
      <c r="B1839" s="4">
        <v>41591367</v>
      </c>
      <c r="C1839" s="4">
        <v>44519307</v>
      </c>
      <c r="D1839" s="7">
        <v>7.0397782309006576E-2</v>
      </c>
    </row>
    <row r="1840" spans="1:4">
      <c r="A1840" t="s">
        <v>3592</v>
      </c>
      <c r="B1840" s="4">
        <v>47032211</v>
      </c>
      <c r="C1840" s="4">
        <v>45942967</v>
      </c>
      <c r="D1840" s="7">
        <v>-2.3159532091740275E-2</v>
      </c>
    </row>
    <row r="1841" spans="1:4">
      <c r="A1841" t="s">
        <v>3593</v>
      </c>
      <c r="B1841" s="4">
        <v>26151846</v>
      </c>
      <c r="C1841" s="4">
        <v>26116848</v>
      </c>
      <c r="D1841" s="7">
        <v>-1.3382611690203438E-3</v>
      </c>
    </row>
    <row r="1842" spans="1:4">
      <c r="A1842" t="s">
        <v>3594</v>
      </c>
      <c r="B1842" s="4">
        <v>3139879</v>
      </c>
      <c r="C1842" s="4">
        <v>3253819</v>
      </c>
      <c r="D1842" s="7">
        <v>3.6288022563926825E-2</v>
      </c>
    </row>
    <row r="1843" spans="1:4">
      <c r="A1843" t="s">
        <v>3595</v>
      </c>
      <c r="B1843" s="4">
        <v>31706491</v>
      </c>
      <c r="C1843" s="4">
        <v>29913602</v>
      </c>
      <c r="D1843" s="7">
        <v>-5.6546433977824918E-2</v>
      </c>
    </row>
    <row r="1844" spans="1:4">
      <c r="A1844" t="s">
        <v>3596</v>
      </c>
      <c r="B1844" s="4">
        <v>8801989</v>
      </c>
      <c r="C1844" s="4">
        <v>9416189</v>
      </c>
      <c r="D1844" s="7">
        <v>6.9779682751250877E-2</v>
      </c>
    </row>
    <row r="1845" spans="1:4">
      <c r="A1845" t="s">
        <v>3597</v>
      </c>
      <c r="B1845" s="4">
        <v>66020055</v>
      </c>
      <c r="C1845" s="4">
        <v>65789982</v>
      </c>
      <c r="D1845" s="7">
        <v>-3.4848956124014134E-3</v>
      </c>
    </row>
    <row r="1846" spans="1:4">
      <c r="A1846" t="s">
        <v>3598</v>
      </c>
      <c r="B1846" s="4">
        <v>478083446</v>
      </c>
      <c r="C1846" s="4">
        <v>511224564</v>
      </c>
      <c r="D1846" s="7">
        <v>6.9320781293063224E-2</v>
      </c>
    </row>
    <row r="1847" spans="1:4">
      <c r="A1847" t="s">
        <v>3599</v>
      </c>
      <c r="B1847" s="4">
        <v>29959714</v>
      </c>
      <c r="C1847" s="4">
        <v>30799619</v>
      </c>
      <c r="D1847" s="7">
        <v>2.8034479901910946E-2</v>
      </c>
    </row>
    <row r="1848" spans="1:4">
      <c r="A1848" t="s">
        <v>3600</v>
      </c>
      <c r="B1848" s="4">
        <v>36568816</v>
      </c>
      <c r="C1848" s="4">
        <v>36878856</v>
      </c>
      <c r="D1848" s="7">
        <v>8.478261915835613E-3</v>
      </c>
    </row>
    <row r="1849" spans="1:4">
      <c r="A1849" t="s">
        <v>3601</v>
      </c>
      <c r="B1849" s="4">
        <v>29143637</v>
      </c>
      <c r="C1849" s="4">
        <v>29778144</v>
      </c>
      <c r="D1849" s="7">
        <v>2.1771716412745602E-2</v>
      </c>
    </row>
    <row r="1850" spans="1:4">
      <c r="A1850" t="s">
        <v>3602</v>
      </c>
      <c r="B1850" s="4">
        <v>7050631</v>
      </c>
      <c r="C1850" s="4">
        <v>4504901</v>
      </c>
      <c r="D1850" s="7">
        <v>-0.36106413738004445</v>
      </c>
    </row>
    <row r="1851" spans="1:4">
      <c r="A1851" t="s">
        <v>3603</v>
      </c>
      <c r="B1851" s="4">
        <v>3263122</v>
      </c>
      <c r="C1851" s="4">
        <v>3314187</v>
      </c>
      <c r="D1851" s="7">
        <v>1.5649123753264511E-2</v>
      </c>
    </row>
    <row r="1852" spans="1:4">
      <c r="A1852" t="s">
        <v>3604</v>
      </c>
      <c r="B1852" s="4">
        <v>437948</v>
      </c>
      <c r="C1852" s="4">
        <v>458524</v>
      </c>
      <c r="D1852" s="7">
        <v>4.6982746810123578E-2</v>
      </c>
    </row>
    <row r="1853" spans="1:4">
      <c r="A1853" t="s">
        <v>3605</v>
      </c>
      <c r="B1853" s="4">
        <v>1555697</v>
      </c>
      <c r="C1853" s="4">
        <v>1604554</v>
      </c>
      <c r="D1853" s="7">
        <v>3.1405215797163585E-2</v>
      </c>
    </row>
    <row r="1854" spans="1:4">
      <c r="A1854" t="s">
        <v>3606</v>
      </c>
      <c r="B1854" s="4">
        <v>2306576</v>
      </c>
      <c r="C1854" s="4">
        <v>2238970</v>
      </c>
      <c r="D1854" s="7">
        <v>-2.931011161132345E-2</v>
      </c>
    </row>
    <row r="1855" spans="1:4">
      <c r="A1855" t="s">
        <v>3607</v>
      </c>
      <c r="B1855" s="4">
        <v>41133296</v>
      </c>
      <c r="C1855" s="4">
        <v>41519665</v>
      </c>
      <c r="D1855" s="7">
        <v>9.393096045597708E-3</v>
      </c>
    </row>
    <row r="1856" spans="1:4">
      <c r="A1856" t="s">
        <v>3608</v>
      </c>
      <c r="B1856" s="4">
        <v>6222</v>
      </c>
      <c r="C1856" s="4">
        <v>6906</v>
      </c>
      <c r="D1856" s="7">
        <v>0.10993249758919961</v>
      </c>
    </row>
    <row r="1857" spans="1:4">
      <c r="A1857" t="s">
        <v>3609</v>
      </c>
      <c r="B1857" s="4">
        <v>5193038</v>
      </c>
      <c r="C1857" s="4">
        <v>4977895</v>
      </c>
      <c r="D1857" s="7">
        <v>-4.1429121065549683E-2</v>
      </c>
    </row>
    <row r="1858" spans="1:4">
      <c r="A1858" t="s">
        <v>3610</v>
      </c>
      <c r="B1858" s="4">
        <v>64443057</v>
      </c>
      <c r="C1858" s="4">
        <v>64719991</v>
      </c>
      <c r="D1858" s="7">
        <v>4.2973442429957969E-3</v>
      </c>
    </row>
    <row r="1859" spans="1:4">
      <c r="A1859" t="s">
        <v>3611</v>
      </c>
      <c r="B1859" s="4">
        <v>22053415</v>
      </c>
      <c r="C1859" s="4">
        <v>21875968</v>
      </c>
      <c r="D1859" s="7">
        <v>-8.0462368299875544E-3</v>
      </c>
    </row>
    <row r="1860" spans="1:4">
      <c r="A1860" t="s">
        <v>3612</v>
      </c>
      <c r="B1860" s="4">
        <v>277051</v>
      </c>
      <c r="C1860" s="4">
        <v>286319</v>
      </c>
      <c r="D1860" s="7">
        <v>3.3452324662246298E-2</v>
      </c>
    </row>
    <row r="1861" spans="1:4">
      <c r="A1861" t="s">
        <v>3613</v>
      </c>
      <c r="B1861" s="4">
        <v>110825</v>
      </c>
      <c r="C1861" s="4">
        <v>112562</v>
      </c>
      <c r="D1861" s="7">
        <v>1.5673358899165352E-2</v>
      </c>
    </row>
    <row r="1862" spans="1:4">
      <c r="A1862" t="s">
        <v>3614</v>
      </c>
      <c r="B1862" s="4">
        <v>85877</v>
      </c>
      <c r="C1862" s="4">
        <v>591420</v>
      </c>
      <c r="D1862" s="7">
        <v>5.8868265076795883</v>
      </c>
    </row>
    <row r="1863" spans="1:4">
      <c r="A1863" t="s">
        <v>3615</v>
      </c>
      <c r="B1863" s="4">
        <v>745545</v>
      </c>
      <c r="C1863" s="4">
        <v>603823</v>
      </c>
      <c r="D1863" s="7">
        <v>-0.19009181203012562</v>
      </c>
    </row>
    <row r="1864" spans="1:4">
      <c r="A1864" t="s">
        <v>3616</v>
      </c>
      <c r="B1864" s="4">
        <v>446209</v>
      </c>
      <c r="C1864" s="4">
        <v>477274</v>
      </c>
      <c r="D1864" s="7">
        <v>6.9619841823002224E-2</v>
      </c>
    </row>
    <row r="1865" spans="1:4">
      <c r="A1865" t="s">
        <v>3617</v>
      </c>
      <c r="B1865" s="4">
        <v>160292</v>
      </c>
      <c r="C1865" s="4">
        <v>224957</v>
      </c>
      <c r="D1865" s="7">
        <v>0.40342000848451576</v>
      </c>
    </row>
    <row r="1866" spans="1:4">
      <c r="A1866" t="s">
        <v>3618</v>
      </c>
      <c r="B1866" s="4">
        <v>365255</v>
      </c>
      <c r="C1866" s="4">
        <v>350851</v>
      </c>
      <c r="D1866" s="7">
        <v>-3.9435462895785138E-2</v>
      </c>
    </row>
    <row r="1867" spans="1:4">
      <c r="A1867" t="s">
        <v>3619</v>
      </c>
      <c r="B1867" s="4">
        <v>485353</v>
      </c>
      <c r="C1867" s="4">
        <v>478662</v>
      </c>
      <c r="D1867" s="7">
        <v>-1.3785842469295543E-2</v>
      </c>
    </row>
    <row r="1868" spans="1:4">
      <c r="A1868" t="s">
        <v>3620</v>
      </c>
      <c r="B1868" s="4">
        <v>4353249</v>
      </c>
      <c r="C1868" s="4">
        <v>3857228</v>
      </c>
      <c r="D1868" s="7">
        <v>-0.11394271267276464</v>
      </c>
    </row>
    <row r="1869" spans="1:4">
      <c r="A1869" t="s">
        <v>3621</v>
      </c>
      <c r="B1869" s="4">
        <v>377</v>
      </c>
      <c r="C1869" s="4">
        <v>-2730</v>
      </c>
      <c r="D1869" s="7">
        <v>-8.2413793103448274</v>
      </c>
    </row>
    <row r="1870" spans="1:4">
      <c r="A1870" t="s">
        <v>3622</v>
      </c>
      <c r="B1870" s="4">
        <v>1716</v>
      </c>
      <c r="C1870" s="4">
        <v>743</v>
      </c>
      <c r="D1870" s="7">
        <v>-0.56701631701631705</v>
      </c>
    </row>
    <row r="1871" spans="1:4">
      <c r="A1871" t="s">
        <v>3623</v>
      </c>
      <c r="B1871" s="4">
        <v>3403028</v>
      </c>
      <c r="C1871" s="4">
        <v>1645591</v>
      </c>
      <c r="D1871" s="7">
        <v>-0.51643330586759795</v>
      </c>
    </row>
    <row r="1872" spans="1:4">
      <c r="A1872" t="s">
        <v>3624</v>
      </c>
      <c r="B1872" s="4">
        <v>64017</v>
      </c>
      <c r="C1872" s="4">
        <v>45416</v>
      </c>
      <c r="D1872" s="7">
        <v>-0.29056344408516488</v>
      </c>
    </row>
    <row r="1873" spans="1:4">
      <c r="A1873" t="s">
        <v>3625</v>
      </c>
      <c r="B1873" s="4">
        <v>100091</v>
      </c>
      <c r="C1873" s="4">
        <v>87887</v>
      </c>
      <c r="D1873" s="7">
        <v>-0.12192904456944181</v>
      </c>
    </row>
    <row r="1874" spans="1:4">
      <c r="A1874" t="s">
        <v>3626</v>
      </c>
      <c r="B1874" s="4">
        <v>191965</v>
      </c>
      <c r="C1874" s="4">
        <v>228145</v>
      </c>
      <c r="D1874" s="7">
        <v>0.18847185684890475</v>
      </c>
    </row>
    <row r="1875" spans="1:4">
      <c r="A1875" t="s">
        <v>3627</v>
      </c>
      <c r="B1875" s="4">
        <v>620790</v>
      </c>
      <c r="C1875" s="4">
        <v>627049</v>
      </c>
      <c r="D1875" s="7">
        <v>1.0082314470271751E-2</v>
      </c>
    </row>
    <row r="1876" spans="1:4">
      <c r="A1876" t="s">
        <v>3628</v>
      </c>
      <c r="B1876" s="4">
        <v>1454662</v>
      </c>
      <c r="C1876" s="4">
        <v>1474608</v>
      </c>
      <c r="D1876" s="7">
        <v>1.3711776343920443E-2</v>
      </c>
    </row>
    <row r="1877" spans="1:4">
      <c r="A1877" t="s">
        <v>3629</v>
      </c>
      <c r="B1877" s="4">
        <v>330012</v>
      </c>
      <c r="C1877" s="4">
        <v>289611</v>
      </c>
      <c r="D1877" s="7">
        <v>-0.1224228209883277</v>
      </c>
    </row>
    <row r="1878" spans="1:4">
      <c r="A1878" t="s">
        <v>3630</v>
      </c>
      <c r="B1878" s="4">
        <v>60871</v>
      </c>
      <c r="C1878" s="4">
        <v>80369</v>
      </c>
      <c r="D1878" s="7">
        <v>0.32031673539123723</v>
      </c>
    </row>
    <row r="1879" spans="1:4">
      <c r="A1879" t="s">
        <v>3631</v>
      </c>
      <c r="B1879" s="4">
        <v>1177</v>
      </c>
      <c r="C1879" s="4">
        <v>945</v>
      </c>
      <c r="D1879" s="7">
        <v>-0.19711129991503823</v>
      </c>
    </row>
    <row r="1880" spans="1:4">
      <c r="A1880" t="s">
        <v>3632</v>
      </c>
      <c r="B1880" s="4">
        <v>3151709</v>
      </c>
      <c r="C1880" s="4">
        <v>2012071</v>
      </c>
      <c r="D1880" s="7">
        <v>-0.3615936623590566</v>
      </c>
    </row>
    <row r="1881" spans="1:4">
      <c r="A1881" t="s">
        <v>3633</v>
      </c>
      <c r="B1881" s="4">
        <v>50090</v>
      </c>
      <c r="C1881" s="4">
        <v>53242</v>
      </c>
      <c r="D1881" s="7">
        <v>6.2926731882611303E-2</v>
      </c>
    </row>
    <row r="1882" spans="1:4">
      <c r="A1882" t="s">
        <v>3634</v>
      </c>
      <c r="B1882" s="4">
        <v>9059</v>
      </c>
      <c r="C1882" s="4">
        <v>8859</v>
      </c>
      <c r="D1882" s="7">
        <v>-2.207749199690915E-2</v>
      </c>
    </row>
    <row r="1883" spans="1:4">
      <c r="A1883" t="s">
        <v>3635</v>
      </c>
      <c r="B1883" s="4">
        <v>305148</v>
      </c>
      <c r="C1883" s="4">
        <v>309043</v>
      </c>
      <c r="D1883" s="7">
        <v>1.2764297979996592E-2</v>
      </c>
    </row>
    <row r="1884" spans="1:4">
      <c r="A1884" t="s">
        <v>3636</v>
      </c>
      <c r="B1884" s="4">
        <v>159271</v>
      </c>
      <c r="C1884" s="4">
        <v>159030</v>
      </c>
      <c r="D1884" s="7">
        <v>-1.5131442635508033E-3</v>
      </c>
    </row>
    <row r="1885" spans="1:4">
      <c r="A1885" t="s">
        <v>3637</v>
      </c>
      <c r="B1885" s="4">
        <v>174064</v>
      </c>
      <c r="C1885" s="4">
        <v>173727</v>
      </c>
      <c r="D1885" s="7">
        <v>-1.9360694916812206E-3</v>
      </c>
    </row>
    <row r="1886" spans="1:4">
      <c r="A1886" t="s">
        <v>3638</v>
      </c>
      <c r="B1886" s="4">
        <v>297397</v>
      </c>
      <c r="C1886" s="4">
        <v>468917</v>
      </c>
      <c r="D1886" s="7">
        <v>0.57673749230826132</v>
      </c>
    </row>
    <row r="1887" spans="1:4">
      <c r="A1887" t="s">
        <v>3639</v>
      </c>
      <c r="B1887" s="4">
        <v>5030939</v>
      </c>
      <c r="C1887" s="4">
        <v>1588658</v>
      </c>
      <c r="D1887" s="7">
        <v>-0.68422236882617737</v>
      </c>
    </row>
    <row r="1888" spans="1:4">
      <c r="A1888" t="s">
        <v>3640</v>
      </c>
      <c r="B1888" s="4">
        <v>35582</v>
      </c>
      <c r="C1888" s="4">
        <v>36152</v>
      </c>
      <c r="D1888" s="7">
        <v>1.6019335619133268E-2</v>
      </c>
    </row>
    <row r="1889" spans="1:4">
      <c r="A1889" t="s">
        <v>3641</v>
      </c>
      <c r="B1889" s="4">
        <v>715029</v>
      </c>
      <c r="C1889" s="4">
        <v>760087</v>
      </c>
      <c r="D1889" s="7">
        <v>6.3015625939647199E-2</v>
      </c>
    </row>
    <row r="1890" spans="1:4">
      <c r="A1890" t="s">
        <v>3642</v>
      </c>
      <c r="B1890" s="4">
        <v>78228</v>
      </c>
      <c r="C1890" s="4">
        <v>134602</v>
      </c>
      <c r="D1890" s="7">
        <v>0.72063711203149772</v>
      </c>
    </row>
    <row r="1891" spans="1:4">
      <c r="A1891" t="s">
        <v>3643</v>
      </c>
      <c r="B1891" s="4">
        <v>426489</v>
      </c>
      <c r="C1891" s="4">
        <v>415833</v>
      </c>
      <c r="D1891" s="7">
        <v>-2.4985404078417029E-2</v>
      </c>
    </row>
    <row r="1892" spans="1:4">
      <c r="A1892" t="s">
        <v>3644</v>
      </c>
      <c r="B1892" s="4">
        <v>49011</v>
      </c>
      <c r="C1892" s="4">
        <v>70557</v>
      </c>
      <c r="D1892" s="7">
        <v>0.43961559649874515</v>
      </c>
    </row>
    <row r="1893" spans="1:4">
      <c r="A1893" t="s">
        <v>3645</v>
      </c>
      <c r="B1893" s="4">
        <v>56196</v>
      </c>
      <c r="C1893" s="4">
        <v>56710</v>
      </c>
      <c r="D1893" s="7">
        <v>9.1465584739127345E-3</v>
      </c>
    </row>
    <row r="1894" spans="1:4">
      <c r="A1894" t="s">
        <v>3646</v>
      </c>
      <c r="B1894" s="4">
        <v>9</v>
      </c>
      <c r="C1894" s="4">
        <v>38</v>
      </c>
      <c r="D1894" s="7">
        <v>3.2222222222222223</v>
      </c>
    </row>
    <row r="1895" spans="1:4">
      <c r="A1895" t="s">
        <v>3647</v>
      </c>
      <c r="B1895" s="4">
        <v>102463</v>
      </c>
      <c r="C1895" s="4">
        <v>101638</v>
      </c>
      <c r="D1895" s="7">
        <v>-8.0516869504113683E-3</v>
      </c>
    </row>
    <row r="1896" spans="1:4">
      <c r="A1896" t="s">
        <v>3648</v>
      </c>
      <c r="B1896" s="4">
        <v>158093</v>
      </c>
      <c r="C1896" s="4">
        <v>189905</v>
      </c>
      <c r="D1896" s="7">
        <v>0.20122333057124603</v>
      </c>
    </row>
    <row r="1897" spans="1:4">
      <c r="A1897" t="s">
        <v>3649</v>
      </c>
      <c r="B1897" s="4">
        <v>69002</v>
      </c>
      <c r="C1897" s="4">
        <v>68715</v>
      </c>
      <c r="D1897" s="7">
        <v>-4.1592997304425961E-3</v>
      </c>
    </row>
    <row r="1898" spans="1:4">
      <c r="A1898" t="s">
        <v>3650</v>
      </c>
      <c r="B1898" s="4">
        <v>83948</v>
      </c>
      <c r="C1898" s="4">
        <v>77124</v>
      </c>
      <c r="D1898" s="7">
        <v>-8.128841663887168E-2</v>
      </c>
    </row>
    <row r="1899" spans="1:4">
      <c r="A1899" t="s">
        <v>3651</v>
      </c>
      <c r="B1899" s="4">
        <v>34217</v>
      </c>
      <c r="C1899" s="4">
        <v>26130</v>
      </c>
      <c r="D1899" s="7">
        <v>-0.23634450711634566</v>
      </c>
    </row>
    <row r="1900" spans="1:4">
      <c r="A1900" t="s">
        <v>3652</v>
      </c>
      <c r="B1900" s="4">
        <v>28704</v>
      </c>
      <c r="C1900" s="4">
        <v>23441</v>
      </c>
      <c r="D1900" s="7">
        <v>-0.18335423634336678</v>
      </c>
    </row>
    <row r="1901" spans="1:4">
      <c r="A1901" t="s">
        <v>3653</v>
      </c>
      <c r="B1901" s="4">
        <v>577927</v>
      </c>
      <c r="C1901" s="4">
        <v>674891</v>
      </c>
      <c r="D1901" s="7">
        <v>0.16777897554535434</v>
      </c>
    </row>
    <row r="1902" spans="1:4">
      <c r="A1902" t="s">
        <v>3654</v>
      </c>
      <c r="B1902" s="4">
        <v>76593</v>
      </c>
      <c r="C1902" s="4">
        <v>77541</v>
      </c>
      <c r="D1902" s="7">
        <v>1.2377110179781442E-2</v>
      </c>
    </row>
    <row r="1903" spans="1:4">
      <c r="A1903" t="s">
        <v>3655</v>
      </c>
      <c r="B1903" s="4">
        <v>219</v>
      </c>
      <c r="C1903" s="4">
        <v>-1589</v>
      </c>
      <c r="D1903" s="7">
        <v>-8.2557077625570781</v>
      </c>
    </row>
    <row r="1904" spans="1:4">
      <c r="A1904" t="s">
        <v>3656</v>
      </c>
      <c r="B1904" s="4">
        <v>1956386</v>
      </c>
      <c r="C1904" s="4">
        <v>2778520</v>
      </c>
      <c r="D1904" s="7">
        <v>0.42023097691355388</v>
      </c>
    </row>
    <row r="1905" spans="1:4">
      <c r="A1905" t="s">
        <v>3657</v>
      </c>
      <c r="B1905" s="4">
        <v>1530897</v>
      </c>
      <c r="C1905" s="4">
        <v>1554855</v>
      </c>
      <c r="D1905" s="7">
        <v>1.5649648539385733E-2</v>
      </c>
    </row>
    <row r="1906" spans="1:4">
      <c r="A1906" t="s">
        <v>3658</v>
      </c>
      <c r="B1906" s="4">
        <v>104015</v>
      </c>
      <c r="C1906" s="4">
        <v>92417</v>
      </c>
      <c r="D1906" s="7">
        <v>-0.1115031485843388</v>
      </c>
    </row>
    <row r="1907" spans="1:4">
      <c r="A1907" t="s">
        <v>3659</v>
      </c>
      <c r="B1907" s="4">
        <v>1031500</v>
      </c>
      <c r="C1907" s="4">
        <v>1030202</v>
      </c>
      <c r="D1907" s="7">
        <v>-1.2583616093068347E-3</v>
      </c>
    </row>
    <row r="1908" spans="1:4">
      <c r="A1908" t="s">
        <v>3660</v>
      </c>
      <c r="B1908" s="4">
        <v>99380</v>
      </c>
      <c r="C1908" s="4">
        <v>251425</v>
      </c>
      <c r="D1908" s="7">
        <v>1.5299356007244918</v>
      </c>
    </row>
    <row r="1909" spans="1:4">
      <c r="A1909" t="s">
        <v>3661</v>
      </c>
      <c r="B1909" s="4">
        <v>1006</v>
      </c>
      <c r="C1909" s="4">
        <v>719</v>
      </c>
      <c r="D1909" s="7">
        <v>-0.28528827037773358</v>
      </c>
    </row>
    <row r="1910" spans="1:4">
      <c r="A1910" t="s">
        <v>3662</v>
      </c>
      <c r="B1910" s="4">
        <v>63236</v>
      </c>
      <c r="C1910" s="4">
        <v>55731</v>
      </c>
      <c r="D1910" s="7">
        <v>-0.11868239610348535</v>
      </c>
    </row>
    <row r="1911" spans="1:4">
      <c r="A1911" t="s">
        <v>3663</v>
      </c>
      <c r="B1911" s="4">
        <v>285831</v>
      </c>
      <c r="C1911" s="4">
        <v>267518</v>
      </c>
      <c r="D1911" s="7">
        <v>-6.4069327679642865E-2</v>
      </c>
    </row>
    <row r="1912" spans="1:4">
      <c r="A1912" t="s">
        <v>3664</v>
      </c>
      <c r="B1912" s="4">
        <v>106809</v>
      </c>
      <c r="C1912" s="4">
        <v>106670</v>
      </c>
      <c r="D1912" s="7">
        <v>-1.3013884597739892E-3</v>
      </c>
    </row>
    <row r="1913" spans="1:4">
      <c r="A1913" t="s">
        <v>3665</v>
      </c>
      <c r="B1913" s="4">
        <v>201556</v>
      </c>
      <c r="C1913" s="4">
        <v>182754</v>
      </c>
      <c r="D1913" s="7">
        <v>-9.3284248546309706E-2</v>
      </c>
    </row>
    <row r="1914" spans="1:4">
      <c r="A1914" t="s">
        <v>3666</v>
      </c>
      <c r="B1914" s="4">
        <v>36167</v>
      </c>
      <c r="C1914" s="4">
        <v>30000</v>
      </c>
      <c r="D1914" s="7">
        <v>-0.17051455746951641</v>
      </c>
    </row>
    <row r="1915" spans="1:4">
      <c r="A1915" t="s">
        <v>3667</v>
      </c>
      <c r="B1915" s="4">
        <v>43205</v>
      </c>
      <c r="C1915" s="4">
        <v>41829</v>
      </c>
      <c r="D1915" s="7">
        <v>-3.1848165721560004E-2</v>
      </c>
    </row>
    <row r="1916" spans="1:4">
      <c r="A1916" t="s">
        <v>3668</v>
      </c>
      <c r="B1916" s="4">
        <v>1132254</v>
      </c>
      <c r="C1916" s="4">
        <v>991248</v>
      </c>
      <c r="D1916" s="7">
        <v>-0.12453566072630347</v>
      </c>
    </row>
    <row r="1917" spans="1:4">
      <c r="A1917" t="s">
        <v>3669</v>
      </c>
      <c r="B1917" s="4">
        <v>85</v>
      </c>
      <c r="C1917" s="4">
        <v>-617</v>
      </c>
      <c r="D1917" s="7">
        <v>-8.2588235294117656</v>
      </c>
    </row>
    <row r="1918" spans="1:4">
      <c r="A1918" t="s">
        <v>3670</v>
      </c>
      <c r="B1918" s="4">
        <v>430521</v>
      </c>
      <c r="C1918" s="4">
        <v>765191</v>
      </c>
      <c r="D1918" s="7">
        <v>0.77736045396159537</v>
      </c>
    </row>
    <row r="1919" spans="1:4">
      <c r="A1919" t="s">
        <v>3671</v>
      </c>
      <c r="B1919" s="4">
        <v>82786</v>
      </c>
      <c r="C1919" s="4">
        <v>72345</v>
      </c>
      <c r="D1919" s="7">
        <v>-0.12612035851472472</v>
      </c>
    </row>
    <row r="1920" spans="1:4">
      <c r="A1920" t="s">
        <v>3672</v>
      </c>
      <c r="B1920" s="4">
        <v>944360</v>
      </c>
      <c r="C1920" s="4">
        <v>986587</v>
      </c>
      <c r="D1920" s="7">
        <v>4.4714939218094794E-2</v>
      </c>
    </row>
    <row r="1921" spans="1:4">
      <c r="A1921" t="s">
        <v>3673</v>
      </c>
      <c r="B1921" s="4">
        <v>341220</v>
      </c>
      <c r="C1921" s="4">
        <v>314536</v>
      </c>
      <c r="D1921" s="7">
        <v>-7.8201746673700251E-2</v>
      </c>
    </row>
    <row r="1922" spans="1:4">
      <c r="A1922" t="s">
        <v>3674</v>
      </c>
      <c r="B1922" s="4">
        <v>309735</v>
      </c>
      <c r="C1922" s="4">
        <v>304887</v>
      </c>
      <c r="D1922" s="7">
        <v>-1.5652089689573344E-2</v>
      </c>
    </row>
    <row r="1923" spans="1:4">
      <c r="A1923" t="s">
        <v>3675</v>
      </c>
      <c r="B1923" s="4">
        <v>616860</v>
      </c>
      <c r="C1923" s="4">
        <v>291927</v>
      </c>
      <c r="D1923" s="7">
        <v>-0.52675323412119446</v>
      </c>
    </row>
    <row r="1924" spans="1:4">
      <c r="A1924" t="s">
        <v>3676</v>
      </c>
      <c r="B1924" s="4">
        <v>1021</v>
      </c>
      <c r="C1924" s="4">
        <v>832</v>
      </c>
      <c r="D1924" s="7">
        <v>-0.18511263467189029</v>
      </c>
    </row>
    <row r="1925" spans="1:4">
      <c r="A1925" t="s">
        <v>3677</v>
      </c>
      <c r="B1925" s="4">
        <v>291688</v>
      </c>
      <c r="C1925" s="4">
        <v>304157</v>
      </c>
      <c r="D1925" s="7">
        <v>4.2747730451715531E-2</v>
      </c>
    </row>
    <row r="1926" spans="1:4">
      <c r="A1926" t="s">
        <v>3678</v>
      </c>
      <c r="B1926" s="4">
        <v>955333</v>
      </c>
      <c r="C1926" s="4">
        <v>1089055</v>
      </c>
      <c r="D1926" s="7">
        <v>0.13997422888144762</v>
      </c>
    </row>
    <row r="1927" spans="1:4">
      <c r="A1927" t="s">
        <v>3679</v>
      </c>
      <c r="B1927" s="4">
        <v>946146</v>
      </c>
      <c r="C1927" s="4">
        <v>965105</v>
      </c>
      <c r="D1927" s="7">
        <v>2.0038133649563597E-2</v>
      </c>
    </row>
    <row r="1928" spans="1:4">
      <c r="A1928" t="s">
        <v>3680</v>
      </c>
      <c r="B1928" s="4">
        <v>445041</v>
      </c>
      <c r="C1928" s="4">
        <v>2021930</v>
      </c>
      <c r="D1928" s="7">
        <v>3.5432443302976582</v>
      </c>
    </row>
    <row r="1929" spans="1:4">
      <c r="A1929" t="s">
        <v>3681</v>
      </c>
      <c r="B1929" s="4">
        <v>4583705</v>
      </c>
      <c r="C1929" s="4">
        <v>4320072</v>
      </c>
      <c r="D1929" s="7">
        <v>-5.7515263307739047E-2</v>
      </c>
    </row>
    <row r="1930" spans="1:4">
      <c r="A1930" t="s">
        <v>3682</v>
      </c>
      <c r="B1930" s="4">
        <v>184824</v>
      </c>
      <c r="C1930" s="4">
        <v>3032281</v>
      </c>
      <c r="D1930" s="7">
        <v>15.40631627927109</v>
      </c>
    </row>
    <row r="1931" spans="1:4">
      <c r="A1931" t="s">
        <v>3683</v>
      </c>
      <c r="B1931" s="4">
        <v>5543786</v>
      </c>
      <c r="C1931" s="4">
        <v>5838945</v>
      </c>
      <c r="D1931" s="7">
        <v>5.3241412998265084E-2</v>
      </c>
    </row>
    <row r="1932" spans="1:4">
      <c r="A1932" t="s">
        <v>3684</v>
      </c>
      <c r="B1932" s="4">
        <v>15</v>
      </c>
      <c r="C1932" s="4">
        <v>6</v>
      </c>
      <c r="D1932" s="7">
        <v>-0.6</v>
      </c>
    </row>
    <row r="1933" spans="1:4">
      <c r="A1933" t="s">
        <v>3685</v>
      </c>
      <c r="B1933" s="4">
        <v>829926</v>
      </c>
      <c r="C1933" s="4">
        <v>764660</v>
      </c>
      <c r="D1933" s="7">
        <v>-7.8640746283403576E-2</v>
      </c>
    </row>
    <row r="1934" spans="1:4">
      <c r="A1934" t="s">
        <v>3686</v>
      </c>
      <c r="B1934" s="4">
        <v>1030706</v>
      </c>
      <c r="C1934" s="4">
        <v>4804726</v>
      </c>
      <c r="D1934" s="7">
        <v>3.6615873003552903</v>
      </c>
    </row>
    <row r="1935" spans="1:4">
      <c r="A1935" t="s">
        <v>3687</v>
      </c>
      <c r="B1935" s="4">
        <v>6947252</v>
      </c>
      <c r="C1935" s="4">
        <v>8305930</v>
      </c>
      <c r="D1935" s="7">
        <v>0.19557056516734964</v>
      </c>
    </row>
    <row r="1936" spans="1:4">
      <c r="A1936" t="s">
        <v>3688</v>
      </c>
      <c r="B1936" s="4">
        <v>123760</v>
      </c>
      <c r="C1936" s="4">
        <v>122988</v>
      </c>
      <c r="D1936" s="7">
        <v>-6.2378797672915324E-3</v>
      </c>
    </row>
    <row r="1937" spans="1:4">
      <c r="A1937" t="s">
        <v>3689</v>
      </c>
      <c r="B1937" s="4">
        <v>986746</v>
      </c>
      <c r="C1937" s="4">
        <v>1201393</v>
      </c>
      <c r="D1937" s="7">
        <v>0.21753014453567585</v>
      </c>
    </row>
    <row r="1938" spans="1:4">
      <c r="A1938" t="s">
        <v>3690</v>
      </c>
      <c r="B1938" s="4">
        <v>324166</v>
      </c>
      <c r="C1938" s="4">
        <v>497974</v>
      </c>
      <c r="D1938" s="7">
        <v>0.53616974019483843</v>
      </c>
    </row>
    <row r="1939" spans="1:4">
      <c r="A1939" t="s">
        <v>3691</v>
      </c>
      <c r="B1939" s="4">
        <v>129616</v>
      </c>
      <c r="C1939" s="4">
        <v>18262</v>
      </c>
      <c r="D1939" s="7">
        <v>-0.85910690038266879</v>
      </c>
    </row>
    <row r="1940" spans="1:4">
      <c r="A1940" t="s">
        <v>3692</v>
      </c>
      <c r="B1940" s="4">
        <v>804719</v>
      </c>
      <c r="C1940" s="4">
        <v>659664</v>
      </c>
      <c r="D1940" s="7">
        <v>-0.18025546805779408</v>
      </c>
    </row>
    <row r="1941" spans="1:4">
      <c r="A1941" t="s">
        <v>3693</v>
      </c>
      <c r="B1941" s="4">
        <v>19405129</v>
      </c>
      <c r="C1941" s="4">
        <v>18703476</v>
      </c>
      <c r="D1941" s="7">
        <v>-3.615812087618691E-2</v>
      </c>
    </row>
    <row r="1942" spans="1:4">
      <c r="A1942" t="s">
        <v>3694</v>
      </c>
      <c r="B1942" s="4">
        <v>1222</v>
      </c>
      <c r="C1942" s="4">
        <v>1048</v>
      </c>
      <c r="D1942" s="7">
        <v>-0.14238952536824878</v>
      </c>
    </row>
    <row r="1943" spans="1:4">
      <c r="A1943" t="s">
        <v>3695</v>
      </c>
      <c r="B1943" s="4">
        <v>460</v>
      </c>
      <c r="C1943" s="4">
        <v>211</v>
      </c>
      <c r="D1943" s="7">
        <v>-0.54130434782608694</v>
      </c>
    </row>
    <row r="1944" spans="1:4">
      <c r="A1944" t="s">
        <v>3696</v>
      </c>
      <c r="B1944" s="4">
        <v>757945</v>
      </c>
      <c r="C1944" s="4">
        <v>322694</v>
      </c>
      <c r="D1944" s="7">
        <v>-0.57425142985308963</v>
      </c>
    </row>
    <row r="1945" spans="1:4">
      <c r="A1945" t="s">
        <v>3697</v>
      </c>
      <c r="B1945" s="4">
        <v>2636050</v>
      </c>
      <c r="C1945" s="4">
        <v>2995344</v>
      </c>
      <c r="D1945" s="7">
        <v>0.13630014605185789</v>
      </c>
    </row>
    <row r="1946" spans="1:4">
      <c r="A1946" t="s">
        <v>3698</v>
      </c>
      <c r="B1946" s="4">
        <v>16386560</v>
      </c>
      <c r="C1946" s="4">
        <v>16316866</v>
      </c>
      <c r="D1946" s="7">
        <v>-4.2531196297453519E-3</v>
      </c>
    </row>
    <row r="1947" spans="1:4">
      <c r="A1947" t="s">
        <v>3699</v>
      </c>
      <c r="B1947" s="4">
        <v>5023888</v>
      </c>
      <c r="C1947" s="4">
        <v>4915590</v>
      </c>
      <c r="D1947" s="7">
        <v>-2.155661113464313E-2</v>
      </c>
    </row>
    <row r="1948" spans="1:4">
      <c r="A1948" t="s">
        <v>3700</v>
      </c>
      <c r="B1948" s="4">
        <v>3818389</v>
      </c>
      <c r="C1948" s="4">
        <v>3825218</v>
      </c>
      <c r="D1948" s="7">
        <v>1.7884505743128844E-3</v>
      </c>
    </row>
    <row r="1949" spans="1:4">
      <c r="A1949" t="s">
        <v>3701</v>
      </c>
      <c r="B1949" s="4">
        <v>8898026</v>
      </c>
      <c r="C1949" s="4">
        <v>9736720</v>
      </c>
      <c r="D1949" s="7">
        <v>9.4256186709276865E-2</v>
      </c>
    </row>
    <row r="1950" spans="1:4">
      <c r="A1950" t="s">
        <v>3702</v>
      </c>
      <c r="B1950" s="4">
        <v>2262292</v>
      </c>
      <c r="C1950" s="4">
        <v>1947758</v>
      </c>
      <c r="D1950" s="7">
        <v>-0.13903333433526707</v>
      </c>
    </row>
    <row r="1951" spans="1:4">
      <c r="A1951" t="s">
        <v>3703</v>
      </c>
      <c r="B1951" s="4">
        <v>99086</v>
      </c>
      <c r="C1951" s="4">
        <v>135364</v>
      </c>
      <c r="D1951" s="7">
        <v>0.36612639525260887</v>
      </c>
    </row>
    <row r="1952" spans="1:4">
      <c r="A1952" t="s">
        <v>3704</v>
      </c>
      <c r="B1952" s="4">
        <v>18547795</v>
      </c>
      <c r="C1952" s="4">
        <v>33289408</v>
      </c>
      <c r="D1952" s="7">
        <v>0.79479059370669125</v>
      </c>
    </row>
    <row r="1953" spans="1:4">
      <c r="A1953" t="s">
        <v>3705</v>
      </c>
      <c r="B1953" s="4">
        <v>778982</v>
      </c>
      <c r="C1953" s="4">
        <v>801819</v>
      </c>
      <c r="D1953" s="7">
        <v>2.9316466875999703E-2</v>
      </c>
    </row>
    <row r="1954" spans="1:4">
      <c r="A1954" t="s">
        <v>3706</v>
      </c>
      <c r="B1954" s="4">
        <v>107795093</v>
      </c>
      <c r="C1954" s="4">
        <v>105294466</v>
      </c>
      <c r="D1954" s="7">
        <v>-2.3197966905599311E-2</v>
      </c>
    </row>
    <row r="1955" spans="1:4">
      <c r="A1955" t="s">
        <v>3707</v>
      </c>
      <c r="B1955" s="4">
        <v>22038069</v>
      </c>
      <c r="C1955" s="4">
        <v>22120417</v>
      </c>
      <c r="D1955" s="7">
        <v>3.7366250191883874E-3</v>
      </c>
    </row>
    <row r="1956" spans="1:4">
      <c r="A1956" t="s">
        <v>3708</v>
      </c>
      <c r="B1956" s="4">
        <v>946265</v>
      </c>
      <c r="C1956" s="4">
        <v>944389</v>
      </c>
      <c r="D1956" s="7">
        <v>-1.9825313205074687E-3</v>
      </c>
    </row>
    <row r="1957" spans="1:4">
      <c r="A1957" t="s">
        <v>3709</v>
      </c>
      <c r="B1957" s="4">
        <v>217747</v>
      </c>
      <c r="C1957" s="4">
        <v>487009</v>
      </c>
      <c r="D1957" s="7">
        <v>1.2365819046875501</v>
      </c>
    </row>
    <row r="1958" spans="1:4">
      <c r="A1958" t="s">
        <v>3710</v>
      </c>
      <c r="B1958" s="4">
        <v>637975</v>
      </c>
      <c r="C1958" s="4">
        <v>562763</v>
      </c>
      <c r="D1958" s="7">
        <v>-0.11789176691876641</v>
      </c>
    </row>
    <row r="1959" spans="1:4">
      <c r="A1959" t="s">
        <v>3711</v>
      </c>
      <c r="B1959" s="4">
        <v>98923</v>
      </c>
      <c r="C1959" s="4">
        <v>120812</v>
      </c>
      <c r="D1959" s="7">
        <v>0.22127311140988445</v>
      </c>
    </row>
    <row r="1960" spans="1:4">
      <c r="A1960" t="s">
        <v>3712</v>
      </c>
      <c r="B1960" s="4">
        <v>1025498</v>
      </c>
      <c r="C1960" s="4">
        <v>979653</v>
      </c>
      <c r="D1960" s="7">
        <v>-4.4705109127467828E-2</v>
      </c>
    </row>
    <row r="1961" spans="1:4">
      <c r="A1961" t="s">
        <v>3713</v>
      </c>
      <c r="B1961" s="4">
        <v>171700</v>
      </c>
      <c r="C1961" s="4">
        <v>207407</v>
      </c>
      <c r="D1961" s="7">
        <v>0.20796156086196854</v>
      </c>
    </row>
    <row r="1962" spans="1:4">
      <c r="A1962" t="s">
        <v>3714</v>
      </c>
      <c r="B1962" s="4">
        <v>36749</v>
      </c>
      <c r="C1962" s="4">
        <v>42610</v>
      </c>
      <c r="D1962" s="7">
        <v>0.15948733298865275</v>
      </c>
    </row>
    <row r="1963" spans="1:4">
      <c r="A1963" t="s">
        <v>3715</v>
      </c>
      <c r="B1963" s="4">
        <v>643658</v>
      </c>
      <c r="C1963" s="4">
        <v>619388</v>
      </c>
      <c r="D1963" s="7">
        <v>-3.7706359588477109E-2</v>
      </c>
    </row>
    <row r="1964" spans="1:4">
      <c r="A1964" t="s">
        <v>3716</v>
      </c>
      <c r="B1964" s="4">
        <v>397020</v>
      </c>
      <c r="C1964" s="4">
        <v>605790</v>
      </c>
      <c r="D1964" s="7">
        <v>0.52584252682484511</v>
      </c>
    </row>
    <row r="1965" spans="1:4">
      <c r="A1965" t="s">
        <v>3717</v>
      </c>
      <c r="B1965" s="4">
        <v>2854336</v>
      </c>
      <c r="C1965" s="4">
        <v>2437505</v>
      </c>
      <c r="D1965" s="7">
        <v>-0.14603431411018183</v>
      </c>
    </row>
    <row r="1966" spans="1:4">
      <c r="A1966" t="s">
        <v>3718</v>
      </c>
      <c r="B1966" s="4">
        <v>26548</v>
      </c>
      <c r="C1966" s="4">
        <v>20642</v>
      </c>
      <c r="D1966" s="7">
        <v>-0.22246496911255084</v>
      </c>
    </row>
    <row r="1967" spans="1:4">
      <c r="A1967" t="s">
        <v>3719</v>
      </c>
      <c r="B1967" s="4">
        <v>126880</v>
      </c>
      <c r="C1967" s="4">
        <v>154459</v>
      </c>
      <c r="D1967" s="7">
        <v>0.21736286254728879</v>
      </c>
    </row>
    <row r="1968" spans="1:4">
      <c r="A1968" t="s">
        <v>3720</v>
      </c>
      <c r="B1968" s="4">
        <v>721859</v>
      </c>
      <c r="C1968" s="4">
        <v>7467481</v>
      </c>
      <c r="D1968" s="7">
        <v>9.3447917114007026</v>
      </c>
    </row>
    <row r="1969" spans="1:4">
      <c r="A1969" t="s">
        <v>3721</v>
      </c>
      <c r="B1969" s="4">
        <v>23392</v>
      </c>
      <c r="C1969" s="4">
        <v>22064</v>
      </c>
      <c r="D1969" s="7">
        <v>-5.6771545827633378E-2</v>
      </c>
    </row>
    <row r="1970" spans="1:4">
      <c r="A1970" t="s">
        <v>3722</v>
      </c>
      <c r="B1970" s="4">
        <v>4273724</v>
      </c>
      <c r="C1970" s="4">
        <v>4833819</v>
      </c>
      <c r="D1970" s="7">
        <v>0.13105549165084129</v>
      </c>
    </row>
    <row r="1971" spans="1:4">
      <c r="A1971" t="s">
        <v>3723</v>
      </c>
      <c r="B1971" s="4">
        <v>2050797</v>
      </c>
      <c r="C1971" s="4">
        <v>2019938</v>
      </c>
      <c r="D1971" s="7">
        <v>-1.5047320627053775E-2</v>
      </c>
    </row>
    <row r="1972" spans="1:4">
      <c r="A1972" t="s">
        <v>3724</v>
      </c>
      <c r="B1972" s="4">
        <v>6054383</v>
      </c>
      <c r="C1972" s="4">
        <v>6797380</v>
      </c>
      <c r="D1972" s="7">
        <v>0.12272051503844406</v>
      </c>
    </row>
    <row r="1973" spans="1:4">
      <c r="A1973" t="s">
        <v>3725</v>
      </c>
      <c r="B1973" s="4">
        <v>17507257</v>
      </c>
      <c r="C1973" s="4">
        <v>11602335</v>
      </c>
      <c r="D1973" s="7">
        <v>-0.33728424732669432</v>
      </c>
    </row>
    <row r="1974" spans="1:4">
      <c r="A1974" t="s">
        <v>3726</v>
      </c>
      <c r="B1974" s="4">
        <v>1419949</v>
      </c>
      <c r="C1974" s="4">
        <v>1560332</v>
      </c>
      <c r="D1974" s="7">
        <v>9.8864818384322248E-2</v>
      </c>
    </row>
    <row r="1975" spans="1:4">
      <c r="A1975" t="s">
        <v>3727</v>
      </c>
      <c r="B1975" s="4">
        <v>24263523</v>
      </c>
      <c r="C1975" s="4">
        <v>17092001</v>
      </c>
      <c r="D1975" s="7">
        <v>-0.29556804261277309</v>
      </c>
    </row>
    <row r="1976" spans="1:4">
      <c r="A1976" t="s">
        <v>3728</v>
      </c>
      <c r="B1976" s="4">
        <v>3120948</v>
      </c>
      <c r="C1976" s="4">
        <v>4548106</v>
      </c>
      <c r="D1976" s="7">
        <v>0.45728349206715396</v>
      </c>
    </row>
    <row r="1977" spans="1:4">
      <c r="A1977" t="s">
        <v>3729</v>
      </c>
      <c r="B1977" s="4">
        <v>45311818</v>
      </c>
      <c r="C1977" s="4">
        <v>46672938</v>
      </c>
      <c r="D1977" s="7">
        <v>3.0038962462287433E-2</v>
      </c>
    </row>
    <row r="1978" spans="1:4">
      <c r="A1978" t="s">
        <v>3730</v>
      </c>
      <c r="B1978" s="4">
        <v>307238</v>
      </c>
      <c r="C1978" s="4">
        <v>538975</v>
      </c>
      <c r="D1978" s="7">
        <v>0.75425891328546601</v>
      </c>
    </row>
    <row r="1979" spans="1:4">
      <c r="A1979" t="s">
        <v>3731</v>
      </c>
      <c r="B1979" s="4">
        <v>-6</v>
      </c>
      <c r="C1979" s="4">
        <v>2</v>
      </c>
      <c r="D1979" s="7">
        <v>-1.3333333333333333</v>
      </c>
    </row>
    <row r="1980" spans="1:4">
      <c r="A1980" t="s">
        <v>3732</v>
      </c>
      <c r="B1980" s="4">
        <v>2867885</v>
      </c>
      <c r="C1980" s="4">
        <v>2462892</v>
      </c>
      <c r="D1980" s="7">
        <v>-0.14121661084736661</v>
      </c>
    </row>
    <row r="1981" spans="1:4">
      <c r="A1981" t="s">
        <v>3733</v>
      </c>
      <c r="B1981" s="4">
        <v>682752</v>
      </c>
      <c r="C1981" s="4">
        <v>1062005</v>
      </c>
      <c r="D1981" s="7">
        <v>0.55547695209973758</v>
      </c>
    </row>
    <row r="1982" spans="1:4">
      <c r="A1982" t="s">
        <v>3734</v>
      </c>
      <c r="B1982" s="4">
        <v>15000</v>
      </c>
      <c r="C1982" s="4">
        <v>15000</v>
      </c>
      <c r="D1982" s="7">
        <v>0</v>
      </c>
    </row>
    <row r="1983" spans="1:4">
      <c r="A1983" t="s">
        <v>3735</v>
      </c>
      <c r="B1983" s="4">
        <v>37169968</v>
      </c>
      <c r="C1983" s="4">
        <v>46160981</v>
      </c>
      <c r="D1983" s="7">
        <v>0.24188917784379044</v>
      </c>
    </row>
    <row r="1984" spans="1:4">
      <c r="A1984" t="s">
        <v>3736</v>
      </c>
      <c r="B1984" s="4">
        <v>9173103</v>
      </c>
      <c r="C1984" s="4">
        <v>8302176</v>
      </c>
      <c r="D1984" s="7">
        <v>-9.4943553996940835E-2</v>
      </c>
    </row>
    <row r="1985" spans="1:4">
      <c r="A1985" t="s">
        <v>3737</v>
      </c>
      <c r="B1985" s="4">
        <v>297826</v>
      </c>
      <c r="C1985" s="4">
        <v>300217</v>
      </c>
      <c r="D1985" s="7">
        <v>8.0281775264751908E-3</v>
      </c>
    </row>
    <row r="1986" spans="1:4">
      <c r="A1986" t="s">
        <v>3738</v>
      </c>
      <c r="B1986" s="4">
        <v>81634768</v>
      </c>
      <c r="C1986" s="4">
        <v>76437576</v>
      </c>
      <c r="D1986" s="7">
        <v>-6.3663952594316189E-2</v>
      </c>
    </row>
    <row r="1987" spans="1:4">
      <c r="A1987" t="s">
        <v>3739</v>
      </c>
      <c r="B1987" s="4">
        <v>7214</v>
      </c>
      <c r="C1987" s="4">
        <v>3929</v>
      </c>
      <c r="D1987" s="7">
        <v>-0.4553645688938176</v>
      </c>
    </row>
    <row r="1988" spans="1:4">
      <c r="A1988" t="s">
        <v>3740</v>
      </c>
      <c r="B1988" s="4">
        <v>13804129</v>
      </c>
      <c r="C1988" s="4">
        <v>13278503</v>
      </c>
      <c r="D1988" s="7">
        <v>-3.8077447696989793E-2</v>
      </c>
    </row>
    <row r="1989" spans="1:4">
      <c r="A1989" t="s">
        <v>3741</v>
      </c>
      <c r="B1989" s="4">
        <v>1349718</v>
      </c>
      <c r="C1989" s="4">
        <v>17740718</v>
      </c>
      <c r="D1989" s="7">
        <v>12.144018231956601</v>
      </c>
    </row>
    <row r="1990" spans="1:4">
      <c r="A1990" t="s">
        <v>3742</v>
      </c>
      <c r="B1990" s="4">
        <v>3203780</v>
      </c>
      <c r="C1990" s="4">
        <v>3769935</v>
      </c>
      <c r="D1990" s="7">
        <v>0.1767146932685765</v>
      </c>
    </row>
    <row r="1991" spans="1:4">
      <c r="A1991" t="s">
        <v>3743</v>
      </c>
      <c r="B1991" s="4">
        <v>185722</v>
      </c>
      <c r="C1991" s="4">
        <v>223603</v>
      </c>
      <c r="D1991" s="7">
        <v>0.20396614294483154</v>
      </c>
    </row>
    <row r="1992" spans="1:4">
      <c r="A1992" t="s">
        <v>3744</v>
      </c>
      <c r="B1992" s="4">
        <v>967171</v>
      </c>
      <c r="C1992" s="4">
        <v>1091165</v>
      </c>
      <c r="D1992" s="7">
        <v>0.12820276869343683</v>
      </c>
    </row>
    <row r="1993" spans="1:4">
      <c r="A1993" t="s">
        <v>3745</v>
      </c>
      <c r="B1993" s="4">
        <v>161553</v>
      </c>
      <c r="C1993" s="4">
        <v>151653</v>
      </c>
      <c r="D1993" s="7">
        <v>-6.1280199067798184E-2</v>
      </c>
    </row>
    <row r="1994" spans="1:4">
      <c r="A1994" t="s">
        <v>3746</v>
      </c>
      <c r="B1994" s="4">
        <v>86852</v>
      </c>
      <c r="C1994" s="4">
        <v>98831</v>
      </c>
      <c r="D1994" s="7">
        <v>0.13792428499055864</v>
      </c>
    </row>
    <row r="1995" spans="1:4">
      <c r="A1995" t="s">
        <v>3747</v>
      </c>
      <c r="B1995" s="4">
        <v>70817077</v>
      </c>
      <c r="C1995" s="4">
        <v>71453749</v>
      </c>
      <c r="D1995" s="7">
        <v>8.990373889619872E-3</v>
      </c>
    </row>
    <row r="1996" spans="1:4">
      <c r="A1996" t="s">
        <v>3748</v>
      </c>
      <c r="B1996" s="4">
        <v>6313209</v>
      </c>
      <c r="C1996" s="4">
        <v>6343848</v>
      </c>
      <c r="D1996" s="7">
        <v>4.8531578789804044E-3</v>
      </c>
    </row>
    <row r="1997" spans="1:4">
      <c r="A1997" t="s">
        <v>3749</v>
      </c>
      <c r="B1997" s="4">
        <v>173606</v>
      </c>
      <c r="C1997" s="4">
        <v>162016</v>
      </c>
      <c r="D1997" s="7">
        <v>-6.6760365425158119E-2</v>
      </c>
    </row>
    <row r="1998" spans="1:4">
      <c r="A1998" t="s">
        <v>3750</v>
      </c>
      <c r="B1998" s="4">
        <v>28204457</v>
      </c>
      <c r="C1998" s="4">
        <v>12282017</v>
      </c>
      <c r="D1998" s="7">
        <v>-0.56453630715173841</v>
      </c>
    </row>
    <row r="1999" spans="1:4">
      <c r="A1999" t="s">
        <v>3751</v>
      </c>
      <c r="B1999" s="4">
        <v>2520103</v>
      </c>
      <c r="C1999" s="4">
        <v>2063229</v>
      </c>
      <c r="D1999" s="7">
        <v>-0.18129179640673418</v>
      </c>
    </row>
    <row r="2000" spans="1:4">
      <c r="A2000" t="s">
        <v>3752</v>
      </c>
      <c r="B2000" s="4">
        <v>378083</v>
      </c>
      <c r="C2000" s="4">
        <v>429703</v>
      </c>
      <c r="D2000" s="7">
        <v>0.13653086756082658</v>
      </c>
    </row>
    <row r="2001" spans="1:4">
      <c r="A2001" t="s">
        <v>3753</v>
      </c>
      <c r="B2001" s="4">
        <v>775660</v>
      </c>
      <c r="C2001" s="4">
        <v>508000</v>
      </c>
      <c r="D2001" s="7">
        <v>-0.34507387257303457</v>
      </c>
    </row>
    <row r="2002" spans="1:4">
      <c r="A2002" t="s">
        <v>3754</v>
      </c>
      <c r="B2002" s="4">
        <v>979661</v>
      </c>
      <c r="C2002" s="4">
        <v>896698</v>
      </c>
      <c r="D2002" s="7">
        <v>-8.4685416690059107E-2</v>
      </c>
    </row>
    <row r="2003" spans="1:4">
      <c r="A2003" t="s">
        <v>3755</v>
      </c>
      <c r="B2003" s="4">
        <v>435055509</v>
      </c>
      <c r="C2003" s="4">
        <v>574449721</v>
      </c>
      <c r="D2003" s="7">
        <v>0.32040557840631778</v>
      </c>
    </row>
    <row r="2004" spans="1:4">
      <c r="A2004" t="s">
        <v>3756</v>
      </c>
      <c r="B2004" s="4">
        <v>5769550</v>
      </c>
      <c r="C2004" s="4">
        <v>6097481</v>
      </c>
      <c r="D2004" s="7">
        <v>5.6838228284701579E-2</v>
      </c>
    </row>
    <row r="2005" spans="1:4">
      <c r="A2005" t="s">
        <v>3757</v>
      </c>
      <c r="B2005" s="4">
        <v>810825000</v>
      </c>
      <c r="C2005" s="4">
        <v>835767000</v>
      </c>
      <c r="D2005" s="7">
        <v>3.0761261677920638E-2</v>
      </c>
    </row>
    <row r="2006" spans="1:4">
      <c r="A2006" t="s">
        <v>3758</v>
      </c>
      <c r="B2006" s="4">
        <v>7796788</v>
      </c>
      <c r="C2006" s="4">
        <v>8683256</v>
      </c>
      <c r="D2006" s="7">
        <v>0.11369656325143122</v>
      </c>
    </row>
    <row r="2007" spans="1:4">
      <c r="A2007" t="s">
        <v>168</v>
      </c>
      <c r="B2007" s="4">
        <v>20871286</v>
      </c>
      <c r="C2007" s="4">
        <v>20302540</v>
      </c>
      <c r="D2007" s="7">
        <v>-2.7250165610303075E-2</v>
      </c>
    </row>
    <row r="2008" spans="1:4">
      <c r="A2008" t="s">
        <v>3759</v>
      </c>
      <c r="B2008" s="4">
        <v>7116009</v>
      </c>
      <c r="C2008" s="4">
        <v>7505475</v>
      </c>
      <c r="D2008" s="7">
        <v>5.4730959446509977E-2</v>
      </c>
    </row>
    <row r="2009" spans="1:4">
      <c r="A2009" t="s">
        <v>3760</v>
      </c>
      <c r="B2009" s="4">
        <v>6344791</v>
      </c>
      <c r="C2009" s="4">
        <v>10188645</v>
      </c>
      <c r="D2009" s="7">
        <v>0.60582830860780124</v>
      </c>
    </row>
    <row r="2010" spans="1:4">
      <c r="A2010" t="s">
        <v>3761</v>
      </c>
      <c r="B2010" s="4">
        <v>37096965</v>
      </c>
      <c r="C2010" s="4">
        <v>34873411</v>
      </c>
      <c r="D2010" s="7">
        <v>-5.9938973444323543E-2</v>
      </c>
    </row>
    <row r="2011" spans="1:4">
      <c r="A2011" t="s">
        <v>3762</v>
      </c>
      <c r="B2011" s="4">
        <v>3192073</v>
      </c>
      <c r="C2011" s="4">
        <v>2448556</v>
      </c>
      <c r="D2011" s="7">
        <v>-0.23292606403424984</v>
      </c>
    </row>
    <row r="2012" spans="1:4">
      <c r="A2012" t="s">
        <v>3763</v>
      </c>
      <c r="B2012" s="4">
        <v>19697</v>
      </c>
      <c r="C2012" s="4">
        <v>19302</v>
      </c>
      <c r="D2012" s="7">
        <v>-2.0053815301822611E-2</v>
      </c>
    </row>
    <row r="2013" spans="1:4">
      <c r="A2013" t="s">
        <v>3764</v>
      </c>
      <c r="B2013" s="4">
        <v>291288</v>
      </c>
      <c r="C2013" s="4">
        <v>333450</v>
      </c>
      <c r="D2013" s="7">
        <v>0.14474334679080497</v>
      </c>
    </row>
    <row r="2014" spans="1:4">
      <c r="A2014" t="s">
        <v>3765</v>
      </c>
      <c r="B2014" s="4">
        <v>2436287</v>
      </c>
      <c r="C2014" s="4">
        <v>697994</v>
      </c>
      <c r="D2014" s="7">
        <v>-0.71350091348022626</v>
      </c>
    </row>
    <row r="2015" spans="1:4">
      <c r="A2015" t="s">
        <v>3766</v>
      </c>
      <c r="B2015" s="4">
        <v>15492387</v>
      </c>
      <c r="C2015" s="4">
        <v>16190554</v>
      </c>
      <c r="D2015" s="7">
        <v>4.5065166523402755E-2</v>
      </c>
    </row>
    <row r="2016" spans="1:4">
      <c r="A2016" t="s">
        <v>3767</v>
      </c>
      <c r="B2016" s="4">
        <v>15720362</v>
      </c>
      <c r="C2016" s="4">
        <v>15960740</v>
      </c>
      <c r="D2016" s="7">
        <v>1.5290869256064205E-2</v>
      </c>
    </row>
    <row r="2017" spans="1:4">
      <c r="A2017" t="s">
        <v>3768</v>
      </c>
      <c r="B2017" s="4">
        <v>6556114</v>
      </c>
      <c r="C2017" s="4">
        <v>6610659</v>
      </c>
      <c r="D2017" s="7">
        <v>8.3197150019050925E-3</v>
      </c>
    </row>
    <row r="2018" spans="1:4">
      <c r="A2018" t="s">
        <v>3769</v>
      </c>
      <c r="B2018" s="4">
        <v>63495</v>
      </c>
      <c r="C2018" s="4">
        <v>446336</v>
      </c>
      <c r="D2018" s="7">
        <v>6.0294668871564694</v>
      </c>
    </row>
    <row r="2019" spans="1:4">
      <c r="A2019" t="s">
        <v>3770</v>
      </c>
      <c r="B2019" s="4">
        <v>42454655</v>
      </c>
      <c r="C2019" s="4">
        <v>44032398</v>
      </c>
      <c r="D2019" s="7">
        <v>3.7163015457315575E-2</v>
      </c>
    </row>
    <row r="2020" spans="1:4">
      <c r="A2020" t="s">
        <v>3771</v>
      </c>
      <c r="B2020" s="4">
        <v>23490500</v>
      </c>
      <c r="C2020" s="4">
        <v>26602882</v>
      </c>
      <c r="D2020" s="7">
        <v>0.13249534918371256</v>
      </c>
    </row>
    <row r="2021" spans="1:4">
      <c r="A2021" t="s">
        <v>3772</v>
      </c>
      <c r="B2021" s="4">
        <v>414411460</v>
      </c>
      <c r="C2021" s="4">
        <v>422671775</v>
      </c>
      <c r="D2021" s="7">
        <v>1.9932641341530468E-2</v>
      </c>
    </row>
    <row r="2022" spans="1:4">
      <c r="A2022" t="s">
        <v>3773</v>
      </c>
      <c r="B2022" s="4">
        <v>42731101</v>
      </c>
      <c r="C2022" s="4">
        <v>40662020</v>
      </c>
      <c r="D2022" s="7">
        <v>-4.8420961584865321E-2</v>
      </c>
    </row>
    <row r="2023" spans="1:4">
      <c r="A2023" t="s">
        <v>3774</v>
      </c>
      <c r="B2023" s="4">
        <v>1053748</v>
      </c>
      <c r="C2023" s="4">
        <v>1231693</v>
      </c>
      <c r="D2023" s="7">
        <v>0.16886864791202449</v>
      </c>
    </row>
    <row r="2024" spans="1:4">
      <c r="A2024" t="s">
        <v>3775</v>
      </c>
      <c r="B2024" s="4">
        <v>5186439</v>
      </c>
      <c r="C2024" s="4">
        <v>6887755</v>
      </c>
      <c r="D2024" s="7">
        <v>0.32803162246774714</v>
      </c>
    </row>
    <row r="2025" spans="1:4">
      <c r="A2025" t="s">
        <v>3776</v>
      </c>
      <c r="B2025" s="4">
        <v>4398823</v>
      </c>
      <c r="C2025" s="4">
        <v>3850473</v>
      </c>
      <c r="D2025" s="7">
        <v>-0.12465834610758378</v>
      </c>
    </row>
    <row r="2026" spans="1:4">
      <c r="A2026" t="s">
        <v>3777</v>
      </c>
      <c r="B2026" s="4">
        <v>2890877</v>
      </c>
      <c r="C2026" s="4">
        <v>1009461</v>
      </c>
      <c r="D2026" s="7">
        <v>-0.65081150114653785</v>
      </c>
    </row>
    <row r="2027" spans="1:4">
      <c r="A2027" t="s">
        <v>3778</v>
      </c>
      <c r="B2027" s="4">
        <v>5078842</v>
      </c>
      <c r="C2027" s="4">
        <v>8301961</v>
      </c>
      <c r="D2027" s="7">
        <v>0.63461690676733007</v>
      </c>
    </row>
    <row r="2028" spans="1:4">
      <c r="A2028" t="s">
        <v>3779</v>
      </c>
      <c r="B2028" s="4">
        <v>594787</v>
      </c>
      <c r="C2028" s="4">
        <v>700650</v>
      </c>
      <c r="D2028" s="7">
        <v>0.17798472394319312</v>
      </c>
    </row>
    <row r="2029" spans="1:4">
      <c r="A2029" t="s">
        <v>3780</v>
      </c>
      <c r="B2029" s="4">
        <v>33057128</v>
      </c>
      <c r="C2029" s="4">
        <v>33072703</v>
      </c>
      <c r="D2029" s="7">
        <v>4.711540579084789E-4</v>
      </c>
    </row>
    <row r="2030" spans="1:4">
      <c r="A2030" t="s">
        <v>3781</v>
      </c>
      <c r="B2030" s="4">
        <v>520441</v>
      </c>
      <c r="C2030" s="4">
        <v>517607</v>
      </c>
      <c r="D2030" s="7">
        <v>-5.4453818972755794E-3</v>
      </c>
    </row>
    <row r="2031" spans="1:4">
      <c r="A2031" t="s">
        <v>3782</v>
      </c>
      <c r="B2031" s="4">
        <v>34505410</v>
      </c>
      <c r="C2031" s="4">
        <v>35060990</v>
      </c>
      <c r="D2031" s="7">
        <v>1.6101243254318671E-2</v>
      </c>
    </row>
    <row r="2032" spans="1:4">
      <c r="A2032" t="s">
        <v>3783</v>
      </c>
      <c r="B2032" s="4">
        <v>6931577</v>
      </c>
      <c r="C2032" s="4">
        <v>6364110</v>
      </c>
      <c r="D2032" s="7">
        <v>-8.1866940235966509E-2</v>
      </c>
    </row>
    <row r="2033" spans="1:4">
      <c r="A2033" t="s">
        <v>3784</v>
      </c>
      <c r="B2033" s="4">
        <v>4</v>
      </c>
      <c r="C2033" s="4">
        <v>3</v>
      </c>
      <c r="D2033" s="7">
        <v>-0.25</v>
      </c>
    </row>
    <row r="2034" spans="1:4">
      <c r="A2034" t="s">
        <v>3785</v>
      </c>
      <c r="B2034" s="4">
        <v>94287605</v>
      </c>
      <c r="C2034" s="4">
        <v>93878362</v>
      </c>
      <c r="D2034" s="7">
        <v>-4.3403690230545151E-3</v>
      </c>
    </row>
    <row r="2035" spans="1:4">
      <c r="A2035" t="s">
        <v>3786</v>
      </c>
      <c r="B2035" s="4">
        <v>888348</v>
      </c>
      <c r="C2035" s="4">
        <v>818345</v>
      </c>
      <c r="D2035" s="7">
        <v>-7.8801325606631639E-2</v>
      </c>
    </row>
    <row r="2036" spans="1:4">
      <c r="A2036" t="s">
        <v>3787</v>
      </c>
      <c r="B2036" s="4">
        <v>28116971</v>
      </c>
      <c r="C2036" s="4">
        <v>28795333</v>
      </c>
      <c r="D2036" s="7">
        <v>2.412642528243885E-2</v>
      </c>
    </row>
    <row r="2037" spans="1:4">
      <c r="A2037" t="s">
        <v>3788</v>
      </c>
      <c r="B2037" s="4">
        <v>181577</v>
      </c>
      <c r="C2037" s="4">
        <v>173578</v>
      </c>
      <c r="D2037" s="7">
        <v>-4.4052936219895693E-2</v>
      </c>
    </row>
    <row r="2038" spans="1:4">
      <c r="A2038" t="s">
        <v>3789</v>
      </c>
      <c r="B2038" s="4">
        <v>105692</v>
      </c>
      <c r="C2038" s="4">
        <v>124360</v>
      </c>
      <c r="D2038" s="7">
        <v>0.17662642394883246</v>
      </c>
    </row>
    <row r="2039" spans="1:4">
      <c r="A2039" t="s">
        <v>3790</v>
      </c>
      <c r="B2039" s="4">
        <v>99844</v>
      </c>
      <c r="C2039" s="4">
        <v>109171</v>
      </c>
      <c r="D2039" s="7">
        <v>9.3415728536516973E-2</v>
      </c>
    </row>
    <row r="2040" spans="1:4">
      <c r="A2040" t="s">
        <v>3791</v>
      </c>
      <c r="B2040" s="4">
        <v>114537440</v>
      </c>
      <c r="C2040" s="4">
        <v>104696535</v>
      </c>
      <c r="D2040" s="7">
        <v>-8.5918674278035206E-2</v>
      </c>
    </row>
    <row r="2041" spans="1:4">
      <c r="A2041" t="s">
        <v>3792</v>
      </c>
      <c r="B2041" s="4">
        <v>525249</v>
      </c>
      <c r="C2041" s="4">
        <v>500501</v>
      </c>
      <c r="D2041" s="7">
        <v>-4.7116700840934493E-2</v>
      </c>
    </row>
    <row r="2042" spans="1:4">
      <c r="A2042" t="s">
        <v>3793</v>
      </c>
      <c r="B2042" s="4">
        <v>556125</v>
      </c>
      <c r="C2042" s="4">
        <v>536342</v>
      </c>
      <c r="D2042" s="7">
        <v>-3.5572937738817714E-2</v>
      </c>
    </row>
    <row r="2043" spans="1:4">
      <c r="A2043" t="s">
        <v>3794</v>
      </c>
      <c r="B2043" s="4">
        <v>9262206</v>
      </c>
      <c r="C2043" s="4">
        <v>9168501</v>
      </c>
      <c r="D2043" s="7">
        <v>-1.0116920310345074E-2</v>
      </c>
    </row>
    <row r="2044" spans="1:4">
      <c r="A2044" t="s">
        <v>3795</v>
      </c>
      <c r="B2044" s="4">
        <v>18533384</v>
      </c>
      <c r="C2044" s="4">
        <v>19028569</v>
      </c>
      <c r="D2044" s="7">
        <v>2.6718542064417379E-2</v>
      </c>
    </row>
    <row r="2045" spans="1:4">
      <c r="A2045" t="s">
        <v>3796</v>
      </c>
      <c r="B2045" s="4">
        <v>6518217</v>
      </c>
      <c r="C2045" s="4">
        <v>7027480</v>
      </c>
      <c r="D2045" s="7">
        <v>7.8129187782487147E-2</v>
      </c>
    </row>
    <row r="2046" spans="1:4">
      <c r="A2046" t="s">
        <v>3797</v>
      </c>
      <c r="B2046" s="4">
        <v>6393579</v>
      </c>
      <c r="C2046" s="4">
        <v>5569361</v>
      </c>
      <c r="D2046" s="7">
        <v>-0.1289133988959861</v>
      </c>
    </row>
    <row r="2047" spans="1:4">
      <c r="A2047" t="s">
        <v>3798</v>
      </c>
      <c r="B2047" s="4">
        <v>80855</v>
      </c>
      <c r="C2047" s="4">
        <v>62837</v>
      </c>
      <c r="D2047" s="7">
        <v>-0.22284336157318657</v>
      </c>
    </row>
    <row r="2048" spans="1:4">
      <c r="A2048" t="s">
        <v>3799</v>
      </c>
      <c r="B2048" s="4">
        <v>1572432</v>
      </c>
      <c r="C2048" s="4">
        <v>1572208</v>
      </c>
      <c r="D2048" s="7">
        <v>-1.4245449087782493E-4</v>
      </c>
    </row>
    <row r="2049" spans="1:4">
      <c r="A2049" t="s">
        <v>3800</v>
      </c>
      <c r="B2049" s="4">
        <v>1726421</v>
      </c>
      <c r="C2049" s="4">
        <v>1823843</v>
      </c>
      <c r="D2049" s="7">
        <v>5.6430036474301462E-2</v>
      </c>
    </row>
    <row r="2050" spans="1:4">
      <c r="A2050" t="s">
        <v>3801</v>
      </c>
      <c r="B2050" s="4">
        <v>33505953</v>
      </c>
      <c r="C2050" s="4">
        <v>33698491</v>
      </c>
      <c r="D2050" s="7">
        <v>5.7463818444441796E-3</v>
      </c>
    </row>
    <row r="2051" spans="1:4">
      <c r="A2051" t="s">
        <v>3802</v>
      </c>
      <c r="B2051" s="4">
        <v>101062</v>
      </c>
      <c r="C2051" s="4">
        <v>93709</v>
      </c>
      <c r="D2051" s="7">
        <v>-7.2757317290376211E-2</v>
      </c>
    </row>
    <row r="2052" spans="1:4">
      <c r="A2052" t="s">
        <v>3803</v>
      </c>
      <c r="B2052" s="4">
        <v>7316060</v>
      </c>
      <c r="C2052" s="4">
        <v>8287626</v>
      </c>
      <c r="D2052" s="7">
        <v>0.13279907491190612</v>
      </c>
    </row>
    <row r="2053" spans="1:4">
      <c r="A2053" t="s">
        <v>3804</v>
      </c>
      <c r="B2053" s="4">
        <v>2886212</v>
      </c>
      <c r="C2053" s="4">
        <v>2604131</v>
      </c>
      <c r="D2053" s="7">
        <v>-9.7733984890922776E-2</v>
      </c>
    </row>
    <row r="2054" spans="1:4">
      <c r="A2054" t="s">
        <v>3805</v>
      </c>
      <c r="B2054" s="4">
        <v>2943950</v>
      </c>
      <c r="C2054" s="4">
        <v>2494447</v>
      </c>
      <c r="D2054" s="7">
        <v>-0.1526870361249342</v>
      </c>
    </row>
    <row r="2055" spans="1:4">
      <c r="A2055" t="s">
        <v>3806</v>
      </c>
      <c r="B2055" s="4">
        <v>325638</v>
      </c>
      <c r="C2055" s="4">
        <v>358571</v>
      </c>
      <c r="D2055" s="7">
        <v>0.10113377431380859</v>
      </c>
    </row>
    <row r="2056" spans="1:4">
      <c r="A2056" t="s">
        <v>3807</v>
      </c>
      <c r="B2056" s="4">
        <v>536238</v>
      </c>
      <c r="C2056" s="4">
        <v>524358</v>
      </c>
      <c r="D2056" s="7">
        <v>-2.2154341915343559E-2</v>
      </c>
    </row>
    <row r="2057" spans="1:4">
      <c r="A2057" t="s">
        <v>3808</v>
      </c>
      <c r="B2057" s="4">
        <v>9486517</v>
      </c>
      <c r="C2057" s="4">
        <v>9192941</v>
      </c>
      <c r="D2057" s="7">
        <v>-3.0946658294082011E-2</v>
      </c>
    </row>
    <row r="2058" spans="1:4">
      <c r="A2058" t="s">
        <v>3809</v>
      </c>
      <c r="B2058" s="4">
        <v>564255</v>
      </c>
      <c r="C2058" s="4">
        <v>554679</v>
      </c>
      <c r="D2058" s="7">
        <v>-1.6971050322992263E-2</v>
      </c>
    </row>
    <row r="2059" spans="1:4">
      <c r="A2059" t="s">
        <v>3810</v>
      </c>
      <c r="B2059" s="4">
        <v>31527984</v>
      </c>
      <c r="C2059" s="4">
        <v>32157384</v>
      </c>
      <c r="D2059" s="7">
        <v>1.9963217438831483E-2</v>
      </c>
    </row>
    <row r="2060" spans="1:4">
      <c r="A2060" t="s">
        <v>3811</v>
      </c>
      <c r="B2060" s="4">
        <v>866928</v>
      </c>
      <c r="C2060" s="4">
        <v>838169</v>
      </c>
      <c r="D2060" s="7">
        <v>-3.3173458464832141E-2</v>
      </c>
    </row>
    <row r="2061" spans="1:4">
      <c r="A2061" t="s">
        <v>3812</v>
      </c>
      <c r="B2061" s="4">
        <v>40531414</v>
      </c>
      <c r="C2061" s="4">
        <v>38113583</v>
      </c>
      <c r="D2061" s="7">
        <v>-5.9653260554887129E-2</v>
      </c>
    </row>
    <row r="2062" spans="1:4">
      <c r="A2062" t="s">
        <v>3813</v>
      </c>
      <c r="B2062" s="4">
        <v>1031307</v>
      </c>
      <c r="C2062" s="4">
        <v>1273777</v>
      </c>
      <c r="D2062" s="7">
        <v>0.23510942910307017</v>
      </c>
    </row>
    <row r="2063" spans="1:4">
      <c r="A2063" t="s">
        <v>3814</v>
      </c>
      <c r="B2063" s="4">
        <v>101103</v>
      </c>
      <c r="C2063" s="4">
        <v>245678</v>
      </c>
      <c r="D2063" s="7">
        <v>1.4299773498313602</v>
      </c>
    </row>
    <row r="2064" spans="1:4">
      <c r="A2064" t="s">
        <v>3815</v>
      </c>
      <c r="B2064" s="4">
        <v>4133058</v>
      </c>
      <c r="C2064" s="4">
        <v>4336499</v>
      </c>
      <c r="D2064" s="7">
        <v>4.9222875652845909E-2</v>
      </c>
    </row>
    <row r="2065" spans="1:4">
      <c r="A2065" t="s">
        <v>3816</v>
      </c>
      <c r="B2065" s="4">
        <v>1118512</v>
      </c>
      <c r="C2065" s="4">
        <v>1020366</v>
      </c>
      <c r="D2065" s="7">
        <v>-8.7746935213927069E-2</v>
      </c>
    </row>
    <row r="2066" spans="1:4">
      <c r="A2066" t="s">
        <v>3817</v>
      </c>
      <c r="B2066" s="4">
        <v>25025</v>
      </c>
      <c r="C2066" s="4">
        <v>20002</v>
      </c>
      <c r="D2066" s="7">
        <v>-0.20071928071928072</v>
      </c>
    </row>
    <row r="2067" spans="1:4">
      <c r="A2067" t="s">
        <v>3818</v>
      </c>
      <c r="B2067" s="4">
        <v>1654523</v>
      </c>
      <c r="C2067" s="4">
        <v>1737673</v>
      </c>
      <c r="D2067" s="7">
        <v>5.0256176553604877E-2</v>
      </c>
    </row>
    <row r="2068" spans="1:4">
      <c r="A2068" t="s">
        <v>3819</v>
      </c>
      <c r="B2068" s="4">
        <v>72332</v>
      </c>
      <c r="C2068" s="4">
        <v>60615</v>
      </c>
      <c r="D2068" s="7">
        <v>-0.16198916109052702</v>
      </c>
    </row>
    <row r="2069" spans="1:4">
      <c r="A2069" t="s">
        <v>3820</v>
      </c>
      <c r="B2069" s="4">
        <v>1047796</v>
      </c>
      <c r="C2069" s="4">
        <v>1034441</v>
      </c>
      <c r="D2069" s="7">
        <v>-1.2745801663682626E-2</v>
      </c>
    </row>
    <row r="2070" spans="1:4">
      <c r="A2070" t="s">
        <v>3821</v>
      </c>
      <c r="B2070" s="4">
        <v>1205048</v>
      </c>
      <c r="C2070" s="4">
        <v>927872</v>
      </c>
      <c r="D2070" s="7">
        <v>-0.23001241444324211</v>
      </c>
    </row>
    <row r="2071" spans="1:4">
      <c r="A2071" t="s">
        <v>3822</v>
      </c>
      <c r="B2071" s="4">
        <v>4266613</v>
      </c>
      <c r="C2071" s="4">
        <v>7564689</v>
      </c>
      <c r="D2071" s="7">
        <v>0.77299628534390163</v>
      </c>
    </row>
    <row r="2072" spans="1:4">
      <c r="A2072" t="s">
        <v>3823</v>
      </c>
      <c r="B2072" s="4">
        <v>15751678</v>
      </c>
      <c r="C2072" s="4">
        <v>13985333</v>
      </c>
      <c r="D2072" s="7">
        <v>-0.11213694185470272</v>
      </c>
    </row>
    <row r="2073" spans="1:4">
      <c r="A2073" t="s">
        <v>3824</v>
      </c>
      <c r="B2073" s="4">
        <v>12786543</v>
      </c>
      <c r="C2073" s="4">
        <v>16904866</v>
      </c>
      <c r="D2073" s="7">
        <v>0.32208259886976487</v>
      </c>
    </row>
    <row r="2074" spans="1:4">
      <c r="A2074" t="s">
        <v>3825</v>
      </c>
      <c r="B2074" s="4">
        <v>13566362</v>
      </c>
      <c r="C2074" s="4">
        <v>8779911</v>
      </c>
      <c r="D2074" s="7">
        <v>-0.35281757924489998</v>
      </c>
    </row>
    <row r="2075" spans="1:4">
      <c r="A2075" t="s">
        <v>3826</v>
      </c>
      <c r="B2075" s="4">
        <v>3679439</v>
      </c>
      <c r="C2075" s="4">
        <v>1783769</v>
      </c>
      <c r="D2075" s="7">
        <v>-0.51520625834536193</v>
      </c>
    </row>
    <row r="2076" spans="1:4">
      <c r="A2076" t="s">
        <v>3827</v>
      </c>
      <c r="B2076" s="4">
        <v>16900484</v>
      </c>
      <c r="C2076" s="4">
        <v>15715300</v>
      </c>
      <c r="D2076" s="7">
        <v>-7.0127222391974095E-2</v>
      </c>
    </row>
    <row r="2077" spans="1:4">
      <c r="A2077" t="s">
        <v>3828</v>
      </c>
      <c r="B2077" s="4">
        <v>15732356</v>
      </c>
      <c r="C2077" s="4">
        <v>17343156</v>
      </c>
      <c r="D2077" s="7">
        <v>0.10238771611829786</v>
      </c>
    </row>
    <row r="2078" spans="1:4">
      <c r="A2078" t="s">
        <v>3829</v>
      </c>
      <c r="B2078" s="4">
        <v>107294565</v>
      </c>
      <c r="C2078" s="4">
        <v>106608548</v>
      </c>
      <c r="D2078" s="7">
        <v>-6.3937721356156297E-3</v>
      </c>
    </row>
    <row r="2079" spans="1:4">
      <c r="A2079" t="s">
        <v>3830</v>
      </c>
      <c r="B2079" s="4">
        <v>176568000</v>
      </c>
      <c r="C2079" s="4">
        <v>204930000</v>
      </c>
      <c r="D2079" s="7">
        <v>0.16062933260840015</v>
      </c>
    </row>
    <row r="2080" spans="1:4">
      <c r="A2080" t="s">
        <v>3831</v>
      </c>
      <c r="B2080" s="4">
        <v>937332</v>
      </c>
      <c r="C2080" s="4">
        <v>928328</v>
      </c>
      <c r="D2080" s="7">
        <v>-9.6059880597269692E-3</v>
      </c>
    </row>
    <row r="2081" spans="1:4">
      <c r="A2081" t="s">
        <v>3832</v>
      </c>
      <c r="B2081" s="4">
        <v>3780704</v>
      </c>
      <c r="C2081" s="4">
        <v>2850687</v>
      </c>
      <c r="D2081" s="7">
        <v>-0.24599042929570789</v>
      </c>
    </row>
    <row r="2082" spans="1:4">
      <c r="A2082" t="s">
        <v>3833</v>
      </c>
      <c r="B2082" s="4">
        <v>2537638</v>
      </c>
      <c r="C2082" s="4">
        <v>2353994</v>
      </c>
      <c r="D2082" s="7">
        <v>-7.2368084021440404E-2</v>
      </c>
    </row>
    <row r="2083" spans="1:4">
      <c r="A2083" t="s">
        <v>3834</v>
      </c>
      <c r="B2083" s="4">
        <v>5090585</v>
      </c>
      <c r="C2083" s="4">
        <v>4281612</v>
      </c>
      <c r="D2083" s="7">
        <v>-0.15891552739027048</v>
      </c>
    </row>
    <row r="2084" spans="1:4">
      <c r="A2084" t="s">
        <v>3835</v>
      </c>
      <c r="B2084" s="4">
        <v>4356647</v>
      </c>
      <c r="C2084" s="4">
        <v>4801433</v>
      </c>
      <c r="D2084" s="7">
        <v>0.10209365137914547</v>
      </c>
    </row>
    <row r="2085" spans="1:4">
      <c r="A2085" t="s">
        <v>3836</v>
      </c>
      <c r="B2085" s="4">
        <v>1049544</v>
      </c>
      <c r="C2085" s="4">
        <v>1412051</v>
      </c>
      <c r="D2085" s="7">
        <v>0.34539476191565099</v>
      </c>
    </row>
    <row r="2086" spans="1:4">
      <c r="A2086" t="s">
        <v>3837</v>
      </c>
      <c r="B2086" s="4">
        <v>1745910</v>
      </c>
      <c r="C2086" s="4">
        <v>1699845</v>
      </c>
      <c r="D2086" s="7">
        <v>-2.6384521538910941E-2</v>
      </c>
    </row>
    <row r="2087" spans="1:4">
      <c r="A2087" t="s">
        <v>3838</v>
      </c>
      <c r="B2087" s="4">
        <v>49365</v>
      </c>
      <c r="C2087" s="4">
        <v>50162</v>
      </c>
      <c r="D2087" s="7">
        <v>1.6145042033829635E-2</v>
      </c>
    </row>
    <row r="2088" spans="1:4">
      <c r="A2088" t="s">
        <v>3839</v>
      </c>
      <c r="B2088" s="4">
        <v>3663802</v>
      </c>
      <c r="C2088" s="4">
        <v>3091784</v>
      </c>
      <c r="D2088" s="7">
        <v>-0.15612688676953612</v>
      </c>
    </row>
    <row r="2089" spans="1:4">
      <c r="A2089" t="s">
        <v>3840</v>
      </c>
      <c r="B2089" s="4">
        <v>1648506</v>
      </c>
      <c r="C2089" s="4">
        <v>3703949</v>
      </c>
      <c r="D2089" s="7">
        <v>1.2468519981122301</v>
      </c>
    </row>
    <row r="2090" spans="1:4">
      <c r="A2090" t="s">
        <v>3841</v>
      </c>
      <c r="B2090" s="4">
        <v>30243067</v>
      </c>
      <c r="C2090" s="4">
        <v>29708925</v>
      </c>
      <c r="D2090" s="7">
        <v>-1.7661634648364202E-2</v>
      </c>
    </row>
    <row r="2091" spans="1:4">
      <c r="A2091" t="s">
        <v>3842</v>
      </c>
      <c r="B2091" s="4">
        <v>5543376</v>
      </c>
      <c r="C2091" s="4">
        <v>6084553</v>
      </c>
      <c r="D2091" s="7">
        <v>9.7625887184993404E-2</v>
      </c>
    </row>
    <row r="2092" spans="1:4">
      <c r="A2092" t="s">
        <v>3843</v>
      </c>
      <c r="B2092" s="4">
        <v>7411962</v>
      </c>
      <c r="C2092" s="4">
        <v>8414465</v>
      </c>
      <c r="D2092" s="7">
        <v>0.1352547409174521</v>
      </c>
    </row>
    <row r="2093" spans="1:4">
      <c r="A2093" t="s">
        <v>3844</v>
      </c>
      <c r="B2093" s="4">
        <v>52108399</v>
      </c>
      <c r="C2093" s="4">
        <v>39744345</v>
      </c>
      <c r="D2093" s="7">
        <v>-0.23727564533310647</v>
      </c>
    </row>
    <row r="2094" spans="1:4">
      <c r="A2094" t="s">
        <v>3845</v>
      </c>
      <c r="B2094" s="4">
        <v>341144</v>
      </c>
      <c r="C2094" s="4">
        <v>284139</v>
      </c>
      <c r="D2094" s="7">
        <v>-0.16709952395469363</v>
      </c>
    </row>
    <row r="2095" spans="1:4">
      <c r="A2095" t="s">
        <v>3846</v>
      </c>
      <c r="B2095" s="4">
        <v>49733</v>
      </c>
      <c r="C2095" s="4">
        <v>55156</v>
      </c>
      <c r="D2095" s="7">
        <v>0.10904228580620513</v>
      </c>
    </row>
    <row r="2096" spans="1:4">
      <c r="A2096" t="s">
        <v>3847</v>
      </c>
      <c r="B2096" s="4">
        <v>167636</v>
      </c>
      <c r="C2096" s="4">
        <v>161533</v>
      </c>
      <c r="D2096" s="7">
        <v>-3.6406261184948344E-2</v>
      </c>
    </row>
    <row r="2097" spans="1:4">
      <c r="A2097" t="s">
        <v>3848</v>
      </c>
      <c r="B2097" s="4">
        <v>215289</v>
      </c>
      <c r="C2097" s="4">
        <v>123421</v>
      </c>
      <c r="D2097" s="7">
        <v>-0.42671943294826953</v>
      </c>
    </row>
    <row r="2098" spans="1:4">
      <c r="A2098" t="s">
        <v>3849</v>
      </c>
      <c r="B2098" s="4">
        <v>1103875</v>
      </c>
      <c r="C2098" s="4">
        <v>991403</v>
      </c>
      <c r="D2098" s="7">
        <v>-0.1018883478654739</v>
      </c>
    </row>
    <row r="2099" spans="1:4">
      <c r="A2099" t="s">
        <v>3850</v>
      </c>
      <c r="B2099" s="4">
        <v>115229</v>
      </c>
      <c r="C2099" s="4">
        <v>77879</v>
      </c>
      <c r="D2099" s="7">
        <v>-0.32413715297364376</v>
      </c>
    </row>
    <row r="2100" spans="1:4">
      <c r="A2100" t="s">
        <v>3851</v>
      </c>
      <c r="B2100" s="4">
        <v>31249513</v>
      </c>
      <c r="C2100" s="4">
        <v>23890061</v>
      </c>
      <c r="D2100" s="7">
        <v>-0.23550613412759425</v>
      </c>
    </row>
    <row r="2101" spans="1:4">
      <c r="A2101" t="s">
        <v>3852</v>
      </c>
      <c r="B2101" s="4">
        <v>80488</v>
      </c>
      <c r="C2101" s="4">
        <v>103611</v>
      </c>
      <c r="D2101" s="7">
        <v>0.28728506112712454</v>
      </c>
    </row>
    <row r="2102" spans="1:4">
      <c r="A2102" t="s">
        <v>3853</v>
      </c>
      <c r="B2102" s="4">
        <v>1335005168</v>
      </c>
      <c r="C2102" s="4">
        <v>1339406945</v>
      </c>
      <c r="D2102" s="7">
        <v>3.2971984719687617E-3</v>
      </c>
    </row>
    <row r="2103" spans="1:4">
      <c r="A2103" t="s">
        <v>3854</v>
      </c>
      <c r="B2103" s="4">
        <v>5312757</v>
      </c>
      <c r="C2103" s="4">
        <v>6490244</v>
      </c>
      <c r="D2103" s="7">
        <v>0.22163388989934982</v>
      </c>
    </row>
    <row r="2104" spans="1:4">
      <c r="A2104" t="s">
        <v>159</v>
      </c>
      <c r="B2104" s="4">
        <v>39793572</v>
      </c>
      <c r="C2104" s="4">
        <v>183069065</v>
      </c>
      <c r="D2104" s="7">
        <v>3.6004682615574195</v>
      </c>
    </row>
    <row r="2105" spans="1:4">
      <c r="A2105" t="s">
        <v>3855</v>
      </c>
      <c r="B2105" s="4">
        <v>14414</v>
      </c>
      <c r="C2105" s="4">
        <v>50815</v>
      </c>
      <c r="D2105" s="7">
        <v>2.5253919800194256</v>
      </c>
    </row>
    <row r="2106" spans="1:4">
      <c r="A2106" t="s">
        <v>3856</v>
      </c>
      <c r="B2106" s="4">
        <v>24875</v>
      </c>
      <c r="C2106" s="4">
        <v>182485</v>
      </c>
      <c r="D2106" s="7">
        <v>6.3360804020100501</v>
      </c>
    </row>
    <row r="2107" spans="1:4">
      <c r="A2107" t="s">
        <v>3857</v>
      </c>
      <c r="B2107" s="4">
        <v>1057012</v>
      </c>
      <c r="C2107" s="4">
        <v>1146641</v>
      </c>
      <c r="D2107" s="7">
        <v>8.4794685396192282E-2</v>
      </c>
    </row>
    <row r="2108" spans="1:4">
      <c r="A2108" t="s">
        <v>3858</v>
      </c>
      <c r="B2108" s="4">
        <v>177118</v>
      </c>
      <c r="C2108" s="4">
        <v>199103</v>
      </c>
      <c r="D2108" s="7">
        <v>0.12412628868889666</v>
      </c>
    </row>
    <row r="2109" spans="1:4">
      <c r="A2109" t="s">
        <v>3859</v>
      </c>
      <c r="B2109" s="4">
        <v>14706614</v>
      </c>
      <c r="C2109" s="4">
        <v>14103430</v>
      </c>
      <c r="D2109" s="7">
        <v>-4.1014471448016517E-2</v>
      </c>
    </row>
    <row r="2110" spans="1:4">
      <c r="A2110" t="s">
        <v>3860</v>
      </c>
      <c r="B2110" s="4">
        <v>498894</v>
      </c>
      <c r="C2110" s="4">
        <v>442098</v>
      </c>
      <c r="D2110" s="7">
        <v>-0.11384382253544841</v>
      </c>
    </row>
    <row r="2111" spans="1:4">
      <c r="A2111" t="s">
        <v>3861</v>
      </c>
      <c r="B2111" s="4">
        <v>206511</v>
      </c>
      <c r="C2111" s="4">
        <v>180499</v>
      </c>
      <c r="D2111" s="7">
        <v>-0.12595939199364684</v>
      </c>
    </row>
    <row r="2112" spans="1:4">
      <c r="A2112" t="s">
        <v>3862</v>
      </c>
      <c r="B2112" s="4">
        <v>75908</v>
      </c>
      <c r="C2112" s="4">
        <v>83469</v>
      </c>
      <c r="D2112" s="7">
        <v>9.9607419507825257E-2</v>
      </c>
    </row>
    <row r="2113" spans="1:4">
      <c r="A2113" t="s">
        <v>3863</v>
      </c>
      <c r="B2113" s="4">
        <v>7345634</v>
      </c>
      <c r="C2113" s="4">
        <v>6362664</v>
      </c>
      <c r="D2113" s="7">
        <v>-0.13381690402761695</v>
      </c>
    </row>
    <row r="2114" spans="1:4">
      <c r="A2114" t="s">
        <v>3864</v>
      </c>
      <c r="B2114" s="4">
        <v>474109</v>
      </c>
      <c r="C2114" s="4">
        <v>484910</v>
      </c>
      <c r="D2114" s="7">
        <v>2.2781681005844649E-2</v>
      </c>
    </row>
    <row r="2115" spans="1:4">
      <c r="A2115" t="s">
        <v>3865</v>
      </c>
      <c r="B2115" s="4">
        <v>160517</v>
      </c>
      <c r="C2115" s="4">
        <v>428636</v>
      </c>
      <c r="D2115" s="7">
        <v>1.6703464430558757</v>
      </c>
    </row>
    <row r="2116" spans="1:4">
      <c r="A2116" t="s">
        <v>3866</v>
      </c>
      <c r="B2116" s="4">
        <v>19803129</v>
      </c>
      <c r="C2116" s="4">
        <v>52309200</v>
      </c>
      <c r="D2116" s="7">
        <v>1.6414613569401078</v>
      </c>
    </row>
    <row r="2117" spans="1:4">
      <c r="A2117" t="s">
        <v>3867</v>
      </c>
      <c r="B2117" s="4">
        <v>928661</v>
      </c>
      <c r="C2117" s="4">
        <v>1137675</v>
      </c>
      <c r="D2117" s="7">
        <v>0.22507028937362503</v>
      </c>
    </row>
    <row r="2118" spans="1:4">
      <c r="A2118" t="s">
        <v>3868</v>
      </c>
      <c r="B2118" s="4">
        <v>32263859</v>
      </c>
      <c r="C2118" s="4">
        <v>36538359</v>
      </c>
      <c r="D2118" s="7">
        <v>0.13248570172588467</v>
      </c>
    </row>
    <row r="2119" spans="1:4">
      <c r="A2119" t="s">
        <v>3869</v>
      </c>
      <c r="B2119" s="4">
        <v>506150</v>
      </c>
      <c r="C2119" s="4">
        <v>528913</v>
      </c>
      <c r="D2119" s="7">
        <v>4.497283414007705E-2</v>
      </c>
    </row>
    <row r="2120" spans="1:4">
      <c r="A2120" t="s">
        <v>3870</v>
      </c>
      <c r="B2120" s="4">
        <v>31432055</v>
      </c>
      <c r="C2120" s="4">
        <v>34015271</v>
      </c>
      <c r="D2120" s="7">
        <v>8.2184127000286808E-2</v>
      </c>
    </row>
    <row r="2121" spans="1:4">
      <c r="A2121" t="s">
        <v>3871</v>
      </c>
      <c r="B2121" s="4">
        <v>214784185</v>
      </c>
      <c r="C2121" s="4">
        <v>233991623</v>
      </c>
      <c r="D2121" s="7">
        <v>8.9426686606371875E-2</v>
      </c>
    </row>
    <row r="2122" spans="1:4">
      <c r="A2122" t="s">
        <v>3872</v>
      </c>
      <c r="B2122" s="4">
        <v>4024249</v>
      </c>
      <c r="C2122" s="4">
        <v>3863059</v>
      </c>
      <c r="D2122" s="7">
        <v>-4.0054678525111145E-2</v>
      </c>
    </row>
    <row r="2123" spans="1:4">
      <c r="A2123" t="s">
        <v>3873</v>
      </c>
      <c r="B2123" s="4">
        <v>31660809</v>
      </c>
      <c r="C2123" s="4">
        <v>38588945</v>
      </c>
      <c r="D2123" s="7">
        <v>0.21882371988662702</v>
      </c>
    </row>
    <row r="2124" spans="1:4">
      <c r="A2124" t="s">
        <v>3874</v>
      </c>
      <c r="B2124" s="4">
        <v>28543440</v>
      </c>
      <c r="C2124" s="4">
        <v>31215621</v>
      </c>
      <c r="D2124" s="7">
        <v>9.3618043235153159E-2</v>
      </c>
    </row>
    <row r="2125" spans="1:4">
      <c r="A2125" t="s">
        <v>3875</v>
      </c>
      <c r="B2125" s="4">
        <v>249966</v>
      </c>
      <c r="C2125" s="4">
        <v>274001</v>
      </c>
      <c r="D2125" s="7">
        <v>9.6153076818447314E-2</v>
      </c>
    </row>
    <row r="2126" spans="1:4">
      <c r="A2126" t="s">
        <v>3876</v>
      </c>
      <c r="B2126" s="4">
        <v>13320829</v>
      </c>
      <c r="C2126" s="4">
        <v>14212668</v>
      </c>
      <c r="D2126" s="7">
        <v>6.6950713052468427E-2</v>
      </c>
    </row>
    <row r="2127" spans="1:4">
      <c r="A2127" t="s">
        <v>3877</v>
      </c>
      <c r="B2127" s="4">
        <v>41685845</v>
      </c>
      <c r="C2127" s="4">
        <v>55324033</v>
      </c>
      <c r="D2127" s="7">
        <v>0.32716592406846978</v>
      </c>
    </row>
    <row r="2128" spans="1:4">
      <c r="A2128" t="s">
        <v>3878</v>
      </c>
      <c r="B2128" s="4">
        <v>8973486</v>
      </c>
      <c r="C2128" s="4">
        <v>7761363</v>
      </c>
      <c r="D2128" s="7">
        <v>-0.13507827392832619</v>
      </c>
    </row>
    <row r="2129" spans="1:4">
      <c r="A2129" t="s">
        <v>3879</v>
      </c>
      <c r="B2129" s="4">
        <v>230563</v>
      </c>
      <c r="C2129" s="4">
        <v>100690</v>
      </c>
      <c r="D2129" s="7">
        <v>-0.56328639027077199</v>
      </c>
    </row>
    <row r="2130" spans="1:4">
      <c r="A2130" t="s">
        <v>3880</v>
      </c>
      <c r="B2130" s="4">
        <v>1309255</v>
      </c>
      <c r="C2130" s="4">
        <v>1206033</v>
      </c>
      <c r="D2130" s="7">
        <v>-7.8840256481739618E-2</v>
      </c>
    </row>
    <row r="2131" spans="1:4">
      <c r="A2131" t="s">
        <v>3881</v>
      </c>
      <c r="B2131" s="4">
        <v>161570</v>
      </c>
      <c r="C2131" s="4">
        <v>161173</v>
      </c>
      <c r="D2131" s="7">
        <v>-2.4571393204183946E-3</v>
      </c>
    </row>
    <row r="2132" spans="1:4">
      <c r="A2132" t="s">
        <v>3882</v>
      </c>
      <c r="B2132" s="4">
        <v>3019589</v>
      </c>
      <c r="C2132" s="4">
        <v>4036603</v>
      </c>
      <c r="D2132" s="7">
        <v>0.33680543941576158</v>
      </c>
    </row>
    <row r="2133" spans="1:4">
      <c r="A2133" t="s">
        <v>3883</v>
      </c>
      <c r="B2133" s="4">
        <v>6653485</v>
      </c>
      <c r="C2133" s="4">
        <v>6019481</v>
      </c>
      <c r="D2133" s="7">
        <v>-9.5289010195408877E-2</v>
      </c>
    </row>
    <row r="2134" spans="1:4">
      <c r="A2134" t="s">
        <v>3884</v>
      </c>
      <c r="B2134" s="4">
        <v>1077965</v>
      </c>
      <c r="C2134" s="4">
        <v>1410885</v>
      </c>
      <c r="D2134" s="7">
        <v>0.30884119614273192</v>
      </c>
    </row>
    <row r="2135" spans="1:4">
      <c r="A2135" t="s">
        <v>3885</v>
      </c>
      <c r="B2135" s="4">
        <v>219672</v>
      </c>
      <c r="C2135" s="4">
        <v>317199</v>
      </c>
      <c r="D2135" s="7">
        <v>0.4439664590844532</v>
      </c>
    </row>
    <row r="2136" spans="1:4">
      <c r="A2136" t="s">
        <v>3886</v>
      </c>
      <c r="B2136" s="4">
        <v>223781</v>
      </c>
      <c r="C2136" s="4">
        <v>186461</v>
      </c>
      <c r="D2136" s="7">
        <v>-0.16677019049874653</v>
      </c>
    </row>
    <row r="2137" spans="1:4">
      <c r="A2137" t="s">
        <v>3887</v>
      </c>
      <c r="B2137" s="4">
        <v>383170</v>
      </c>
      <c r="C2137" s="4">
        <v>389420</v>
      </c>
      <c r="D2137" s="7">
        <v>1.6311297857347914E-2</v>
      </c>
    </row>
    <row r="2138" spans="1:4">
      <c r="A2138" t="s">
        <v>3888</v>
      </c>
      <c r="B2138" s="4">
        <v>26244</v>
      </c>
      <c r="C2138" s="4">
        <v>28701</v>
      </c>
      <c r="D2138" s="7">
        <v>9.3621399176954737E-2</v>
      </c>
    </row>
    <row r="2139" spans="1:4">
      <c r="A2139" t="s">
        <v>3889</v>
      </c>
      <c r="B2139" s="4">
        <v>2817005</v>
      </c>
      <c r="C2139" s="4">
        <v>2819135</v>
      </c>
      <c r="D2139" s="7">
        <v>7.561221936063301E-4</v>
      </c>
    </row>
    <row r="2140" spans="1:4">
      <c r="A2140" t="s">
        <v>3890</v>
      </c>
      <c r="B2140" s="4">
        <v>131210</v>
      </c>
      <c r="C2140" s="4">
        <v>126510</v>
      </c>
      <c r="D2140" s="7">
        <v>-3.5820440515204631E-2</v>
      </c>
    </row>
    <row r="2141" spans="1:4">
      <c r="A2141" t="s">
        <v>3891</v>
      </c>
      <c r="B2141" s="4">
        <v>251550</v>
      </c>
      <c r="C2141" s="4">
        <v>109043</v>
      </c>
      <c r="D2141" s="7">
        <v>-0.56651560325978934</v>
      </c>
    </row>
    <row r="2142" spans="1:4">
      <c r="A2142" t="s">
        <v>3892</v>
      </c>
      <c r="B2142" s="4">
        <v>75469</v>
      </c>
      <c r="C2142" s="4">
        <v>66444</v>
      </c>
      <c r="D2142" s="7">
        <v>-0.11958552518252527</v>
      </c>
    </row>
    <row r="2143" spans="1:4">
      <c r="A2143" t="s">
        <v>3893</v>
      </c>
      <c r="B2143" s="4">
        <v>662584</v>
      </c>
      <c r="C2143" s="4">
        <v>789865</v>
      </c>
      <c r="D2143" s="7">
        <v>0.19209790758605702</v>
      </c>
    </row>
    <row r="2144" spans="1:4">
      <c r="A2144" t="s">
        <v>3894</v>
      </c>
      <c r="B2144" s="4">
        <v>654801</v>
      </c>
      <c r="C2144" s="4">
        <v>432992</v>
      </c>
      <c r="D2144" s="7">
        <v>-0.33874261035032016</v>
      </c>
    </row>
    <row r="2145" spans="1:4">
      <c r="A2145" t="s">
        <v>3895</v>
      </c>
      <c r="B2145" s="4">
        <v>462862</v>
      </c>
      <c r="C2145" s="4">
        <v>583195</v>
      </c>
      <c r="D2145" s="7">
        <v>0.25997597556075031</v>
      </c>
    </row>
    <row r="2146" spans="1:4">
      <c r="A2146" t="s">
        <v>3896</v>
      </c>
      <c r="B2146" s="4">
        <v>48567</v>
      </c>
      <c r="C2146" s="4">
        <v>49844</v>
      </c>
      <c r="D2146" s="7">
        <v>2.6293573825848827E-2</v>
      </c>
    </row>
    <row r="2147" spans="1:4">
      <c r="A2147" t="s">
        <v>3897</v>
      </c>
      <c r="B2147" s="4">
        <v>6525984</v>
      </c>
      <c r="C2147" s="4">
        <v>7886809</v>
      </c>
      <c r="D2147" s="7">
        <v>0.20852410916116251</v>
      </c>
    </row>
    <row r="2148" spans="1:4">
      <c r="A2148" t="s">
        <v>3898</v>
      </c>
      <c r="B2148" s="4">
        <v>2506381</v>
      </c>
      <c r="C2148" s="4">
        <v>2532180</v>
      </c>
      <c r="D2148" s="7">
        <v>1.0293327311370459E-2</v>
      </c>
    </row>
    <row r="2149" spans="1:4">
      <c r="A2149" t="s">
        <v>3899</v>
      </c>
      <c r="B2149" s="4">
        <v>1049928</v>
      </c>
      <c r="C2149" s="4">
        <v>983092</v>
      </c>
      <c r="D2149" s="7">
        <v>-6.3657698432654425E-2</v>
      </c>
    </row>
    <row r="2150" spans="1:4">
      <c r="A2150" t="s">
        <v>3900</v>
      </c>
      <c r="B2150" s="4">
        <v>343479</v>
      </c>
      <c r="C2150" s="4">
        <v>302443</v>
      </c>
      <c r="D2150" s="7">
        <v>-0.11947164164330279</v>
      </c>
    </row>
    <row r="2151" spans="1:4">
      <c r="A2151" t="s">
        <v>3901</v>
      </c>
      <c r="B2151" s="4">
        <v>423822</v>
      </c>
      <c r="C2151" s="4">
        <v>395467</v>
      </c>
      <c r="D2151" s="7">
        <v>-6.6903086673178833E-2</v>
      </c>
    </row>
    <row r="2152" spans="1:4">
      <c r="A2152" t="s">
        <v>3902</v>
      </c>
      <c r="B2152" s="4">
        <v>1248938</v>
      </c>
      <c r="C2152" s="4">
        <v>1808636</v>
      </c>
      <c r="D2152" s="7">
        <v>0.44813913901250502</v>
      </c>
    </row>
    <row r="2153" spans="1:4">
      <c r="A2153" t="s">
        <v>3903</v>
      </c>
      <c r="B2153" s="4">
        <v>373950</v>
      </c>
      <c r="C2153" s="4">
        <v>584548</v>
      </c>
      <c r="D2153" s="7">
        <v>0.56317154699826177</v>
      </c>
    </row>
    <row r="2154" spans="1:4">
      <c r="A2154" t="s">
        <v>3904</v>
      </c>
      <c r="B2154" s="4">
        <v>291666</v>
      </c>
      <c r="C2154" s="4">
        <v>419958</v>
      </c>
      <c r="D2154" s="7">
        <v>0.4398592911069511</v>
      </c>
    </row>
    <row r="2155" spans="1:4">
      <c r="A2155" t="s">
        <v>3905</v>
      </c>
      <c r="B2155" s="4">
        <v>2556091</v>
      </c>
      <c r="C2155" s="4">
        <v>3147271</v>
      </c>
      <c r="D2155" s="7">
        <v>0.23128284556379253</v>
      </c>
    </row>
    <row r="2156" spans="1:4">
      <c r="A2156" t="s">
        <v>3906</v>
      </c>
      <c r="B2156" s="4">
        <v>167331</v>
      </c>
      <c r="C2156" s="4">
        <v>232659</v>
      </c>
      <c r="D2156" s="7">
        <v>0.39041181849149292</v>
      </c>
    </row>
    <row r="2157" spans="1:4">
      <c r="A2157" t="s">
        <v>3907</v>
      </c>
      <c r="B2157" s="4">
        <v>3570399</v>
      </c>
      <c r="C2157" s="4">
        <v>4108656</v>
      </c>
      <c r="D2157" s="7">
        <v>0.150755419772412</v>
      </c>
    </row>
    <row r="2158" spans="1:4">
      <c r="A2158" t="s">
        <v>3908</v>
      </c>
      <c r="B2158" s="4">
        <v>1123447</v>
      </c>
      <c r="C2158" s="4">
        <v>1134332</v>
      </c>
      <c r="D2158" s="7">
        <v>9.6889305859555463E-3</v>
      </c>
    </row>
    <row r="2159" spans="1:4">
      <c r="A2159" t="s">
        <v>3909</v>
      </c>
      <c r="B2159" s="4">
        <v>5556265</v>
      </c>
      <c r="C2159" s="4">
        <v>5419556</v>
      </c>
      <c r="D2159" s="7">
        <v>-2.4604478008158358E-2</v>
      </c>
    </row>
    <row r="2160" spans="1:4">
      <c r="A2160" t="s">
        <v>3910</v>
      </c>
      <c r="B2160" s="4">
        <v>103753050</v>
      </c>
      <c r="C2160" s="4">
        <v>101767386</v>
      </c>
      <c r="D2160" s="7">
        <v>-1.9138367498594017E-2</v>
      </c>
    </row>
    <row r="2161" spans="1:4">
      <c r="A2161" t="s">
        <v>3911</v>
      </c>
      <c r="B2161" s="4">
        <v>12824270</v>
      </c>
      <c r="C2161" s="4">
        <v>4749552</v>
      </c>
      <c r="D2161" s="7">
        <v>-0.62964348068155152</v>
      </c>
    </row>
    <row r="2162" spans="1:4">
      <c r="A2162" t="s">
        <v>3912</v>
      </c>
      <c r="B2162" s="4">
        <v>5753832</v>
      </c>
      <c r="C2162" s="4">
        <v>5790320</v>
      </c>
      <c r="D2162" s="7">
        <v>6.341512925646769E-3</v>
      </c>
    </row>
    <row r="2163" spans="1:4">
      <c r="A2163" t="s">
        <v>3913</v>
      </c>
      <c r="B2163" s="4">
        <v>2657119</v>
      </c>
      <c r="C2163" s="4">
        <v>2843762</v>
      </c>
      <c r="D2163" s="7">
        <v>7.0242619920297136E-2</v>
      </c>
    </row>
    <row r="2164" spans="1:4">
      <c r="A2164" t="s">
        <v>3914</v>
      </c>
      <c r="B2164" s="4">
        <v>1211438</v>
      </c>
      <c r="C2164" s="4">
        <v>1270962</v>
      </c>
      <c r="D2164" s="7">
        <v>4.9134994939897876E-2</v>
      </c>
    </row>
    <row r="2165" spans="1:4">
      <c r="A2165" t="s">
        <v>3915</v>
      </c>
      <c r="B2165" s="4">
        <v>32390716</v>
      </c>
      <c r="C2165" s="4">
        <v>36639630</v>
      </c>
      <c r="D2165" s="7">
        <v>0.13117690884017508</v>
      </c>
    </row>
    <row r="2166" spans="1:4">
      <c r="A2166" t="s">
        <v>3916</v>
      </c>
      <c r="B2166" s="4">
        <v>4548721</v>
      </c>
      <c r="C2166" s="4">
        <v>5658479</v>
      </c>
      <c r="D2166" s="7">
        <v>0.24397143724576645</v>
      </c>
    </row>
    <row r="2167" spans="1:4">
      <c r="A2167" t="s">
        <v>3917</v>
      </c>
      <c r="B2167" s="4">
        <v>123993</v>
      </c>
      <c r="C2167" s="4">
        <v>123404</v>
      </c>
      <c r="D2167" s="7">
        <v>-4.7502681602993721E-3</v>
      </c>
    </row>
    <row r="2168" spans="1:4">
      <c r="A2168" t="s">
        <v>3918</v>
      </c>
      <c r="B2168" s="4">
        <v>17057335</v>
      </c>
      <c r="C2168" s="4">
        <v>17860985</v>
      </c>
      <c r="D2168" s="7">
        <v>4.7114628398867701E-2</v>
      </c>
    </row>
    <row r="2169" spans="1:4">
      <c r="A2169" t="s">
        <v>3919</v>
      </c>
      <c r="B2169" s="4">
        <v>19900245</v>
      </c>
      <c r="C2169" s="4">
        <v>21346165</v>
      </c>
      <c r="D2169" s="7">
        <v>7.2658401944297665E-2</v>
      </c>
    </row>
    <row r="2170" spans="1:4">
      <c r="A2170" t="s">
        <v>3920</v>
      </c>
      <c r="B2170" s="4">
        <v>536991</v>
      </c>
      <c r="C2170" s="4">
        <v>510948</v>
      </c>
      <c r="D2170" s="7">
        <v>-4.8498019519880219E-2</v>
      </c>
    </row>
    <row r="2171" spans="1:4">
      <c r="A2171" t="s">
        <v>3921</v>
      </c>
      <c r="B2171" s="4">
        <v>5075074</v>
      </c>
      <c r="C2171" s="4">
        <v>3839395</v>
      </c>
      <c r="D2171" s="7">
        <v>-0.24347999654783359</v>
      </c>
    </row>
    <row r="2172" spans="1:4">
      <c r="A2172" t="s">
        <v>3922</v>
      </c>
      <c r="B2172" s="4">
        <v>2059478</v>
      </c>
      <c r="C2172" s="4">
        <v>3622450</v>
      </c>
      <c r="D2172" s="7">
        <v>0.75891657983236527</v>
      </c>
    </row>
    <row r="2173" spans="1:4">
      <c r="A2173" t="s">
        <v>3923</v>
      </c>
      <c r="B2173" s="4">
        <v>2436477</v>
      </c>
      <c r="C2173" s="4">
        <v>1731692</v>
      </c>
      <c r="D2173" s="7">
        <v>-0.28926396596397175</v>
      </c>
    </row>
    <row r="2174" spans="1:4">
      <c r="A2174" t="s">
        <v>3924</v>
      </c>
      <c r="B2174" s="4">
        <v>594335</v>
      </c>
      <c r="C2174" s="4">
        <v>597036</v>
      </c>
      <c r="D2174" s="7">
        <v>4.544575029234354E-3</v>
      </c>
    </row>
    <row r="2175" spans="1:4">
      <c r="A2175" t="s">
        <v>3925</v>
      </c>
      <c r="B2175" s="4">
        <v>2419450</v>
      </c>
      <c r="C2175" s="4">
        <v>2309700</v>
      </c>
      <c r="D2175" s="7">
        <v>-4.5361549112401582E-2</v>
      </c>
    </row>
    <row r="2176" spans="1:4">
      <c r="A2176" t="s">
        <v>3926</v>
      </c>
      <c r="B2176" s="4">
        <v>121703</v>
      </c>
      <c r="C2176" s="4">
        <v>149427</v>
      </c>
      <c r="D2176" s="7">
        <v>0.22780046506659654</v>
      </c>
    </row>
    <row r="2177" spans="1:4">
      <c r="A2177" t="s">
        <v>3927</v>
      </c>
      <c r="B2177" s="4">
        <v>540834</v>
      </c>
      <c r="C2177" s="4">
        <v>503182</v>
      </c>
      <c r="D2177" s="7">
        <v>-6.9618404168376988E-2</v>
      </c>
    </row>
    <row r="2178" spans="1:4">
      <c r="A2178" t="s">
        <v>3928</v>
      </c>
      <c r="B2178" s="4">
        <v>803192</v>
      </c>
      <c r="C2178" s="4">
        <v>812832</v>
      </c>
      <c r="D2178" s="7">
        <v>1.2002111574816482E-2</v>
      </c>
    </row>
    <row r="2179" spans="1:4">
      <c r="A2179" t="s">
        <v>3929</v>
      </c>
      <c r="B2179" s="4">
        <v>1753805</v>
      </c>
      <c r="C2179" s="4">
        <v>1596852</v>
      </c>
      <c r="D2179" s="7">
        <v>-8.9492845555805806E-2</v>
      </c>
    </row>
    <row r="2180" spans="1:4">
      <c r="A2180" t="s">
        <v>3930</v>
      </c>
      <c r="B2180" s="4">
        <v>1499476</v>
      </c>
      <c r="C2180" s="4">
        <v>1651261</v>
      </c>
      <c r="D2180" s="7">
        <v>0.10122536139291326</v>
      </c>
    </row>
    <row r="2181" spans="1:4">
      <c r="A2181" t="s">
        <v>3931</v>
      </c>
      <c r="B2181" s="4">
        <v>532406</v>
      </c>
      <c r="C2181" s="4">
        <v>439737</v>
      </c>
      <c r="D2181" s="7">
        <v>-0.17405701663767875</v>
      </c>
    </row>
    <row r="2182" spans="1:4">
      <c r="A2182" t="s">
        <v>3932</v>
      </c>
      <c r="B2182" s="4">
        <v>102852</v>
      </c>
      <c r="C2182" s="4">
        <v>119933</v>
      </c>
      <c r="D2182" s="7">
        <v>0.16607358145685061</v>
      </c>
    </row>
    <row r="2183" spans="1:4">
      <c r="A2183" t="s">
        <v>3933</v>
      </c>
      <c r="B2183" s="4">
        <v>118472</v>
      </c>
      <c r="C2183" s="4">
        <v>109547</v>
      </c>
      <c r="D2183" s="7">
        <v>-7.5334256195556754E-2</v>
      </c>
    </row>
    <row r="2184" spans="1:4">
      <c r="A2184" t="s">
        <v>3934</v>
      </c>
      <c r="B2184" s="4">
        <v>15122711</v>
      </c>
      <c r="C2184" s="4">
        <v>16998778</v>
      </c>
      <c r="D2184" s="7">
        <v>0.12405626213448105</v>
      </c>
    </row>
    <row r="2185" spans="1:4">
      <c r="A2185" t="s">
        <v>3935</v>
      </c>
      <c r="B2185" s="4">
        <v>49385</v>
      </c>
      <c r="C2185" s="4">
        <v>60740</v>
      </c>
      <c r="D2185" s="7">
        <v>0.22992811582464312</v>
      </c>
    </row>
    <row r="2186" spans="1:4">
      <c r="A2186" t="s">
        <v>3936</v>
      </c>
      <c r="B2186" s="4">
        <v>4749255</v>
      </c>
      <c r="C2186" s="4">
        <v>5964039</v>
      </c>
      <c r="D2186" s="7">
        <v>0.25578411771951604</v>
      </c>
    </row>
    <row r="2187" spans="1:4">
      <c r="A2187" t="s">
        <v>3937</v>
      </c>
      <c r="B2187" s="4">
        <v>13153099</v>
      </c>
      <c r="C2187" s="4">
        <v>10886838</v>
      </c>
      <c r="D2187" s="7">
        <v>-0.17229863471718718</v>
      </c>
    </row>
    <row r="2188" spans="1:4">
      <c r="A2188" t="s">
        <v>3938</v>
      </c>
      <c r="B2188" s="4">
        <v>11876172</v>
      </c>
      <c r="C2188" s="4">
        <v>12673042</v>
      </c>
      <c r="D2188" s="7">
        <v>6.7098219864111089E-2</v>
      </c>
    </row>
    <row r="2189" spans="1:4">
      <c r="A2189" t="s">
        <v>3939</v>
      </c>
      <c r="B2189" s="4">
        <v>7343533</v>
      </c>
      <c r="C2189" s="4">
        <v>7584714</v>
      </c>
      <c r="D2189" s="7">
        <v>3.2842638550136562E-2</v>
      </c>
    </row>
    <row r="2190" spans="1:4">
      <c r="A2190" t="s">
        <v>3940</v>
      </c>
      <c r="B2190" s="4">
        <v>10397505</v>
      </c>
      <c r="C2190" s="4">
        <v>12320442</v>
      </c>
      <c r="D2190" s="7">
        <v>0.18494215679626988</v>
      </c>
    </row>
    <row r="2191" spans="1:4">
      <c r="A2191" t="s">
        <v>3941</v>
      </c>
      <c r="B2191" s="4">
        <v>19761</v>
      </c>
      <c r="C2191" s="4">
        <v>16849</v>
      </c>
      <c r="D2191" s="7">
        <v>-0.14736096351399219</v>
      </c>
    </row>
    <row r="2192" spans="1:4">
      <c r="A2192" t="s">
        <v>3942</v>
      </c>
      <c r="B2192" s="4">
        <v>322583</v>
      </c>
      <c r="C2192" s="4">
        <v>326534</v>
      </c>
      <c r="D2192" s="7">
        <v>1.2248010589522696E-2</v>
      </c>
    </row>
    <row r="2193" spans="1:4">
      <c r="A2193" t="s">
        <v>3943</v>
      </c>
      <c r="B2193" s="4">
        <v>2794932</v>
      </c>
      <c r="C2193" s="4">
        <v>2989965</v>
      </c>
      <c r="D2193" s="7">
        <v>6.9780946370072691E-2</v>
      </c>
    </row>
    <row r="2194" spans="1:4">
      <c r="A2194" t="s">
        <v>3944</v>
      </c>
      <c r="B2194" s="4">
        <v>154142</v>
      </c>
      <c r="C2194" s="4">
        <v>235998</v>
      </c>
      <c r="D2194" s="7">
        <v>0.53104280468658771</v>
      </c>
    </row>
    <row r="2195" spans="1:4">
      <c r="A2195" t="s">
        <v>3945</v>
      </c>
      <c r="B2195" s="4">
        <v>16985841</v>
      </c>
      <c r="C2195" s="4">
        <v>20410814</v>
      </c>
      <c r="D2195" s="7">
        <v>0.20163693984890121</v>
      </c>
    </row>
    <row r="2196" spans="1:4">
      <c r="A2196" t="s">
        <v>3946</v>
      </c>
      <c r="B2196" s="4">
        <v>1656668</v>
      </c>
      <c r="C2196" s="4">
        <v>2479416</v>
      </c>
      <c r="D2196" s="7">
        <v>0.49662817172782958</v>
      </c>
    </row>
    <row r="2197" spans="1:4">
      <c r="A2197" t="s">
        <v>3947</v>
      </c>
      <c r="B2197" s="4">
        <v>10404285</v>
      </c>
      <c r="C2197" s="4">
        <v>12302010</v>
      </c>
      <c r="D2197" s="7">
        <v>0.18239840604135699</v>
      </c>
    </row>
    <row r="2198" spans="1:4">
      <c r="A2198" t="s">
        <v>3948</v>
      </c>
      <c r="B2198" s="4">
        <v>740045184</v>
      </c>
      <c r="C2198" s="4">
        <v>822500948</v>
      </c>
      <c r="D2198" s="7">
        <v>0.11141990486894379</v>
      </c>
    </row>
    <row r="2199" spans="1:4">
      <c r="A2199" t="s">
        <v>3949</v>
      </c>
      <c r="B2199" s="4">
        <v>58405</v>
      </c>
      <c r="C2199" s="4">
        <v>45258</v>
      </c>
      <c r="D2199" s="7">
        <v>-0.22510059070285079</v>
      </c>
    </row>
    <row r="2200" spans="1:4">
      <c r="A2200" t="s">
        <v>3950</v>
      </c>
      <c r="B2200" s="4">
        <v>4096289</v>
      </c>
      <c r="C2200" s="4">
        <v>1757698</v>
      </c>
      <c r="D2200" s="7">
        <v>-0.57090478723547089</v>
      </c>
    </row>
    <row r="2201" spans="1:4">
      <c r="A2201" t="s">
        <v>3951</v>
      </c>
      <c r="B2201" s="4">
        <v>415560</v>
      </c>
      <c r="C2201" s="4">
        <v>390249</v>
      </c>
      <c r="D2201" s="7">
        <v>-6.0908172105111173E-2</v>
      </c>
    </row>
    <row r="2202" spans="1:4">
      <c r="A2202" t="s">
        <v>3952</v>
      </c>
      <c r="B2202" s="4">
        <v>26412417</v>
      </c>
      <c r="C2202" s="4">
        <v>34842789</v>
      </c>
      <c r="D2202" s="7">
        <v>0.31918214830547315</v>
      </c>
    </row>
    <row r="2203" spans="1:4">
      <c r="A2203" t="s">
        <v>3953</v>
      </c>
      <c r="B2203" s="4">
        <v>274331</v>
      </c>
      <c r="C2203" s="4">
        <v>276965</v>
      </c>
      <c r="D2203" s="7">
        <v>9.6015397457815555E-3</v>
      </c>
    </row>
    <row r="2204" spans="1:4">
      <c r="A2204" t="s">
        <v>3954</v>
      </c>
      <c r="B2204" s="4">
        <v>8259718</v>
      </c>
      <c r="C2204" s="4">
        <v>5928458</v>
      </c>
      <c r="D2204" s="7">
        <v>-0.28224450277842417</v>
      </c>
    </row>
    <row r="2205" spans="1:4">
      <c r="A2205" t="s">
        <v>3955</v>
      </c>
      <c r="B2205" s="4">
        <v>14037888</v>
      </c>
      <c r="C2205" s="4">
        <v>16433829</v>
      </c>
      <c r="D2205" s="7">
        <v>0.17067674282627129</v>
      </c>
    </row>
    <row r="2206" spans="1:4">
      <c r="A2206" t="s">
        <v>3956</v>
      </c>
      <c r="B2206" s="4">
        <v>24847794</v>
      </c>
      <c r="C2206" s="4">
        <v>24495028</v>
      </c>
      <c r="D2206" s="7">
        <v>-1.4197075201122481E-2</v>
      </c>
    </row>
    <row r="2207" spans="1:4">
      <c r="A2207" t="s">
        <v>3957</v>
      </c>
      <c r="B2207" s="4">
        <v>2787924656</v>
      </c>
      <c r="C2207" s="4">
        <v>6227130645</v>
      </c>
      <c r="D2207" s="7">
        <v>1.2336079390088079</v>
      </c>
    </row>
    <row r="2208" spans="1:4">
      <c r="A2208" t="s">
        <v>3958</v>
      </c>
      <c r="B2208" s="4">
        <v>10603054</v>
      </c>
      <c r="C2208" s="4">
        <v>9352202</v>
      </c>
      <c r="D2208" s="7">
        <v>-0.11797091668117507</v>
      </c>
    </row>
    <row r="2209" spans="1:4">
      <c r="A2209" t="s">
        <v>3959</v>
      </c>
      <c r="B2209" s="4">
        <v>9220951</v>
      </c>
      <c r="C2209" s="4">
        <v>9720304</v>
      </c>
      <c r="D2209" s="7">
        <v>5.4154175637632168E-2</v>
      </c>
    </row>
    <row r="2210" spans="1:4">
      <c r="A2210" t="s">
        <v>3960</v>
      </c>
      <c r="B2210" s="4">
        <v>231518159</v>
      </c>
      <c r="C2210" s="4">
        <v>246728928</v>
      </c>
      <c r="D2210" s="7">
        <v>6.570011210222175E-2</v>
      </c>
    </row>
    <row r="2211" spans="1:4">
      <c r="A2211" t="s">
        <v>3961</v>
      </c>
      <c r="B2211" s="4">
        <v>218051</v>
      </c>
      <c r="C2211" s="4">
        <v>623286</v>
      </c>
      <c r="D2211" s="7">
        <v>1.8584413738070451</v>
      </c>
    </row>
    <row r="2212" spans="1:4">
      <c r="A2212" t="s">
        <v>3962</v>
      </c>
      <c r="B2212" s="4">
        <v>145621</v>
      </c>
      <c r="C2212" s="4">
        <v>41872</v>
      </c>
      <c r="D2212" s="7">
        <v>-0.71245905466931281</v>
      </c>
    </row>
    <row r="2213" spans="1:4">
      <c r="A2213" t="s">
        <v>3963</v>
      </c>
      <c r="B2213" s="4">
        <v>596782</v>
      </c>
      <c r="C2213" s="4">
        <v>573518</v>
      </c>
      <c r="D2213" s="7">
        <v>-3.8982408986866224E-2</v>
      </c>
    </row>
    <row r="2214" spans="1:4">
      <c r="A2214" t="s">
        <v>3964</v>
      </c>
      <c r="B2214" s="4">
        <v>397504</v>
      </c>
      <c r="C2214" s="4">
        <v>399023</v>
      </c>
      <c r="D2214" s="7">
        <v>3.8213451940106264E-3</v>
      </c>
    </row>
    <row r="2215" spans="1:4">
      <c r="A2215" t="s">
        <v>3965</v>
      </c>
      <c r="B2215" s="4">
        <v>245648</v>
      </c>
      <c r="C2215" s="4">
        <v>269537</v>
      </c>
      <c r="D2215" s="7">
        <v>9.7248909008011461E-2</v>
      </c>
    </row>
    <row r="2216" spans="1:4">
      <c r="A2216" t="s">
        <v>3966</v>
      </c>
      <c r="B2216" s="4">
        <v>20246760</v>
      </c>
      <c r="C2216" s="4">
        <v>24460713</v>
      </c>
      <c r="D2216" s="7">
        <v>0.20812974520367702</v>
      </c>
    </row>
    <row r="2217" spans="1:4">
      <c r="A2217" t="s">
        <v>3967</v>
      </c>
      <c r="B2217" s="4">
        <v>319545000</v>
      </c>
      <c r="C2217" s="4">
        <v>271872000</v>
      </c>
      <c r="D2217" s="7">
        <v>-0.14919025489367696</v>
      </c>
    </row>
    <row r="2218" spans="1:4">
      <c r="A2218" t="s">
        <v>3968</v>
      </c>
      <c r="B2218" s="4">
        <v>9514000</v>
      </c>
      <c r="C2218" s="4">
        <v>9594000</v>
      </c>
      <c r="D2218" s="7">
        <v>8.40866092074837E-3</v>
      </c>
    </row>
    <row r="2219" spans="1:4">
      <c r="A2219" t="s">
        <v>3969</v>
      </c>
      <c r="B2219" s="4">
        <v>2262559</v>
      </c>
      <c r="C2219" s="4">
        <v>3532897</v>
      </c>
      <c r="D2219" s="7">
        <v>0.56146071770946082</v>
      </c>
    </row>
    <row r="2220" spans="1:4">
      <c r="A2220" t="s">
        <v>3970</v>
      </c>
      <c r="B2220" s="4">
        <v>899286</v>
      </c>
      <c r="C2220" s="4">
        <v>641659</v>
      </c>
      <c r="D2220" s="7">
        <v>-0.2864794959556804</v>
      </c>
    </row>
    <row r="2221" spans="1:4">
      <c r="A2221" t="s">
        <v>3971</v>
      </c>
      <c r="B2221" s="4">
        <v>1038176</v>
      </c>
      <c r="C2221" s="4">
        <v>1967704</v>
      </c>
      <c r="D2221" s="7">
        <v>0.89534722436272851</v>
      </c>
    </row>
    <row r="2222" spans="1:4">
      <c r="A2222" t="s">
        <v>3972</v>
      </c>
      <c r="B2222" s="4">
        <v>25813</v>
      </c>
      <c r="C2222" s="4">
        <v>24622</v>
      </c>
      <c r="D2222" s="7">
        <v>-4.6139542091194356E-2</v>
      </c>
    </row>
    <row r="2223" spans="1:4">
      <c r="A2223" t="s">
        <v>3973</v>
      </c>
      <c r="B2223" s="4">
        <v>935252</v>
      </c>
      <c r="C2223" s="4">
        <v>189116</v>
      </c>
      <c r="D2223" s="7">
        <v>-0.79779139739877591</v>
      </c>
    </row>
    <row r="2224" spans="1:4">
      <c r="A2224" t="s">
        <v>3974</v>
      </c>
      <c r="B2224" s="4">
        <v>8731580</v>
      </c>
      <c r="C2224" s="4">
        <v>13260682</v>
      </c>
      <c r="D2224" s="7">
        <v>0.51870360232626855</v>
      </c>
    </row>
    <row r="2225" spans="1:4">
      <c r="A2225" t="s">
        <v>3975</v>
      </c>
      <c r="B2225" s="4">
        <v>1000692</v>
      </c>
      <c r="C2225" s="4">
        <v>39638512</v>
      </c>
      <c r="D2225" s="7">
        <v>38.611101118026326</v>
      </c>
    </row>
    <row r="2226" spans="1:4">
      <c r="A2226" t="s">
        <v>3976</v>
      </c>
      <c r="B2226" s="4">
        <v>5376087</v>
      </c>
      <c r="C2226" s="4">
        <v>3366671</v>
      </c>
      <c r="D2226" s="7">
        <v>-0.37376924889794383</v>
      </c>
    </row>
    <row r="2227" spans="1:4">
      <c r="A2227" t="s">
        <v>3977</v>
      </c>
      <c r="B2227" s="4">
        <v>25070252</v>
      </c>
      <c r="C2227" s="4">
        <v>24782706</v>
      </c>
      <c r="D2227" s="7">
        <v>-1.1469609479793023E-2</v>
      </c>
    </row>
    <row r="2228" spans="1:4">
      <c r="A2228" t="s">
        <v>3978</v>
      </c>
      <c r="B2228" s="4">
        <v>100923</v>
      </c>
      <c r="C2228" s="4">
        <v>99948</v>
      </c>
      <c r="D2228" s="7">
        <v>-9.6608305341696152E-3</v>
      </c>
    </row>
    <row r="2229" spans="1:4">
      <c r="A2229" t="s">
        <v>3979</v>
      </c>
      <c r="B2229" s="4">
        <v>8819808</v>
      </c>
      <c r="C2229" s="4">
        <v>10113862</v>
      </c>
      <c r="D2229" s="7">
        <v>0.1467213345233819</v>
      </c>
    </row>
    <row r="2230" spans="1:4">
      <c r="A2230" t="s">
        <v>3980</v>
      </c>
      <c r="B2230" s="4">
        <v>365094</v>
      </c>
      <c r="C2230" s="4">
        <v>362819</v>
      </c>
      <c r="D2230" s="7">
        <v>-6.2312719464028441E-3</v>
      </c>
    </row>
    <row r="2231" spans="1:4">
      <c r="A2231" t="s">
        <v>3981</v>
      </c>
      <c r="B2231" s="4">
        <v>2292355</v>
      </c>
      <c r="C2231" s="4">
        <v>1893673</v>
      </c>
      <c r="D2231" s="7">
        <v>-0.17391808860320501</v>
      </c>
    </row>
    <row r="2232" spans="1:4">
      <c r="A2232" t="s">
        <v>3982</v>
      </c>
      <c r="B2232" s="4">
        <v>312723</v>
      </c>
      <c r="C2232" s="4">
        <v>385791</v>
      </c>
      <c r="D2232" s="7">
        <v>0.23365086674149327</v>
      </c>
    </row>
    <row r="2233" spans="1:4">
      <c r="A2233" t="s">
        <v>3983</v>
      </c>
      <c r="B2233" s="4">
        <v>73238321</v>
      </c>
      <c r="C2233" s="4">
        <v>65530392</v>
      </c>
      <c r="D2233" s="7">
        <v>-0.10524447986730881</v>
      </c>
    </row>
    <row r="2234" spans="1:4">
      <c r="A2234" t="s">
        <v>3984</v>
      </c>
      <c r="B2234" s="4">
        <v>2796313</v>
      </c>
      <c r="C2234" s="4">
        <v>4632459</v>
      </c>
      <c r="D2234" s="7">
        <v>0.65663107098525808</v>
      </c>
    </row>
    <row r="2235" spans="1:4">
      <c r="A2235" t="s">
        <v>3985</v>
      </c>
      <c r="B2235" s="4">
        <v>819921311</v>
      </c>
      <c r="C2235" s="4">
        <v>871455928</v>
      </c>
      <c r="D2235" s="7">
        <v>6.2853125426325207E-2</v>
      </c>
    </row>
    <row r="2236" spans="1:4">
      <c r="A2236" t="s">
        <v>3986</v>
      </c>
      <c r="B2236" s="4">
        <v>806740</v>
      </c>
      <c r="C2236" s="4">
        <v>57342</v>
      </c>
      <c r="D2236" s="7">
        <v>-0.92892133772962793</v>
      </c>
    </row>
    <row r="2237" spans="1:4">
      <c r="A2237" t="s">
        <v>3987</v>
      </c>
      <c r="B2237" s="4">
        <v>31043</v>
      </c>
      <c r="C2237" s="4">
        <v>60430</v>
      </c>
      <c r="D2237" s="7">
        <v>0.94665464033759628</v>
      </c>
    </row>
    <row r="2238" spans="1:4">
      <c r="A2238" t="s">
        <v>3988</v>
      </c>
      <c r="B2238" s="4">
        <v>501188322</v>
      </c>
      <c r="C2238" s="4">
        <v>623851406</v>
      </c>
      <c r="D2238" s="7">
        <v>0.24474449745858204</v>
      </c>
    </row>
    <row r="2239" spans="1:4">
      <c r="A2239" t="s">
        <v>3989</v>
      </c>
      <c r="B2239" s="4">
        <v>243936647</v>
      </c>
      <c r="C2239" s="4">
        <v>263194457</v>
      </c>
      <c r="D2239" s="7">
        <v>7.8945948617552331E-2</v>
      </c>
    </row>
    <row r="2240" spans="1:4">
      <c r="A2240" t="s">
        <v>3990</v>
      </c>
      <c r="B2240" s="4">
        <v>14449996</v>
      </c>
      <c r="C2240" s="4">
        <v>15602425</v>
      </c>
      <c r="D2240" s="7">
        <v>7.975289404924403E-2</v>
      </c>
    </row>
    <row r="2241" spans="1:4">
      <c r="A2241" t="s">
        <v>3991</v>
      </c>
      <c r="B2241" s="4">
        <v>671547</v>
      </c>
      <c r="C2241" s="4">
        <v>816528</v>
      </c>
      <c r="D2241" s="7">
        <v>0.21589106942626501</v>
      </c>
    </row>
    <row r="2242" spans="1:4">
      <c r="A2242" t="s">
        <v>3992</v>
      </c>
      <c r="B2242" s="4">
        <v>1930752</v>
      </c>
      <c r="C2242" s="4">
        <v>2274327</v>
      </c>
      <c r="D2242" s="7">
        <v>0.17794879922434367</v>
      </c>
    </row>
    <row r="2243" spans="1:4">
      <c r="A2243" t="s">
        <v>3993</v>
      </c>
      <c r="B2243" s="4">
        <v>7022068</v>
      </c>
      <c r="C2243" s="4">
        <v>5984403</v>
      </c>
      <c r="D2243" s="7">
        <v>-0.14777199537230343</v>
      </c>
    </row>
    <row r="2244" spans="1:4">
      <c r="A2244" t="s">
        <v>3994</v>
      </c>
      <c r="B2244" s="4">
        <v>33512386</v>
      </c>
      <c r="C2244" s="4">
        <v>36549016</v>
      </c>
      <c r="D2244" s="7">
        <v>9.0612169482650384E-2</v>
      </c>
    </row>
    <row r="2245" spans="1:4">
      <c r="A2245" t="s">
        <v>3995</v>
      </c>
      <c r="B2245" s="4">
        <v>12232653</v>
      </c>
      <c r="C2245" s="4">
        <v>33932172</v>
      </c>
      <c r="D2245" s="7">
        <v>1.7739012951646711</v>
      </c>
    </row>
    <row r="2246" spans="1:4">
      <c r="A2246" t="s">
        <v>3996</v>
      </c>
      <c r="B2246" s="4">
        <v>15028693</v>
      </c>
      <c r="C2246" s="4">
        <v>10730994</v>
      </c>
      <c r="D2246" s="7">
        <v>-0.28596625135665488</v>
      </c>
    </row>
    <row r="2247" spans="1:4">
      <c r="A2247" t="s">
        <v>3997</v>
      </c>
      <c r="B2247" s="4">
        <v>1212327</v>
      </c>
      <c r="C2247" s="4">
        <v>1573704</v>
      </c>
      <c r="D2247" s="7">
        <v>0.29808541754823575</v>
      </c>
    </row>
    <row r="2248" spans="1:4">
      <c r="A2248" t="s">
        <v>3998</v>
      </c>
      <c r="B2248" s="4">
        <v>2521894</v>
      </c>
      <c r="C2248" s="4">
        <v>3124863</v>
      </c>
      <c r="D2248" s="7">
        <v>0.23909371289990777</v>
      </c>
    </row>
    <row r="2249" spans="1:4">
      <c r="A2249" t="s">
        <v>3999</v>
      </c>
      <c r="B2249" s="4">
        <v>418057</v>
      </c>
      <c r="C2249" s="4">
        <v>4817</v>
      </c>
      <c r="D2249" s="7">
        <v>-0.98847764778487146</v>
      </c>
    </row>
    <row r="2250" spans="1:4">
      <c r="A2250" t="s">
        <v>4000</v>
      </c>
      <c r="B2250" s="4">
        <v>5858288</v>
      </c>
      <c r="C2250" s="4">
        <v>6690800</v>
      </c>
      <c r="D2250" s="7">
        <v>0.1421084111945333</v>
      </c>
    </row>
    <row r="2251" spans="1:4">
      <c r="A2251" t="s">
        <v>4001</v>
      </c>
      <c r="B2251" s="4">
        <v>3872493</v>
      </c>
      <c r="C2251" s="4">
        <v>3565802</v>
      </c>
      <c r="D2251" s="7">
        <v>-7.9197302616170001E-2</v>
      </c>
    </row>
    <row r="2252" spans="1:4">
      <c r="A2252" t="s">
        <v>4002</v>
      </c>
      <c r="B2252" s="4">
        <v>3614535</v>
      </c>
      <c r="C2252" s="4">
        <v>3196810</v>
      </c>
      <c r="D2252" s="7">
        <v>-0.11556811595405772</v>
      </c>
    </row>
    <row r="2253" spans="1:4">
      <c r="A2253" t="s">
        <v>4003</v>
      </c>
      <c r="B2253" s="4">
        <v>8036663</v>
      </c>
      <c r="C2253" s="4">
        <v>7821680</v>
      </c>
      <c r="D2253" s="7">
        <v>-2.675028180228535E-2</v>
      </c>
    </row>
    <row r="2254" spans="1:4">
      <c r="A2254" t="s">
        <v>4004</v>
      </c>
      <c r="B2254" s="4">
        <v>260010</v>
      </c>
      <c r="C2254" s="4">
        <v>240848</v>
      </c>
      <c r="D2254" s="7">
        <v>-7.3697165493634864E-2</v>
      </c>
    </row>
    <row r="2255" spans="1:4">
      <c r="A2255" t="s">
        <v>4005</v>
      </c>
      <c r="B2255" s="4">
        <v>8645987</v>
      </c>
      <c r="C2255" s="4">
        <v>8791786</v>
      </c>
      <c r="D2255" s="7">
        <v>1.6863199077213509E-2</v>
      </c>
    </row>
    <row r="2256" spans="1:4">
      <c r="A2256" t="s">
        <v>4006</v>
      </c>
      <c r="B2256" s="4">
        <v>1125214</v>
      </c>
      <c r="C2256" s="4">
        <v>1157515</v>
      </c>
      <c r="D2256" s="7">
        <v>2.8706539378287151E-2</v>
      </c>
    </row>
    <row r="2257" spans="1:4">
      <c r="A2257" t="s">
        <v>4007</v>
      </c>
      <c r="B2257" s="4">
        <v>1870991</v>
      </c>
      <c r="C2257" s="4">
        <v>1914764</v>
      </c>
      <c r="D2257" s="7">
        <v>2.339562296130767E-2</v>
      </c>
    </row>
    <row r="2258" spans="1:4">
      <c r="A2258" t="s">
        <v>4008</v>
      </c>
      <c r="B2258" s="4">
        <v>9224157</v>
      </c>
      <c r="C2258" s="4">
        <v>9938368</v>
      </c>
      <c r="D2258" s="7">
        <v>7.7428322176216216E-2</v>
      </c>
    </row>
    <row r="2259" spans="1:4">
      <c r="A2259" t="s">
        <v>4009</v>
      </c>
      <c r="B2259" s="4">
        <v>98898</v>
      </c>
      <c r="C2259" s="4">
        <v>159010</v>
      </c>
      <c r="D2259" s="7">
        <v>0.60781815608000167</v>
      </c>
    </row>
    <row r="2260" spans="1:4">
      <c r="A2260" t="s">
        <v>4010</v>
      </c>
      <c r="B2260" s="4">
        <v>196882</v>
      </c>
      <c r="C2260" s="4">
        <v>123346</v>
      </c>
      <c r="D2260" s="7">
        <v>-0.37350291037271055</v>
      </c>
    </row>
    <row r="2261" spans="1:4">
      <c r="A2261" t="s">
        <v>4011</v>
      </c>
      <c r="B2261" s="4">
        <v>79000</v>
      </c>
      <c r="C2261" s="4">
        <v>83123</v>
      </c>
      <c r="D2261" s="7">
        <v>5.2189873417721522E-2</v>
      </c>
    </row>
    <row r="2262" spans="1:4">
      <c r="A2262" t="s">
        <v>4012</v>
      </c>
      <c r="B2262" s="4">
        <v>549533</v>
      </c>
      <c r="C2262" s="4">
        <v>550205</v>
      </c>
      <c r="D2262" s="7">
        <v>1.2228564981538871E-3</v>
      </c>
    </row>
    <row r="2263" spans="1:4">
      <c r="A2263" t="s">
        <v>4013</v>
      </c>
      <c r="B2263" s="4">
        <v>1817123</v>
      </c>
      <c r="C2263" s="4">
        <v>1786888</v>
      </c>
      <c r="D2263" s="7">
        <v>-1.6638939686526449E-2</v>
      </c>
    </row>
    <row r="2264" spans="1:4">
      <c r="A2264" t="s">
        <v>4014</v>
      </c>
      <c r="B2264" s="4">
        <v>7184287</v>
      </c>
      <c r="C2264" s="4">
        <v>7232898</v>
      </c>
      <c r="D2264" s="7">
        <v>6.7662942752704618E-3</v>
      </c>
    </row>
    <row r="2265" spans="1:4">
      <c r="A2265" t="s">
        <v>4015</v>
      </c>
      <c r="B2265" s="4">
        <v>5832830</v>
      </c>
      <c r="C2265" s="4">
        <v>6101219</v>
      </c>
      <c r="D2265" s="7">
        <v>4.6013513165993183E-2</v>
      </c>
    </row>
    <row r="2266" spans="1:4">
      <c r="A2266" t="s">
        <v>4016</v>
      </c>
      <c r="B2266" s="4">
        <v>21402335</v>
      </c>
      <c r="C2266" s="4">
        <v>21385765</v>
      </c>
      <c r="D2266" s="7">
        <v>-7.7421458920253329E-4</v>
      </c>
    </row>
    <row r="2267" spans="1:4">
      <c r="A2267" t="s">
        <v>4017</v>
      </c>
      <c r="B2267" s="4">
        <v>5218165</v>
      </c>
      <c r="C2267" s="4">
        <v>5535760</v>
      </c>
      <c r="D2267" s="7">
        <v>6.0863349472467812E-2</v>
      </c>
    </row>
    <row r="2268" spans="1:4">
      <c r="A2268" t="s">
        <v>4018</v>
      </c>
      <c r="B2268" s="4">
        <v>387022</v>
      </c>
      <c r="C2268" s="4">
        <v>105897</v>
      </c>
      <c r="D2268" s="7">
        <v>-0.72637989571652262</v>
      </c>
    </row>
    <row r="2269" spans="1:4">
      <c r="A2269" t="s">
        <v>4019</v>
      </c>
      <c r="B2269" s="4">
        <v>17293460</v>
      </c>
      <c r="C2269" s="4">
        <v>15557868</v>
      </c>
      <c r="D2269" s="7">
        <v>-0.10036117699986007</v>
      </c>
    </row>
    <row r="2270" spans="1:4">
      <c r="A2270" t="s">
        <v>4020</v>
      </c>
      <c r="B2270" s="4">
        <v>15068323</v>
      </c>
      <c r="C2270" s="4">
        <v>16138947</v>
      </c>
      <c r="D2270" s="7">
        <v>7.1051304116589484E-2</v>
      </c>
    </row>
    <row r="2271" spans="1:4">
      <c r="A2271" t="s">
        <v>4021</v>
      </c>
      <c r="B2271" s="4">
        <v>1560960</v>
      </c>
      <c r="C2271" s="4">
        <v>1848572</v>
      </c>
      <c r="D2271" s="7">
        <v>0.18425328003280034</v>
      </c>
    </row>
    <row r="2272" spans="1:4">
      <c r="A2272" t="s">
        <v>4022</v>
      </c>
      <c r="B2272" s="4">
        <v>24042</v>
      </c>
      <c r="C2272" s="4">
        <v>30016</v>
      </c>
      <c r="D2272" s="7">
        <v>0.2484818234755844</v>
      </c>
    </row>
    <row r="2273" spans="1:4">
      <c r="A2273" t="s">
        <v>4023</v>
      </c>
      <c r="B2273" s="4">
        <v>20237065</v>
      </c>
      <c r="C2273" s="4">
        <v>19961429</v>
      </c>
      <c r="D2273" s="7">
        <v>-1.3620354532636032E-2</v>
      </c>
    </row>
    <row r="2274" spans="1:4">
      <c r="A2274" t="s">
        <v>4024</v>
      </c>
      <c r="B2274" s="4">
        <v>1385110</v>
      </c>
      <c r="C2274" s="4">
        <v>5066009</v>
      </c>
      <c r="D2274" s="7">
        <v>2.6574777454498197</v>
      </c>
    </row>
    <row r="2275" spans="1:4">
      <c r="A2275" t="s">
        <v>4025</v>
      </c>
      <c r="B2275" s="4">
        <v>31726</v>
      </c>
      <c r="C2275" s="4">
        <v>61009</v>
      </c>
      <c r="D2275" s="7">
        <v>0.92299691105087311</v>
      </c>
    </row>
    <row r="2276" spans="1:4">
      <c r="A2276" t="s">
        <v>4026</v>
      </c>
      <c r="B2276" s="4">
        <v>1553630</v>
      </c>
      <c r="C2276" s="4">
        <v>1643870</v>
      </c>
      <c r="D2276" s="7">
        <v>5.8083327433172634E-2</v>
      </c>
    </row>
    <row r="2277" spans="1:4">
      <c r="A2277" t="s">
        <v>4027</v>
      </c>
      <c r="B2277" s="4">
        <v>1827900</v>
      </c>
      <c r="C2277" s="4">
        <v>1847274</v>
      </c>
      <c r="D2277" s="7">
        <v>1.0599048087969801E-2</v>
      </c>
    </row>
    <row r="2278" spans="1:4">
      <c r="A2278" t="s">
        <v>4028</v>
      </c>
      <c r="B2278" s="4">
        <v>22214300</v>
      </c>
      <c r="C2278" s="4">
        <v>27948317</v>
      </c>
      <c r="D2278" s="7">
        <v>0.25812278577312814</v>
      </c>
    </row>
    <row r="2279" spans="1:4">
      <c r="A2279" t="s">
        <v>4029</v>
      </c>
      <c r="B2279" s="4">
        <v>211654</v>
      </c>
      <c r="C2279" s="4">
        <v>207886</v>
      </c>
      <c r="D2279" s="7">
        <v>-1.7802640157993706E-2</v>
      </c>
    </row>
    <row r="2280" spans="1:4">
      <c r="A2280" t="s">
        <v>4030</v>
      </c>
      <c r="B2280" s="4">
        <v>1061253</v>
      </c>
      <c r="C2280" s="4">
        <v>489233</v>
      </c>
      <c r="D2280" s="7">
        <v>-0.53900436559425513</v>
      </c>
    </row>
    <row r="2281" spans="1:4">
      <c r="A2281" t="s">
        <v>4031</v>
      </c>
      <c r="B2281" s="4">
        <v>2469449</v>
      </c>
      <c r="C2281" s="4">
        <v>2671175</v>
      </c>
      <c r="D2281" s="7">
        <v>8.1688668200882053E-2</v>
      </c>
    </row>
    <row r="2282" spans="1:4">
      <c r="A2282" t="s">
        <v>4032</v>
      </c>
      <c r="B2282" s="4">
        <v>1403866</v>
      </c>
      <c r="C2282" s="4">
        <v>1363356</v>
      </c>
      <c r="D2282" s="7">
        <v>-2.8856030418857641E-2</v>
      </c>
    </row>
    <row r="2283" spans="1:4">
      <c r="A2283" t="s">
        <v>4033</v>
      </c>
      <c r="B2283" s="4">
        <v>2414501</v>
      </c>
      <c r="C2283" s="4">
        <v>3917165</v>
      </c>
      <c r="D2283" s="7">
        <v>0.622349711182559</v>
      </c>
    </row>
    <row r="2284" spans="1:4">
      <c r="A2284" t="s">
        <v>4034</v>
      </c>
      <c r="B2284" s="4">
        <v>1070012</v>
      </c>
      <c r="C2284" s="4">
        <v>1356415</v>
      </c>
      <c r="D2284" s="7">
        <v>0.26766335330818719</v>
      </c>
    </row>
    <row r="2285" spans="1:4">
      <c r="A2285" t="s">
        <v>4035</v>
      </c>
      <c r="B2285" s="4">
        <v>9743439</v>
      </c>
      <c r="C2285" s="4">
        <v>8612742</v>
      </c>
      <c r="D2285" s="7">
        <v>-0.11604701379051072</v>
      </c>
    </row>
    <row r="2286" spans="1:4">
      <c r="A2286" t="s">
        <v>4036</v>
      </c>
      <c r="B2286" s="4">
        <v>5788028</v>
      </c>
      <c r="C2286" s="4">
        <v>6502818</v>
      </c>
      <c r="D2286" s="7">
        <v>0.12349456498828271</v>
      </c>
    </row>
    <row r="2287" spans="1:4">
      <c r="A2287" t="s">
        <v>4037</v>
      </c>
      <c r="B2287" s="4">
        <v>1896981</v>
      </c>
      <c r="C2287" s="4">
        <v>1911514</v>
      </c>
      <c r="D2287" s="7">
        <v>7.6611204856558918E-3</v>
      </c>
    </row>
    <row r="2288" spans="1:4">
      <c r="A2288" t="s">
        <v>4038</v>
      </c>
      <c r="B2288" s="4">
        <v>17680760</v>
      </c>
      <c r="C2288" s="4">
        <v>17855431</v>
      </c>
      <c r="D2288" s="7">
        <v>9.8791567783285336E-3</v>
      </c>
    </row>
    <row r="2289" spans="1:4">
      <c r="A2289" t="s">
        <v>4039</v>
      </c>
      <c r="B2289" s="4">
        <v>78120449</v>
      </c>
      <c r="C2289" s="4">
        <v>82359270</v>
      </c>
      <c r="D2289" s="7">
        <v>5.4260069600982452E-2</v>
      </c>
    </row>
    <row r="2290" spans="1:4">
      <c r="A2290" t="s">
        <v>4040</v>
      </c>
      <c r="B2290" s="4">
        <v>155628</v>
      </c>
      <c r="C2290" s="4">
        <v>83595</v>
      </c>
      <c r="D2290" s="7">
        <v>-0.4628537281209037</v>
      </c>
    </row>
    <row r="2291" spans="1:4">
      <c r="A2291" t="s">
        <v>4041</v>
      </c>
      <c r="B2291" s="4">
        <v>23618097</v>
      </c>
      <c r="C2291" s="4">
        <v>23938711</v>
      </c>
      <c r="D2291" s="7">
        <v>1.35749294280568E-2</v>
      </c>
    </row>
    <row r="2292" spans="1:4">
      <c r="A2292" t="s">
        <v>4042</v>
      </c>
      <c r="B2292" s="4">
        <v>1975998</v>
      </c>
      <c r="C2292" s="4">
        <v>1414141</v>
      </c>
      <c r="D2292" s="7">
        <v>-0.28434087483894216</v>
      </c>
    </row>
    <row r="2293" spans="1:4">
      <c r="A2293" t="s">
        <v>4043</v>
      </c>
      <c r="B2293" s="4">
        <v>95882</v>
      </c>
      <c r="C2293" s="4">
        <v>95012</v>
      </c>
      <c r="D2293" s="7">
        <v>-9.0736530318516508E-3</v>
      </c>
    </row>
    <row r="2294" spans="1:4">
      <c r="A2294" t="s">
        <v>4044</v>
      </c>
      <c r="B2294" s="4">
        <v>38784571</v>
      </c>
      <c r="C2294" s="4">
        <v>40414912</v>
      </c>
      <c r="D2294" s="7">
        <v>4.203581367446349E-2</v>
      </c>
    </row>
    <row r="2295" spans="1:4">
      <c r="A2295" t="s">
        <v>4045</v>
      </c>
      <c r="B2295" s="4">
        <v>791755</v>
      </c>
      <c r="C2295" s="4">
        <v>801046</v>
      </c>
      <c r="D2295" s="7">
        <v>1.1734690655568958E-2</v>
      </c>
    </row>
    <row r="2296" spans="1:4">
      <c r="A2296" t="s">
        <v>4046</v>
      </c>
      <c r="B2296" s="4">
        <v>548544</v>
      </c>
      <c r="C2296" s="4">
        <v>562853</v>
      </c>
      <c r="D2296" s="7">
        <v>2.6085418854276048E-2</v>
      </c>
    </row>
    <row r="2297" spans="1:4">
      <c r="A2297" t="s">
        <v>4047</v>
      </c>
      <c r="B2297" s="4">
        <v>1897386</v>
      </c>
      <c r="C2297" s="4">
        <v>698462</v>
      </c>
      <c r="D2297" s="7">
        <v>-0.63188196813932429</v>
      </c>
    </row>
    <row r="2298" spans="1:4">
      <c r="A2298" t="s">
        <v>4048</v>
      </c>
      <c r="B2298" s="4">
        <v>734138</v>
      </c>
      <c r="C2298" s="4">
        <v>899128</v>
      </c>
      <c r="D2298" s="7">
        <v>0.22473976282388325</v>
      </c>
    </row>
    <row r="2299" spans="1:4">
      <c r="A2299" t="s">
        <v>4049</v>
      </c>
      <c r="B2299" s="4">
        <v>309739</v>
      </c>
      <c r="C2299" s="4">
        <v>298527</v>
      </c>
      <c r="D2299" s="7">
        <v>-3.6198218500092014E-2</v>
      </c>
    </row>
    <row r="2300" spans="1:4">
      <c r="A2300" t="s">
        <v>4050</v>
      </c>
      <c r="B2300" s="4">
        <v>497634</v>
      </c>
      <c r="C2300" s="4">
        <v>677857</v>
      </c>
      <c r="D2300" s="7">
        <v>0.36215973988915551</v>
      </c>
    </row>
    <row r="2301" spans="1:4">
      <c r="A2301" t="s">
        <v>4051</v>
      </c>
      <c r="B2301" s="4">
        <v>195248</v>
      </c>
      <c r="C2301" s="4">
        <v>195001</v>
      </c>
      <c r="D2301" s="7">
        <v>-1.2650577726788495E-3</v>
      </c>
    </row>
    <row r="2302" spans="1:4">
      <c r="A2302" t="s">
        <v>4052</v>
      </c>
      <c r="B2302" s="4">
        <v>150452</v>
      </c>
      <c r="C2302" s="4">
        <v>157291</v>
      </c>
      <c r="D2302" s="7">
        <v>4.5456358174035573E-2</v>
      </c>
    </row>
    <row r="2303" spans="1:4">
      <c r="A2303" t="s">
        <v>4053</v>
      </c>
      <c r="B2303" s="4">
        <v>79223</v>
      </c>
      <c r="C2303" s="4">
        <v>59422</v>
      </c>
      <c r="D2303" s="7">
        <v>-0.24994004266437778</v>
      </c>
    </row>
    <row r="2304" spans="1:4">
      <c r="A2304" t="s">
        <v>4054</v>
      </c>
      <c r="B2304" s="4">
        <v>7208704</v>
      </c>
      <c r="C2304" s="4">
        <v>7184244</v>
      </c>
      <c r="D2304" s="7">
        <v>-3.3931203167726128E-3</v>
      </c>
    </row>
    <row r="2305" spans="1:4">
      <c r="A2305" t="s">
        <v>4055</v>
      </c>
      <c r="B2305" s="4">
        <v>12454631</v>
      </c>
      <c r="C2305" s="4">
        <v>12267837</v>
      </c>
      <c r="D2305" s="7">
        <v>-1.4997955379007215E-2</v>
      </c>
    </row>
    <row r="2306" spans="1:4">
      <c r="A2306" t="s">
        <v>4056</v>
      </c>
      <c r="B2306" s="4">
        <v>249997</v>
      </c>
      <c r="C2306" s="4">
        <v>2235268</v>
      </c>
      <c r="D2306" s="7">
        <v>7.9411792941515298</v>
      </c>
    </row>
    <row r="2307" spans="1:4">
      <c r="A2307" t="s">
        <v>4057</v>
      </c>
      <c r="B2307" s="4">
        <v>14758775</v>
      </c>
      <c r="C2307" s="4">
        <v>761198</v>
      </c>
      <c r="D2307" s="7">
        <v>-0.94842403925800078</v>
      </c>
    </row>
    <row r="2308" spans="1:4">
      <c r="A2308" t="s">
        <v>4058</v>
      </c>
      <c r="B2308" s="4">
        <v>57485</v>
      </c>
      <c r="C2308" s="4">
        <v>60811</v>
      </c>
      <c r="D2308" s="7">
        <v>5.7858571801339478E-2</v>
      </c>
    </row>
    <row r="2309" spans="1:4">
      <c r="A2309" t="s">
        <v>4059</v>
      </c>
      <c r="B2309" s="4">
        <v>3370428</v>
      </c>
      <c r="C2309" s="4">
        <v>3516909</v>
      </c>
      <c r="D2309" s="7">
        <v>4.3460652474997238E-2</v>
      </c>
    </row>
    <row r="2310" spans="1:4">
      <c r="A2310" t="s">
        <v>4060</v>
      </c>
      <c r="B2310" s="4">
        <v>10061384</v>
      </c>
      <c r="C2310" s="4">
        <v>11242145</v>
      </c>
      <c r="D2310" s="7">
        <v>0.11735572362609359</v>
      </c>
    </row>
    <row r="2311" spans="1:4">
      <c r="A2311" t="s">
        <v>4061</v>
      </c>
      <c r="B2311" s="4">
        <v>952730</v>
      </c>
      <c r="C2311" s="4">
        <v>1022607</v>
      </c>
      <c r="D2311" s="7">
        <v>7.3343969435201994E-2</v>
      </c>
    </row>
    <row r="2312" spans="1:4">
      <c r="A2312" t="s">
        <v>4062</v>
      </c>
      <c r="B2312" s="4">
        <v>6050254</v>
      </c>
      <c r="C2312" s="4">
        <v>5433608</v>
      </c>
      <c r="D2312" s="7">
        <v>-0.10192067969377815</v>
      </c>
    </row>
    <row r="2313" spans="1:4">
      <c r="A2313" t="s">
        <v>4063</v>
      </c>
      <c r="B2313" s="4">
        <v>615633</v>
      </c>
      <c r="C2313" s="4">
        <v>702816</v>
      </c>
      <c r="D2313" s="7">
        <v>0.14161521555862014</v>
      </c>
    </row>
    <row r="2314" spans="1:4">
      <c r="A2314" t="s">
        <v>4064</v>
      </c>
      <c r="B2314" s="4">
        <v>7287970</v>
      </c>
      <c r="C2314" s="4">
        <v>10220571</v>
      </c>
      <c r="D2314" s="7">
        <v>0.40238927986805656</v>
      </c>
    </row>
    <row r="2315" spans="1:4">
      <c r="A2315" t="s">
        <v>4065</v>
      </c>
      <c r="B2315" s="4">
        <v>2842</v>
      </c>
      <c r="C2315" s="4">
        <v>4250</v>
      </c>
      <c r="D2315" s="7">
        <v>0.49542575650950033</v>
      </c>
    </row>
    <row r="2316" spans="1:4">
      <c r="A2316" t="s">
        <v>4066</v>
      </c>
      <c r="B2316" s="4">
        <v>2543630</v>
      </c>
      <c r="C2316" s="4">
        <v>2476998</v>
      </c>
      <c r="D2316" s="7">
        <v>-2.6195633798940885E-2</v>
      </c>
    </row>
    <row r="2317" spans="1:4">
      <c r="A2317" t="s">
        <v>4067</v>
      </c>
      <c r="B2317" s="4">
        <v>14380149</v>
      </c>
      <c r="C2317" s="4">
        <v>16402249</v>
      </c>
      <c r="D2317" s="7">
        <v>0.14061745813621263</v>
      </c>
    </row>
    <row r="2318" spans="1:4">
      <c r="A2318" t="s">
        <v>4068</v>
      </c>
      <c r="B2318" s="4">
        <v>12157182</v>
      </c>
      <c r="C2318" s="4">
        <v>11330506</v>
      </c>
      <c r="D2318" s="7">
        <v>-6.7998982000927521E-2</v>
      </c>
    </row>
    <row r="2319" spans="1:4">
      <c r="A2319" t="s">
        <v>4069</v>
      </c>
      <c r="B2319" s="4">
        <v>20021572</v>
      </c>
      <c r="C2319" s="4">
        <v>13463579</v>
      </c>
      <c r="D2319" s="7">
        <v>-0.32754635849772434</v>
      </c>
    </row>
    <row r="2320" spans="1:4">
      <c r="A2320" t="s">
        <v>4070</v>
      </c>
      <c r="B2320" s="4">
        <v>1101643</v>
      </c>
      <c r="C2320" s="4">
        <v>1177202</v>
      </c>
      <c r="D2320" s="7">
        <v>6.8587555133559602E-2</v>
      </c>
    </row>
    <row r="2321" spans="1:4">
      <c r="A2321" t="s">
        <v>4071</v>
      </c>
      <c r="B2321" s="4">
        <v>442</v>
      </c>
      <c r="C2321" s="4">
        <v>694</v>
      </c>
      <c r="D2321" s="7">
        <v>0.57013574660633481</v>
      </c>
    </row>
    <row r="2322" spans="1:4">
      <c r="A2322" t="s">
        <v>4072</v>
      </c>
      <c r="B2322" s="4">
        <v>537549</v>
      </c>
      <c r="C2322" s="4">
        <v>804520</v>
      </c>
      <c r="D2322" s="7">
        <v>0.49664495701787187</v>
      </c>
    </row>
    <row r="2323" spans="1:4">
      <c r="A2323" t="s">
        <v>4073</v>
      </c>
      <c r="B2323" s="4">
        <v>129086262</v>
      </c>
      <c r="C2323" s="4">
        <v>145753687</v>
      </c>
      <c r="D2323" s="7">
        <v>0.12911850371807962</v>
      </c>
    </row>
    <row r="2324" spans="1:4">
      <c r="A2324" t="s">
        <v>4074</v>
      </c>
      <c r="B2324" s="4">
        <v>519733</v>
      </c>
      <c r="C2324" s="4">
        <v>541774</v>
      </c>
      <c r="D2324" s="7">
        <v>4.2408313499431437E-2</v>
      </c>
    </row>
    <row r="2325" spans="1:4">
      <c r="A2325" t="s">
        <v>4075</v>
      </c>
      <c r="B2325" s="4">
        <v>331342</v>
      </c>
      <c r="C2325" s="4">
        <v>312580</v>
      </c>
      <c r="D2325" s="7">
        <v>-5.6624273409347441E-2</v>
      </c>
    </row>
    <row r="2326" spans="1:4">
      <c r="A2326" t="s">
        <v>4076</v>
      </c>
      <c r="B2326" s="4">
        <v>94261889</v>
      </c>
      <c r="C2326" s="4">
        <v>102924389</v>
      </c>
      <c r="D2326" s="7">
        <v>9.1898221984496833E-2</v>
      </c>
    </row>
    <row r="2327" spans="1:4">
      <c r="A2327" t="s">
        <v>4077</v>
      </c>
      <c r="B2327" s="4">
        <v>3</v>
      </c>
      <c r="C2327" s="4">
        <v>1</v>
      </c>
      <c r="D2327" s="7">
        <v>-0.66666666666666663</v>
      </c>
    </row>
    <row r="2328" spans="1:4">
      <c r="A2328" t="s">
        <v>4078</v>
      </c>
      <c r="B2328" s="4">
        <v>1477855</v>
      </c>
      <c r="C2328" s="4">
        <v>1462522</v>
      </c>
      <c r="D2328" s="7">
        <v>-1.0375172124464174E-2</v>
      </c>
    </row>
    <row r="2329" spans="1:4">
      <c r="A2329" t="s">
        <v>4079</v>
      </c>
      <c r="B2329" s="4">
        <v>1513228</v>
      </c>
      <c r="C2329" s="4">
        <v>638007</v>
      </c>
      <c r="D2329" s="7">
        <v>-0.5783801251364632</v>
      </c>
    </row>
    <row r="2330" spans="1:4">
      <c r="A2330" t="s">
        <v>145</v>
      </c>
      <c r="B2330" s="4">
        <v>975684105</v>
      </c>
      <c r="C2330" s="4">
        <v>2249651814</v>
      </c>
      <c r="D2330" s="7">
        <v>1.3057173961033217</v>
      </c>
    </row>
    <row r="2331" spans="1:4">
      <c r="A2331" t="s">
        <v>4080</v>
      </c>
      <c r="B2331" s="4">
        <v>21141876</v>
      </c>
      <c r="C2331" s="4">
        <v>19730490</v>
      </c>
      <c r="D2331" s="7">
        <v>-6.6757841167926629E-2</v>
      </c>
    </row>
    <row r="2332" spans="1:4">
      <c r="A2332" t="s">
        <v>4081</v>
      </c>
      <c r="B2332" s="4">
        <v>5164216</v>
      </c>
      <c r="C2332" s="4">
        <v>6235442</v>
      </c>
      <c r="D2332" s="7">
        <v>0.20743245441321587</v>
      </c>
    </row>
    <row r="2333" spans="1:4">
      <c r="A2333" t="s">
        <v>4082</v>
      </c>
      <c r="B2333" s="4">
        <v>2257841</v>
      </c>
      <c r="C2333" s="4">
        <v>4854754</v>
      </c>
      <c r="D2333" s="7">
        <v>1.1501753223544084</v>
      </c>
    </row>
    <row r="2334" spans="1:4">
      <c r="A2334" t="s">
        <v>4083</v>
      </c>
      <c r="B2334" s="4">
        <v>20444766</v>
      </c>
      <c r="C2334" s="4">
        <v>23143748</v>
      </c>
      <c r="D2334" s="7">
        <v>0.13201334757267458</v>
      </c>
    </row>
    <row r="2335" spans="1:4">
      <c r="A2335" t="s">
        <v>4084</v>
      </c>
      <c r="B2335" s="4">
        <v>3677416</v>
      </c>
      <c r="C2335" s="4">
        <v>5949108</v>
      </c>
      <c r="D2335" s="7">
        <v>0.61774137057107492</v>
      </c>
    </row>
    <row r="2336" spans="1:4">
      <c r="A2336" t="s">
        <v>4085</v>
      </c>
      <c r="B2336" s="4">
        <v>108333</v>
      </c>
      <c r="C2336" s="4">
        <v>66664</v>
      </c>
      <c r="D2336" s="7">
        <v>-0.3846381065787895</v>
      </c>
    </row>
    <row r="2337" spans="1:4">
      <c r="A2337" t="s">
        <v>4086</v>
      </c>
      <c r="B2337" s="4">
        <v>980695</v>
      </c>
      <c r="C2337" s="4">
        <v>501140</v>
      </c>
      <c r="D2337" s="7">
        <v>-0.48899504942923133</v>
      </c>
    </row>
    <row r="2338" spans="1:4">
      <c r="A2338" t="s">
        <v>4087</v>
      </c>
      <c r="B2338" s="4">
        <v>3099772</v>
      </c>
      <c r="C2338" s="4">
        <v>3359272</v>
      </c>
      <c r="D2338" s="7">
        <v>8.371583458396295E-2</v>
      </c>
    </row>
    <row r="2339" spans="1:4">
      <c r="A2339" t="s">
        <v>4088</v>
      </c>
      <c r="B2339" s="4">
        <v>61231349</v>
      </c>
      <c r="C2339" s="4">
        <v>47679165</v>
      </c>
      <c r="D2339" s="7">
        <v>-0.22132754253054265</v>
      </c>
    </row>
    <row r="2340" spans="1:4">
      <c r="A2340" t="s">
        <v>4089</v>
      </c>
      <c r="B2340" s="4">
        <v>1682198</v>
      </c>
      <c r="C2340" s="4">
        <v>2638983</v>
      </c>
      <c r="D2340" s="7">
        <v>0.56877073923521493</v>
      </c>
    </row>
    <row r="2341" spans="1:4">
      <c r="A2341" t="s">
        <v>4090</v>
      </c>
      <c r="B2341" s="4">
        <v>19881352</v>
      </c>
      <c r="C2341" s="4">
        <v>20131666</v>
      </c>
      <c r="D2341" s="7">
        <v>1.2590391236974226E-2</v>
      </c>
    </row>
    <row r="2342" spans="1:4">
      <c r="A2342" t="s">
        <v>4091</v>
      </c>
      <c r="B2342" s="4">
        <v>1145664</v>
      </c>
      <c r="C2342" s="4">
        <v>1178091</v>
      </c>
      <c r="D2342" s="7">
        <v>2.8304110105580694E-2</v>
      </c>
    </row>
    <row r="2343" spans="1:4">
      <c r="A2343" t="s">
        <v>4092</v>
      </c>
      <c r="B2343" s="4">
        <v>13021787</v>
      </c>
      <c r="C2343" s="4">
        <v>14704776</v>
      </c>
      <c r="D2343" s="7">
        <v>0.12924408915611965</v>
      </c>
    </row>
    <row r="2344" spans="1:4">
      <c r="A2344" t="s">
        <v>4093</v>
      </c>
      <c r="B2344" s="4">
        <v>15020988</v>
      </c>
      <c r="C2344" s="4">
        <v>15038510</v>
      </c>
      <c r="D2344" s="7">
        <v>1.1665011649034005E-3</v>
      </c>
    </row>
    <row r="2345" spans="1:4">
      <c r="A2345" t="s">
        <v>4094</v>
      </c>
      <c r="B2345" s="4">
        <v>488834</v>
      </c>
      <c r="C2345" s="4">
        <v>526612</v>
      </c>
      <c r="D2345" s="7">
        <v>7.7281858463200181E-2</v>
      </c>
    </row>
    <row r="2346" spans="1:4">
      <c r="A2346" t="s">
        <v>4095</v>
      </c>
      <c r="B2346" s="4">
        <v>6682253</v>
      </c>
      <c r="C2346" s="4">
        <v>8082813</v>
      </c>
      <c r="D2346" s="7">
        <v>0.20959397975503172</v>
      </c>
    </row>
    <row r="2347" spans="1:4">
      <c r="A2347" t="s">
        <v>4096</v>
      </c>
      <c r="B2347" s="4">
        <v>30764123</v>
      </c>
      <c r="C2347" s="4">
        <v>21164394</v>
      </c>
      <c r="D2347" s="7">
        <v>-0.31204299241684869</v>
      </c>
    </row>
    <row r="2348" spans="1:4">
      <c r="A2348" t="s">
        <v>4097</v>
      </c>
      <c r="B2348" s="4">
        <v>3303453</v>
      </c>
      <c r="C2348" s="4">
        <v>3693901</v>
      </c>
      <c r="D2348" s="7">
        <v>0.11819390195652851</v>
      </c>
    </row>
    <row r="2349" spans="1:4">
      <c r="A2349" t="s">
        <v>4098</v>
      </c>
      <c r="B2349" s="4">
        <v>1487300</v>
      </c>
      <c r="C2349" s="4">
        <v>1309278</v>
      </c>
      <c r="D2349" s="7">
        <v>-0.11969474887379816</v>
      </c>
    </row>
    <row r="2350" spans="1:4">
      <c r="A2350" t="s">
        <v>4099</v>
      </c>
      <c r="B2350" s="4">
        <v>403776</v>
      </c>
      <c r="C2350" s="4">
        <v>424425</v>
      </c>
      <c r="D2350" s="7">
        <v>5.113974084640989E-2</v>
      </c>
    </row>
    <row r="2351" spans="1:4">
      <c r="A2351" t="s">
        <v>4100</v>
      </c>
      <c r="B2351" s="4">
        <v>1370875</v>
      </c>
      <c r="C2351" s="4">
        <v>1300263</v>
      </c>
      <c r="D2351" s="7">
        <v>-5.1508707942007841E-2</v>
      </c>
    </row>
    <row r="2352" spans="1:4">
      <c r="A2352" t="s">
        <v>4101</v>
      </c>
      <c r="B2352" s="4">
        <v>149107</v>
      </c>
      <c r="C2352" s="4">
        <v>133861</v>
      </c>
      <c r="D2352" s="7">
        <v>-0.10224872071733722</v>
      </c>
    </row>
    <row r="2353" spans="1:4">
      <c r="A2353" t="s">
        <v>4102</v>
      </c>
      <c r="B2353" s="4">
        <v>65371</v>
      </c>
      <c r="C2353" s="4">
        <v>449261</v>
      </c>
      <c r="D2353" s="7">
        <v>5.8724816814795551</v>
      </c>
    </row>
    <row r="2354" spans="1:4">
      <c r="A2354" t="s">
        <v>4103</v>
      </c>
      <c r="B2354" s="4">
        <v>817149</v>
      </c>
      <c r="C2354" s="4">
        <v>893249</v>
      </c>
      <c r="D2354" s="7">
        <v>9.3128670536217997E-2</v>
      </c>
    </row>
    <row r="2355" spans="1:4">
      <c r="A2355" t="s">
        <v>4104</v>
      </c>
      <c r="B2355" s="4">
        <v>444978</v>
      </c>
      <c r="C2355" s="4">
        <v>460293</v>
      </c>
      <c r="D2355" s="7">
        <v>3.4417431873036419E-2</v>
      </c>
    </row>
    <row r="2356" spans="1:4">
      <c r="A2356" t="s">
        <v>4105</v>
      </c>
      <c r="B2356" s="4">
        <v>1656539</v>
      </c>
      <c r="C2356" s="4">
        <v>1845340</v>
      </c>
      <c r="D2356" s="7">
        <v>0.11397316936093868</v>
      </c>
    </row>
    <row r="2357" spans="1:4">
      <c r="A2357" t="s">
        <v>4106</v>
      </c>
      <c r="B2357" s="4">
        <v>121598</v>
      </c>
      <c r="C2357" s="4">
        <v>125423</v>
      </c>
      <c r="D2357" s="7">
        <v>3.1456109475484793E-2</v>
      </c>
    </row>
    <row r="2358" spans="1:4">
      <c r="A2358" t="s">
        <v>4107</v>
      </c>
      <c r="B2358" s="4">
        <v>207423</v>
      </c>
      <c r="C2358" s="4">
        <v>209800</v>
      </c>
      <c r="D2358" s="7">
        <v>1.1459674192350897E-2</v>
      </c>
    </row>
    <row r="2359" spans="1:4">
      <c r="A2359" t="s">
        <v>4108</v>
      </c>
      <c r="B2359" s="4">
        <v>38280</v>
      </c>
      <c r="C2359" s="4">
        <v>89414</v>
      </c>
      <c r="D2359" s="7">
        <v>1.3357889237199583</v>
      </c>
    </row>
    <row r="2360" spans="1:4">
      <c r="A2360" t="s">
        <v>4109</v>
      </c>
      <c r="B2360" s="4">
        <v>422726</v>
      </c>
      <c r="C2360" s="4">
        <v>167358</v>
      </c>
      <c r="D2360" s="7">
        <v>-0.60409816287618934</v>
      </c>
    </row>
    <row r="2361" spans="1:4">
      <c r="A2361" t="s">
        <v>4110</v>
      </c>
      <c r="B2361" s="4">
        <v>31368</v>
      </c>
      <c r="C2361" s="4">
        <v>57660</v>
      </c>
      <c r="D2361" s="7">
        <v>0.83817903596021426</v>
      </c>
    </row>
    <row r="2362" spans="1:4">
      <c r="A2362" t="s">
        <v>4111</v>
      </c>
      <c r="B2362" s="4">
        <v>99014</v>
      </c>
      <c r="C2362" s="4">
        <v>96023</v>
      </c>
      <c r="D2362" s="7">
        <v>-3.0207849395035045E-2</v>
      </c>
    </row>
    <row r="2363" spans="1:4">
      <c r="A2363" t="s">
        <v>4112</v>
      </c>
      <c r="B2363" s="4">
        <v>51601</v>
      </c>
      <c r="C2363" s="4">
        <v>52841</v>
      </c>
      <c r="D2363" s="7">
        <v>2.4030542043758842E-2</v>
      </c>
    </row>
    <row r="2364" spans="1:4">
      <c r="A2364" t="s">
        <v>4113</v>
      </c>
      <c r="B2364" s="4">
        <v>36396</v>
      </c>
      <c r="C2364" s="4">
        <v>39586</v>
      </c>
      <c r="D2364" s="7">
        <v>8.7646994175184081E-2</v>
      </c>
    </row>
    <row r="2365" spans="1:4">
      <c r="A2365" t="s">
        <v>4114</v>
      </c>
      <c r="B2365" s="4">
        <v>32364</v>
      </c>
      <c r="C2365" s="4">
        <v>31858</v>
      </c>
      <c r="D2365" s="7">
        <v>-1.5634655790384377E-2</v>
      </c>
    </row>
    <row r="2366" spans="1:4">
      <c r="A2366" t="s">
        <v>4115</v>
      </c>
      <c r="B2366" s="4">
        <v>141767</v>
      </c>
      <c r="C2366" s="4">
        <v>147935</v>
      </c>
      <c r="D2366" s="7">
        <v>4.3508009621421061E-2</v>
      </c>
    </row>
    <row r="2367" spans="1:4">
      <c r="A2367" t="s">
        <v>4116</v>
      </c>
      <c r="B2367" s="4">
        <v>56349</v>
      </c>
      <c r="C2367" s="4">
        <v>66511</v>
      </c>
      <c r="D2367" s="7">
        <v>0.18034037871124597</v>
      </c>
    </row>
    <row r="2368" spans="1:4">
      <c r="A2368" t="s">
        <v>4117</v>
      </c>
      <c r="B2368" s="4">
        <v>23902</v>
      </c>
      <c r="C2368" s="4">
        <v>30199</v>
      </c>
      <c r="D2368" s="7">
        <v>0.26345075725880679</v>
      </c>
    </row>
    <row r="2369" spans="1:4">
      <c r="A2369" t="s">
        <v>4118</v>
      </c>
      <c r="B2369" s="4">
        <v>203098</v>
      </c>
      <c r="C2369" s="4">
        <v>211032</v>
      </c>
      <c r="D2369" s="7">
        <v>3.9064884932397168E-2</v>
      </c>
    </row>
    <row r="2370" spans="1:4">
      <c r="A2370" t="s">
        <v>4119</v>
      </c>
      <c r="B2370" s="4">
        <v>47105</v>
      </c>
      <c r="C2370" s="4">
        <v>49463</v>
      </c>
      <c r="D2370" s="7">
        <v>5.0058380214414604E-2</v>
      </c>
    </row>
    <row r="2371" spans="1:4">
      <c r="A2371" t="s">
        <v>4120</v>
      </c>
      <c r="B2371" s="4">
        <v>113928</v>
      </c>
      <c r="C2371" s="4">
        <v>113823</v>
      </c>
      <c r="D2371" s="7">
        <v>-9.2163471666315564E-4</v>
      </c>
    </row>
    <row r="2372" spans="1:4">
      <c r="A2372" t="s">
        <v>4121</v>
      </c>
      <c r="B2372" s="4">
        <v>236575</v>
      </c>
      <c r="C2372" s="4">
        <v>246935</v>
      </c>
      <c r="D2372" s="7">
        <v>4.37916094261862E-2</v>
      </c>
    </row>
    <row r="2373" spans="1:4">
      <c r="A2373" t="s">
        <v>4122</v>
      </c>
      <c r="B2373" s="4">
        <v>131402</v>
      </c>
      <c r="C2373" s="4">
        <v>138458</v>
      </c>
      <c r="D2373" s="7">
        <v>5.369781281867856E-2</v>
      </c>
    </row>
    <row r="2374" spans="1:4">
      <c r="A2374" t="s">
        <v>4123</v>
      </c>
      <c r="B2374" s="4">
        <v>269656</v>
      </c>
      <c r="C2374" s="4">
        <v>274474</v>
      </c>
      <c r="D2374" s="7">
        <v>1.7867208591687188E-2</v>
      </c>
    </row>
    <row r="2375" spans="1:4">
      <c r="A2375" t="s">
        <v>4124</v>
      </c>
      <c r="B2375" s="4">
        <v>37321</v>
      </c>
      <c r="C2375" s="4">
        <v>75162</v>
      </c>
      <c r="D2375" s="7">
        <v>1.0139331743522413</v>
      </c>
    </row>
    <row r="2376" spans="1:4">
      <c r="A2376" t="s">
        <v>4125</v>
      </c>
      <c r="B2376" s="4">
        <v>191719</v>
      </c>
      <c r="C2376" s="4">
        <v>80999</v>
      </c>
      <c r="D2376" s="7">
        <v>-0.5775118793651125</v>
      </c>
    </row>
    <row r="2377" spans="1:4">
      <c r="A2377" t="s">
        <v>4126</v>
      </c>
      <c r="B2377" s="4">
        <v>647585</v>
      </c>
      <c r="C2377" s="4">
        <v>605739</v>
      </c>
      <c r="D2377" s="7">
        <v>-6.4618544283761972E-2</v>
      </c>
    </row>
    <row r="2378" spans="1:4">
      <c r="A2378" t="s">
        <v>4127</v>
      </c>
      <c r="B2378" s="4">
        <v>3683113</v>
      </c>
      <c r="C2378" s="4">
        <v>3683113</v>
      </c>
      <c r="D2378" s="7">
        <v>0</v>
      </c>
    </row>
    <row r="2379" spans="1:4">
      <c r="A2379" t="s">
        <v>4128</v>
      </c>
      <c r="B2379" s="4">
        <v>383514</v>
      </c>
      <c r="C2379" s="4">
        <v>431345</v>
      </c>
      <c r="D2379" s="7">
        <v>0.12471774172520429</v>
      </c>
    </row>
    <row r="2380" spans="1:4">
      <c r="A2380" t="s">
        <v>4129</v>
      </c>
      <c r="B2380" s="4">
        <v>1058763</v>
      </c>
      <c r="C2380" s="4">
        <v>1058763</v>
      </c>
      <c r="D2380" s="7">
        <v>0</v>
      </c>
    </row>
    <row r="2381" spans="1:4">
      <c r="A2381" t="s">
        <v>4130</v>
      </c>
      <c r="B2381" s="4">
        <v>1965218</v>
      </c>
      <c r="C2381" s="4">
        <v>3574102</v>
      </c>
      <c r="D2381" s="7">
        <v>0.81867965793107944</v>
      </c>
    </row>
    <row r="2382" spans="1:4">
      <c r="A2382" t="s">
        <v>4131</v>
      </c>
      <c r="B2382" s="4">
        <v>6294223</v>
      </c>
      <c r="C2382" s="4">
        <v>8178062</v>
      </c>
      <c r="D2382" s="7">
        <v>0.29929651364433701</v>
      </c>
    </row>
    <row r="2383" spans="1:4">
      <c r="A2383" t="s">
        <v>4132</v>
      </c>
      <c r="B2383" s="4">
        <v>210578</v>
      </c>
      <c r="C2383" s="4">
        <v>262602</v>
      </c>
      <c r="D2383" s="7">
        <v>0.24705334840296708</v>
      </c>
    </row>
    <row r="2384" spans="1:4">
      <c r="A2384" t="s">
        <v>4133</v>
      </c>
      <c r="B2384" s="4">
        <v>661049</v>
      </c>
      <c r="C2384" s="4">
        <v>683605</v>
      </c>
      <c r="D2384" s="7">
        <v>3.4121525030670952E-2</v>
      </c>
    </row>
    <row r="2385" spans="1:4">
      <c r="A2385" t="s">
        <v>4134</v>
      </c>
      <c r="B2385" s="4">
        <v>460928420</v>
      </c>
      <c r="C2385" s="4">
        <v>495456751</v>
      </c>
      <c r="D2385" s="7">
        <v>7.4910397150169214E-2</v>
      </c>
    </row>
    <row r="2386" spans="1:4">
      <c r="A2386" t="s">
        <v>4135</v>
      </c>
      <c r="B2386" s="4">
        <v>34812650</v>
      </c>
      <c r="C2386" s="4">
        <v>36652438</v>
      </c>
      <c r="D2386" s="7">
        <v>5.2848260617907573E-2</v>
      </c>
    </row>
    <row r="2387" spans="1:4">
      <c r="A2387" t="s">
        <v>4136</v>
      </c>
      <c r="B2387" s="4">
        <v>8746208</v>
      </c>
      <c r="C2387" s="4">
        <v>6224443</v>
      </c>
      <c r="D2387" s="7">
        <v>-0.28832666682521157</v>
      </c>
    </row>
    <row r="2388" spans="1:4">
      <c r="A2388" t="s">
        <v>4137</v>
      </c>
      <c r="B2388" s="4">
        <v>17292424</v>
      </c>
      <c r="C2388" s="4">
        <v>17111140</v>
      </c>
      <c r="D2388" s="7">
        <v>-1.0483434826719493E-2</v>
      </c>
    </row>
    <row r="2389" spans="1:4">
      <c r="A2389" t="s">
        <v>4138</v>
      </c>
      <c r="B2389" s="4">
        <v>105517679</v>
      </c>
      <c r="C2389" s="4">
        <v>98618269</v>
      </c>
      <c r="D2389" s="7">
        <v>-6.5386294177300852E-2</v>
      </c>
    </row>
    <row r="2390" spans="1:4">
      <c r="A2390" t="s">
        <v>4139</v>
      </c>
      <c r="B2390" s="4">
        <v>13762814</v>
      </c>
      <c r="C2390" s="4">
        <v>12723203</v>
      </c>
      <c r="D2390" s="7">
        <v>-7.5537677105859305E-2</v>
      </c>
    </row>
    <row r="2391" spans="1:4">
      <c r="A2391" t="s">
        <v>4140</v>
      </c>
      <c r="B2391" s="4">
        <v>18020517</v>
      </c>
      <c r="C2391" s="4">
        <v>19257767</v>
      </c>
      <c r="D2391" s="7">
        <v>6.8657852602120123E-2</v>
      </c>
    </row>
    <row r="2392" spans="1:4">
      <c r="A2392" t="s">
        <v>4141</v>
      </c>
      <c r="B2392" s="4">
        <v>2081</v>
      </c>
      <c r="C2392" s="4">
        <v>1417</v>
      </c>
      <c r="D2392" s="7">
        <v>-0.31907736665064873</v>
      </c>
    </row>
    <row r="2393" spans="1:4">
      <c r="A2393" t="s">
        <v>4142</v>
      </c>
      <c r="B2393" s="4">
        <v>2130895</v>
      </c>
      <c r="C2393" s="4">
        <v>2500684</v>
      </c>
      <c r="D2393" s="7">
        <v>0.17353694105059142</v>
      </c>
    </row>
    <row r="2394" spans="1:4">
      <c r="A2394" t="s">
        <v>4143</v>
      </c>
      <c r="B2394" s="4">
        <v>4238586</v>
      </c>
      <c r="C2394" s="4">
        <v>5889377</v>
      </c>
      <c r="D2394" s="7">
        <v>0.38946738369824274</v>
      </c>
    </row>
    <row r="2395" spans="1:4">
      <c r="A2395" t="s">
        <v>4144</v>
      </c>
      <c r="B2395" s="4">
        <v>248749</v>
      </c>
      <c r="C2395" s="4">
        <v>72944</v>
      </c>
      <c r="D2395" s="7">
        <v>-0.70675661007682444</v>
      </c>
    </row>
    <row r="2396" spans="1:4">
      <c r="A2396" t="s">
        <v>4145</v>
      </c>
      <c r="B2396" s="4">
        <v>30426</v>
      </c>
      <c r="C2396" s="4">
        <v>31015</v>
      </c>
      <c r="D2396" s="7">
        <v>1.9358443436534544E-2</v>
      </c>
    </row>
    <row r="2397" spans="1:4">
      <c r="A2397" t="s">
        <v>4146</v>
      </c>
      <c r="B2397" s="4">
        <v>1395290</v>
      </c>
      <c r="C2397" s="4">
        <v>1130830</v>
      </c>
      <c r="D2397" s="7">
        <v>-0.18953765883794765</v>
      </c>
    </row>
    <row r="2398" spans="1:4">
      <c r="A2398" t="s">
        <v>4147</v>
      </c>
      <c r="B2398" s="4">
        <v>964373</v>
      </c>
      <c r="C2398" s="4">
        <v>890887</v>
      </c>
      <c r="D2398" s="7">
        <v>-7.6200806119623835E-2</v>
      </c>
    </row>
    <row r="2399" spans="1:4">
      <c r="A2399" t="s">
        <v>4148</v>
      </c>
      <c r="B2399" s="4">
        <v>39594090</v>
      </c>
      <c r="C2399" s="4">
        <v>41766122</v>
      </c>
      <c r="D2399" s="7">
        <v>5.4857479992594854E-2</v>
      </c>
    </row>
    <row r="2400" spans="1:4">
      <c r="A2400" t="s">
        <v>4149</v>
      </c>
      <c r="B2400" s="4">
        <v>1493480</v>
      </c>
      <c r="C2400" s="4">
        <v>1517396</v>
      </c>
      <c r="D2400" s="7">
        <v>1.6013605806572569E-2</v>
      </c>
    </row>
    <row r="2401" spans="1:4">
      <c r="A2401" t="s">
        <v>4150</v>
      </c>
      <c r="B2401" s="4">
        <v>8290756</v>
      </c>
      <c r="C2401" s="4">
        <v>7903168</v>
      </c>
      <c r="D2401" s="7">
        <v>-4.6749415855441893E-2</v>
      </c>
    </row>
    <row r="2402" spans="1:4">
      <c r="A2402" t="s">
        <v>4151</v>
      </c>
      <c r="B2402" s="4">
        <v>276762</v>
      </c>
      <c r="C2402" s="4">
        <v>278733</v>
      </c>
      <c r="D2402" s="7">
        <v>7.1216424220088021E-3</v>
      </c>
    </row>
    <row r="2403" spans="1:4">
      <c r="A2403" t="s">
        <v>4152</v>
      </c>
      <c r="B2403" s="4">
        <v>2327078</v>
      </c>
      <c r="C2403" s="4">
        <v>2253949</v>
      </c>
      <c r="D2403" s="7">
        <v>-3.1425246596805095E-2</v>
      </c>
    </row>
    <row r="2404" spans="1:4">
      <c r="A2404" t="s">
        <v>4153</v>
      </c>
      <c r="B2404" s="4">
        <v>2562951</v>
      </c>
      <c r="C2404" s="4">
        <v>2541233</v>
      </c>
      <c r="D2404" s="7">
        <v>-8.4738256798510773E-3</v>
      </c>
    </row>
    <row r="2405" spans="1:4">
      <c r="A2405" t="s">
        <v>4154</v>
      </c>
      <c r="B2405" s="4">
        <v>20</v>
      </c>
      <c r="C2405" s="4">
        <v>2843</v>
      </c>
      <c r="D2405" s="7">
        <v>141.15</v>
      </c>
    </row>
    <row r="2406" spans="1:4">
      <c r="A2406" t="s">
        <v>4155</v>
      </c>
      <c r="B2406" s="4">
        <v>1886058</v>
      </c>
      <c r="C2406" s="4">
        <v>1927781</v>
      </c>
      <c r="D2406" s="7">
        <v>2.2121801132308761E-2</v>
      </c>
    </row>
    <row r="2407" spans="1:4">
      <c r="A2407" t="s">
        <v>4156</v>
      </c>
      <c r="B2407" s="4">
        <v>2357272</v>
      </c>
      <c r="C2407" s="4">
        <v>1103283</v>
      </c>
      <c r="D2407" s="7">
        <v>-0.53196618803430407</v>
      </c>
    </row>
    <row r="2408" spans="1:4">
      <c r="A2408" t="s">
        <v>4157</v>
      </c>
      <c r="B2408" s="4">
        <v>455500</v>
      </c>
      <c r="C2408" s="4">
        <v>200000</v>
      </c>
      <c r="D2408" s="7">
        <v>-0.56092206366630082</v>
      </c>
    </row>
    <row r="2409" spans="1:4">
      <c r="A2409" t="s">
        <v>4158</v>
      </c>
      <c r="B2409" s="4">
        <v>156545</v>
      </c>
      <c r="C2409" s="4">
        <v>161606</v>
      </c>
      <c r="D2409" s="7">
        <v>3.2329362164233925E-2</v>
      </c>
    </row>
    <row r="2410" spans="1:4">
      <c r="A2410" t="s">
        <v>4159</v>
      </c>
      <c r="B2410" s="4">
        <v>1421553</v>
      </c>
      <c r="C2410" s="4">
        <v>772829</v>
      </c>
      <c r="D2410" s="7">
        <v>-0.45634879599986777</v>
      </c>
    </row>
    <row r="2411" spans="1:4">
      <c r="A2411" t="s">
        <v>4160</v>
      </c>
      <c r="B2411" s="4">
        <v>5734064</v>
      </c>
      <c r="C2411" s="4">
        <v>7370713</v>
      </c>
      <c r="D2411" s="7">
        <v>0.28542565970662342</v>
      </c>
    </row>
    <row r="2412" spans="1:4">
      <c r="A2412" t="s">
        <v>4161</v>
      </c>
      <c r="B2412" s="4">
        <v>19722196</v>
      </c>
      <c r="C2412" s="4">
        <v>20479911</v>
      </c>
      <c r="D2412" s="7">
        <v>3.8419403194248754E-2</v>
      </c>
    </row>
    <row r="2413" spans="1:4">
      <c r="A2413" t="s">
        <v>4162</v>
      </c>
      <c r="B2413" s="4">
        <v>9508384</v>
      </c>
      <c r="C2413" s="4">
        <v>9792023</v>
      </c>
      <c r="D2413" s="7">
        <v>2.9830410719634378E-2</v>
      </c>
    </row>
    <row r="2414" spans="1:4">
      <c r="A2414" t="s">
        <v>4163</v>
      </c>
      <c r="B2414" s="4">
        <v>142036166</v>
      </c>
      <c r="C2414" s="4">
        <v>130713399</v>
      </c>
      <c r="D2414" s="7">
        <v>-7.9717492515251356E-2</v>
      </c>
    </row>
    <row r="2415" spans="1:4">
      <c r="A2415" t="s">
        <v>4164</v>
      </c>
      <c r="B2415" s="4">
        <v>267105</v>
      </c>
      <c r="C2415" s="4">
        <v>365826</v>
      </c>
      <c r="D2415" s="7">
        <v>0.3695962262031785</v>
      </c>
    </row>
    <row r="2416" spans="1:4">
      <c r="A2416" t="s">
        <v>4165</v>
      </c>
      <c r="B2416" s="4">
        <v>9911067</v>
      </c>
      <c r="C2416" s="4">
        <v>12557657</v>
      </c>
      <c r="D2416" s="7">
        <v>0.2670338117984673</v>
      </c>
    </row>
    <row r="2417" spans="1:4">
      <c r="A2417" t="s">
        <v>4166</v>
      </c>
      <c r="B2417" s="4">
        <v>781411</v>
      </c>
      <c r="C2417" s="4">
        <v>881005</v>
      </c>
      <c r="D2417" s="7">
        <v>0.12745405426849635</v>
      </c>
    </row>
    <row r="2418" spans="1:4">
      <c r="A2418" t="s">
        <v>4167</v>
      </c>
      <c r="B2418" s="4">
        <v>348</v>
      </c>
      <c r="C2418" s="4">
        <v>141</v>
      </c>
      <c r="D2418" s="7">
        <v>-0.59482758620689657</v>
      </c>
    </row>
    <row r="2419" spans="1:4">
      <c r="A2419" t="s">
        <v>4168</v>
      </c>
      <c r="B2419" s="4">
        <v>45274484</v>
      </c>
      <c r="C2419" s="4">
        <v>39310904</v>
      </c>
      <c r="D2419" s="7">
        <v>-0.1317205514700068</v>
      </c>
    </row>
    <row r="2420" spans="1:4">
      <c r="A2420" t="s">
        <v>4169</v>
      </c>
      <c r="B2420" s="4">
        <v>6703827</v>
      </c>
      <c r="C2420" s="4">
        <v>6630393</v>
      </c>
      <c r="D2420" s="7">
        <v>-1.0954041624284159E-2</v>
      </c>
    </row>
    <row r="2421" spans="1:4">
      <c r="A2421" t="s">
        <v>4170</v>
      </c>
      <c r="B2421" s="4">
        <v>1763519550</v>
      </c>
      <c r="C2421" s="4">
        <v>1869951243</v>
      </c>
      <c r="D2421" s="7">
        <v>6.0351864542698148E-2</v>
      </c>
    </row>
    <row r="2422" spans="1:4">
      <c r="A2422" t="s">
        <v>4171</v>
      </c>
      <c r="B2422" s="4">
        <v>136242</v>
      </c>
      <c r="C2422" s="4">
        <v>209674</v>
      </c>
      <c r="D2422" s="7">
        <v>0.53898210537132452</v>
      </c>
    </row>
    <row r="2423" spans="1:4">
      <c r="A2423" t="s">
        <v>4172</v>
      </c>
      <c r="B2423" s="4">
        <v>16887132</v>
      </c>
      <c r="C2423" s="4">
        <v>16323848</v>
      </c>
      <c r="D2423" s="7">
        <v>-3.3355811987494384E-2</v>
      </c>
    </row>
    <row r="2424" spans="1:4">
      <c r="A2424" t="s">
        <v>4173</v>
      </c>
      <c r="B2424" s="4">
        <v>38882</v>
      </c>
      <c r="C2424" s="4">
        <v>37346</v>
      </c>
      <c r="D2424" s="7">
        <v>-3.9504140733501364E-2</v>
      </c>
    </row>
    <row r="2425" spans="1:4">
      <c r="A2425" t="s">
        <v>4174</v>
      </c>
      <c r="B2425" s="4">
        <v>13425149</v>
      </c>
      <c r="C2425" s="4">
        <v>12652909</v>
      </c>
      <c r="D2425" s="7">
        <v>-5.7521894170411071E-2</v>
      </c>
    </row>
    <row r="2426" spans="1:4">
      <c r="A2426" t="s">
        <v>4175</v>
      </c>
      <c r="B2426" s="4">
        <v>164276</v>
      </c>
      <c r="C2426" s="4">
        <v>159880</v>
      </c>
      <c r="D2426" s="7">
        <v>-2.67598431907278E-2</v>
      </c>
    </row>
    <row r="2427" spans="1:4">
      <c r="A2427" t="s">
        <v>4176</v>
      </c>
      <c r="B2427" s="4">
        <v>767804</v>
      </c>
      <c r="C2427" s="4">
        <v>862286</v>
      </c>
      <c r="D2427" s="7">
        <v>0.12305484212116634</v>
      </c>
    </row>
    <row r="2428" spans="1:4">
      <c r="A2428" t="s">
        <v>4177</v>
      </c>
      <c r="B2428" s="4">
        <v>2202043</v>
      </c>
      <c r="C2428" s="4">
        <v>1942753</v>
      </c>
      <c r="D2428" s="7">
        <v>-0.11774974421480416</v>
      </c>
    </row>
    <row r="2429" spans="1:4">
      <c r="A2429" t="s">
        <v>4178</v>
      </c>
      <c r="B2429" s="4">
        <v>130727</v>
      </c>
      <c r="C2429" s="4">
        <v>146625</v>
      </c>
      <c r="D2429" s="7">
        <v>0.12161221476818102</v>
      </c>
    </row>
    <row r="2430" spans="1:4">
      <c r="A2430" t="s">
        <v>4179</v>
      </c>
      <c r="B2430" s="4">
        <v>2367978</v>
      </c>
      <c r="C2430" s="4">
        <v>2622101</v>
      </c>
      <c r="D2430" s="7">
        <v>0.10731645310893936</v>
      </c>
    </row>
    <row r="2431" spans="1:4">
      <c r="A2431" t="s">
        <v>4180</v>
      </c>
      <c r="B2431" s="4">
        <v>232946</v>
      </c>
      <c r="C2431" s="4">
        <v>210659</v>
      </c>
      <c r="D2431" s="7">
        <v>-9.5674534012174489E-2</v>
      </c>
    </row>
    <row r="2432" spans="1:4">
      <c r="A2432" t="s">
        <v>4181</v>
      </c>
      <c r="B2432" s="4">
        <v>2852169</v>
      </c>
      <c r="C2432" s="4">
        <v>2366898</v>
      </c>
      <c r="D2432" s="7">
        <v>-0.17014104002953542</v>
      </c>
    </row>
    <row r="2433" spans="1:4">
      <c r="A2433" t="s">
        <v>4182</v>
      </c>
      <c r="B2433" s="4">
        <v>25197748</v>
      </c>
      <c r="C2433" s="4">
        <v>25067921</v>
      </c>
      <c r="D2433" s="7">
        <v>-5.1523255173438519E-3</v>
      </c>
    </row>
    <row r="2434" spans="1:4">
      <c r="A2434" t="s">
        <v>4183</v>
      </c>
      <c r="B2434" s="4">
        <v>468507452</v>
      </c>
      <c r="C2434" s="4">
        <v>475488001</v>
      </c>
      <c r="D2434" s="7">
        <v>1.4899547424914813E-2</v>
      </c>
    </row>
    <row r="2435" spans="1:4">
      <c r="A2435" t="s">
        <v>4184</v>
      </c>
      <c r="B2435" s="4">
        <v>15721698</v>
      </c>
      <c r="C2435" s="4">
        <v>14083950</v>
      </c>
      <c r="D2435" s="7">
        <v>-0.10417119066909948</v>
      </c>
    </row>
    <row r="2436" spans="1:4">
      <c r="A2436" t="s">
        <v>4185</v>
      </c>
      <c r="B2436" s="4">
        <v>791073</v>
      </c>
      <c r="C2436" s="4">
        <v>652604</v>
      </c>
      <c r="D2436" s="7">
        <v>-0.1750394717048869</v>
      </c>
    </row>
    <row r="2437" spans="1:4">
      <c r="A2437" t="s">
        <v>4186</v>
      </c>
      <c r="B2437" s="4">
        <v>18919285</v>
      </c>
      <c r="C2437" s="4">
        <v>14026195</v>
      </c>
      <c r="D2437" s="7">
        <v>-0.25862975265714322</v>
      </c>
    </row>
    <row r="2438" spans="1:4">
      <c r="A2438" t="s">
        <v>4187</v>
      </c>
      <c r="B2438" s="4">
        <v>4723876</v>
      </c>
      <c r="C2438" s="4">
        <v>5286121</v>
      </c>
      <c r="D2438" s="7">
        <v>0.11902196416671394</v>
      </c>
    </row>
    <row r="2439" spans="1:4">
      <c r="A2439" t="s">
        <v>4188</v>
      </c>
      <c r="B2439" s="4">
        <v>4032768</v>
      </c>
      <c r="C2439" s="4">
        <v>3998418</v>
      </c>
      <c r="D2439" s="7">
        <v>-8.5177228147019623E-3</v>
      </c>
    </row>
    <row r="2440" spans="1:4">
      <c r="A2440" t="s">
        <v>4189</v>
      </c>
      <c r="B2440" s="4">
        <v>51309790</v>
      </c>
      <c r="C2440" s="4">
        <v>84381999</v>
      </c>
      <c r="D2440" s="7">
        <v>0.64455943008147176</v>
      </c>
    </row>
    <row r="2441" spans="1:4">
      <c r="A2441" t="s">
        <v>4190</v>
      </c>
      <c r="B2441" s="4">
        <v>620009</v>
      </c>
      <c r="C2441" s="4">
        <v>326195</v>
      </c>
      <c r="D2441" s="7">
        <v>-0.47388666938705726</v>
      </c>
    </row>
    <row r="2442" spans="1:4">
      <c r="A2442" t="s">
        <v>4191</v>
      </c>
      <c r="B2442" s="4">
        <v>484844</v>
      </c>
      <c r="C2442" s="4">
        <v>490134</v>
      </c>
      <c r="D2442" s="7">
        <v>1.09107259242148E-2</v>
      </c>
    </row>
    <row r="2443" spans="1:4">
      <c r="A2443" t="s">
        <v>4192</v>
      </c>
      <c r="B2443" s="4">
        <v>235</v>
      </c>
      <c r="C2443" s="4">
        <v>10197</v>
      </c>
      <c r="D2443" s="7">
        <v>42.391489361702128</v>
      </c>
    </row>
    <row r="2444" spans="1:4">
      <c r="A2444" t="s">
        <v>4193</v>
      </c>
      <c r="B2444" s="4">
        <v>171336</v>
      </c>
      <c r="C2444" s="4">
        <v>171612</v>
      </c>
      <c r="D2444" s="7">
        <v>1.610869869729654E-3</v>
      </c>
    </row>
    <row r="2445" spans="1:4">
      <c r="A2445" t="s">
        <v>4194</v>
      </c>
      <c r="B2445" s="4">
        <v>990182</v>
      </c>
      <c r="C2445" s="4">
        <v>1387924</v>
      </c>
      <c r="D2445" s="7">
        <v>0.40168575070037632</v>
      </c>
    </row>
    <row r="2446" spans="1:4">
      <c r="A2446" t="s">
        <v>4195</v>
      </c>
      <c r="B2446" s="4">
        <v>9301762</v>
      </c>
      <c r="C2446" s="4">
        <v>9566026</v>
      </c>
      <c r="D2446" s="7">
        <v>2.8410101225982778E-2</v>
      </c>
    </row>
    <row r="2447" spans="1:4">
      <c r="A2447" t="s">
        <v>4196</v>
      </c>
      <c r="B2447" s="4">
        <v>35055120</v>
      </c>
      <c r="C2447" s="4">
        <v>34200776</v>
      </c>
      <c r="D2447" s="7">
        <v>-2.4371447024001059E-2</v>
      </c>
    </row>
    <row r="2448" spans="1:4">
      <c r="A2448" t="s">
        <v>4197</v>
      </c>
      <c r="B2448" s="4">
        <v>7459975</v>
      </c>
      <c r="C2448" s="4">
        <v>7492246</v>
      </c>
      <c r="D2448" s="7">
        <v>4.3258858106092852E-3</v>
      </c>
    </row>
    <row r="2449" spans="1:4">
      <c r="A2449" t="s">
        <v>4198</v>
      </c>
      <c r="B2449" s="4">
        <v>26365457</v>
      </c>
      <c r="C2449" s="4">
        <v>25911170</v>
      </c>
      <c r="D2449" s="7">
        <v>-1.7230385955380935E-2</v>
      </c>
    </row>
    <row r="2450" spans="1:4">
      <c r="A2450" t="s">
        <v>4199</v>
      </c>
      <c r="B2450" s="4">
        <v>9876043</v>
      </c>
      <c r="C2450" s="4">
        <v>13471064</v>
      </c>
      <c r="D2450" s="7">
        <v>0.36401431220985975</v>
      </c>
    </row>
    <row r="2451" spans="1:4">
      <c r="A2451" t="s">
        <v>4200</v>
      </c>
      <c r="B2451" s="4">
        <v>6997035</v>
      </c>
      <c r="C2451" s="4">
        <v>7199734</v>
      </c>
      <c r="D2451" s="7">
        <v>2.8969270555313786E-2</v>
      </c>
    </row>
    <row r="2452" spans="1:4">
      <c r="A2452" t="s">
        <v>4201</v>
      </c>
      <c r="B2452" s="4">
        <v>11661602</v>
      </c>
      <c r="C2452" s="4">
        <v>11354442</v>
      </c>
      <c r="D2452" s="7">
        <v>-2.6339434324717994E-2</v>
      </c>
    </row>
    <row r="2453" spans="1:4">
      <c r="A2453" t="s">
        <v>4202</v>
      </c>
      <c r="B2453" s="4">
        <v>51840591</v>
      </c>
      <c r="C2453" s="4">
        <v>65234288</v>
      </c>
      <c r="D2453" s="7">
        <v>0.25836312321362231</v>
      </c>
    </row>
    <row r="2454" spans="1:4">
      <c r="A2454" t="s">
        <v>4203</v>
      </c>
      <c r="B2454" s="4">
        <v>211430</v>
      </c>
      <c r="C2454" s="4">
        <v>111993</v>
      </c>
      <c r="D2454" s="7">
        <v>-0.47030695738542305</v>
      </c>
    </row>
    <row r="2455" spans="1:4">
      <c r="A2455" t="s">
        <v>4204</v>
      </c>
      <c r="B2455" s="4">
        <v>11142796</v>
      </c>
      <c r="C2455" s="4">
        <v>21239092</v>
      </c>
      <c r="D2455" s="7">
        <v>0.90608281799289869</v>
      </c>
    </row>
    <row r="2456" spans="1:4">
      <c r="A2456" t="s">
        <v>4205</v>
      </c>
      <c r="B2456" s="4">
        <v>6840994</v>
      </c>
      <c r="C2456" s="4">
        <v>7206973</v>
      </c>
      <c r="D2456" s="7">
        <v>5.3497927347984808E-2</v>
      </c>
    </row>
    <row r="2457" spans="1:4">
      <c r="A2457" t="s">
        <v>4206</v>
      </c>
      <c r="B2457" s="4">
        <v>867553</v>
      </c>
      <c r="C2457" s="4">
        <v>893169</v>
      </c>
      <c r="D2457" s="7">
        <v>2.9526726321043209E-2</v>
      </c>
    </row>
    <row r="2458" spans="1:4">
      <c r="A2458" t="s">
        <v>4207</v>
      </c>
      <c r="B2458" s="4">
        <v>42906677</v>
      </c>
      <c r="C2458" s="4">
        <v>46570490</v>
      </c>
      <c r="D2458" s="7">
        <v>8.5390276203398369E-2</v>
      </c>
    </row>
    <row r="2459" spans="1:4">
      <c r="A2459" t="s">
        <v>4208</v>
      </c>
      <c r="B2459" s="4">
        <v>59758998</v>
      </c>
      <c r="C2459" s="4">
        <v>64347650</v>
      </c>
      <c r="D2459" s="7">
        <v>7.6785959496844303E-2</v>
      </c>
    </row>
    <row r="2460" spans="1:4">
      <c r="A2460" t="s">
        <v>4209</v>
      </c>
      <c r="B2460" s="4">
        <v>37103</v>
      </c>
      <c r="C2460" s="4">
        <v>40740</v>
      </c>
      <c r="D2460" s="7">
        <v>9.8024418510632566E-2</v>
      </c>
    </row>
    <row r="2461" spans="1:4">
      <c r="A2461" t="s">
        <v>4210</v>
      </c>
      <c r="B2461" s="4">
        <v>113667</v>
      </c>
      <c r="C2461" s="4">
        <v>116646</v>
      </c>
      <c r="D2461" s="7">
        <v>2.6208134286996226E-2</v>
      </c>
    </row>
    <row r="2462" spans="1:4">
      <c r="A2462" t="s">
        <v>4211</v>
      </c>
      <c r="B2462" s="4">
        <v>59335</v>
      </c>
      <c r="C2462" s="4">
        <v>64848</v>
      </c>
      <c r="D2462" s="7">
        <v>9.2913120417965789E-2</v>
      </c>
    </row>
    <row r="2463" spans="1:4">
      <c r="A2463" t="s">
        <v>4212</v>
      </c>
      <c r="B2463" s="4">
        <v>4525413</v>
      </c>
      <c r="C2463" s="4">
        <v>4300860</v>
      </c>
      <c r="D2463" s="7">
        <v>-4.9620443482174995E-2</v>
      </c>
    </row>
    <row r="2464" spans="1:4">
      <c r="A2464" t="s">
        <v>4213</v>
      </c>
      <c r="B2464" s="4">
        <v>4022911</v>
      </c>
      <c r="C2464" s="4">
        <v>4408643</v>
      </c>
      <c r="D2464" s="7">
        <v>9.5883801555639692E-2</v>
      </c>
    </row>
    <row r="2465" spans="1:4">
      <c r="A2465" t="s">
        <v>4214</v>
      </c>
      <c r="B2465" s="4">
        <v>106152302</v>
      </c>
      <c r="C2465" s="4">
        <v>107098343</v>
      </c>
      <c r="D2465" s="7">
        <v>8.9121100736939268E-3</v>
      </c>
    </row>
    <row r="2466" spans="1:4">
      <c r="A2466" t="s">
        <v>4215</v>
      </c>
      <c r="B2466" s="4">
        <v>474668</v>
      </c>
      <c r="C2466" s="4">
        <v>567925</v>
      </c>
      <c r="D2466" s="7">
        <v>0.19646784700042977</v>
      </c>
    </row>
    <row r="2467" spans="1:4">
      <c r="A2467" t="s">
        <v>4216</v>
      </c>
      <c r="B2467" s="4">
        <v>4156199</v>
      </c>
      <c r="C2467" s="4">
        <v>4940282</v>
      </c>
      <c r="D2467" s="7">
        <v>0.18865386378274956</v>
      </c>
    </row>
    <row r="2468" spans="1:4">
      <c r="A2468" t="s">
        <v>4217</v>
      </c>
      <c r="B2468" s="4">
        <v>28369270</v>
      </c>
      <c r="C2468" s="4">
        <v>33574043</v>
      </c>
      <c r="D2468" s="7">
        <v>0.18346517199772852</v>
      </c>
    </row>
    <row r="2469" spans="1:4">
      <c r="A2469" t="s">
        <v>4218</v>
      </c>
      <c r="B2469" s="4">
        <v>963543</v>
      </c>
      <c r="C2469" s="4">
        <v>912111</v>
      </c>
      <c r="D2469" s="7">
        <v>-5.3378001812062356E-2</v>
      </c>
    </row>
    <row r="2470" spans="1:4">
      <c r="A2470" t="s">
        <v>4219</v>
      </c>
      <c r="B2470" s="4">
        <v>20705249</v>
      </c>
      <c r="C2470" s="4">
        <v>26703181</v>
      </c>
      <c r="D2470" s="7">
        <v>0.28968171307671786</v>
      </c>
    </row>
    <row r="2471" spans="1:4">
      <c r="A2471" t="s">
        <v>4220</v>
      </c>
      <c r="B2471" s="4">
        <v>7938311</v>
      </c>
      <c r="C2471" s="4">
        <v>8681924</v>
      </c>
      <c r="D2471" s="7">
        <v>9.3673956588498489E-2</v>
      </c>
    </row>
    <row r="2472" spans="1:4">
      <c r="A2472" t="s">
        <v>4221</v>
      </c>
      <c r="B2472" s="4">
        <v>61008954</v>
      </c>
      <c r="C2472" s="4">
        <v>68166242</v>
      </c>
      <c r="D2472" s="7">
        <v>0.1173153698062091</v>
      </c>
    </row>
    <row r="2473" spans="1:4">
      <c r="A2473" t="s">
        <v>4222</v>
      </c>
      <c r="B2473" s="4">
        <v>89960774</v>
      </c>
      <c r="C2473" s="4">
        <v>87586302</v>
      </c>
      <c r="D2473" s="7">
        <v>-2.6394526129799638E-2</v>
      </c>
    </row>
    <row r="2474" spans="1:4">
      <c r="A2474" t="s">
        <v>4223</v>
      </c>
      <c r="B2474" s="4">
        <v>3516317</v>
      </c>
      <c r="C2474" s="4">
        <v>18553810</v>
      </c>
      <c r="D2474" s="7">
        <v>4.2764895770205023</v>
      </c>
    </row>
    <row r="2475" spans="1:4">
      <c r="A2475" t="s">
        <v>4224</v>
      </c>
      <c r="B2475" s="4">
        <v>138487</v>
      </c>
      <c r="C2475" s="4">
        <v>118743</v>
      </c>
      <c r="D2475" s="7">
        <v>-0.14256933863828375</v>
      </c>
    </row>
    <row r="2476" spans="1:4">
      <c r="A2476" t="s">
        <v>4225</v>
      </c>
      <c r="B2476" s="4">
        <v>54253344</v>
      </c>
      <c r="C2476" s="4">
        <v>56206040</v>
      </c>
      <c r="D2476" s="7">
        <v>3.5992177735624922E-2</v>
      </c>
    </row>
    <row r="2477" spans="1:4">
      <c r="A2477" t="s">
        <v>4226</v>
      </c>
      <c r="B2477" s="4">
        <v>1856331</v>
      </c>
      <c r="C2477" s="4">
        <v>2110224</v>
      </c>
      <c r="D2477" s="7">
        <v>0.13677140553058695</v>
      </c>
    </row>
    <row r="2478" spans="1:4">
      <c r="A2478" t="s">
        <v>4227</v>
      </c>
      <c r="B2478" s="4">
        <v>34687785</v>
      </c>
      <c r="C2478" s="4">
        <v>38407965</v>
      </c>
      <c r="D2478" s="7">
        <v>0.10724755126336259</v>
      </c>
    </row>
    <row r="2479" spans="1:4">
      <c r="A2479" t="s">
        <v>4228</v>
      </c>
      <c r="B2479" s="4">
        <v>1967139</v>
      </c>
      <c r="C2479" s="4">
        <v>2137309</v>
      </c>
      <c r="D2479" s="7">
        <v>8.6506342459785501E-2</v>
      </c>
    </row>
    <row r="2480" spans="1:4">
      <c r="A2480" t="s">
        <v>4229</v>
      </c>
      <c r="B2480" s="4">
        <v>167055996</v>
      </c>
      <c r="C2480" s="4">
        <v>214929002</v>
      </c>
      <c r="D2480" s="7">
        <v>0.28656861858463312</v>
      </c>
    </row>
    <row r="2481" spans="1:4">
      <c r="A2481" t="s">
        <v>4230</v>
      </c>
      <c r="B2481" s="4">
        <v>96096074</v>
      </c>
      <c r="C2481" s="4">
        <v>96549997</v>
      </c>
      <c r="D2481" s="7">
        <v>4.7236373048913528E-3</v>
      </c>
    </row>
    <row r="2482" spans="1:4">
      <c r="A2482" t="s">
        <v>4231</v>
      </c>
      <c r="B2482" s="4">
        <v>157678</v>
      </c>
      <c r="C2482" s="4">
        <v>167557</v>
      </c>
      <c r="D2482" s="7">
        <v>6.2653001686982332E-2</v>
      </c>
    </row>
    <row r="2483" spans="1:4">
      <c r="A2483" t="s">
        <v>4232</v>
      </c>
      <c r="B2483" s="4">
        <v>1067018</v>
      </c>
      <c r="C2483" s="4">
        <v>1347371</v>
      </c>
      <c r="D2483" s="7">
        <v>0.26274439606454625</v>
      </c>
    </row>
    <row r="2484" spans="1:4">
      <c r="A2484" t="s">
        <v>4233</v>
      </c>
      <c r="B2484" s="4">
        <v>907597</v>
      </c>
      <c r="C2484" s="4">
        <v>913367</v>
      </c>
      <c r="D2484" s="7">
        <v>6.3574471929722116E-3</v>
      </c>
    </row>
    <row r="2485" spans="1:4">
      <c r="A2485" t="s">
        <v>4234</v>
      </c>
      <c r="B2485" s="4">
        <v>1973738</v>
      </c>
      <c r="C2485" s="4">
        <v>1246214</v>
      </c>
      <c r="D2485" s="7">
        <v>-0.36860211436370988</v>
      </c>
    </row>
    <row r="2486" spans="1:4">
      <c r="A2486" t="s">
        <v>4235</v>
      </c>
      <c r="B2486" s="4">
        <v>34842854</v>
      </c>
      <c r="C2486" s="4">
        <v>41198325</v>
      </c>
      <c r="D2486" s="7">
        <v>0.18240385819140992</v>
      </c>
    </row>
    <row r="2487" spans="1:4">
      <c r="A2487" t="s">
        <v>140</v>
      </c>
      <c r="B2487" s="4">
        <v>9779804</v>
      </c>
      <c r="C2487" s="4">
        <v>18318098</v>
      </c>
      <c r="D2487" s="7">
        <v>0.87305369310059788</v>
      </c>
    </row>
    <row r="2488" spans="1:4">
      <c r="A2488" t="s">
        <v>4236</v>
      </c>
      <c r="B2488" s="4">
        <v>20231972</v>
      </c>
      <c r="C2488" s="4">
        <v>20984538</v>
      </c>
      <c r="D2488" s="7">
        <v>3.7196868402150814E-2</v>
      </c>
    </row>
    <row r="2489" spans="1:4">
      <c r="A2489" t="s">
        <v>4237</v>
      </c>
      <c r="B2489" s="4">
        <v>1264722</v>
      </c>
      <c r="C2489" s="4">
        <v>1480643</v>
      </c>
      <c r="D2489" s="7">
        <v>0.17072605679350877</v>
      </c>
    </row>
    <row r="2490" spans="1:4">
      <c r="A2490" t="s">
        <v>4238</v>
      </c>
      <c r="B2490" s="4">
        <v>14705338</v>
      </c>
      <c r="C2490" s="4">
        <v>17357965</v>
      </c>
      <c r="D2490" s="7">
        <v>0.1803853131427513</v>
      </c>
    </row>
    <row r="2491" spans="1:4">
      <c r="A2491" t="s">
        <v>4239</v>
      </c>
      <c r="B2491" s="4">
        <v>71365176</v>
      </c>
      <c r="C2491" s="4">
        <v>73956494</v>
      </c>
      <c r="D2491" s="7">
        <v>3.6310679034827854E-2</v>
      </c>
    </row>
    <row r="2492" spans="1:4">
      <c r="A2492" t="s">
        <v>4240</v>
      </c>
      <c r="B2492" s="4">
        <v>4277880</v>
      </c>
      <c r="C2492" s="4">
        <v>4551714</v>
      </c>
      <c r="D2492" s="7">
        <v>6.4011613228982578E-2</v>
      </c>
    </row>
    <row r="2493" spans="1:4">
      <c r="A2493" t="s">
        <v>4241</v>
      </c>
      <c r="B2493" s="4">
        <v>1535056</v>
      </c>
      <c r="C2493" s="4">
        <v>4704972</v>
      </c>
      <c r="D2493" s="7">
        <v>2.0650165205699338</v>
      </c>
    </row>
    <row r="2494" spans="1:4">
      <c r="A2494" t="s">
        <v>4242</v>
      </c>
      <c r="B2494" s="4">
        <v>1452249</v>
      </c>
      <c r="C2494" s="4">
        <v>1464769</v>
      </c>
      <c r="D2494" s="7">
        <v>8.6211111179969827E-3</v>
      </c>
    </row>
    <row r="2495" spans="1:4">
      <c r="A2495" t="s">
        <v>4243</v>
      </c>
      <c r="B2495" s="4">
        <v>631212</v>
      </c>
      <c r="C2495" s="4">
        <v>432195</v>
      </c>
      <c r="D2495" s="7">
        <v>-0.3152934354860174</v>
      </c>
    </row>
    <row r="2496" spans="1:4">
      <c r="A2496" t="s">
        <v>4244</v>
      </c>
      <c r="B2496" s="4">
        <v>11791888</v>
      </c>
      <c r="C2496" s="4">
        <v>11592186</v>
      </c>
      <c r="D2496" s="7">
        <v>-1.6935540771757671E-2</v>
      </c>
    </row>
    <row r="2497" spans="1:4">
      <c r="A2497" t="s">
        <v>4245</v>
      </c>
      <c r="B2497" s="4">
        <v>33403654</v>
      </c>
      <c r="C2497" s="4">
        <v>30065437</v>
      </c>
      <c r="D2497" s="7">
        <v>-9.9935683682988691E-2</v>
      </c>
    </row>
    <row r="2498" spans="1:4">
      <c r="A2498" t="s">
        <v>4246</v>
      </c>
      <c r="B2498" s="4">
        <v>30499</v>
      </c>
      <c r="C2498" s="4">
        <v>85600</v>
      </c>
      <c r="D2498" s="7">
        <v>1.8066493983409293</v>
      </c>
    </row>
    <row r="2499" spans="1:4">
      <c r="A2499" t="s">
        <v>4247</v>
      </c>
      <c r="B2499" s="4">
        <v>15227763</v>
      </c>
      <c r="C2499" s="4">
        <v>14470786</v>
      </c>
      <c r="D2499" s="7">
        <v>-4.9710321864084701E-2</v>
      </c>
    </row>
    <row r="2500" spans="1:4">
      <c r="A2500" t="s">
        <v>4248</v>
      </c>
      <c r="B2500" s="4">
        <v>6983714</v>
      </c>
      <c r="C2500" s="4">
        <v>7543471</v>
      </c>
      <c r="D2500" s="7">
        <v>8.0151764519566529E-2</v>
      </c>
    </row>
    <row r="2501" spans="1:4">
      <c r="A2501" t="s">
        <v>4249</v>
      </c>
      <c r="B2501" s="4">
        <v>7589521</v>
      </c>
      <c r="C2501" s="4">
        <v>8449759</v>
      </c>
      <c r="D2501" s="7">
        <v>0.11334549308184272</v>
      </c>
    </row>
    <row r="2502" spans="1:4">
      <c r="A2502" t="s">
        <v>4250</v>
      </c>
      <c r="B2502" s="4">
        <v>49653481</v>
      </c>
      <c r="C2502" s="4">
        <v>32208646</v>
      </c>
      <c r="D2502" s="7">
        <v>-0.35133156122528447</v>
      </c>
    </row>
    <row r="2503" spans="1:4">
      <c r="A2503" t="s">
        <v>4251</v>
      </c>
      <c r="B2503" s="4">
        <v>5627155</v>
      </c>
      <c r="C2503" s="4">
        <v>8337211</v>
      </c>
      <c r="D2503" s="7">
        <v>0.48160322578638759</v>
      </c>
    </row>
    <row r="2504" spans="1:4">
      <c r="A2504" t="s">
        <v>4252</v>
      </c>
      <c r="B2504" s="4">
        <v>115193314</v>
      </c>
      <c r="C2504" s="4">
        <v>136995985</v>
      </c>
      <c r="D2504" s="7">
        <v>0.18927028178041652</v>
      </c>
    </row>
    <row r="2505" spans="1:4">
      <c r="A2505" t="s">
        <v>4253</v>
      </c>
      <c r="B2505" s="4">
        <v>1502016</v>
      </c>
      <c r="C2505" s="4">
        <v>1567147</v>
      </c>
      <c r="D2505" s="7">
        <v>4.336238761770847E-2</v>
      </c>
    </row>
    <row r="2506" spans="1:4">
      <c r="A2506" t="s">
        <v>4254</v>
      </c>
      <c r="B2506" s="4">
        <v>528184</v>
      </c>
      <c r="C2506" s="4">
        <v>792423</v>
      </c>
      <c r="D2506" s="7">
        <v>0.50027831210335794</v>
      </c>
    </row>
    <row r="2507" spans="1:4">
      <c r="A2507" t="s">
        <v>4255</v>
      </c>
      <c r="B2507" s="4">
        <v>29268140</v>
      </c>
      <c r="C2507" s="4">
        <v>28037255</v>
      </c>
      <c r="D2507" s="7">
        <v>-4.2055456889300104E-2</v>
      </c>
    </row>
    <row r="2508" spans="1:4">
      <c r="A2508" t="s">
        <v>4256</v>
      </c>
      <c r="B2508" s="4">
        <v>20121798</v>
      </c>
      <c r="C2508" s="4">
        <v>17829026</v>
      </c>
      <c r="D2508" s="7">
        <v>-0.11394468824306854</v>
      </c>
    </row>
    <row r="2509" spans="1:4">
      <c r="A2509" t="s">
        <v>4257</v>
      </c>
      <c r="B2509" s="4">
        <v>684183</v>
      </c>
      <c r="C2509" s="4">
        <v>684668</v>
      </c>
      <c r="D2509" s="7">
        <v>7.0887467241951348E-4</v>
      </c>
    </row>
    <row r="2510" spans="1:4">
      <c r="A2510" t="s">
        <v>4258</v>
      </c>
      <c r="B2510" s="4">
        <v>119592</v>
      </c>
      <c r="C2510" s="4">
        <v>139813</v>
      </c>
      <c r="D2510" s="7">
        <v>0.16908321626864672</v>
      </c>
    </row>
    <row r="2511" spans="1:4">
      <c r="A2511" t="s">
        <v>4259</v>
      </c>
      <c r="B2511" s="4">
        <v>25817623</v>
      </c>
      <c r="C2511" s="4">
        <v>23461172</v>
      </c>
      <c r="D2511" s="7">
        <v>-9.1272964982097693E-2</v>
      </c>
    </row>
    <row r="2512" spans="1:4">
      <c r="A2512" t="s">
        <v>4260</v>
      </c>
      <c r="B2512" s="4">
        <v>1162911</v>
      </c>
      <c r="C2512" s="4">
        <v>1373384</v>
      </c>
      <c r="D2512" s="7">
        <v>0.1809880549758322</v>
      </c>
    </row>
    <row r="2513" spans="1:4">
      <c r="A2513" t="s">
        <v>4261</v>
      </c>
      <c r="B2513" s="4">
        <v>4461031</v>
      </c>
      <c r="C2513" s="4">
        <v>7079685</v>
      </c>
      <c r="D2513" s="7">
        <v>0.5870064565792078</v>
      </c>
    </row>
    <row r="2514" spans="1:4">
      <c r="A2514" t="s">
        <v>4262</v>
      </c>
      <c r="B2514" s="4">
        <v>1389995</v>
      </c>
      <c r="C2514" s="4">
        <v>1102295</v>
      </c>
      <c r="D2514" s="7">
        <v>-0.20697916179554604</v>
      </c>
    </row>
    <row r="2515" spans="1:4">
      <c r="A2515" t="s">
        <v>4263</v>
      </c>
      <c r="B2515" s="4">
        <v>10823047</v>
      </c>
      <c r="C2515" s="4">
        <v>12011201</v>
      </c>
      <c r="D2515" s="7">
        <v>0.1097799907918722</v>
      </c>
    </row>
    <row r="2516" spans="1:4">
      <c r="A2516" t="s">
        <v>4264</v>
      </c>
      <c r="B2516" s="4">
        <v>1930702</v>
      </c>
      <c r="C2516" s="4">
        <v>632231</v>
      </c>
      <c r="D2516" s="7">
        <v>-0.67253827882293593</v>
      </c>
    </row>
    <row r="2517" spans="1:4">
      <c r="A2517" t="s">
        <v>4265</v>
      </c>
      <c r="B2517" s="4">
        <v>25905248</v>
      </c>
      <c r="C2517" s="4">
        <v>27273467</v>
      </c>
      <c r="D2517" s="7">
        <v>5.2816286491447602E-2</v>
      </c>
    </row>
    <row r="2518" spans="1:4">
      <c r="A2518" t="s">
        <v>4266</v>
      </c>
      <c r="B2518" s="4">
        <v>66416706</v>
      </c>
      <c r="C2518" s="4">
        <v>3453308</v>
      </c>
      <c r="D2518" s="7">
        <v>-0.94800543104320767</v>
      </c>
    </row>
    <row r="2519" spans="1:4">
      <c r="A2519" t="s">
        <v>4267</v>
      </c>
      <c r="B2519" s="4">
        <v>16380548</v>
      </c>
      <c r="C2519" s="4">
        <v>17622179</v>
      </c>
      <c r="D2519" s="7">
        <v>7.5799112459485479E-2</v>
      </c>
    </row>
    <row r="2520" spans="1:4">
      <c r="A2520" t="s">
        <v>4268</v>
      </c>
      <c r="B2520" s="4">
        <v>13570342</v>
      </c>
      <c r="C2520" s="4">
        <v>13606398</v>
      </c>
      <c r="D2520" s="7">
        <v>2.6569706201951286E-3</v>
      </c>
    </row>
    <row r="2521" spans="1:4">
      <c r="A2521" t="s">
        <v>4269</v>
      </c>
      <c r="B2521" s="4">
        <v>294672</v>
      </c>
      <c r="C2521" s="4">
        <v>262162</v>
      </c>
      <c r="D2521" s="7">
        <v>-0.11032605744692403</v>
      </c>
    </row>
    <row r="2522" spans="1:4">
      <c r="A2522" t="s">
        <v>4270</v>
      </c>
      <c r="B2522" s="4">
        <v>1967967</v>
      </c>
      <c r="C2522" s="4">
        <v>1884708</v>
      </c>
      <c r="D2522" s="7">
        <v>-4.2307111857058578E-2</v>
      </c>
    </row>
    <row r="2523" spans="1:4">
      <c r="A2523" t="s">
        <v>4271</v>
      </c>
      <c r="B2523" s="4">
        <v>177928</v>
      </c>
      <c r="C2523" s="4">
        <v>175978</v>
      </c>
      <c r="D2523" s="7">
        <v>-1.0959489231599298E-2</v>
      </c>
    </row>
    <row r="2524" spans="1:4">
      <c r="A2524" t="s">
        <v>4272</v>
      </c>
      <c r="B2524" s="4">
        <v>2963350</v>
      </c>
      <c r="C2524" s="4">
        <v>3242561</v>
      </c>
      <c r="D2524" s="7">
        <v>9.4221404828994215E-2</v>
      </c>
    </row>
    <row r="2525" spans="1:4">
      <c r="A2525" t="s">
        <v>4273</v>
      </c>
      <c r="B2525" s="4">
        <v>24672100</v>
      </c>
      <c r="C2525" s="4">
        <v>25881109</v>
      </c>
      <c r="D2525" s="7">
        <v>4.9003084455721241E-2</v>
      </c>
    </row>
    <row r="2526" spans="1:4">
      <c r="A2526" t="s">
        <v>4274</v>
      </c>
      <c r="B2526" s="4">
        <v>4885826</v>
      </c>
      <c r="C2526" s="4">
        <v>4587228</v>
      </c>
      <c r="D2526" s="7">
        <v>-6.1115152279266595E-2</v>
      </c>
    </row>
    <row r="2527" spans="1:4">
      <c r="A2527" t="s">
        <v>4275</v>
      </c>
      <c r="B2527" s="4">
        <v>20583653</v>
      </c>
      <c r="C2527" s="4">
        <v>21864246</v>
      </c>
      <c r="D2527" s="7">
        <v>6.2214078327107437E-2</v>
      </c>
    </row>
    <row r="2528" spans="1:4">
      <c r="A2528" t="s">
        <v>4276</v>
      </c>
      <c r="B2528" s="4">
        <v>26467516</v>
      </c>
      <c r="C2528" s="4">
        <v>27584365</v>
      </c>
      <c r="D2528" s="7">
        <v>4.2196970807536302E-2</v>
      </c>
    </row>
    <row r="2529" spans="1:4">
      <c r="A2529" t="s">
        <v>4277</v>
      </c>
      <c r="B2529" s="4">
        <v>181616</v>
      </c>
      <c r="C2529" s="4">
        <v>429172</v>
      </c>
      <c r="D2529" s="7">
        <v>1.3630737379966522</v>
      </c>
    </row>
    <row r="2530" spans="1:4">
      <c r="A2530" t="s">
        <v>4278</v>
      </c>
      <c r="B2530" s="4">
        <v>839563</v>
      </c>
      <c r="C2530" s="4">
        <v>1187774</v>
      </c>
      <c r="D2530" s="7">
        <v>0.41475267490349144</v>
      </c>
    </row>
    <row r="2531" spans="1:4">
      <c r="A2531" t="s">
        <v>4279</v>
      </c>
      <c r="B2531" s="4">
        <v>815170382</v>
      </c>
      <c r="C2531" s="4">
        <v>869174423</v>
      </c>
      <c r="D2531" s="7">
        <v>6.6248777178953E-2</v>
      </c>
    </row>
    <row r="2532" spans="1:4">
      <c r="A2532" t="s">
        <v>4280</v>
      </c>
      <c r="B2532" s="4">
        <v>78041010</v>
      </c>
      <c r="C2532" s="4">
        <v>80060372</v>
      </c>
      <c r="D2532" s="7">
        <v>2.5875651788719804E-2</v>
      </c>
    </row>
    <row r="2533" spans="1:4">
      <c r="A2533" t="s">
        <v>4281</v>
      </c>
      <c r="B2533" s="4">
        <v>2418707</v>
      </c>
      <c r="C2533" s="4">
        <v>2496182</v>
      </c>
      <c r="D2533" s="7">
        <v>3.203157720219936E-2</v>
      </c>
    </row>
    <row r="2534" spans="1:4">
      <c r="A2534" t="s">
        <v>4282</v>
      </c>
      <c r="B2534" s="4">
        <v>10337257</v>
      </c>
      <c r="C2534" s="4">
        <v>10376954</v>
      </c>
      <c r="D2534" s="7">
        <v>3.8401870051213778E-3</v>
      </c>
    </row>
    <row r="2535" spans="1:4">
      <c r="A2535" t="s">
        <v>4283</v>
      </c>
      <c r="B2535" s="4">
        <v>3128584</v>
      </c>
      <c r="C2535" s="4">
        <v>3106983</v>
      </c>
      <c r="D2535" s="7">
        <v>-6.9044014800305822E-3</v>
      </c>
    </row>
    <row r="2536" spans="1:4">
      <c r="A2536" t="s">
        <v>4284</v>
      </c>
      <c r="B2536" s="4">
        <v>113592769</v>
      </c>
      <c r="C2536" s="4">
        <v>115004853</v>
      </c>
      <c r="D2536" s="7">
        <v>1.2431108180838518E-2</v>
      </c>
    </row>
    <row r="2537" spans="1:4">
      <c r="A2537" t="s">
        <v>4285</v>
      </c>
      <c r="B2537" s="4">
        <v>4963106</v>
      </c>
      <c r="C2537" s="4">
        <v>5307002</v>
      </c>
      <c r="D2537" s="7">
        <v>6.929048059823828E-2</v>
      </c>
    </row>
    <row r="2538" spans="1:4">
      <c r="A2538" t="s">
        <v>4286</v>
      </c>
      <c r="B2538" s="4">
        <v>7562332</v>
      </c>
      <c r="C2538" s="4">
        <v>7459884</v>
      </c>
      <c r="D2538" s="7">
        <v>-1.354714392332947E-2</v>
      </c>
    </row>
    <row r="2539" spans="1:4">
      <c r="A2539" t="s">
        <v>4287</v>
      </c>
      <c r="B2539" s="4">
        <v>12068647</v>
      </c>
      <c r="C2539" s="4">
        <v>8769658</v>
      </c>
      <c r="D2539" s="7">
        <v>-0.27335201700737455</v>
      </c>
    </row>
    <row r="2540" spans="1:4">
      <c r="A2540" t="s">
        <v>4288</v>
      </c>
      <c r="B2540" s="4">
        <v>23728419</v>
      </c>
      <c r="C2540" s="4">
        <v>23512137</v>
      </c>
      <c r="D2540" s="7">
        <v>-9.1148929897099332E-3</v>
      </c>
    </row>
    <row r="2541" spans="1:4">
      <c r="A2541" t="s">
        <v>4289</v>
      </c>
      <c r="B2541" s="4">
        <v>581886</v>
      </c>
      <c r="C2541" s="4">
        <v>1915195</v>
      </c>
      <c r="D2541" s="7">
        <v>2.2913577573614075</v>
      </c>
    </row>
    <row r="2542" spans="1:4">
      <c r="A2542" t="s">
        <v>4290</v>
      </c>
      <c r="B2542" s="4">
        <v>415611</v>
      </c>
      <c r="C2542" s="4">
        <v>533437</v>
      </c>
      <c r="D2542" s="7">
        <v>0.28350067731604794</v>
      </c>
    </row>
    <row r="2543" spans="1:4">
      <c r="A2543" t="s">
        <v>4291</v>
      </c>
      <c r="B2543" s="4">
        <v>79407920</v>
      </c>
      <c r="C2543" s="4">
        <v>80215291</v>
      </c>
      <c r="D2543" s="7">
        <v>1.0167386326200208E-2</v>
      </c>
    </row>
    <row r="2544" spans="1:4">
      <c r="A2544" t="s">
        <v>4292</v>
      </c>
      <c r="B2544" s="4">
        <v>21792250</v>
      </c>
      <c r="C2544" s="4">
        <v>18140387</v>
      </c>
      <c r="D2544" s="7">
        <v>-0.16757622549300782</v>
      </c>
    </row>
    <row r="2545" spans="1:4">
      <c r="A2545" t="s">
        <v>4293</v>
      </c>
      <c r="B2545" s="4">
        <v>88956</v>
      </c>
      <c r="C2545" s="4">
        <v>42716</v>
      </c>
      <c r="D2545" s="7">
        <v>-0.51980754530329598</v>
      </c>
    </row>
    <row r="2546" spans="1:4">
      <c r="A2546" t="s">
        <v>4294</v>
      </c>
      <c r="B2546" s="4">
        <v>4655871</v>
      </c>
      <c r="C2546" s="4">
        <v>2367101</v>
      </c>
      <c r="D2546" s="7">
        <v>-0.49158793274126367</v>
      </c>
    </row>
    <row r="2547" spans="1:4">
      <c r="A2547" t="s">
        <v>4295</v>
      </c>
      <c r="B2547" s="4">
        <v>564568</v>
      </c>
      <c r="C2547" s="4">
        <v>182969</v>
      </c>
      <c r="D2547" s="7">
        <v>-0.67591326465545343</v>
      </c>
    </row>
    <row r="2548" spans="1:4">
      <c r="A2548" t="s">
        <v>4296</v>
      </c>
      <c r="B2548" s="4">
        <v>1369707</v>
      </c>
      <c r="C2548" s="4">
        <v>620895</v>
      </c>
      <c r="D2548" s="7">
        <v>-0.54669502309618045</v>
      </c>
    </row>
    <row r="2549" spans="1:4">
      <c r="A2549" t="s">
        <v>4297</v>
      </c>
      <c r="B2549" s="4">
        <v>3419323</v>
      </c>
      <c r="C2549" s="4">
        <v>3646772</v>
      </c>
      <c r="D2549" s="7">
        <v>6.6518723150752357E-2</v>
      </c>
    </row>
    <row r="2550" spans="1:4">
      <c r="A2550" t="s">
        <v>4298</v>
      </c>
      <c r="B2550" s="4">
        <v>2165879</v>
      </c>
      <c r="C2550" s="4">
        <v>1637724</v>
      </c>
      <c r="D2550" s="7">
        <v>-0.24385249591505342</v>
      </c>
    </row>
    <row r="2551" spans="1:4">
      <c r="A2551" t="s">
        <v>4299</v>
      </c>
      <c r="B2551" s="4">
        <v>8563561</v>
      </c>
      <c r="C2551" s="4">
        <v>8963333</v>
      </c>
      <c r="D2551" s="7">
        <v>4.6682916137340533E-2</v>
      </c>
    </row>
    <row r="2552" spans="1:4">
      <c r="A2552" t="s">
        <v>4300</v>
      </c>
      <c r="B2552" s="4">
        <v>216139</v>
      </c>
      <c r="C2552" s="4">
        <v>328101</v>
      </c>
      <c r="D2552" s="7">
        <v>0.51800924405128179</v>
      </c>
    </row>
    <row r="2553" spans="1:4">
      <c r="A2553" t="s">
        <v>4301</v>
      </c>
      <c r="B2553" s="4">
        <v>10081885</v>
      </c>
      <c r="C2553" s="4">
        <v>9340444</v>
      </c>
      <c r="D2553" s="7">
        <v>-7.3541902134372686E-2</v>
      </c>
    </row>
    <row r="2554" spans="1:4">
      <c r="A2554" t="s">
        <v>4302</v>
      </c>
      <c r="B2554" s="4">
        <v>950985</v>
      </c>
      <c r="C2554" s="4">
        <v>395754</v>
      </c>
      <c r="D2554" s="7">
        <v>-0.58384832568337042</v>
      </c>
    </row>
    <row r="2555" spans="1:4">
      <c r="A2555" t="s">
        <v>4303</v>
      </c>
      <c r="B2555" s="4">
        <v>9345460</v>
      </c>
      <c r="C2555" s="4">
        <v>8827783</v>
      </c>
      <c r="D2555" s="7">
        <v>-5.5393420976602541E-2</v>
      </c>
    </row>
    <row r="2556" spans="1:4">
      <c r="A2556" t="s">
        <v>4304</v>
      </c>
      <c r="B2556" s="4">
        <v>79013120</v>
      </c>
      <c r="C2556" s="4">
        <v>71535946</v>
      </c>
      <c r="D2556" s="7">
        <v>-9.4632056043350773E-2</v>
      </c>
    </row>
    <row r="2557" spans="1:4">
      <c r="A2557" t="s">
        <v>4305</v>
      </c>
      <c r="B2557" s="4">
        <v>4534461</v>
      </c>
      <c r="C2557" s="4">
        <v>4703407</v>
      </c>
      <c r="D2557" s="7">
        <v>3.725823201478632E-2</v>
      </c>
    </row>
    <row r="2558" spans="1:4">
      <c r="A2558" t="s">
        <v>4306</v>
      </c>
      <c r="B2558" s="4">
        <v>78476517</v>
      </c>
      <c r="C2558" s="4">
        <v>79890802</v>
      </c>
      <c r="D2558" s="7">
        <v>1.8021760573293535E-2</v>
      </c>
    </row>
    <row r="2559" spans="1:4">
      <c r="A2559" t="s">
        <v>4307</v>
      </c>
      <c r="B2559" s="4">
        <v>307311</v>
      </c>
      <c r="C2559" s="4">
        <v>380177</v>
      </c>
      <c r="D2559" s="7">
        <v>0.23710833650601507</v>
      </c>
    </row>
    <row r="2560" spans="1:4">
      <c r="A2560" t="s">
        <v>4308</v>
      </c>
      <c r="B2560" s="4">
        <v>78469492</v>
      </c>
      <c r="C2560" s="4">
        <v>101597466</v>
      </c>
      <c r="D2560" s="7">
        <v>0.29473841884945551</v>
      </c>
    </row>
    <row r="2561" spans="1:4">
      <c r="A2561" t="s">
        <v>4309</v>
      </c>
      <c r="B2561" s="4">
        <v>110053</v>
      </c>
      <c r="C2561" s="4">
        <v>68670</v>
      </c>
      <c r="D2561" s="7">
        <v>-0.37602791382333967</v>
      </c>
    </row>
    <row r="2562" spans="1:4">
      <c r="A2562" t="s">
        <v>4310</v>
      </c>
      <c r="B2562" s="4">
        <v>3306267</v>
      </c>
      <c r="C2562" s="4">
        <v>3306570</v>
      </c>
      <c r="D2562" s="7">
        <v>9.1644141262638501E-5</v>
      </c>
    </row>
    <row r="2563" spans="1:4">
      <c r="A2563" t="s">
        <v>4311</v>
      </c>
      <c r="B2563" s="4">
        <v>83</v>
      </c>
      <c r="C2563" s="4">
        <v>38275195</v>
      </c>
      <c r="D2563" s="7">
        <v>461145.92771084339</v>
      </c>
    </row>
    <row r="2564" spans="1:4">
      <c r="A2564" t="s">
        <v>4312</v>
      </c>
      <c r="B2564" s="4">
        <v>476204558</v>
      </c>
      <c r="C2564" s="4">
        <v>420785539</v>
      </c>
      <c r="D2564" s="7">
        <v>-0.1163764984374635</v>
      </c>
    </row>
    <row r="2565" spans="1:4">
      <c r="A2565" t="s">
        <v>135</v>
      </c>
      <c r="B2565" s="4">
        <v>209806328</v>
      </c>
      <c r="C2565" s="4">
        <v>306741873</v>
      </c>
      <c r="D2565" s="7">
        <v>0.46202393380622914</v>
      </c>
    </row>
    <row r="2566" spans="1:4">
      <c r="A2566" t="s">
        <v>4313</v>
      </c>
      <c r="B2566" s="4">
        <v>201486893</v>
      </c>
      <c r="C2566" s="4">
        <v>170501376</v>
      </c>
      <c r="D2566" s="7">
        <v>-0.15378428114428266</v>
      </c>
    </row>
    <row r="2567" spans="1:4">
      <c r="A2567" t="s">
        <v>4314</v>
      </c>
      <c r="B2567" s="4">
        <v>6774288</v>
      </c>
      <c r="C2567" s="4">
        <v>9322202</v>
      </c>
      <c r="D2567" s="7">
        <v>0.3761153939720307</v>
      </c>
    </row>
    <row r="2568" spans="1:4">
      <c r="A2568" t="s">
        <v>4315</v>
      </c>
      <c r="B2568" s="4">
        <v>5510011</v>
      </c>
      <c r="C2568" s="4">
        <v>5638008</v>
      </c>
      <c r="D2568" s="7">
        <v>2.3229899178059718E-2</v>
      </c>
    </row>
    <row r="2569" spans="1:4">
      <c r="A2569" t="s">
        <v>4316</v>
      </c>
      <c r="B2569" s="4">
        <v>5641145</v>
      </c>
      <c r="C2569" s="4">
        <v>5547504</v>
      </c>
      <c r="D2569" s="7">
        <v>-1.659964422116432E-2</v>
      </c>
    </row>
    <row r="2570" spans="1:4">
      <c r="A2570" t="s">
        <v>4317</v>
      </c>
      <c r="B2570" s="4">
        <v>96882</v>
      </c>
      <c r="C2570" s="4">
        <v>87263</v>
      </c>
      <c r="D2570" s="7">
        <v>-9.9285729031192579E-2</v>
      </c>
    </row>
    <row r="2571" spans="1:4">
      <c r="A2571" t="s">
        <v>4318</v>
      </c>
      <c r="B2571" s="4">
        <v>4960511</v>
      </c>
      <c r="C2571" s="4">
        <v>5956929</v>
      </c>
      <c r="D2571" s="7">
        <v>0.20087003133346545</v>
      </c>
    </row>
    <row r="2572" spans="1:4">
      <c r="A2572" t="s">
        <v>4319</v>
      </c>
      <c r="B2572" s="4">
        <v>189940</v>
      </c>
      <c r="C2572" s="4">
        <v>127044</v>
      </c>
      <c r="D2572" s="7">
        <v>-0.33113614825734444</v>
      </c>
    </row>
    <row r="2573" spans="1:4">
      <c r="A2573" t="s">
        <v>4320</v>
      </c>
      <c r="B2573" s="4">
        <v>29072481</v>
      </c>
      <c r="C2573" s="4">
        <v>31379379</v>
      </c>
      <c r="D2573" s="7">
        <v>7.9349884173971943E-2</v>
      </c>
    </row>
    <row r="2574" spans="1:4">
      <c r="A2574" t="s">
        <v>4321</v>
      </c>
      <c r="B2574" s="4">
        <v>2231702</v>
      </c>
      <c r="C2574" s="4">
        <v>2552596</v>
      </c>
      <c r="D2574" s="7">
        <v>0.14378891088505544</v>
      </c>
    </row>
    <row r="2575" spans="1:4">
      <c r="A2575" t="s">
        <v>4322</v>
      </c>
      <c r="B2575" s="4">
        <v>119983839</v>
      </c>
      <c r="C2575" s="4">
        <v>120722412</v>
      </c>
      <c r="D2575" s="7">
        <v>6.1556040059695038E-3</v>
      </c>
    </row>
    <row r="2576" spans="1:4">
      <c r="A2576" t="s">
        <v>4323</v>
      </c>
      <c r="B2576" s="4">
        <v>4049566</v>
      </c>
      <c r="C2576" s="4">
        <v>3930551</v>
      </c>
      <c r="D2576" s="7">
        <v>-2.938956915383031E-2</v>
      </c>
    </row>
    <row r="2577" spans="1:4">
      <c r="A2577" t="s">
        <v>4324</v>
      </c>
      <c r="B2577" s="4">
        <v>23440477</v>
      </c>
      <c r="C2577" s="4">
        <v>27744581</v>
      </c>
      <c r="D2577" s="7">
        <v>0.1836184476962649</v>
      </c>
    </row>
    <row r="2578" spans="1:4">
      <c r="A2578" t="s">
        <v>4325</v>
      </c>
      <c r="B2578" s="4">
        <v>40405</v>
      </c>
      <c r="C2578" s="4">
        <v>257373</v>
      </c>
      <c r="D2578" s="7">
        <v>5.3698304665264196</v>
      </c>
    </row>
    <row r="2579" spans="1:4">
      <c r="A2579" t="s">
        <v>4326</v>
      </c>
      <c r="B2579" s="4">
        <v>2610322</v>
      </c>
      <c r="C2579" s="4">
        <v>3043386</v>
      </c>
      <c r="D2579" s="7">
        <v>0.16590443631092255</v>
      </c>
    </row>
    <row r="2580" spans="1:4">
      <c r="A2580" t="s">
        <v>4327</v>
      </c>
      <c r="B2580" s="4">
        <v>2175947</v>
      </c>
      <c r="C2580" s="4">
        <v>2303350</v>
      </c>
      <c r="D2580" s="7">
        <v>5.8550598888667788E-2</v>
      </c>
    </row>
    <row r="2581" spans="1:4">
      <c r="A2581" t="s">
        <v>4328</v>
      </c>
      <c r="B2581" s="4">
        <v>46766</v>
      </c>
      <c r="C2581" s="4">
        <v>105149</v>
      </c>
      <c r="D2581" s="7">
        <v>1.2484069623230551</v>
      </c>
    </row>
    <row r="2582" spans="1:4">
      <c r="A2582" t="s">
        <v>4329</v>
      </c>
      <c r="B2582" s="4">
        <v>80865369</v>
      </c>
      <c r="C2582" s="4">
        <v>84047223</v>
      </c>
      <c r="D2582" s="7">
        <v>3.9347548145115124E-2</v>
      </c>
    </row>
    <row r="2583" spans="1:4">
      <c r="A2583" t="s">
        <v>4330</v>
      </c>
      <c r="B2583" s="4">
        <v>2860352</v>
      </c>
      <c r="C2583" s="4">
        <v>2703533</v>
      </c>
      <c r="D2583" s="7">
        <v>-5.4825070480835923E-2</v>
      </c>
    </row>
    <row r="2584" spans="1:4">
      <c r="A2584" t="s">
        <v>4331</v>
      </c>
      <c r="B2584" s="4">
        <v>2996050</v>
      </c>
      <c r="C2584" s="4">
        <v>2655158</v>
      </c>
      <c r="D2584" s="7">
        <v>-0.11378047762887802</v>
      </c>
    </row>
    <row r="2585" spans="1:4">
      <c r="A2585" t="s">
        <v>4332</v>
      </c>
      <c r="B2585" s="4">
        <v>1755099</v>
      </c>
      <c r="C2585" s="4">
        <v>1734557</v>
      </c>
      <c r="D2585" s="7">
        <v>-1.1704183068875317E-2</v>
      </c>
    </row>
    <row r="2586" spans="1:4">
      <c r="A2586" t="s">
        <v>4333</v>
      </c>
      <c r="B2586" s="4">
        <v>3940881</v>
      </c>
      <c r="C2586" s="4">
        <v>3693130</v>
      </c>
      <c r="D2586" s="7">
        <v>-6.2866907171264502E-2</v>
      </c>
    </row>
    <row r="2587" spans="1:4">
      <c r="A2587" t="s">
        <v>4334</v>
      </c>
      <c r="B2587" s="4">
        <v>668807</v>
      </c>
      <c r="C2587" s="4">
        <v>137130</v>
      </c>
      <c r="D2587" s="7">
        <v>-0.79496327042031556</v>
      </c>
    </row>
    <row r="2588" spans="1:4">
      <c r="A2588" t="s">
        <v>4335</v>
      </c>
      <c r="B2588" s="4">
        <v>35533431</v>
      </c>
      <c r="C2588" s="4">
        <v>38244715</v>
      </c>
      <c r="D2588" s="7">
        <v>7.6302341870673848E-2</v>
      </c>
    </row>
    <row r="2589" spans="1:4">
      <c r="A2589" t="s">
        <v>4336</v>
      </c>
      <c r="B2589" s="4">
        <v>354909</v>
      </c>
      <c r="C2589" s="4">
        <v>272016</v>
      </c>
      <c r="D2589" s="7">
        <v>-0.2335612790884424</v>
      </c>
    </row>
    <row r="2590" spans="1:4">
      <c r="A2590" t="s">
        <v>4337</v>
      </c>
      <c r="B2590" s="4">
        <v>325211</v>
      </c>
      <c r="C2590" s="4">
        <v>318397</v>
      </c>
      <c r="D2590" s="7">
        <v>-2.095255080547706E-2</v>
      </c>
    </row>
    <row r="2591" spans="1:4">
      <c r="A2591" t="s">
        <v>4338</v>
      </c>
      <c r="B2591" s="4">
        <v>309062</v>
      </c>
      <c r="C2591" s="4">
        <v>252595</v>
      </c>
      <c r="D2591" s="7">
        <v>-0.18270444118008683</v>
      </c>
    </row>
    <row r="2592" spans="1:4">
      <c r="A2592" t="s">
        <v>4339</v>
      </c>
      <c r="B2592" s="4">
        <v>23008285</v>
      </c>
      <c r="C2592" s="4">
        <v>22713139</v>
      </c>
      <c r="D2592" s="7">
        <v>-1.2827813980920351E-2</v>
      </c>
    </row>
    <row r="2593" spans="1:4">
      <c r="A2593" t="s">
        <v>4340</v>
      </c>
      <c r="B2593" s="4">
        <v>8030607</v>
      </c>
      <c r="C2593" s="4">
        <v>8783169</v>
      </c>
      <c r="D2593" s="7">
        <v>9.3711720670679066E-2</v>
      </c>
    </row>
    <row r="2594" spans="1:4">
      <c r="A2594" t="s">
        <v>4341</v>
      </c>
      <c r="B2594" s="4">
        <v>1200640</v>
      </c>
      <c r="C2594" s="4">
        <v>1344991</v>
      </c>
      <c r="D2594" s="7">
        <v>0.12022837819829424</v>
      </c>
    </row>
    <row r="2595" spans="1:4">
      <c r="A2595" t="s">
        <v>4342</v>
      </c>
      <c r="B2595" s="4">
        <v>956040603</v>
      </c>
      <c r="C2595" s="4">
        <v>998436791</v>
      </c>
      <c r="D2595" s="7">
        <v>4.4345593552160043E-2</v>
      </c>
    </row>
    <row r="2596" spans="1:4">
      <c r="A2596" t="s">
        <v>4343</v>
      </c>
      <c r="B2596" s="4">
        <v>2609809</v>
      </c>
      <c r="C2596" s="4">
        <v>2774298</v>
      </c>
      <c r="D2596" s="7">
        <v>6.3027217700605681E-2</v>
      </c>
    </row>
    <row r="2597" spans="1:4">
      <c r="A2597" t="s">
        <v>4344</v>
      </c>
      <c r="B2597" s="4">
        <v>7350539</v>
      </c>
      <c r="C2597" s="4">
        <v>7819577</v>
      </c>
      <c r="D2597" s="7">
        <v>6.3810014476489416E-2</v>
      </c>
    </row>
    <row r="2598" spans="1:4">
      <c r="A2598" t="s">
        <v>4345</v>
      </c>
      <c r="B2598" s="4">
        <v>22397658</v>
      </c>
      <c r="C2598" s="4">
        <v>19746865</v>
      </c>
      <c r="D2598" s="7">
        <v>-0.11835134727032622</v>
      </c>
    </row>
    <row r="2599" spans="1:4">
      <c r="A2599" t="s">
        <v>4346</v>
      </c>
      <c r="B2599" s="4">
        <v>3955646</v>
      </c>
      <c r="C2599" s="4">
        <v>4657329</v>
      </c>
      <c r="D2599" s="7">
        <v>0.17738771366295164</v>
      </c>
    </row>
    <row r="2600" spans="1:4">
      <c r="A2600" t="s">
        <v>4347</v>
      </c>
      <c r="B2600" s="4">
        <v>23279085</v>
      </c>
      <c r="C2600" s="4">
        <v>30744805</v>
      </c>
      <c r="D2600" s="7">
        <v>0.32070504489330232</v>
      </c>
    </row>
    <row r="2601" spans="1:4">
      <c r="A2601" t="s">
        <v>4348</v>
      </c>
      <c r="B2601" s="4">
        <v>9165621</v>
      </c>
      <c r="C2601" s="4">
        <v>11352628</v>
      </c>
      <c r="D2601" s="7">
        <v>0.23860980068890039</v>
      </c>
    </row>
    <row r="2602" spans="1:4">
      <c r="A2602" t="s">
        <v>4349</v>
      </c>
      <c r="B2602" s="4">
        <v>5776</v>
      </c>
      <c r="C2602" s="4">
        <v>-44887</v>
      </c>
      <c r="D2602" s="7">
        <v>-8.7712950138504162</v>
      </c>
    </row>
    <row r="2603" spans="1:4">
      <c r="A2603" t="s">
        <v>4350</v>
      </c>
      <c r="B2603" s="4">
        <v>7162601</v>
      </c>
      <c r="C2603" s="4">
        <v>24168346</v>
      </c>
      <c r="D2603" s="7">
        <v>2.3742415639234964</v>
      </c>
    </row>
    <row r="2604" spans="1:4">
      <c r="A2604" t="s">
        <v>4351</v>
      </c>
      <c r="B2604" s="4">
        <v>1055701</v>
      </c>
      <c r="C2604" s="4">
        <v>1171083</v>
      </c>
      <c r="D2604" s="7">
        <v>0.10929420356710849</v>
      </c>
    </row>
    <row r="2605" spans="1:4">
      <c r="A2605" t="s">
        <v>4352</v>
      </c>
      <c r="B2605" s="4">
        <v>279704</v>
      </c>
      <c r="C2605" s="4">
        <v>177957</v>
      </c>
      <c r="D2605" s="7">
        <v>-0.36376669622172009</v>
      </c>
    </row>
    <row r="2606" spans="1:4">
      <c r="A2606" t="s">
        <v>4353</v>
      </c>
      <c r="B2606" s="4">
        <v>578100</v>
      </c>
      <c r="C2606" s="4">
        <v>669000</v>
      </c>
      <c r="D2606" s="7">
        <v>0.15723923196678774</v>
      </c>
    </row>
    <row r="2607" spans="1:4">
      <c r="A2607" t="s">
        <v>4354</v>
      </c>
      <c r="B2607" s="4">
        <v>9657178</v>
      </c>
      <c r="C2607" s="4">
        <v>7885369</v>
      </c>
      <c r="D2607" s="7">
        <v>-0.18347067849427648</v>
      </c>
    </row>
    <row r="2608" spans="1:4">
      <c r="A2608" t="s">
        <v>4355</v>
      </c>
      <c r="B2608" s="4">
        <v>61778</v>
      </c>
      <c r="C2608" s="4">
        <v>178956</v>
      </c>
      <c r="D2608" s="7">
        <v>1.8967593641749489</v>
      </c>
    </row>
    <row r="2609" spans="1:4">
      <c r="A2609" t="s">
        <v>4356</v>
      </c>
      <c r="B2609" s="4">
        <v>1521925</v>
      </c>
      <c r="C2609" s="4">
        <v>2275405</v>
      </c>
      <c r="D2609" s="7">
        <v>0.49508352908323339</v>
      </c>
    </row>
    <row r="2610" spans="1:4">
      <c r="A2610" t="s">
        <v>4357</v>
      </c>
      <c r="B2610" s="4">
        <v>4918827</v>
      </c>
      <c r="C2610" s="4">
        <v>4773756</v>
      </c>
      <c r="D2610" s="7">
        <v>-2.9493007174271425E-2</v>
      </c>
    </row>
    <row r="2611" spans="1:4">
      <c r="A2611" t="s">
        <v>4358</v>
      </c>
      <c r="B2611" s="4">
        <v>230389513</v>
      </c>
      <c r="C2611" s="4">
        <v>235640007</v>
      </c>
      <c r="D2611" s="7">
        <v>2.2789639735034294E-2</v>
      </c>
    </row>
    <row r="2612" spans="1:4">
      <c r="A2612" t="s">
        <v>4359</v>
      </c>
      <c r="B2612" s="4">
        <v>170387387</v>
      </c>
      <c r="C2612" s="4">
        <v>281519797</v>
      </c>
      <c r="D2612" s="7">
        <v>0.65223378300883272</v>
      </c>
    </row>
    <row r="2613" spans="1:4">
      <c r="A2613" t="s">
        <v>4360</v>
      </c>
      <c r="B2613" s="4">
        <v>16069195</v>
      </c>
      <c r="C2613" s="4">
        <v>27260313</v>
      </c>
      <c r="D2613" s="7">
        <v>0.69643301982457739</v>
      </c>
    </row>
    <row r="2614" spans="1:4">
      <c r="A2614" t="s">
        <v>4361</v>
      </c>
      <c r="B2614" s="4">
        <v>3288286</v>
      </c>
      <c r="C2614" s="4">
        <v>3691346</v>
      </c>
      <c r="D2614" s="7">
        <v>0.12257449625732068</v>
      </c>
    </row>
    <row r="2615" spans="1:4">
      <c r="A2615" t="s">
        <v>4362</v>
      </c>
      <c r="B2615" s="4">
        <v>890503</v>
      </c>
      <c r="C2615" s="4">
        <v>925686</v>
      </c>
      <c r="D2615" s="7">
        <v>3.9509131356098744E-2</v>
      </c>
    </row>
    <row r="2616" spans="1:4">
      <c r="A2616" t="s">
        <v>4363</v>
      </c>
      <c r="B2616" s="4">
        <v>52704626</v>
      </c>
      <c r="C2616" s="4">
        <v>1258906</v>
      </c>
      <c r="D2616" s="7">
        <v>-0.97611393732307294</v>
      </c>
    </row>
    <row r="2617" spans="1:4">
      <c r="A2617" t="s">
        <v>4364</v>
      </c>
      <c r="B2617" s="4">
        <v>675831</v>
      </c>
      <c r="C2617" s="4">
        <v>704928</v>
      </c>
      <c r="D2617" s="7">
        <v>4.3053662823990022E-2</v>
      </c>
    </row>
    <row r="2618" spans="1:4">
      <c r="A2618" t="s">
        <v>4365</v>
      </c>
      <c r="B2618" s="4">
        <v>8926412</v>
      </c>
      <c r="C2618" s="4">
        <v>9416966</v>
      </c>
      <c r="D2618" s="7">
        <v>5.4955339278536547E-2</v>
      </c>
    </row>
    <row r="2619" spans="1:4">
      <c r="A2619" t="s">
        <v>4366</v>
      </c>
      <c r="B2619" s="4">
        <v>63771</v>
      </c>
      <c r="C2619" s="4">
        <v>72219</v>
      </c>
      <c r="D2619" s="7">
        <v>0.13247400856188549</v>
      </c>
    </row>
    <row r="2620" spans="1:4">
      <c r="A2620" t="s">
        <v>4367</v>
      </c>
      <c r="B2620" s="4">
        <v>12260342</v>
      </c>
      <c r="C2620" s="4">
        <v>12457184</v>
      </c>
      <c r="D2620" s="7">
        <v>1.6055180189916397E-2</v>
      </c>
    </row>
    <row r="2621" spans="1:4">
      <c r="A2621" t="s">
        <v>4368</v>
      </c>
      <c r="B2621" s="4">
        <v>4352723</v>
      </c>
      <c r="C2621" s="4">
        <v>4352723</v>
      </c>
      <c r="D2621" s="7">
        <v>0</v>
      </c>
    </row>
    <row r="2622" spans="1:4">
      <c r="A2622" t="s">
        <v>4369</v>
      </c>
      <c r="B2622" s="4">
        <v>1195842</v>
      </c>
      <c r="C2622" s="4">
        <v>1357779</v>
      </c>
      <c r="D2622" s="7">
        <v>0.13541671893109625</v>
      </c>
    </row>
    <row r="2623" spans="1:4">
      <c r="A2623" t="s">
        <v>4370</v>
      </c>
      <c r="B2623" s="4">
        <v>2208782</v>
      </c>
      <c r="C2623" s="4">
        <v>1029569</v>
      </c>
      <c r="D2623" s="7">
        <v>-0.53387477804509453</v>
      </c>
    </row>
    <row r="2624" spans="1:4">
      <c r="A2624" t="s">
        <v>4371</v>
      </c>
      <c r="B2624" s="4">
        <v>2807504</v>
      </c>
      <c r="C2624" s="4">
        <v>3083927</v>
      </c>
      <c r="D2624" s="7">
        <v>9.8458630869270355E-2</v>
      </c>
    </row>
    <row r="2625" spans="1:4">
      <c r="A2625" t="s">
        <v>4372</v>
      </c>
      <c r="B2625" s="4">
        <v>426395</v>
      </c>
      <c r="C2625" s="4">
        <v>405565</v>
      </c>
      <c r="D2625" s="7">
        <v>-4.8851417113240071E-2</v>
      </c>
    </row>
    <row r="2626" spans="1:4">
      <c r="A2626" t="s">
        <v>4373</v>
      </c>
      <c r="B2626" s="4">
        <v>64912</v>
      </c>
      <c r="C2626" s="4">
        <v>60672</v>
      </c>
      <c r="D2626" s="7">
        <v>-6.5319201380330288E-2</v>
      </c>
    </row>
    <row r="2627" spans="1:4">
      <c r="A2627" t="s">
        <v>4374</v>
      </c>
      <c r="B2627" s="4">
        <v>84741931</v>
      </c>
      <c r="C2627" s="4">
        <v>118616984</v>
      </c>
      <c r="D2627" s="7">
        <v>0.39974369949157756</v>
      </c>
    </row>
    <row r="2628" spans="1:4">
      <c r="A2628" t="s">
        <v>4375</v>
      </c>
      <c r="B2628" s="4">
        <v>140838458</v>
      </c>
      <c r="C2628" s="4">
        <v>135158444</v>
      </c>
      <c r="D2628" s="7">
        <v>-4.0329992820568941E-2</v>
      </c>
    </row>
    <row r="2629" spans="1:4">
      <c r="A2629" t="s">
        <v>4376</v>
      </c>
      <c r="B2629" s="4">
        <v>10141486</v>
      </c>
      <c r="C2629" s="4">
        <v>10024149</v>
      </c>
      <c r="D2629" s="7">
        <v>-1.1570000688262055E-2</v>
      </c>
    </row>
    <row r="2630" spans="1:4">
      <c r="A2630" t="s">
        <v>4377</v>
      </c>
      <c r="B2630" s="4">
        <v>6266166</v>
      </c>
      <c r="C2630" s="4">
        <v>9802758</v>
      </c>
      <c r="D2630" s="7">
        <v>0.56439487878233674</v>
      </c>
    </row>
    <row r="2631" spans="1:4">
      <c r="A2631" t="s">
        <v>4378</v>
      </c>
      <c r="B2631" s="4">
        <v>2745297</v>
      </c>
      <c r="C2631" s="4">
        <v>9386688</v>
      </c>
      <c r="D2631" s="7">
        <v>2.4191885249574088</v>
      </c>
    </row>
    <row r="2632" spans="1:4">
      <c r="A2632" t="s">
        <v>4379</v>
      </c>
      <c r="B2632" s="4">
        <v>1793000</v>
      </c>
      <c r="C2632" s="4">
        <v>1126000</v>
      </c>
      <c r="D2632" s="7">
        <v>-0.37200223089793644</v>
      </c>
    </row>
    <row r="2633" spans="1:4">
      <c r="A2633" t="s">
        <v>4380</v>
      </c>
      <c r="B2633" s="4">
        <v>128851905</v>
      </c>
      <c r="C2633" s="4">
        <v>127965881</v>
      </c>
      <c r="D2633" s="7">
        <v>-6.8762972499320056E-3</v>
      </c>
    </row>
    <row r="2634" spans="1:4">
      <c r="A2634" t="s">
        <v>4381</v>
      </c>
      <c r="B2634" s="4">
        <v>156</v>
      </c>
      <c r="C2634" s="4">
        <v>107</v>
      </c>
      <c r="D2634" s="7">
        <v>-0.3141025641025641</v>
      </c>
    </row>
    <row r="2635" spans="1:4">
      <c r="A2635" t="s">
        <v>4382</v>
      </c>
      <c r="B2635" s="4">
        <v>1815745</v>
      </c>
      <c r="C2635" s="4">
        <v>1725388</v>
      </c>
      <c r="D2635" s="7">
        <v>-4.9763044920955311E-2</v>
      </c>
    </row>
    <row r="2636" spans="1:4">
      <c r="A2636" t="s">
        <v>4383</v>
      </c>
      <c r="B2636" s="4">
        <v>5275432</v>
      </c>
      <c r="C2636" s="4">
        <v>5204360</v>
      </c>
      <c r="D2636" s="7">
        <v>-1.3472261608148867E-2</v>
      </c>
    </row>
    <row r="2637" spans="1:4">
      <c r="A2637" t="s">
        <v>4384</v>
      </c>
      <c r="B2637" s="4">
        <v>189499</v>
      </c>
      <c r="C2637" s="4">
        <v>208366</v>
      </c>
      <c r="D2637" s="7">
        <v>9.9562530672985081E-2</v>
      </c>
    </row>
    <row r="2638" spans="1:4">
      <c r="A2638" t="s">
        <v>4385</v>
      </c>
      <c r="B2638" s="4">
        <v>969740</v>
      </c>
      <c r="C2638" s="4">
        <v>862872</v>
      </c>
      <c r="D2638" s="7">
        <v>-0.11020273475364531</v>
      </c>
    </row>
    <row r="2639" spans="1:4">
      <c r="A2639" t="s">
        <v>4386</v>
      </c>
      <c r="B2639" s="4">
        <v>1256785</v>
      </c>
      <c r="C2639" s="4">
        <v>1443939</v>
      </c>
      <c r="D2639" s="7">
        <v>0.14891488997720373</v>
      </c>
    </row>
    <row r="2640" spans="1:4">
      <c r="A2640" t="s">
        <v>4387</v>
      </c>
      <c r="B2640" s="4">
        <v>42095770</v>
      </c>
      <c r="C2640" s="4">
        <v>38966751</v>
      </c>
      <c r="D2640" s="7">
        <v>-7.4330960094090209E-2</v>
      </c>
    </row>
    <row r="2641" spans="1:4">
      <c r="A2641" t="s">
        <v>4388</v>
      </c>
      <c r="B2641" s="4">
        <v>4170589</v>
      </c>
      <c r="C2641" s="4">
        <v>3843148</v>
      </c>
      <c r="D2641" s="7">
        <v>-7.8511932007685248E-2</v>
      </c>
    </row>
    <row r="2642" spans="1:4">
      <c r="A2642" t="s">
        <v>4389</v>
      </c>
      <c r="B2642" s="4">
        <v>22487060</v>
      </c>
      <c r="C2642" s="4">
        <v>21195026</v>
      </c>
      <c r="D2642" s="7">
        <v>-5.7456777364404236E-2</v>
      </c>
    </row>
    <row r="2643" spans="1:4">
      <c r="A2643" t="s">
        <v>4390</v>
      </c>
      <c r="B2643" s="4">
        <v>158076</v>
      </c>
      <c r="C2643" s="4">
        <v>170634</v>
      </c>
      <c r="D2643" s="7">
        <v>7.9442799665983457E-2</v>
      </c>
    </row>
    <row r="2644" spans="1:4">
      <c r="A2644" t="s">
        <v>4391</v>
      </c>
      <c r="B2644" s="4">
        <v>16347162</v>
      </c>
      <c r="C2644" s="4">
        <v>20144063</v>
      </c>
      <c r="D2644" s="7">
        <v>0.23226667723730884</v>
      </c>
    </row>
    <row r="2645" spans="1:4">
      <c r="A2645" t="s">
        <v>4392</v>
      </c>
      <c r="B2645" s="4">
        <v>472741</v>
      </c>
      <c r="C2645" s="4">
        <v>352089</v>
      </c>
      <c r="D2645" s="7">
        <v>-0.25521797347807784</v>
      </c>
    </row>
    <row r="2646" spans="1:4">
      <c r="A2646" t="s">
        <v>4393</v>
      </c>
      <c r="B2646" s="4">
        <v>6361381</v>
      </c>
      <c r="C2646" s="4">
        <v>5388205</v>
      </c>
      <c r="D2646" s="7">
        <v>-0.1529818761052042</v>
      </c>
    </row>
    <row r="2647" spans="1:4">
      <c r="A2647" t="s">
        <v>4394</v>
      </c>
      <c r="B2647" s="4">
        <v>2034270</v>
      </c>
      <c r="C2647" s="4">
        <v>2611608</v>
      </c>
      <c r="D2647" s="7">
        <v>0.28380598445634059</v>
      </c>
    </row>
    <row r="2648" spans="1:4">
      <c r="A2648" t="s">
        <v>4395</v>
      </c>
      <c r="B2648" s="4">
        <v>590106</v>
      </c>
      <c r="C2648" s="4">
        <v>598086</v>
      </c>
      <c r="D2648" s="7">
        <v>1.3522994173928073E-2</v>
      </c>
    </row>
    <row r="2649" spans="1:4">
      <c r="A2649" t="s">
        <v>4396</v>
      </c>
      <c r="B2649" s="4">
        <v>1226177</v>
      </c>
      <c r="C2649" s="4">
        <v>1175557</v>
      </c>
      <c r="D2649" s="7">
        <v>-4.1282783806905525E-2</v>
      </c>
    </row>
    <row r="2650" spans="1:4">
      <c r="A2650" t="s">
        <v>4397</v>
      </c>
      <c r="B2650" s="4">
        <v>2973460</v>
      </c>
      <c r="C2650" s="4">
        <v>2662890</v>
      </c>
      <c r="D2650" s="7">
        <v>-0.10444734417143664</v>
      </c>
    </row>
    <row r="2651" spans="1:4">
      <c r="A2651" t="s">
        <v>4398</v>
      </c>
      <c r="B2651" s="4">
        <v>36549</v>
      </c>
      <c r="C2651" s="4">
        <v>56761</v>
      </c>
      <c r="D2651" s="7">
        <v>0.55301102629346899</v>
      </c>
    </row>
    <row r="2652" spans="1:4">
      <c r="A2652" t="s">
        <v>4399</v>
      </c>
      <c r="B2652" s="4">
        <v>687214</v>
      </c>
      <c r="C2652" s="4">
        <v>602090</v>
      </c>
      <c r="D2652" s="7">
        <v>-0.12386825646741771</v>
      </c>
    </row>
    <row r="2653" spans="1:4">
      <c r="A2653" t="s">
        <v>4400</v>
      </c>
      <c r="B2653" s="4">
        <v>42022448</v>
      </c>
      <c r="C2653" s="4">
        <v>58453840</v>
      </c>
      <c r="D2653" s="7">
        <v>0.39101463103720185</v>
      </c>
    </row>
    <row r="2654" spans="1:4">
      <c r="A2654" t="s">
        <v>4401</v>
      </c>
      <c r="B2654" s="4">
        <v>2263858</v>
      </c>
      <c r="C2654" s="4">
        <v>4253441</v>
      </c>
      <c r="D2654" s="7">
        <v>0.87884619971747346</v>
      </c>
    </row>
    <row r="2655" spans="1:4">
      <c r="A2655" t="s">
        <v>4402</v>
      </c>
      <c r="B2655" s="4">
        <v>148145</v>
      </c>
      <c r="C2655" s="4">
        <v>156568</v>
      </c>
      <c r="D2655" s="7">
        <v>5.6856458199736747E-2</v>
      </c>
    </row>
    <row r="2656" spans="1:4">
      <c r="A2656" t="s">
        <v>4403</v>
      </c>
      <c r="B2656" s="4">
        <v>58402</v>
      </c>
      <c r="C2656" s="4">
        <v>58402</v>
      </c>
      <c r="D2656" s="7">
        <v>0</v>
      </c>
    </row>
    <row r="2657" spans="1:4">
      <c r="A2657" t="s">
        <v>4404</v>
      </c>
      <c r="B2657" s="4">
        <v>329018404</v>
      </c>
      <c r="C2657" s="4">
        <v>308341291</v>
      </c>
      <c r="D2657" s="7">
        <v>-6.2844852289782552E-2</v>
      </c>
    </row>
    <row r="2658" spans="1:4">
      <c r="A2658" t="s">
        <v>4405</v>
      </c>
      <c r="B2658" s="4">
        <v>1662251</v>
      </c>
      <c r="C2658" s="4">
        <v>4464030</v>
      </c>
      <c r="D2658" s="7">
        <v>1.6855330512660243</v>
      </c>
    </row>
    <row r="2659" spans="1:4">
      <c r="A2659" t="s">
        <v>4406</v>
      </c>
      <c r="B2659" s="4">
        <v>97206982</v>
      </c>
      <c r="C2659" s="4">
        <v>97866614</v>
      </c>
      <c r="D2659" s="7">
        <v>6.785850012296442E-3</v>
      </c>
    </row>
    <row r="2660" spans="1:4">
      <c r="A2660" t="s">
        <v>4407</v>
      </c>
      <c r="B2660" s="4">
        <v>-4249</v>
      </c>
      <c r="C2660" s="4">
        <v>-84216</v>
      </c>
      <c r="D2660" s="7">
        <v>18.820192986585077</v>
      </c>
    </row>
    <row r="2661" spans="1:4">
      <c r="A2661" t="s">
        <v>4408</v>
      </c>
      <c r="B2661" s="4">
        <v>25232544</v>
      </c>
      <c r="C2661" s="4">
        <v>25417936</v>
      </c>
      <c r="D2661" s="7">
        <v>7.3473368361113333E-3</v>
      </c>
    </row>
    <row r="2662" spans="1:4">
      <c r="A2662" t="s">
        <v>4409</v>
      </c>
      <c r="B2662" s="4">
        <v>14016143</v>
      </c>
      <c r="C2662" s="4">
        <v>27167618</v>
      </c>
      <c r="D2662" s="7">
        <v>0.93830913397501725</v>
      </c>
    </row>
    <row r="2663" spans="1:4">
      <c r="A2663" t="s">
        <v>4410</v>
      </c>
      <c r="B2663" s="4">
        <v>1291183507</v>
      </c>
      <c r="C2663" s="4">
        <v>1375270594</v>
      </c>
      <c r="D2663" s="7">
        <v>6.5124040497831423E-2</v>
      </c>
    </row>
    <row r="2664" spans="1:4">
      <c r="A2664" t="s">
        <v>4411</v>
      </c>
      <c r="B2664" s="4">
        <v>19906079</v>
      </c>
      <c r="C2664" s="4">
        <v>19173242</v>
      </c>
      <c r="D2664" s="7">
        <v>-3.6814733830806155E-2</v>
      </c>
    </row>
    <row r="2665" spans="1:4">
      <c r="A2665" t="s">
        <v>4412</v>
      </c>
      <c r="B2665" s="4">
        <v>14276</v>
      </c>
      <c r="C2665" s="4">
        <v>-5148849</v>
      </c>
      <c r="D2665" s="7">
        <v>-361.66468198374895</v>
      </c>
    </row>
    <row r="2666" spans="1:4">
      <c r="A2666" t="s">
        <v>4413</v>
      </c>
      <c r="B2666" s="4">
        <v>10258256</v>
      </c>
      <c r="C2666" s="4">
        <v>8938825</v>
      </c>
      <c r="D2666" s="7">
        <v>-0.12862137579721153</v>
      </c>
    </row>
    <row r="2667" spans="1:4">
      <c r="A2667" t="s">
        <v>4414</v>
      </c>
      <c r="B2667" s="4">
        <v>183096</v>
      </c>
      <c r="C2667" s="4">
        <v>184043</v>
      </c>
      <c r="D2667" s="7">
        <v>5.1721501288941318E-3</v>
      </c>
    </row>
    <row r="2668" spans="1:4">
      <c r="A2668" t="s">
        <v>4415</v>
      </c>
      <c r="B2668" s="4">
        <v>6898214</v>
      </c>
      <c r="C2668" s="4">
        <v>7239827</v>
      </c>
      <c r="D2668" s="7">
        <v>4.9521948724698887E-2</v>
      </c>
    </row>
    <row r="2669" spans="1:4">
      <c r="A2669" t="s">
        <v>4416</v>
      </c>
      <c r="B2669" s="4">
        <v>6033</v>
      </c>
      <c r="C2669" s="4">
        <v>6400</v>
      </c>
      <c r="D2669" s="7">
        <v>6.0832090170727667E-2</v>
      </c>
    </row>
    <row r="2670" spans="1:4">
      <c r="A2670" t="s">
        <v>4417</v>
      </c>
      <c r="B2670" s="4">
        <v>48564657</v>
      </c>
      <c r="C2670" s="4">
        <v>48000422</v>
      </c>
      <c r="D2670" s="7">
        <v>-1.1618222692275989E-2</v>
      </c>
    </row>
    <row r="2671" spans="1:4">
      <c r="A2671" t="s">
        <v>4418</v>
      </c>
      <c r="B2671" s="4">
        <v>126716</v>
      </c>
      <c r="C2671" s="4">
        <v>124806</v>
      </c>
      <c r="D2671" s="7">
        <v>-1.5073076801666719E-2</v>
      </c>
    </row>
    <row r="2672" spans="1:4">
      <c r="A2672" t="s">
        <v>4419</v>
      </c>
      <c r="B2672" s="4">
        <v>42496</v>
      </c>
      <c r="C2672" s="4">
        <v>39710</v>
      </c>
      <c r="D2672" s="7">
        <v>-6.5559111445783136E-2</v>
      </c>
    </row>
    <row r="2673" spans="1:4">
      <c r="A2673" t="s">
        <v>4420</v>
      </c>
      <c r="B2673" s="4">
        <v>488970</v>
      </c>
      <c r="C2673" s="4">
        <v>373123</v>
      </c>
      <c r="D2673" s="7">
        <v>-0.23692046546822915</v>
      </c>
    </row>
    <row r="2674" spans="1:4">
      <c r="A2674" t="s">
        <v>4421</v>
      </c>
      <c r="B2674" s="4">
        <v>40104639</v>
      </c>
      <c r="C2674" s="4">
        <v>38973567</v>
      </c>
      <c r="D2674" s="7">
        <v>-2.8203021600568454E-2</v>
      </c>
    </row>
    <row r="2675" spans="1:4">
      <c r="A2675" t="s">
        <v>4422</v>
      </c>
      <c r="B2675" s="4">
        <v>124068742</v>
      </c>
      <c r="C2675" s="4">
        <v>109406885</v>
      </c>
      <c r="D2675" s="7">
        <v>-0.11817526931964861</v>
      </c>
    </row>
    <row r="2676" spans="1:4">
      <c r="A2676" t="s">
        <v>4423</v>
      </c>
      <c r="B2676" s="4">
        <v>6792523</v>
      </c>
      <c r="C2676" s="4">
        <v>8706293</v>
      </c>
      <c r="D2676" s="7">
        <v>0.28174656162371481</v>
      </c>
    </row>
    <row r="2677" spans="1:4">
      <c r="A2677" t="s">
        <v>4424</v>
      </c>
      <c r="B2677" s="4">
        <v>83071</v>
      </c>
      <c r="C2677" s="4">
        <v>84385</v>
      </c>
      <c r="D2677" s="7">
        <v>1.5817794416824162E-2</v>
      </c>
    </row>
    <row r="2678" spans="1:4">
      <c r="A2678" t="s">
        <v>4425</v>
      </c>
      <c r="B2678" s="4">
        <v>3508055</v>
      </c>
      <c r="C2678" s="4">
        <v>3716431</v>
      </c>
      <c r="D2678" s="7">
        <v>5.9399296761310755E-2</v>
      </c>
    </row>
    <row r="2679" spans="1:4">
      <c r="A2679" t="s">
        <v>4426</v>
      </c>
      <c r="B2679" s="4">
        <v>5012313</v>
      </c>
      <c r="C2679" s="4">
        <v>4931044</v>
      </c>
      <c r="D2679" s="7">
        <v>-1.6213871719503552E-2</v>
      </c>
    </row>
    <row r="2680" spans="1:4">
      <c r="A2680" t="s">
        <v>4427</v>
      </c>
      <c r="B2680" s="4">
        <v>375523</v>
      </c>
      <c r="C2680" s="4">
        <v>434393</v>
      </c>
      <c r="D2680" s="7">
        <v>0.15676802752427949</v>
      </c>
    </row>
    <row r="2681" spans="1:4">
      <c r="A2681" t="s">
        <v>4428</v>
      </c>
      <c r="B2681" s="4">
        <v>547359</v>
      </c>
      <c r="C2681" s="4">
        <v>553197</v>
      </c>
      <c r="D2681" s="7">
        <v>1.0665760497223942E-2</v>
      </c>
    </row>
    <row r="2682" spans="1:4">
      <c r="A2682" t="s">
        <v>4429</v>
      </c>
      <c r="B2682" s="4">
        <v>3270326</v>
      </c>
      <c r="C2682" s="4">
        <v>4302099</v>
      </c>
      <c r="D2682" s="7">
        <v>0.31549545825095116</v>
      </c>
    </row>
    <row r="2683" spans="1:4">
      <c r="A2683" t="s">
        <v>4430</v>
      </c>
      <c r="B2683" s="4">
        <v>5736003</v>
      </c>
      <c r="C2683" s="4">
        <v>7204190</v>
      </c>
      <c r="D2683" s="7">
        <v>0.25595994283824469</v>
      </c>
    </row>
    <row r="2684" spans="1:4">
      <c r="A2684" t="s">
        <v>4431</v>
      </c>
      <c r="B2684" s="4">
        <v>2029694</v>
      </c>
      <c r="C2684" s="4">
        <v>2140511</v>
      </c>
      <c r="D2684" s="7">
        <v>5.4597885198458485E-2</v>
      </c>
    </row>
    <row r="2685" spans="1:4">
      <c r="A2685" t="s">
        <v>4432</v>
      </c>
      <c r="B2685" s="4">
        <v>3348582</v>
      </c>
      <c r="C2685" s="4">
        <v>1191598</v>
      </c>
      <c r="D2685" s="7">
        <v>-0.64414847837084477</v>
      </c>
    </row>
    <row r="2686" spans="1:4">
      <c r="A2686" t="s">
        <v>4433</v>
      </c>
      <c r="B2686" s="4">
        <v>125736</v>
      </c>
      <c r="C2686" s="4">
        <v>132567</v>
      </c>
      <c r="D2686" s="7">
        <v>5.4328116052681806E-2</v>
      </c>
    </row>
    <row r="2687" spans="1:4">
      <c r="A2687" t="s">
        <v>4434</v>
      </c>
      <c r="B2687" s="4">
        <v>1626569</v>
      </c>
      <c r="C2687" s="4">
        <v>1783714</v>
      </c>
      <c r="D2687" s="7">
        <v>9.6611333426371709E-2</v>
      </c>
    </row>
    <row r="2688" spans="1:4">
      <c r="A2688" t="s">
        <v>4435</v>
      </c>
      <c r="B2688" s="4">
        <v>70518</v>
      </c>
      <c r="C2688" s="4">
        <v>40620</v>
      </c>
      <c r="D2688" s="7">
        <v>-0.42397685697268783</v>
      </c>
    </row>
    <row r="2689" spans="1:4">
      <c r="A2689" t="s">
        <v>4436</v>
      </c>
      <c r="B2689" s="4">
        <v>296764</v>
      </c>
      <c r="C2689" s="4">
        <v>307886</v>
      </c>
      <c r="D2689" s="7">
        <v>3.7477591621625263E-2</v>
      </c>
    </row>
    <row r="2690" spans="1:4">
      <c r="A2690" t="s">
        <v>4437</v>
      </c>
      <c r="B2690" s="4">
        <v>73346</v>
      </c>
      <c r="C2690" s="4">
        <v>26315</v>
      </c>
      <c r="D2690" s="7">
        <v>-0.64122106181659533</v>
      </c>
    </row>
    <row r="2691" spans="1:4">
      <c r="A2691" t="s">
        <v>4438</v>
      </c>
      <c r="B2691" s="4">
        <v>1405051</v>
      </c>
      <c r="C2691" s="4">
        <v>730930</v>
      </c>
      <c r="D2691" s="7">
        <v>-0.4797840078402848</v>
      </c>
    </row>
    <row r="2692" spans="1:4">
      <c r="A2692" t="s">
        <v>4439</v>
      </c>
      <c r="B2692" s="4">
        <v>1144886</v>
      </c>
      <c r="C2692" s="4">
        <v>1049067</v>
      </c>
      <c r="D2692" s="7">
        <v>-8.3693048914913803E-2</v>
      </c>
    </row>
    <row r="2693" spans="1:4">
      <c r="A2693" t="s">
        <v>4440</v>
      </c>
      <c r="B2693" s="4">
        <v>5570122</v>
      </c>
      <c r="C2693" s="4">
        <v>6870666</v>
      </c>
      <c r="D2693" s="7">
        <v>0.23348572975600893</v>
      </c>
    </row>
    <row r="2694" spans="1:4">
      <c r="A2694" t="s">
        <v>4441</v>
      </c>
      <c r="B2694" s="4">
        <v>1321283</v>
      </c>
      <c r="C2694" s="4">
        <v>1274150</v>
      </c>
      <c r="D2694" s="7">
        <v>-3.5672145936941596E-2</v>
      </c>
    </row>
    <row r="2695" spans="1:4">
      <c r="A2695" t="s">
        <v>4442</v>
      </c>
      <c r="B2695" s="4">
        <v>38181083</v>
      </c>
      <c r="C2695" s="4">
        <v>50269378</v>
      </c>
      <c r="D2695" s="7">
        <v>0.31660429852133842</v>
      </c>
    </row>
    <row r="2696" spans="1:4">
      <c r="A2696" t="s">
        <v>4443</v>
      </c>
      <c r="B2696" s="4">
        <v>1254035</v>
      </c>
      <c r="C2696" s="4">
        <v>1415212</v>
      </c>
      <c r="D2696" s="7">
        <v>0.1285267157615218</v>
      </c>
    </row>
    <row r="2697" spans="1:4">
      <c r="A2697" t="s">
        <v>4444</v>
      </c>
      <c r="B2697" s="4">
        <v>33082582</v>
      </c>
      <c r="C2697" s="4">
        <v>19958171</v>
      </c>
      <c r="D2697" s="7">
        <v>-0.39671664684455404</v>
      </c>
    </row>
    <row r="2698" spans="1:4">
      <c r="A2698" t="s">
        <v>4445</v>
      </c>
      <c r="B2698" s="4">
        <v>25181492</v>
      </c>
      <c r="C2698" s="4">
        <v>25706719</v>
      </c>
      <c r="D2698" s="7">
        <v>2.0857660062398208E-2</v>
      </c>
    </row>
    <row r="2699" spans="1:4">
      <c r="A2699" t="s">
        <v>4446</v>
      </c>
      <c r="B2699" s="4">
        <v>39535</v>
      </c>
      <c r="C2699" s="4">
        <v>40655</v>
      </c>
      <c r="D2699" s="7">
        <v>2.8329328443151638E-2</v>
      </c>
    </row>
    <row r="2700" spans="1:4">
      <c r="A2700" t="s">
        <v>4447</v>
      </c>
      <c r="B2700" s="4">
        <v>1374447</v>
      </c>
      <c r="C2700" s="4">
        <v>1227652</v>
      </c>
      <c r="D2700" s="7">
        <v>-0.10680295420630988</v>
      </c>
    </row>
    <row r="2701" spans="1:4">
      <c r="A2701" t="s">
        <v>4448</v>
      </c>
      <c r="B2701" s="4">
        <v>200287162</v>
      </c>
      <c r="C2701" s="4">
        <v>203469520</v>
      </c>
      <c r="D2701" s="7">
        <v>1.5888976448725157E-2</v>
      </c>
    </row>
    <row r="2702" spans="1:4">
      <c r="A2702" t="s">
        <v>4449</v>
      </c>
      <c r="B2702" s="4">
        <v>17487797</v>
      </c>
      <c r="C2702" s="4">
        <v>21765786</v>
      </c>
      <c r="D2702" s="7">
        <v>0.24462709625460544</v>
      </c>
    </row>
    <row r="2703" spans="1:4">
      <c r="A2703" t="s">
        <v>4450</v>
      </c>
      <c r="B2703" s="4">
        <v>363282</v>
      </c>
      <c r="C2703" s="4">
        <v>349653</v>
      </c>
      <c r="D2703" s="7">
        <v>-3.7516309643747831E-2</v>
      </c>
    </row>
    <row r="2704" spans="1:4">
      <c r="A2704" t="s">
        <v>4451</v>
      </c>
      <c r="B2704" s="4">
        <v>931495</v>
      </c>
      <c r="C2704" s="4">
        <v>974820</v>
      </c>
      <c r="D2704" s="7">
        <v>4.6511253415208884E-2</v>
      </c>
    </row>
    <row r="2705" spans="1:4">
      <c r="A2705" t="s">
        <v>4452</v>
      </c>
      <c r="B2705" s="4">
        <v>3424750</v>
      </c>
      <c r="C2705" s="4">
        <v>4379068</v>
      </c>
      <c r="D2705" s="7">
        <v>0.27865333236002626</v>
      </c>
    </row>
    <row r="2706" spans="1:4">
      <c r="A2706" t="s">
        <v>4453</v>
      </c>
      <c r="B2706" s="4">
        <v>2919883</v>
      </c>
      <c r="C2706" s="4">
        <v>2165692</v>
      </c>
      <c r="D2706" s="7">
        <v>-0.25829493853007124</v>
      </c>
    </row>
    <row r="2707" spans="1:4">
      <c r="A2707" t="s">
        <v>4454</v>
      </c>
      <c r="B2707" s="4">
        <v>619835</v>
      </c>
      <c r="C2707" s="4">
        <v>988236</v>
      </c>
      <c r="D2707" s="7">
        <v>0.5943533359684432</v>
      </c>
    </row>
    <row r="2708" spans="1:4">
      <c r="A2708" t="s">
        <v>4455</v>
      </c>
      <c r="B2708" s="4">
        <v>5944331</v>
      </c>
      <c r="C2708" s="4">
        <v>6052367</v>
      </c>
      <c r="D2708" s="7">
        <v>1.8174627220455927E-2</v>
      </c>
    </row>
    <row r="2709" spans="1:4">
      <c r="A2709" t="s">
        <v>4456</v>
      </c>
      <c r="B2709" s="4">
        <v>40322</v>
      </c>
      <c r="C2709" s="4">
        <v>38550</v>
      </c>
      <c r="D2709" s="7">
        <v>-4.394623282575269E-2</v>
      </c>
    </row>
    <row r="2710" spans="1:4">
      <c r="A2710" t="s">
        <v>4457</v>
      </c>
      <c r="B2710" s="4">
        <v>27879891</v>
      </c>
      <c r="C2710" s="4">
        <v>28292247</v>
      </c>
      <c r="D2710" s="7">
        <v>1.4790445199373269E-2</v>
      </c>
    </row>
    <row r="2711" spans="1:4">
      <c r="A2711" t="s">
        <v>4458</v>
      </c>
      <c r="B2711" s="4">
        <v>1661478</v>
      </c>
      <c r="C2711" s="4">
        <v>1208533</v>
      </c>
      <c r="D2711" s="7">
        <v>-0.2726157072197164</v>
      </c>
    </row>
    <row r="2712" spans="1:4">
      <c r="A2712" t="s">
        <v>4459</v>
      </c>
      <c r="B2712" s="4">
        <v>74041</v>
      </c>
      <c r="C2712" s="4">
        <v>60539</v>
      </c>
      <c r="D2712" s="7">
        <v>-0.18235842303588554</v>
      </c>
    </row>
    <row r="2713" spans="1:4">
      <c r="A2713" t="s">
        <v>4460</v>
      </c>
      <c r="B2713" s="4">
        <v>23401599</v>
      </c>
      <c r="C2713" s="4">
        <v>21054667</v>
      </c>
      <c r="D2713" s="7">
        <v>-0.10028938620818176</v>
      </c>
    </row>
    <row r="2714" spans="1:4">
      <c r="A2714" t="s">
        <v>4461</v>
      </c>
      <c r="B2714" s="4">
        <v>2078564</v>
      </c>
      <c r="C2714" s="4">
        <v>2041141</v>
      </c>
      <c r="D2714" s="7">
        <v>-1.8004256784972701E-2</v>
      </c>
    </row>
    <row r="2715" spans="1:4">
      <c r="A2715" t="s">
        <v>4462</v>
      </c>
      <c r="B2715" s="4">
        <v>3997330</v>
      </c>
      <c r="C2715" s="4">
        <v>4110936</v>
      </c>
      <c r="D2715" s="7">
        <v>2.8420470664168331E-2</v>
      </c>
    </row>
    <row r="2716" spans="1:4">
      <c r="A2716" t="s">
        <v>4463</v>
      </c>
      <c r="B2716" s="4">
        <v>9019</v>
      </c>
      <c r="C2716" s="4">
        <v>4270</v>
      </c>
      <c r="D2716" s="7">
        <v>-0.52655505044905204</v>
      </c>
    </row>
    <row r="2717" spans="1:4">
      <c r="A2717" t="s">
        <v>4464</v>
      </c>
      <c r="B2717" s="4">
        <v>425222</v>
      </c>
      <c r="C2717" s="4">
        <v>433430</v>
      </c>
      <c r="D2717" s="7">
        <v>1.9302858271679265E-2</v>
      </c>
    </row>
    <row r="2718" spans="1:4">
      <c r="A2718" t="s">
        <v>4465</v>
      </c>
      <c r="B2718" s="4">
        <v>578835</v>
      </c>
      <c r="C2718" s="4">
        <v>633114</v>
      </c>
      <c r="D2718" s="7">
        <v>9.3772836818782554E-2</v>
      </c>
    </row>
    <row r="2719" spans="1:4">
      <c r="A2719" t="s">
        <v>4466</v>
      </c>
      <c r="B2719" s="4">
        <v>64358</v>
      </c>
      <c r="C2719" s="4">
        <v>74089</v>
      </c>
      <c r="D2719" s="7">
        <v>0.15120109388110259</v>
      </c>
    </row>
    <row r="2720" spans="1:4">
      <c r="A2720" t="s">
        <v>4467</v>
      </c>
      <c r="B2720" s="4">
        <v>1637106</v>
      </c>
      <c r="C2720" s="4">
        <v>1607558</v>
      </c>
      <c r="D2720" s="7">
        <v>-1.8048922916414696E-2</v>
      </c>
    </row>
    <row r="2721" spans="1:4">
      <c r="A2721" t="s">
        <v>4468</v>
      </c>
      <c r="B2721" s="4">
        <v>74660</v>
      </c>
      <c r="C2721" s="4">
        <v>74580</v>
      </c>
      <c r="D2721" s="7">
        <v>-1.0715242432360033E-3</v>
      </c>
    </row>
    <row r="2722" spans="1:4">
      <c r="A2722" t="s">
        <v>4469</v>
      </c>
      <c r="B2722" s="4">
        <v>10105266</v>
      </c>
      <c r="C2722" s="4">
        <v>10926416</v>
      </c>
      <c r="D2722" s="7">
        <v>8.1259612562400635E-2</v>
      </c>
    </row>
    <row r="2723" spans="1:4">
      <c r="A2723" t="s">
        <v>4470</v>
      </c>
      <c r="B2723" s="4">
        <v>6493115</v>
      </c>
      <c r="C2723" s="4">
        <v>40747831</v>
      </c>
      <c r="D2723" s="7">
        <v>5.2755443265674486</v>
      </c>
    </row>
    <row r="2724" spans="1:4">
      <c r="A2724" t="s">
        <v>4471</v>
      </c>
      <c r="B2724" s="4">
        <v>1710503</v>
      </c>
      <c r="C2724" s="4">
        <v>1442185</v>
      </c>
      <c r="D2724" s="7">
        <v>-0.15686496895942303</v>
      </c>
    </row>
    <row r="2725" spans="1:4">
      <c r="A2725" t="s">
        <v>4472</v>
      </c>
      <c r="B2725" s="4">
        <v>7881526</v>
      </c>
      <c r="C2725" s="4">
        <v>7500402</v>
      </c>
      <c r="D2725" s="7">
        <v>-4.8356625354024081E-2</v>
      </c>
    </row>
    <row r="2726" spans="1:4">
      <c r="A2726" t="s">
        <v>4473</v>
      </c>
      <c r="B2726" s="4">
        <v>16929548</v>
      </c>
      <c r="C2726" s="4">
        <v>17523567</v>
      </c>
      <c r="D2726" s="7">
        <v>3.5087705826522951E-2</v>
      </c>
    </row>
    <row r="2727" spans="1:4">
      <c r="A2727" t="s">
        <v>4474</v>
      </c>
      <c r="B2727" s="4">
        <v>45849819</v>
      </c>
      <c r="C2727" s="4">
        <v>48120363</v>
      </c>
      <c r="D2727" s="7">
        <v>4.9521329626186744E-2</v>
      </c>
    </row>
    <row r="2728" spans="1:4">
      <c r="A2728" t="s">
        <v>4475</v>
      </c>
      <c r="B2728" s="4">
        <v>77845610</v>
      </c>
      <c r="C2728" s="4">
        <v>80697459</v>
      </c>
      <c r="D2728" s="7">
        <v>3.6634679848998548E-2</v>
      </c>
    </row>
    <row r="2729" spans="1:4">
      <c r="A2729" t="s">
        <v>4476</v>
      </c>
      <c r="B2729" s="4">
        <v>929854</v>
      </c>
      <c r="C2729" s="4">
        <v>858533</v>
      </c>
      <c r="D2729" s="7">
        <v>-7.6701288589391459E-2</v>
      </c>
    </row>
    <row r="2730" spans="1:4">
      <c r="A2730" t="s">
        <v>4477</v>
      </c>
      <c r="B2730" s="4">
        <v>3816094</v>
      </c>
      <c r="C2730" s="4">
        <v>3918166</v>
      </c>
      <c r="D2730" s="7">
        <v>2.67477687918589E-2</v>
      </c>
    </row>
    <row r="2731" spans="1:4">
      <c r="A2731" t="s">
        <v>4478</v>
      </c>
      <c r="B2731" s="4">
        <v>11363293</v>
      </c>
      <c r="C2731" s="4">
        <v>12222019</v>
      </c>
      <c r="D2731" s="7">
        <v>7.5570171428299873E-2</v>
      </c>
    </row>
    <row r="2732" spans="1:4">
      <c r="A2732" t="s">
        <v>4479</v>
      </c>
      <c r="B2732" s="4">
        <v>12277604</v>
      </c>
      <c r="C2732" s="4">
        <v>12665107</v>
      </c>
      <c r="D2732" s="7">
        <v>3.156177703727861E-2</v>
      </c>
    </row>
    <row r="2733" spans="1:4">
      <c r="A2733" t="s">
        <v>4480</v>
      </c>
      <c r="B2733" s="4">
        <v>27261657</v>
      </c>
      <c r="C2733" s="4">
        <v>59287038</v>
      </c>
      <c r="D2733" s="7">
        <v>1.1747408090417981</v>
      </c>
    </row>
    <row r="2734" spans="1:4">
      <c r="A2734" t="s">
        <v>4481</v>
      </c>
      <c r="B2734" s="4">
        <v>20456459</v>
      </c>
      <c r="C2734" s="4">
        <v>28083335</v>
      </c>
      <c r="D2734" s="7">
        <v>0.37283461424091041</v>
      </c>
    </row>
    <row r="2735" spans="1:4">
      <c r="A2735" t="s">
        <v>4482</v>
      </c>
      <c r="B2735" s="4">
        <v>23149303</v>
      </c>
      <c r="C2735" s="4">
        <v>21844516</v>
      </c>
      <c r="D2735" s="7">
        <v>-5.6363986423262936E-2</v>
      </c>
    </row>
    <row r="2736" spans="1:4">
      <c r="A2736" t="s">
        <v>4483</v>
      </c>
      <c r="B2736" s="4">
        <v>32636761</v>
      </c>
      <c r="C2736" s="4">
        <v>33898635</v>
      </c>
      <c r="D2736" s="7">
        <v>3.8664192197258793E-2</v>
      </c>
    </row>
    <row r="2737" spans="1:4">
      <c r="A2737" t="s">
        <v>4484</v>
      </c>
      <c r="B2737" s="4">
        <v>1059020</v>
      </c>
      <c r="C2737" s="4">
        <v>1085145</v>
      </c>
      <c r="D2737" s="7">
        <v>2.4669033634869972E-2</v>
      </c>
    </row>
    <row r="2738" spans="1:4">
      <c r="A2738" t="s">
        <v>4485</v>
      </c>
      <c r="B2738" s="4">
        <v>28797075</v>
      </c>
      <c r="C2738" s="4">
        <v>28586312</v>
      </c>
      <c r="D2738" s="7">
        <v>-7.3189030483130661E-3</v>
      </c>
    </row>
    <row r="2739" spans="1:4">
      <c r="A2739" t="s">
        <v>4486</v>
      </c>
      <c r="B2739" s="4">
        <v>14710251</v>
      </c>
      <c r="C2739" s="4">
        <v>18958441</v>
      </c>
      <c r="D2739" s="7">
        <v>0.28879112939677237</v>
      </c>
    </row>
    <row r="2740" spans="1:4">
      <c r="A2740" t="s">
        <v>4487</v>
      </c>
      <c r="B2740" s="4">
        <v>6009209</v>
      </c>
      <c r="C2740" s="4">
        <v>8456853</v>
      </c>
      <c r="D2740" s="7">
        <v>0.40731550525202237</v>
      </c>
    </row>
    <row r="2741" spans="1:4">
      <c r="A2741" t="s">
        <v>4488</v>
      </c>
      <c r="B2741" s="4">
        <v>2021676</v>
      </c>
      <c r="C2741" s="4">
        <v>1336883</v>
      </c>
      <c r="D2741" s="7">
        <v>-0.33872539417789993</v>
      </c>
    </row>
    <row r="2742" spans="1:4">
      <c r="A2742" t="s">
        <v>4489</v>
      </c>
      <c r="B2742" s="4">
        <v>5518233</v>
      </c>
      <c r="C2742" s="4">
        <v>7571858</v>
      </c>
      <c r="D2742" s="7">
        <v>0.37215264379014079</v>
      </c>
    </row>
    <row r="2743" spans="1:4">
      <c r="A2743" t="s">
        <v>4490</v>
      </c>
      <c r="B2743" s="4">
        <v>583895</v>
      </c>
      <c r="C2743" s="4">
        <v>534728</v>
      </c>
      <c r="D2743" s="7">
        <v>-8.4205208128173725E-2</v>
      </c>
    </row>
    <row r="2744" spans="1:4">
      <c r="A2744" t="s">
        <v>4491</v>
      </c>
      <c r="B2744" s="4">
        <v>1364835</v>
      </c>
      <c r="C2744" s="4">
        <v>1276820</v>
      </c>
      <c r="D2744" s="7">
        <v>-6.4487648690134708E-2</v>
      </c>
    </row>
    <row r="2745" spans="1:4">
      <c r="A2745" t="s">
        <v>4492</v>
      </c>
      <c r="B2745" s="4">
        <v>108021667</v>
      </c>
      <c r="C2745" s="4">
        <v>116783494</v>
      </c>
      <c r="D2745" s="7">
        <v>8.1111755107426742E-2</v>
      </c>
    </row>
    <row r="2746" spans="1:4">
      <c r="A2746" t="s">
        <v>4493</v>
      </c>
      <c r="B2746" s="4">
        <v>36136440</v>
      </c>
      <c r="C2746" s="4">
        <v>39099275</v>
      </c>
      <c r="D2746" s="7">
        <v>8.1990229253352018E-2</v>
      </c>
    </row>
    <row r="2747" spans="1:4">
      <c r="A2747" t="s">
        <v>4494</v>
      </c>
      <c r="B2747" s="4">
        <v>37087125</v>
      </c>
      <c r="C2747" s="4">
        <v>62410118</v>
      </c>
      <c r="D2747" s="7">
        <v>0.68279741284879858</v>
      </c>
    </row>
    <row r="2748" spans="1:4">
      <c r="A2748" t="s">
        <v>4495</v>
      </c>
      <c r="B2748" s="4">
        <v>95499611</v>
      </c>
      <c r="C2748" s="4">
        <v>108626385</v>
      </c>
      <c r="D2748" s="7">
        <v>0.13745369077995512</v>
      </c>
    </row>
    <row r="2749" spans="1:4">
      <c r="A2749" t="s">
        <v>23</v>
      </c>
      <c r="B2749" s="4">
        <v>1200149</v>
      </c>
      <c r="C2749" s="4">
        <v>1162397</v>
      </c>
      <c r="D2749" s="7">
        <v>-3.1456094201636628E-2</v>
      </c>
    </row>
    <row r="2750" spans="1:4">
      <c r="A2750" t="s">
        <v>4496</v>
      </c>
      <c r="B2750" s="4">
        <v>1671526459</v>
      </c>
      <c r="C2750" s="4">
        <v>1910576534</v>
      </c>
      <c r="D2750" s="7">
        <v>0.14301303680410363</v>
      </c>
    </row>
    <row r="2751" spans="1:4">
      <c r="A2751" t="s">
        <v>4497</v>
      </c>
      <c r="B2751" s="4">
        <v>142053895</v>
      </c>
      <c r="C2751" s="4">
        <v>143101060</v>
      </c>
      <c r="D2751" s="7">
        <v>7.3716035734183848E-3</v>
      </c>
    </row>
    <row r="2752" spans="1:4">
      <c r="A2752" t="s">
        <v>4498</v>
      </c>
      <c r="B2752" s="4">
        <v>258225</v>
      </c>
      <c r="C2752" s="4">
        <v>112382</v>
      </c>
      <c r="D2752" s="7">
        <v>-0.56479039597250458</v>
      </c>
    </row>
    <row r="2753" spans="1:4">
      <c r="A2753" t="s">
        <v>4499</v>
      </c>
      <c r="B2753" s="4">
        <v>26931049</v>
      </c>
      <c r="C2753" s="4">
        <v>31977728</v>
      </c>
      <c r="D2753" s="7">
        <v>0.18739258912640203</v>
      </c>
    </row>
    <row r="2754" spans="1:4">
      <c r="A2754" t="s">
        <v>4500</v>
      </c>
      <c r="B2754" s="4">
        <v>318770595</v>
      </c>
      <c r="C2754" s="4">
        <v>323162623</v>
      </c>
      <c r="D2754" s="7">
        <v>1.3778021150288344E-2</v>
      </c>
    </row>
    <row r="2755" spans="1:4">
      <c r="A2755" t="s">
        <v>4501</v>
      </c>
      <c r="B2755" s="4">
        <v>234414387</v>
      </c>
      <c r="C2755" s="4">
        <v>231259842</v>
      </c>
      <c r="D2755" s="7">
        <v>-1.3457130513068722E-2</v>
      </c>
    </row>
    <row r="2756" spans="1:4">
      <c r="A2756" t="s">
        <v>4502</v>
      </c>
      <c r="B2756" s="4">
        <v>51202222</v>
      </c>
      <c r="C2756" s="4">
        <v>49756198</v>
      </c>
      <c r="D2756" s="7">
        <v>-2.8241430616038499E-2</v>
      </c>
    </row>
    <row r="2757" spans="1:4">
      <c r="A2757" t="s">
        <v>4503</v>
      </c>
      <c r="B2757" s="4">
        <v>167194829</v>
      </c>
      <c r="C2757" s="4">
        <v>186268915</v>
      </c>
      <c r="D2757" s="7">
        <v>0.11408298997093982</v>
      </c>
    </row>
    <row r="2758" spans="1:4">
      <c r="A2758" t="s">
        <v>4504</v>
      </c>
      <c r="B2758" s="4">
        <v>2938175</v>
      </c>
      <c r="C2758" s="4">
        <v>3516077</v>
      </c>
      <c r="D2758" s="7">
        <v>0.19668739949118075</v>
      </c>
    </row>
    <row r="2759" spans="1:4">
      <c r="A2759" t="s">
        <v>4505</v>
      </c>
      <c r="B2759" s="4">
        <v>3106587</v>
      </c>
      <c r="C2759" s="4">
        <v>3249403</v>
      </c>
      <c r="D2759" s="7">
        <v>4.5971994346206947E-2</v>
      </c>
    </row>
    <row r="2760" spans="1:4">
      <c r="A2760" t="s">
        <v>4506</v>
      </c>
      <c r="B2760" s="4">
        <v>544384649</v>
      </c>
      <c r="C2760" s="4">
        <v>552222521</v>
      </c>
      <c r="D2760" s="7">
        <v>1.4397672701457826E-2</v>
      </c>
    </row>
    <row r="2761" spans="1:4">
      <c r="A2761" t="s">
        <v>4507</v>
      </c>
      <c r="B2761" s="4">
        <v>24268652</v>
      </c>
      <c r="C2761" s="4">
        <v>24863886</v>
      </c>
      <c r="D2761" s="7">
        <v>2.4526867005221387E-2</v>
      </c>
    </row>
    <row r="2762" spans="1:4">
      <c r="A2762" t="s">
        <v>4508</v>
      </c>
      <c r="B2762" s="4">
        <v>453039</v>
      </c>
      <c r="C2762" s="4">
        <v>439882</v>
      </c>
      <c r="D2762" s="7">
        <v>-2.9041649835886092E-2</v>
      </c>
    </row>
    <row r="2763" spans="1:4">
      <c r="A2763" t="s">
        <v>4509</v>
      </c>
      <c r="B2763" s="4">
        <v>2242902</v>
      </c>
      <c r="C2763" s="4">
        <v>2447717</v>
      </c>
      <c r="D2763" s="7">
        <v>9.1316963469647808E-2</v>
      </c>
    </row>
    <row r="2764" spans="1:4">
      <c r="A2764" t="s">
        <v>4510</v>
      </c>
      <c r="B2764" s="4">
        <v>37241</v>
      </c>
      <c r="C2764" s="4">
        <v>54470</v>
      </c>
      <c r="D2764" s="7">
        <v>0.46263526758142909</v>
      </c>
    </row>
    <row r="2765" spans="1:4">
      <c r="A2765" t="s">
        <v>4511</v>
      </c>
      <c r="B2765" s="4">
        <v>1920524</v>
      </c>
      <c r="C2765" s="4">
        <v>2372454</v>
      </c>
      <c r="D2765" s="7">
        <v>0.23531598667863562</v>
      </c>
    </row>
    <row r="2766" spans="1:4">
      <c r="A2766" t="s">
        <v>4512</v>
      </c>
      <c r="B2766" s="4">
        <v>141411</v>
      </c>
      <c r="C2766" s="4">
        <v>150890</v>
      </c>
      <c r="D2766" s="7">
        <v>6.7031560486807959E-2</v>
      </c>
    </row>
    <row r="2767" spans="1:4">
      <c r="A2767" t="s">
        <v>4513</v>
      </c>
      <c r="B2767" s="4">
        <v>23814891</v>
      </c>
      <c r="C2767" s="4">
        <v>20737054</v>
      </c>
      <c r="D2767" s="7">
        <v>-0.12924002045610875</v>
      </c>
    </row>
    <row r="2768" spans="1:4">
      <c r="A2768" t="s">
        <v>4514</v>
      </c>
      <c r="B2768" s="4">
        <v>143894930</v>
      </c>
      <c r="C2768" s="4">
        <v>151487434</v>
      </c>
      <c r="D2768" s="7">
        <v>5.2764221783213626E-2</v>
      </c>
    </row>
    <row r="2769" spans="1:4">
      <c r="A2769" t="s">
        <v>4515</v>
      </c>
      <c r="B2769" s="4">
        <v>9047220</v>
      </c>
      <c r="C2769" s="4">
        <v>2359860</v>
      </c>
      <c r="D2769" s="7">
        <v>-0.73916186408642659</v>
      </c>
    </row>
    <row r="2770" spans="1:4">
      <c r="A2770" t="s">
        <v>4516</v>
      </c>
      <c r="B2770" s="4">
        <v>2389404</v>
      </c>
      <c r="C2770" s="4">
        <v>4055658</v>
      </c>
      <c r="D2770" s="7">
        <v>0.69735130601606088</v>
      </c>
    </row>
    <row r="2771" spans="1:4">
      <c r="A2771" t="s">
        <v>4517</v>
      </c>
      <c r="B2771" s="4">
        <v>34152043</v>
      </c>
      <c r="C2771" s="4">
        <v>86111231</v>
      </c>
      <c r="D2771" s="7">
        <v>1.5214078993751561</v>
      </c>
    </row>
    <row r="2772" spans="1:4">
      <c r="A2772" t="s">
        <v>4518</v>
      </c>
      <c r="B2772" s="4">
        <v>1826341</v>
      </c>
      <c r="C2772" s="4">
        <v>1386626</v>
      </c>
      <c r="D2772" s="7">
        <v>-0.24076281483030826</v>
      </c>
    </row>
    <row r="2773" spans="1:4">
      <c r="A2773" t="s">
        <v>4519</v>
      </c>
      <c r="B2773" s="4">
        <v>38232890</v>
      </c>
      <c r="C2773" s="4">
        <v>35367163</v>
      </c>
      <c r="D2773" s="7">
        <v>-7.4954495985001396E-2</v>
      </c>
    </row>
    <row r="2774" spans="1:4">
      <c r="A2774" t="s">
        <v>4520</v>
      </c>
      <c r="B2774" s="4">
        <v>136246679</v>
      </c>
      <c r="C2774" s="4">
        <v>119998011</v>
      </c>
      <c r="D2774" s="7">
        <v>-0.11925918575967639</v>
      </c>
    </row>
    <row r="2775" spans="1:4">
      <c r="A2775" t="s">
        <v>4521</v>
      </c>
      <c r="B2775" s="4">
        <v>3605658</v>
      </c>
      <c r="C2775" s="4">
        <v>3274352</v>
      </c>
      <c r="D2775" s="7">
        <v>-9.1885031802794392E-2</v>
      </c>
    </row>
    <row r="2776" spans="1:4">
      <c r="A2776" t="s">
        <v>4522</v>
      </c>
      <c r="B2776" s="4">
        <v>14958596</v>
      </c>
      <c r="C2776" s="4">
        <v>390129071</v>
      </c>
      <c r="D2776" s="7">
        <v>25.080594127951581</v>
      </c>
    </row>
    <row r="2777" spans="1:4">
      <c r="A2777" t="s">
        <v>4523</v>
      </c>
      <c r="B2777" s="4">
        <v>43604835</v>
      </c>
      <c r="C2777" s="4">
        <v>44399139</v>
      </c>
      <c r="D2777" s="7">
        <v>1.8215961601505889E-2</v>
      </c>
    </row>
    <row r="2778" spans="1:4">
      <c r="A2778" t="s">
        <v>4524</v>
      </c>
      <c r="B2778" s="4">
        <v>334498740</v>
      </c>
      <c r="C2778" s="4">
        <v>441939276</v>
      </c>
      <c r="D2778" s="7">
        <v>0.32119862693653195</v>
      </c>
    </row>
    <row r="2779" spans="1:4">
      <c r="A2779" t="s">
        <v>4525</v>
      </c>
      <c r="B2779" s="4">
        <v>28400830</v>
      </c>
      <c r="C2779" s="4">
        <v>41098407</v>
      </c>
      <c r="D2779" s="7">
        <v>0.4470847154819067</v>
      </c>
    </row>
    <row r="2780" spans="1:4">
      <c r="A2780" t="s">
        <v>4526</v>
      </c>
      <c r="B2780" s="4">
        <v>54503212</v>
      </c>
      <c r="C2780" s="4">
        <v>60385450</v>
      </c>
      <c r="D2780" s="7">
        <v>0.1079246118559031</v>
      </c>
    </row>
    <row r="2781" spans="1:4">
      <c r="A2781" t="s">
        <v>4527</v>
      </c>
      <c r="B2781" s="4">
        <v>56303077</v>
      </c>
      <c r="C2781" s="4">
        <v>61640239</v>
      </c>
      <c r="D2781" s="7">
        <v>9.4793433758513762E-2</v>
      </c>
    </row>
    <row r="2782" spans="1:4">
      <c r="A2782" t="s">
        <v>4528</v>
      </c>
      <c r="B2782" s="4">
        <v>759137095</v>
      </c>
      <c r="C2782" s="4">
        <v>805886215</v>
      </c>
      <c r="D2782" s="7">
        <v>6.1581920193216219E-2</v>
      </c>
    </row>
    <row r="2783" spans="1:4">
      <c r="A2783" t="s">
        <v>4529</v>
      </c>
      <c r="B2783" s="4">
        <v>32294166</v>
      </c>
      <c r="C2783" s="4">
        <v>32294166</v>
      </c>
      <c r="D2783" s="7">
        <v>0</v>
      </c>
    </row>
    <row r="2784" spans="1:4">
      <c r="A2784" t="s">
        <v>4530</v>
      </c>
      <c r="B2784" s="4">
        <v>1822915</v>
      </c>
      <c r="C2784" s="4">
        <v>373681</v>
      </c>
      <c r="D2784" s="7">
        <v>-0.79500909257974184</v>
      </c>
    </row>
    <row r="2785" spans="1:4">
      <c r="A2785" t="s">
        <v>4531</v>
      </c>
      <c r="B2785" s="4">
        <v>89907285</v>
      </c>
      <c r="C2785" s="4">
        <v>102066600</v>
      </c>
      <c r="D2785" s="7">
        <v>0.13524282264779766</v>
      </c>
    </row>
    <row r="2786" spans="1:4">
      <c r="A2786" t="s">
        <v>4532</v>
      </c>
      <c r="B2786" s="4">
        <v>112582210</v>
      </c>
      <c r="C2786" s="4">
        <v>100507781</v>
      </c>
      <c r="D2786" s="7">
        <v>-0.10724988432897169</v>
      </c>
    </row>
    <row r="2787" spans="1:4">
      <c r="A2787" t="s">
        <v>4533</v>
      </c>
      <c r="B2787" s="4">
        <v>97647525</v>
      </c>
      <c r="C2787" s="4">
        <v>104558986</v>
      </c>
      <c r="D2787" s="7">
        <v>7.0779684380121263E-2</v>
      </c>
    </row>
    <row r="2788" spans="1:4">
      <c r="A2788" t="s">
        <v>4534</v>
      </c>
      <c r="B2788" s="4">
        <v>149302156</v>
      </c>
      <c r="C2788" s="4">
        <v>239871496</v>
      </c>
      <c r="D2788" s="7">
        <v>0.60661776377830734</v>
      </c>
    </row>
    <row r="2789" spans="1:4">
      <c r="A2789" t="s">
        <v>4535</v>
      </c>
      <c r="B2789" s="4">
        <v>22214059</v>
      </c>
      <c r="C2789" s="4">
        <v>20104335</v>
      </c>
      <c r="D2789" s="7">
        <v>-9.4972467661132973E-2</v>
      </c>
    </row>
    <row r="2790" spans="1:4">
      <c r="A2790" t="s">
        <v>4536</v>
      </c>
      <c r="B2790" s="4">
        <v>12074027</v>
      </c>
      <c r="C2790" s="4">
        <v>11348543</v>
      </c>
      <c r="D2790" s="7">
        <v>-6.0086332422480092E-2</v>
      </c>
    </row>
    <row r="2791" spans="1:4">
      <c r="A2791" t="s">
        <v>4537</v>
      </c>
      <c r="B2791" s="4">
        <v>1044029168</v>
      </c>
      <c r="C2791" s="4">
        <v>1155178855</v>
      </c>
      <c r="D2791" s="7">
        <v>0.10646224301656676</v>
      </c>
    </row>
    <row r="2792" spans="1:4">
      <c r="A2792" t="s">
        <v>4538</v>
      </c>
      <c r="B2792" s="4">
        <v>686017442</v>
      </c>
      <c r="C2792" s="4">
        <v>736881486</v>
      </c>
      <c r="D2792" s="7">
        <v>7.4143951576088357E-2</v>
      </c>
    </row>
    <row r="2793" spans="1:4">
      <c r="A2793" t="s">
        <v>113</v>
      </c>
      <c r="B2793" s="4">
        <v>109512718</v>
      </c>
      <c r="C2793" s="4">
        <v>129320181</v>
      </c>
      <c r="D2793" s="7">
        <v>0.18086906581936904</v>
      </c>
    </row>
    <row r="2794" spans="1:4">
      <c r="A2794" t="s">
        <v>4539</v>
      </c>
      <c r="B2794" s="4">
        <v>153177</v>
      </c>
      <c r="C2794" s="4">
        <v>12678</v>
      </c>
      <c r="D2794" s="7">
        <v>-0.917233004955052</v>
      </c>
    </row>
    <row r="2795" spans="1:4">
      <c r="A2795" t="s">
        <v>4540</v>
      </c>
      <c r="B2795" s="4">
        <v>5705182</v>
      </c>
      <c r="C2795" s="4">
        <v>1844479</v>
      </c>
      <c r="D2795" s="7">
        <v>-0.67670111137558797</v>
      </c>
    </row>
    <row r="2796" spans="1:4">
      <c r="A2796" t="s">
        <v>4541</v>
      </c>
      <c r="B2796" s="4">
        <v>20941349</v>
      </c>
      <c r="C2796" s="4">
        <v>19824349</v>
      </c>
      <c r="D2796" s="7">
        <v>-5.3339448189321521E-2</v>
      </c>
    </row>
    <row r="2797" spans="1:4">
      <c r="A2797" t="s">
        <v>4542</v>
      </c>
      <c r="B2797" s="4">
        <v>10085877</v>
      </c>
      <c r="C2797" s="4">
        <v>10169841</v>
      </c>
      <c r="D2797" s="7">
        <v>8.3249081859713345E-3</v>
      </c>
    </row>
    <row r="2798" spans="1:4">
      <c r="A2798" t="s">
        <v>4543</v>
      </c>
      <c r="B2798" s="4">
        <v>80856263</v>
      </c>
      <c r="C2798" s="4">
        <v>142035144</v>
      </c>
      <c r="D2798" s="7">
        <v>0.75663750376393235</v>
      </c>
    </row>
    <row r="2799" spans="1:4">
      <c r="A2799" t="s">
        <v>4544</v>
      </c>
      <c r="B2799" s="4">
        <v>17073278</v>
      </c>
      <c r="C2799" s="4">
        <v>15776687</v>
      </c>
      <c r="D2799" s="7">
        <v>-7.5942710005659136E-2</v>
      </c>
    </row>
    <row r="2800" spans="1:4">
      <c r="A2800" t="s">
        <v>4545</v>
      </c>
      <c r="B2800" s="4">
        <v>65719645</v>
      </c>
      <c r="C2800" s="4">
        <v>88798088</v>
      </c>
      <c r="D2800" s="7">
        <v>0.3511650587887381</v>
      </c>
    </row>
    <row r="2801" spans="1:4">
      <c r="A2801" t="s">
        <v>4546</v>
      </c>
      <c r="B2801" s="4">
        <v>37490734</v>
      </c>
      <c r="C2801" s="4">
        <v>34405425</v>
      </c>
      <c r="D2801" s="7">
        <v>-8.2295241272150071E-2</v>
      </c>
    </row>
    <row r="2802" spans="1:4">
      <c r="A2802" t="s">
        <v>4547</v>
      </c>
      <c r="B2802" s="4">
        <v>2925697</v>
      </c>
      <c r="C2802" s="4">
        <v>3096303</v>
      </c>
      <c r="D2802" s="7">
        <v>5.8312942180957221E-2</v>
      </c>
    </row>
    <row r="2803" spans="1:4">
      <c r="A2803" t="s">
        <v>4548</v>
      </c>
      <c r="B2803" s="4">
        <v>9391876</v>
      </c>
      <c r="C2803" s="4">
        <v>9906483</v>
      </c>
      <c r="D2803" s="7">
        <v>5.4792780483899066E-2</v>
      </c>
    </row>
    <row r="2804" spans="1:4">
      <c r="A2804" t="s">
        <v>4549</v>
      </c>
      <c r="B2804" s="4">
        <v>121899000</v>
      </c>
      <c r="C2804" s="4">
        <v>145081000</v>
      </c>
      <c r="D2804" s="7">
        <v>0.19017383243504868</v>
      </c>
    </row>
    <row r="2805" spans="1:4">
      <c r="A2805" t="s">
        <v>4550</v>
      </c>
      <c r="B2805" s="4">
        <v>45980564</v>
      </c>
      <c r="C2805" s="4">
        <v>56793666</v>
      </c>
      <c r="D2805" s="7">
        <v>0.23516679786702921</v>
      </c>
    </row>
    <row r="2806" spans="1:4">
      <c r="A2806" t="s">
        <v>4551</v>
      </c>
      <c r="B2806" s="4">
        <v>52825621</v>
      </c>
      <c r="C2806" s="4">
        <v>55648187</v>
      </c>
      <c r="D2806" s="7">
        <v>5.3431761833902532E-2</v>
      </c>
    </row>
    <row r="2807" spans="1:4">
      <c r="A2807" t="s">
        <v>4552</v>
      </c>
      <c r="B2807" s="4">
        <v>8777</v>
      </c>
      <c r="C2807" s="4">
        <v>32981</v>
      </c>
      <c r="D2807" s="7">
        <v>2.7576620713227755</v>
      </c>
    </row>
    <row r="2808" spans="1:4">
      <c r="A2808" t="s">
        <v>4553</v>
      </c>
      <c r="B2808" s="4">
        <v>2825614</v>
      </c>
      <c r="C2808" s="4">
        <v>2594859</v>
      </c>
      <c r="D2808" s="7">
        <v>-8.1665436255624446E-2</v>
      </c>
    </row>
    <row r="2809" spans="1:4">
      <c r="A2809" t="s">
        <v>4554</v>
      </c>
      <c r="B2809" s="4">
        <v>317</v>
      </c>
      <c r="C2809" s="4">
        <v>31282</v>
      </c>
      <c r="D2809" s="7">
        <v>97.681388012618299</v>
      </c>
    </row>
    <row r="2810" spans="1:4">
      <c r="A2810" t="s">
        <v>4555</v>
      </c>
      <c r="B2810" s="4">
        <v>1152090</v>
      </c>
      <c r="C2810" s="4">
        <v>506086</v>
      </c>
      <c r="D2810" s="7">
        <v>-0.56072355458340928</v>
      </c>
    </row>
    <row r="2811" spans="1:4">
      <c r="A2811" t="s">
        <v>4556</v>
      </c>
      <c r="B2811" s="4">
        <v>28585</v>
      </c>
      <c r="C2811" s="4">
        <v>25415</v>
      </c>
      <c r="D2811" s="7">
        <v>-0.11089732377120867</v>
      </c>
    </row>
    <row r="2812" spans="1:4">
      <c r="A2812" t="s">
        <v>4557</v>
      </c>
      <c r="B2812" s="4">
        <v>28304005</v>
      </c>
      <c r="C2812" s="4">
        <v>28040352</v>
      </c>
      <c r="D2812" s="7">
        <v>-9.315042164527599E-3</v>
      </c>
    </row>
    <row r="2813" spans="1:4">
      <c r="A2813" t="s">
        <v>4558</v>
      </c>
      <c r="B2813" s="4">
        <v>13190935</v>
      </c>
      <c r="C2813" s="4">
        <v>13813146</v>
      </c>
      <c r="D2813" s="7">
        <v>4.7169590328509689E-2</v>
      </c>
    </row>
    <row r="2814" spans="1:4">
      <c r="A2814" t="s">
        <v>4559</v>
      </c>
      <c r="B2814" s="4">
        <v>154972</v>
      </c>
      <c r="C2814" s="4">
        <v>130839</v>
      </c>
      <c r="D2814" s="7">
        <v>-0.15572490514415507</v>
      </c>
    </row>
    <row r="2815" spans="1:4">
      <c r="A2815" t="s">
        <v>4560</v>
      </c>
      <c r="B2815" s="4">
        <v>130515458</v>
      </c>
      <c r="C2815" s="4">
        <v>66817557</v>
      </c>
      <c r="D2815" s="7">
        <v>-0.4880487106745624</v>
      </c>
    </row>
    <row r="2816" spans="1:4">
      <c r="A2816" t="s">
        <v>4561</v>
      </c>
      <c r="B2816" s="4">
        <v>37387212</v>
      </c>
      <c r="C2816" s="4">
        <v>36575099</v>
      </c>
      <c r="D2816" s="7">
        <v>-2.1721678524731933E-2</v>
      </c>
    </row>
    <row r="2817" spans="1:4">
      <c r="A2817" t="s">
        <v>4562</v>
      </c>
      <c r="B2817" s="4">
        <v>2074504</v>
      </c>
      <c r="C2817" s="4">
        <v>1883242</v>
      </c>
      <c r="D2817" s="7">
        <v>-9.2196496126302957E-2</v>
      </c>
    </row>
    <row r="2818" spans="1:4">
      <c r="A2818" t="s">
        <v>4563</v>
      </c>
      <c r="B2818" s="4">
        <v>15522719</v>
      </c>
      <c r="C2818" s="4">
        <v>15169204</v>
      </c>
      <c r="D2818" s="7">
        <v>-2.2774038491581276E-2</v>
      </c>
    </row>
    <row r="2819" spans="1:4">
      <c r="A2819" t="s">
        <v>4564</v>
      </c>
      <c r="B2819" s="4">
        <v>2468</v>
      </c>
      <c r="C2819" s="4">
        <v>2805</v>
      </c>
      <c r="D2819" s="7">
        <v>0.13654781199351701</v>
      </c>
    </row>
    <row r="2820" spans="1:4">
      <c r="A2820" t="s">
        <v>4565</v>
      </c>
      <c r="B2820" s="4">
        <v>38009262</v>
      </c>
      <c r="C2820" s="4">
        <v>36142336</v>
      </c>
      <c r="D2820" s="7">
        <v>-4.9117659795657173E-2</v>
      </c>
    </row>
    <row r="2821" spans="1:4">
      <c r="A2821" t="s">
        <v>4566</v>
      </c>
      <c r="B2821" s="4">
        <v>219573</v>
      </c>
      <c r="C2821" s="4">
        <v>247475</v>
      </c>
      <c r="D2821" s="7">
        <v>0.12707391163758749</v>
      </c>
    </row>
    <row r="2822" spans="1:4">
      <c r="A2822" t="s">
        <v>4567</v>
      </c>
      <c r="B2822" s="4">
        <v>12839949</v>
      </c>
      <c r="C2822" s="4">
        <v>13137323</v>
      </c>
      <c r="D2822" s="7">
        <v>2.3160060838247877E-2</v>
      </c>
    </row>
    <row r="2823" spans="1:4">
      <c r="A2823" t="s">
        <v>4568</v>
      </c>
      <c r="B2823" s="4">
        <v>13333998</v>
      </c>
      <c r="C2823" s="4">
        <v>14284182</v>
      </c>
      <c r="D2823" s="7">
        <v>7.1260247676653315E-2</v>
      </c>
    </row>
    <row r="2824" spans="1:4">
      <c r="A2824" t="s">
        <v>4569</v>
      </c>
      <c r="B2824" s="4">
        <v>180189935</v>
      </c>
      <c r="C2824" s="4">
        <v>28532570</v>
      </c>
      <c r="D2824" s="7">
        <v>-0.84165280929814423</v>
      </c>
    </row>
    <row r="2825" spans="1:4">
      <c r="A2825" t="s">
        <v>4570</v>
      </c>
      <c r="B2825" s="4">
        <v>4941796</v>
      </c>
      <c r="C2825" s="4">
        <v>4994381</v>
      </c>
      <c r="D2825" s="7">
        <v>1.0640868218760953E-2</v>
      </c>
    </row>
    <row r="2826" spans="1:4">
      <c r="A2826" t="s">
        <v>4571</v>
      </c>
      <c r="B2826" s="4">
        <v>43521834</v>
      </c>
      <c r="C2826" s="4">
        <v>47613117</v>
      </c>
      <c r="D2826" s="7">
        <v>9.4005298581856633E-2</v>
      </c>
    </row>
    <row r="2827" spans="1:4">
      <c r="A2827" t="s">
        <v>4572</v>
      </c>
      <c r="B2827" s="4">
        <v>269495794</v>
      </c>
      <c r="C2827" s="4">
        <v>252478168</v>
      </c>
      <c r="D2827" s="7">
        <v>-6.3146165464830969E-2</v>
      </c>
    </row>
    <row r="2828" spans="1:4">
      <c r="A2828" t="s">
        <v>4573</v>
      </c>
      <c r="B2828" s="4">
        <v>264412152</v>
      </c>
      <c r="C2828" s="4">
        <v>214404628</v>
      </c>
      <c r="D2828" s="7">
        <v>-0.18912717748312868</v>
      </c>
    </row>
    <row r="2829" spans="1:4">
      <c r="A2829" t="s">
        <v>4574</v>
      </c>
      <c r="B2829" s="4">
        <v>13847488</v>
      </c>
      <c r="C2829" s="4">
        <v>39173407</v>
      </c>
      <c r="D2829" s="7">
        <v>1.8289179235974062</v>
      </c>
    </row>
    <row r="2830" spans="1:4">
      <c r="A2830" t="s">
        <v>4575</v>
      </c>
      <c r="B2830" s="4">
        <v>3638084</v>
      </c>
      <c r="C2830" s="4">
        <v>2434065</v>
      </c>
      <c r="D2830" s="7">
        <v>-0.33094865319217476</v>
      </c>
    </row>
    <row r="2831" spans="1:4">
      <c r="A2831" t="s">
        <v>4576</v>
      </c>
      <c r="B2831" s="4">
        <v>18888141</v>
      </c>
      <c r="C2831" s="4">
        <v>18143828</v>
      </c>
      <c r="D2831" s="7">
        <v>-3.9406366142650036E-2</v>
      </c>
    </row>
    <row r="2832" spans="1:4">
      <c r="A2832" t="s">
        <v>4577</v>
      </c>
      <c r="B2832" s="4">
        <v>1094849</v>
      </c>
      <c r="C2832" s="4">
        <v>1267011</v>
      </c>
      <c r="D2832" s="7">
        <v>0.15724725510093174</v>
      </c>
    </row>
    <row r="2833" spans="1:4">
      <c r="A2833" t="s">
        <v>4578</v>
      </c>
      <c r="B2833" s="4">
        <v>7118071</v>
      </c>
      <c r="C2833" s="4">
        <v>6981976</v>
      </c>
      <c r="D2833" s="7">
        <v>-1.9119646319908864E-2</v>
      </c>
    </row>
    <row r="2834" spans="1:4">
      <c r="A2834" t="s">
        <v>4579</v>
      </c>
      <c r="B2834" s="4">
        <v>6682798</v>
      </c>
      <c r="C2834" s="4">
        <v>7065991</v>
      </c>
      <c r="D2834" s="7">
        <v>5.7340203908602352E-2</v>
      </c>
    </row>
    <row r="2835" spans="1:4">
      <c r="A2835" t="s">
        <v>4580</v>
      </c>
      <c r="B2835" s="4">
        <v>32024564</v>
      </c>
      <c r="C2835" s="4">
        <v>33300440</v>
      </c>
      <c r="D2835" s="7">
        <v>3.9840542403637408E-2</v>
      </c>
    </row>
    <row r="2836" spans="1:4">
      <c r="A2836" t="s">
        <v>4581</v>
      </c>
      <c r="B2836" s="4">
        <v>1889909</v>
      </c>
      <c r="C2836" s="4">
        <v>3497597</v>
      </c>
      <c r="D2836" s="7">
        <v>0.85066952959110731</v>
      </c>
    </row>
    <row r="2837" spans="1:4">
      <c r="A2837" t="s">
        <v>4582</v>
      </c>
      <c r="B2837" s="4">
        <v>4815851</v>
      </c>
      <c r="C2837" s="4">
        <v>4155230</v>
      </c>
      <c r="D2837" s="7">
        <v>-0.13717637858812493</v>
      </c>
    </row>
    <row r="2838" spans="1:4">
      <c r="A2838" t="s">
        <v>4583</v>
      </c>
      <c r="B2838" s="4">
        <v>26064268</v>
      </c>
      <c r="C2838" s="4">
        <v>27003034</v>
      </c>
      <c r="D2838" s="7">
        <v>3.6017355254327497E-2</v>
      </c>
    </row>
    <row r="2839" spans="1:4">
      <c r="A2839" t="s">
        <v>4584</v>
      </c>
      <c r="B2839" s="4">
        <v>30949960</v>
      </c>
      <c r="C2839" s="4">
        <v>40811442</v>
      </c>
      <c r="D2839" s="7">
        <v>0.31862664765964155</v>
      </c>
    </row>
    <row r="2840" spans="1:4">
      <c r="A2840" t="s">
        <v>4585</v>
      </c>
      <c r="B2840" s="4">
        <v>40968217</v>
      </c>
      <c r="C2840" s="4">
        <v>42135855</v>
      </c>
      <c r="D2840" s="7">
        <v>2.8501069499802738E-2</v>
      </c>
    </row>
    <row r="2841" spans="1:4">
      <c r="A2841" t="s">
        <v>4586</v>
      </c>
      <c r="B2841" s="4">
        <v>43065532</v>
      </c>
      <c r="C2841" s="4">
        <v>62572893</v>
      </c>
      <c r="D2841" s="7">
        <v>0.45296923302839959</v>
      </c>
    </row>
    <row r="2842" spans="1:4">
      <c r="A2842" t="s">
        <v>4587</v>
      </c>
      <c r="B2842" s="4">
        <v>1116674000</v>
      </c>
      <c r="C2842" s="4">
        <v>1281891000</v>
      </c>
      <c r="D2842" s="7">
        <v>0.1479545507462339</v>
      </c>
    </row>
    <row r="2843" spans="1:4">
      <c r="A2843" t="s">
        <v>99</v>
      </c>
      <c r="B2843" s="4">
        <v>358258009</v>
      </c>
      <c r="C2843" s="4">
        <v>342322325</v>
      </c>
      <c r="D2843" s="7">
        <v>-4.4481026521866258E-2</v>
      </c>
    </row>
    <row r="2844" spans="1:4">
      <c r="A2844" t="s">
        <v>4588</v>
      </c>
      <c r="B2844" s="4">
        <v>47997044</v>
      </c>
      <c r="C2844" s="4">
        <v>48041217</v>
      </c>
      <c r="D2844" s="7">
        <v>9.2032751016916795E-4</v>
      </c>
    </row>
    <row r="2845" spans="1:4">
      <c r="A2845" t="s">
        <v>4589</v>
      </c>
      <c r="B2845" s="4">
        <v>176147060</v>
      </c>
      <c r="C2845" s="4">
        <v>160775439</v>
      </c>
      <c r="D2845" s="7">
        <v>-8.7265839123287101E-2</v>
      </c>
    </row>
    <row r="2846" spans="1:4">
      <c r="A2846" t="s">
        <v>4590</v>
      </c>
      <c r="B2846" s="4">
        <v>2119905</v>
      </c>
      <c r="C2846" s="4">
        <v>2309327</v>
      </c>
      <c r="D2846" s="7">
        <v>8.9354004070937146E-2</v>
      </c>
    </row>
    <row r="2847" spans="1:4">
      <c r="A2847" t="s">
        <v>4591</v>
      </c>
      <c r="B2847" s="4">
        <v>28387145</v>
      </c>
      <c r="C2847" s="4">
        <v>28763040</v>
      </c>
      <c r="D2847" s="7">
        <v>1.324173318591919E-2</v>
      </c>
    </row>
    <row r="2848" spans="1:4">
      <c r="A2848" t="s">
        <v>4592</v>
      </c>
      <c r="B2848" s="4">
        <v>1710084</v>
      </c>
      <c r="C2848" s="4">
        <v>1777145</v>
      </c>
      <c r="D2848" s="7">
        <v>3.9215032711843394E-2</v>
      </c>
    </row>
    <row r="2849" spans="1:4">
      <c r="A2849" t="s">
        <v>4593</v>
      </c>
      <c r="B2849" s="4">
        <v>59048640</v>
      </c>
      <c r="C2849" s="4">
        <v>72555961</v>
      </c>
      <c r="D2849" s="7">
        <v>0.22874906179041549</v>
      </c>
    </row>
    <row r="2850" spans="1:4">
      <c r="A2850" t="s">
        <v>4594</v>
      </c>
      <c r="B2850" s="4">
        <v>56517</v>
      </c>
      <c r="C2850" s="4">
        <v>528232</v>
      </c>
      <c r="D2850" s="7">
        <v>8.3464267388573354</v>
      </c>
    </row>
    <row r="2851" spans="1:4">
      <c r="A2851" t="s">
        <v>4595</v>
      </c>
      <c r="B2851" s="4">
        <v>10098988</v>
      </c>
      <c r="C2851" s="4">
        <v>12356801</v>
      </c>
      <c r="D2851" s="7">
        <v>0.22356824267936551</v>
      </c>
    </row>
    <row r="2852" spans="1:4">
      <c r="A2852" t="s">
        <v>4596</v>
      </c>
      <c r="B2852" s="4">
        <v>4110024</v>
      </c>
      <c r="C2852" s="4">
        <v>4532700</v>
      </c>
      <c r="D2852" s="7">
        <v>0.10284027538525323</v>
      </c>
    </row>
    <row r="2853" spans="1:4">
      <c r="A2853" t="s">
        <v>4597</v>
      </c>
      <c r="B2853" s="4">
        <v>40082562</v>
      </c>
      <c r="C2853" s="4">
        <v>33974856</v>
      </c>
      <c r="D2853" s="7">
        <v>-0.1523781339126975</v>
      </c>
    </row>
    <row r="2854" spans="1:4">
      <c r="A2854" t="s">
        <v>4598</v>
      </c>
      <c r="B2854" s="4">
        <v>14674059</v>
      </c>
      <c r="C2854" s="4">
        <v>15902441</v>
      </c>
      <c r="D2854" s="7">
        <v>8.3711125871853184E-2</v>
      </c>
    </row>
    <row r="2855" spans="1:4">
      <c r="A2855" t="s">
        <v>4599</v>
      </c>
      <c r="B2855" s="4">
        <v>6852368</v>
      </c>
      <c r="C2855" s="4">
        <v>7535985</v>
      </c>
      <c r="D2855" s="7">
        <v>9.9763614563607786E-2</v>
      </c>
    </row>
    <row r="2856" spans="1:4">
      <c r="A2856" t="s">
        <v>4600</v>
      </c>
      <c r="B2856" s="4">
        <v>1083762</v>
      </c>
      <c r="C2856" s="4">
        <v>557277</v>
      </c>
      <c r="D2856" s="7">
        <v>-0.48579392892535445</v>
      </c>
    </row>
    <row r="2857" spans="1:4">
      <c r="A2857" t="s">
        <v>4601</v>
      </c>
      <c r="B2857" s="4">
        <v>103196709</v>
      </c>
      <c r="C2857" s="4">
        <v>117190705</v>
      </c>
      <c r="D2857" s="7">
        <v>0.13560506081642584</v>
      </c>
    </row>
    <row r="2858" spans="1:4">
      <c r="A2858" t="s">
        <v>4602</v>
      </c>
      <c r="B2858" s="4">
        <v>2899415</v>
      </c>
      <c r="C2858" s="4">
        <v>2627869</v>
      </c>
      <c r="D2858" s="7">
        <v>-9.3655444287899459E-2</v>
      </c>
    </row>
    <row r="2859" spans="1:4">
      <c r="A2859" t="s">
        <v>4603</v>
      </c>
      <c r="B2859" s="4">
        <v>5350260</v>
      </c>
      <c r="C2859" s="4">
        <v>6723212</v>
      </c>
      <c r="D2859" s="7">
        <v>0.25661407109187218</v>
      </c>
    </row>
    <row r="2860" spans="1:4">
      <c r="A2860" t="s">
        <v>4604</v>
      </c>
      <c r="B2860" s="4">
        <v>1975263</v>
      </c>
      <c r="C2860" s="4">
        <v>2726863</v>
      </c>
      <c r="D2860" s="7">
        <v>0.38050629207351122</v>
      </c>
    </row>
    <row r="2861" spans="1:4">
      <c r="A2861" t="s">
        <v>4605</v>
      </c>
      <c r="B2861" s="4">
        <v>23359802</v>
      </c>
      <c r="C2861" s="4">
        <v>24340642</v>
      </c>
      <c r="D2861" s="7">
        <v>4.1988369593201173E-2</v>
      </c>
    </row>
    <row r="2862" spans="1:4">
      <c r="A2862" t="s">
        <v>4606</v>
      </c>
      <c r="B2862" s="4">
        <v>845741</v>
      </c>
      <c r="C2862" s="4">
        <v>908142</v>
      </c>
      <c r="D2862" s="7">
        <v>7.3782635582288189E-2</v>
      </c>
    </row>
    <row r="2863" spans="1:4">
      <c r="A2863" t="s">
        <v>4607</v>
      </c>
      <c r="B2863" s="4">
        <v>14262523</v>
      </c>
      <c r="C2863" s="4">
        <v>9028289</v>
      </c>
      <c r="D2863" s="7">
        <v>-0.36699215138864283</v>
      </c>
    </row>
    <row r="2864" spans="1:4">
      <c r="A2864" t="s">
        <v>4608</v>
      </c>
      <c r="B2864" s="4">
        <v>1537893</v>
      </c>
      <c r="C2864" s="4">
        <v>1564539</v>
      </c>
      <c r="D2864" s="7">
        <v>1.7326302935249723E-2</v>
      </c>
    </row>
    <row r="2865" spans="1:4">
      <c r="A2865" t="s">
        <v>4609</v>
      </c>
      <c r="B2865" s="4">
        <v>13253217</v>
      </c>
      <c r="C2865" s="4">
        <v>13523939</v>
      </c>
      <c r="D2865" s="7">
        <v>2.0426889561983328E-2</v>
      </c>
    </row>
    <row r="2866" spans="1:4">
      <c r="A2866" t="s">
        <v>4610</v>
      </c>
      <c r="B2866" s="4">
        <v>111144</v>
      </c>
      <c r="C2866" s="4">
        <v>101431</v>
      </c>
      <c r="D2866" s="7">
        <v>-8.7391132224861445E-2</v>
      </c>
    </row>
    <row r="2867" spans="1:4">
      <c r="A2867" t="s">
        <v>4611</v>
      </c>
      <c r="B2867" s="4">
        <v>87320</v>
      </c>
      <c r="C2867" s="4">
        <v>83246</v>
      </c>
      <c r="D2867" s="7">
        <v>-4.6655978011910217E-2</v>
      </c>
    </row>
    <row r="2868" spans="1:4">
      <c r="A2868" t="s">
        <v>4612</v>
      </c>
      <c r="B2868" s="4">
        <v>909061</v>
      </c>
      <c r="C2868" s="4">
        <v>1158705</v>
      </c>
      <c r="D2868" s="7">
        <v>0.27461743491360868</v>
      </c>
    </row>
    <row r="2869" spans="1:4">
      <c r="A2869" t="s">
        <v>4613</v>
      </c>
      <c r="B2869" s="4">
        <v>3375936</v>
      </c>
      <c r="C2869" s="4">
        <v>2536789</v>
      </c>
      <c r="D2869" s="7">
        <v>-0.24856721217463837</v>
      </c>
    </row>
    <row r="2870" spans="1:4">
      <c r="A2870" t="s">
        <v>4614</v>
      </c>
      <c r="B2870" s="4">
        <v>10381432</v>
      </c>
      <c r="C2870" s="4">
        <v>10340091</v>
      </c>
      <c r="D2870" s="7">
        <v>-3.9822059230364363E-3</v>
      </c>
    </row>
    <row r="2871" spans="1:4">
      <c r="A2871" t="s">
        <v>4615</v>
      </c>
      <c r="B2871" s="4">
        <v>1280</v>
      </c>
      <c r="C2871" s="4">
        <v>18189</v>
      </c>
      <c r="D2871" s="7">
        <v>13.210156250000001</v>
      </c>
    </row>
    <row r="2872" spans="1:4">
      <c r="A2872" t="s">
        <v>4616</v>
      </c>
      <c r="B2872" s="4">
        <v>204</v>
      </c>
      <c r="C2872" s="4">
        <v>91</v>
      </c>
      <c r="D2872" s="7">
        <v>-0.55392156862745101</v>
      </c>
    </row>
    <row r="2873" spans="1:4">
      <c r="A2873" t="s">
        <v>4617</v>
      </c>
      <c r="B2873" s="4">
        <v>1178118</v>
      </c>
      <c r="C2873" s="4">
        <v>1255506</v>
      </c>
      <c r="D2873" s="7">
        <v>6.5687817349365685E-2</v>
      </c>
    </row>
    <row r="2874" spans="1:4">
      <c r="A2874" t="s">
        <v>4618</v>
      </c>
      <c r="B2874" s="4">
        <v>44881409</v>
      </c>
      <c r="C2874" s="4">
        <v>64718155</v>
      </c>
      <c r="D2874" s="7">
        <v>0.44198135579923525</v>
      </c>
    </row>
    <row r="2875" spans="1:4">
      <c r="A2875" t="s">
        <v>4619</v>
      </c>
      <c r="B2875" s="4">
        <v>1488293</v>
      </c>
      <c r="C2875" s="4">
        <v>-344143</v>
      </c>
      <c r="D2875" s="7">
        <v>-1.2312333660105907</v>
      </c>
    </row>
    <row r="2876" spans="1:4">
      <c r="A2876" t="s">
        <v>4620</v>
      </c>
      <c r="B2876" s="4">
        <v>101923130</v>
      </c>
      <c r="C2876" s="4">
        <v>110785587</v>
      </c>
      <c r="D2876" s="7">
        <v>8.6952363021033596E-2</v>
      </c>
    </row>
    <row r="2877" spans="1:4">
      <c r="A2877" t="s">
        <v>4621</v>
      </c>
      <c r="B2877" s="4">
        <v>44573829</v>
      </c>
      <c r="C2877" s="4">
        <v>141145379</v>
      </c>
      <c r="D2877" s="7">
        <v>2.1665527096628829</v>
      </c>
    </row>
    <row r="2878" spans="1:4">
      <c r="A2878" t="s">
        <v>4622</v>
      </c>
      <c r="B2878" s="4">
        <v>72975315</v>
      </c>
      <c r="C2878" s="4">
        <v>59106775</v>
      </c>
      <c r="D2878" s="7">
        <v>-0.19004426359790294</v>
      </c>
    </row>
    <row r="2879" spans="1:4">
      <c r="A2879" t="s">
        <v>4623</v>
      </c>
      <c r="B2879" s="4">
        <v>7054335</v>
      </c>
      <c r="C2879" s="4">
        <v>6078745</v>
      </c>
      <c r="D2879" s="7">
        <v>-0.13829652263466366</v>
      </c>
    </row>
    <row r="2880" spans="1:4">
      <c r="A2880" t="s">
        <v>4624</v>
      </c>
      <c r="B2880" s="4">
        <v>96442660</v>
      </c>
      <c r="C2880" s="4">
        <v>100073906</v>
      </c>
      <c r="D2880" s="7">
        <v>3.7651864849020132E-2</v>
      </c>
    </row>
    <row r="2881" spans="1:4">
      <c r="A2881" t="s">
        <v>4625</v>
      </c>
      <c r="B2881" s="4">
        <v>13928569</v>
      </c>
      <c r="C2881" s="4">
        <v>13891739</v>
      </c>
      <c r="D2881" s="7">
        <v>-2.6442055892461026E-3</v>
      </c>
    </row>
    <row r="2882" spans="1:4">
      <c r="A2882" t="s">
        <v>4626</v>
      </c>
      <c r="B2882" s="4">
        <v>1303330</v>
      </c>
      <c r="C2882" s="4">
        <v>1407515</v>
      </c>
      <c r="D2882" s="7">
        <v>7.9937544597300764E-2</v>
      </c>
    </row>
    <row r="2883" spans="1:4">
      <c r="A2883" t="s">
        <v>4627</v>
      </c>
      <c r="B2883" s="4">
        <v>40252</v>
      </c>
      <c r="C2883" s="4">
        <v>46543</v>
      </c>
      <c r="D2883" s="7">
        <v>0.15629037066481169</v>
      </c>
    </row>
    <row r="2884" spans="1:4">
      <c r="A2884" t="s">
        <v>4628</v>
      </c>
      <c r="B2884" s="4">
        <v>110</v>
      </c>
      <c r="C2884" s="4">
        <v>38</v>
      </c>
      <c r="D2884" s="7">
        <v>-0.65454545454545454</v>
      </c>
    </row>
    <row r="2885" spans="1:4">
      <c r="A2885" t="s">
        <v>4629</v>
      </c>
      <c r="B2885" s="4">
        <v>8128370</v>
      </c>
      <c r="C2885" s="4">
        <v>8409809</v>
      </c>
      <c r="D2885" s="7">
        <v>3.462428506576349E-2</v>
      </c>
    </row>
    <row r="2886" spans="1:4">
      <c r="A2886" t="s">
        <v>4630</v>
      </c>
      <c r="B2886" s="4">
        <v>2681744</v>
      </c>
      <c r="C2886" s="4">
        <v>2708585</v>
      </c>
      <c r="D2886" s="7">
        <v>1.0008785327756863E-2</v>
      </c>
    </row>
    <row r="2887" spans="1:4">
      <c r="A2887" t="s">
        <v>4631</v>
      </c>
      <c r="B2887" s="4">
        <v>898446</v>
      </c>
      <c r="C2887" s="4">
        <v>1026885</v>
      </c>
      <c r="D2887" s="7">
        <v>0.1429568388083424</v>
      </c>
    </row>
    <row r="2888" spans="1:4">
      <c r="A2888" t="s">
        <v>4632</v>
      </c>
      <c r="B2888" s="4">
        <v>13596977</v>
      </c>
      <c r="C2888" s="4">
        <v>14835858</v>
      </c>
      <c r="D2888" s="7">
        <v>9.1114444041495393E-2</v>
      </c>
    </row>
    <row r="2889" spans="1:4">
      <c r="A2889" t="s">
        <v>4633</v>
      </c>
      <c r="B2889" s="4">
        <v>4760214</v>
      </c>
      <c r="C2889" s="4">
        <v>4513339</v>
      </c>
      <c r="D2889" s="7">
        <v>-5.1862164180013756E-2</v>
      </c>
    </row>
    <row r="2890" spans="1:4">
      <c r="A2890" t="s">
        <v>4634</v>
      </c>
      <c r="B2890" s="4">
        <v>2513056</v>
      </c>
      <c r="C2890" s="4">
        <v>2436593</v>
      </c>
      <c r="D2890" s="7">
        <v>-3.0426301682095425E-2</v>
      </c>
    </row>
    <row r="2891" spans="1:4">
      <c r="A2891" t="s">
        <v>4635</v>
      </c>
      <c r="B2891" s="4">
        <v>12902917</v>
      </c>
      <c r="C2891" s="4">
        <v>12751386</v>
      </c>
      <c r="D2891" s="7">
        <v>-1.1743933561689965E-2</v>
      </c>
    </row>
    <row r="2892" spans="1:4">
      <c r="A2892" t="s">
        <v>4636</v>
      </c>
      <c r="B2892" s="4">
        <v>57703614</v>
      </c>
      <c r="C2892" s="4">
        <v>95681127</v>
      </c>
      <c r="D2892" s="7">
        <v>0.6581479108050321</v>
      </c>
    </row>
    <row r="2893" spans="1:4">
      <c r="A2893" t="s">
        <v>4637</v>
      </c>
      <c r="B2893" s="4">
        <v>23321714</v>
      </c>
      <c r="C2893" s="4">
        <v>20335806</v>
      </c>
      <c r="D2893" s="7">
        <v>-0.1280312416145743</v>
      </c>
    </row>
    <row r="2894" spans="1:4">
      <c r="A2894" t="s">
        <v>4638</v>
      </c>
      <c r="B2894" s="4">
        <v>35800</v>
      </c>
      <c r="C2894" s="4">
        <v>20900</v>
      </c>
      <c r="D2894" s="7">
        <v>-0.41620111731843573</v>
      </c>
    </row>
    <row r="2895" spans="1:4">
      <c r="A2895" t="s">
        <v>4639</v>
      </c>
      <c r="B2895" s="4">
        <v>8133558</v>
      </c>
      <c r="C2895" s="4">
        <v>8408511</v>
      </c>
      <c r="D2895" s="7">
        <v>3.3804762934007478E-2</v>
      </c>
    </row>
    <row r="2896" spans="1:4">
      <c r="A2896" t="s">
        <v>4640</v>
      </c>
      <c r="B2896" s="4">
        <v>10206382</v>
      </c>
      <c r="C2896" s="4">
        <v>10382000</v>
      </c>
      <c r="D2896" s="7">
        <v>1.7206684993761746E-2</v>
      </c>
    </row>
    <row r="2897" spans="1:4">
      <c r="A2897" t="s">
        <v>4641</v>
      </c>
      <c r="B2897" s="4">
        <v>5005074</v>
      </c>
      <c r="C2897" s="4">
        <v>5434625</v>
      </c>
      <c r="D2897" s="7">
        <v>8.5823106711309369E-2</v>
      </c>
    </row>
    <row r="2898" spans="1:4">
      <c r="A2898" t="s">
        <v>4642</v>
      </c>
      <c r="B2898" s="4">
        <v>1016658</v>
      </c>
      <c r="C2898" s="4">
        <v>1048000</v>
      </c>
      <c r="D2898" s="7">
        <v>3.0828459521294281E-2</v>
      </c>
    </row>
    <row r="2899" spans="1:4">
      <c r="A2899" t="s">
        <v>4643</v>
      </c>
      <c r="B2899" s="4">
        <v>8930364</v>
      </c>
      <c r="C2899" s="4">
        <v>9309576</v>
      </c>
      <c r="D2899" s="7">
        <v>4.2463218744499105E-2</v>
      </c>
    </row>
    <row r="2900" spans="1:4">
      <c r="A2900" t="s">
        <v>4644</v>
      </c>
      <c r="B2900" s="4">
        <v>5786946</v>
      </c>
      <c r="C2900" s="4">
        <v>9951821</v>
      </c>
      <c r="D2900" s="7">
        <v>0.71970172177172553</v>
      </c>
    </row>
    <row r="2901" spans="1:4">
      <c r="A2901" t="s">
        <v>4645</v>
      </c>
      <c r="B2901" s="4">
        <v>53517</v>
      </c>
      <c r="C2901" s="4">
        <v>53868</v>
      </c>
      <c r="D2901" s="7">
        <v>6.5586636022198557E-3</v>
      </c>
    </row>
    <row r="2902" spans="1:4">
      <c r="A2902" t="s">
        <v>4646</v>
      </c>
      <c r="B2902" s="4">
        <v>11980381</v>
      </c>
      <c r="C2902" s="4">
        <v>10206727</v>
      </c>
      <c r="D2902" s="7">
        <v>-0.14804654376183862</v>
      </c>
    </row>
    <row r="2903" spans="1:4">
      <c r="A2903" t="s">
        <v>4647</v>
      </c>
      <c r="B2903" s="4">
        <v>403780</v>
      </c>
      <c r="C2903" s="4">
        <v>339292</v>
      </c>
      <c r="D2903" s="7">
        <v>-0.15971073356778442</v>
      </c>
    </row>
    <row r="2904" spans="1:4">
      <c r="A2904" t="s">
        <v>4648</v>
      </c>
      <c r="B2904" s="4">
        <v>712862</v>
      </c>
      <c r="C2904" s="4">
        <v>718676</v>
      </c>
      <c r="D2904" s="7">
        <v>8.1558562526828481E-3</v>
      </c>
    </row>
    <row r="2905" spans="1:4">
      <c r="A2905" t="s">
        <v>4649</v>
      </c>
      <c r="B2905" s="4">
        <v>691289</v>
      </c>
      <c r="C2905" s="4">
        <v>1026788</v>
      </c>
      <c r="D2905" s="7">
        <v>0.4853237936666141</v>
      </c>
    </row>
    <row r="2906" spans="1:4">
      <c r="A2906" t="s">
        <v>4650</v>
      </c>
      <c r="B2906" s="4">
        <v>28496472</v>
      </c>
      <c r="C2906" s="4">
        <v>26779400</v>
      </c>
      <c r="D2906" s="7">
        <v>-6.0255599359808468E-2</v>
      </c>
    </row>
    <row r="2907" spans="1:4">
      <c r="A2907" t="s">
        <v>4651</v>
      </c>
      <c r="B2907" s="4">
        <v>111908</v>
      </c>
      <c r="C2907" s="4">
        <v>118105</v>
      </c>
      <c r="D2907" s="7">
        <v>5.5375844443650138E-2</v>
      </c>
    </row>
    <row r="2908" spans="1:4">
      <c r="A2908" t="s">
        <v>4652</v>
      </c>
      <c r="B2908" s="4">
        <v>149351</v>
      </c>
      <c r="C2908" s="4">
        <v>217609</v>
      </c>
      <c r="D2908" s="7">
        <v>0.45703075305823193</v>
      </c>
    </row>
    <row r="2909" spans="1:4">
      <c r="A2909" t="s">
        <v>4653</v>
      </c>
      <c r="B2909" s="4">
        <v>118816</v>
      </c>
      <c r="C2909" s="4">
        <v>107041</v>
      </c>
      <c r="D2909" s="7">
        <v>-9.9102814435766226E-2</v>
      </c>
    </row>
    <row r="2910" spans="1:4">
      <c r="A2910" t="s">
        <v>4654</v>
      </c>
      <c r="B2910" s="4">
        <v>3360617</v>
      </c>
      <c r="C2910" s="4">
        <v>3439955</v>
      </c>
      <c r="D2910" s="7">
        <v>2.3608164810211933E-2</v>
      </c>
    </row>
    <row r="2911" spans="1:4">
      <c r="A2911" t="s">
        <v>4655</v>
      </c>
      <c r="B2911" s="4">
        <v>2639729</v>
      </c>
      <c r="C2911" s="4">
        <v>2713463</v>
      </c>
      <c r="D2911" s="7">
        <v>2.7932412759037007E-2</v>
      </c>
    </row>
    <row r="2912" spans="1:4">
      <c r="A2912" t="s">
        <v>4656</v>
      </c>
      <c r="B2912" s="4">
        <v>13897</v>
      </c>
      <c r="C2912" s="4">
        <v>14980</v>
      </c>
      <c r="D2912" s="7">
        <v>7.7930488594660716E-2</v>
      </c>
    </row>
    <row r="2913" spans="1:4">
      <c r="A2913" t="s">
        <v>4657</v>
      </c>
      <c r="B2913" s="4">
        <v>564425</v>
      </c>
      <c r="C2913" s="4">
        <v>1001416</v>
      </c>
      <c r="D2913" s="7">
        <v>0.77422332462240329</v>
      </c>
    </row>
    <row r="2914" spans="1:4">
      <c r="A2914" t="s">
        <v>4658</v>
      </c>
      <c r="B2914" s="4">
        <v>149832049</v>
      </c>
      <c r="C2914" s="4">
        <v>166557532</v>
      </c>
      <c r="D2914" s="7">
        <v>0.11162820712676765</v>
      </c>
    </row>
    <row r="2915" spans="1:4">
      <c r="A2915" t="s">
        <v>4659</v>
      </c>
      <c r="B2915" s="4">
        <v>88155</v>
      </c>
      <c r="C2915" s="4">
        <v>197046</v>
      </c>
      <c r="D2915" s="7">
        <v>1.2352220520673813</v>
      </c>
    </row>
    <row r="2916" spans="1:4">
      <c r="A2916" t="s">
        <v>4660</v>
      </c>
      <c r="B2916" s="4">
        <v>3702828</v>
      </c>
      <c r="C2916" s="4">
        <v>2355489</v>
      </c>
      <c r="D2916" s="7">
        <v>-0.36386756284655947</v>
      </c>
    </row>
    <row r="2917" spans="1:4">
      <c r="A2917" t="s">
        <v>4661</v>
      </c>
      <c r="B2917" s="4">
        <v>305788708</v>
      </c>
      <c r="C2917" s="4">
        <v>244785810</v>
      </c>
      <c r="D2917" s="7">
        <v>-0.19949362551347055</v>
      </c>
    </row>
    <row r="2918" spans="1:4">
      <c r="A2918" t="s">
        <v>4662</v>
      </c>
      <c r="B2918" s="4">
        <v>59572931</v>
      </c>
      <c r="C2918" s="4">
        <v>54478123</v>
      </c>
      <c r="D2918" s="7">
        <v>-8.5522197992910567E-2</v>
      </c>
    </row>
    <row r="2919" spans="1:4">
      <c r="A2919" t="s">
        <v>4663</v>
      </c>
      <c r="B2919" s="4">
        <v>239904</v>
      </c>
      <c r="C2919" s="4">
        <v>477488</v>
      </c>
      <c r="D2919" s="7">
        <v>0.99032946511938114</v>
      </c>
    </row>
    <row r="2920" spans="1:4">
      <c r="A2920" t="s">
        <v>4664</v>
      </c>
      <c r="B2920" s="4">
        <v>147330</v>
      </c>
      <c r="C2920" s="4">
        <v>369896</v>
      </c>
      <c r="D2920" s="7">
        <v>1.5106631371750492</v>
      </c>
    </row>
    <row r="2921" spans="1:4">
      <c r="A2921" t="s">
        <v>4665</v>
      </c>
      <c r="B2921" s="4">
        <v>5101118</v>
      </c>
      <c r="C2921" s="4">
        <v>5238608</v>
      </c>
      <c r="D2921" s="7">
        <v>2.6952915027646882E-2</v>
      </c>
    </row>
    <row r="2922" spans="1:4">
      <c r="A2922" t="s">
        <v>4666</v>
      </c>
      <c r="B2922" s="4">
        <v>763884</v>
      </c>
      <c r="C2922" s="4">
        <v>656287</v>
      </c>
      <c r="D2922" s="7">
        <v>-0.14085515601845305</v>
      </c>
    </row>
    <row r="2923" spans="1:4">
      <c r="A2923" t="s">
        <v>4667</v>
      </c>
      <c r="B2923" s="4">
        <v>101140</v>
      </c>
      <c r="C2923" s="4">
        <v>104283</v>
      </c>
      <c r="D2923" s="7">
        <v>3.1075736602728891E-2</v>
      </c>
    </row>
    <row r="2924" spans="1:4">
      <c r="A2924" t="s">
        <v>4668</v>
      </c>
      <c r="B2924" s="4">
        <v>784060</v>
      </c>
      <c r="C2924" s="4">
        <v>785421</v>
      </c>
      <c r="D2924" s="7">
        <v>1.7358365431216999E-3</v>
      </c>
    </row>
    <row r="2925" spans="1:4">
      <c r="A2925" t="s">
        <v>4669</v>
      </c>
      <c r="B2925" s="4">
        <v>12918855</v>
      </c>
      <c r="C2925" s="4">
        <v>17167261</v>
      </c>
      <c r="D2925" s="7">
        <v>0.3288531375265068</v>
      </c>
    </row>
    <row r="2926" spans="1:4">
      <c r="A2926" t="s">
        <v>4670</v>
      </c>
      <c r="B2926" s="4">
        <v>22888535</v>
      </c>
      <c r="C2926" s="4">
        <v>28709800</v>
      </c>
      <c r="D2926" s="7">
        <v>0.25433104390473221</v>
      </c>
    </row>
    <row r="2927" spans="1:4">
      <c r="A2927" t="s">
        <v>4671</v>
      </c>
      <c r="B2927" s="4">
        <v>28210821</v>
      </c>
      <c r="C2927" s="4">
        <v>26770114</v>
      </c>
      <c r="D2927" s="7">
        <v>-5.1069304221950863E-2</v>
      </c>
    </row>
    <row r="2928" spans="1:4">
      <c r="A2928" t="s">
        <v>4672</v>
      </c>
      <c r="B2928" s="4">
        <v>12156</v>
      </c>
      <c r="C2928" s="4">
        <v>16447</v>
      </c>
      <c r="D2928" s="7">
        <v>0.35299440605462323</v>
      </c>
    </row>
    <row r="2929" spans="1:4">
      <c r="A2929" t="s">
        <v>4673</v>
      </c>
      <c r="B2929" s="4">
        <v>13918507</v>
      </c>
      <c r="C2929" s="4">
        <v>14591656</v>
      </c>
      <c r="D2929" s="7">
        <v>4.8363592445655273E-2</v>
      </c>
    </row>
    <row r="2930" spans="1:4">
      <c r="A2930" t="s">
        <v>4674</v>
      </c>
      <c r="B2930" s="4">
        <v>193992557</v>
      </c>
      <c r="C2930" s="4">
        <v>226608357</v>
      </c>
      <c r="D2930" s="7">
        <v>0.16812913085113879</v>
      </c>
    </row>
    <row r="2931" spans="1:4">
      <c r="A2931" t="s">
        <v>4675</v>
      </c>
      <c r="B2931" s="4">
        <v>2691613</v>
      </c>
      <c r="C2931" s="4">
        <v>2725950</v>
      </c>
      <c r="D2931" s="7">
        <v>1.2757034536539985E-2</v>
      </c>
    </row>
    <row r="2932" spans="1:4">
      <c r="A2932" t="s">
        <v>89</v>
      </c>
      <c r="B2932" s="4">
        <v>37680032</v>
      </c>
      <c r="C2932" s="4">
        <v>40399697</v>
      </c>
      <c r="D2932" s="7">
        <v>7.2177884562306102E-2</v>
      </c>
    </row>
    <row r="2933" spans="1:4">
      <c r="A2933" t="s">
        <v>4676</v>
      </c>
      <c r="B2933" s="4">
        <v>9515656</v>
      </c>
      <c r="C2933" s="4">
        <v>10253684</v>
      </c>
      <c r="D2933" s="7">
        <v>7.7559340102248339E-2</v>
      </c>
    </row>
    <row r="2934" spans="1:4">
      <c r="A2934" t="s">
        <v>88</v>
      </c>
      <c r="B2934" s="4">
        <v>74367317</v>
      </c>
      <c r="C2934" s="4">
        <v>67998575</v>
      </c>
      <c r="D2934" s="7">
        <v>-8.563899111756311E-2</v>
      </c>
    </row>
    <row r="2935" spans="1:4">
      <c r="A2935" t="s">
        <v>4677</v>
      </c>
      <c r="B2935" s="4">
        <v>93887</v>
      </c>
      <c r="C2935" s="4">
        <v>82474</v>
      </c>
      <c r="D2935" s="7">
        <v>-0.12156102548808674</v>
      </c>
    </row>
    <row r="2936" spans="1:4">
      <c r="A2936" t="s">
        <v>4678</v>
      </c>
      <c r="B2936" s="4">
        <v>18095217</v>
      </c>
      <c r="C2936" s="4">
        <v>18290974</v>
      </c>
      <c r="D2936" s="7">
        <v>1.0818162611700098E-2</v>
      </c>
    </row>
    <row r="2937" spans="1:4">
      <c r="A2937" t="s">
        <v>4679</v>
      </c>
      <c r="B2937" s="4">
        <v>795646</v>
      </c>
      <c r="C2937" s="4">
        <v>609992</v>
      </c>
      <c r="D2937" s="7">
        <v>-0.23333743901182183</v>
      </c>
    </row>
    <row r="2938" spans="1:4">
      <c r="A2938" t="s">
        <v>4680</v>
      </c>
      <c r="B2938" s="4">
        <v>63364800</v>
      </c>
      <c r="C2938" s="4">
        <v>59903233</v>
      </c>
      <c r="D2938" s="7">
        <v>-5.4629178976340176E-2</v>
      </c>
    </row>
    <row r="2939" spans="1:4">
      <c r="A2939" t="s">
        <v>4681</v>
      </c>
      <c r="B2939" s="4">
        <v>66793300</v>
      </c>
      <c r="C2939" s="4">
        <v>67019275</v>
      </c>
      <c r="D2939" s="7">
        <v>3.3831986142322658E-3</v>
      </c>
    </row>
    <row r="2940" spans="1:4">
      <c r="A2940" t="s">
        <v>4682</v>
      </c>
      <c r="B2940" s="4">
        <v>29475461</v>
      </c>
      <c r="C2940" s="4">
        <v>25487090</v>
      </c>
      <c r="D2940" s="7">
        <v>-0.13531157324392654</v>
      </c>
    </row>
    <row r="2941" spans="1:4">
      <c r="A2941" t="s">
        <v>4683</v>
      </c>
      <c r="B2941" s="4">
        <v>6585657</v>
      </c>
      <c r="C2941" s="4">
        <v>8411947</v>
      </c>
      <c r="D2941" s="7">
        <v>0.27731325819124802</v>
      </c>
    </row>
    <row r="2942" spans="1:4">
      <c r="A2942" t="s">
        <v>4684</v>
      </c>
      <c r="B2942" s="4">
        <v>14109039</v>
      </c>
      <c r="C2942" s="4">
        <v>14437902</v>
      </c>
      <c r="D2942" s="7">
        <v>2.3308674673023444E-2</v>
      </c>
    </row>
    <row r="2943" spans="1:4">
      <c r="A2943" t="s">
        <v>4685</v>
      </c>
      <c r="B2943" s="4">
        <v>40051</v>
      </c>
      <c r="C2943" s="4">
        <v>28084</v>
      </c>
      <c r="D2943" s="7">
        <v>-0.29879403760205736</v>
      </c>
    </row>
    <row r="2944" spans="1:4">
      <c r="A2944" t="s">
        <v>4686</v>
      </c>
      <c r="B2944" s="4">
        <v>10739758</v>
      </c>
      <c r="C2944" s="4">
        <v>12391422</v>
      </c>
      <c r="D2944" s="7">
        <v>0.15378968501897342</v>
      </c>
    </row>
    <row r="2945" spans="1:4">
      <c r="A2945" t="s">
        <v>4687</v>
      </c>
      <c r="B2945" s="4">
        <v>26428311</v>
      </c>
      <c r="C2945" s="4">
        <v>54014675</v>
      </c>
      <c r="D2945" s="7">
        <v>1.043818653413001</v>
      </c>
    </row>
    <row r="2946" spans="1:4">
      <c r="A2946" t="s">
        <v>4688</v>
      </c>
      <c r="B2946" s="4">
        <v>48589183</v>
      </c>
      <c r="C2946" s="4">
        <v>50326675</v>
      </c>
      <c r="D2946" s="7">
        <v>3.5758823110896926E-2</v>
      </c>
    </row>
    <row r="2947" spans="1:4">
      <c r="A2947" t="s">
        <v>4689</v>
      </c>
      <c r="B2947" s="4">
        <v>48829379</v>
      </c>
      <c r="C2947" s="4">
        <v>4055723</v>
      </c>
      <c r="D2947" s="7">
        <v>-0.9169409260764918</v>
      </c>
    </row>
    <row r="2948" spans="1:4">
      <c r="A2948" t="s">
        <v>4690</v>
      </c>
      <c r="B2948" s="4">
        <v>10297407</v>
      </c>
      <c r="C2948" s="4">
        <v>11058315</v>
      </c>
      <c r="D2948" s="7">
        <v>7.3893165531866423E-2</v>
      </c>
    </row>
    <row r="2949" spans="1:4">
      <c r="A2949" t="s">
        <v>4691</v>
      </c>
      <c r="B2949" s="4">
        <v>80818</v>
      </c>
      <c r="C2949" s="4">
        <v>73123</v>
      </c>
      <c r="D2949" s="7">
        <v>-9.52139374891732E-2</v>
      </c>
    </row>
    <row r="2950" spans="1:4">
      <c r="A2950" t="s">
        <v>4692</v>
      </c>
      <c r="B2950" s="4">
        <v>16833644</v>
      </c>
      <c r="C2950" s="4">
        <v>29291850</v>
      </c>
      <c r="D2950" s="7">
        <v>0.74007778707925631</v>
      </c>
    </row>
    <row r="2951" spans="1:4">
      <c r="A2951" t="s">
        <v>4693</v>
      </c>
      <c r="B2951" s="4">
        <v>159833</v>
      </c>
      <c r="C2951" s="4">
        <v>150299</v>
      </c>
      <c r="D2951" s="7">
        <v>-5.9649759436411758E-2</v>
      </c>
    </row>
    <row r="2952" spans="1:4">
      <c r="A2952" t="s">
        <v>4694</v>
      </c>
      <c r="B2952" s="4">
        <v>17214</v>
      </c>
      <c r="C2952" s="4">
        <v>1998</v>
      </c>
      <c r="D2952" s="7">
        <v>-0.88393168351341933</v>
      </c>
    </row>
    <row r="2953" spans="1:4">
      <c r="A2953" t="s">
        <v>4695</v>
      </c>
      <c r="B2953" s="4">
        <v>4442572</v>
      </c>
      <c r="C2953" s="4">
        <v>4829503</v>
      </c>
      <c r="D2953" s="7">
        <v>8.7096168615837855E-2</v>
      </c>
    </row>
    <row r="2954" spans="1:4">
      <c r="A2954" t="s">
        <v>4696</v>
      </c>
      <c r="B2954" s="4">
        <v>22258614</v>
      </c>
      <c r="C2954" s="4">
        <v>23570171</v>
      </c>
      <c r="D2954" s="7">
        <v>5.8923569994070613E-2</v>
      </c>
    </row>
    <row r="2955" spans="1:4">
      <c r="A2955" t="s">
        <v>4697</v>
      </c>
      <c r="B2955" s="4">
        <v>4298053</v>
      </c>
      <c r="C2955" s="4">
        <v>4173943</v>
      </c>
      <c r="D2955" s="7">
        <v>-2.887586542092431E-2</v>
      </c>
    </row>
    <row r="2956" spans="1:4">
      <c r="A2956" t="s">
        <v>4698</v>
      </c>
      <c r="B2956" s="4">
        <v>20929992</v>
      </c>
      <c r="C2956" s="4">
        <v>20395216</v>
      </c>
      <c r="D2956" s="7">
        <v>-2.5550702551630215E-2</v>
      </c>
    </row>
    <row r="2957" spans="1:4">
      <c r="A2957" t="s">
        <v>4699</v>
      </c>
      <c r="B2957" s="4">
        <v>8849799</v>
      </c>
      <c r="C2957" s="4">
        <v>10513996</v>
      </c>
      <c r="D2957" s="7">
        <v>0.18804912970339779</v>
      </c>
    </row>
    <row r="2958" spans="1:4">
      <c r="A2958" t="s">
        <v>4700</v>
      </c>
      <c r="B2958" s="4">
        <v>22991353</v>
      </c>
      <c r="C2958" s="4">
        <v>25809005</v>
      </c>
      <c r="D2958" s="7">
        <v>0.12255268317614888</v>
      </c>
    </row>
    <row r="2959" spans="1:4">
      <c r="A2959" t="s">
        <v>4701</v>
      </c>
      <c r="B2959" s="4">
        <v>32196246</v>
      </c>
      <c r="C2959" s="4">
        <v>30511744</v>
      </c>
      <c r="D2959" s="7">
        <v>-5.2319826354911066E-2</v>
      </c>
    </row>
    <row r="2960" spans="1:4">
      <c r="A2960" t="s">
        <v>4702</v>
      </c>
      <c r="B2960" s="4">
        <v>5977183</v>
      </c>
      <c r="C2960" s="4">
        <v>5393722</v>
      </c>
      <c r="D2960" s="7">
        <v>-9.7614712482452015E-2</v>
      </c>
    </row>
    <row r="2961" spans="1:4">
      <c r="A2961" t="s">
        <v>4703</v>
      </c>
      <c r="B2961" s="4">
        <v>1962714</v>
      </c>
      <c r="C2961" s="4">
        <v>5684341</v>
      </c>
      <c r="D2961" s="7">
        <v>1.89616367947648</v>
      </c>
    </row>
    <row r="2962" spans="1:4">
      <c r="A2962" t="s">
        <v>4704</v>
      </c>
      <c r="B2962" s="4">
        <v>40611962</v>
      </c>
      <c r="C2962" s="4">
        <v>40667342</v>
      </c>
      <c r="D2962" s="7">
        <v>1.3636376395703316E-3</v>
      </c>
    </row>
    <row r="2963" spans="1:4">
      <c r="A2963" t="s">
        <v>4705</v>
      </c>
      <c r="B2963" s="4">
        <v>486697</v>
      </c>
      <c r="C2963" s="4">
        <v>469721</v>
      </c>
      <c r="D2963" s="7">
        <v>-3.4880017752318179E-2</v>
      </c>
    </row>
    <row r="2964" spans="1:4">
      <c r="A2964" t="s">
        <v>4706</v>
      </c>
      <c r="B2964" s="4">
        <v>6335830</v>
      </c>
      <c r="C2964" s="4">
        <v>6456287</v>
      </c>
      <c r="D2964" s="7">
        <v>1.901203157281682E-2</v>
      </c>
    </row>
    <row r="2965" spans="1:4">
      <c r="A2965" t="s">
        <v>82</v>
      </c>
      <c r="B2965" s="4">
        <v>68873007</v>
      </c>
      <c r="C2965" s="4">
        <v>107787007</v>
      </c>
      <c r="D2965" s="7">
        <v>0.5650109047801557</v>
      </c>
    </row>
    <row r="2966" spans="1:4">
      <c r="A2966" t="s">
        <v>4707</v>
      </c>
      <c r="B2966" s="4">
        <v>11986846</v>
      </c>
      <c r="C2966" s="4">
        <v>10791518</v>
      </c>
      <c r="D2966" s="7">
        <v>-9.9719976380776065E-2</v>
      </c>
    </row>
    <row r="2967" spans="1:4">
      <c r="A2967" t="s">
        <v>4708</v>
      </c>
      <c r="B2967" s="4">
        <v>1569731</v>
      </c>
      <c r="C2967" s="4">
        <v>21827200</v>
      </c>
      <c r="D2967" s="7">
        <v>12.90505761815241</v>
      </c>
    </row>
    <row r="2968" spans="1:4">
      <c r="A2968" t="s">
        <v>4709</v>
      </c>
      <c r="B2968" s="4">
        <v>32421255</v>
      </c>
      <c r="C2968" s="4">
        <v>36267812</v>
      </c>
      <c r="D2968" s="7">
        <v>0.1186430630152966</v>
      </c>
    </row>
    <row r="2969" spans="1:4">
      <c r="A2969" t="s">
        <v>4710</v>
      </c>
      <c r="B2969" s="4">
        <v>1004324000</v>
      </c>
      <c r="C2969" s="4">
        <v>1074341000</v>
      </c>
      <c r="D2969" s="7">
        <v>6.9715549961964468E-2</v>
      </c>
    </row>
    <row r="2970" spans="1:4">
      <c r="A2970" t="s">
        <v>4711</v>
      </c>
      <c r="B2970" s="4">
        <v>74</v>
      </c>
      <c r="C2970" s="4">
        <v>85</v>
      </c>
      <c r="D2970" s="7">
        <v>0.14864864864864866</v>
      </c>
    </row>
    <row r="2971" spans="1:4">
      <c r="A2971" t="s">
        <v>4712</v>
      </c>
      <c r="B2971" s="4">
        <v>81142040</v>
      </c>
      <c r="C2971" s="4">
        <v>86314772</v>
      </c>
      <c r="D2971" s="7">
        <v>6.3749099726849362E-2</v>
      </c>
    </row>
    <row r="2972" spans="1:4">
      <c r="A2972" t="s">
        <v>4713</v>
      </c>
      <c r="B2972" s="4">
        <v>354551985</v>
      </c>
      <c r="C2972" s="4">
        <v>408341756</v>
      </c>
      <c r="D2972" s="7">
        <v>0.1517119443006362</v>
      </c>
    </row>
    <row r="2973" spans="1:4">
      <c r="A2973" t="s">
        <v>4714</v>
      </c>
      <c r="B2973" s="4">
        <v>513385</v>
      </c>
      <c r="C2973" s="4">
        <v>1200654</v>
      </c>
      <c r="D2973" s="7">
        <v>1.3387009749018768</v>
      </c>
    </row>
    <row r="2974" spans="1:4">
      <c r="A2974" t="s">
        <v>4715</v>
      </c>
      <c r="B2974" s="4">
        <v>17157077</v>
      </c>
      <c r="C2974" s="4">
        <v>18858282</v>
      </c>
      <c r="D2974" s="7">
        <v>9.9154710327405998E-2</v>
      </c>
    </row>
    <row r="2975" spans="1:4">
      <c r="A2975" t="s">
        <v>4716</v>
      </c>
      <c r="B2975" s="4">
        <v>17533689</v>
      </c>
      <c r="C2975" s="4">
        <v>12514971</v>
      </c>
      <c r="D2975" s="7">
        <v>-0.28623286291892142</v>
      </c>
    </row>
    <row r="2976" spans="1:4">
      <c r="A2976" t="s">
        <v>4717</v>
      </c>
      <c r="B2976" s="4">
        <v>103840481</v>
      </c>
      <c r="C2976" s="4">
        <v>110380486</v>
      </c>
      <c r="D2976" s="7">
        <v>6.298126642922619E-2</v>
      </c>
    </row>
    <row r="2977" spans="1:4">
      <c r="A2977" t="s">
        <v>4718</v>
      </c>
      <c r="B2977" s="4">
        <v>1839906</v>
      </c>
      <c r="C2977" s="4">
        <v>1922893</v>
      </c>
      <c r="D2977" s="7">
        <v>4.5103934657531417E-2</v>
      </c>
    </row>
    <row r="2978" spans="1:4">
      <c r="A2978" t="s">
        <v>4719</v>
      </c>
      <c r="B2978" s="4">
        <v>20780235</v>
      </c>
      <c r="C2978" s="4">
        <v>13134472</v>
      </c>
      <c r="D2978" s="7">
        <v>-0.36793438572759163</v>
      </c>
    </row>
    <row r="2979" spans="1:4">
      <c r="A2979" t="s">
        <v>4720</v>
      </c>
      <c r="B2979" s="4">
        <v>3011943</v>
      </c>
      <c r="C2979" s="4">
        <v>2928518</v>
      </c>
      <c r="D2979" s="7">
        <v>-2.7698067327303337E-2</v>
      </c>
    </row>
    <row r="2980" spans="1:4">
      <c r="A2980" t="s">
        <v>4721</v>
      </c>
      <c r="B2980" s="4">
        <v>134993</v>
      </c>
      <c r="C2980" s="4">
        <v>144270</v>
      </c>
      <c r="D2980" s="7">
        <v>6.8722081885727412E-2</v>
      </c>
    </row>
    <row r="2981" spans="1:4">
      <c r="A2981" t="s">
        <v>4722</v>
      </c>
      <c r="B2981" s="4">
        <v>32262</v>
      </c>
      <c r="C2981" s="4">
        <v>248855</v>
      </c>
      <c r="D2981" s="7">
        <v>6.7135639451986862</v>
      </c>
    </row>
    <row r="2982" spans="1:4">
      <c r="A2982" t="s">
        <v>4723</v>
      </c>
      <c r="B2982" s="4">
        <v>193821</v>
      </c>
      <c r="C2982" s="4">
        <v>272285</v>
      </c>
      <c r="D2982" s="7">
        <v>0.40482713431465117</v>
      </c>
    </row>
    <row r="2983" spans="1:4">
      <c r="A2983" t="s">
        <v>4724</v>
      </c>
      <c r="B2983" s="4">
        <v>694228</v>
      </c>
      <c r="C2983" s="4">
        <v>331513</v>
      </c>
      <c r="D2983" s="7">
        <v>-0.52247244421141181</v>
      </c>
    </row>
    <row r="2984" spans="1:4">
      <c r="A2984" t="s">
        <v>4725</v>
      </c>
      <c r="B2984" s="4">
        <v>84001505</v>
      </c>
      <c r="C2984" s="4">
        <v>82252069</v>
      </c>
      <c r="D2984" s="7">
        <v>-2.0826245910713147E-2</v>
      </c>
    </row>
    <row r="2985" spans="1:4">
      <c r="A2985" t="s">
        <v>4726</v>
      </c>
      <c r="B2985" s="4">
        <v>267</v>
      </c>
      <c r="C2985" s="4">
        <v>139</v>
      </c>
      <c r="D2985" s="7">
        <v>-0.47940074906367042</v>
      </c>
    </row>
    <row r="2986" spans="1:4">
      <c r="A2986" t="s">
        <v>4727</v>
      </c>
      <c r="B2986" s="4">
        <v>28250</v>
      </c>
      <c r="C2986" s="4">
        <v>28784</v>
      </c>
      <c r="D2986" s="7">
        <v>1.8902654867256636E-2</v>
      </c>
    </row>
    <row r="2987" spans="1:4">
      <c r="A2987" t="s">
        <v>4728</v>
      </c>
      <c r="B2987" s="4">
        <v>702916</v>
      </c>
      <c r="C2987" s="4">
        <v>809770</v>
      </c>
      <c r="D2987" s="7">
        <v>0.15201531904238913</v>
      </c>
    </row>
    <row r="2988" spans="1:4">
      <c r="A2988" t="s">
        <v>4729</v>
      </c>
      <c r="B2988" s="4">
        <v>190818</v>
      </c>
      <c r="C2988" s="4">
        <v>414517</v>
      </c>
      <c r="D2988" s="7">
        <v>1.1723160288861638</v>
      </c>
    </row>
    <row r="2989" spans="1:4">
      <c r="A2989" t="s">
        <v>4730</v>
      </c>
      <c r="B2989" s="4">
        <v>1936141</v>
      </c>
      <c r="C2989" s="4">
        <v>2806449</v>
      </c>
      <c r="D2989" s="7">
        <v>0.44950651837856848</v>
      </c>
    </row>
    <row r="2990" spans="1:4">
      <c r="A2990" t="s">
        <v>4731</v>
      </c>
      <c r="B2990" s="4">
        <v>675800</v>
      </c>
      <c r="C2990" s="4">
        <v>33620513</v>
      </c>
      <c r="D2990" s="7">
        <v>48.749205386208935</v>
      </c>
    </row>
    <row r="2991" spans="1:4">
      <c r="A2991" t="s">
        <v>4732</v>
      </c>
      <c r="B2991" s="4">
        <v>47332259</v>
      </c>
      <c r="C2991" s="4">
        <v>102767848</v>
      </c>
      <c r="D2991" s="7">
        <v>1.1712009984564649</v>
      </c>
    </row>
    <row r="2992" spans="1:4">
      <c r="A2992" t="s">
        <v>4733</v>
      </c>
      <c r="B2992" s="4">
        <v>24182</v>
      </c>
      <c r="C2992" s="4">
        <v>33912</v>
      </c>
      <c r="D2992" s="7">
        <v>0.40236539574890412</v>
      </c>
    </row>
    <row r="2993" spans="1:4">
      <c r="A2993" t="s">
        <v>4734</v>
      </c>
      <c r="B2993" s="4">
        <v>860392</v>
      </c>
      <c r="C2993" s="4">
        <v>117785</v>
      </c>
      <c r="D2993" s="7">
        <v>-0.86310309719290745</v>
      </c>
    </row>
    <row r="2994" spans="1:4">
      <c r="A2994" t="s">
        <v>4735</v>
      </c>
      <c r="B2994" s="4">
        <v>347092</v>
      </c>
      <c r="C2994" s="4">
        <v>201876</v>
      </c>
      <c r="D2994" s="7">
        <v>-0.41837898885598057</v>
      </c>
    </row>
    <row r="2995" spans="1:4">
      <c r="A2995" t="s">
        <v>4736</v>
      </c>
      <c r="B2995" s="4">
        <v>1381</v>
      </c>
      <c r="C2995" s="4">
        <v>740</v>
      </c>
      <c r="D2995" s="7">
        <v>-0.46415640839971034</v>
      </c>
    </row>
    <row r="2996" spans="1:4">
      <c r="A2996" t="s">
        <v>4737</v>
      </c>
      <c r="B2996" s="4">
        <v>28325523</v>
      </c>
      <c r="C2996" s="4">
        <v>31690032</v>
      </c>
      <c r="D2996" s="7">
        <v>0.11878011925852172</v>
      </c>
    </row>
    <row r="2997" spans="1:4">
      <c r="A2997" t="s">
        <v>4738</v>
      </c>
      <c r="B2997" s="4">
        <v>27523268</v>
      </c>
      <c r="C2997" s="4">
        <v>19774781</v>
      </c>
      <c r="D2997" s="7">
        <v>-0.28152496280601563</v>
      </c>
    </row>
    <row r="2998" spans="1:4">
      <c r="A2998" t="s">
        <v>4739</v>
      </c>
      <c r="B2998" s="4">
        <v>6352580</v>
      </c>
      <c r="C2998" s="4">
        <v>6846945</v>
      </c>
      <c r="D2998" s="7">
        <v>7.7821137238728202E-2</v>
      </c>
    </row>
    <row r="2999" spans="1:4">
      <c r="A2999" t="s">
        <v>4740</v>
      </c>
      <c r="B2999" s="4">
        <v>592983</v>
      </c>
      <c r="C2999" s="4">
        <v>591476</v>
      </c>
      <c r="D2999" s="7">
        <v>-2.5413882016853771E-3</v>
      </c>
    </row>
    <row r="3000" spans="1:4">
      <c r="A3000" t="s">
        <v>4741</v>
      </c>
      <c r="B3000" s="4">
        <v>2608743</v>
      </c>
      <c r="C3000" s="4">
        <v>2623947</v>
      </c>
      <c r="D3000" s="7">
        <v>5.8280942200899053E-3</v>
      </c>
    </row>
    <row r="3001" spans="1:4">
      <c r="A3001" t="s">
        <v>4742</v>
      </c>
      <c r="B3001" s="4">
        <v>1719169</v>
      </c>
      <c r="C3001" s="4">
        <v>1636223</v>
      </c>
      <c r="D3001" s="7">
        <v>-4.8247728989994583E-2</v>
      </c>
    </row>
    <row r="3002" spans="1:4">
      <c r="A3002" t="s">
        <v>4743</v>
      </c>
      <c r="B3002" s="4">
        <v>53645761</v>
      </c>
      <c r="C3002" s="4">
        <v>71883567</v>
      </c>
      <c r="D3002" s="7">
        <v>0.33996732752099462</v>
      </c>
    </row>
    <row r="3003" spans="1:4">
      <c r="A3003" t="s">
        <v>4744</v>
      </c>
      <c r="B3003" s="4">
        <v>30160830</v>
      </c>
      <c r="C3003" s="4">
        <v>33131088</v>
      </c>
      <c r="D3003" s="7">
        <v>9.8480645260757088E-2</v>
      </c>
    </row>
    <row r="3004" spans="1:4">
      <c r="A3004" t="s">
        <v>4745</v>
      </c>
      <c r="B3004" s="4">
        <v>2026245</v>
      </c>
      <c r="C3004" s="4">
        <v>2370295</v>
      </c>
      <c r="D3004" s="7">
        <v>0.16979684095457362</v>
      </c>
    </row>
    <row r="3005" spans="1:4">
      <c r="A3005" t="s">
        <v>4746</v>
      </c>
      <c r="B3005" s="4">
        <v>52370</v>
      </c>
      <c r="C3005" s="4">
        <v>54340</v>
      </c>
      <c r="D3005" s="7">
        <v>3.7616956272675195E-2</v>
      </c>
    </row>
    <row r="3006" spans="1:4">
      <c r="A3006" t="s">
        <v>4747</v>
      </c>
      <c r="B3006" s="4">
        <v>104927</v>
      </c>
      <c r="C3006" s="4">
        <v>46095</v>
      </c>
      <c r="D3006" s="7">
        <v>-0.56069457813527501</v>
      </c>
    </row>
    <row r="3007" spans="1:4">
      <c r="A3007" t="s">
        <v>4748</v>
      </c>
      <c r="B3007" s="4">
        <v>418943</v>
      </c>
      <c r="C3007" s="4">
        <v>327449</v>
      </c>
      <c r="D3007" s="7">
        <v>-0.2183924782130266</v>
      </c>
    </row>
    <row r="3008" spans="1:4">
      <c r="A3008" t="s">
        <v>4749</v>
      </c>
      <c r="B3008" s="4">
        <v>1654564</v>
      </c>
      <c r="C3008" s="4">
        <v>763141</v>
      </c>
      <c r="D3008" s="7">
        <v>-0.53876610394037339</v>
      </c>
    </row>
    <row r="3009" spans="1:4">
      <c r="A3009" t="s">
        <v>4750</v>
      </c>
      <c r="B3009" s="4">
        <v>985329</v>
      </c>
      <c r="C3009" s="4">
        <v>936195</v>
      </c>
      <c r="D3009" s="7">
        <v>-4.9865577893272194E-2</v>
      </c>
    </row>
    <row r="3010" spans="1:4">
      <c r="A3010" t="s">
        <v>4751</v>
      </c>
      <c r="B3010" s="4">
        <v>7058705</v>
      </c>
      <c r="C3010" s="4">
        <v>7404148</v>
      </c>
      <c r="D3010" s="7">
        <v>4.8938580093657404E-2</v>
      </c>
    </row>
    <row r="3011" spans="1:4">
      <c r="A3011" t="s">
        <v>4752</v>
      </c>
      <c r="B3011" s="4">
        <v>1318237</v>
      </c>
      <c r="C3011" s="4">
        <v>1333746</v>
      </c>
      <c r="D3011" s="7">
        <v>1.176495577047223E-2</v>
      </c>
    </row>
    <row r="3012" spans="1:4">
      <c r="A3012" t="s">
        <v>4753</v>
      </c>
      <c r="B3012" s="4">
        <v>198792</v>
      </c>
      <c r="C3012" s="4">
        <v>204542</v>
      </c>
      <c r="D3012" s="7">
        <v>2.8924705219525938E-2</v>
      </c>
    </row>
    <row r="3013" spans="1:4">
      <c r="A3013" t="s">
        <v>4754</v>
      </c>
      <c r="B3013" s="4">
        <v>38150273</v>
      </c>
      <c r="C3013" s="4">
        <v>40235123</v>
      </c>
      <c r="D3013" s="7">
        <v>5.4648363853123674E-2</v>
      </c>
    </row>
    <row r="3014" spans="1:4">
      <c r="A3014" t="s">
        <v>4755</v>
      </c>
      <c r="B3014" s="4">
        <v>96751</v>
      </c>
      <c r="C3014" s="4">
        <v>43055</v>
      </c>
      <c r="D3014" s="7">
        <v>-0.55499167967256158</v>
      </c>
    </row>
    <row r="3015" spans="1:4">
      <c r="A3015" t="s">
        <v>4756</v>
      </c>
      <c r="B3015" s="4">
        <v>12416274</v>
      </c>
      <c r="C3015" s="4">
        <v>13346084</v>
      </c>
      <c r="D3015" s="7">
        <v>7.4886395065057357E-2</v>
      </c>
    </row>
    <row r="3016" spans="1:4">
      <c r="A3016" t="s">
        <v>4757</v>
      </c>
      <c r="B3016" s="4">
        <v>1490840</v>
      </c>
      <c r="C3016" s="4">
        <v>1514752</v>
      </c>
      <c r="D3016" s="7">
        <v>1.6039279869067103E-2</v>
      </c>
    </row>
    <row r="3017" spans="1:4">
      <c r="A3017" t="s">
        <v>4758</v>
      </c>
      <c r="B3017" s="4">
        <v>26688</v>
      </c>
      <c r="C3017" s="4">
        <v>28110</v>
      </c>
      <c r="D3017" s="7">
        <v>5.3282374100719426E-2</v>
      </c>
    </row>
    <row r="3018" spans="1:4">
      <c r="A3018" t="s">
        <v>4759</v>
      </c>
      <c r="B3018" s="4">
        <v>9103142</v>
      </c>
      <c r="C3018" s="4">
        <v>10410071</v>
      </c>
      <c r="D3018" s="7">
        <v>0.14356900068130324</v>
      </c>
    </row>
    <row r="3019" spans="1:4">
      <c r="A3019" t="s">
        <v>4760</v>
      </c>
      <c r="B3019" s="4">
        <v>1275472</v>
      </c>
      <c r="C3019" s="4">
        <v>1559916</v>
      </c>
      <c r="D3019" s="7">
        <v>0.22301077561875132</v>
      </c>
    </row>
    <row r="3020" spans="1:4">
      <c r="A3020" t="s">
        <v>4761</v>
      </c>
      <c r="B3020" s="4">
        <v>652496</v>
      </c>
      <c r="C3020" s="4">
        <v>796318</v>
      </c>
      <c r="D3020" s="7">
        <v>0.22041820946028787</v>
      </c>
    </row>
    <row r="3021" spans="1:4">
      <c r="A3021" t="s">
        <v>4762</v>
      </c>
      <c r="B3021" s="4">
        <v>234833</v>
      </c>
      <c r="C3021" s="4">
        <v>199663</v>
      </c>
      <c r="D3021" s="7">
        <v>-0.14976600392619435</v>
      </c>
    </row>
    <row r="3022" spans="1:4">
      <c r="A3022" t="s">
        <v>4763</v>
      </c>
      <c r="B3022" s="4">
        <v>1878682</v>
      </c>
      <c r="C3022" s="4">
        <v>2524456</v>
      </c>
      <c r="D3022" s="7">
        <v>0.3437377906425888</v>
      </c>
    </row>
    <row r="3023" spans="1:4">
      <c r="A3023" t="s">
        <v>4764</v>
      </c>
      <c r="B3023" s="4">
        <v>63271444</v>
      </c>
      <c r="C3023" s="4">
        <v>57521480</v>
      </c>
      <c r="D3023" s="7">
        <v>-9.087771096231026E-2</v>
      </c>
    </row>
    <row r="3024" spans="1:4">
      <c r="A3024" t="s">
        <v>4765</v>
      </c>
      <c r="B3024" s="4">
        <v>3968503</v>
      </c>
      <c r="C3024" s="4">
        <v>5177699</v>
      </c>
      <c r="D3024" s="7">
        <v>0.30469827035534558</v>
      </c>
    </row>
    <row r="3025" spans="1:4">
      <c r="A3025" t="s">
        <v>4766</v>
      </c>
      <c r="B3025" s="4">
        <v>14090806</v>
      </c>
      <c r="C3025" s="4">
        <v>15678578</v>
      </c>
      <c r="D3025" s="7">
        <v>0.11268141794018029</v>
      </c>
    </row>
    <row r="3026" spans="1:4">
      <c r="A3026" t="s">
        <v>4767</v>
      </c>
      <c r="B3026" s="4">
        <v>246280438</v>
      </c>
      <c r="C3026" s="4">
        <v>271842812</v>
      </c>
      <c r="D3026" s="7">
        <v>0.10379376538221034</v>
      </c>
    </row>
    <row r="3027" spans="1:4">
      <c r="A3027" t="s">
        <v>4768</v>
      </c>
      <c r="B3027" s="4">
        <v>7378875</v>
      </c>
      <c r="C3027" s="4">
        <v>7959859</v>
      </c>
      <c r="D3027" s="7">
        <v>7.8736121698768438E-2</v>
      </c>
    </row>
    <row r="3028" spans="1:4">
      <c r="A3028" t="s">
        <v>4769</v>
      </c>
      <c r="B3028" s="4">
        <v>17265824</v>
      </c>
      <c r="C3028" s="4">
        <v>17159059</v>
      </c>
      <c r="D3028" s="7">
        <v>-6.1836029372244264E-3</v>
      </c>
    </row>
    <row r="3029" spans="1:4">
      <c r="A3029" t="s">
        <v>4770</v>
      </c>
      <c r="B3029" s="4">
        <v>546734</v>
      </c>
      <c r="C3029" s="4">
        <v>538911</v>
      </c>
      <c r="D3029" s="7">
        <v>-1.4308603452501583E-2</v>
      </c>
    </row>
    <row r="3030" spans="1:4">
      <c r="A3030" t="s">
        <v>4771</v>
      </c>
      <c r="B3030" s="4">
        <v>8187803</v>
      </c>
      <c r="C3030" s="4">
        <v>8570013</v>
      </c>
      <c r="D3030" s="7">
        <v>4.668040987307584E-2</v>
      </c>
    </row>
    <row r="3031" spans="1:4">
      <c r="A3031" t="s">
        <v>4772</v>
      </c>
      <c r="B3031" s="4">
        <v>1305193</v>
      </c>
      <c r="C3031" s="4">
        <v>1097610</v>
      </c>
      <c r="D3031" s="7">
        <v>-0.15904391151346967</v>
      </c>
    </row>
    <row r="3032" spans="1:4">
      <c r="A3032" t="s">
        <v>4773</v>
      </c>
      <c r="B3032" s="4">
        <v>14234151</v>
      </c>
      <c r="C3032" s="4">
        <v>13367555</v>
      </c>
      <c r="D3032" s="7">
        <v>-6.0881467394859029E-2</v>
      </c>
    </row>
    <row r="3033" spans="1:4">
      <c r="A3033" t="s">
        <v>4774</v>
      </c>
      <c r="B3033" s="4">
        <v>55244</v>
      </c>
      <c r="C3033" s="4">
        <v>96891</v>
      </c>
      <c r="D3033" s="7">
        <v>0.7538737238433133</v>
      </c>
    </row>
    <row r="3034" spans="1:4">
      <c r="A3034" t="s">
        <v>4775</v>
      </c>
      <c r="B3034" s="4">
        <v>7140229</v>
      </c>
      <c r="C3034" s="4">
        <v>8127377</v>
      </c>
      <c r="D3034" s="7">
        <v>0.13825158828939521</v>
      </c>
    </row>
    <row r="3035" spans="1:4">
      <c r="A3035" t="s">
        <v>4776</v>
      </c>
      <c r="B3035" s="4">
        <v>1058105</v>
      </c>
      <c r="C3035" s="4">
        <v>1219361</v>
      </c>
      <c r="D3035" s="7">
        <v>0.15240075417846055</v>
      </c>
    </row>
    <row r="3036" spans="1:4">
      <c r="A3036" t="s">
        <v>4777</v>
      </c>
      <c r="B3036" s="4">
        <v>3143213</v>
      </c>
      <c r="C3036" s="4">
        <v>2751783</v>
      </c>
      <c r="D3036" s="7">
        <v>-0.12453180869384289</v>
      </c>
    </row>
    <row r="3037" spans="1:4">
      <c r="A3037" t="s">
        <v>4778</v>
      </c>
      <c r="B3037" s="4">
        <v>5540742</v>
      </c>
      <c r="C3037" s="4">
        <v>6185695</v>
      </c>
      <c r="D3037" s="7">
        <v>0.11640191873218425</v>
      </c>
    </row>
    <row r="3038" spans="1:4">
      <c r="A3038" t="s">
        <v>4779</v>
      </c>
      <c r="B3038" s="4">
        <v>3854402</v>
      </c>
      <c r="C3038" s="4">
        <v>4452886</v>
      </c>
      <c r="D3038" s="7">
        <v>0.15527285425858539</v>
      </c>
    </row>
    <row r="3039" spans="1:4">
      <c r="A3039" t="s">
        <v>4780</v>
      </c>
      <c r="B3039" s="4">
        <v>13777958</v>
      </c>
      <c r="C3039" s="4">
        <v>15060517</v>
      </c>
      <c r="D3039" s="7">
        <v>9.3087742029696996E-2</v>
      </c>
    </row>
    <row r="3040" spans="1:4">
      <c r="A3040" t="s">
        <v>4781</v>
      </c>
      <c r="B3040" s="4">
        <v>6086651</v>
      </c>
      <c r="C3040" s="4">
        <v>5814597</v>
      </c>
      <c r="D3040" s="7">
        <v>-4.4696829175847275E-2</v>
      </c>
    </row>
    <row r="3041" spans="1:4">
      <c r="A3041" t="s">
        <v>4782</v>
      </c>
      <c r="B3041" s="4">
        <v>5590803</v>
      </c>
      <c r="C3041" s="4">
        <v>7357842</v>
      </c>
      <c r="D3041" s="7">
        <v>0.3160617535620554</v>
      </c>
    </row>
    <row r="3042" spans="1:4">
      <c r="A3042" t="s">
        <v>4783</v>
      </c>
      <c r="B3042" s="4">
        <v>187587</v>
      </c>
      <c r="C3042" s="4">
        <v>145639</v>
      </c>
      <c r="D3042" s="7">
        <v>-0.22361890749358965</v>
      </c>
    </row>
    <row r="3043" spans="1:4">
      <c r="A3043" t="s">
        <v>4784</v>
      </c>
      <c r="B3043" s="4">
        <v>95255</v>
      </c>
      <c r="C3043" s="4">
        <v>86375</v>
      </c>
      <c r="D3043" s="7">
        <v>-9.3223452837121412E-2</v>
      </c>
    </row>
    <row r="3044" spans="1:4">
      <c r="A3044" t="s">
        <v>4785</v>
      </c>
      <c r="B3044" s="4">
        <v>5028552</v>
      </c>
      <c r="C3044" s="4">
        <v>6063277</v>
      </c>
      <c r="D3044" s="7">
        <v>0.20576997115670675</v>
      </c>
    </row>
    <row r="3045" spans="1:4">
      <c r="A3045" t="s">
        <v>4786</v>
      </c>
      <c r="B3045" s="4">
        <v>90873</v>
      </c>
      <c r="C3045" s="4">
        <v>147928</v>
      </c>
      <c r="D3045" s="7">
        <v>0.62785425814048179</v>
      </c>
    </row>
    <row r="3046" spans="1:4">
      <c r="A3046" t="s">
        <v>4787</v>
      </c>
      <c r="B3046" s="4">
        <v>1397019</v>
      </c>
      <c r="C3046" s="4">
        <v>1824348</v>
      </c>
      <c r="D3046" s="7">
        <v>0.30588631937003002</v>
      </c>
    </row>
    <row r="3047" spans="1:4">
      <c r="A3047" t="s">
        <v>4788</v>
      </c>
      <c r="B3047" s="4">
        <v>2523907</v>
      </c>
      <c r="C3047" s="4">
        <v>3266675</v>
      </c>
      <c r="D3047" s="7">
        <v>0.29429293551624525</v>
      </c>
    </row>
    <row r="3048" spans="1:4">
      <c r="A3048" t="s">
        <v>4789</v>
      </c>
      <c r="B3048" s="4">
        <v>4336141</v>
      </c>
      <c r="C3048" s="4">
        <v>6506626</v>
      </c>
      <c r="D3048" s="7">
        <v>0.50055683152369812</v>
      </c>
    </row>
    <row r="3049" spans="1:4">
      <c r="A3049" t="s">
        <v>4790</v>
      </c>
      <c r="B3049" s="4">
        <v>3752</v>
      </c>
      <c r="C3049" s="4">
        <v>788</v>
      </c>
      <c r="D3049" s="7">
        <v>-0.78997867803837951</v>
      </c>
    </row>
    <row r="3050" spans="1:4">
      <c r="A3050" t="s">
        <v>4791</v>
      </c>
      <c r="B3050" s="4">
        <v>255225</v>
      </c>
      <c r="C3050" s="4">
        <v>167173</v>
      </c>
      <c r="D3050" s="7">
        <v>-0.3449975511803311</v>
      </c>
    </row>
    <row r="3051" spans="1:4">
      <c r="A3051" t="s">
        <v>4792</v>
      </c>
      <c r="B3051" s="4">
        <v>81617290</v>
      </c>
      <c r="C3051" s="4">
        <v>80553753</v>
      </c>
      <c r="D3051" s="7">
        <v>-1.3030780610333914E-2</v>
      </c>
    </row>
    <row r="3052" spans="1:4">
      <c r="A3052" t="s">
        <v>4793</v>
      </c>
      <c r="B3052" s="4">
        <v>272101</v>
      </c>
      <c r="C3052" s="4">
        <v>242456</v>
      </c>
      <c r="D3052" s="7">
        <v>-0.10894851544095759</v>
      </c>
    </row>
    <row r="3053" spans="1:4">
      <c r="A3053" t="s">
        <v>4794</v>
      </c>
      <c r="B3053" s="4">
        <v>705418</v>
      </c>
      <c r="C3053" s="4">
        <v>621481</v>
      </c>
      <c r="D3053" s="7">
        <v>-0.11898902494691091</v>
      </c>
    </row>
    <row r="3054" spans="1:4">
      <c r="A3054" t="s">
        <v>4795</v>
      </c>
      <c r="B3054" s="4">
        <v>544951</v>
      </c>
      <c r="C3054" s="4">
        <v>532068</v>
      </c>
      <c r="D3054" s="7">
        <v>-2.3640657600408111E-2</v>
      </c>
    </row>
    <row r="3055" spans="1:4">
      <c r="A3055" t="s">
        <v>4796</v>
      </c>
      <c r="B3055" s="4">
        <v>163574</v>
      </c>
      <c r="C3055" s="4">
        <v>193882</v>
      </c>
      <c r="D3055" s="7">
        <v>0.18528617017374399</v>
      </c>
    </row>
    <row r="3056" spans="1:4">
      <c r="A3056" t="s">
        <v>4797</v>
      </c>
      <c r="B3056" s="4">
        <v>215305</v>
      </c>
      <c r="C3056" s="4">
        <v>204194</v>
      </c>
      <c r="D3056" s="7">
        <v>-5.1605861452358286E-2</v>
      </c>
    </row>
    <row r="3057" spans="1:4">
      <c r="A3057" t="s">
        <v>4798</v>
      </c>
      <c r="B3057" s="4">
        <v>11335555</v>
      </c>
      <c r="C3057" s="4">
        <v>28955159</v>
      </c>
      <c r="D3057" s="7">
        <v>1.5543662396768398</v>
      </c>
    </row>
    <row r="3058" spans="1:4">
      <c r="A3058" t="s">
        <v>4799</v>
      </c>
      <c r="B3058" s="4">
        <v>11135181</v>
      </c>
      <c r="C3058" s="4">
        <v>11047836</v>
      </c>
      <c r="D3058" s="7">
        <v>-7.844057496685505E-3</v>
      </c>
    </row>
    <row r="3059" spans="1:4">
      <c r="A3059" t="s">
        <v>4800</v>
      </c>
      <c r="B3059" s="4">
        <v>609297</v>
      </c>
      <c r="C3059" s="4">
        <v>1117712</v>
      </c>
      <c r="D3059" s="7">
        <v>0.83442885817589785</v>
      </c>
    </row>
    <row r="3060" spans="1:4">
      <c r="A3060" t="s">
        <v>4801</v>
      </c>
      <c r="B3060" s="4">
        <v>3554071</v>
      </c>
      <c r="C3060" s="4">
        <v>3152124</v>
      </c>
      <c r="D3060" s="7">
        <v>-0.11309481436921209</v>
      </c>
    </row>
    <row r="3061" spans="1:4">
      <c r="A3061" t="s">
        <v>4802</v>
      </c>
      <c r="B3061" s="4">
        <v>140238</v>
      </c>
      <c r="C3061" s="4">
        <v>153050</v>
      </c>
      <c r="D3061" s="7">
        <v>9.1358975456010502E-2</v>
      </c>
    </row>
    <row r="3062" spans="1:4">
      <c r="A3062" t="s">
        <v>4803</v>
      </c>
      <c r="B3062" s="4">
        <v>50421398</v>
      </c>
      <c r="C3062" s="4">
        <v>53734417</v>
      </c>
      <c r="D3062" s="7">
        <v>6.5706607341589382E-2</v>
      </c>
    </row>
    <row r="3063" spans="1:4">
      <c r="A3063" t="s">
        <v>4804</v>
      </c>
      <c r="B3063" s="4">
        <v>11938399</v>
      </c>
      <c r="C3063" s="4">
        <v>20260879</v>
      </c>
      <c r="D3063" s="7">
        <v>0.69711860024112116</v>
      </c>
    </row>
    <row r="3064" spans="1:4">
      <c r="A3064" t="s">
        <v>4805</v>
      </c>
      <c r="B3064" s="4">
        <v>48785364</v>
      </c>
      <c r="C3064" s="4">
        <v>53767270</v>
      </c>
      <c r="D3064" s="7">
        <v>0.10211886499401747</v>
      </c>
    </row>
    <row r="3065" spans="1:4">
      <c r="A3065" t="s">
        <v>72</v>
      </c>
      <c r="B3065" s="4">
        <v>41162412</v>
      </c>
      <c r="C3065" s="4">
        <v>44792903</v>
      </c>
      <c r="D3065" s="7">
        <v>8.8199180359012974E-2</v>
      </c>
    </row>
    <row r="3066" spans="1:4">
      <c r="A3066" t="s">
        <v>4806</v>
      </c>
      <c r="B3066" s="4">
        <v>177093</v>
      </c>
      <c r="C3066" s="4">
        <v>202127</v>
      </c>
      <c r="D3066" s="7">
        <v>0.14136075395413708</v>
      </c>
    </row>
    <row r="3067" spans="1:4">
      <c r="A3067" t="s">
        <v>4807</v>
      </c>
      <c r="B3067" s="4">
        <v>47221065</v>
      </c>
      <c r="C3067" s="4">
        <v>48623735</v>
      </c>
      <c r="D3067" s="7">
        <v>2.9704327930765644E-2</v>
      </c>
    </row>
    <row r="3068" spans="1:4">
      <c r="A3068" t="s">
        <v>4808</v>
      </c>
      <c r="B3068" s="4">
        <v>659501</v>
      </c>
      <c r="C3068" s="4">
        <v>1003176</v>
      </c>
      <c r="D3068" s="7">
        <v>0.52111369050236467</v>
      </c>
    </row>
    <row r="3069" spans="1:4">
      <c r="A3069" t="s">
        <v>4809</v>
      </c>
      <c r="B3069" s="4">
        <v>4079617</v>
      </c>
      <c r="C3069" s="4">
        <v>1568321</v>
      </c>
      <c r="D3069" s="7">
        <v>-0.61557151075701466</v>
      </c>
    </row>
    <row r="3070" spans="1:4">
      <c r="A3070" t="s">
        <v>4810</v>
      </c>
      <c r="B3070" s="4">
        <v>345336259</v>
      </c>
      <c r="C3070" s="4">
        <v>341268552</v>
      </c>
      <c r="D3070" s="7">
        <v>-1.1778974532761126E-2</v>
      </c>
    </row>
    <row r="3071" spans="1:4">
      <c r="A3071" t="s">
        <v>4811</v>
      </c>
      <c r="B3071" s="4">
        <v>29723848</v>
      </c>
      <c r="C3071" s="4">
        <v>27562147</v>
      </c>
      <c r="D3071" s="7">
        <v>-7.2726149050419048E-2</v>
      </c>
    </row>
    <row r="3072" spans="1:4">
      <c r="A3072" t="s">
        <v>4812</v>
      </c>
      <c r="B3072" s="4">
        <v>3370140</v>
      </c>
      <c r="C3072" s="4">
        <v>2603585</v>
      </c>
      <c r="D3072" s="7">
        <v>-0.22745494252464291</v>
      </c>
    </row>
    <row r="3073" spans="1:4">
      <c r="A3073" t="s">
        <v>4813</v>
      </c>
      <c r="B3073" s="4">
        <v>25371974</v>
      </c>
      <c r="C3073" s="4">
        <v>24072882</v>
      </c>
      <c r="D3073" s="7">
        <v>-5.1201849726000823E-2</v>
      </c>
    </row>
    <row r="3074" spans="1:4">
      <c r="A3074" t="s">
        <v>4814</v>
      </c>
      <c r="B3074" s="4">
        <v>1070749</v>
      </c>
      <c r="C3074" s="4">
        <v>1110372</v>
      </c>
      <c r="D3074" s="7">
        <v>3.7004937665129738E-2</v>
      </c>
    </row>
    <row r="3075" spans="1:4">
      <c r="A3075" t="s">
        <v>4815</v>
      </c>
      <c r="B3075" s="4">
        <v>15146666</v>
      </c>
      <c r="C3075" s="4">
        <v>15901469</v>
      </c>
      <c r="D3075" s="7">
        <v>4.9832946735605052E-2</v>
      </c>
    </row>
    <row r="3076" spans="1:4">
      <c r="A3076" t="s">
        <v>4816</v>
      </c>
      <c r="B3076" s="4">
        <v>24263581</v>
      </c>
      <c r="C3076" s="4">
        <v>26677317</v>
      </c>
      <c r="D3076" s="7">
        <v>9.9479792368653244E-2</v>
      </c>
    </row>
    <row r="3077" spans="1:4">
      <c r="A3077" t="s">
        <v>4817</v>
      </c>
      <c r="B3077" s="4">
        <v>10878010</v>
      </c>
      <c r="C3077" s="4">
        <v>11428876</v>
      </c>
      <c r="D3077" s="7">
        <v>5.064032851596937E-2</v>
      </c>
    </row>
    <row r="3078" spans="1:4">
      <c r="A3078" t="s">
        <v>4818</v>
      </c>
      <c r="B3078" s="4">
        <v>44007627</v>
      </c>
      <c r="C3078" s="4">
        <v>45162479</v>
      </c>
      <c r="D3078" s="7">
        <v>2.6242087536326373E-2</v>
      </c>
    </row>
    <row r="3079" spans="1:4">
      <c r="A3079" t="s">
        <v>4819</v>
      </c>
      <c r="B3079" s="4">
        <v>13257133</v>
      </c>
      <c r="C3079" s="4">
        <v>16805705</v>
      </c>
      <c r="D3079" s="7">
        <v>0.26767265592040151</v>
      </c>
    </row>
    <row r="3080" spans="1:4">
      <c r="A3080" t="s">
        <v>4820</v>
      </c>
      <c r="B3080" s="4">
        <v>51761</v>
      </c>
      <c r="C3080" s="4">
        <v>96436</v>
      </c>
      <c r="D3080" s="7">
        <v>0.86310156295280227</v>
      </c>
    </row>
    <row r="3081" spans="1:4">
      <c r="A3081" t="s">
        <v>4821</v>
      </c>
      <c r="B3081" s="4">
        <v>1644042</v>
      </c>
      <c r="C3081" s="4">
        <v>2232180</v>
      </c>
      <c r="D3081" s="7">
        <v>0.35773903586404726</v>
      </c>
    </row>
    <row r="3082" spans="1:4">
      <c r="A3082" t="s">
        <v>4822</v>
      </c>
      <c r="B3082" s="4">
        <v>4278888</v>
      </c>
      <c r="C3082" s="4">
        <v>4638279</v>
      </c>
      <c r="D3082" s="7">
        <v>8.3991681951011574E-2</v>
      </c>
    </row>
    <row r="3083" spans="1:4">
      <c r="A3083" t="s">
        <v>4823</v>
      </c>
      <c r="B3083" s="4">
        <v>27223471</v>
      </c>
      <c r="C3083" s="4">
        <v>28116520</v>
      </c>
      <c r="D3083" s="7">
        <v>3.2804376782078967E-2</v>
      </c>
    </row>
    <row r="3084" spans="1:4">
      <c r="A3084" t="s">
        <v>4824</v>
      </c>
      <c r="B3084" s="4">
        <v>5174193</v>
      </c>
      <c r="C3084" s="4">
        <v>5472502</v>
      </c>
      <c r="D3084" s="7">
        <v>5.7653241771228866E-2</v>
      </c>
    </row>
    <row r="3085" spans="1:4">
      <c r="A3085" t="s">
        <v>4825</v>
      </c>
      <c r="B3085" s="4">
        <v>13615678</v>
      </c>
      <c r="C3085" s="4">
        <v>12388209</v>
      </c>
      <c r="D3085" s="7">
        <v>-9.0151147816509763E-2</v>
      </c>
    </row>
    <row r="3086" spans="1:4">
      <c r="A3086" t="s">
        <v>4826</v>
      </c>
      <c r="B3086" s="4">
        <v>15909879</v>
      </c>
      <c r="C3086" s="4">
        <v>15983030</v>
      </c>
      <c r="D3086" s="7">
        <v>4.5978350935289951E-3</v>
      </c>
    </row>
    <row r="3087" spans="1:4">
      <c r="A3087" t="s">
        <v>4827</v>
      </c>
      <c r="B3087" s="4">
        <v>5798137</v>
      </c>
      <c r="C3087" s="4">
        <v>5726604</v>
      </c>
      <c r="D3087" s="7">
        <v>-1.2337238668213601E-2</v>
      </c>
    </row>
    <row r="3088" spans="1:4">
      <c r="A3088" t="s">
        <v>4828</v>
      </c>
      <c r="B3088" s="4">
        <v>1269835</v>
      </c>
      <c r="C3088" s="4">
        <v>1557522</v>
      </c>
      <c r="D3088" s="7">
        <v>0.22655463111349111</v>
      </c>
    </row>
    <row r="3089" spans="1:4">
      <c r="A3089" t="s">
        <v>4829</v>
      </c>
      <c r="B3089" s="4">
        <v>3157141</v>
      </c>
      <c r="C3089" s="4">
        <v>4740391</v>
      </c>
      <c r="D3089" s="7">
        <v>0.50148219544201544</v>
      </c>
    </row>
    <row r="3090" spans="1:4">
      <c r="A3090" t="s">
        <v>4830</v>
      </c>
      <c r="B3090" s="4">
        <v>1750363</v>
      </c>
      <c r="C3090" s="4">
        <v>1570297</v>
      </c>
      <c r="D3090" s="7">
        <v>-0.10287351823593163</v>
      </c>
    </row>
    <row r="3091" spans="1:4">
      <c r="A3091" t="s">
        <v>4831</v>
      </c>
      <c r="B3091" s="4">
        <v>5445160</v>
      </c>
      <c r="C3091" s="4">
        <v>5132447</v>
      </c>
      <c r="D3091" s="7">
        <v>-5.7429533751074346E-2</v>
      </c>
    </row>
    <row r="3092" spans="1:4">
      <c r="A3092" t="s">
        <v>4832</v>
      </c>
      <c r="B3092" s="4">
        <v>24139556</v>
      </c>
      <c r="C3092" s="4">
        <v>23457557</v>
      </c>
      <c r="D3092" s="7">
        <v>-2.8252342338028091E-2</v>
      </c>
    </row>
    <row r="3093" spans="1:4">
      <c r="A3093" t="s">
        <v>4833</v>
      </c>
      <c r="B3093" s="4">
        <v>28772000</v>
      </c>
      <c r="C3093" s="4">
        <v>30755000</v>
      </c>
      <c r="D3093" s="7">
        <v>6.8921173362991792E-2</v>
      </c>
    </row>
    <row r="3094" spans="1:4">
      <c r="A3094" t="s">
        <v>4834</v>
      </c>
      <c r="B3094" s="4">
        <v>359627000</v>
      </c>
      <c r="C3094" s="4">
        <v>406008000</v>
      </c>
      <c r="D3094" s="7">
        <v>0.12896973808974299</v>
      </c>
    </row>
    <row r="3095" spans="1:4">
      <c r="A3095" t="s">
        <v>4835</v>
      </c>
      <c r="B3095" s="4">
        <v>1367720</v>
      </c>
      <c r="C3095" s="4">
        <v>1560165</v>
      </c>
      <c r="D3095" s="7">
        <v>0.14070496885327405</v>
      </c>
    </row>
    <row r="3096" spans="1:4">
      <c r="A3096" t="s">
        <v>4836</v>
      </c>
      <c r="B3096" s="4">
        <v>3042701</v>
      </c>
      <c r="C3096" s="4">
        <v>3044141</v>
      </c>
      <c r="D3096" s="7">
        <v>4.7326372193652941E-4</v>
      </c>
    </row>
    <row r="3097" spans="1:4">
      <c r="A3097" t="s">
        <v>4837</v>
      </c>
      <c r="B3097" s="4">
        <v>6803240</v>
      </c>
      <c r="C3097" s="4">
        <v>6545689</v>
      </c>
      <c r="D3097" s="7">
        <v>-3.7857109259705667E-2</v>
      </c>
    </row>
    <row r="3098" spans="1:4">
      <c r="A3098" t="s">
        <v>4838</v>
      </c>
      <c r="B3098" s="4">
        <v>6202306</v>
      </c>
      <c r="C3098" s="4">
        <v>6079731</v>
      </c>
      <c r="D3098" s="7">
        <v>-1.9762810799725136E-2</v>
      </c>
    </row>
    <row r="3099" spans="1:4">
      <c r="A3099" t="s">
        <v>4839</v>
      </c>
      <c r="B3099" s="4">
        <v>2278681</v>
      </c>
      <c r="C3099" s="4">
        <v>2680600</v>
      </c>
      <c r="D3099" s="7">
        <v>0.17638230186673781</v>
      </c>
    </row>
    <row r="3100" spans="1:4">
      <c r="A3100" t="s">
        <v>4840</v>
      </c>
      <c r="B3100" s="4">
        <v>71069297</v>
      </c>
      <c r="C3100" s="4">
        <v>73359739</v>
      </c>
      <c r="D3100" s="7">
        <v>3.222829121273002E-2</v>
      </c>
    </row>
    <row r="3101" spans="1:4">
      <c r="A3101" t="s">
        <v>4841</v>
      </c>
      <c r="B3101" s="4">
        <v>34815600</v>
      </c>
      <c r="C3101" s="4">
        <v>39518234</v>
      </c>
      <c r="D3101" s="7">
        <v>0.13507261112834476</v>
      </c>
    </row>
    <row r="3102" spans="1:4">
      <c r="A3102" t="s">
        <v>4842</v>
      </c>
      <c r="B3102" s="4">
        <v>257205</v>
      </c>
      <c r="C3102" s="4">
        <v>287258</v>
      </c>
      <c r="D3102" s="7">
        <v>0.11684454034719387</v>
      </c>
    </row>
    <row r="3103" spans="1:4">
      <c r="A3103" t="s">
        <v>4843</v>
      </c>
      <c r="B3103" s="4">
        <v>2274157</v>
      </c>
      <c r="C3103" s="4">
        <v>1239016</v>
      </c>
      <c r="D3103" s="7">
        <v>-0.45517569807185698</v>
      </c>
    </row>
    <row r="3104" spans="1:4">
      <c r="A3104" t="s">
        <v>4844</v>
      </c>
      <c r="B3104" s="4">
        <v>8900</v>
      </c>
      <c r="C3104" s="4">
        <v>74750</v>
      </c>
      <c r="D3104" s="7">
        <v>7.3988764044943824</v>
      </c>
    </row>
    <row r="3105" spans="1:4">
      <c r="A3105" t="s">
        <v>4845</v>
      </c>
      <c r="B3105" s="4">
        <v>60861538</v>
      </c>
      <c r="C3105" s="4">
        <v>53507133</v>
      </c>
      <c r="D3105" s="7">
        <v>-0.12083830349472929</v>
      </c>
    </row>
    <row r="3106" spans="1:4">
      <c r="A3106" t="s">
        <v>4846</v>
      </c>
      <c r="B3106" s="4">
        <v>6</v>
      </c>
      <c r="C3106" s="4">
        <v>-31</v>
      </c>
      <c r="D3106" s="7">
        <v>-6.166666666666667</v>
      </c>
    </row>
    <row r="3107" spans="1:4">
      <c r="A3107" t="s">
        <v>4847</v>
      </c>
      <c r="B3107" s="4">
        <v>598151</v>
      </c>
      <c r="C3107" s="4">
        <v>364897</v>
      </c>
      <c r="D3107" s="7">
        <v>-0.3899583884336898</v>
      </c>
    </row>
    <row r="3108" spans="1:4">
      <c r="A3108" t="s">
        <v>4848</v>
      </c>
      <c r="B3108" s="4">
        <v>1518464</v>
      </c>
      <c r="C3108" s="4">
        <v>1539116</v>
      </c>
      <c r="D3108" s="7">
        <v>1.3600585855179972E-2</v>
      </c>
    </row>
    <row r="3109" spans="1:4">
      <c r="A3109" t="s">
        <v>4849</v>
      </c>
      <c r="B3109" s="4">
        <v>76622616</v>
      </c>
      <c r="C3109" s="4">
        <v>77021026</v>
      </c>
      <c r="D3109" s="7">
        <v>5.1996397512713479E-3</v>
      </c>
    </row>
    <row r="3110" spans="1:4">
      <c r="A3110" t="s">
        <v>4850</v>
      </c>
      <c r="B3110" s="4">
        <v>41281664</v>
      </c>
      <c r="C3110" s="4">
        <v>43451547</v>
      </c>
      <c r="D3110" s="7">
        <v>5.2562876341418797E-2</v>
      </c>
    </row>
    <row r="3111" spans="1:4">
      <c r="A3111" t="s">
        <v>4851</v>
      </c>
      <c r="B3111" s="4">
        <v>53159986</v>
      </c>
      <c r="C3111" s="4">
        <v>51583209</v>
      </c>
      <c r="D3111" s="7">
        <v>-2.9660974703793187E-2</v>
      </c>
    </row>
    <row r="3112" spans="1:4">
      <c r="A3112" t="s">
        <v>4852</v>
      </c>
      <c r="B3112" s="4">
        <v>55244665</v>
      </c>
      <c r="C3112" s="4">
        <v>29719754</v>
      </c>
      <c r="D3112" s="7">
        <v>-0.46203395386685753</v>
      </c>
    </row>
    <row r="3113" spans="1:4">
      <c r="A3113" t="s">
        <v>4853</v>
      </c>
      <c r="B3113" s="4">
        <v>19332422</v>
      </c>
      <c r="C3113" s="4">
        <v>18981880</v>
      </c>
      <c r="D3113" s="7">
        <v>-1.8132337479494293E-2</v>
      </c>
    </row>
    <row r="3114" spans="1:4">
      <c r="A3114" t="s">
        <v>4854</v>
      </c>
      <c r="B3114" s="4">
        <v>7488067</v>
      </c>
      <c r="C3114" s="4">
        <v>7280374</v>
      </c>
      <c r="D3114" s="7">
        <v>-2.7736530669397054E-2</v>
      </c>
    </row>
    <row r="3115" spans="1:4">
      <c r="A3115" t="s">
        <v>4855</v>
      </c>
      <c r="B3115" s="4">
        <v>6659230</v>
      </c>
      <c r="C3115" s="4">
        <v>6680946</v>
      </c>
      <c r="D3115" s="7">
        <v>3.2610376875404513E-3</v>
      </c>
    </row>
    <row r="3116" spans="1:4">
      <c r="A3116" t="s">
        <v>4856</v>
      </c>
      <c r="B3116" s="4">
        <v>13817432</v>
      </c>
      <c r="C3116" s="4">
        <v>20233391</v>
      </c>
      <c r="D3116" s="7">
        <v>0.46433801881565256</v>
      </c>
    </row>
    <row r="3117" spans="1:4">
      <c r="A3117" t="s">
        <v>4857</v>
      </c>
      <c r="B3117" s="4">
        <v>657773</v>
      </c>
      <c r="C3117" s="4">
        <v>1000284</v>
      </c>
      <c r="D3117" s="7">
        <v>0.52071307274698109</v>
      </c>
    </row>
    <row r="3118" spans="1:4">
      <c r="A3118" t="s">
        <v>4858</v>
      </c>
      <c r="B3118" s="4">
        <v>528893</v>
      </c>
      <c r="C3118" s="4">
        <v>609548</v>
      </c>
      <c r="D3118" s="7">
        <v>0.15249776419805139</v>
      </c>
    </row>
    <row r="3119" spans="1:4">
      <c r="A3119" t="s">
        <v>4859</v>
      </c>
      <c r="B3119" s="4">
        <v>4658313</v>
      </c>
      <c r="C3119" s="4">
        <v>4455106</v>
      </c>
      <c r="D3119" s="7">
        <v>-4.3622444434283397E-2</v>
      </c>
    </row>
    <row r="3120" spans="1:4">
      <c r="A3120" t="s">
        <v>4860</v>
      </c>
      <c r="B3120" s="4">
        <v>6129441</v>
      </c>
      <c r="C3120" s="4">
        <v>5169844</v>
      </c>
      <c r="D3120" s="7">
        <v>-0.15655538571951341</v>
      </c>
    </row>
    <row r="3121" spans="1:4">
      <c r="A3121" t="s">
        <v>4861</v>
      </c>
      <c r="B3121" s="4">
        <v>16558748</v>
      </c>
      <c r="C3121" s="4">
        <v>8550971</v>
      </c>
      <c r="D3121" s="7">
        <v>-0.48359797491935985</v>
      </c>
    </row>
    <row r="3122" spans="1:4">
      <c r="A3122" t="s">
        <v>4862</v>
      </c>
      <c r="B3122" s="4">
        <v>333818</v>
      </c>
      <c r="C3122" s="4">
        <v>1229505</v>
      </c>
      <c r="D3122" s="7">
        <v>2.6831596858168223</v>
      </c>
    </row>
    <row r="3123" spans="1:4">
      <c r="A3123" t="s">
        <v>4863</v>
      </c>
      <c r="B3123" s="4">
        <v>31471226</v>
      </c>
      <c r="C3123" s="4">
        <v>33431605</v>
      </c>
      <c r="D3123" s="7">
        <v>6.2291154465987437E-2</v>
      </c>
    </row>
    <row r="3124" spans="1:4">
      <c r="A3124" t="s">
        <v>66</v>
      </c>
      <c r="B3124" s="4">
        <v>7570770</v>
      </c>
      <c r="C3124" s="4">
        <v>5832591</v>
      </c>
      <c r="D3124" s="7">
        <v>-0.22959078138683384</v>
      </c>
    </row>
    <row r="3125" spans="1:4">
      <c r="A3125" t="s">
        <v>4864</v>
      </c>
      <c r="B3125" s="4">
        <v>4491919</v>
      </c>
      <c r="C3125" s="4">
        <v>4178666</v>
      </c>
      <c r="D3125" s="7">
        <v>-6.9737009950535611E-2</v>
      </c>
    </row>
    <row r="3126" spans="1:4">
      <c r="A3126" t="s">
        <v>4865</v>
      </c>
      <c r="B3126" s="4">
        <v>27264914</v>
      </c>
      <c r="C3126" s="4">
        <v>26127607</v>
      </c>
      <c r="D3126" s="7">
        <v>-4.1713206944280108E-2</v>
      </c>
    </row>
    <row r="3127" spans="1:4">
      <c r="A3127" t="s">
        <v>4866</v>
      </c>
      <c r="B3127" s="4">
        <v>1102908</v>
      </c>
      <c r="C3127" s="4">
        <v>1002881</v>
      </c>
      <c r="D3127" s="7">
        <v>-9.0693874738418792E-2</v>
      </c>
    </row>
    <row r="3128" spans="1:4">
      <c r="A3128" t="s">
        <v>4867</v>
      </c>
      <c r="B3128" s="4">
        <v>3203251</v>
      </c>
      <c r="C3128" s="4">
        <v>3179783</v>
      </c>
      <c r="D3128" s="7">
        <v>-7.3263069300532491E-3</v>
      </c>
    </row>
    <row r="3129" spans="1:4">
      <c r="A3129" t="s">
        <v>4868</v>
      </c>
      <c r="B3129" s="4">
        <v>3843392</v>
      </c>
      <c r="C3129" s="4">
        <v>3860175</v>
      </c>
      <c r="D3129" s="7">
        <v>4.3667156511747957E-3</v>
      </c>
    </row>
    <row r="3130" spans="1:4">
      <c r="A3130" t="s">
        <v>4869</v>
      </c>
      <c r="B3130" s="4">
        <v>52030939</v>
      </c>
      <c r="C3130" s="4">
        <v>49552971</v>
      </c>
      <c r="D3130" s="7">
        <v>-4.7624894872644909E-2</v>
      </c>
    </row>
    <row r="3131" spans="1:4">
      <c r="A3131" t="s">
        <v>4870</v>
      </c>
      <c r="B3131" s="4">
        <v>11365586</v>
      </c>
      <c r="C3131" s="4">
        <v>13733090</v>
      </c>
      <c r="D3131" s="7">
        <v>0.20830461359405489</v>
      </c>
    </row>
    <row r="3132" spans="1:4">
      <c r="A3132" t="s">
        <v>4871</v>
      </c>
      <c r="B3132" s="4">
        <v>32070488</v>
      </c>
      <c r="C3132" s="4">
        <v>39586888</v>
      </c>
      <c r="D3132" s="7">
        <v>0.23437123875383498</v>
      </c>
    </row>
    <row r="3133" spans="1:4">
      <c r="A3133" t="s">
        <v>4872</v>
      </c>
      <c r="B3133" s="4">
        <v>19534974</v>
      </c>
      <c r="C3133" s="4">
        <v>19967578</v>
      </c>
      <c r="D3133" s="7">
        <v>2.2145102419895722E-2</v>
      </c>
    </row>
    <row r="3134" spans="1:4">
      <c r="A3134" t="s">
        <v>4873</v>
      </c>
      <c r="B3134" s="4">
        <v>43506727</v>
      </c>
      <c r="C3134" s="4">
        <v>48006056</v>
      </c>
      <c r="D3134" s="7">
        <v>0.10341685781143684</v>
      </c>
    </row>
    <row r="3135" spans="1:4">
      <c r="A3135" t="s">
        <v>4874</v>
      </c>
      <c r="B3135" s="4">
        <v>8125</v>
      </c>
      <c r="C3135" s="4">
        <v>9600</v>
      </c>
      <c r="D3135" s="7">
        <v>0.18153846153846154</v>
      </c>
    </row>
    <row r="3136" spans="1:4">
      <c r="A3136" t="s">
        <v>4875</v>
      </c>
      <c r="B3136" s="4">
        <v>55225335</v>
      </c>
      <c r="C3136" s="4">
        <v>55486986</v>
      </c>
      <c r="D3136" s="7">
        <v>4.7378798154868599E-3</v>
      </c>
    </row>
    <row r="3137" spans="1:4">
      <c r="A3137" t="s">
        <v>4876</v>
      </c>
      <c r="B3137" s="4">
        <v>70017</v>
      </c>
      <c r="C3137" s="4">
        <v>77217</v>
      </c>
      <c r="D3137" s="7">
        <v>0.10283216933030549</v>
      </c>
    </row>
    <row r="3138" spans="1:4">
      <c r="A3138" t="s">
        <v>4877</v>
      </c>
      <c r="B3138" s="4">
        <v>25881</v>
      </c>
      <c r="C3138" s="4">
        <v>26172</v>
      </c>
      <c r="D3138" s="7">
        <v>1.1243769560681582E-2</v>
      </c>
    </row>
    <row r="3139" spans="1:4">
      <c r="A3139" t="s">
        <v>4878</v>
      </c>
      <c r="B3139" s="4">
        <v>99090</v>
      </c>
      <c r="C3139" s="4">
        <v>118752</v>
      </c>
      <c r="D3139" s="7">
        <v>0.1984256736300333</v>
      </c>
    </row>
    <row r="3140" spans="1:4">
      <c r="A3140" t="s">
        <v>4879</v>
      </c>
      <c r="B3140" s="4">
        <v>60935</v>
      </c>
      <c r="C3140" s="4">
        <v>66622</v>
      </c>
      <c r="D3140" s="7">
        <v>9.3328957085418884E-2</v>
      </c>
    </row>
    <row r="3141" spans="1:4">
      <c r="A3141" t="s">
        <v>4880</v>
      </c>
      <c r="B3141" s="4">
        <v>56566000</v>
      </c>
      <c r="C3141" s="4">
        <v>59193000</v>
      </c>
      <c r="D3141" s="7">
        <v>4.6441325177668566E-2</v>
      </c>
    </row>
    <row r="3142" spans="1:4">
      <c r="A3142" t="s">
        <v>4881</v>
      </c>
      <c r="B3142" s="4">
        <v>46108598</v>
      </c>
      <c r="C3142" s="4">
        <v>45277129</v>
      </c>
      <c r="D3142" s="7">
        <v>-1.803284064286665E-2</v>
      </c>
    </row>
    <row r="3143" spans="1:4">
      <c r="A3143" t="s">
        <v>4882</v>
      </c>
      <c r="B3143" s="4">
        <v>268695</v>
      </c>
      <c r="C3143" s="4">
        <v>204422</v>
      </c>
      <c r="D3143" s="7">
        <v>-0.23920430227581457</v>
      </c>
    </row>
    <row r="3144" spans="1:4">
      <c r="A3144" t="s">
        <v>4883</v>
      </c>
      <c r="B3144" s="4">
        <v>566164811</v>
      </c>
      <c r="C3144" s="4">
        <v>608180506</v>
      </c>
      <c r="D3144" s="7">
        <v>7.4211067490734597E-2</v>
      </c>
    </row>
    <row r="3145" spans="1:4">
      <c r="A3145" t="s">
        <v>4884</v>
      </c>
      <c r="B3145" s="4">
        <v>413820</v>
      </c>
      <c r="C3145" s="4">
        <v>372440</v>
      </c>
      <c r="D3145" s="7">
        <v>-9.9995166980812913E-2</v>
      </c>
    </row>
    <row r="3146" spans="1:4">
      <c r="A3146" t="s">
        <v>4885</v>
      </c>
      <c r="B3146" s="4">
        <v>26614664</v>
      </c>
      <c r="C3146" s="4">
        <v>23840890</v>
      </c>
      <c r="D3146" s="7">
        <v>-0.10421976396170171</v>
      </c>
    </row>
    <row r="3147" spans="1:4">
      <c r="A3147" t="s">
        <v>4886</v>
      </c>
      <c r="B3147" s="4">
        <v>27671988</v>
      </c>
      <c r="C3147" s="4">
        <v>24130692</v>
      </c>
      <c r="D3147" s="7">
        <v>-0.12797403641545377</v>
      </c>
    </row>
    <row r="3148" spans="1:4">
      <c r="A3148" t="s">
        <v>4887</v>
      </c>
      <c r="B3148" s="4">
        <v>86929534</v>
      </c>
      <c r="C3148" s="4">
        <v>93883901</v>
      </c>
      <c r="D3148" s="7">
        <v>8.0000049235280618E-2</v>
      </c>
    </row>
    <row r="3149" spans="1:4">
      <c r="A3149" t="s">
        <v>4888</v>
      </c>
      <c r="B3149" s="4">
        <v>119149</v>
      </c>
      <c r="C3149" s="4">
        <v>86220</v>
      </c>
      <c r="D3149" s="7">
        <v>-0.27636824480272598</v>
      </c>
    </row>
    <row r="3150" spans="1:4">
      <c r="A3150" t="s">
        <v>4889</v>
      </c>
      <c r="B3150" s="4">
        <v>2194492</v>
      </c>
      <c r="C3150" s="4">
        <v>2157088</v>
      </c>
      <c r="D3150" s="7">
        <v>-1.7044491390262529E-2</v>
      </c>
    </row>
    <row r="3151" spans="1:4">
      <c r="A3151" t="s">
        <v>4890</v>
      </c>
      <c r="B3151" s="4">
        <v>316753</v>
      </c>
      <c r="C3151" s="4">
        <v>322196</v>
      </c>
      <c r="D3151" s="7">
        <v>1.7183736223492754E-2</v>
      </c>
    </row>
    <row r="3152" spans="1:4">
      <c r="A3152" t="s">
        <v>4891</v>
      </c>
      <c r="B3152" s="4">
        <v>38196839</v>
      </c>
      <c r="C3152" s="4">
        <v>37820052</v>
      </c>
      <c r="D3152" s="7">
        <v>-9.8643502934889458E-3</v>
      </c>
    </row>
    <row r="3153" spans="1:4">
      <c r="A3153" t="s">
        <v>4892</v>
      </c>
      <c r="B3153" s="4">
        <v>2865490</v>
      </c>
      <c r="C3153" s="4">
        <v>4057263</v>
      </c>
      <c r="D3153" s="7">
        <v>0.41590548213394568</v>
      </c>
    </row>
    <row r="3154" spans="1:4">
      <c r="A3154" t="s">
        <v>4893</v>
      </c>
      <c r="B3154" s="4">
        <v>2145173</v>
      </c>
      <c r="C3154" s="4">
        <v>2252388</v>
      </c>
      <c r="D3154" s="7">
        <v>4.997965199077184E-2</v>
      </c>
    </row>
    <row r="3155" spans="1:4">
      <c r="A3155" t="s">
        <v>4894</v>
      </c>
      <c r="B3155" s="4">
        <v>59313038</v>
      </c>
      <c r="C3155" s="4">
        <v>61098203</v>
      </c>
      <c r="D3155" s="7">
        <v>3.0097345544836195E-2</v>
      </c>
    </row>
    <row r="3156" spans="1:4">
      <c r="A3156" t="s">
        <v>4895</v>
      </c>
      <c r="B3156" s="4">
        <v>1251362</v>
      </c>
      <c r="C3156" s="4">
        <v>1141989</v>
      </c>
      <c r="D3156" s="7">
        <v>-8.7403165510859374E-2</v>
      </c>
    </row>
    <row r="3157" spans="1:4">
      <c r="A3157" t="s">
        <v>4896</v>
      </c>
      <c r="B3157" s="4">
        <v>682426</v>
      </c>
      <c r="C3157" s="4">
        <v>1044123</v>
      </c>
      <c r="D3157" s="7">
        <v>0.53001644134309067</v>
      </c>
    </row>
    <row r="3158" spans="1:4">
      <c r="A3158" t="s">
        <v>4897</v>
      </c>
      <c r="B3158" s="4">
        <v>214678845</v>
      </c>
      <c r="C3158" s="4">
        <v>217032788</v>
      </c>
      <c r="D3158" s="7">
        <v>1.0964950924717339E-2</v>
      </c>
    </row>
    <row r="3159" spans="1:4">
      <c r="A3159" t="s">
        <v>4898</v>
      </c>
      <c r="B3159" s="4">
        <v>33613622</v>
      </c>
      <c r="C3159" s="4">
        <v>31334504</v>
      </c>
      <c r="D3159" s="7">
        <v>-6.780340422701249E-2</v>
      </c>
    </row>
    <row r="3160" spans="1:4">
      <c r="A3160" t="s">
        <v>4899</v>
      </c>
      <c r="B3160" s="4">
        <v>761477</v>
      </c>
      <c r="C3160" s="4">
        <v>1028167</v>
      </c>
      <c r="D3160" s="7">
        <v>0.35022725571488045</v>
      </c>
    </row>
    <row r="3161" spans="1:4">
      <c r="A3161" t="s">
        <v>4900</v>
      </c>
      <c r="B3161" s="4">
        <v>28342038</v>
      </c>
      <c r="C3161" s="4">
        <v>38487095</v>
      </c>
      <c r="D3161" s="7">
        <v>0.35795086436621104</v>
      </c>
    </row>
    <row r="3162" spans="1:4">
      <c r="A3162" t="s">
        <v>4901</v>
      </c>
      <c r="B3162" s="4">
        <v>20195596</v>
      </c>
      <c r="C3162" s="4">
        <v>22020213</v>
      </c>
      <c r="D3162" s="7">
        <v>9.034727175172251E-2</v>
      </c>
    </row>
    <row r="3163" spans="1:4">
      <c r="A3163" t="s">
        <v>4902</v>
      </c>
      <c r="B3163" s="4">
        <v>447845</v>
      </c>
      <c r="C3163" s="4">
        <v>571930</v>
      </c>
      <c r="D3163" s="7">
        <v>0.27707130815349063</v>
      </c>
    </row>
    <row r="3164" spans="1:4">
      <c r="A3164" t="s">
        <v>4903</v>
      </c>
      <c r="B3164" s="4">
        <v>7856263</v>
      </c>
      <c r="C3164" s="4">
        <v>9719993</v>
      </c>
      <c r="D3164" s="7">
        <v>0.2372285652860654</v>
      </c>
    </row>
    <row r="3165" spans="1:4">
      <c r="A3165" t="s">
        <v>4904</v>
      </c>
      <c r="B3165" s="4">
        <v>2672302</v>
      </c>
      <c r="C3165" s="4">
        <v>1883028</v>
      </c>
      <c r="D3165" s="7">
        <v>-0.29535359401744266</v>
      </c>
    </row>
    <row r="3166" spans="1:4">
      <c r="A3166" t="s">
        <v>4905</v>
      </c>
      <c r="B3166" s="4">
        <v>2558863</v>
      </c>
      <c r="C3166" s="4">
        <v>2594654</v>
      </c>
      <c r="D3166" s="7">
        <v>1.3987071601723109E-2</v>
      </c>
    </row>
    <row r="3167" spans="1:4">
      <c r="A3167" t="s">
        <v>4906</v>
      </c>
      <c r="B3167" s="4">
        <v>5747598</v>
      </c>
      <c r="C3167" s="4">
        <v>6650648</v>
      </c>
      <c r="D3167" s="7">
        <v>0.15711780816960408</v>
      </c>
    </row>
    <row r="3168" spans="1:4">
      <c r="A3168" t="s">
        <v>4907</v>
      </c>
      <c r="B3168" s="4">
        <v>12069643</v>
      </c>
      <c r="C3168" s="4">
        <v>11319597</v>
      </c>
      <c r="D3168" s="7">
        <v>-6.2143180208395557E-2</v>
      </c>
    </row>
    <row r="3169" spans="1:4">
      <c r="A3169" t="s">
        <v>4908</v>
      </c>
      <c r="B3169" s="4">
        <v>379091</v>
      </c>
      <c r="C3169" s="4">
        <v>321372</v>
      </c>
      <c r="D3169" s="7">
        <v>-0.15225631840376058</v>
      </c>
    </row>
    <row r="3170" spans="1:4">
      <c r="A3170" t="s">
        <v>4909</v>
      </c>
      <c r="B3170" s="4">
        <v>35360547</v>
      </c>
      <c r="C3170" s="4">
        <v>35629219</v>
      </c>
      <c r="D3170" s="7">
        <v>7.5980725071928329E-3</v>
      </c>
    </row>
    <row r="3171" spans="1:4">
      <c r="A3171" t="s">
        <v>4910</v>
      </c>
      <c r="B3171" s="4">
        <v>767802</v>
      </c>
      <c r="C3171" s="4">
        <v>905315</v>
      </c>
      <c r="D3171" s="7">
        <v>0.17909955952185588</v>
      </c>
    </row>
    <row r="3172" spans="1:4">
      <c r="A3172" t="s">
        <v>4911</v>
      </c>
      <c r="B3172" s="4">
        <v>34795641</v>
      </c>
      <c r="C3172" s="4">
        <v>34408551</v>
      </c>
      <c r="D3172" s="7">
        <v>-1.1124669322803968E-2</v>
      </c>
    </row>
    <row r="3173" spans="1:4">
      <c r="A3173" t="s">
        <v>4912</v>
      </c>
      <c r="B3173" s="4">
        <v>6573917</v>
      </c>
      <c r="C3173" s="4">
        <v>7411306</v>
      </c>
      <c r="D3173" s="7">
        <v>0.12738052518764686</v>
      </c>
    </row>
    <row r="3174" spans="1:4">
      <c r="A3174" t="s">
        <v>4913</v>
      </c>
      <c r="B3174" s="4">
        <v>2128103</v>
      </c>
      <c r="C3174" s="4">
        <v>2327399</v>
      </c>
      <c r="D3174" s="7">
        <v>9.3649602486345823E-2</v>
      </c>
    </row>
    <row r="3175" spans="1:4">
      <c r="A3175" t="s">
        <v>4914</v>
      </c>
      <c r="B3175" s="4">
        <v>98420881</v>
      </c>
      <c r="C3175" s="4">
        <v>9868318</v>
      </c>
      <c r="D3175" s="7">
        <v>-0.89973349252990331</v>
      </c>
    </row>
    <row r="3176" spans="1:4">
      <c r="A3176" t="s">
        <v>4915</v>
      </c>
      <c r="B3176" s="4">
        <v>11838276</v>
      </c>
      <c r="C3176" s="4">
        <v>12587804</v>
      </c>
      <c r="D3176" s="7">
        <v>6.3313948754024657E-2</v>
      </c>
    </row>
    <row r="3177" spans="1:4">
      <c r="A3177" t="s">
        <v>4916</v>
      </c>
      <c r="B3177" s="4">
        <v>2012869</v>
      </c>
      <c r="C3177" s="4">
        <v>3017505</v>
      </c>
      <c r="D3177" s="7">
        <v>0.49910649923070005</v>
      </c>
    </row>
    <row r="3178" spans="1:4">
      <c r="A3178" t="s">
        <v>4917</v>
      </c>
      <c r="B3178" s="4">
        <v>185373534</v>
      </c>
      <c r="C3178" s="4">
        <v>153749262</v>
      </c>
      <c r="D3178" s="7">
        <v>-0.17059755682275551</v>
      </c>
    </row>
    <row r="3179" spans="1:4">
      <c r="A3179" t="s">
        <v>4918</v>
      </c>
      <c r="B3179" s="4">
        <v>4278116</v>
      </c>
      <c r="C3179" s="4">
        <v>4073776</v>
      </c>
      <c r="D3179" s="7">
        <v>-4.7764015748988572E-2</v>
      </c>
    </row>
    <row r="3180" spans="1:4">
      <c r="A3180" t="s">
        <v>4919</v>
      </c>
      <c r="B3180" s="4">
        <v>33830619</v>
      </c>
      <c r="C3180" s="4">
        <v>46814823</v>
      </c>
      <c r="D3180" s="7">
        <v>0.38380036735360945</v>
      </c>
    </row>
    <row r="3181" spans="1:4">
      <c r="A3181" t="s">
        <v>4920</v>
      </c>
      <c r="B3181" s="4">
        <v>68547017</v>
      </c>
      <c r="C3181" s="4">
        <v>82356767</v>
      </c>
      <c r="D3181" s="7">
        <v>0.20146390907134587</v>
      </c>
    </row>
    <row r="3182" spans="1:4">
      <c r="A3182" t="s">
        <v>4921</v>
      </c>
      <c r="B3182" s="4">
        <v>8547960</v>
      </c>
      <c r="C3182" s="4">
        <v>9165318</v>
      </c>
      <c r="D3182" s="7">
        <v>7.2222846152766279E-2</v>
      </c>
    </row>
    <row r="3183" spans="1:4">
      <c r="A3183" t="s">
        <v>4922</v>
      </c>
      <c r="B3183" s="4">
        <v>300521</v>
      </c>
      <c r="C3183" s="4">
        <v>261109</v>
      </c>
      <c r="D3183" s="7">
        <v>-0.1311455771809624</v>
      </c>
    </row>
    <row r="3184" spans="1:4">
      <c r="A3184" t="s">
        <v>4923</v>
      </c>
      <c r="B3184" s="4">
        <v>181171340</v>
      </c>
      <c r="C3184" s="4">
        <v>228293978</v>
      </c>
      <c r="D3184" s="7">
        <v>0.26009984802231967</v>
      </c>
    </row>
    <row r="3185" spans="1:4">
      <c r="A3185" t="s">
        <v>4924</v>
      </c>
      <c r="B3185" s="4">
        <v>67952</v>
      </c>
      <c r="C3185" s="4">
        <v>78878</v>
      </c>
      <c r="D3185" s="7">
        <v>0.16078996939015777</v>
      </c>
    </row>
    <row r="3186" spans="1:4">
      <c r="A3186" t="s">
        <v>4925</v>
      </c>
      <c r="B3186" s="4">
        <v>226846</v>
      </c>
      <c r="C3186" s="4">
        <v>202428</v>
      </c>
      <c r="D3186" s="7">
        <v>-0.10764130731862144</v>
      </c>
    </row>
    <row r="3187" spans="1:4">
      <c r="A3187" t="s">
        <v>4926</v>
      </c>
      <c r="B3187" s="4">
        <v>2352197</v>
      </c>
      <c r="C3187" s="4">
        <v>2991322</v>
      </c>
      <c r="D3187" s="7">
        <v>0.27171406136475812</v>
      </c>
    </row>
    <row r="3188" spans="1:4">
      <c r="A3188" t="s">
        <v>4927</v>
      </c>
      <c r="B3188" s="4">
        <v>5735238</v>
      </c>
      <c r="C3188" s="4">
        <v>8796187</v>
      </c>
      <c r="D3188" s="7">
        <v>0.53370915034389155</v>
      </c>
    </row>
    <row r="3189" spans="1:4">
      <c r="A3189" t="s">
        <v>4928</v>
      </c>
      <c r="B3189" s="4">
        <v>892107</v>
      </c>
      <c r="C3189" s="4">
        <v>1467055</v>
      </c>
      <c r="D3189" s="7">
        <v>0.64448322902970157</v>
      </c>
    </row>
    <row r="3190" spans="1:4">
      <c r="A3190" t="s">
        <v>4929</v>
      </c>
      <c r="B3190" s="4">
        <v>128</v>
      </c>
      <c r="C3190" s="4">
        <v>59</v>
      </c>
      <c r="D3190" s="7">
        <v>-0.5390625</v>
      </c>
    </row>
    <row r="3191" spans="1:4">
      <c r="A3191" t="s">
        <v>4930</v>
      </c>
      <c r="B3191" s="4">
        <v>2331449</v>
      </c>
      <c r="C3191" s="4">
        <v>403808</v>
      </c>
      <c r="D3191" s="7">
        <v>-0.82679955684211837</v>
      </c>
    </row>
    <row r="3192" spans="1:4">
      <c r="A3192" t="s">
        <v>4931</v>
      </c>
      <c r="B3192" s="4">
        <v>51200</v>
      </c>
      <c r="C3192" s="4">
        <v>50434</v>
      </c>
      <c r="D3192" s="7">
        <v>-1.49609375E-2</v>
      </c>
    </row>
    <row r="3193" spans="1:4">
      <c r="A3193" t="s">
        <v>4932</v>
      </c>
      <c r="B3193" s="4">
        <v>83143320</v>
      </c>
      <c r="C3193" s="4">
        <v>88989920</v>
      </c>
      <c r="D3193" s="7">
        <v>7.0319539801874636E-2</v>
      </c>
    </row>
    <row r="3194" spans="1:4">
      <c r="A3194" t="s">
        <v>4933</v>
      </c>
      <c r="B3194" s="4">
        <v>854507</v>
      </c>
      <c r="C3194" s="4">
        <v>766989</v>
      </c>
      <c r="D3194" s="7">
        <v>-0.10241928971910119</v>
      </c>
    </row>
    <row r="3195" spans="1:4">
      <c r="A3195" t="s">
        <v>4934</v>
      </c>
      <c r="B3195" s="4">
        <v>1133584</v>
      </c>
      <c r="C3195" s="4">
        <v>1431866</v>
      </c>
      <c r="D3195" s="7">
        <v>0.26313180143685866</v>
      </c>
    </row>
    <row r="3196" spans="1:4">
      <c r="A3196" t="s">
        <v>4935</v>
      </c>
      <c r="B3196" s="4">
        <v>29837845</v>
      </c>
      <c r="C3196" s="4">
        <v>26663665</v>
      </c>
      <c r="D3196" s="7">
        <v>-0.10638100707339956</v>
      </c>
    </row>
    <row r="3197" spans="1:4">
      <c r="A3197" t="s">
        <v>4936</v>
      </c>
      <c r="B3197" s="4">
        <v>417891</v>
      </c>
      <c r="C3197" s="4">
        <v>518440</v>
      </c>
      <c r="D3197" s="7">
        <v>0.24061058984280589</v>
      </c>
    </row>
    <row r="3198" spans="1:4">
      <c r="A3198" t="s">
        <v>4937</v>
      </c>
      <c r="B3198" s="4">
        <v>399513</v>
      </c>
      <c r="C3198" s="4">
        <v>422257</v>
      </c>
      <c r="D3198" s="7">
        <v>5.6929311436674152E-2</v>
      </c>
    </row>
    <row r="3199" spans="1:4">
      <c r="A3199" t="s">
        <v>4938</v>
      </c>
      <c r="B3199" s="4">
        <v>2247339</v>
      </c>
      <c r="C3199" s="4">
        <v>2351051</v>
      </c>
      <c r="D3199" s="7">
        <v>4.6148800870718661E-2</v>
      </c>
    </row>
    <row r="3200" spans="1:4">
      <c r="A3200" t="s">
        <v>4939</v>
      </c>
      <c r="B3200" s="4">
        <v>1242542</v>
      </c>
      <c r="C3200" s="4">
        <v>1719423</v>
      </c>
      <c r="D3200" s="7">
        <v>0.38379467253420813</v>
      </c>
    </row>
    <row r="3201" spans="1:4">
      <c r="A3201" t="s">
        <v>4940</v>
      </c>
      <c r="B3201" s="4">
        <v>18195685</v>
      </c>
      <c r="C3201" s="4">
        <v>17808602</v>
      </c>
      <c r="D3201" s="7">
        <v>-2.1273340355144641E-2</v>
      </c>
    </row>
    <row r="3202" spans="1:4">
      <c r="A3202" t="s">
        <v>4941</v>
      </c>
      <c r="B3202" s="4">
        <v>326768</v>
      </c>
      <c r="C3202" s="4">
        <v>490259</v>
      </c>
      <c r="D3202" s="7">
        <v>0.500327449444254</v>
      </c>
    </row>
    <row r="3203" spans="1:4">
      <c r="A3203" t="s">
        <v>4942</v>
      </c>
      <c r="B3203" s="4">
        <v>2950738</v>
      </c>
      <c r="C3203" s="4">
        <v>3553357</v>
      </c>
      <c r="D3203" s="7">
        <v>0.20422653587000947</v>
      </c>
    </row>
    <row r="3204" spans="1:4">
      <c r="A3204" t="s">
        <v>4943</v>
      </c>
      <c r="B3204" s="4">
        <v>5088296</v>
      </c>
      <c r="C3204" s="4">
        <v>4896340</v>
      </c>
      <c r="D3204" s="7">
        <v>-3.7725006564083535E-2</v>
      </c>
    </row>
    <row r="3205" spans="1:4">
      <c r="A3205" t="s">
        <v>4944</v>
      </c>
      <c r="B3205" s="4">
        <v>1327484</v>
      </c>
      <c r="C3205" s="4">
        <v>741496</v>
      </c>
      <c r="D3205" s="7">
        <v>-0.44142754262951567</v>
      </c>
    </row>
    <row r="3206" spans="1:4">
      <c r="A3206" t="s">
        <v>4945</v>
      </c>
      <c r="B3206" s="4">
        <v>113871</v>
      </c>
      <c r="C3206" s="4">
        <v>170048</v>
      </c>
      <c r="D3206" s="7">
        <v>0.49333895372834174</v>
      </c>
    </row>
    <row r="3207" spans="1:4">
      <c r="A3207" t="s">
        <v>4946</v>
      </c>
      <c r="B3207" s="4">
        <v>20151965</v>
      </c>
      <c r="C3207" s="4">
        <v>21455111</v>
      </c>
      <c r="D3207" s="7">
        <v>6.4665951930742233E-2</v>
      </c>
    </row>
    <row r="3208" spans="1:4">
      <c r="A3208" t="s">
        <v>4947</v>
      </c>
      <c r="B3208" s="4">
        <v>453311</v>
      </c>
      <c r="C3208" s="4">
        <v>339325</v>
      </c>
      <c r="D3208" s="7">
        <v>-0.25145209359578746</v>
      </c>
    </row>
    <row r="3209" spans="1:4">
      <c r="A3209" t="s">
        <v>4948</v>
      </c>
      <c r="B3209" s="4">
        <v>222718</v>
      </c>
      <c r="C3209" s="4">
        <v>225159</v>
      </c>
      <c r="D3209" s="7">
        <v>1.0960048132616133E-2</v>
      </c>
    </row>
    <row r="3210" spans="1:4">
      <c r="A3210" t="s">
        <v>4949</v>
      </c>
      <c r="B3210" s="4">
        <v>163267</v>
      </c>
      <c r="C3210" s="4">
        <v>180021</v>
      </c>
      <c r="D3210" s="7">
        <v>0.10261718534670203</v>
      </c>
    </row>
    <row r="3211" spans="1:4">
      <c r="A3211" t="s">
        <v>4950</v>
      </c>
      <c r="B3211" s="4">
        <v>7385960</v>
      </c>
      <c r="C3211" s="4">
        <v>4490041</v>
      </c>
      <c r="D3211" s="7">
        <v>-0.39208430589930082</v>
      </c>
    </row>
    <row r="3212" spans="1:4">
      <c r="A3212" t="s">
        <v>4951</v>
      </c>
      <c r="B3212" s="4">
        <v>14444472</v>
      </c>
      <c r="C3212" s="4">
        <v>17407452</v>
      </c>
      <c r="D3212" s="7">
        <v>0.20512899329238202</v>
      </c>
    </row>
    <row r="3213" spans="1:4">
      <c r="A3213" t="s">
        <v>4952</v>
      </c>
      <c r="B3213" s="4">
        <v>14292512</v>
      </c>
      <c r="C3213" s="4">
        <v>12370253</v>
      </c>
      <c r="D3213" s="7">
        <v>-0.13449413231208063</v>
      </c>
    </row>
    <row r="3214" spans="1:4">
      <c r="A3214" t="s">
        <v>4953</v>
      </c>
      <c r="B3214" s="4">
        <v>42819325</v>
      </c>
      <c r="C3214" s="4">
        <v>45522454</v>
      </c>
      <c r="D3214" s="7">
        <v>6.3128715830994539E-2</v>
      </c>
    </row>
    <row r="3215" spans="1:4">
      <c r="A3215" t="s">
        <v>4954</v>
      </c>
      <c r="B3215" s="4">
        <v>1232481</v>
      </c>
      <c r="C3215" s="4">
        <v>1185857</v>
      </c>
      <c r="D3215" s="7">
        <v>-3.7829386416504594E-2</v>
      </c>
    </row>
    <row r="3216" spans="1:4">
      <c r="A3216" t="s">
        <v>4955</v>
      </c>
      <c r="B3216" s="4">
        <v>4372090</v>
      </c>
      <c r="C3216" s="4">
        <v>3551338</v>
      </c>
      <c r="D3216" s="7">
        <v>-0.18772532129942429</v>
      </c>
    </row>
    <row r="3217" spans="1:4">
      <c r="A3217" t="s">
        <v>4956</v>
      </c>
      <c r="B3217" s="4">
        <v>97239486</v>
      </c>
      <c r="C3217" s="4">
        <v>133959639</v>
      </c>
      <c r="D3217" s="7">
        <v>0.37762594713838782</v>
      </c>
    </row>
    <row r="3218" spans="1:4">
      <c r="A3218" t="s">
        <v>4957</v>
      </c>
      <c r="B3218" s="4">
        <v>7610280</v>
      </c>
      <c r="C3218" s="4">
        <v>11053736</v>
      </c>
      <c r="D3218" s="7">
        <v>0.45247428478321428</v>
      </c>
    </row>
    <row r="3219" spans="1:4">
      <c r="A3219" t="s">
        <v>4958</v>
      </c>
      <c r="B3219" s="4">
        <v>31321039</v>
      </c>
      <c r="C3219" s="4">
        <v>32751041</v>
      </c>
      <c r="D3219" s="7">
        <v>4.5656275961981976E-2</v>
      </c>
    </row>
    <row r="3220" spans="1:4">
      <c r="A3220" t="s">
        <v>4959</v>
      </c>
      <c r="B3220" s="4">
        <v>61643</v>
      </c>
      <c r="C3220" s="4">
        <v>301957</v>
      </c>
      <c r="D3220" s="7">
        <v>3.8984799571727526</v>
      </c>
    </row>
    <row r="3221" spans="1:4">
      <c r="A3221" t="s">
        <v>4960</v>
      </c>
      <c r="B3221" s="4">
        <v>17757670</v>
      </c>
      <c r="C3221" s="4">
        <v>17013914</v>
      </c>
      <c r="D3221" s="7">
        <v>-4.1883648023642743E-2</v>
      </c>
    </row>
    <row r="3222" spans="1:4">
      <c r="A3222" t="s">
        <v>4961</v>
      </c>
      <c r="B3222" s="4">
        <v>103779995</v>
      </c>
      <c r="C3222" s="4">
        <v>106635137</v>
      </c>
      <c r="D3222" s="7">
        <v>2.7511487160892616E-2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2C174-FE04-4677-9D51-DD42AC569184}">
  <sheetPr>
    <outlinePr summaryBelow="0" summaryRight="0"/>
  </sheetPr>
  <dimension ref="A1:P2135"/>
  <sheetViews>
    <sheetView topLeftCell="A225" workbookViewId="0">
      <selection activeCell="S241" sqref="S241"/>
    </sheetView>
  </sheetViews>
  <sheetFormatPr defaultColWidth="14.44140625" defaultRowHeight="15" customHeight="1"/>
  <cols>
    <col min="1" max="1" width="6.44140625" style="14" bestFit="1" customWidth="1"/>
    <col min="2" max="2" width="55.44140625" style="14" customWidth="1"/>
    <col min="3" max="7" width="14.44140625" style="14"/>
    <col min="8" max="8" width="21.44140625" style="14" customWidth="1"/>
    <col min="9" max="9" width="35" style="14" customWidth="1"/>
    <col min="10" max="10" width="32.33203125" style="14" customWidth="1"/>
    <col min="11" max="11" width="18.88671875" style="14" customWidth="1"/>
    <col min="12" max="12" width="19.88671875" style="14" customWidth="1"/>
    <col min="13" max="16384" width="14.44140625" style="14"/>
  </cols>
  <sheetData>
    <row r="1" spans="1:14" ht="15" customHeight="1">
      <c r="A1" s="25" t="s">
        <v>2050</v>
      </c>
      <c r="B1" s="21" t="s">
        <v>2049</v>
      </c>
      <c r="C1" s="21" t="s">
        <v>2048</v>
      </c>
      <c r="D1" s="21" t="s">
        <v>0</v>
      </c>
      <c r="E1" s="24" t="s">
        <v>1</v>
      </c>
      <c r="F1" s="24" t="s">
        <v>2</v>
      </c>
      <c r="G1" s="21" t="s">
        <v>3</v>
      </c>
      <c r="H1" s="22" t="s">
        <v>5865</v>
      </c>
      <c r="I1" s="23" t="s">
        <v>5864</v>
      </c>
      <c r="J1" s="23" t="s">
        <v>5863</v>
      </c>
      <c r="K1" s="23" t="s">
        <v>5862</v>
      </c>
      <c r="L1" s="22" t="s">
        <v>5861</v>
      </c>
      <c r="M1" s="21" t="s">
        <v>8</v>
      </c>
      <c r="N1" s="21" t="s">
        <v>9</v>
      </c>
    </row>
    <row r="2" spans="1:14" ht="15" customHeight="1">
      <c r="A2" s="14">
        <v>2021</v>
      </c>
      <c r="B2" s="17" t="s">
        <v>1636</v>
      </c>
      <c r="C2" s="14" t="s">
        <v>190</v>
      </c>
      <c r="D2" s="14" t="s">
        <v>21</v>
      </c>
      <c r="E2" s="16" t="s">
        <v>34</v>
      </c>
      <c r="F2" s="16" t="s">
        <v>1635</v>
      </c>
      <c r="G2" s="14" t="s">
        <v>20</v>
      </c>
      <c r="H2" s="15">
        <v>226216</v>
      </c>
      <c r="I2" s="15">
        <v>74840240</v>
      </c>
      <c r="J2" s="15"/>
      <c r="K2" s="15">
        <v>215461960</v>
      </c>
      <c r="L2" s="15">
        <v>264955257</v>
      </c>
      <c r="M2" s="15">
        <f t="shared" ref="M2:M65" si="0">H2+I2+J2+K2+L2</f>
        <v>555483673</v>
      </c>
      <c r="N2" s="15">
        <v>264955257</v>
      </c>
    </row>
    <row r="3" spans="1:14" ht="15" customHeight="1">
      <c r="A3" s="14">
        <v>2021</v>
      </c>
      <c r="B3" s="17" t="s">
        <v>1634</v>
      </c>
      <c r="C3" s="14" t="s">
        <v>190</v>
      </c>
      <c r="D3" s="14" t="s">
        <v>21</v>
      </c>
      <c r="E3" s="16" t="s">
        <v>36</v>
      </c>
      <c r="F3" s="16" t="s">
        <v>1633</v>
      </c>
      <c r="G3" s="14" t="s">
        <v>20</v>
      </c>
      <c r="H3" s="15">
        <v>2001420</v>
      </c>
      <c r="I3" s="15">
        <v>16183233</v>
      </c>
      <c r="J3" s="15"/>
      <c r="K3" s="15">
        <v>89780374</v>
      </c>
      <c r="L3" s="15">
        <v>89959813</v>
      </c>
      <c r="M3" s="15">
        <f t="shared" si="0"/>
        <v>197924840</v>
      </c>
      <c r="N3" s="15">
        <v>89959813</v>
      </c>
    </row>
    <row r="4" spans="1:14" ht="15" customHeight="1">
      <c r="A4" s="14">
        <v>2021</v>
      </c>
      <c r="B4" s="17" t="s">
        <v>1632</v>
      </c>
      <c r="C4" s="14" t="s">
        <v>190</v>
      </c>
      <c r="D4" s="14" t="s">
        <v>21</v>
      </c>
      <c r="E4" s="16" t="s">
        <v>34</v>
      </c>
      <c r="F4" s="16" t="s">
        <v>1631</v>
      </c>
      <c r="G4" s="14" t="s">
        <v>20</v>
      </c>
      <c r="H4" s="15">
        <v>63580</v>
      </c>
      <c r="I4" s="15">
        <v>5065820</v>
      </c>
      <c r="J4" s="15">
        <v>70</v>
      </c>
      <c r="K4" s="15">
        <v>13032948</v>
      </c>
      <c r="L4" s="15">
        <v>16864487</v>
      </c>
      <c r="M4" s="15">
        <f t="shared" si="0"/>
        <v>35026905</v>
      </c>
      <c r="N4" s="15">
        <v>16864487</v>
      </c>
    </row>
    <row r="5" spans="1:14" ht="15" customHeight="1">
      <c r="A5" s="14">
        <v>2021</v>
      </c>
      <c r="B5" s="17" t="s">
        <v>1630</v>
      </c>
      <c r="C5" s="14" t="s">
        <v>190</v>
      </c>
      <c r="D5" s="14" t="s">
        <v>21</v>
      </c>
      <c r="E5" s="16" t="s">
        <v>118</v>
      </c>
      <c r="F5" s="16" t="s">
        <v>1629</v>
      </c>
      <c r="G5" s="14" t="s">
        <v>20</v>
      </c>
      <c r="H5" s="15">
        <v>2445227</v>
      </c>
      <c r="I5" s="15">
        <v>33562068</v>
      </c>
      <c r="J5" s="15">
        <v>72512</v>
      </c>
      <c r="K5" s="15">
        <v>92572001</v>
      </c>
      <c r="L5" s="15">
        <v>117635596</v>
      </c>
      <c r="M5" s="15">
        <f t="shared" si="0"/>
        <v>246287404</v>
      </c>
      <c r="N5" s="15">
        <v>117635596</v>
      </c>
    </row>
    <row r="6" spans="1:14" ht="15" customHeight="1">
      <c r="A6" s="14">
        <v>2021</v>
      </c>
      <c r="B6" s="14" t="s">
        <v>2045</v>
      </c>
      <c r="C6" s="14" t="s">
        <v>53</v>
      </c>
      <c r="D6" s="14" t="s">
        <v>21</v>
      </c>
      <c r="E6" s="16" t="s">
        <v>34</v>
      </c>
      <c r="F6" s="16" t="s">
        <v>2044</v>
      </c>
      <c r="G6" s="14" t="s">
        <v>20</v>
      </c>
      <c r="H6" s="15">
        <v>1648889</v>
      </c>
      <c r="I6" s="15">
        <v>5461487</v>
      </c>
      <c r="J6" s="15">
        <v>4731794</v>
      </c>
      <c r="K6" s="15">
        <v>13841791</v>
      </c>
      <c r="L6" s="15">
        <v>17467216</v>
      </c>
      <c r="M6" s="15">
        <f t="shared" si="0"/>
        <v>43151177</v>
      </c>
      <c r="N6" s="15">
        <v>17467216</v>
      </c>
    </row>
    <row r="7" spans="1:14" ht="15" customHeight="1">
      <c r="A7" s="14">
        <v>2021</v>
      </c>
      <c r="B7" s="14" t="s">
        <v>37</v>
      </c>
      <c r="C7" s="14" t="s">
        <v>53</v>
      </c>
      <c r="D7" s="14" t="s">
        <v>21</v>
      </c>
      <c r="E7" s="16" t="s">
        <v>29</v>
      </c>
      <c r="F7" s="16" t="s">
        <v>30</v>
      </c>
      <c r="G7" s="14" t="s">
        <v>20</v>
      </c>
      <c r="H7" s="15">
        <v>114318282</v>
      </c>
      <c r="I7" s="15">
        <v>10771830</v>
      </c>
      <c r="J7" s="15">
        <v>25423585</v>
      </c>
      <c r="K7" s="15">
        <v>124647720</v>
      </c>
      <c r="L7" s="15">
        <v>115071287</v>
      </c>
      <c r="M7" s="15">
        <f t="shared" si="0"/>
        <v>390232704</v>
      </c>
      <c r="N7" s="15">
        <v>115071287</v>
      </c>
    </row>
    <row r="8" spans="1:14" ht="15" customHeight="1">
      <c r="A8" s="14">
        <v>2021</v>
      </c>
      <c r="B8" s="17" t="s">
        <v>1681</v>
      </c>
      <c r="C8" s="14" t="s">
        <v>55</v>
      </c>
      <c r="D8" s="14" t="s">
        <v>21</v>
      </c>
      <c r="E8" s="16" t="s">
        <v>29</v>
      </c>
      <c r="F8" s="16" t="s">
        <v>57</v>
      </c>
      <c r="G8" s="14" t="s">
        <v>20</v>
      </c>
      <c r="H8" s="15">
        <v>672257000</v>
      </c>
      <c r="I8" s="15">
        <v>2264699000</v>
      </c>
      <c r="J8" s="15">
        <v>8252000</v>
      </c>
      <c r="K8" s="15">
        <v>996042000</v>
      </c>
      <c r="L8" s="15">
        <v>3199041000</v>
      </c>
      <c r="M8" s="15">
        <f t="shared" si="0"/>
        <v>7140291000</v>
      </c>
      <c r="N8" s="15">
        <v>3199041000</v>
      </c>
    </row>
    <row r="9" spans="1:14" ht="15" customHeight="1">
      <c r="A9" s="14">
        <v>2021</v>
      </c>
      <c r="B9" s="17" t="s">
        <v>188</v>
      </c>
      <c r="C9" s="14" t="s">
        <v>54</v>
      </c>
      <c r="D9" s="14" t="s">
        <v>21</v>
      </c>
      <c r="E9" s="16" t="s">
        <v>29</v>
      </c>
      <c r="F9" s="16">
        <v>99000</v>
      </c>
      <c r="G9" s="14" t="s">
        <v>20</v>
      </c>
      <c r="H9" s="15">
        <v>1963538</v>
      </c>
      <c r="I9" s="15">
        <v>241886</v>
      </c>
      <c r="J9" s="15">
        <v>1671276</v>
      </c>
      <c r="K9" s="15">
        <v>645374</v>
      </c>
      <c r="L9" s="15">
        <v>805261</v>
      </c>
      <c r="M9" s="15">
        <f t="shared" si="0"/>
        <v>5327335</v>
      </c>
      <c r="N9" s="15">
        <v>805261</v>
      </c>
    </row>
    <row r="10" spans="1:14" ht="15" customHeight="1">
      <c r="A10" s="14">
        <v>2021</v>
      </c>
      <c r="B10" s="17" t="s">
        <v>1628</v>
      </c>
      <c r="C10" s="14" t="s">
        <v>190</v>
      </c>
      <c r="D10" s="14" t="s">
        <v>21</v>
      </c>
      <c r="E10" s="16" t="s">
        <v>29</v>
      </c>
      <c r="F10" s="16" t="s">
        <v>1627</v>
      </c>
      <c r="G10" s="14" t="s">
        <v>20</v>
      </c>
      <c r="H10" s="15">
        <v>453242</v>
      </c>
      <c r="I10" s="15">
        <v>16255721</v>
      </c>
      <c r="J10" s="15"/>
      <c r="K10" s="15">
        <v>39688870</v>
      </c>
      <c r="L10" s="15">
        <v>50423161</v>
      </c>
      <c r="M10" s="15">
        <f t="shared" si="0"/>
        <v>106820994</v>
      </c>
      <c r="N10" s="15">
        <v>50423161</v>
      </c>
    </row>
    <row r="11" spans="1:14" ht="15" customHeight="1">
      <c r="A11" s="14">
        <v>2021</v>
      </c>
      <c r="B11" s="17" t="s">
        <v>187</v>
      </c>
      <c r="C11" s="14" t="s">
        <v>54</v>
      </c>
      <c r="D11" s="14" t="s">
        <v>21</v>
      </c>
      <c r="E11" s="16" t="s">
        <v>29</v>
      </c>
      <c r="F11" s="16">
        <v>99002</v>
      </c>
      <c r="G11" s="14" t="s">
        <v>20</v>
      </c>
      <c r="H11" s="15"/>
      <c r="I11" s="15">
        <v>35553367</v>
      </c>
      <c r="J11" s="15"/>
      <c r="K11" s="15">
        <v>357587444</v>
      </c>
      <c r="L11" s="15">
        <v>19572698</v>
      </c>
      <c r="M11" s="15">
        <f t="shared" si="0"/>
        <v>412713509</v>
      </c>
      <c r="N11" s="15">
        <v>19572698</v>
      </c>
    </row>
    <row r="12" spans="1:14" ht="15" customHeight="1">
      <c r="A12" s="14">
        <v>2021</v>
      </c>
      <c r="B12" s="17" t="s">
        <v>1626</v>
      </c>
      <c r="C12" s="14" t="s">
        <v>190</v>
      </c>
      <c r="D12" s="14" t="s">
        <v>21</v>
      </c>
      <c r="E12" s="16" t="s">
        <v>29</v>
      </c>
      <c r="F12" s="16" t="s">
        <v>1625</v>
      </c>
      <c r="G12" s="14" t="s">
        <v>20</v>
      </c>
      <c r="H12" s="15">
        <v>4209738</v>
      </c>
      <c r="I12" s="15">
        <v>36878691</v>
      </c>
      <c r="J12" s="15">
        <v>5279351</v>
      </c>
      <c r="K12" s="15">
        <v>125158145</v>
      </c>
      <c r="L12" s="15">
        <v>137317010</v>
      </c>
      <c r="M12" s="15">
        <f t="shared" si="0"/>
        <v>308842935</v>
      </c>
      <c r="N12" s="15">
        <v>137317010</v>
      </c>
    </row>
    <row r="13" spans="1:14" ht="15" customHeight="1">
      <c r="A13" s="14">
        <v>2021</v>
      </c>
      <c r="B13" s="14" t="s">
        <v>38</v>
      </c>
      <c r="C13" s="14" t="s">
        <v>53</v>
      </c>
      <c r="D13" s="14" t="s">
        <v>21</v>
      </c>
      <c r="E13" s="16" t="s">
        <v>29</v>
      </c>
      <c r="F13" s="16" t="s">
        <v>31</v>
      </c>
      <c r="G13" s="14" t="s">
        <v>20</v>
      </c>
      <c r="H13" s="15">
        <v>7051978</v>
      </c>
      <c r="I13" s="15">
        <v>1349069</v>
      </c>
      <c r="J13" s="15">
        <v>3012048</v>
      </c>
      <c r="K13" s="15">
        <v>27848709</v>
      </c>
      <c r="L13" s="15">
        <v>21639085</v>
      </c>
      <c r="M13" s="15">
        <f t="shared" si="0"/>
        <v>60900889</v>
      </c>
      <c r="N13" s="15">
        <v>21639085</v>
      </c>
    </row>
    <row r="14" spans="1:14" ht="15" customHeight="1">
      <c r="A14" s="14">
        <v>2021</v>
      </c>
      <c r="B14" s="17" t="s">
        <v>1624</v>
      </c>
      <c r="C14" s="14" t="s">
        <v>190</v>
      </c>
      <c r="D14" s="14" t="s">
        <v>21</v>
      </c>
      <c r="E14" s="16" t="s">
        <v>29</v>
      </c>
      <c r="F14" s="16" t="s">
        <v>1623</v>
      </c>
      <c r="G14" s="14" t="s">
        <v>20</v>
      </c>
      <c r="H14" s="15">
        <v>114901</v>
      </c>
      <c r="I14" s="15">
        <v>31362316</v>
      </c>
      <c r="J14" s="15">
        <v>1163105</v>
      </c>
      <c r="K14" s="15">
        <v>47242324</v>
      </c>
      <c r="L14" s="15">
        <v>51865520</v>
      </c>
      <c r="M14" s="15">
        <f t="shared" si="0"/>
        <v>131748166</v>
      </c>
      <c r="N14" s="15">
        <v>51865520</v>
      </c>
    </row>
    <row r="15" spans="1:14" ht="15" customHeight="1">
      <c r="A15" s="14">
        <v>2021</v>
      </c>
      <c r="B15" s="17" t="s">
        <v>5501</v>
      </c>
      <c r="C15" s="14" t="s">
        <v>190</v>
      </c>
      <c r="D15" s="14" t="s">
        <v>21</v>
      </c>
      <c r="E15" s="16" t="s">
        <v>84</v>
      </c>
      <c r="F15" s="16" t="s">
        <v>5502</v>
      </c>
      <c r="G15" s="14" t="s">
        <v>20</v>
      </c>
      <c r="H15" s="15">
        <v>27263</v>
      </c>
      <c r="I15" s="15">
        <v>304095</v>
      </c>
      <c r="J15" s="15"/>
      <c r="K15" s="15">
        <v>2463646</v>
      </c>
      <c r="L15" s="15">
        <v>2398673</v>
      </c>
      <c r="M15" s="15">
        <f t="shared" si="0"/>
        <v>5193677</v>
      </c>
      <c r="N15" s="15">
        <v>2398673</v>
      </c>
    </row>
    <row r="16" spans="1:14" ht="14.4">
      <c r="A16" s="14">
        <v>2021</v>
      </c>
      <c r="B16" s="14" t="s">
        <v>2043</v>
      </c>
      <c r="C16" s="14" t="s">
        <v>53</v>
      </c>
      <c r="D16" s="14" t="s">
        <v>21</v>
      </c>
      <c r="E16" s="16" t="s">
        <v>34</v>
      </c>
      <c r="F16" s="16" t="s">
        <v>2042</v>
      </c>
      <c r="G16" s="14" t="s">
        <v>20</v>
      </c>
      <c r="H16" s="15">
        <v>52461048</v>
      </c>
      <c r="I16" s="15">
        <v>8151160</v>
      </c>
      <c r="J16" s="15">
        <v>4002815</v>
      </c>
      <c r="K16" s="15">
        <v>72002903</v>
      </c>
      <c r="L16" s="15">
        <v>79961677</v>
      </c>
      <c r="M16" s="15">
        <f t="shared" si="0"/>
        <v>216579603</v>
      </c>
      <c r="N16" s="15">
        <v>79961677</v>
      </c>
    </row>
    <row r="17" spans="1:14" ht="14.4">
      <c r="A17" s="14">
        <v>2021</v>
      </c>
      <c r="B17" s="17" t="s">
        <v>1622</v>
      </c>
      <c r="C17" s="14" t="s">
        <v>190</v>
      </c>
      <c r="D17" s="14" t="s">
        <v>21</v>
      </c>
      <c r="E17" s="16" t="s">
        <v>34</v>
      </c>
      <c r="F17" s="16" t="s">
        <v>1621</v>
      </c>
      <c r="G17" s="14" t="s">
        <v>20</v>
      </c>
      <c r="H17" s="15">
        <v>4864856</v>
      </c>
      <c r="I17" s="15">
        <v>129489491</v>
      </c>
      <c r="J17" s="15">
        <v>2775</v>
      </c>
      <c r="K17" s="15">
        <v>187934694</v>
      </c>
      <c r="L17" s="15">
        <v>231895758</v>
      </c>
      <c r="M17" s="15">
        <f t="shared" si="0"/>
        <v>554187574</v>
      </c>
      <c r="N17" s="15">
        <v>231895758</v>
      </c>
    </row>
    <row r="18" spans="1:14" ht="14.4">
      <c r="A18" s="14">
        <v>2021</v>
      </c>
      <c r="B18" s="17" t="s">
        <v>1620</v>
      </c>
      <c r="C18" s="14" t="s">
        <v>190</v>
      </c>
      <c r="D18" s="14" t="s">
        <v>21</v>
      </c>
      <c r="E18" s="16" t="s">
        <v>182</v>
      </c>
      <c r="F18" s="16" t="s">
        <v>1619</v>
      </c>
      <c r="G18" s="14" t="s">
        <v>20</v>
      </c>
      <c r="H18" s="15">
        <v>704032</v>
      </c>
      <c r="I18" s="15">
        <v>45863152</v>
      </c>
      <c r="J18" s="15">
        <v>4480362</v>
      </c>
      <c r="K18" s="15">
        <v>107286671</v>
      </c>
      <c r="L18" s="15">
        <v>134696065</v>
      </c>
      <c r="M18" s="15">
        <f t="shared" si="0"/>
        <v>293030282</v>
      </c>
      <c r="N18" s="15">
        <v>134696065</v>
      </c>
    </row>
    <row r="19" spans="1:14" ht="14.4">
      <c r="A19" s="14">
        <v>2021</v>
      </c>
      <c r="B19" s="17" t="s">
        <v>2072</v>
      </c>
      <c r="C19" s="14" t="s">
        <v>53</v>
      </c>
      <c r="D19" s="14" t="s">
        <v>21</v>
      </c>
      <c r="E19" s="16" t="s">
        <v>134</v>
      </c>
      <c r="F19" s="16" t="s">
        <v>5473</v>
      </c>
      <c r="G19" s="14" t="s">
        <v>20</v>
      </c>
      <c r="H19" s="15">
        <v>4001459</v>
      </c>
      <c r="I19" s="15">
        <v>4852523</v>
      </c>
      <c r="J19" s="15"/>
      <c r="K19" s="15">
        <v>15608816</v>
      </c>
      <c r="L19" s="15">
        <v>17662581</v>
      </c>
      <c r="M19" s="15">
        <f t="shared" si="0"/>
        <v>42125379</v>
      </c>
      <c r="N19" s="15">
        <v>17662581</v>
      </c>
    </row>
    <row r="20" spans="1:14" ht="14.4">
      <c r="A20" s="14">
        <v>2021</v>
      </c>
      <c r="B20" s="17" t="s">
        <v>5389</v>
      </c>
      <c r="C20" s="17" t="s">
        <v>190</v>
      </c>
      <c r="D20" s="14" t="s">
        <v>21</v>
      </c>
      <c r="E20" s="16" t="s">
        <v>149</v>
      </c>
      <c r="F20" s="16" t="s">
        <v>5815</v>
      </c>
      <c r="G20" s="14" t="s">
        <v>20</v>
      </c>
      <c r="H20" s="15">
        <v>4710</v>
      </c>
      <c r="I20" s="15">
        <v>413147</v>
      </c>
      <c r="J20" s="15">
        <v>151</v>
      </c>
      <c r="K20" s="15">
        <v>1095292</v>
      </c>
      <c r="L20" s="15">
        <v>1458034</v>
      </c>
      <c r="M20" s="15">
        <f t="shared" si="0"/>
        <v>2971334</v>
      </c>
      <c r="N20" s="15">
        <v>1458034</v>
      </c>
    </row>
    <row r="21" spans="1:14" ht="14.4">
      <c r="A21" s="14">
        <v>2021</v>
      </c>
      <c r="B21" s="17" t="s">
        <v>1618</v>
      </c>
      <c r="C21" s="14" t="s">
        <v>190</v>
      </c>
      <c r="D21" s="14" t="s">
        <v>21</v>
      </c>
      <c r="E21" s="16" t="s">
        <v>149</v>
      </c>
      <c r="F21" s="16" t="s">
        <v>1617</v>
      </c>
      <c r="G21" s="14" t="s">
        <v>20</v>
      </c>
      <c r="H21" s="15">
        <v>15845</v>
      </c>
      <c r="I21" s="15">
        <v>1670906</v>
      </c>
      <c r="J21" s="15"/>
      <c r="K21" s="15">
        <v>4274306</v>
      </c>
      <c r="L21" s="15">
        <v>5422858</v>
      </c>
      <c r="M21" s="15">
        <f t="shared" si="0"/>
        <v>11383915</v>
      </c>
      <c r="N21" s="15">
        <v>5422858</v>
      </c>
    </row>
    <row r="22" spans="1:14" ht="14.4">
      <c r="A22" s="14">
        <v>2021</v>
      </c>
      <c r="B22" s="17" t="s">
        <v>2060</v>
      </c>
      <c r="C22" s="14" t="s">
        <v>55</v>
      </c>
      <c r="D22" s="14" t="s">
        <v>21</v>
      </c>
      <c r="E22" s="16" t="s">
        <v>1615</v>
      </c>
      <c r="F22" s="16" t="s">
        <v>57</v>
      </c>
      <c r="G22" s="14" t="s">
        <v>20</v>
      </c>
      <c r="H22" s="15">
        <v>1763883</v>
      </c>
      <c r="I22" s="15">
        <v>10564075</v>
      </c>
      <c r="J22" s="15"/>
      <c r="K22" s="15">
        <v>7102184</v>
      </c>
      <c r="L22" s="15">
        <v>8633563</v>
      </c>
      <c r="M22" s="15">
        <f t="shared" si="0"/>
        <v>28063705</v>
      </c>
      <c r="N22" s="15">
        <v>8633563</v>
      </c>
    </row>
    <row r="23" spans="1:14" ht="14.4">
      <c r="A23" s="14">
        <v>2021</v>
      </c>
      <c r="B23" s="17" t="s">
        <v>5735</v>
      </c>
      <c r="C23" s="17" t="s">
        <v>190</v>
      </c>
      <c r="D23" s="14" t="s">
        <v>21</v>
      </c>
      <c r="E23" s="16" t="s">
        <v>1615</v>
      </c>
      <c r="F23" s="16" t="s">
        <v>5736</v>
      </c>
      <c r="G23" s="14" t="s">
        <v>20</v>
      </c>
      <c r="H23" s="15"/>
      <c r="I23" s="15">
        <v>485725</v>
      </c>
      <c r="J23" s="15"/>
      <c r="K23" s="15">
        <v>1223596</v>
      </c>
      <c r="L23" s="15">
        <v>1271859</v>
      </c>
      <c r="M23" s="15">
        <f t="shared" si="0"/>
        <v>2981180</v>
      </c>
      <c r="N23" s="15">
        <v>1271859</v>
      </c>
    </row>
    <row r="24" spans="1:14" ht="14.4">
      <c r="A24" s="14">
        <v>2021</v>
      </c>
      <c r="B24" s="17" t="s">
        <v>1616</v>
      </c>
      <c r="C24" s="14" t="s">
        <v>190</v>
      </c>
      <c r="D24" s="14" t="s">
        <v>21</v>
      </c>
      <c r="E24" s="16" t="s">
        <v>1615</v>
      </c>
      <c r="F24" s="16" t="s">
        <v>1614</v>
      </c>
      <c r="G24" s="14" t="s">
        <v>20</v>
      </c>
      <c r="H24" s="15"/>
      <c r="I24" s="15">
        <v>690978</v>
      </c>
      <c r="J24" s="15"/>
      <c r="K24" s="15">
        <v>2941755</v>
      </c>
      <c r="L24" s="15">
        <v>3241688</v>
      </c>
      <c r="M24" s="15">
        <f t="shared" si="0"/>
        <v>6874421</v>
      </c>
      <c r="N24" s="15">
        <v>3241688</v>
      </c>
    </row>
    <row r="25" spans="1:14" ht="14.4">
      <c r="A25" s="14">
        <v>2021</v>
      </c>
      <c r="B25" s="17" t="s">
        <v>1613</v>
      </c>
      <c r="C25" s="14" t="s">
        <v>190</v>
      </c>
      <c r="D25" s="14" t="s">
        <v>21</v>
      </c>
      <c r="E25" s="16" t="s">
        <v>28</v>
      </c>
      <c r="F25" s="16" t="s">
        <v>1612</v>
      </c>
      <c r="G25" s="14" t="s">
        <v>20</v>
      </c>
      <c r="H25" s="15">
        <v>137226</v>
      </c>
      <c r="I25" s="15">
        <v>5687042</v>
      </c>
      <c r="J25" s="15"/>
      <c r="K25" s="15">
        <v>17687518</v>
      </c>
      <c r="L25" s="15">
        <v>20130728</v>
      </c>
      <c r="M25" s="15">
        <f t="shared" si="0"/>
        <v>43642514</v>
      </c>
      <c r="N25" s="15">
        <v>20130728</v>
      </c>
    </row>
    <row r="26" spans="1:14" ht="14.4">
      <c r="A26" s="14">
        <v>2021</v>
      </c>
      <c r="B26" s="17" t="s">
        <v>186</v>
      </c>
      <c r="C26" s="14" t="s">
        <v>54</v>
      </c>
      <c r="D26" s="14" t="s">
        <v>21</v>
      </c>
      <c r="E26" s="16" t="s">
        <v>149</v>
      </c>
      <c r="F26" s="16">
        <v>99003</v>
      </c>
      <c r="G26" s="14" t="s">
        <v>20</v>
      </c>
      <c r="H26" s="15"/>
      <c r="I26" s="15"/>
      <c r="J26" s="15"/>
      <c r="K26" s="15">
        <v>607782</v>
      </c>
      <c r="L26" s="15">
        <v>607782</v>
      </c>
      <c r="M26" s="15">
        <f t="shared" si="0"/>
        <v>1215564</v>
      </c>
      <c r="N26" s="15">
        <v>607782</v>
      </c>
    </row>
    <row r="27" spans="1:14" ht="14.4">
      <c r="A27" s="14">
        <v>2021</v>
      </c>
      <c r="B27" s="17" t="s">
        <v>1611</v>
      </c>
      <c r="C27" s="14" t="s">
        <v>190</v>
      </c>
      <c r="D27" s="14" t="s">
        <v>21</v>
      </c>
      <c r="E27" s="16" t="s">
        <v>118</v>
      </c>
      <c r="F27" s="16" t="s">
        <v>1610</v>
      </c>
      <c r="G27" s="14" t="s">
        <v>20</v>
      </c>
      <c r="H27" s="15">
        <v>6513</v>
      </c>
      <c r="I27" s="15">
        <v>17383248</v>
      </c>
      <c r="J27" s="15"/>
      <c r="K27" s="15">
        <v>59581981</v>
      </c>
      <c r="L27" s="15">
        <v>71466463</v>
      </c>
      <c r="M27" s="15">
        <f t="shared" si="0"/>
        <v>148438205</v>
      </c>
      <c r="N27" s="15">
        <v>71466463</v>
      </c>
    </row>
    <row r="28" spans="1:14" ht="14.4">
      <c r="A28" s="14">
        <v>2021</v>
      </c>
      <c r="B28" s="17" t="s">
        <v>1609</v>
      </c>
      <c r="C28" s="14" t="s">
        <v>190</v>
      </c>
      <c r="D28" s="14" t="s">
        <v>21</v>
      </c>
      <c r="E28" s="16" t="s">
        <v>149</v>
      </c>
      <c r="F28" s="16" t="s">
        <v>1608</v>
      </c>
      <c r="G28" s="14" t="s">
        <v>20</v>
      </c>
      <c r="H28" s="15">
        <v>259180</v>
      </c>
      <c r="I28" s="15">
        <v>2770610</v>
      </c>
      <c r="J28" s="15">
        <v>2143408</v>
      </c>
      <c r="K28" s="15">
        <v>5737467</v>
      </c>
      <c r="L28" s="15">
        <v>7889450</v>
      </c>
      <c r="M28" s="15">
        <f t="shared" si="0"/>
        <v>18800115</v>
      </c>
      <c r="N28" s="15">
        <v>7889450</v>
      </c>
    </row>
    <row r="29" spans="1:14" ht="14.4">
      <c r="A29" s="14">
        <v>2021</v>
      </c>
      <c r="B29" s="17" t="s">
        <v>5165</v>
      </c>
      <c r="C29" s="17" t="s">
        <v>190</v>
      </c>
      <c r="D29" s="14" t="s">
        <v>21</v>
      </c>
      <c r="E29" s="16" t="s">
        <v>76</v>
      </c>
      <c r="F29" s="16" t="s">
        <v>5814</v>
      </c>
      <c r="G29" s="14" t="s">
        <v>20</v>
      </c>
      <c r="H29" s="15">
        <v>10897</v>
      </c>
      <c r="I29" s="15">
        <v>356767</v>
      </c>
      <c r="J29" s="15"/>
      <c r="K29" s="15">
        <v>1087074</v>
      </c>
      <c r="L29" s="15">
        <v>1429182</v>
      </c>
      <c r="M29" s="15">
        <f t="shared" si="0"/>
        <v>2883920</v>
      </c>
      <c r="N29" s="15">
        <v>1429182</v>
      </c>
    </row>
    <row r="30" spans="1:14" ht="14.4">
      <c r="A30" s="14">
        <v>2021</v>
      </c>
      <c r="B30" s="17" t="s">
        <v>1607</v>
      </c>
      <c r="C30" s="14" t="s">
        <v>190</v>
      </c>
      <c r="D30" s="14" t="s">
        <v>21</v>
      </c>
      <c r="E30" s="16" t="s">
        <v>98</v>
      </c>
      <c r="F30" s="16" t="s">
        <v>1606</v>
      </c>
      <c r="G30" s="14" t="s">
        <v>20</v>
      </c>
      <c r="H30" s="15">
        <v>314124</v>
      </c>
      <c r="I30" s="15">
        <v>52600140</v>
      </c>
      <c r="J30" s="15"/>
      <c r="K30" s="15">
        <v>116361167</v>
      </c>
      <c r="L30" s="15">
        <v>149662386</v>
      </c>
      <c r="M30" s="15">
        <f t="shared" si="0"/>
        <v>318937817</v>
      </c>
      <c r="N30" s="15">
        <v>149662386</v>
      </c>
    </row>
    <row r="31" spans="1:14" ht="14.4">
      <c r="A31" s="14">
        <v>2021</v>
      </c>
      <c r="B31" s="17" t="s">
        <v>5840</v>
      </c>
      <c r="C31" s="17" t="s">
        <v>190</v>
      </c>
      <c r="D31" s="14" t="s">
        <v>21</v>
      </c>
      <c r="E31" s="18" t="s">
        <v>142</v>
      </c>
      <c r="F31" s="18" t="s">
        <v>5839</v>
      </c>
      <c r="G31" s="14" t="s">
        <v>20</v>
      </c>
      <c r="H31" s="15">
        <v>16154</v>
      </c>
      <c r="I31" s="15">
        <v>1231000</v>
      </c>
      <c r="J31" s="15"/>
      <c r="K31" s="15">
        <v>3903132</v>
      </c>
      <c r="L31" s="15">
        <v>5012365</v>
      </c>
      <c r="M31" s="15">
        <f t="shared" si="0"/>
        <v>10162651</v>
      </c>
      <c r="N31" s="15">
        <v>5012365</v>
      </c>
    </row>
    <row r="32" spans="1:14" ht="14.4">
      <c r="A32" s="14">
        <v>2021</v>
      </c>
      <c r="B32" s="17" t="s">
        <v>1605</v>
      </c>
      <c r="C32" s="14" t="s">
        <v>190</v>
      </c>
      <c r="D32" s="14" t="s">
        <v>21</v>
      </c>
      <c r="E32" s="16" t="s">
        <v>63</v>
      </c>
      <c r="F32" s="16" t="s">
        <v>1604</v>
      </c>
      <c r="G32" s="14" t="s">
        <v>20</v>
      </c>
      <c r="H32" s="15">
        <v>1142868</v>
      </c>
      <c r="I32" s="15">
        <v>78238732</v>
      </c>
      <c r="J32" s="15">
        <v>8886488</v>
      </c>
      <c r="K32" s="15">
        <v>220472313</v>
      </c>
      <c r="L32" s="15">
        <v>268611960</v>
      </c>
      <c r="M32" s="15">
        <f t="shared" si="0"/>
        <v>577352361</v>
      </c>
      <c r="N32" s="15">
        <v>268611960</v>
      </c>
    </row>
    <row r="33" spans="1:14" ht="14.4">
      <c r="A33" s="14">
        <v>2021</v>
      </c>
      <c r="B33" s="17" t="s">
        <v>1680</v>
      </c>
      <c r="C33" s="14" t="s">
        <v>55</v>
      </c>
      <c r="D33" s="14" t="s">
        <v>21</v>
      </c>
      <c r="E33" s="16" t="s">
        <v>184</v>
      </c>
      <c r="F33" s="16" t="s">
        <v>57</v>
      </c>
      <c r="G33" s="14" t="s">
        <v>20</v>
      </c>
      <c r="H33" s="15">
        <v>22340148</v>
      </c>
      <c r="I33" s="15">
        <v>51898366</v>
      </c>
      <c r="J33" s="15">
        <v>1213990</v>
      </c>
      <c r="K33" s="15">
        <v>33300724</v>
      </c>
      <c r="L33" s="15">
        <v>57698176</v>
      </c>
      <c r="M33" s="15">
        <f t="shared" si="0"/>
        <v>166451404</v>
      </c>
      <c r="N33" s="15">
        <v>57698176</v>
      </c>
    </row>
    <row r="34" spans="1:14" ht="14.4">
      <c r="A34" s="14">
        <v>2021</v>
      </c>
      <c r="B34" s="17" t="s">
        <v>5737</v>
      </c>
      <c r="C34" s="17" t="s">
        <v>190</v>
      </c>
      <c r="D34" s="14" t="s">
        <v>21</v>
      </c>
      <c r="E34" s="16" t="s">
        <v>184</v>
      </c>
      <c r="F34" s="16" t="s">
        <v>5738</v>
      </c>
      <c r="G34" s="14" t="s">
        <v>20</v>
      </c>
      <c r="H34" s="15">
        <v>434589</v>
      </c>
      <c r="I34" s="15">
        <v>5306867</v>
      </c>
      <c r="J34" s="15">
        <v>45874</v>
      </c>
      <c r="K34" s="15">
        <v>4905688</v>
      </c>
      <c r="L34" s="15">
        <v>7349312</v>
      </c>
      <c r="M34" s="15">
        <f t="shared" si="0"/>
        <v>18042330</v>
      </c>
      <c r="N34" s="15">
        <v>7349312</v>
      </c>
    </row>
    <row r="35" spans="1:14" ht="14.4">
      <c r="A35" s="14">
        <v>2021</v>
      </c>
      <c r="B35" s="17" t="s">
        <v>4963</v>
      </c>
      <c r="C35" s="14" t="s">
        <v>190</v>
      </c>
      <c r="D35" s="14" t="s">
        <v>21</v>
      </c>
      <c r="E35" s="16" t="s">
        <v>184</v>
      </c>
      <c r="F35" s="16" t="s">
        <v>5478</v>
      </c>
      <c r="G35" s="14" t="s">
        <v>20</v>
      </c>
      <c r="H35" s="15">
        <v>1184775</v>
      </c>
      <c r="I35" s="15">
        <v>11016182</v>
      </c>
      <c r="J35" s="15"/>
      <c r="K35" s="15">
        <v>42087763</v>
      </c>
      <c r="L35" s="15">
        <v>48550545</v>
      </c>
      <c r="M35" s="15">
        <f t="shared" si="0"/>
        <v>102839265</v>
      </c>
      <c r="N35" s="15">
        <v>48550545</v>
      </c>
    </row>
    <row r="36" spans="1:14" ht="14.4">
      <c r="A36" s="14">
        <v>2021</v>
      </c>
      <c r="B36" s="17" t="s">
        <v>185</v>
      </c>
      <c r="C36" s="14" t="s">
        <v>54</v>
      </c>
      <c r="D36" s="14" t="s">
        <v>21</v>
      </c>
      <c r="E36" s="16" t="s">
        <v>184</v>
      </c>
      <c r="F36" s="16">
        <v>99004</v>
      </c>
      <c r="G36" s="14" t="s">
        <v>20</v>
      </c>
      <c r="H36" s="15">
        <v>89104</v>
      </c>
      <c r="I36" s="15">
        <v>9423976</v>
      </c>
      <c r="J36" s="15"/>
      <c r="K36" s="15">
        <v>1958753</v>
      </c>
      <c r="L36" s="15">
        <v>69177</v>
      </c>
      <c r="M36" s="15">
        <f t="shared" si="0"/>
        <v>11541010</v>
      </c>
      <c r="N36" s="15">
        <v>69177</v>
      </c>
    </row>
    <row r="37" spans="1:14" ht="14.4">
      <c r="A37" s="14">
        <v>2021</v>
      </c>
      <c r="B37" s="17" t="s">
        <v>2074</v>
      </c>
      <c r="C37" s="14" t="s">
        <v>53</v>
      </c>
      <c r="D37" s="14" t="s">
        <v>21</v>
      </c>
      <c r="E37" s="16" t="s">
        <v>48</v>
      </c>
      <c r="F37" s="16" t="s">
        <v>5482</v>
      </c>
      <c r="G37" s="14" t="s">
        <v>20</v>
      </c>
      <c r="H37" s="15">
        <v>19357612</v>
      </c>
      <c r="I37" s="15">
        <v>1746205</v>
      </c>
      <c r="J37" s="15">
        <v>9162040</v>
      </c>
      <c r="K37" s="15">
        <v>25137287</v>
      </c>
      <c r="L37" s="15">
        <v>18339075</v>
      </c>
      <c r="M37" s="15">
        <f t="shared" si="0"/>
        <v>73742219</v>
      </c>
      <c r="N37" s="15">
        <v>18339075</v>
      </c>
    </row>
    <row r="38" spans="1:14" ht="14.4">
      <c r="A38" s="14">
        <v>2021</v>
      </c>
      <c r="B38" s="14" t="s">
        <v>2041</v>
      </c>
      <c r="C38" s="14" t="s">
        <v>53</v>
      </c>
      <c r="D38" s="14" t="s">
        <v>21</v>
      </c>
      <c r="E38" s="16" t="s">
        <v>134</v>
      </c>
      <c r="F38" s="16" t="s">
        <v>2040</v>
      </c>
      <c r="G38" s="14" t="s">
        <v>20</v>
      </c>
      <c r="H38" s="15">
        <v>691925000</v>
      </c>
      <c r="I38" s="15">
        <v>226613000</v>
      </c>
      <c r="J38" s="15">
        <v>46127000</v>
      </c>
      <c r="K38" s="15">
        <v>210259000</v>
      </c>
      <c r="L38" s="15">
        <v>354290000</v>
      </c>
      <c r="M38" s="15">
        <f t="shared" si="0"/>
        <v>1529214000</v>
      </c>
      <c r="N38" s="15">
        <v>354290000</v>
      </c>
    </row>
    <row r="39" spans="1:14" ht="14.4">
      <c r="A39" s="14">
        <v>2021</v>
      </c>
      <c r="B39" s="17" t="s">
        <v>1602</v>
      </c>
      <c r="C39" s="14" t="s">
        <v>190</v>
      </c>
      <c r="D39" s="14" t="s">
        <v>21</v>
      </c>
      <c r="E39" s="16" t="s">
        <v>134</v>
      </c>
      <c r="F39" s="16" t="s">
        <v>1601</v>
      </c>
      <c r="G39" s="14" t="s">
        <v>20</v>
      </c>
      <c r="H39" s="15">
        <v>3116427</v>
      </c>
      <c r="I39" s="15">
        <v>64661230</v>
      </c>
      <c r="J39" s="15">
        <v>427809</v>
      </c>
      <c r="K39" s="15">
        <v>214822612</v>
      </c>
      <c r="L39" s="15">
        <v>255510389</v>
      </c>
      <c r="M39" s="15">
        <f t="shared" si="0"/>
        <v>538538467</v>
      </c>
      <c r="N39" s="15">
        <v>255510389</v>
      </c>
    </row>
    <row r="40" spans="1:14" ht="14.4">
      <c r="A40" s="14">
        <v>2021</v>
      </c>
      <c r="B40" s="17" t="s">
        <v>1600</v>
      </c>
      <c r="C40" s="14" t="s">
        <v>190</v>
      </c>
      <c r="D40" s="14" t="s">
        <v>21</v>
      </c>
      <c r="E40" s="16" t="s">
        <v>134</v>
      </c>
      <c r="F40" s="16" t="s">
        <v>1599</v>
      </c>
      <c r="G40" s="14" t="s">
        <v>20</v>
      </c>
      <c r="H40" s="15">
        <v>4248625</v>
      </c>
      <c r="I40" s="15">
        <v>131873810</v>
      </c>
      <c r="J40" s="15">
        <v>17759450</v>
      </c>
      <c r="K40" s="15">
        <v>383539908</v>
      </c>
      <c r="L40" s="15">
        <v>465060889</v>
      </c>
      <c r="M40" s="15">
        <f t="shared" si="0"/>
        <v>1002482682</v>
      </c>
      <c r="N40" s="15">
        <v>465060889</v>
      </c>
    </row>
    <row r="41" spans="1:14" ht="14.4">
      <c r="A41" s="14">
        <v>2021</v>
      </c>
      <c r="B41" s="17" t="s">
        <v>1597</v>
      </c>
      <c r="C41" s="14" t="s">
        <v>190</v>
      </c>
      <c r="D41" s="14" t="s">
        <v>21</v>
      </c>
      <c r="E41" s="16" t="s">
        <v>96</v>
      </c>
      <c r="F41" s="16" t="s">
        <v>1596</v>
      </c>
      <c r="G41" s="14" t="s">
        <v>20</v>
      </c>
      <c r="H41" s="15">
        <v>411937</v>
      </c>
      <c r="I41" s="15">
        <v>6605751</v>
      </c>
      <c r="J41" s="15">
        <v>685958</v>
      </c>
      <c r="K41" s="15">
        <v>18786380</v>
      </c>
      <c r="L41" s="15">
        <v>22336287</v>
      </c>
      <c r="M41" s="15">
        <f t="shared" si="0"/>
        <v>48826313</v>
      </c>
      <c r="N41" s="15">
        <v>22336287</v>
      </c>
    </row>
    <row r="42" spans="1:14" ht="14.4">
      <c r="A42" s="14">
        <v>2021</v>
      </c>
      <c r="B42" s="17" t="s">
        <v>1595</v>
      </c>
      <c r="C42" s="14" t="s">
        <v>190</v>
      </c>
      <c r="D42" s="14" t="s">
        <v>21</v>
      </c>
      <c r="E42" s="16" t="s">
        <v>220</v>
      </c>
      <c r="F42" s="16" t="s">
        <v>1594</v>
      </c>
      <c r="G42" s="14" t="s">
        <v>20</v>
      </c>
      <c r="H42" s="15">
        <v>297180</v>
      </c>
      <c r="I42" s="15">
        <v>2723375</v>
      </c>
      <c r="J42" s="15"/>
      <c r="K42" s="15">
        <v>5994343</v>
      </c>
      <c r="L42" s="15">
        <v>8061778</v>
      </c>
      <c r="M42" s="15">
        <f t="shared" si="0"/>
        <v>17076676</v>
      </c>
      <c r="N42" s="15">
        <v>8061778</v>
      </c>
    </row>
    <row r="43" spans="1:14" ht="14.4">
      <c r="A43" s="14">
        <v>2021</v>
      </c>
      <c r="B43" s="14" t="s">
        <v>2039</v>
      </c>
      <c r="C43" s="14" t="s">
        <v>53</v>
      </c>
      <c r="D43" s="14" t="s">
        <v>21</v>
      </c>
      <c r="E43" s="16" t="s">
        <v>290</v>
      </c>
      <c r="F43" s="16" t="s">
        <v>2038</v>
      </c>
      <c r="G43" s="14" t="s">
        <v>20</v>
      </c>
      <c r="H43" s="15">
        <v>4957871</v>
      </c>
      <c r="I43" s="15">
        <v>1235913</v>
      </c>
      <c r="J43" s="15">
        <v>2271099</v>
      </c>
      <c r="K43" s="15">
        <v>4692725</v>
      </c>
      <c r="L43" s="15">
        <v>5069931</v>
      </c>
      <c r="M43" s="15">
        <f t="shared" si="0"/>
        <v>18227539</v>
      </c>
      <c r="N43" s="15">
        <v>5069931</v>
      </c>
    </row>
    <row r="44" spans="1:14" ht="14.4">
      <c r="A44" s="14">
        <v>2021</v>
      </c>
      <c r="B44" s="17" t="s">
        <v>1593</v>
      </c>
      <c r="C44" s="14" t="s">
        <v>190</v>
      </c>
      <c r="D44" s="14" t="s">
        <v>21</v>
      </c>
      <c r="E44" s="16" t="s">
        <v>96</v>
      </c>
      <c r="F44" s="16" t="s">
        <v>1592</v>
      </c>
      <c r="G44" s="14" t="s">
        <v>20</v>
      </c>
      <c r="H44" s="15">
        <v>67795</v>
      </c>
      <c r="I44" s="15">
        <v>2490962</v>
      </c>
      <c r="J44" s="15"/>
      <c r="K44" s="15">
        <v>8616306</v>
      </c>
      <c r="L44" s="15">
        <v>9596646</v>
      </c>
      <c r="M44" s="15">
        <f t="shared" si="0"/>
        <v>20771709</v>
      </c>
      <c r="N44" s="15">
        <v>9596646</v>
      </c>
    </row>
    <row r="45" spans="1:14" ht="14.4">
      <c r="A45" s="14">
        <v>2021</v>
      </c>
      <c r="B45" s="17" t="s">
        <v>1591</v>
      </c>
      <c r="C45" s="14" t="s">
        <v>190</v>
      </c>
      <c r="D45" s="14" t="s">
        <v>21</v>
      </c>
      <c r="E45" s="16" t="s">
        <v>34</v>
      </c>
      <c r="F45" s="16" t="s">
        <v>1590</v>
      </c>
      <c r="G45" s="14" t="s">
        <v>20</v>
      </c>
      <c r="H45" s="15">
        <v>2308148</v>
      </c>
      <c r="I45" s="15">
        <v>81375813</v>
      </c>
      <c r="J45" s="15"/>
      <c r="K45" s="15">
        <v>270459039</v>
      </c>
      <c r="L45" s="15">
        <v>321689115</v>
      </c>
      <c r="M45" s="15">
        <f t="shared" si="0"/>
        <v>675832115</v>
      </c>
      <c r="N45" s="15">
        <v>321689115</v>
      </c>
    </row>
    <row r="46" spans="1:14" ht="14.4">
      <c r="A46" s="14">
        <v>2021</v>
      </c>
      <c r="B46" s="14" t="s">
        <v>2037</v>
      </c>
      <c r="C46" s="14" t="s">
        <v>53</v>
      </c>
      <c r="D46" s="14" t="s">
        <v>21</v>
      </c>
      <c r="E46" s="16" t="s">
        <v>36</v>
      </c>
      <c r="F46" s="16" t="s">
        <v>2036</v>
      </c>
      <c r="G46" s="14" t="s">
        <v>20</v>
      </c>
      <c r="H46" s="15">
        <v>66860718</v>
      </c>
      <c r="I46" s="15">
        <v>14395361</v>
      </c>
      <c r="J46" s="15">
        <v>16809093</v>
      </c>
      <c r="K46" s="15">
        <v>77540924</v>
      </c>
      <c r="L46" s="15">
        <v>81277198</v>
      </c>
      <c r="M46" s="15">
        <f t="shared" si="0"/>
        <v>256883294</v>
      </c>
      <c r="N46" s="15">
        <v>81277198</v>
      </c>
    </row>
    <row r="47" spans="1:14" ht="14.4">
      <c r="A47" s="14">
        <v>2021</v>
      </c>
      <c r="B47" s="17" t="s">
        <v>1589</v>
      </c>
      <c r="C47" s="14" t="s">
        <v>190</v>
      </c>
      <c r="D47" s="14" t="s">
        <v>21</v>
      </c>
      <c r="E47" s="16" t="s">
        <v>36</v>
      </c>
      <c r="F47" s="16" t="s">
        <v>1588</v>
      </c>
      <c r="G47" s="14" t="s">
        <v>20</v>
      </c>
      <c r="H47" s="15">
        <v>5046859</v>
      </c>
      <c r="I47" s="15">
        <v>61567498</v>
      </c>
      <c r="J47" s="15">
        <v>882981</v>
      </c>
      <c r="K47" s="15">
        <v>180486950</v>
      </c>
      <c r="L47" s="15">
        <v>223479574</v>
      </c>
      <c r="M47" s="15">
        <f t="shared" si="0"/>
        <v>471463862</v>
      </c>
      <c r="N47" s="15">
        <v>223479574</v>
      </c>
    </row>
    <row r="48" spans="1:14" ht="14.4">
      <c r="A48" s="14">
        <v>2021</v>
      </c>
      <c r="B48" s="17" t="s">
        <v>1587</v>
      </c>
      <c r="C48" s="14" t="s">
        <v>190</v>
      </c>
      <c r="D48" s="14" t="s">
        <v>21</v>
      </c>
      <c r="E48" s="16" t="s">
        <v>118</v>
      </c>
      <c r="F48" s="16" t="s">
        <v>1586</v>
      </c>
      <c r="G48" s="14" t="s">
        <v>20</v>
      </c>
      <c r="H48" s="15">
        <v>1539003</v>
      </c>
      <c r="I48" s="15">
        <v>49329722</v>
      </c>
      <c r="J48" s="15"/>
      <c r="K48" s="15">
        <v>144222348</v>
      </c>
      <c r="L48" s="15">
        <v>187047091</v>
      </c>
      <c r="M48" s="15">
        <f t="shared" si="0"/>
        <v>382138164</v>
      </c>
      <c r="N48" s="15">
        <v>187047091</v>
      </c>
    </row>
    <row r="49" spans="1:14" ht="14.4">
      <c r="A49" s="14">
        <v>2021</v>
      </c>
      <c r="B49" s="14" t="s">
        <v>2035</v>
      </c>
      <c r="C49" s="14" t="s">
        <v>53</v>
      </c>
      <c r="D49" s="14" t="s">
        <v>21</v>
      </c>
      <c r="E49" s="16" t="s">
        <v>34</v>
      </c>
      <c r="F49" s="16" t="s">
        <v>2034</v>
      </c>
      <c r="G49" s="14" t="s">
        <v>20</v>
      </c>
      <c r="H49" s="15">
        <v>28052096</v>
      </c>
      <c r="I49" s="15">
        <v>14748798</v>
      </c>
      <c r="J49" s="15">
        <v>1342260</v>
      </c>
      <c r="K49" s="15">
        <v>63748592</v>
      </c>
      <c r="L49" s="15">
        <v>65566698</v>
      </c>
      <c r="M49" s="15">
        <f t="shared" si="0"/>
        <v>173458444</v>
      </c>
      <c r="N49" s="15">
        <v>65566698</v>
      </c>
    </row>
    <row r="50" spans="1:14" ht="14.4">
      <c r="A50" s="14">
        <v>2021</v>
      </c>
      <c r="B50" s="17" t="s">
        <v>1585</v>
      </c>
      <c r="C50" s="14" t="s">
        <v>190</v>
      </c>
      <c r="D50" s="14" t="s">
        <v>21</v>
      </c>
      <c r="E50" s="16" t="s">
        <v>34</v>
      </c>
      <c r="F50" s="16" t="s">
        <v>1584</v>
      </c>
      <c r="G50" s="14" t="s">
        <v>20</v>
      </c>
      <c r="H50" s="15">
        <v>3539206</v>
      </c>
      <c r="I50" s="15">
        <v>30185135</v>
      </c>
      <c r="J50" s="15"/>
      <c r="K50" s="15">
        <v>101096362</v>
      </c>
      <c r="L50" s="15">
        <v>125901771</v>
      </c>
      <c r="M50" s="15">
        <f t="shared" si="0"/>
        <v>260722474</v>
      </c>
      <c r="N50" s="15">
        <v>125901771</v>
      </c>
    </row>
    <row r="51" spans="1:14" ht="14.4">
      <c r="A51" s="14">
        <v>2021</v>
      </c>
      <c r="B51" s="14" t="s">
        <v>2033</v>
      </c>
      <c r="C51" s="14" t="s">
        <v>53</v>
      </c>
      <c r="D51" s="14" t="s">
        <v>21</v>
      </c>
      <c r="E51" s="16" t="s">
        <v>127</v>
      </c>
      <c r="F51" s="16" t="s">
        <v>2032</v>
      </c>
      <c r="G51" s="14" t="s">
        <v>20</v>
      </c>
      <c r="H51" s="15">
        <v>17399421</v>
      </c>
      <c r="I51" s="15">
        <v>7140119</v>
      </c>
      <c r="J51" s="15"/>
      <c r="K51" s="15">
        <v>13257721</v>
      </c>
      <c r="L51" s="15">
        <v>16769741</v>
      </c>
      <c r="M51" s="15">
        <f t="shared" si="0"/>
        <v>54567002</v>
      </c>
      <c r="N51" s="15">
        <v>16769741</v>
      </c>
    </row>
    <row r="52" spans="1:14" ht="14.4">
      <c r="A52" s="14">
        <v>2021</v>
      </c>
      <c r="B52" s="17" t="s">
        <v>1583</v>
      </c>
      <c r="C52" s="14" t="s">
        <v>190</v>
      </c>
      <c r="D52" s="14" t="s">
        <v>21</v>
      </c>
      <c r="E52" s="16" t="s">
        <v>127</v>
      </c>
      <c r="F52" s="16" t="s">
        <v>1582</v>
      </c>
      <c r="G52" s="14" t="s">
        <v>20</v>
      </c>
      <c r="H52" s="15">
        <v>52476</v>
      </c>
      <c r="I52" s="15">
        <v>5365353</v>
      </c>
      <c r="J52" s="15"/>
      <c r="K52" s="15">
        <v>13142575</v>
      </c>
      <c r="L52" s="15">
        <v>8892742</v>
      </c>
      <c r="M52" s="15">
        <f t="shared" si="0"/>
        <v>27453146</v>
      </c>
      <c r="N52" s="15">
        <v>8892742</v>
      </c>
    </row>
    <row r="53" spans="1:14" ht="14.4">
      <c r="A53" s="14">
        <v>2021</v>
      </c>
      <c r="B53" s="17" t="s">
        <v>5845</v>
      </c>
      <c r="C53" s="17" t="s">
        <v>190</v>
      </c>
      <c r="D53" s="14" t="s">
        <v>21</v>
      </c>
      <c r="E53" s="18" t="s">
        <v>52</v>
      </c>
      <c r="F53" s="18" t="s">
        <v>5844</v>
      </c>
      <c r="G53" s="14" t="s">
        <v>20</v>
      </c>
      <c r="H53" s="15">
        <v>42145</v>
      </c>
      <c r="I53" s="15">
        <v>1788357</v>
      </c>
      <c r="J53" s="15"/>
      <c r="K53" s="15">
        <v>4480017</v>
      </c>
      <c r="L53" s="15">
        <v>5879292</v>
      </c>
      <c r="M53" s="15">
        <f t="shared" si="0"/>
        <v>12189811</v>
      </c>
      <c r="N53" s="15">
        <v>5879292</v>
      </c>
    </row>
    <row r="54" spans="1:14" ht="14.4">
      <c r="A54" s="14">
        <v>2021</v>
      </c>
      <c r="B54" s="17" t="s">
        <v>1581</v>
      </c>
      <c r="C54" s="14" t="s">
        <v>190</v>
      </c>
      <c r="D54" s="14" t="s">
        <v>21</v>
      </c>
      <c r="E54" s="16" t="s">
        <v>253</v>
      </c>
      <c r="F54" s="16" t="s">
        <v>1580</v>
      </c>
      <c r="G54" s="14" t="s">
        <v>20</v>
      </c>
      <c r="H54" s="15">
        <v>42442</v>
      </c>
      <c r="I54" s="15">
        <v>6060891</v>
      </c>
      <c r="J54" s="15">
        <v>505991</v>
      </c>
      <c r="K54" s="15">
        <v>13591043</v>
      </c>
      <c r="L54" s="15">
        <v>15681812</v>
      </c>
      <c r="M54" s="15">
        <f t="shared" si="0"/>
        <v>35882179</v>
      </c>
      <c r="N54" s="15">
        <v>15681812</v>
      </c>
    </row>
    <row r="55" spans="1:14" ht="14.4">
      <c r="A55" s="14">
        <v>2021</v>
      </c>
      <c r="B55" s="17" t="s">
        <v>1579</v>
      </c>
      <c r="C55" s="14" t="s">
        <v>190</v>
      </c>
      <c r="D55" s="14" t="s">
        <v>21</v>
      </c>
      <c r="E55" s="16" t="s">
        <v>182</v>
      </c>
      <c r="F55" s="16" t="s">
        <v>1578</v>
      </c>
      <c r="G55" s="14" t="s">
        <v>20</v>
      </c>
      <c r="H55" s="15">
        <v>116603</v>
      </c>
      <c r="I55" s="15">
        <v>3576010</v>
      </c>
      <c r="J55" s="15"/>
      <c r="K55" s="15">
        <v>14814024</v>
      </c>
      <c r="L55" s="15">
        <v>15907326</v>
      </c>
      <c r="M55" s="15">
        <f t="shared" si="0"/>
        <v>34413963</v>
      </c>
      <c r="N55" s="15">
        <v>15907326</v>
      </c>
    </row>
    <row r="56" spans="1:14" ht="14.4">
      <c r="A56" s="14">
        <v>2021</v>
      </c>
      <c r="B56" s="14" t="s">
        <v>2031</v>
      </c>
      <c r="C56" s="14" t="s">
        <v>53</v>
      </c>
      <c r="D56" s="14" t="s">
        <v>21</v>
      </c>
      <c r="E56" s="16" t="s">
        <v>105</v>
      </c>
      <c r="F56" s="16" t="s">
        <v>2030</v>
      </c>
      <c r="G56" s="14" t="s">
        <v>20</v>
      </c>
      <c r="H56" s="15">
        <v>9743140</v>
      </c>
      <c r="I56" s="15">
        <v>1725067</v>
      </c>
      <c r="J56" s="15">
        <v>6190272</v>
      </c>
      <c r="K56" s="15">
        <v>17323881</v>
      </c>
      <c r="L56" s="15">
        <v>18946007</v>
      </c>
      <c r="M56" s="15">
        <f t="shared" si="0"/>
        <v>53928367</v>
      </c>
      <c r="N56" s="15">
        <v>18946007</v>
      </c>
    </row>
    <row r="57" spans="1:14" ht="14.4">
      <c r="A57" s="14">
        <v>2021</v>
      </c>
      <c r="B57" s="17" t="s">
        <v>2077</v>
      </c>
      <c r="C57" s="19" t="s">
        <v>53</v>
      </c>
      <c r="D57" s="14" t="s">
        <v>21</v>
      </c>
      <c r="E57" s="16" t="s">
        <v>34</v>
      </c>
      <c r="F57" s="16" t="s">
        <v>5620</v>
      </c>
      <c r="G57" s="14" t="s">
        <v>20</v>
      </c>
      <c r="H57" s="15">
        <v>1697337</v>
      </c>
      <c r="I57" s="15">
        <v>1381708</v>
      </c>
      <c r="J57" s="15">
        <v>4065409</v>
      </c>
      <c r="K57" s="15">
        <v>7966385</v>
      </c>
      <c r="L57" s="15">
        <v>9902496</v>
      </c>
      <c r="M57" s="15">
        <f t="shared" si="0"/>
        <v>25013335</v>
      </c>
      <c r="N57" s="15">
        <v>9902496</v>
      </c>
    </row>
    <row r="58" spans="1:14" ht="14.4">
      <c r="A58" s="14">
        <v>2021</v>
      </c>
      <c r="B58" s="14" t="s">
        <v>2029</v>
      </c>
      <c r="C58" s="14" t="s">
        <v>53</v>
      </c>
      <c r="D58" s="14" t="s">
        <v>21</v>
      </c>
      <c r="E58" s="16" t="s">
        <v>151</v>
      </c>
      <c r="F58" s="16" t="s">
        <v>2028</v>
      </c>
      <c r="G58" s="14" t="s">
        <v>20</v>
      </c>
      <c r="H58" s="15">
        <v>3726838</v>
      </c>
      <c r="I58" s="15">
        <v>3211533</v>
      </c>
      <c r="J58" s="15">
        <v>892248</v>
      </c>
      <c r="K58" s="15">
        <v>6425387</v>
      </c>
      <c r="L58" s="15">
        <v>7108453</v>
      </c>
      <c r="M58" s="15">
        <f t="shared" si="0"/>
        <v>21364459</v>
      </c>
      <c r="N58" s="15">
        <v>7108453</v>
      </c>
    </row>
    <row r="59" spans="1:14" ht="14.4">
      <c r="A59" s="14">
        <v>2021</v>
      </c>
      <c r="B59" s="17" t="s">
        <v>1577</v>
      </c>
      <c r="C59" s="14" t="s">
        <v>190</v>
      </c>
      <c r="D59" s="14" t="s">
        <v>21</v>
      </c>
      <c r="E59" s="16" t="s">
        <v>151</v>
      </c>
      <c r="F59" s="16" t="s">
        <v>1576</v>
      </c>
      <c r="G59" s="14" t="s">
        <v>20</v>
      </c>
      <c r="H59" s="15">
        <v>775722</v>
      </c>
      <c r="I59" s="15">
        <v>17727294</v>
      </c>
      <c r="J59" s="15">
        <v>2724660</v>
      </c>
      <c r="K59" s="15">
        <v>41143748</v>
      </c>
      <c r="L59" s="15">
        <v>51023641</v>
      </c>
      <c r="M59" s="15">
        <f t="shared" si="0"/>
        <v>113395065</v>
      </c>
      <c r="N59" s="15">
        <v>51023641</v>
      </c>
    </row>
    <row r="60" spans="1:14" ht="14.4">
      <c r="A60" s="14">
        <v>2021</v>
      </c>
      <c r="B60" s="17" t="s">
        <v>183</v>
      </c>
      <c r="C60" s="14" t="s">
        <v>54</v>
      </c>
      <c r="D60" s="14" t="s">
        <v>21</v>
      </c>
      <c r="E60" s="16" t="s">
        <v>182</v>
      </c>
      <c r="F60" s="16">
        <v>99005</v>
      </c>
      <c r="G60" s="14" t="s">
        <v>20</v>
      </c>
      <c r="H60" s="15">
        <v>1575891</v>
      </c>
      <c r="I60" s="15">
        <v>2244757</v>
      </c>
      <c r="J60" s="15"/>
      <c r="K60" s="15">
        <v>324</v>
      </c>
      <c r="L60" s="15">
        <v>3721816</v>
      </c>
      <c r="M60" s="15">
        <f t="shared" si="0"/>
        <v>7542788</v>
      </c>
      <c r="N60" s="15">
        <v>3721816</v>
      </c>
    </row>
    <row r="61" spans="1:14" ht="14.4">
      <c r="A61" s="14">
        <v>2021</v>
      </c>
      <c r="B61" s="14" t="s">
        <v>2027</v>
      </c>
      <c r="C61" s="14" t="s">
        <v>53</v>
      </c>
      <c r="D61" s="14" t="s">
        <v>21</v>
      </c>
      <c r="E61" s="16" t="s">
        <v>105</v>
      </c>
      <c r="F61" s="16" t="s">
        <v>2026</v>
      </c>
      <c r="G61" s="14" t="s">
        <v>20</v>
      </c>
      <c r="H61" s="15">
        <v>7043040</v>
      </c>
      <c r="I61" s="15">
        <v>2050164</v>
      </c>
      <c r="J61" s="15">
        <v>2944236</v>
      </c>
      <c r="K61" s="15">
        <v>24975331</v>
      </c>
      <c r="L61" s="15">
        <v>29050510</v>
      </c>
      <c r="M61" s="15">
        <f t="shared" si="0"/>
        <v>66063281</v>
      </c>
      <c r="N61" s="15">
        <v>29050510</v>
      </c>
    </row>
    <row r="62" spans="1:14" ht="14.4">
      <c r="A62" s="14">
        <v>2021</v>
      </c>
      <c r="B62" s="17" t="s">
        <v>1575</v>
      </c>
      <c r="C62" s="14" t="s">
        <v>190</v>
      </c>
      <c r="D62" s="14" t="s">
        <v>21</v>
      </c>
      <c r="E62" s="16" t="s">
        <v>105</v>
      </c>
      <c r="F62" s="16" t="s">
        <v>1574</v>
      </c>
      <c r="G62" s="14" t="s">
        <v>20</v>
      </c>
      <c r="H62" s="15">
        <v>777091</v>
      </c>
      <c r="I62" s="15">
        <v>13250271</v>
      </c>
      <c r="J62" s="15">
        <v>12949659</v>
      </c>
      <c r="K62" s="15">
        <v>54290885</v>
      </c>
      <c r="L62" s="15">
        <v>57073937</v>
      </c>
      <c r="M62" s="15">
        <f t="shared" si="0"/>
        <v>138341843</v>
      </c>
      <c r="N62" s="15">
        <v>57073937</v>
      </c>
    </row>
    <row r="63" spans="1:14" ht="14.4">
      <c r="A63" s="14">
        <v>2021</v>
      </c>
      <c r="B63" s="14" t="s">
        <v>39</v>
      </c>
      <c r="C63" s="14" t="s">
        <v>53</v>
      </c>
      <c r="D63" s="14" t="s">
        <v>21</v>
      </c>
      <c r="E63" s="16" t="s">
        <v>32</v>
      </c>
      <c r="F63" s="16" t="s">
        <v>33</v>
      </c>
      <c r="G63" s="14" t="s">
        <v>20</v>
      </c>
      <c r="H63" s="15">
        <v>26317834</v>
      </c>
      <c r="I63" s="15">
        <v>1565301</v>
      </c>
      <c r="J63" s="15">
        <v>3924136</v>
      </c>
      <c r="K63" s="15">
        <v>3552421</v>
      </c>
      <c r="L63" s="15">
        <v>16604133</v>
      </c>
      <c r="M63" s="15">
        <f t="shared" si="0"/>
        <v>51963825</v>
      </c>
      <c r="N63" s="15">
        <v>16604133</v>
      </c>
    </row>
    <row r="64" spans="1:14" ht="14.4">
      <c r="A64" s="14">
        <v>2021</v>
      </c>
      <c r="B64" s="17" t="s">
        <v>1573</v>
      </c>
      <c r="C64" s="14" t="s">
        <v>190</v>
      </c>
      <c r="D64" s="14" t="s">
        <v>21</v>
      </c>
      <c r="E64" s="16" t="s">
        <v>32</v>
      </c>
      <c r="F64" s="16" t="s">
        <v>1572</v>
      </c>
      <c r="G64" s="14" t="s">
        <v>20</v>
      </c>
      <c r="H64" s="15">
        <v>8007</v>
      </c>
      <c r="I64" s="15">
        <v>22606233</v>
      </c>
      <c r="J64" s="15">
        <v>831760</v>
      </c>
      <c r="K64" s="15">
        <v>56926628</v>
      </c>
      <c r="L64" s="15">
        <v>69727921</v>
      </c>
      <c r="M64" s="15">
        <f t="shared" si="0"/>
        <v>150100549</v>
      </c>
      <c r="N64" s="15">
        <v>69727921</v>
      </c>
    </row>
    <row r="65" spans="1:14" ht="14.4">
      <c r="A65" s="14">
        <v>2021</v>
      </c>
      <c r="B65" s="14" t="s">
        <v>2025</v>
      </c>
      <c r="C65" s="14" t="s">
        <v>53</v>
      </c>
      <c r="D65" s="14" t="s">
        <v>21</v>
      </c>
      <c r="E65" s="16" t="s">
        <v>76</v>
      </c>
      <c r="F65" s="16" t="s">
        <v>2024</v>
      </c>
      <c r="G65" s="14" t="s">
        <v>20</v>
      </c>
      <c r="H65" s="15">
        <v>9287601</v>
      </c>
      <c r="I65" s="15">
        <v>2549909</v>
      </c>
      <c r="J65" s="15">
        <v>260402</v>
      </c>
      <c r="K65" s="15">
        <v>12811309</v>
      </c>
      <c r="L65" s="15">
        <v>14066710</v>
      </c>
      <c r="M65" s="15">
        <f t="shared" si="0"/>
        <v>38975931</v>
      </c>
      <c r="N65" s="15">
        <v>14066710</v>
      </c>
    </row>
    <row r="66" spans="1:14" ht="14.4">
      <c r="A66" s="14">
        <v>2021</v>
      </c>
      <c r="B66" s="17" t="s">
        <v>5858</v>
      </c>
      <c r="C66" s="17" t="s">
        <v>190</v>
      </c>
      <c r="D66" s="14" t="s">
        <v>21</v>
      </c>
      <c r="E66" s="18" t="s">
        <v>76</v>
      </c>
      <c r="F66" s="18" t="s">
        <v>5857</v>
      </c>
      <c r="G66" s="14" t="s">
        <v>20</v>
      </c>
      <c r="H66" s="15">
        <v>366170</v>
      </c>
      <c r="I66" s="15">
        <v>6754250</v>
      </c>
      <c r="J66" s="15"/>
      <c r="K66" s="15">
        <v>21302062</v>
      </c>
      <c r="L66" s="15">
        <v>22550223</v>
      </c>
      <c r="M66" s="15">
        <f t="shared" ref="M66:M129" si="1">H66+I66+J66+K66+L66</f>
        <v>50972705</v>
      </c>
      <c r="N66" s="15">
        <v>22550223</v>
      </c>
    </row>
    <row r="67" spans="1:14" ht="14.4">
      <c r="A67" s="14">
        <v>2021</v>
      </c>
      <c r="B67" s="14" t="s">
        <v>2023</v>
      </c>
      <c r="C67" s="14" t="s">
        <v>53</v>
      </c>
      <c r="D67" s="14" t="s">
        <v>21</v>
      </c>
      <c r="E67" s="16" t="s">
        <v>34</v>
      </c>
      <c r="F67" s="16" t="s">
        <v>2022</v>
      </c>
      <c r="G67" s="14" t="s">
        <v>20</v>
      </c>
      <c r="H67" s="15">
        <v>14050536</v>
      </c>
      <c r="I67" s="15">
        <v>2196980</v>
      </c>
      <c r="J67" s="15"/>
      <c r="K67" s="15">
        <v>10457084</v>
      </c>
      <c r="L67" s="15">
        <v>11368370</v>
      </c>
      <c r="M67" s="15">
        <f t="shared" si="1"/>
        <v>38072970</v>
      </c>
      <c r="N67" s="15">
        <v>11368370</v>
      </c>
    </row>
    <row r="68" spans="1:14" ht="14.4">
      <c r="A68" s="14">
        <v>2021</v>
      </c>
      <c r="B68" s="14" t="s">
        <v>2021</v>
      </c>
      <c r="C68" s="14" t="s">
        <v>53</v>
      </c>
      <c r="D68" s="14" t="s">
        <v>21</v>
      </c>
      <c r="E68" s="16" t="s">
        <v>34</v>
      </c>
      <c r="F68" s="16" t="s">
        <v>2020</v>
      </c>
      <c r="G68" s="14" t="s">
        <v>20</v>
      </c>
      <c r="H68" s="15">
        <v>86959022</v>
      </c>
      <c r="I68" s="15">
        <v>9657649</v>
      </c>
      <c r="J68" s="15">
        <v>2013344</v>
      </c>
      <c r="K68" s="15">
        <v>42709503</v>
      </c>
      <c r="L68" s="15">
        <v>52356060</v>
      </c>
      <c r="M68" s="15">
        <f t="shared" si="1"/>
        <v>193695578</v>
      </c>
      <c r="N68" s="15">
        <v>52356060</v>
      </c>
    </row>
    <row r="69" spans="1:14" ht="14.4">
      <c r="A69" s="14">
        <v>2021</v>
      </c>
      <c r="B69" s="17" t="s">
        <v>1571</v>
      </c>
      <c r="C69" s="14" t="s">
        <v>190</v>
      </c>
      <c r="D69" s="14" t="s">
        <v>21</v>
      </c>
      <c r="E69" s="16" t="s">
        <v>34</v>
      </c>
      <c r="F69" s="16" t="s">
        <v>1570</v>
      </c>
      <c r="G69" s="14" t="s">
        <v>20</v>
      </c>
      <c r="H69" s="15">
        <v>924670</v>
      </c>
      <c r="I69" s="15">
        <v>49482495</v>
      </c>
      <c r="J69" s="15"/>
      <c r="K69" s="15">
        <v>109891417</v>
      </c>
      <c r="L69" s="15">
        <v>121622266</v>
      </c>
      <c r="M69" s="15">
        <f t="shared" si="1"/>
        <v>281920848</v>
      </c>
      <c r="N69" s="15">
        <v>121622266</v>
      </c>
    </row>
    <row r="70" spans="1:14" ht="14.4">
      <c r="A70" s="14">
        <v>2021</v>
      </c>
      <c r="B70" s="17" t="s">
        <v>5201</v>
      </c>
      <c r="C70" s="17" t="s">
        <v>190</v>
      </c>
      <c r="D70" s="14" t="s">
        <v>21</v>
      </c>
      <c r="E70" s="16" t="s">
        <v>118</v>
      </c>
      <c r="F70" s="16" t="s">
        <v>5835</v>
      </c>
      <c r="G70" s="14" t="s">
        <v>20</v>
      </c>
      <c r="H70" s="15">
        <v>84</v>
      </c>
      <c r="I70" s="15">
        <v>976967</v>
      </c>
      <c r="J70" s="15">
        <v>1430</v>
      </c>
      <c r="K70" s="15">
        <v>2381390</v>
      </c>
      <c r="L70" s="15">
        <v>3070732</v>
      </c>
      <c r="M70" s="15">
        <f t="shared" si="1"/>
        <v>6430603</v>
      </c>
      <c r="N70" s="15">
        <v>3070732</v>
      </c>
    </row>
    <row r="71" spans="1:14" ht="14.4">
      <c r="A71" s="14">
        <v>2021</v>
      </c>
      <c r="B71" s="17" t="s">
        <v>2080</v>
      </c>
      <c r="C71" s="14" t="s">
        <v>53</v>
      </c>
      <c r="D71" s="14" t="s">
        <v>21</v>
      </c>
      <c r="E71" s="16" t="s">
        <v>151</v>
      </c>
      <c r="F71" s="16" t="s">
        <v>5420</v>
      </c>
      <c r="G71" s="14" t="s">
        <v>20</v>
      </c>
      <c r="H71" s="15">
        <v>200365419</v>
      </c>
      <c r="I71" s="15">
        <v>116839591</v>
      </c>
      <c r="J71" s="15">
        <v>105867374</v>
      </c>
      <c r="K71" s="15">
        <v>289114373</v>
      </c>
      <c r="L71" s="15">
        <v>335276725</v>
      </c>
      <c r="M71" s="15">
        <f t="shared" si="1"/>
        <v>1047463482</v>
      </c>
      <c r="N71" s="15">
        <v>335276725</v>
      </c>
    </row>
    <row r="72" spans="1:14" ht="14.4">
      <c r="A72" s="14">
        <v>2021</v>
      </c>
      <c r="B72" s="17" t="s">
        <v>1569</v>
      </c>
      <c r="C72" s="14" t="s">
        <v>190</v>
      </c>
      <c r="D72" s="14" t="s">
        <v>21</v>
      </c>
      <c r="E72" s="16" t="s">
        <v>151</v>
      </c>
      <c r="F72" s="16" t="s">
        <v>1568</v>
      </c>
      <c r="G72" s="14" t="s">
        <v>20</v>
      </c>
      <c r="H72" s="15">
        <v>1601268</v>
      </c>
      <c r="I72" s="15">
        <v>158235672</v>
      </c>
      <c r="J72" s="15">
        <v>13700707</v>
      </c>
      <c r="K72" s="15">
        <v>363417918</v>
      </c>
      <c r="L72" s="15">
        <v>486804077</v>
      </c>
      <c r="M72" s="15">
        <f t="shared" si="1"/>
        <v>1023759642</v>
      </c>
      <c r="N72" s="15">
        <v>486804077</v>
      </c>
    </row>
    <row r="73" spans="1:14" ht="14.4">
      <c r="A73" s="14">
        <v>2021</v>
      </c>
      <c r="B73" s="14" t="s">
        <v>2019</v>
      </c>
      <c r="C73" s="14" t="s">
        <v>53</v>
      </c>
      <c r="D73" s="14" t="s">
        <v>21</v>
      </c>
      <c r="E73" s="16" t="s">
        <v>34</v>
      </c>
      <c r="F73" s="16" t="s">
        <v>2018</v>
      </c>
      <c r="G73" s="14" t="s">
        <v>20</v>
      </c>
      <c r="H73" s="15">
        <v>9012035</v>
      </c>
      <c r="I73" s="15">
        <v>18057588</v>
      </c>
      <c r="J73" s="15">
        <v>2018443</v>
      </c>
      <c r="K73" s="15">
        <v>34246940</v>
      </c>
      <c r="L73" s="15">
        <v>33078369</v>
      </c>
      <c r="M73" s="15">
        <f t="shared" si="1"/>
        <v>96413375</v>
      </c>
      <c r="N73" s="15">
        <v>33078369</v>
      </c>
    </row>
    <row r="74" spans="1:14" ht="14.4">
      <c r="A74" s="14">
        <v>2021</v>
      </c>
      <c r="B74" s="17" t="s">
        <v>1567</v>
      </c>
      <c r="C74" s="14" t="s">
        <v>190</v>
      </c>
      <c r="D74" s="14" t="s">
        <v>21</v>
      </c>
      <c r="E74" s="16" t="s">
        <v>34</v>
      </c>
      <c r="F74" s="16" t="s">
        <v>1566</v>
      </c>
      <c r="G74" s="14" t="s">
        <v>20</v>
      </c>
      <c r="H74" s="15">
        <v>627477</v>
      </c>
      <c r="I74" s="15">
        <v>92360763</v>
      </c>
      <c r="J74" s="15">
        <v>-216545</v>
      </c>
      <c r="K74" s="15">
        <v>162214944</v>
      </c>
      <c r="L74" s="15">
        <v>196377316</v>
      </c>
      <c r="M74" s="15">
        <f t="shared" si="1"/>
        <v>451363955</v>
      </c>
      <c r="N74" s="15">
        <v>196377316</v>
      </c>
    </row>
    <row r="75" spans="1:14" ht="14.4">
      <c r="A75" s="14">
        <v>2021</v>
      </c>
      <c r="B75" s="17" t="s">
        <v>5830</v>
      </c>
      <c r="C75" s="17" t="s">
        <v>190</v>
      </c>
      <c r="D75" s="14" t="s">
        <v>21</v>
      </c>
      <c r="E75" s="18" t="s">
        <v>100</v>
      </c>
      <c r="F75" s="18" t="s">
        <v>5829</v>
      </c>
      <c r="G75" s="14" t="s">
        <v>20</v>
      </c>
      <c r="H75" s="15"/>
      <c r="I75" s="15">
        <v>182766</v>
      </c>
      <c r="J75" s="15"/>
      <c r="K75" s="15">
        <v>2280223</v>
      </c>
      <c r="L75" s="15">
        <v>2521671</v>
      </c>
      <c r="M75" s="15">
        <f t="shared" si="1"/>
        <v>4984660</v>
      </c>
      <c r="N75" s="15">
        <v>2521671</v>
      </c>
    </row>
    <row r="76" spans="1:14" ht="14.4">
      <c r="A76" s="14">
        <v>2021</v>
      </c>
      <c r="B76" s="17" t="s">
        <v>1564</v>
      </c>
      <c r="C76" s="14" t="s">
        <v>190</v>
      </c>
      <c r="D76" s="14" t="s">
        <v>21</v>
      </c>
      <c r="E76" s="16" t="s">
        <v>32</v>
      </c>
      <c r="F76" s="16" t="s">
        <v>1563</v>
      </c>
      <c r="G76" s="14" t="s">
        <v>20</v>
      </c>
      <c r="H76" s="15">
        <v>18781</v>
      </c>
      <c r="I76" s="15">
        <v>1485184</v>
      </c>
      <c r="J76" s="15"/>
      <c r="K76" s="15">
        <v>4027025</v>
      </c>
      <c r="L76" s="15">
        <v>2193153</v>
      </c>
      <c r="M76" s="15">
        <f t="shared" si="1"/>
        <v>7724143</v>
      </c>
      <c r="N76" s="15">
        <v>2193153</v>
      </c>
    </row>
    <row r="77" spans="1:14" ht="14.4">
      <c r="A77" s="14">
        <v>2021</v>
      </c>
      <c r="B77" s="17" t="s">
        <v>4970</v>
      </c>
      <c r="C77" s="17" t="s">
        <v>190</v>
      </c>
      <c r="D77" s="14" t="s">
        <v>21</v>
      </c>
      <c r="E77" s="16" t="s">
        <v>178</v>
      </c>
      <c r="F77" s="16" t="s">
        <v>5818</v>
      </c>
      <c r="G77" s="14" t="s">
        <v>20</v>
      </c>
      <c r="H77" s="15"/>
      <c r="I77" s="15">
        <v>530601</v>
      </c>
      <c r="J77" s="15"/>
      <c r="K77" s="15">
        <v>1067346</v>
      </c>
      <c r="L77" s="15">
        <v>1581120</v>
      </c>
      <c r="M77" s="15">
        <f t="shared" si="1"/>
        <v>3179067</v>
      </c>
      <c r="N77" s="15">
        <v>1581120</v>
      </c>
    </row>
    <row r="78" spans="1:14" ht="14.4">
      <c r="A78" s="14">
        <v>2021</v>
      </c>
      <c r="B78" s="14" t="s">
        <v>2017</v>
      </c>
      <c r="C78" s="14" t="s">
        <v>53</v>
      </c>
      <c r="D78" s="14" t="s">
        <v>21</v>
      </c>
      <c r="E78" s="16" t="s">
        <v>63</v>
      </c>
      <c r="F78" s="16" t="s">
        <v>2016</v>
      </c>
      <c r="G78" s="14" t="s">
        <v>20</v>
      </c>
      <c r="H78" s="15">
        <v>58303597</v>
      </c>
      <c r="I78" s="15">
        <v>7294385</v>
      </c>
      <c r="J78" s="15">
        <v>9355397</v>
      </c>
      <c r="K78" s="15">
        <v>16911850</v>
      </c>
      <c r="L78" s="15">
        <v>22109532</v>
      </c>
      <c r="M78" s="15">
        <f t="shared" si="1"/>
        <v>113974761</v>
      </c>
      <c r="N78" s="15">
        <v>22109532</v>
      </c>
    </row>
    <row r="79" spans="1:14" ht="14.4">
      <c r="A79" s="14">
        <v>2021</v>
      </c>
      <c r="B79" s="17" t="s">
        <v>1562</v>
      </c>
      <c r="C79" s="14" t="s">
        <v>190</v>
      </c>
      <c r="D79" s="14" t="s">
        <v>21</v>
      </c>
      <c r="E79" s="16" t="s">
        <v>63</v>
      </c>
      <c r="F79" s="16" t="s">
        <v>1561</v>
      </c>
      <c r="G79" s="14" t="s">
        <v>20</v>
      </c>
      <c r="H79" s="15">
        <v>131992</v>
      </c>
      <c r="I79" s="15">
        <v>27132207</v>
      </c>
      <c r="J79" s="15">
        <v>3003044</v>
      </c>
      <c r="K79" s="15">
        <v>59261204</v>
      </c>
      <c r="L79" s="15">
        <v>74683685</v>
      </c>
      <c r="M79" s="15">
        <f t="shared" si="1"/>
        <v>164212132</v>
      </c>
      <c r="N79" s="15">
        <v>74683685</v>
      </c>
    </row>
    <row r="80" spans="1:14" ht="14.4">
      <c r="A80" s="14">
        <v>2021</v>
      </c>
      <c r="B80" s="17" t="s">
        <v>1559</v>
      </c>
      <c r="C80" s="14" t="s">
        <v>190</v>
      </c>
      <c r="D80" s="14" t="s">
        <v>21</v>
      </c>
      <c r="E80" s="16" t="s">
        <v>109</v>
      </c>
      <c r="F80" s="16" t="s">
        <v>1558</v>
      </c>
      <c r="G80" s="14" t="s">
        <v>20</v>
      </c>
      <c r="H80" s="15">
        <v>732546</v>
      </c>
      <c r="I80" s="15">
        <v>2598185</v>
      </c>
      <c r="J80" s="15"/>
      <c r="K80" s="15">
        <v>5378748</v>
      </c>
      <c r="L80" s="15">
        <v>5981152</v>
      </c>
      <c r="M80" s="15">
        <f t="shared" si="1"/>
        <v>14690631</v>
      </c>
      <c r="N80" s="15">
        <v>5981152</v>
      </c>
    </row>
    <row r="81" spans="1:14" ht="14.4">
      <c r="A81" s="14">
        <v>2021</v>
      </c>
      <c r="B81" s="14" t="s">
        <v>2015</v>
      </c>
      <c r="C81" s="14" t="s">
        <v>53</v>
      </c>
      <c r="D81" s="14" t="s">
        <v>21</v>
      </c>
      <c r="E81" s="16" t="s">
        <v>118</v>
      </c>
      <c r="F81" s="16" t="s">
        <v>2014</v>
      </c>
      <c r="G81" s="14" t="s">
        <v>20</v>
      </c>
      <c r="H81" s="15">
        <v>11008684</v>
      </c>
      <c r="I81" s="15">
        <v>757387</v>
      </c>
      <c r="J81" s="15">
        <v>4994774</v>
      </c>
      <c r="K81" s="15">
        <v>32843586</v>
      </c>
      <c r="L81" s="15">
        <v>28694413</v>
      </c>
      <c r="M81" s="15">
        <f t="shared" si="1"/>
        <v>78298844</v>
      </c>
      <c r="N81" s="15">
        <v>28694413</v>
      </c>
    </row>
    <row r="82" spans="1:14" ht="14.4">
      <c r="A82" s="14">
        <v>2021</v>
      </c>
      <c r="B82" s="17" t="s">
        <v>1557</v>
      </c>
      <c r="C82" s="14" t="s">
        <v>190</v>
      </c>
      <c r="D82" s="14" t="s">
        <v>21</v>
      </c>
      <c r="E82" s="16" t="s">
        <v>118</v>
      </c>
      <c r="F82" s="16" t="s">
        <v>1556</v>
      </c>
      <c r="G82" s="14" t="s">
        <v>20</v>
      </c>
      <c r="H82" s="15">
        <v>230041</v>
      </c>
      <c r="I82" s="15">
        <v>25449142</v>
      </c>
      <c r="J82" s="15"/>
      <c r="K82" s="15">
        <v>72109872</v>
      </c>
      <c r="L82" s="15">
        <v>95107229</v>
      </c>
      <c r="M82" s="15">
        <f t="shared" si="1"/>
        <v>192896284</v>
      </c>
      <c r="N82" s="15">
        <v>95107229</v>
      </c>
    </row>
    <row r="83" spans="1:14" ht="14.4">
      <c r="A83" s="14">
        <v>2021</v>
      </c>
      <c r="B83" s="17" t="s">
        <v>1555</v>
      </c>
      <c r="C83" s="14" t="s">
        <v>190</v>
      </c>
      <c r="D83" s="14" t="s">
        <v>21</v>
      </c>
      <c r="E83" s="16" t="s">
        <v>142</v>
      </c>
      <c r="F83" s="16" t="s">
        <v>1554</v>
      </c>
      <c r="G83" s="14" t="s">
        <v>20</v>
      </c>
      <c r="H83" s="15">
        <v>3583</v>
      </c>
      <c r="I83" s="15">
        <v>3300680</v>
      </c>
      <c r="J83" s="15"/>
      <c r="K83" s="15">
        <v>9413125</v>
      </c>
      <c r="L83" s="15">
        <v>11618360</v>
      </c>
      <c r="M83" s="15">
        <f t="shared" si="1"/>
        <v>24335748</v>
      </c>
      <c r="N83" s="15">
        <v>11618360</v>
      </c>
    </row>
    <row r="84" spans="1:14" ht="14.4">
      <c r="A84" s="14">
        <v>2021</v>
      </c>
      <c r="B84" s="17" t="s">
        <v>1553</v>
      </c>
      <c r="C84" s="14" t="s">
        <v>190</v>
      </c>
      <c r="D84" s="14" t="s">
        <v>21</v>
      </c>
      <c r="E84" s="16" t="s">
        <v>34</v>
      </c>
      <c r="F84" s="16" t="s">
        <v>1552</v>
      </c>
      <c r="G84" s="14" t="s">
        <v>20</v>
      </c>
      <c r="H84" s="15">
        <v>539390</v>
      </c>
      <c r="I84" s="15">
        <v>27240327</v>
      </c>
      <c r="J84" s="15"/>
      <c r="K84" s="15">
        <v>45299762</v>
      </c>
      <c r="L84" s="15">
        <v>54048777</v>
      </c>
      <c r="M84" s="15">
        <f t="shared" si="1"/>
        <v>127128256</v>
      </c>
      <c r="N84" s="15">
        <v>54048777</v>
      </c>
    </row>
    <row r="85" spans="1:14" ht="14.4">
      <c r="A85" s="14">
        <v>2021</v>
      </c>
      <c r="B85" s="17" t="s">
        <v>22</v>
      </c>
      <c r="C85" s="14" t="s">
        <v>54</v>
      </c>
      <c r="D85" s="14" t="s">
        <v>21</v>
      </c>
      <c r="E85" s="16" t="s">
        <v>112</v>
      </c>
      <c r="F85" s="16">
        <v>99006</v>
      </c>
      <c r="G85" s="14" t="s">
        <v>20</v>
      </c>
      <c r="H85" s="15">
        <v>59541932</v>
      </c>
      <c r="I85" s="15">
        <v>111440979</v>
      </c>
      <c r="J85" s="15"/>
      <c r="K85" s="15">
        <v>40845090</v>
      </c>
      <c r="L85" s="15">
        <v>112805434</v>
      </c>
      <c r="M85" s="15">
        <f t="shared" si="1"/>
        <v>324633435</v>
      </c>
      <c r="N85" s="15">
        <v>112805434</v>
      </c>
    </row>
    <row r="86" spans="1:14" ht="14.4">
      <c r="A86" s="14">
        <v>2021</v>
      </c>
      <c r="B86" s="17" t="s">
        <v>5234</v>
      </c>
      <c r="C86" s="14" t="s">
        <v>190</v>
      </c>
      <c r="D86" s="14" t="s">
        <v>21</v>
      </c>
      <c r="E86" s="16" t="s">
        <v>27</v>
      </c>
      <c r="F86" s="16" t="s">
        <v>5487</v>
      </c>
      <c r="G86" s="14" t="s">
        <v>20</v>
      </c>
      <c r="H86" s="15">
        <v>159000</v>
      </c>
      <c r="I86" s="15">
        <v>1517000</v>
      </c>
      <c r="J86" s="15"/>
      <c r="K86" s="15">
        <v>5248000</v>
      </c>
      <c r="L86" s="15">
        <v>5914161</v>
      </c>
      <c r="M86" s="15">
        <f t="shared" si="1"/>
        <v>12838161</v>
      </c>
      <c r="N86" s="15">
        <v>5914161</v>
      </c>
    </row>
    <row r="87" spans="1:14" ht="14.4">
      <c r="A87" s="14">
        <v>2021</v>
      </c>
      <c r="B87" s="17" t="s">
        <v>5617</v>
      </c>
      <c r="C87" s="14" t="s">
        <v>54</v>
      </c>
      <c r="D87" s="14" t="s">
        <v>21</v>
      </c>
      <c r="E87" s="16" t="s">
        <v>34</v>
      </c>
      <c r="F87" s="16">
        <v>99007</v>
      </c>
      <c r="G87" s="14" t="s">
        <v>20</v>
      </c>
      <c r="H87" s="15">
        <v>4895411</v>
      </c>
      <c r="I87" s="15">
        <v>669836</v>
      </c>
      <c r="J87" s="15"/>
      <c r="K87" s="15">
        <v>7030035</v>
      </c>
      <c r="L87" s="15">
        <v>12431075</v>
      </c>
      <c r="M87" s="15">
        <f t="shared" si="1"/>
        <v>25026357</v>
      </c>
      <c r="N87" s="15">
        <v>12431075</v>
      </c>
    </row>
    <row r="88" spans="1:14" ht="14.4">
      <c r="A88" s="14">
        <v>2021</v>
      </c>
      <c r="B88" s="17" t="s">
        <v>1551</v>
      </c>
      <c r="C88" s="14" t="s">
        <v>190</v>
      </c>
      <c r="D88" s="14" t="s">
        <v>21</v>
      </c>
      <c r="E88" s="16" t="s">
        <v>118</v>
      </c>
      <c r="F88" s="16" t="s">
        <v>1550</v>
      </c>
      <c r="G88" s="14" t="s">
        <v>20</v>
      </c>
      <c r="H88" s="15">
        <v>216351</v>
      </c>
      <c r="I88" s="15">
        <v>8029400</v>
      </c>
      <c r="J88" s="15"/>
      <c r="K88" s="15">
        <v>29574511</v>
      </c>
      <c r="L88" s="15">
        <v>33258965</v>
      </c>
      <c r="M88" s="15">
        <f t="shared" si="1"/>
        <v>71079227</v>
      </c>
      <c r="N88" s="15">
        <v>33258965</v>
      </c>
    </row>
    <row r="89" spans="1:14" ht="14.4">
      <c r="A89" s="14">
        <v>2021</v>
      </c>
      <c r="B89" s="17" t="s">
        <v>1549</v>
      </c>
      <c r="C89" s="14" t="s">
        <v>190</v>
      </c>
      <c r="D89" s="14" t="s">
        <v>21</v>
      </c>
      <c r="E89" s="16" t="s">
        <v>151</v>
      </c>
      <c r="F89" s="16" t="s">
        <v>1548</v>
      </c>
      <c r="G89" s="14" t="s">
        <v>20</v>
      </c>
      <c r="H89" s="15">
        <v>12</v>
      </c>
      <c r="I89" s="15">
        <v>12148856</v>
      </c>
      <c r="J89" s="15"/>
      <c r="K89" s="15">
        <v>24934426</v>
      </c>
      <c r="L89" s="15">
        <v>32934797</v>
      </c>
      <c r="M89" s="15">
        <f t="shared" si="1"/>
        <v>70018091</v>
      </c>
      <c r="N89" s="15">
        <v>32934797</v>
      </c>
    </row>
    <row r="90" spans="1:14" ht="14.4">
      <c r="A90" s="14">
        <v>2021</v>
      </c>
      <c r="B90" s="17" t="s">
        <v>2081</v>
      </c>
      <c r="C90" s="14" t="s">
        <v>53</v>
      </c>
      <c r="D90" s="14" t="s">
        <v>21</v>
      </c>
      <c r="E90" s="16" t="s">
        <v>63</v>
      </c>
      <c r="F90" s="16" t="s">
        <v>5424</v>
      </c>
      <c r="G90" s="14" t="s">
        <v>20</v>
      </c>
      <c r="H90" s="15">
        <v>17178786</v>
      </c>
      <c r="I90" s="15">
        <v>6367909</v>
      </c>
      <c r="J90" s="15">
        <v>18434678</v>
      </c>
      <c r="K90" s="15">
        <v>37993981</v>
      </c>
      <c r="L90" s="15">
        <v>31642365</v>
      </c>
      <c r="M90" s="15">
        <f t="shared" si="1"/>
        <v>111617719</v>
      </c>
      <c r="N90" s="15">
        <v>31642365</v>
      </c>
    </row>
    <row r="91" spans="1:14" ht="14.4">
      <c r="A91" s="14">
        <v>2021</v>
      </c>
      <c r="B91" s="17" t="s">
        <v>1547</v>
      </c>
      <c r="C91" s="14" t="s">
        <v>190</v>
      </c>
      <c r="D91" s="14" t="s">
        <v>21</v>
      </c>
      <c r="E91" s="16" t="s">
        <v>63</v>
      </c>
      <c r="F91" s="16" t="s">
        <v>1546</v>
      </c>
      <c r="G91" s="14" t="s">
        <v>20</v>
      </c>
      <c r="H91" s="15">
        <v>1064034</v>
      </c>
      <c r="I91" s="15">
        <v>42831635</v>
      </c>
      <c r="J91" s="15"/>
      <c r="K91" s="15">
        <v>125033776</v>
      </c>
      <c r="L91" s="15">
        <v>141257993</v>
      </c>
      <c r="M91" s="15">
        <f t="shared" si="1"/>
        <v>310187438</v>
      </c>
      <c r="N91" s="15">
        <v>141257993</v>
      </c>
    </row>
    <row r="92" spans="1:14" ht="14.4">
      <c r="A92" s="14">
        <v>2021</v>
      </c>
      <c r="B92" s="14" t="s">
        <v>40</v>
      </c>
      <c r="C92" s="14" t="s">
        <v>53</v>
      </c>
      <c r="D92" s="14" t="s">
        <v>21</v>
      </c>
      <c r="E92" s="16" t="s">
        <v>34</v>
      </c>
      <c r="F92" s="16" t="s">
        <v>35</v>
      </c>
      <c r="G92" s="14" t="s">
        <v>20</v>
      </c>
      <c r="H92" s="15">
        <v>5511588</v>
      </c>
      <c r="I92" s="15">
        <v>8443571</v>
      </c>
      <c r="J92" s="15">
        <v>5209406</v>
      </c>
      <c r="K92" s="15">
        <v>15091768</v>
      </c>
      <c r="L92" s="15">
        <v>15906977</v>
      </c>
      <c r="M92" s="15">
        <f t="shared" si="1"/>
        <v>50163310</v>
      </c>
      <c r="N92" s="15">
        <v>15906977</v>
      </c>
    </row>
    <row r="93" spans="1:14" ht="14.4">
      <c r="A93" s="14">
        <v>2021</v>
      </c>
      <c r="B93" s="14" t="s">
        <v>2013</v>
      </c>
      <c r="C93" s="14" t="s">
        <v>53</v>
      </c>
      <c r="D93" s="14" t="s">
        <v>21</v>
      </c>
      <c r="E93" s="16" t="s">
        <v>34</v>
      </c>
      <c r="F93" s="16" t="s">
        <v>2012</v>
      </c>
      <c r="G93" s="14" t="s">
        <v>20</v>
      </c>
      <c r="H93" s="15">
        <v>2822269</v>
      </c>
      <c r="I93" s="15">
        <v>13102459</v>
      </c>
      <c r="J93" s="15">
        <v>3857745</v>
      </c>
      <c r="K93" s="15">
        <v>26575324</v>
      </c>
      <c r="L93" s="15">
        <v>33084165</v>
      </c>
      <c r="M93" s="15">
        <f t="shared" si="1"/>
        <v>79441962</v>
      </c>
      <c r="N93" s="15">
        <v>33084165</v>
      </c>
    </row>
    <row r="94" spans="1:14" ht="14.4">
      <c r="A94" s="14">
        <v>2021</v>
      </c>
      <c r="B94" s="17" t="s">
        <v>1545</v>
      </c>
      <c r="C94" s="14" t="s">
        <v>190</v>
      </c>
      <c r="D94" s="14" t="s">
        <v>21</v>
      </c>
      <c r="E94" s="16" t="s">
        <v>96</v>
      </c>
      <c r="F94" s="16" t="s">
        <v>1544</v>
      </c>
      <c r="G94" s="14" t="s">
        <v>20</v>
      </c>
      <c r="H94" s="15">
        <v>55795</v>
      </c>
      <c r="I94" s="15">
        <v>1219783</v>
      </c>
      <c r="J94" s="15"/>
      <c r="K94" s="15">
        <v>3559875</v>
      </c>
      <c r="L94" s="15">
        <v>4462239</v>
      </c>
      <c r="M94" s="15">
        <f t="shared" si="1"/>
        <v>9297692</v>
      </c>
      <c r="N94" s="15">
        <v>4462239</v>
      </c>
    </row>
    <row r="95" spans="1:14" ht="14.4">
      <c r="A95" s="14">
        <v>2021</v>
      </c>
      <c r="B95" s="17" t="s">
        <v>5405</v>
      </c>
      <c r="C95" s="17" t="s">
        <v>190</v>
      </c>
      <c r="D95" s="14" t="s">
        <v>21</v>
      </c>
      <c r="E95" s="16" t="s">
        <v>317</v>
      </c>
      <c r="F95" s="16" t="s">
        <v>5827</v>
      </c>
      <c r="G95" s="14" t="s">
        <v>20</v>
      </c>
      <c r="H95" s="15">
        <v>104479</v>
      </c>
      <c r="I95" s="15">
        <v>517797</v>
      </c>
      <c r="J95" s="15"/>
      <c r="K95" s="15">
        <v>2045765</v>
      </c>
      <c r="L95" s="15">
        <v>2473445</v>
      </c>
      <c r="M95" s="15">
        <f t="shared" si="1"/>
        <v>5141486</v>
      </c>
      <c r="N95" s="15">
        <v>2473445</v>
      </c>
    </row>
    <row r="96" spans="1:14" ht="14.4">
      <c r="A96" s="14">
        <v>2021</v>
      </c>
      <c r="B96" s="17" t="s">
        <v>1543</v>
      </c>
      <c r="C96" s="14" t="s">
        <v>190</v>
      </c>
      <c r="D96" s="14" t="s">
        <v>21</v>
      </c>
      <c r="E96" s="16" t="s">
        <v>84</v>
      </c>
      <c r="F96" s="16" t="s">
        <v>1542</v>
      </c>
      <c r="G96" s="14" t="s">
        <v>20</v>
      </c>
      <c r="H96" s="15">
        <v>7011251</v>
      </c>
      <c r="I96" s="15"/>
      <c r="J96" s="15"/>
      <c r="K96" s="15">
        <v>24758728</v>
      </c>
      <c r="L96" s="15">
        <v>25000615</v>
      </c>
      <c r="M96" s="15">
        <f t="shared" si="1"/>
        <v>56770594</v>
      </c>
      <c r="N96" s="15">
        <v>25000615</v>
      </c>
    </row>
    <row r="97" spans="1:14" ht="14.4">
      <c r="A97" s="14">
        <v>2021</v>
      </c>
      <c r="B97" s="14" t="s">
        <v>2011</v>
      </c>
      <c r="C97" s="14" t="s">
        <v>53</v>
      </c>
      <c r="D97" s="14" t="s">
        <v>21</v>
      </c>
      <c r="E97" s="16" t="s">
        <v>34</v>
      </c>
      <c r="F97" s="16" t="s">
        <v>2010</v>
      </c>
      <c r="G97" s="14" t="s">
        <v>20</v>
      </c>
      <c r="H97" s="15">
        <v>6716518</v>
      </c>
      <c r="I97" s="15">
        <v>14022855</v>
      </c>
      <c r="J97" s="15">
        <v>4231413</v>
      </c>
      <c r="K97" s="15">
        <v>33651894</v>
      </c>
      <c r="L97" s="15">
        <v>37051974</v>
      </c>
      <c r="M97" s="15">
        <f t="shared" si="1"/>
        <v>95674654</v>
      </c>
      <c r="N97" s="15">
        <v>37051974</v>
      </c>
    </row>
    <row r="98" spans="1:14" ht="14.4">
      <c r="A98" s="14">
        <v>2021</v>
      </c>
      <c r="B98" s="17" t="s">
        <v>1541</v>
      </c>
      <c r="C98" s="14" t="s">
        <v>190</v>
      </c>
      <c r="D98" s="14" t="s">
        <v>21</v>
      </c>
      <c r="E98" s="16" t="s">
        <v>34</v>
      </c>
      <c r="F98" s="16" t="s">
        <v>1540</v>
      </c>
      <c r="G98" s="14" t="s">
        <v>20</v>
      </c>
      <c r="H98" s="15">
        <v>247420</v>
      </c>
      <c r="I98" s="15">
        <v>71077748</v>
      </c>
      <c r="J98" s="15">
        <v>61</v>
      </c>
      <c r="K98" s="15">
        <v>126502454</v>
      </c>
      <c r="L98" s="15">
        <v>165928590</v>
      </c>
      <c r="M98" s="15">
        <f t="shared" si="1"/>
        <v>363756273</v>
      </c>
      <c r="N98" s="15">
        <v>165928590</v>
      </c>
    </row>
    <row r="99" spans="1:14" ht="14.4">
      <c r="A99" s="14">
        <v>2021</v>
      </c>
      <c r="B99" s="14" t="s">
        <v>2009</v>
      </c>
      <c r="C99" s="14" t="s">
        <v>53</v>
      </c>
      <c r="D99" s="14" t="s">
        <v>21</v>
      </c>
      <c r="E99" s="16" t="s">
        <v>27</v>
      </c>
      <c r="F99" s="16" t="s">
        <v>2008</v>
      </c>
      <c r="G99" s="14" t="s">
        <v>20</v>
      </c>
      <c r="H99" s="15">
        <v>38622846</v>
      </c>
      <c r="I99" s="15">
        <v>3456820</v>
      </c>
      <c r="J99" s="15">
        <v>1227833</v>
      </c>
      <c r="K99" s="15">
        <v>31630503</v>
      </c>
      <c r="L99" s="15">
        <v>27690525</v>
      </c>
      <c r="M99" s="15">
        <f t="shared" si="1"/>
        <v>102628527</v>
      </c>
      <c r="N99" s="15">
        <v>27690525</v>
      </c>
    </row>
    <row r="100" spans="1:14" ht="14.4">
      <c r="A100" s="14">
        <v>2021</v>
      </c>
      <c r="B100" s="17" t="s">
        <v>1539</v>
      </c>
      <c r="C100" s="14" t="s">
        <v>190</v>
      </c>
      <c r="D100" s="14" t="s">
        <v>21</v>
      </c>
      <c r="E100" s="16" t="s">
        <v>27</v>
      </c>
      <c r="F100" s="16" t="s">
        <v>1538</v>
      </c>
      <c r="G100" s="14" t="s">
        <v>20</v>
      </c>
      <c r="H100" s="15">
        <v>465425</v>
      </c>
      <c r="I100" s="15">
        <v>9599752</v>
      </c>
      <c r="J100" s="15"/>
      <c r="K100" s="15">
        <v>57563912</v>
      </c>
      <c r="L100" s="15">
        <v>59551586</v>
      </c>
      <c r="M100" s="15">
        <f t="shared" si="1"/>
        <v>127180675</v>
      </c>
      <c r="N100" s="15">
        <v>59551586</v>
      </c>
    </row>
    <row r="101" spans="1:14" ht="14.4">
      <c r="A101" s="14">
        <v>2021</v>
      </c>
      <c r="B101" s="17" t="s">
        <v>5804</v>
      </c>
      <c r="C101" s="17" t="s">
        <v>190</v>
      </c>
      <c r="D101" s="14" t="s">
        <v>21</v>
      </c>
      <c r="E101" s="16" t="s">
        <v>151</v>
      </c>
      <c r="F101" s="16" t="s">
        <v>5803</v>
      </c>
      <c r="G101" s="14" t="s">
        <v>20</v>
      </c>
      <c r="H101" s="15"/>
      <c r="I101" s="15">
        <v>127759</v>
      </c>
      <c r="J101" s="15"/>
      <c r="K101" s="15">
        <v>751801</v>
      </c>
      <c r="L101" s="15">
        <v>676581</v>
      </c>
      <c r="M101" s="15">
        <f t="shared" si="1"/>
        <v>1556141</v>
      </c>
      <c r="N101" s="15">
        <v>676581</v>
      </c>
    </row>
    <row r="102" spans="1:14" ht="14.4">
      <c r="A102" s="14">
        <v>2021</v>
      </c>
      <c r="B102" s="17" t="s">
        <v>2082</v>
      </c>
      <c r="C102" s="14" t="s">
        <v>53</v>
      </c>
      <c r="D102" s="14" t="s">
        <v>21</v>
      </c>
      <c r="E102" s="16" t="s">
        <v>71</v>
      </c>
      <c r="F102" s="16" t="s">
        <v>5546</v>
      </c>
      <c r="G102" s="14" t="s">
        <v>20</v>
      </c>
      <c r="H102" s="15">
        <v>979201</v>
      </c>
      <c r="I102" s="15">
        <v>56723</v>
      </c>
      <c r="J102" s="15">
        <v>228785</v>
      </c>
      <c r="K102" s="15">
        <v>8350666</v>
      </c>
      <c r="L102" s="15">
        <v>7870689</v>
      </c>
      <c r="M102" s="15">
        <f t="shared" si="1"/>
        <v>17486064</v>
      </c>
      <c r="N102" s="15">
        <v>7870689</v>
      </c>
    </row>
    <row r="103" spans="1:14" ht="14.4">
      <c r="A103" s="14">
        <v>2021</v>
      </c>
      <c r="B103" s="14" t="s">
        <v>2007</v>
      </c>
      <c r="C103" s="14" t="s">
        <v>53</v>
      </c>
      <c r="D103" s="14" t="s">
        <v>21</v>
      </c>
      <c r="E103" s="16" t="s">
        <v>90</v>
      </c>
      <c r="F103" s="16" t="s">
        <v>2006</v>
      </c>
      <c r="G103" s="14" t="s">
        <v>20</v>
      </c>
      <c r="H103" s="15">
        <v>32285601</v>
      </c>
      <c r="I103" s="15">
        <v>3125635</v>
      </c>
      <c r="J103" s="15"/>
      <c r="K103" s="15">
        <v>42844489</v>
      </c>
      <c r="L103" s="15">
        <v>49105072</v>
      </c>
      <c r="M103" s="15">
        <f t="shared" si="1"/>
        <v>127360797</v>
      </c>
      <c r="N103" s="15">
        <v>49105072</v>
      </c>
    </row>
    <row r="104" spans="1:14" ht="14.4">
      <c r="A104" s="14">
        <v>2021</v>
      </c>
      <c r="B104" s="17" t="s">
        <v>1537</v>
      </c>
      <c r="C104" s="14" t="s">
        <v>190</v>
      </c>
      <c r="D104" s="14" t="s">
        <v>21</v>
      </c>
      <c r="E104" s="16" t="s">
        <v>90</v>
      </c>
      <c r="F104" s="16" t="s">
        <v>1536</v>
      </c>
      <c r="G104" s="14" t="s">
        <v>20</v>
      </c>
      <c r="H104" s="15">
        <v>771445</v>
      </c>
      <c r="I104" s="15">
        <v>12404118</v>
      </c>
      <c r="J104" s="15">
        <v>173291</v>
      </c>
      <c r="K104" s="15">
        <v>51238681</v>
      </c>
      <c r="L104" s="15">
        <v>52471610</v>
      </c>
      <c r="M104" s="15">
        <f t="shared" si="1"/>
        <v>117059145</v>
      </c>
      <c r="N104" s="15">
        <v>52471610</v>
      </c>
    </row>
    <row r="105" spans="1:14" ht="14.4">
      <c r="A105" s="14">
        <v>2021</v>
      </c>
      <c r="B105" s="17" t="s">
        <v>1535</v>
      </c>
      <c r="C105" s="14" t="s">
        <v>190</v>
      </c>
      <c r="D105" s="14" t="s">
        <v>21</v>
      </c>
      <c r="E105" s="16" t="s">
        <v>84</v>
      </c>
      <c r="F105" s="16" t="s">
        <v>1534</v>
      </c>
      <c r="G105" s="14" t="s">
        <v>20</v>
      </c>
      <c r="H105" s="15">
        <v>134114</v>
      </c>
      <c r="I105" s="15">
        <v>1775685</v>
      </c>
      <c r="J105" s="15"/>
      <c r="K105" s="15">
        <v>9603502</v>
      </c>
      <c r="L105" s="15">
        <v>10859885</v>
      </c>
      <c r="M105" s="15">
        <f t="shared" si="1"/>
        <v>22373186</v>
      </c>
      <c r="N105" s="15">
        <v>10859885</v>
      </c>
    </row>
    <row r="106" spans="1:14" ht="14.4">
      <c r="A106" s="14">
        <v>2021</v>
      </c>
      <c r="B106" s="14" t="s">
        <v>2005</v>
      </c>
      <c r="C106" s="14" t="s">
        <v>53</v>
      </c>
      <c r="D106" s="14" t="s">
        <v>21</v>
      </c>
      <c r="E106" s="16" t="s">
        <v>29</v>
      </c>
      <c r="F106" s="16" t="s">
        <v>2004</v>
      </c>
      <c r="G106" s="14" t="s">
        <v>20</v>
      </c>
      <c r="H106" s="15">
        <v>143142430</v>
      </c>
      <c r="I106" s="15">
        <v>37789826</v>
      </c>
      <c r="J106" s="15">
        <v>17948256</v>
      </c>
      <c r="K106" s="15">
        <v>276655167</v>
      </c>
      <c r="L106" s="15">
        <v>213739932</v>
      </c>
      <c r="M106" s="15">
        <f t="shared" si="1"/>
        <v>689275611</v>
      </c>
      <c r="N106" s="15">
        <v>213739932</v>
      </c>
    </row>
    <row r="107" spans="1:14" ht="14.4">
      <c r="A107" s="14">
        <v>2021</v>
      </c>
      <c r="B107" s="17" t="s">
        <v>1533</v>
      </c>
      <c r="C107" s="14" t="s">
        <v>190</v>
      </c>
      <c r="D107" s="14" t="s">
        <v>21</v>
      </c>
      <c r="E107" s="16" t="s">
        <v>29</v>
      </c>
      <c r="F107" s="16" t="s">
        <v>1532</v>
      </c>
      <c r="G107" s="14" t="s">
        <v>20</v>
      </c>
      <c r="H107" s="15">
        <v>2150</v>
      </c>
      <c r="I107" s="15">
        <v>48167081</v>
      </c>
      <c r="J107" s="15"/>
      <c r="K107" s="15">
        <v>172171303</v>
      </c>
      <c r="L107" s="15">
        <v>183644186</v>
      </c>
      <c r="M107" s="15">
        <f t="shared" si="1"/>
        <v>403984720</v>
      </c>
      <c r="N107" s="15">
        <v>183644186</v>
      </c>
    </row>
    <row r="108" spans="1:14" ht="14.4">
      <c r="A108" s="14">
        <v>2021</v>
      </c>
      <c r="B108" s="17" t="s">
        <v>1531</v>
      </c>
      <c r="C108" s="14" t="s">
        <v>190</v>
      </c>
      <c r="D108" s="14" t="s">
        <v>21</v>
      </c>
      <c r="E108" s="16" t="s">
        <v>98</v>
      </c>
      <c r="F108" s="16" t="s">
        <v>1530</v>
      </c>
      <c r="G108" s="14" t="s">
        <v>20</v>
      </c>
      <c r="H108" s="15">
        <v>444157</v>
      </c>
      <c r="I108" s="15">
        <v>19608957</v>
      </c>
      <c r="J108" s="15"/>
      <c r="K108" s="15">
        <v>73654737</v>
      </c>
      <c r="L108" s="15">
        <v>85549465</v>
      </c>
      <c r="M108" s="15">
        <f t="shared" si="1"/>
        <v>179257316</v>
      </c>
      <c r="N108" s="15">
        <v>85549465</v>
      </c>
    </row>
    <row r="109" spans="1:14" ht="14.4">
      <c r="A109" s="14">
        <v>2021</v>
      </c>
      <c r="B109" s="17" t="s">
        <v>2083</v>
      </c>
      <c r="C109" s="14" t="s">
        <v>53</v>
      </c>
      <c r="D109" s="14" t="s">
        <v>21</v>
      </c>
      <c r="E109" s="16" t="s">
        <v>34</v>
      </c>
      <c r="F109" s="16" t="s">
        <v>5421</v>
      </c>
      <c r="G109" s="14" t="s">
        <v>20</v>
      </c>
      <c r="H109" s="15">
        <v>146064544</v>
      </c>
      <c r="I109" s="15">
        <v>6611151</v>
      </c>
      <c r="J109" s="15">
        <v>8849152</v>
      </c>
      <c r="K109" s="15">
        <v>223044612</v>
      </c>
      <c r="L109" s="15">
        <v>247832689</v>
      </c>
      <c r="M109" s="15">
        <f t="shared" si="1"/>
        <v>632402148</v>
      </c>
      <c r="N109" s="15">
        <v>247832689</v>
      </c>
    </row>
    <row r="110" spans="1:14" ht="14.4">
      <c r="A110" s="14">
        <v>2021</v>
      </c>
      <c r="B110" s="17" t="s">
        <v>1529</v>
      </c>
      <c r="C110" s="14" t="s">
        <v>190</v>
      </c>
      <c r="D110" s="14" t="s">
        <v>21</v>
      </c>
      <c r="E110" s="16" t="s">
        <v>34</v>
      </c>
      <c r="F110" s="16" t="s">
        <v>1528</v>
      </c>
      <c r="G110" s="14" t="s">
        <v>20</v>
      </c>
      <c r="H110" s="15">
        <v>670358</v>
      </c>
      <c r="I110" s="15">
        <v>11649419</v>
      </c>
      <c r="J110" s="15"/>
      <c r="K110" s="15">
        <v>122021066</v>
      </c>
      <c r="L110" s="15">
        <v>86319088</v>
      </c>
      <c r="M110" s="15">
        <f t="shared" si="1"/>
        <v>220659931</v>
      </c>
      <c r="N110" s="15">
        <v>86319088</v>
      </c>
    </row>
    <row r="111" spans="1:14" ht="14.4">
      <c r="A111" s="14">
        <v>2021</v>
      </c>
      <c r="B111" s="14" t="s">
        <v>2003</v>
      </c>
      <c r="C111" s="14" t="s">
        <v>53</v>
      </c>
      <c r="D111" s="14" t="s">
        <v>21</v>
      </c>
      <c r="E111" s="16" t="s">
        <v>118</v>
      </c>
      <c r="F111" s="16" t="s">
        <v>2002</v>
      </c>
      <c r="G111" s="14" t="s">
        <v>20</v>
      </c>
      <c r="H111" s="15">
        <v>29968234</v>
      </c>
      <c r="I111" s="15">
        <v>1134974</v>
      </c>
      <c r="J111" s="15">
        <v>1061727</v>
      </c>
      <c r="K111" s="15">
        <v>26808796</v>
      </c>
      <c r="L111" s="15">
        <v>19965301</v>
      </c>
      <c r="M111" s="15">
        <f t="shared" si="1"/>
        <v>78939032</v>
      </c>
      <c r="N111" s="15">
        <v>19965301</v>
      </c>
    </row>
    <row r="112" spans="1:14" ht="14.4">
      <c r="A112" s="14">
        <v>2021</v>
      </c>
      <c r="B112" s="17" t="s">
        <v>4996</v>
      </c>
      <c r="C112" s="14" t="s">
        <v>190</v>
      </c>
      <c r="D112" s="14" t="s">
        <v>21</v>
      </c>
      <c r="E112" s="16" t="s">
        <v>107</v>
      </c>
      <c r="F112" s="16" t="s">
        <v>5554</v>
      </c>
      <c r="G112" s="14" t="s">
        <v>20</v>
      </c>
      <c r="H112" s="15">
        <v>55060</v>
      </c>
      <c r="I112" s="15">
        <v>185466</v>
      </c>
      <c r="J112" s="15">
        <v>188267</v>
      </c>
      <c r="K112" s="15">
        <v>1681311</v>
      </c>
      <c r="L112" s="15">
        <v>1626364</v>
      </c>
      <c r="M112" s="15">
        <f t="shared" si="1"/>
        <v>3736468</v>
      </c>
      <c r="N112" s="15">
        <v>1626364</v>
      </c>
    </row>
    <row r="113" spans="1:14" ht="14.4">
      <c r="A113" s="14">
        <v>2021</v>
      </c>
      <c r="B113" s="17" t="s">
        <v>5012</v>
      </c>
      <c r="C113" s="17" t="s">
        <v>190</v>
      </c>
      <c r="D113" s="14" t="s">
        <v>21</v>
      </c>
      <c r="E113" s="16" t="s">
        <v>127</v>
      </c>
      <c r="F113" s="16" t="s">
        <v>5802</v>
      </c>
      <c r="G113" s="14" t="s">
        <v>20</v>
      </c>
      <c r="H113" s="15">
        <v>71</v>
      </c>
      <c r="I113" s="15">
        <v>88584</v>
      </c>
      <c r="J113" s="15"/>
      <c r="K113" s="15">
        <v>855343</v>
      </c>
      <c r="L113" s="15">
        <v>538184</v>
      </c>
      <c r="M113" s="15">
        <f t="shared" si="1"/>
        <v>1482182</v>
      </c>
      <c r="N113" s="15">
        <v>538184</v>
      </c>
    </row>
    <row r="114" spans="1:14" ht="14.4">
      <c r="A114" s="14">
        <v>2021</v>
      </c>
      <c r="B114" s="17" t="s">
        <v>1527</v>
      </c>
      <c r="C114" s="14" t="s">
        <v>190</v>
      </c>
      <c r="D114" s="14" t="s">
        <v>21</v>
      </c>
      <c r="E114" s="16" t="s">
        <v>327</v>
      </c>
      <c r="F114" s="16" t="s">
        <v>1526</v>
      </c>
      <c r="G114" s="14" t="s">
        <v>20</v>
      </c>
      <c r="H114" s="15">
        <v>49052</v>
      </c>
      <c r="I114" s="15">
        <v>836103</v>
      </c>
      <c r="J114" s="15"/>
      <c r="K114" s="15">
        <v>4349698</v>
      </c>
      <c r="L114" s="15">
        <v>4501815</v>
      </c>
      <c r="M114" s="15">
        <f t="shared" si="1"/>
        <v>9736668</v>
      </c>
      <c r="N114" s="15">
        <v>4501815</v>
      </c>
    </row>
    <row r="115" spans="1:14" ht="14.4">
      <c r="A115" s="14">
        <v>2021</v>
      </c>
      <c r="B115" s="17" t="s">
        <v>5145</v>
      </c>
      <c r="C115" s="17" t="s">
        <v>190</v>
      </c>
      <c r="D115" s="14" t="s">
        <v>21</v>
      </c>
      <c r="E115" s="16" t="s">
        <v>182</v>
      </c>
      <c r="F115" s="16" t="s">
        <v>5809</v>
      </c>
      <c r="G115" s="14" t="s">
        <v>20</v>
      </c>
      <c r="H115" s="15">
        <v>1082</v>
      </c>
      <c r="I115" s="15">
        <v>111721</v>
      </c>
      <c r="J115" s="15">
        <v>580</v>
      </c>
      <c r="K115" s="15">
        <v>980278</v>
      </c>
      <c r="L115" s="15">
        <v>976799</v>
      </c>
      <c r="M115" s="15">
        <f t="shared" si="1"/>
        <v>2070460</v>
      </c>
      <c r="N115" s="15">
        <v>976799</v>
      </c>
    </row>
    <row r="116" spans="1:14" ht="14.4">
      <c r="A116" s="14">
        <v>2021</v>
      </c>
      <c r="B116" s="17" t="s">
        <v>5070</v>
      </c>
      <c r="C116" s="17" t="s">
        <v>190</v>
      </c>
      <c r="D116" s="14" t="s">
        <v>21</v>
      </c>
      <c r="E116" s="16" t="s">
        <v>368</v>
      </c>
      <c r="F116" s="16" t="s">
        <v>5826</v>
      </c>
      <c r="G116" s="14" t="s">
        <v>20</v>
      </c>
      <c r="H116" s="15">
        <v>1804</v>
      </c>
      <c r="I116" s="15">
        <v>571052</v>
      </c>
      <c r="J116" s="15"/>
      <c r="K116" s="15">
        <v>1989185</v>
      </c>
      <c r="L116" s="15">
        <v>2318203</v>
      </c>
      <c r="M116" s="15">
        <f t="shared" si="1"/>
        <v>4880244</v>
      </c>
      <c r="N116" s="15">
        <v>2318203</v>
      </c>
    </row>
    <row r="117" spans="1:14" ht="14.4">
      <c r="A117" s="14">
        <v>2021</v>
      </c>
      <c r="B117" s="17" t="s">
        <v>2084</v>
      </c>
      <c r="C117" s="14" t="s">
        <v>53</v>
      </c>
      <c r="D117" s="14" t="s">
        <v>21</v>
      </c>
      <c r="E117" s="16" t="s">
        <v>178</v>
      </c>
      <c r="F117" s="16" t="s">
        <v>5507</v>
      </c>
      <c r="G117" s="14" t="s">
        <v>20</v>
      </c>
      <c r="H117" s="15">
        <v>4139117</v>
      </c>
      <c r="I117" s="15">
        <v>815900</v>
      </c>
      <c r="J117" s="15">
        <v>9075146</v>
      </c>
      <c r="K117" s="15">
        <v>679342</v>
      </c>
      <c r="L117" s="15">
        <v>757858</v>
      </c>
      <c r="M117" s="15">
        <f t="shared" si="1"/>
        <v>15467363</v>
      </c>
      <c r="N117" s="15">
        <v>757858</v>
      </c>
    </row>
    <row r="118" spans="1:14" ht="14.4">
      <c r="A118" s="14">
        <v>2021</v>
      </c>
      <c r="B118" s="17" t="s">
        <v>1525</v>
      </c>
      <c r="C118" s="14" t="s">
        <v>190</v>
      </c>
      <c r="D118" s="14" t="s">
        <v>21</v>
      </c>
      <c r="E118" s="16" t="s">
        <v>178</v>
      </c>
      <c r="F118" s="16" t="s">
        <v>1524</v>
      </c>
      <c r="G118" s="14" t="s">
        <v>20</v>
      </c>
      <c r="H118" s="15">
        <v>285454</v>
      </c>
      <c r="I118" s="15">
        <v>1993788</v>
      </c>
      <c r="J118" s="15">
        <v>8118026</v>
      </c>
      <c r="K118" s="15">
        <v>6475914</v>
      </c>
      <c r="L118" s="15">
        <v>8366907</v>
      </c>
      <c r="M118" s="15">
        <f t="shared" si="1"/>
        <v>25240089</v>
      </c>
      <c r="N118" s="15">
        <v>8366907</v>
      </c>
    </row>
    <row r="119" spans="1:14" ht="14.4">
      <c r="A119" s="14">
        <v>2021</v>
      </c>
      <c r="B119" s="17" t="s">
        <v>2085</v>
      </c>
      <c r="C119" s="14" t="s">
        <v>53</v>
      </c>
      <c r="D119" s="14" t="s">
        <v>21</v>
      </c>
      <c r="E119" s="16" t="s">
        <v>327</v>
      </c>
      <c r="F119" s="16" t="s">
        <v>5567</v>
      </c>
      <c r="G119" s="14" t="s">
        <v>20</v>
      </c>
      <c r="H119" s="15">
        <v>3191751</v>
      </c>
      <c r="I119" s="15">
        <v>957840</v>
      </c>
      <c r="J119" s="15">
        <v>1140439</v>
      </c>
      <c r="K119" s="15">
        <v>7861866</v>
      </c>
      <c r="L119" s="15">
        <v>8455824</v>
      </c>
      <c r="M119" s="15">
        <f t="shared" si="1"/>
        <v>21607720</v>
      </c>
      <c r="N119" s="15">
        <v>8455824</v>
      </c>
    </row>
    <row r="120" spans="1:14" ht="14.4">
      <c r="A120" s="14">
        <v>2021</v>
      </c>
      <c r="B120" s="17" t="s">
        <v>1523</v>
      </c>
      <c r="C120" s="14" t="s">
        <v>190</v>
      </c>
      <c r="D120" s="14" t="s">
        <v>21</v>
      </c>
      <c r="E120" s="16" t="s">
        <v>327</v>
      </c>
      <c r="F120" s="16" t="s">
        <v>1522</v>
      </c>
      <c r="G120" s="14" t="s">
        <v>20</v>
      </c>
      <c r="H120" s="15">
        <v>56794</v>
      </c>
      <c r="I120" s="15">
        <v>6016621</v>
      </c>
      <c r="J120" s="15">
        <v>10</v>
      </c>
      <c r="K120" s="15">
        <v>26239814</v>
      </c>
      <c r="L120" s="15">
        <v>29494059</v>
      </c>
      <c r="M120" s="15">
        <f t="shared" si="1"/>
        <v>61807298</v>
      </c>
      <c r="N120" s="15">
        <v>29494059</v>
      </c>
    </row>
    <row r="121" spans="1:14" ht="14.4">
      <c r="A121" s="14">
        <v>2021</v>
      </c>
      <c r="B121" s="17" t="s">
        <v>5801</v>
      </c>
      <c r="C121" s="17" t="s">
        <v>190</v>
      </c>
      <c r="D121" s="14" t="s">
        <v>21</v>
      </c>
      <c r="E121" s="18" t="s">
        <v>49</v>
      </c>
      <c r="F121" s="18" t="s">
        <v>5800</v>
      </c>
      <c r="G121" s="14" t="s">
        <v>20</v>
      </c>
      <c r="H121" s="15"/>
      <c r="I121" s="15">
        <v>59465</v>
      </c>
      <c r="J121" s="15"/>
      <c r="K121" s="15">
        <v>406181</v>
      </c>
      <c r="L121" s="15">
        <v>444850</v>
      </c>
      <c r="M121" s="15">
        <f t="shared" si="1"/>
        <v>910496</v>
      </c>
      <c r="N121" s="15">
        <v>444850</v>
      </c>
    </row>
    <row r="122" spans="1:14" ht="14.4">
      <c r="A122" s="14">
        <v>2021</v>
      </c>
      <c r="B122" s="17" t="s">
        <v>1521</v>
      </c>
      <c r="C122" s="14" t="s">
        <v>190</v>
      </c>
      <c r="D122" s="14" t="s">
        <v>21</v>
      </c>
      <c r="E122" s="16" t="s">
        <v>96</v>
      </c>
      <c r="F122" s="16" t="s">
        <v>1520</v>
      </c>
      <c r="G122" s="14" t="s">
        <v>20</v>
      </c>
      <c r="H122" s="15">
        <v>28214</v>
      </c>
      <c r="I122" s="15">
        <v>1110212</v>
      </c>
      <c r="J122" s="15"/>
      <c r="K122" s="15">
        <v>2721387</v>
      </c>
      <c r="L122" s="15">
        <v>3428855</v>
      </c>
      <c r="M122" s="15">
        <f t="shared" si="1"/>
        <v>7288668</v>
      </c>
      <c r="N122" s="15">
        <v>3428855</v>
      </c>
    </row>
    <row r="123" spans="1:14" ht="14.4">
      <c r="A123" s="14">
        <v>2021</v>
      </c>
      <c r="B123" s="17" t="s">
        <v>1518</v>
      </c>
      <c r="C123" s="14" t="s">
        <v>190</v>
      </c>
      <c r="D123" s="14" t="s">
        <v>21</v>
      </c>
      <c r="E123" s="16" t="s">
        <v>74</v>
      </c>
      <c r="F123" s="16" t="s">
        <v>1517</v>
      </c>
      <c r="G123" s="14" t="s">
        <v>20</v>
      </c>
      <c r="H123" s="15">
        <v>132477</v>
      </c>
      <c r="I123" s="15">
        <v>3833207</v>
      </c>
      <c r="J123" s="15"/>
      <c r="K123" s="15">
        <v>13272864</v>
      </c>
      <c r="L123" s="15">
        <v>15865513</v>
      </c>
      <c r="M123" s="15">
        <f t="shared" si="1"/>
        <v>33104061</v>
      </c>
      <c r="N123" s="15">
        <v>15865513</v>
      </c>
    </row>
    <row r="124" spans="1:14" ht="14.4">
      <c r="A124" s="14">
        <v>2021</v>
      </c>
      <c r="B124" s="17" t="s">
        <v>5045</v>
      </c>
      <c r="C124" s="17" t="s">
        <v>190</v>
      </c>
      <c r="D124" s="14" t="s">
        <v>21</v>
      </c>
      <c r="E124" s="16" t="s">
        <v>151</v>
      </c>
      <c r="F124" s="16" t="s">
        <v>5796</v>
      </c>
      <c r="G124" s="14" t="s">
        <v>20</v>
      </c>
      <c r="H124" s="15"/>
      <c r="I124" s="15">
        <v>51304</v>
      </c>
      <c r="J124" s="15"/>
      <c r="K124" s="15">
        <v>190247</v>
      </c>
      <c r="L124" s="15">
        <v>241238</v>
      </c>
      <c r="M124" s="15">
        <f t="shared" si="1"/>
        <v>482789</v>
      </c>
      <c r="N124" s="15">
        <v>241238</v>
      </c>
    </row>
    <row r="125" spans="1:14" ht="14.4">
      <c r="A125" s="14">
        <v>2021</v>
      </c>
      <c r="B125" s="17" t="s">
        <v>5834</v>
      </c>
      <c r="C125" s="17" t="s">
        <v>190</v>
      </c>
      <c r="D125" s="14" t="s">
        <v>21</v>
      </c>
      <c r="E125" s="18" t="s">
        <v>100</v>
      </c>
      <c r="F125" s="18" t="s">
        <v>5833</v>
      </c>
      <c r="G125" s="14" t="s">
        <v>20</v>
      </c>
      <c r="H125" s="15">
        <v>11958</v>
      </c>
      <c r="I125" s="15">
        <v>699159</v>
      </c>
      <c r="J125" s="15"/>
      <c r="K125" s="15">
        <v>2363279</v>
      </c>
      <c r="L125" s="15">
        <v>2980323</v>
      </c>
      <c r="M125" s="15">
        <f t="shared" si="1"/>
        <v>6054719</v>
      </c>
      <c r="N125" s="15">
        <v>2980323</v>
      </c>
    </row>
    <row r="126" spans="1:14" ht="14.4">
      <c r="A126" s="14">
        <v>2021</v>
      </c>
      <c r="B126" s="17" t="s">
        <v>5541</v>
      </c>
      <c r="C126" s="14" t="s">
        <v>190</v>
      </c>
      <c r="D126" s="14" t="s">
        <v>21</v>
      </c>
      <c r="E126" s="16" t="s">
        <v>127</v>
      </c>
      <c r="F126" s="16" t="s">
        <v>5542</v>
      </c>
      <c r="G126" s="14" t="s">
        <v>20</v>
      </c>
      <c r="H126" s="15">
        <v>7877</v>
      </c>
      <c r="I126" s="15">
        <v>963662</v>
      </c>
      <c r="J126" s="15"/>
      <c r="K126" s="15">
        <v>1817117</v>
      </c>
      <c r="L126" s="15">
        <v>2494571</v>
      </c>
      <c r="M126" s="15">
        <f t="shared" si="1"/>
        <v>5283227</v>
      </c>
      <c r="N126" s="15">
        <v>2494571</v>
      </c>
    </row>
    <row r="127" spans="1:14" ht="14.4">
      <c r="A127" s="14">
        <v>2021</v>
      </c>
      <c r="B127" s="14" t="s">
        <v>2001</v>
      </c>
      <c r="C127" s="14" t="s">
        <v>53</v>
      </c>
      <c r="D127" s="14" t="s">
        <v>21</v>
      </c>
      <c r="E127" s="16" t="s">
        <v>63</v>
      </c>
      <c r="F127" s="16" t="s">
        <v>2000</v>
      </c>
      <c r="G127" s="14" t="s">
        <v>20</v>
      </c>
      <c r="H127" s="15">
        <v>9264497</v>
      </c>
      <c r="I127" s="15">
        <v>1958065</v>
      </c>
      <c r="J127" s="15">
        <v>89649</v>
      </c>
      <c r="K127" s="15">
        <v>9234525</v>
      </c>
      <c r="L127" s="15">
        <v>11012235</v>
      </c>
      <c r="M127" s="15">
        <f t="shared" si="1"/>
        <v>31558971</v>
      </c>
      <c r="N127" s="15">
        <v>11012235</v>
      </c>
    </row>
    <row r="128" spans="1:14" ht="14.4">
      <c r="A128" s="14">
        <v>2021</v>
      </c>
      <c r="B128" s="17" t="s">
        <v>5303</v>
      </c>
      <c r="C128" s="17" t="s">
        <v>190</v>
      </c>
      <c r="D128" s="14" t="s">
        <v>21</v>
      </c>
      <c r="E128" s="16" t="s">
        <v>94</v>
      </c>
      <c r="F128" s="16" t="s">
        <v>5799</v>
      </c>
      <c r="G128" s="14" t="s">
        <v>20</v>
      </c>
      <c r="H128" s="15">
        <v>28669</v>
      </c>
      <c r="I128" s="15">
        <v>67965</v>
      </c>
      <c r="J128" s="15"/>
      <c r="K128" s="15">
        <v>255751</v>
      </c>
      <c r="L128" s="15">
        <v>341672</v>
      </c>
      <c r="M128" s="15">
        <f t="shared" si="1"/>
        <v>694057</v>
      </c>
      <c r="N128" s="15">
        <v>341672</v>
      </c>
    </row>
    <row r="129" spans="1:14" ht="14.4">
      <c r="A129" s="14">
        <v>2021</v>
      </c>
      <c r="B129" s="17" t="s">
        <v>5843</v>
      </c>
      <c r="C129" s="17" t="s">
        <v>190</v>
      </c>
      <c r="D129" s="14" t="s">
        <v>21</v>
      </c>
      <c r="E129" s="18" t="s">
        <v>71</v>
      </c>
      <c r="F129" s="18" t="s">
        <v>5842</v>
      </c>
      <c r="G129" s="14" t="s">
        <v>20</v>
      </c>
      <c r="H129" s="15">
        <v>8020</v>
      </c>
      <c r="I129" s="15">
        <v>501283</v>
      </c>
      <c r="J129" s="15"/>
      <c r="K129" s="15">
        <v>4742727</v>
      </c>
      <c r="L129" s="15">
        <v>5222937</v>
      </c>
      <c r="M129" s="15">
        <f t="shared" si="1"/>
        <v>10474967</v>
      </c>
      <c r="N129" s="15">
        <v>5222937</v>
      </c>
    </row>
    <row r="130" spans="1:14" ht="14.4">
      <c r="A130" s="14">
        <v>2021</v>
      </c>
      <c r="B130" s="17" t="s">
        <v>1516</v>
      </c>
      <c r="C130" s="14" t="s">
        <v>190</v>
      </c>
      <c r="D130" s="14" t="s">
        <v>21</v>
      </c>
      <c r="E130" s="16" t="s">
        <v>34</v>
      </c>
      <c r="F130" s="16" t="s">
        <v>1515</v>
      </c>
      <c r="G130" s="14" t="s">
        <v>20</v>
      </c>
      <c r="H130" s="15">
        <v>510246</v>
      </c>
      <c r="I130" s="15">
        <v>26005129</v>
      </c>
      <c r="J130" s="15"/>
      <c r="K130" s="15">
        <v>111212431</v>
      </c>
      <c r="L130" s="15">
        <v>129206722</v>
      </c>
      <c r="M130" s="15">
        <f t="shared" ref="M130:M193" si="2">H130+I130+J130+K130+L130</f>
        <v>266934528</v>
      </c>
      <c r="N130" s="15">
        <v>129206722</v>
      </c>
    </row>
    <row r="131" spans="1:14" ht="14.4">
      <c r="A131" s="14">
        <v>2021</v>
      </c>
      <c r="B131" s="17" t="s">
        <v>5284</v>
      </c>
      <c r="C131" s="14" t="s">
        <v>190</v>
      </c>
      <c r="D131" s="14" t="s">
        <v>21</v>
      </c>
      <c r="E131" s="16" t="s">
        <v>125</v>
      </c>
      <c r="F131" s="16" t="s">
        <v>5599</v>
      </c>
      <c r="G131" s="14" t="s">
        <v>20</v>
      </c>
      <c r="H131" s="15">
        <v>6553</v>
      </c>
      <c r="I131" s="15">
        <v>448975</v>
      </c>
      <c r="J131" s="15"/>
      <c r="K131" s="15">
        <v>1996656</v>
      </c>
      <c r="L131" s="15">
        <v>2440011</v>
      </c>
      <c r="M131" s="15">
        <f t="shared" si="2"/>
        <v>4892195</v>
      </c>
      <c r="N131" s="15">
        <v>2440011</v>
      </c>
    </row>
    <row r="132" spans="1:14" ht="14.4">
      <c r="A132" s="14">
        <v>2021</v>
      </c>
      <c r="B132" s="17" t="s">
        <v>1514</v>
      </c>
      <c r="C132" s="14" t="s">
        <v>190</v>
      </c>
      <c r="D132" s="14" t="s">
        <v>21</v>
      </c>
      <c r="E132" s="16" t="s">
        <v>28</v>
      </c>
      <c r="F132" s="16" t="s">
        <v>1513</v>
      </c>
      <c r="G132" s="14" t="s">
        <v>20</v>
      </c>
      <c r="H132" s="15">
        <v>2357551</v>
      </c>
      <c r="I132" s="15">
        <v>8767138</v>
      </c>
      <c r="J132" s="15">
        <v>4085437</v>
      </c>
      <c r="K132" s="15">
        <v>24576268</v>
      </c>
      <c r="L132" s="15">
        <v>30409772</v>
      </c>
      <c r="M132" s="15">
        <f t="shared" si="2"/>
        <v>70196166</v>
      </c>
      <c r="N132" s="15">
        <v>30409772</v>
      </c>
    </row>
    <row r="133" spans="1:14" ht="14.4">
      <c r="A133" s="14">
        <v>2021</v>
      </c>
      <c r="B133" s="17" t="s">
        <v>1512</v>
      </c>
      <c r="C133" s="14" t="s">
        <v>190</v>
      </c>
      <c r="D133" s="14" t="s">
        <v>21</v>
      </c>
      <c r="E133" s="16" t="s">
        <v>28</v>
      </c>
      <c r="F133" s="16" t="s">
        <v>1511</v>
      </c>
      <c r="G133" s="14" t="s">
        <v>20</v>
      </c>
      <c r="H133" s="15">
        <v>71202</v>
      </c>
      <c r="I133" s="15">
        <v>2642361</v>
      </c>
      <c r="J133" s="15"/>
      <c r="K133" s="15">
        <v>5961767</v>
      </c>
      <c r="L133" s="15">
        <v>7617086</v>
      </c>
      <c r="M133" s="15">
        <f t="shared" si="2"/>
        <v>16292416</v>
      </c>
      <c r="N133" s="15">
        <v>7617086</v>
      </c>
    </row>
    <row r="134" spans="1:14" ht="14.4">
      <c r="A134" s="14">
        <v>2021</v>
      </c>
      <c r="B134" s="17" t="s">
        <v>180</v>
      </c>
      <c r="C134" s="14" t="s">
        <v>54</v>
      </c>
      <c r="D134" s="14" t="s">
        <v>21</v>
      </c>
      <c r="E134" s="16" t="s">
        <v>125</v>
      </c>
      <c r="F134" s="16">
        <v>99009</v>
      </c>
      <c r="G134" s="14" t="s">
        <v>20</v>
      </c>
      <c r="H134" s="15">
        <v>171077</v>
      </c>
      <c r="I134" s="15"/>
      <c r="J134" s="15"/>
      <c r="K134" s="15">
        <v>1294300</v>
      </c>
      <c r="L134" s="15">
        <v>1275280</v>
      </c>
      <c r="M134" s="15">
        <f t="shared" si="2"/>
        <v>2740657</v>
      </c>
      <c r="N134" s="15">
        <v>1275280</v>
      </c>
    </row>
    <row r="135" spans="1:14" ht="14.4">
      <c r="A135" s="14">
        <v>2021</v>
      </c>
      <c r="B135" s="17" t="s">
        <v>2087</v>
      </c>
      <c r="C135" s="19" t="s">
        <v>53</v>
      </c>
      <c r="D135" s="14" t="s">
        <v>21</v>
      </c>
      <c r="E135" s="16" t="s">
        <v>34</v>
      </c>
      <c r="F135" s="16" t="s">
        <v>5604</v>
      </c>
      <c r="G135" s="14" t="s">
        <v>20</v>
      </c>
      <c r="H135" s="15">
        <v>565430</v>
      </c>
      <c r="I135" s="15">
        <v>475908</v>
      </c>
      <c r="J135" s="15">
        <v>10</v>
      </c>
      <c r="K135" s="15">
        <v>905625</v>
      </c>
      <c r="L135" s="15">
        <v>1593359</v>
      </c>
      <c r="M135" s="15">
        <f t="shared" si="2"/>
        <v>3540332</v>
      </c>
      <c r="N135" s="15">
        <v>1593359</v>
      </c>
    </row>
    <row r="136" spans="1:14" ht="14.4">
      <c r="A136" s="14">
        <v>2021</v>
      </c>
      <c r="B136" s="17" t="s">
        <v>5551</v>
      </c>
      <c r="C136" s="14" t="s">
        <v>190</v>
      </c>
      <c r="D136" s="14" t="s">
        <v>21</v>
      </c>
      <c r="E136" s="16" t="s">
        <v>182</v>
      </c>
      <c r="F136" s="16" t="s">
        <v>5552</v>
      </c>
      <c r="G136" s="14" t="s">
        <v>20</v>
      </c>
      <c r="H136" s="15">
        <v>1219</v>
      </c>
      <c r="I136" s="15">
        <v>168465</v>
      </c>
      <c r="J136" s="15"/>
      <c r="K136" s="15">
        <v>828219</v>
      </c>
      <c r="L136" s="15">
        <v>972997</v>
      </c>
      <c r="M136" s="15">
        <f t="shared" si="2"/>
        <v>1970900</v>
      </c>
      <c r="N136" s="15">
        <v>972997</v>
      </c>
    </row>
    <row r="137" spans="1:14" ht="14.4">
      <c r="A137" s="14">
        <v>2021</v>
      </c>
      <c r="B137" s="14" t="s">
        <v>1999</v>
      </c>
      <c r="C137" s="14" t="s">
        <v>53</v>
      </c>
      <c r="D137" s="14" t="s">
        <v>21</v>
      </c>
      <c r="E137" s="16" t="s">
        <v>63</v>
      </c>
      <c r="F137" s="16" t="s">
        <v>1998</v>
      </c>
      <c r="G137" s="14" t="s">
        <v>20</v>
      </c>
      <c r="H137" s="15">
        <v>22103405</v>
      </c>
      <c r="I137" s="15">
        <v>1090792</v>
      </c>
      <c r="J137" s="15">
        <v>2877161</v>
      </c>
      <c r="K137" s="15">
        <v>12871920</v>
      </c>
      <c r="L137" s="15">
        <v>17294248</v>
      </c>
      <c r="M137" s="15">
        <f t="shared" si="2"/>
        <v>56237526</v>
      </c>
      <c r="N137" s="15">
        <v>17294248</v>
      </c>
    </row>
    <row r="138" spans="1:14" ht="14.4">
      <c r="A138" s="14">
        <v>2021</v>
      </c>
      <c r="B138" s="17" t="s">
        <v>1510</v>
      </c>
      <c r="C138" s="14" t="s">
        <v>190</v>
      </c>
      <c r="D138" s="14" t="s">
        <v>21</v>
      </c>
      <c r="E138" s="16" t="s">
        <v>153</v>
      </c>
      <c r="F138" s="16" t="s">
        <v>1509</v>
      </c>
      <c r="G138" s="14" t="s">
        <v>20</v>
      </c>
      <c r="H138" s="15">
        <v>1482633</v>
      </c>
      <c r="I138" s="15">
        <v>19897247</v>
      </c>
      <c r="J138" s="15">
        <v>849225</v>
      </c>
      <c r="K138" s="15">
        <v>44655025</v>
      </c>
      <c r="L138" s="15">
        <v>62195637</v>
      </c>
      <c r="M138" s="15">
        <f t="shared" si="2"/>
        <v>129079767</v>
      </c>
      <c r="N138" s="15">
        <v>62195637</v>
      </c>
    </row>
    <row r="139" spans="1:14" ht="14.4">
      <c r="A139" s="14">
        <v>2021</v>
      </c>
      <c r="B139" s="17" t="s">
        <v>1508</v>
      </c>
      <c r="C139" s="14" t="s">
        <v>190</v>
      </c>
      <c r="D139" s="14" t="s">
        <v>21</v>
      </c>
      <c r="E139" s="16" t="s">
        <v>153</v>
      </c>
      <c r="F139" s="16" t="s">
        <v>1507</v>
      </c>
      <c r="G139" s="14" t="s">
        <v>20</v>
      </c>
      <c r="H139" s="15">
        <v>468225</v>
      </c>
      <c r="I139" s="15">
        <v>7159713</v>
      </c>
      <c r="J139" s="15"/>
      <c r="K139" s="15">
        <v>25523038</v>
      </c>
      <c r="L139" s="15">
        <v>31367380</v>
      </c>
      <c r="M139" s="15">
        <f t="shared" si="2"/>
        <v>64518356</v>
      </c>
      <c r="N139" s="15">
        <v>31367380</v>
      </c>
    </row>
    <row r="140" spans="1:14" ht="14.4">
      <c r="A140" s="14">
        <v>2021</v>
      </c>
      <c r="B140" s="14" t="s">
        <v>1997</v>
      </c>
      <c r="C140" s="14" t="s">
        <v>53</v>
      </c>
      <c r="D140" s="14" t="s">
        <v>21</v>
      </c>
      <c r="E140" s="16" t="s">
        <v>134</v>
      </c>
      <c r="F140" s="16" t="s">
        <v>1996</v>
      </c>
      <c r="G140" s="14" t="s">
        <v>20</v>
      </c>
      <c r="H140" s="15">
        <v>39719610</v>
      </c>
      <c r="I140" s="15">
        <v>12253092</v>
      </c>
      <c r="J140" s="15">
        <v>3239077</v>
      </c>
      <c r="K140" s="15">
        <v>58666527</v>
      </c>
      <c r="L140" s="15">
        <v>69340865</v>
      </c>
      <c r="M140" s="15">
        <f t="shared" si="2"/>
        <v>183219171</v>
      </c>
      <c r="N140" s="15">
        <v>69340865</v>
      </c>
    </row>
    <row r="141" spans="1:14" ht="14.4">
      <c r="A141" s="14">
        <v>2021</v>
      </c>
      <c r="B141" s="17" t="s">
        <v>1506</v>
      </c>
      <c r="C141" s="14" t="s">
        <v>190</v>
      </c>
      <c r="D141" s="14" t="s">
        <v>21</v>
      </c>
      <c r="E141" s="16" t="s">
        <v>134</v>
      </c>
      <c r="F141" s="16" t="s">
        <v>1505</v>
      </c>
      <c r="G141" s="14" t="s">
        <v>20</v>
      </c>
      <c r="H141" s="15">
        <v>512907</v>
      </c>
      <c r="I141" s="15">
        <v>19607083</v>
      </c>
      <c r="J141" s="15"/>
      <c r="K141" s="15">
        <v>66424247</v>
      </c>
      <c r="L141" s="15">
        <v>73916262</v>
      </c>
      <c r="M141" s="15">
        <f t="shared" si="2"/>
        <v>160460499</v>
      </c>
      <c r="N141" s="15">
        <v>73916262</v>
      </c>
    </row>
    <row r="142" spans="1:14" ht="14.4">
      <c r="A142" s="14">
        <v>2021</v>
      </c>
      <c r="B142" s="14" t="s">
        <v>1995</v>
      </c>
      <c r="C142" s="14" t="s">
        <v>53</v>
      </c>
      <c r="D142" s="14" t="s">
        <v>21</v>
      </c>
      <c r="E142" s="16" t="s">
        <v>36</v>
      </c>
      <c r="F142" s="16" t="s">
        <v>1994</v>
      </c>
      <c r="G142" s="14" t="s">
        <v>20</v>
      </c>
      <c r="H142" s="15">
        <v>74714510</v>
      </c>
      <c r="I142" s="15">
        <v>24966176</v>
      </c>
      <c r="J142" s="15">
        <v>32248550</v>
      </c>
      <c r="K142" s="15">
        <v>35343742</v>
      </c>
      <c r="L142" s="15">
        <v>49921220</v>
      </c>
      <c r="M142" s="15">
        <f t="shared" si="2"/>
        <v>217194198</v>
      </c>
      <c r="N142" s="15">
        <v>49921220</v>
      </c>
    </row>
    <row r="143" spans="1:14" ht="14.4">
      <c r="A143" s="14">
        <v>2021</v>
      </c>
      <c r="B143" s="17" t="s">
        <v>1504</v>
      </c>
      <c r="C143" s="14" t="s">
        <v>190</v>
      </c>
      <c r="D143" s="14" t="s">
        <v>21</v>
      </c>
      <c r="E143" s="16" t="s">
        <v>36</v>
      </c>
      <c r="F143" s="16" t="s">
        <v>1503</v>
      </c>
      <c r="G143" s="14" t="s">
        <v>20</v>
      </c>
      <c r="H143" s="15">
        <v>3902729</v>
      </c>
      <c r="I143" s="15">
        <v>26787341</v>
      </c>
      <c r="J143" s="15">
        <v>10795</v>
      </c>
      <c r="K143" s="15">
        <v>90191353</v>
      </c>
      <c r="L143" s="15">
        <v>106630493</v>
      </c>
      <c r="M143" s="15">
        <f t="shared" si="2"/>
        <v>227522711</v>
      </c>
      <c r="N143" s="15">
        <v>106630493</v>
      </c>
    </row>
    <row r="144" spans="1:14" ht="14.4">
      <c r="A144" s="14">
        <v>2021</v>
      </c>
      <c r="B144" s="17" t="s">
        <v>1502</v>
      </c>
      <c r="C144" s="14" t="s">
        <v>190</v>
      </c>
      <c r="D144" s="14" t="s">
        <v>21</v>
      </c>
      <c r="E144" s="16" t="s">
        <v>290</v>
      </c>
      <c r="F144" s="16" t="s">
        <v>1501</v>
      </c>
      <c r="G144" s="14" t="s">
        <v>20</v>
      </c>
      <c r="H144" s="15">
        <v>378772</v>
      </c>
      <c r="I144" s="15">
        <v>1858813</v>
      </c>
      <c r="J144" s="15"/>
      <c r="K144" s="15">
        <v>13544319</v>
      </c>
      <c r="L144" s="15">
        <v>13723021</v>
      </c>
      <c r="M144" s="15">
        <f t="shared" si="2"/>
        <v>29504925</v>
      </c>
      <c r="N144" s="15">
        <v>13723021</v>
      </c>
    </row>
    <row r="145" spans="1:14" ht="14.4">
      <c r="A145" s="14">
        <v>2021</v>
      </c>
      <c r="B145" s="17" t="s">
        <v>1500</v>
      </c>
      <c r="C145" s="14" t="s">
        <v>190</v>
      </c>
      <c r="D145" s="14" t="s">
        <v>21</v>
      </c>
      <c r="E145" s="16" t="s">
        <v>65</v>
      </c>
      <c r="F145" s="16" t="s">
        <v>1499</v>
      </c>
      <c r="G145" s="14" t="s">
        <v>20</v>
      </c>
      <c r="H145" s="15">
        <v>8349</v>
      </c>
      <c r="I145" s="15">
        <v>2098324</v>
      </c>
      <c r="J145" s="15"/>
      <c r="K145" s="15">
        <v>5903618</v>
      </c>
      <c r="L145" s="15">
        <v>7484128</v>
      </c>
      <c r="M145" s="15">
        <f t="shared" si="2"/>
        <v>15494419</v>
      </c>
      <c r="N145" s="15">
        <v>7484128</v>
      </c>
    </row>
    <row r="146" spans="1:14" ht="14.4">
      <c r="A146" s="14">
        <v>2021</v>
      </c>
      <c r="B146" s="14" t="s">
        <v>1993</v>
      </c>
      <c r="C146" s="14" t="s">
        <v>53</v>
      </c>
      <c r="D146" s="14" t="s">
        <v>21</v>
      </c>
      <c r="E146" s="16" t="s">
        <v>27</v>
      </c>
      <c r="F146" s="16" t="s">
        <v>1992</v>
      </c>
      <c r="G146" s="14" t="s">
        <v>20</v>
      </c>
      <c r="H146" s="15">
        <v>20303762</v>
      </c>
      <c r="I146" s="15">
        <v>1054380</v>
      </c>
      <c r="J146" s="15">
        <v>507247</v>
      </c>
      <c r="K146" s="15">
        <v>17550463</v>
      </c>
      <c r="L146" s="15">
        <v>27435846</v>
      </c>
      <c r="M146" s="15">
        <f t="shared" si="2"/>
        <v>66851698</v>
      </c>
      <c r="N146" s="15">
        <v>27435846</v>
      </c>
    </row>
    <row r="147" spans="1:14" ht="14.4">
      <c r="A147" s="14">
        <v>2021</v>
      </c>
      <c r="B147" s="17" t="s">
        <v>5448</v>
      </c>
      <c r="C147" s="14" t="s">
        <v>190</v>
      </c>
      <c r="D147" s="14" t="s">
        <v>21</v>
      </c>
      <c r="E147" s="16" t="s">
        <v>27</v>
      </c>
      <c r="F147" s="16" t="s">
        <v>5449</v>
      </c>
      <c r="G147" s="14" t="s">
        <v>20</v>
      </c>
      <c r="H147" s="15">
        <v>57000</v>
      </c>
      <c r="I147" s="15">
        <v>1248000</v>
      </c>
      <c r="J147" s="15"/>
      <c r="K147" s="15">
        <v>11379000</v>
      </c>
      <c r="L147" s="15">
        <v>10400147</v>
      </c>
      <c r="M147" s="15">
        <f t="shared" si="2"/>
        <v>23084147</v>
      </c>
      <c r="N147" s="15">
        <v>10400147</v>
      </c>
    </row>
    <row r="148" spans="1:14" ht="14.4">
      <c r="A148" s="14">
        <v>2021</v>
      </c>
      <c r="B148" s="17" t="s">
        <v>1498</v>
      </c>
      <c r="C148" s="14" t="s">
        <v>190</v>
      </c>
      <c r="D148" s="14" t="s">
        <v>21</v>
      </c>
      <c r="E148" s="16" t="s">
        <v>195</v>
      </c>
      <c r="F148" s="16" t="s">
        <v>1497</v>
      </c>
      <c r="G148" s="14" t="s">
        <v>20</v>
      </c>
      <c r="H148" s="15">
        <v>115676</v>
      </c>
      <c r="I148" s="15">
        <v>1481199</v>
      </c>
      <c r="J148" s="15">
        <v>2252336</v>
      </c>
      <c r="K148" s="15">
        <v>4278857</v>
      </c>
      <c r="L148" s="15">
        <v>5170538</v>
      </c>
      <c r="M148" s="15">
        <f t="shared" si="2"/>
        <v>13298606</v>
      </c>
      <c r="N148" s="15">
        <v>5170538</v>
      </c>
    </row>
    <row r="149" spans="1:14" ht="14.4">
      <c r="A149" s="14">
        <v>2021</v>
      </c>
      <c r="B149" s="17" t="s">
        <v>5371</v>
      </c>
      <c r="C149" s="17" t="s">
        <v>190</v>
      </c>
      <c r="D149" s="14" t="s">
        <v>21</v>
      </c>
      <c r="E149" s="16" t="s">
        <v>195</v>
      </c>
      <c r="F149" s="16" t="s">
        <v>5819</v>
      </c>
      <c r="G149" s="14" t="s">
        <v>20</v>
      </c>
      <c r="H149" s="15"/>
      <c r="I149" s="15">
        <v>305048</v>
      </c>
      <c r="J149" s="15"/>
      <c r="K149" s="15">
        <v>1295805</v>
      </c>
      <c r="L149" s="15">
        <v>1634061</v>
      </c>
      <c r="M149" s="15">
        <f t="shared" si="2"/>
        <v>3234914</v>
      </c>
      <c r="N149" s="15">
        <v>1634061</v>
      </c>
    </row>
    <row r="150" spans="1:14" ht="14.4">
      <c r="A150" s="14">
        <v>2021</v>
      </c>
      <c r="B150" s="17" t="s">
        <v>1496</v>
      </c>
      <c r="C150" s="14" t="s">
        <v>190</v>
      </c>
      <c r="D150" s="14" t="s">
        <v>21</v>
      </c>
      <c r="E150" s="16" t="s">
        <v>74</v>
      </c>
      <c r="F150" s="16" t="s">
        <v>1495</v>
      </c>
      <c r="G150" s="14" t="s">
        <v>20</v>
      </c>
      <c r="H150" s="15">
        <v>775438</v>
      </c>
      <c r="I150" s="15">
        <v>12095149</v>
      </c>
      <c r="J150" s="15">
        <v>183374</v>
      </c>
      <c r="K150" s="15">
        <v>47062787</v>
      </c>
      <c r="L150" s="15">
        <v>51597239</v>
      </c>
      <c r="M150" s="15">
        <f t="shared" si="2"/>
        <v>111713987</v>
      </c>
      <c r="N150" s="15">
        <v>51597239</v>
      </c>
    </row>
    <row r="151" spans="1:14" ht="14.4">
      <c r="A151" s="14">
        <v>2021</v>
      </c>
      <c r="B151" s="17" t="s">
        <v>2088</v>
      </c>
      <c r="C151" s="14" t="s">
        <v>53</v>
      </c>
      <c r="D151" s="14" t="s">
        <v>21</v>
      </c>
      <c r="E151" s="16" t="s">
        <v>100</v>
      </c>
      <c r="F151" s="16" t="s">
        <v>5515</v>
      </c>
      <c r="G151" s="14" t="s">
        <v>20</v>
      </c>
      <c r="H151" s="15">
        <v>4085591</v>
      </c>
      <c r="I151" s="15">
        <v>1557864</v>
      </c>
      <c r="J151" s="15"/>
      <c r="K151" s="15">
        <v>8173617</v>
      </c>
      <c r="L151" s="15">
        <v>9125691</v>
      </c>
      <c r="M151" s="15">
        <f t="shared" si="2"/>
        <v>22942763</v>
      </c>
      <c r="N151" s="15">
        <v>9125691</v>
      </c>
    </row>
    <row r="152" spans="1:14" ht="14.4">
      <c r="A152" s="14">
        <v>2021</v>
      </c>
      <c r="B152" s="17" t="s">
        <v>1494</v>
      </c>
      <c r="C152" s="14" t="s">
        <v>190</v>
      </c>
      <c r="D152" s="14" t="s">
        <v>21</v>
      </c>
      <c r="E152" s="16" t="s">
        <v>100</v>
      </c>
      <c r="F152" s="16" t="s">
        <v>1493</v>
      </c>
      <c r="G152" s="14" t="s">
        <v>20</v>
      </c>
      <c r="H152" s="15">
        <v>3035822</v>
      </c>
      <c r="I152" s="15">
        <v>3368157</v>
      </c>
      <c r="J152" s="15"/>
      <c r="K152" s="15">
        <v>8465344</v>
      </c>
      <c r="L152" s="15">
        <v>13574449</v>
      </c>
      <c r="M152" s="15">
        <f t="shared" si="2"/>
        <v>28443772</v>
      </c>
      <c r="N152" s="15">
        <v>13574449</v>
      </c>
    </row>
    <row r="153" spans="1:14" ht="14.4">
      <c r="A153" s="14">
        <v>2021</v>
      </c>
      <c r="B153" s="14" t="s">
        <v>1991</v>
      </c>
      <c r="C153" s="14" t="s">
        <v>53</v>
      </c>
      <c r="D153" s="14" t="s">
        <v>21</v>
      </c>
      <c r="E153" s="16" t="s">
        <v>134</v>
      </c>
      <c r="F153" s="16" t="s">
        <v>1990</v>
      </c>
      <c r="G153" s="14" t="s">
        <v>20</v>
      </c>
      <c r="H153" s="15">
        <v>29915320</v>
      </c>
      <c r="I153" s="15">
        <v>18006576</v>
      </c>
      <c r="J153" s="15">
        <v>6737987</v>
      </c>
      <c r="K153" s="15">
        <v>59145140</v>
      </c>
      <c r="L153" s="15">
        <v>81162413</v>
      </c>
      <c r="M153" s="15">
        <f t="shared" si="2"/>
        <v>194967436</v>
      </c>
      <c r="N153" s="15">
        <v>81162413</v>
      </c>
    </row>
    <row r="154" spans="1:14" ht="14.4">
      <c r="A154" s="14">
        <v>2021</v>
      </c>
      <c r="B154" s="17" t="s">
        <v>1492</v>
      </c>
      <c r="C154" s="14" t="s">
        <v>190</v>
      </c>
      <c r="D154" s="14" t="s">
        <v>21</v>
      </c>
      <c r="E154" s="16" t="s">
        <v>134</v>
      </c>
      <c r="F154" s="16" t="s">
        <v>1491</v>
      </c>
      <c r="G154" s="14" t="s">
        <v>20</v>
      </c>
      <c r="H154" s="15">
        <v>467095</v>
      </c>
      <c r="I154" s="15">
        <v>20584955</v>
      </c>
      <c r="J154" s="15">
        <v>78</v>
      </c>
      <c r="K154" s="15">
        <v>52032151</v>
      </c>
      <c r="L154" s="15">
        <v>63693691</v>
      </c>
      <c r="M154" s="15">
        <f t="shared" si="2"/>
        <v>136777970</v>
      </c>
      <c r="N154" s="15">
        <v>63693691</v>
      </c>
    </row>
    <row r="155" spans="1:14" ht="14.4">
      <c r="A155" s="14">
        <v>2021</v>
      </c>
      <c r="B155" s="17" t="s">
        <v>5390</v>
      </c>
      <c r="C155" s="17" t="s">
        <v>190</v>
      </c>
      <c r="D155" s="14" t="s">
        <v>21</v>
      </c>
      <c r="E155" s="16" t="s">
        <v>149</v>
      </c>
      <c r="F155" s="16" t="s">
        <v>5828</v>
      </c>
      <c r="G155" s="14" t="s">
        <v>20</v>
      </c>
      <c r="H155" s="15">
        <v>96</v>
      </c>
      <c r="I155" s="15">
        <v>550954</v>
      </c>
      <c r="J155" s="15">
        <v>4379</v>
      </c>
      <c r="K155" s="15">
        <v>2125996</v>
      </c>
      <c r="L155" s="15">
        <v>2502906</v>
      </c>
      <c r="M155" s="15">
        <f t="shared" si="2"/>
        <v>5184331</v>
      </c>
      <c r="N155" s="15">
        <v>2502906</v>
      </c>
    </row>
    <row r="156" spans="1:14" ht="14.4">
      <c r="A156" s="14">
        <v>2021</v>
      </c>
      <c r="B156" s="14" t="s">
        <v>1989</v>
      </c>
      <c r="C156" s="14" t="s">
        <v>53</v>
      </c>
      <c r="D156" s="14" t="s">
        <v>21</v>
      </c>
      <c r="E156" s="16" t="s">
        <v>34</v>
      </c>
      <c r="F156" s="16" t="s">
        <v>1988</v>
      </c>
      <c r="G156" s="14" t="s">
        <v>20</v>
      </c>
      <c r="H156" s="15">
        <v>299326000</v>
      </c>
      <c r="I156" s="15">
        <v>68462000</v>
      </c>
      <c r="J156" s="15">
        <v>4274000</v>
      </c>
      <c r="K156" s="15">
        <v>180785000</v>
      </c>
      <c r="L156" s="15">
        <v>186563000</v>
      </c>
      <c r="M156" s="15">
        <f t="shared" si="2"/>
        <v>739410000</v>
      </c>
      <c r="N156" s="15">
        <v>186563000</v>
      </c>
    </row>
    <row r="157" spans="1:14" ht="14.4">
      <c r="A157" s="14">
        <v>2021</v>
      </c>
      <c r="B157" s="17" t="s">
        <v>1490</v>
      </c>
      <c r="C157" s="14" t="s">
        <v>190</v>
      </c>
      <c r="D157" s="14" t="s">
        <v>21</v>
      </c>
      <c r="E157" s="16" t="s">
        <v>34</v>
      </c>
      <c r="F157" s="16" t="s">
        <v>1489</v>
      </c>
      <c r="G157" s="14" t="s">
        <v>20</v>
      </c>
      <c r="H157" s="15">
        <v>2854372</v>
      </c>
      <c r="I157" s="15">
        <v>54679579</v>
      </c>
      <c r="J157" s="15">
        <v>1434076</v>
      </c>
      <c r="K157" s="15">
        <v>158440542</v>
      </c>
      <c r="L157" s="15">
        <v>189896240</v>
      </c>
      <c r="M157" s="15">
        <f t="shared" si="2"/>
        <v>407304809</v>
      </c>
      <c r="N157" s="15">
        <v>189896240</v>
      </c>
    </row>
    <row r="158" spans="1:14" ht="14.4">
      <c r="A158" s="14">
        <v>2021</v>
      </c>
      <c r="B158" s="14" t="s">
        <v>1987</v>
      </c>
      <c r="C158" s="14" t="s">
        <v>53</v>
      </c>
      <c r="D158" s="14" t="s">
        <v>21</v>
      </c>
      <c r="E158" s="16" t="s">
        <v>27</v>
      </c>
      <c r="F158" s="16" t="s">
        <v>1986</v>
      </c>
      <c r="G158" s="14" t="s">
        <v>20</v>
      </c>
      <c r="H158" s="15">
        <v>48916298</v>
      </c>
      <c r="I158" s="15">
        <v>4315981</v>
      </c>
      <c r="J158" s="15">
        <v>1502377</v>
      </c>
      <c r="K158" s="15">
        <v>55096482</v>
      </c>
      <c r="L158" s="15">
        <v>62122067</v>
      </c>
      <c r="M158" s="15">
        <f t="shared" si="2"/>
        <v>171953205</v>
      </c>
      <c r="N158" s="15">
        <v>62122067</v>
      </c>
    </row>
    <row r="159" spans="1:14" ht="14.4">
      <c r="A159" s="14">
        <v>2021</v>
      </c>
      <c r="B159" s="17" t="s">
        <v>1488</v>
      </c>
      <c r="C159" s="14" t="s">
        <v>190</v>
      </c>
      <c r="D159" s="14" t="s">
        <v>21</v>
      </c>
      <c r="E159" s="16" t="s">
        <v>27</v>
      </c>
      <c r="F159" s="16" t="s">
        <v>1487</v>
      </c>
      <c r="G159" s="14" t="s">
        <v>20</v>
      </c>
      <c r="H159" s="15">
        <v>605378</v>
      </c>
      <c r="I159" s="15">
        <v>11861959</v>
      </c>
      <c r="J159" s="15">
        <v>11394663</v>
      </c>
      <c r="K159" s="15">
        <v>45599054</v>
      </c>
      <c r="L159" s="15">
        <v>43939391</v>
      </c>
      <c r="M159" s="15">
        <f t="shared" si="2"/>
        <v>113400445</v>
      </c>
      <c r="N159" s="15">
        <v>43939391</v>
      </c>
    </row>
    <row r="160" spans="1:14" ht="14.4">
      <c r="A160" s="14">
        <v>2021</v>
      </c>
      <c r="B160" s="17" t="s">
        <v>5382</v>
      </c>
      <c r="C160" s="17" t="s">
        <v>190</v>
      </c>
      <c r="D160" s="14" t="s">
        <v>21</v>
      </c>
      <c r="E160" s="16" t="s">
        <v>51</v>
      </c>
      <c r="F160" s="16" t="s">
        <v>5820</v>
      </c>
      <c r="G160" s="14" t="s">
        <v>20</v>
      </c>
      <c r="H160" s="15">
        <v>6283</v>
      </c>
      <c r="I160" s="15">
        <v>409054</v>
      </c>
      <c r="J160" s="15">
        <v>34056</v>
      </c>
      <c r="K160" s="15">
        <v>1110333</v>
      </c>
      <c r="L160" s="15">
        <v>1655973</v>
      </c>
      <c r="M160" s="15">
        <f t="shared" si="2"/>
        <v>3215699</v>
      </c>
      <c r="N160" s="15">
        <v>1655973</v>
      </c>
    </row>
    <row r="161" spans="1:14" ht="14.4">
      <c r="A161" s="14">
        <v>2021</v>
      </c>
      <c r="B161" s="17" t="s">
        <v>4997</v>
      </c>
      <c r="C161" s="17" t="s">
        <v>190</v>
      </c>
      <c r="D161" s="14" t="s">
        <v>21</v>
      </c>
      <c r="E161" s="16" t="s">
        <v>107</v>
      </c>
      <c r="F161" s="16" t="s">
        <v>5824</v>
      </c>
      <c r="G161" s="14" t="s">
        <v>20</v>
      </c>
      <c r="H161" s="15"/>
      <c r="I161" s="15">
        <v>967536</v>
      </c>
      <c r="J161" s="15"/>
      <c r="K161" s="15">
        <v>1499200</v>
      </c>
      <c r="L161" s="15">
        <v>2055551</v>
      </c>
      <c r="M161" s="15">
        <f t="shared" si="2"/>
        <v>4522287</v>
      </c>
      <c r="N161" s="15">
        <v>2055551</v>
      </c>
    </row>
    <row r="162" spans="1:14" ht="14.4">
      <c r="A162" s="14">
        <v>2021</v>
      </c>
      <c r="B162" s="17" t="s">
        <v>1486</v>
      </c>
      <c r="C162" s="14" t="s">
        <v>190</v>
      </c>
      <c r="D162" s="14" t="s">
        <v>21</v>
      </c>
      <c r="E162" s="16" t="s">
        <v>149</v>
      </c>
      <c r="F162" s="16" t="s">
        <v>1485</v>
      </c>
      <c r="G162" s="14" t="s">
        <v>20</v>
      </c>
      <c r="H162" s="15">
        <v>252401</v>
      </c>
      <c r="I162" s="15">
        <v>19230117</v>
      </c>
      <c r="J162" s="15">
        <v>1444090</v>
      </c>
      <c r="K162" s="15">
        <v>51980693</v>
      </c>
      <c r="L162" s="15">
        <v>66872241</v>
      </c>
      <c r="M162" s="15">
        <f t="shared" si="2"/>
        <v>139779542</v>
      </c>
      <c r="N162" s="15">
        <v>66872241</v>
      </c>
    </row>
    <row r="163" spans="1:14" ht="14.4">
      <c r="A163" s="14">
        <v>2021</v>
      </c>
      <c r="B163" s="17" t="s">
        <v>1678</v>
      </c>
      <c r="C163" s="14" t="s">
        <v>55</v>
      </c>
      <c r="D163" s="14" t="s">
        <v>21</v>
      </c>
      <c r="E163" s="16" t="s">
        <v>178</v>
      </c>
      <c r="F163" s="16" t="s">
        <v>57</v>
      </c>
      <c r="G163" s="14" t="s">
        <v>20</v>
      </c>
      <c r="H163" s="15">
        <v>53143401</v>
      </c>
      <c r="I163" s="15">
        <v>351079344</v>
      </c>
      <c r="J163" s="15">
        <v>16051023</v>
      </c>
      <c r="K163" s="15">
        <v>97349876</v>
      </c>
      <c r="L163" s="15">
        <v>205582524</v>
      </c>
      <c r="M163" s="15">
        <f t="shared" si="2"/>
        <v>723206168</v>
      </c>
      <c r="N163" s="15">
        <v>205582524</v>
      </c>
    </row>
    <row r="164" spans="1:14" ht="14.4">
      <c r="A164" s="14">
        <v>2021</v>
      </c>
      <c r="B164" s="17" t="s">
        <v>179</v>
      </c>
      <c r="C164" s="14" t="s">
        <v>54</v>
      </c>
      <c r="D164" s="14" t="s">
        <v>21</v>
      </c>
      <c r="E164" s="16" t="s">
        <v>178</v>
      </c>
      <c r="F164" s="16">
        <v>99010</v>
      </c>
      <c r="G164" s="14" t="s">
        <v>20</v>
      </c>
      <c r="H164" s="15">
        <v>780849</v>
      </c>
      <c r="I164" s="15">
        <v>13266526</v>
      </c>
      <c r="J164" s="15">
        <v>3539717</v>
      </c>
      <c r="K164" s="15">
        <v>12632007</v>
      </c>
      <c r="L164" s="15">
        <v>2702095</v>
      </c>
      <c r="M164" s="15">
        <f t="shared" si="2"/>
        <v>32921194</v>
      </c>
      <c r="N164" s="15">
        <v>2702095</v>
      </c>
    </row>
    <row r="165" spans="1:14" ht="14.4">
      <c r="A165" s="14">
        <v>2021</v>
      </c>
      <c r="B165" s="17" t="s">
        <v>1484</v>
      </c>
      <c r="C165" s="14" t="s">
        <v>190</v>
      </c>
      <c r="D165" s="14" t="s">
        <v>21</v>
      </c>
      <c r="E165" s="16" t="s">
        <v>178</v>
      </c>
      <c r="F165" s="16" t="s">
        <v>1483</v>
      </c>
      <c r="G165" s="14" t="s">
        <v>20</v>
      </c>
      <c r="H165" s="15">
        <v>9487718</v>
      </c>
      <c r="I165" s="15">
        <v>74524951</v>
      </c>
      <c r="J165" s="15"/>
      <c r="K165" s="15">
        <v>25171612</v>
      </c>
      <c r="L165" s="15">
        <v>83827581</v>
      </c>
      <c r="M165" s="15">
        <f t="shared" si="2"/>
        <v>193011862</v>
      </c>
      <c r="N165" s="15">
        <v>83827581</v>
      </c>
    </row>
    <row r="166" spans="1:14" ht="14.4">
      <c r="A166" s="14">
        <v>2021</v>
      </c>
      <c r="B166" s="17" t="s">
        <v>5323</v>
      </c>
      <c r="C166" s="17" t="s">
        <v>190</v>
      </c>
      <c r="D166" s="14" t="s">
        <v>21</v>
      </c>
      <c r="E166" s="16" t="s">
        <v>94</v>
      </c>
      <c r="F166" s="16" t="s">
        <v>5838</v>
      </c>
      <c r="G166" s="14" t="s">
        <v>20</v>
      </c>
      <c r="H166" s="15">
        <v>35365</v>
      </c>
      <c r="I166" s="15">
        <v>1392959</v>
      </c>
      <c r="J166" s="15"/>
      <c r="K166" s="15">
        <v>3691211</v>
      </c>
      <c r="L166" s="15">
        <v>4828385</v>
      </c>
      <c r="M166" s="15">
        <f t="shared" si="2"/>
        <v>9947920</v>
      </c>
      <c r="N166" s="15">
        <v>4828385</v>
      </c>
    </row>
    <row r="167" spans="1:14" ht="14.4">
      <c r="A167" s="14">
        <v>2021</v>
      </c>
      <c r="B167" s="17" t="s">
        <v>1481</v>
      </c>
      <c r="C167" s="14" t="s">
        <v>190</v>
      </c>
      <c r="D167" s="14" t="s">
        <v>21</v>
      </c>
      <c r="E167" s="16" t="s">
        <v>151</v>
      </c>
      <c r="F167" s="16" t="s">
        <v>1480</v>
      </c>
      <c r="G167" s="14" t="s">
        <v>20</v>
      </c>
      <c r="H167" s="15">
        <v>8010</v>
      </c>
      <c r="I167" s="15">
        <v>2227905</v>
      </c>
      <c r="J167" s="15"/>
      <c r="K167" s="15">
        <v>4975779</v>
      </c>
      <c r="L167" s="15">
        <v>5635501</v>
      </c>
      <c r="M167" s="15">
        <f t="shared" si="2"/>
        <v>12847195</v>
      </c>
      <c r="N167" s="15">
        <v>5635501</v>
      </c>
    </row>
    <row r="168" spans="1:14" ht="14.4">
      <c r="A168" s="14">
        <v>2021</v>
      </c>
      <c r="B168" s="17" t="s">
        <v>1479</v>
      </c>
      <c r="C168" s="14" t="s">
        <v>190</v>
      </c>
      <c r="D168" s="14" t="s">
        <v>21</v>
      </c>
      <c r="E168" s="16" t="s">
        <v>36</v>
      </c>
      <c r="F168" s="16" t="s">
        <v>1478</v>
      </c>
      <c r="G168" s="14" t="s">
        <v>20</v>
      </c>
      <c r="H168" s="15">
        <v>50939</v>
      </c>
      <c r="I168" s="15">
        <v>3536465</v>
      </c>
      <c r="J168" s="15"/>
      <c r="K168" s="15">
        <v>14513695</v>
      </c>
      <c r="L168" s="15">
        <v>17052264</v>
      </c>
      <c r="M168" s="15">
        <f t="shared" si="2"/>
        <v>35153363</v>
      </c>
      <c r="N168" s="15">
        <v>17052264</v>
      </c>
    </row>
    <row r="169" spans="1:14" ht="14.4">
      <c r="A169" s="14">
        <v>2021</v>
      </c>
      <c r="B169" s="17" t="s">
        <v>1477</v>
      </c>
      <c r="C169" s="14" t="s">
        <v>190</v>
      </c>
      <c r="D169" s="14" t="s">
        <v>21</v>
      </c>
      <c r="E169" s="16" t="s">
        <v>27</v>
      </c>
      <c r="F169" s="16" t="s">
        <v>1476</v>
      </c>
      <c r="G169" s="14" t="s">
        <v>20</v>
      </c>
      <c r="H169" s="15">
        <v>224015</v>
      </c>
      <c r="I169" s="15">
        <v>10413263</v>
      </c>
      <c r="J169" s="15"/>
      <c r="K169" s="15">
        <v>45928101</v>
      </c>
      <c r="L169" s="15">
        <v>43801366</v>
      </c>
      <c r="M169" s="15">
        <f t="shared" si="2"/>
        <v>100366745</v>
      </c>
      <c r="N169" s="15">
        <v>43801366</v>
      </c>
    </row>
    <row r="170" spans="1:14" ht="14.4">
      <c r="A170" s="14">
        <v>2021</v>
      </c>
      <c r="B170" s="17" t="s">
        <v>1475</v>
      </c>
      <c r="C170" s="14" t="s">
        <v>190</v>
      </c>
      <c r="D170" s="14" t="s">
        <v>21</v>
      </c>
      <c r="E170" s="16" t="s">
        <v>28</v>
      </c>
      <c r="F170" s="16" t="s">
        <v>1474</v>
      </c>
      <c r="G170" s="14" t="s">
        <v>20</v>
      </c>
      <c r="H170" s="15">
        <v>4263883</v>
      </c>
      <c r="I170" s="15">
        <v>78117595</v>
      </c>
      <c r="J170" s="15"/>
      <c r="K170" s="15">
        <v>186591412</v>
      </c>
      <c r="L170" s="15">
        <v>244877468</v>
      </c>
      <c r="M170" s="15">
        <f t="shared" si="2"/>
        <v>513850358</v>
      </c>
      <c r="N170" s="15">
        <v>244877468</v>
      </c>
    </row>
    <row r="171" spans="1:14" ht="14.4">
      <c r="A171" s="14">
        <v>2021</v>
      </c>
      <c r="B171" s="17" t="s">
        <v>2089</v>
      </c>
      <c r="C171" s="14" t="s">
        <v>53</v>
      </c>
      <c r="D171" s="14" t="s">
        <v>21</v>
      </c>
      <c r="E171" s="16" t="s">
        <v>34</v>
      </c>
      <c r="F171" s="16" t="s">
        <v>5445</v>
      </c>
      <c r="G171" s="14" t="s">
        <v>20</v>
      </c>
      <c r="H171" s="15">
        <v>6423253</v>
      </c>
      <c r="I171" s="15">
        <v>2571641</v>
      </c>
      <c r="J171" s="15">
        <v>2293795</v>
      </c>
      <c r="K171" s="15">
        <v>30465917</v>
      </c>
      <c r="L171" s="15">
        <v>22430805</v>
      </c>
      <c r="M171" s="15">
        <f t="shared" si="2"/>
        <v>64185411</v>
      </c>
      <c r="N171" s="15">
        <v>22430805</v>
      </c>
    </row>
    <row r="172" spans="1:14" ht="14.4">
      <c r="A172" s="14">
        <v>2021</v>
      </c>
      <c r="B172" s="17" t="s">
        <v>1677</v>
      </c>
      <c r="C172" s="14" t="s">
        <v>55</v>
      </c>
      <c r="D172" s="14" t="s">
        <v>21</v>
      </c>
      <c r="E172" s="16" t="s">
        <v>290</v>
      </c>
      <c r="F172" s="16" t="s">
        <v>57</v>
      </c>
      <c r="G172" s="14" t="s">
        <v>20</v>
      </c>
      <c r="H172" s="15">
        <v>20180509</v>
      </c>
      <c r="I172" s="15">
        <v>63750274</v>
      </c>
      <c r="J172" s="15">
        <v>8222767</v>
      </c>
      <c r="K172" s="15">
        <v>34610238</v>
      </c>
      <c r="L172" s="15">
        <v>67598114</v>
      </c>
      <c r="M172" s="15">
        <f t="shared" si="2"/>
        <v>194361902</v>
      </c>
      <c r="N172" s="15">
        <v>67598114</v>
      </c>
    </row>
    <row r="173" spans="1:14" ht="14.4">
      <c r="A173" s="14">
        <v>2021</v>
      </c>
      <c r="B173" s="17" t="s">
        <v>1473</v>
      </c>
      <c r="C173" s="14" t="s">
        <v>190</v>
      </c>
      <c r="D173" s="14" t="s">
        <v>21</v>
      </c>
      <c r="E173" s="16" t="s">
        <v>290</v>
      </c>
      <c r="F173" s="16" t="s">
        <v>1472</v>
      </c>
      <c r="G173" s="14" t="s">
        <v>20</v>
      </c>
      <c r="H173" s="15">
        <v>566339</v>
      </c>
      <c r="I173" s="15">
        <v>9248026</v>
      </c>
      <c r="J173" s="15"/>
      <c r="K173" s="15">
        <v>7900835</v>
      </c>
      <c r="L173" s="15">
        <v>12623868</v>
      </c>
      <c r="M173" s="15">
        <f t="shared" si="2"/>
        <v>30339068</v>
      </c>
      <c r="N173" s="15">
        <v>12623868</v>
      </c>
    </row>
    <row r="174" spans="1:14" ht="14.4">
      <c r="A174" s="14">
        <v>2021</v>
      </c>
      <c r="B174" s="17" t="s">
        <v>4974</v>
      </c>
      <c r="C174" s="17" t="s">
        <v>190</v>
      </c>
      <c r="D174" s="14" t="s">
        <v>21</v>
      </c>
      <c r="E174" s="16" t="s">
        <v>290</v>
      </c>
      <c r="F174" s="16" t="s">
        <v>5859</v>
      </c>
      <c r="G174" s="14" t="s">
        <v>20</v>
      </c>
      <c r="H174" s="15">
        <v>651819</v>
      </c>
      <c r="I174" s="15">
        <v>10951352</v>
      </c>
      <c r="J174" s="15"/>
      <c r="K174" s="15">
        <v>30968569</v>
      </c>
      <c r="L174" s="15">
        <v>37919974</v>
      </c>
      <c r="M174" s="15">
        <f t="shared" si="2"/>
        <v>80491714</v>
      </c>
      <c r="N174" s="15">
        <v>37919974</v>
      </c>
    </row>
    <row r="175" spans="1:14" ht="14.4">
      <c r="A175" s="14">
        <v>2021</v>
      </c>
      <c r="B175" s="14" t="s">
        <v>1985</v>
      </c>
      <c r="C175" s="14" t="s">
        <v>53</v>
      </c>
      <c r="D175" s="14" t="s">
        <v>21</v>
      </c>
      <c r="E175" s="16" t="s">
        <v>153</v>
      </c>
      <c r="F175" s="16" t="s">
        <v>1984</v>
      </c>
      <c r="G175" s="14" t="s">
        <v>20</v>
      </c>
      <c r="H175" s="15">
        <v>19541701</v>
      </c>
      <c r="I175" s="15">
        <v>9354298</v>
      </c>
      <c r="J175" s="15">
        <v>4842678</v>
      </c>
      <c r="K175" s="15">
        <v>16092395</v>
      </c>
      <c r="L175" s="15">
        <v>18967530</v>
      </c>
      <c r="M175" s="15">
        <f t="shared" si="2"/>
        <v>68798602</v>
      </c>
      <c r="N175" s="15">
        <v>18967530</v>
      </c>
    </row>
    <row r="176" spans="1:14" ht="14.4">
      <c r="A176" s="14">
        <v>2021</v>
      </c>
      <c r="B176" s="17" t="s">
        <v>1471</v>
      </c>
      <c r="C176" s="14" t="s">
        <v>190</v>
      </c>
      <c r="D176" s="14" t="s">
        <v>21</v>
      </c>
      <c r="E176" s="16" t="s">
        <v>153</v>
      </c>
      <c r="F176" s="16" t="s">
        <v>1470</v>
      </c>
      <c r="G176" s="14" t="s">
        <v>20</v>
      </c>
      <c r="H176" s="15">
        <v>387780</v>
      </c>
      <c r="I176" s="15">
        <v>49158304</v>
      </c>
      <c r="J176" s="15">
        <v>197</v>
      </c>
      <c r="K176" s="15">
        <v>111020815</v>
      </c>
      <c r="L176" s="15">
        <v>147542648</v>
      </c>
      <c r="M176" s="15">
        <f t="shared" si="2"/>
        <v>308109744</v>
      </c>
      <c r="N176" s="15">
        <v>147542648</v>
      </c>
    </row>
    <row r="177" spans="1:14" ht="14.4">
      <c r="A177" s="14">
        <v>2021</v>
      </c>
      <c r="B177" s="17" t="s">
        <v>5807</v>
      </c>
      <c r="C177" s="17" t="s">
        <v>190</v>
      </c>
      <c r="D177" s="14" t="s">
        <v>21</v>
      </c>
      <c r="E177" s="18" t="s">
        <v>151</v>
      </c>
      <c r="F177" s="18" t="s">
        <v>5806</v>
      </c>
      <c r="G177" s="14" t="s">
        <v>20</v>
      </c>
      <c r="H177" s="15">
        <v>1950</v>
      </c>
      <c r="I177" s="15">
        <v>256357</v>
      </c>
      <c r="J177" s="15"/>
      <c r="K177" s="15">
        <v>710687</v>
      </c>
      <c r="L177" s="15">
        <v>905675</v>
      </c>
      <c r="M177" s="15">
        <f t="shared" si="2"/>
        <v>1874669</v>
      </c>
      <c r="N177" s="15">
        <v>905675</v>
      </c>
    </row>
    <row r="178" spans="1:14" ht="14.4">
      <c r="A178" s="14">
        <v>2021</v>
      </c>
      <c r="B178" s="14" t="s">
        <v>1983</v>
      </c>
      <c r="C178" s="14" t="s">
        <v>53</v>
      </c>
      <c r="D178" s="14" t="s">
        <v>21</v>
      </c>
      <c r="E178" s="16" t="s">
        <v>151</v>
      </c>
      <c r="F178" s="16" t="s">
        <v>1370</v>
      </c>
      <c r="G178" s="14" t="s">
        <v>20</v>
      </c>
      <c r="H178" s="15">
        <v>10106240</v>
      </c>
      <c r="I178" s="15">
        <v>2140926</v>
      </c>
      <c r="J178" s="15">
        <v>313436</v>
      </c>
      <c r="K178" s="15">
        <v>12456279</v>
      </c>
      <c r="L178" s="15">
        <v>8134436</v>
      </c>
      <c r="M178" s="15">
        <f t="shared" si="2"/>
        <v>33151317</v>
      </c>
      <c r="N178" s="15">
        <v>8134436</v>
      </c>
    </row>
    <row r="179" spans="1:14" ht="14.4">
      <c r="A179" s="14">
        <v>2021</v>
      </c>
      <c r="B179" s="17" t="s">
        <v>177</v>
      </c>
      <c r="C179" s="14" t="s">
        <v>54</v>
      </c>
      <c r="D179" s="14" t="s">
        <v>21</v>
      </c>
      <c r="E179" s="16" t="s">
        <v>52</v>
      </c>
      <c r="F179" s="16">
        <v>99011</v>
      </c>
      <c r="G179" s="14" t="s">
        <v>20</v>
      </c>
      <c r="H179" s="15"/>
      <c r="I179" s="15"/>
      <c r="J179" s="15"/>
      <c r="K179" s="15">
        <v>8139165</v>
      </c>
      <c r="L179" s="15">
        <v>8357828</v>
      </c>
      <c r="M179" s="15">
        <f t="shared" si="2"/>
        <v>16496993</v>
      </c>
      <c r="N179" s="15">
        <v>8357828</v>
      </c>
    </row>
    <row r="180" spans="1:14" ht="14.4">
      <c r="A180" s="14">
        <v>2021</v>
      </c>
      <c r="B180" s="17" t="s">
        <v>176</v>
      </c>
      <c r="C180" s="14" t="s">
        <v>54</v>
      </c>
      <c r="D180" s="14" t="s">
        <v>21</v>
      </c>
      <c r="E180" s="16" t="s">
        <v>175</v>
      </c>
      <c r="F180" s="16">
        <v>99012</v>
      </c>
      <c r="G180" s="14" t="s">
        <v>20</v>
      </c>
      <c r="H180" s="15"/>
      <c r="I180" s="15">
        <v>14104979</v>
      </c>
      <c r="J180" s="15"/>
      <c r="K180" s="15">
        <v>23833</v>
      </c>
      <c r="L180" s="15">
        <v>14128812</v>
      </c>
      <c r="M180" s="15">
        <f t="shared" si="2"/>
        <v>28257624</v>
      </c>
      <c r="N180" s="15">
        <v>14128812</v>
      </c>
    </row>
    <row r="181" spans="1:14" ht="14.4">
      <c r="A181" s="14">
        <v>2021</v>
      </c>
      <c r="B181" s="17" t="s">
        <v>2090</v>
      </c>
      <c r="C181" s="14" t="s">
        <v>53</v>
      </c>
      <c r="D181" s="14" t="s">
        <v>21</v>
      </c>
      <c r="E181" s="16" t="s">
        <v>63</v>
      </c>
      <c r="F181" s="16" t="s">
        <v>5564</v>
      </c>
      <c r="G181" s="14" t="s">
        <v>20</v>
      </c>
      <c r="H181" s="15">
        <v>2467934</v>
      </c>
      <c r="I181" s="15">
        <v>657200</v>
      </c>
      <c r="J181" s="15">
        <v>3350977</v>
      </c>
      <c r="K181" s="15">
        <v>6705723</v>
      </c>
      <c r="L181" s="15">
        <v>8976773</v>
      </c>
      <c r="M181" s="15">
        <f t="shared" si="2"/>
        <v>22158607</v>
      </c>
      <c r="N181" s="15">
        <v>8976773</v>
      </c>
    </row>
    <row r="182" spans="1:14" ht="14.4">
      <c r="A182" s="14">
        <v>2021</v>
      </c>
      <c r="B182" s="17" t="s">
        <v>1469</v>
      </c>
      <c r="C182" s="14" t="s">
        <v>190</v>
      </c>
      <c r="D182" s="14" t="s">
        <v>21</v>
      </c>
      <c r="E182" s="16" t="s">
        <v>153</v>
      </c>
      <c r="F182" s="16" t="s">
        <v>1468</v>
      </c>
      <c r="G182" s="14" t="s">
        <v>20</v>
      </c>
      <c r="H182" s="15">
        <v>336920</v>
      </c>
      <c r="I182" s="15">
        <v>5151580</v>
      </c>
      <c r="J182" s="15">
        <v>58</v>
      </c>
      <c r="K182" s="15">
        <v>16588387</v>
      </c>
      <c r="L182" s="15">
        <v>18574354</v>
      </c>
      <c r="M182" s="15">
        <f t="shared" si="2"/>
        <v>40651299</v>
      </c>
      <c r="N182" s="15">
        <v>18574354</v>
      </c>
    </row>
    <row r="183" spans="1:14" ht="14.4">
      <c r="A183" s="14">
        <v>2021</v>
      </c>
      <c r="B183" s="17" t="s">
        <v>2092</v>
      </c>
      <c r="C183" s="14" t="s">
        <v>53</v>
      </c>
      <c r="D183" s="14" t="s">
        <v>21</v>
      </c>
      <c r="E183" s="16" t="s">
        <v>48</v>
      </c>
      <c r="F183" s="16" t="s">
        <v>5477</v>
      </c>
      <c r="G183" s="14" t="s">
        <v>20</v>
      </c>
      <c r="H183" s="15">
        <v>10555881</v>
      </c>
      <c r="I183" s="15">
        <v>3831318</v>
      </c>
      <c r="J183" s="15">
        <v>1506671</v>
      </c>
      <c r="K183" s="15">
        <v>9506580</v>
      </c>
      <c r="L183" s="15">
        <v>12843722</v>
      </c>
      <c r="M183" s="15">
        <f t="shared" si="2"/>
        <v>38244172</v>
      </c>
      <c r="N183" s="15">
        <v>12843722</v>
      </c>
    </row>
    <row r="184" spans="1:14" ht="14.4">
      <c r="A184" s="14">
        <v>2021</v>
      </c>
      <c r="B184" s="17" t="s">
        <v>1467</v>
      </c>
      <c r="C184" s="14" t="s">
        <v>190</v>
      </c>
      <c r="D184" s="14" t="s">
        <v>21</v>
      </c>
      <c r="E184" s="16" t="s">
        <v>48</v>
      </c>
      <c r="F184" s="16" t="s">
        <v>1466</v>
      </c>
      <c r="G184" s="14" t="s">
        <v>20</v>
      </c>
      <c r="H184" s="15">
        <v>110240</v>
      </c>
      <c r="I184" s="15">
        <v>3018896</v>
      </c>
      <c r="J184" s="15">
        <v>4895</v>
      </c>
      <c r="K184" s="15">
        <v>19488054</v>
      </c>
      <c r="L184" s="15">
        <v>21217228</v>
      </c>
      <c r="M184" s="15">
        <f t="shared" si="2"/>
        <v>43839313</v>
      </c>
      <c r="N184" s="15">
        <v>21217228</v>
      </c>
    </row>
    <row r="185" spans="1:14" ht="14.4">
      <c r="A185" s="14">
        <v>2021</v>
      </c>
      <c r="B185" s="17" t="s">
        <v>174</v>
      </c>
      <c r="C185" s="14" t="s">
        <v>54</v>
      </c>
      <c r="D185" s="14" t="s">
        <v>21</v>
      </c>
      <c r="E185" s="16" t="s">
        <v>118</v>
      </c>
      <c r="F185" s="16">
        <v>99013</v>
      </c>
      <c r="G185" s="14" t="s">
        <v>20</v>
      </c>
      <c r="H185" s="15"/>
      <c r="I185" s="15">
        <v>393651118</v>
      </c>
      <c r="J185" s="15"/>
      <c r="K185" s="15">
        <v>36179932</v>
      </c>
      <c r="L185" s="15">
        <v>429699518</v>
      </c>
      <c r="M185" s="15">
        <f t="shared" si="2"/>
        <v>859530568</v>
      </c>
      <c r="N185" s="15">
        <v>429699518</v>
      </c>
    </row>
    <row r="186" spans="1:14" ht="14.4">
      <c r="A186" s="14">
        <v>2021</v>
      </c>
      <c r="B186" s="14" t="s">
        <v>1982</v>
      </c>
      <c r="C186" s="14" t="s">
        <v>53</v>
      </c>
      <c r="D186" s="14" t="s">
        <v>21</v>
      </c>
      <c r="E186" s="16" t="s">
        <v>65</v>
      </c>
      <c r="F186" s="16">
        <v>10046</v>
      </c>
      <c r="G186" s="14" t="s">
        <v>20</v>
      </c>
      <c r="H186" s="15">
        <v>42908715</v>
      </c>
      <c r="I186" s="15">
        <v>9963190</v>
      </c>
      <c r="J186" s="15">
        <v>18479557</v>
      </c>
      <c r="K186" s="15">
        <v>44022369</v>
      </c>
      <c r="L186" s="15">
        <v>43862486</v>
      </c>
      <c r="M186" s="15">
        <f t="shared" si="2"/>
        <v>159236317</v>
      </c>
      <c r="N186" s="15">
        <v>43862486</v>
      </c>
    </row>
    <row r="187" spans="1:14" ht="14.4">
      <c r="A187" s="14">
        <v>2021</v>
      </c>
      <c r="B187" s="17" t="s">
        <v>1465</v>
      </c>
      <c r="C187" s="14" t="s">
        <v>190</v>
      </c>
      <c r="D187" s="14" t="s">
        <v>21</v>
      </c>
      <c r="E187" s="16" t="s">
        <v>98</v>
      </c>
      <c r="F187" s="16" t="s">
        <v>1464</v>
      </c>
      <c r="G187" s="14" t="s">
        <v>20</v>
      </c>
      <c r="H187" s="15">
        <v>210210</v>
      </c>
      <c r="I187" s="15">
        <v>8939471</v>
      </c>
      <c r="J187" s="15"/>
      <c r="K187" s="15">
        <v>38552687</v>
      </c>
      <c r="L187" s="15">
        <v>42870399</v>
      </c>
      <c r="M187" s="15">
        <f t="shared" si="2"/>
        <v>90572767</v>
      </c>
      <c r="N187" s="15">
        <v>42870399</v>
      </c>
    </row>
    <row r="188" spans="1:14" ht="14.4">
      <c r="A188" s="14">
        <v>2021</v>
      </c>
      <c r="B188" s="17" t="s">
        <v>1463</v>
      </c>
      <c r="C188" s="14" t="s">
        <v>190</v>
      </c>
      <c r="D188" s="14" t="s">
        <v>21</v>
      </c>
      <c r="E188" s="16" t="s">
        <v>74</v>
      </c>
      <c r="F188" s="16" t="s">
        <v>1462</v>
      </c>
      <c r="G188" s="14" t="s">
        <v>20</v>
      </c>
      <c r="H188" s="15">
        <v>28494</v>
      </c>
      <c r="I188" s="15">
        <v>1463498</v>
      </c>
      <c r="J188" s="15"/>
      <c r="K188" s="15">
        <v>4356267</v>
      </c>
      <c r="L188" s="15">
        <v>5692391</v>
      </c>
      <c r="M188" s="15">
        <f t="shared" si="2"/>
        <v>11540650</v>
      </c>
      <c r="N188" s="15">
        <v>5692391</v>
      </c>
    </row>
    <row r="189" spans="1:14" ht="14.4">
      <c r="A189" s="14">
        <v>2021</v>
      </c>
      <c r="B189" s="14" t="s">
        <v>1981</v>
      </c>
      <c r="C189" s="14" t="s">
        <v>53</v>
      </c>
      <c r="D189" s="14" t="s">
        <v>21</v>
      </c>
      <c r="E189" s="16" t="s">
        <v>98</v>
      </c>
      <c r="F189" s="16">
        <v>10345</v>
      </c>
      <c r="G189" s="14" t="s">
        <v>20</v>
      </c>
      <c r="H189" s="15">
        <v>10781811</v>
      </c>
      <c r="I189" s="15">
        <v>7135599</v>
      </c>
      <c r="J189" s="15">
        <v>3537522</v>
      </c>
      <c r="K189" s="15">
        <v>42995763</v>
      </c>
      <c r="L189" s="15">
        <v>48604190</v>
      </c>
      <c r="M189" s="15">
        <f t="shared" si="2"/>
        <v>113054885</v>
      </c>
      <c r="N189" s="15">
        <v>48604190</v>
      </c>
    </row>
    <row r="190" spans="1:14" ht="14.4">
      <c r="A190" s="14">
        <v>2021</v>
      </c>
      <c r="B190" s="17" t="s">
        <v>1461</v>
      </c>
      <c r="C190" s="14" t="s">
        <v>190</v>
      </c>
      <c r="D190" s="14" t="s">
        <v>21</v>
      </c>
      <c r="E190" s="16" t="s">
        <v>98</v>
      </c>
      <c r="F190" s="16" t="s">
        <v>1460</v>
      </c>
      <c r="G190" s="14" t="s">
        <v>20</v>
      </c>
      <c r="H190" s="15">
        <v>1582424</v>
      </c>
      <c r="I190" s="15">
        <v>31162058</v>
      </c>
      <c r="J190" s="15">
        <v>130669</v>
      </c>
      <c r="K190" s="15">
        <v>141550236</v>
      </c>
      <c r="L190" s="15">
        <v>136112640</v>
      </c>
      <c r="M190" s="15">
        <f t="shared" si="2"/>
        <v>310538027</v>
      </c>
      <c r="N190" s="15">
        <v>136112640</v>
      </c>
    </row>
    <row r="191" spans="1:14" ht="14.4">
      <c r="A191" s="14">
        <v>2021</v>
      </c>
      <c r="B191" s="17" t="s">
        <v>1459</v>
      </c>
      <c r="C191" s="14" t="s">
        <v>190</v>
      </c>
      <c r="D191" s="14" t="s">
        <v>21</v>
      </c>
      <c r="E191" s="16" t="s">
        <v>98</v>
      </c>
      <c r="F191" s="16" t="s">
        <v>1458</v>
      </c>
      <c r="G191" s="14" t="s">
        <v>20</v>
      </c>
      <c r="H191" s="15">
        <v>1695519</v>
      </c>
      <c r="I191" s="15">
        <v>26269778</v>
      </c>
      <c r="J191" s="15"/>
      <c r="K191" s="15">
        <v>113136847</v>
      </c>
      <c r="L191" s="15">
        <v>106747191</v>
      </c>
      <c r="M191" s="15">
        <f t="shared" si="2"/>
        <v>247849335</v>
      </c>
      <c r="N191" s="15">
        <v>106747191</v>
      </c>
    </row>
    <row r="192" spans="1:14" ht="14.4">
      <c r="A192" s="14">
        <v>2021</v>
      </c>
      <c r="B192" s="17" t="s">
        <v>4979</v>
      </c>
      <c r="C192" s="17" t="s">
        <v>190</v>
      </c>
      <c r="D192" s="14" t="s">
        <v>21</v>
      </c>
      <c r="E192" s="16" t="s">
        <v>36</v>
      </c>
      <c r="F192" s="16" t="s">
        <v>5808</v>
      </c>
      <c r="G192" s="14" t="s">
        <v>20</v>
      </c>
      <c r="H192" s="15">
        <v>80</v>
      </c>
      <c r="I192" s="15">
        <v>111113</v>
      </c>
      <c r="J192" s="15"/>
      <c r="K192" s="15">
        <v>817969</v>
      </c>
      <c r="L192" s="15">
        <v>928872</v>
      </c>
      <c r="M192" s="15">
        <f t="shared" si="2"/>
        <v>1858034</v>
      </c>
      <c r="N192" s="15">
        <v>928872</v>
      </c>
    </row>
    <row r="193" spans="1:14" ht="14.4">
      <c r="A193" s="14">
        <v>2021</v>
      </c>
      <c r="B193" s="17" t="s">
        <v>2093</v>
      </c>
      <c r="C193" s="14" t="s">
        <v>53</v>
      </c>
      <c r="D193" s="14" t="s">
        <v>21</v>
      </c>
      <c r="E193" s="16" t="s">
        <v>63</v>
      </c>
      <c r="F193" s="16" t="s">
        <v>5557</v>
      </c>
      <c r="G193" s="14" t="s">
        <v>20</v>
      </c>
      <c r="H193" s="15">
        <v>1460454</v>
      </c>
      <c r="I193" s="15">
        <v>1050641</v>
      </c>
      <c r="J193" s="15"/>
      <c r="K193" s="15">
        <v>5528903</v>
      </c>
      <c r="L193" s="15">
        <v>7056204</v>
      </c>
      <c r="M193" s="15">
        <f t="shared" si="2"/>
        <v>15096202</v>
      </c>
      <c r="N193" s="15">
        <v>7056204</v>
      </c>
    </row>
    <row r="194" spans="1:14" ht="14.4">
      <c r="A194" s="14">
        <v>2021</v>
      </c>
      <c r="B194" s="17" t="s">
        <v>5006</v>
      </c>
      <c r="C194" s="17" t="s">
        <v>190</v>
      </c>
      <c r="D194" s="14" t="s">
        <v>21</v>
      </c>
      <c r="E194" s="16" t="s">
        <v>47</v>
      </c>
      <c r="F194" s="16" t="s">
        <v>5825</v>
      </c>
      <c r="G194" s="14" t="s">
        <v>20</v>
      </c>
      <c r="H194" s="15">
        <v>67893</v>
      </c>
      <c r="I194" s="15">
        <v>461393</v>
      </c>
      <c r="J194" s="15">
        <v>5737765</v>
      </c>
      <c r="K194" s="15">
        <v>1752885</v>
      </c>
      <c r="L194" s="15">
        <v>2204642</v>
      </c>
      <c r="M194" s="15">
        <f t="shared" ref="M194:M257" si="3">H194+I194+J194+K194+L194</f>
        <v>10224578</v>
      </c>
      <c r="N194" s="15">
        <v>2204642</v>
      </c>
    </row>
    <row r="195" spans="1:14" ht="14.4">
      <c r="A195" s="14">
        <v>2021</v>
      </c>
      <c r="B195" s="17" t="s">
        <v>1457</v>
      </c>
      <c r="C195" s="14" t="s">
        <v>190</v>
      </c>
      <c r="D195" s="14" t="s">
        <v>21</v>
      </c>
      <c r="E195" s="16" t="s">
        <v>134</v>
      </c>
      <c r="F195" s="16" t="s">
        <v>1456</v>
      </c>
      <c r="G195" s="14" t="s">
        <v>20</v>
      </c>
      <c r="H195" s="15">
        <v>9515638</v>
      </c>
      <c r="I195" s="15">
        <v>125348887</v>
      </c>
      <c r="J195" s="15">
        <v>59715938</v>
      </c>
      <c r="K195" s="15">
        <v>448190744</v>
      </c>
      <c r="L195" s="15">
        <v>555789473</v>
      </c>
      <c r="M195" s="15">
        <f t="shared" si="3"/>
        <v>1198560680</v>
      </c>
      <c r="N195" s="15">
        <v>555789473</v>
      </c>
    </row>
    <row r="196" spans="1:14" ht="14.4">
      <c r="A196" s="14">
        <v>2021</v>
      </c>
      <c r="B196" s="14" t="s">
        <v>1980</v>
      </c>
      <c r="C196" s="14" t="s">
        <v>53</v>
      </c>
      <c r="D196" s="14" t="s">
        <v>21</v>
      </c>
      <c r="E196" s="16" t="s">
        <v>125</v>
      </c>
      <c r="F196" s="16">
        <v>11040</v>
      </c>
      <c r="G196" s="14" t="s">
        <v>20</v>
      </c>
      <c r="H196" s="15">
        <v>2418654</v>
      </c>
      <c r="I196" s="15">
        <v>3124803</v>
      </c>
      <c r="J196" s="15">
        <v>1167294</v>
      </c>
      <c r="K196" s="15">
        <v>13653224</v>
      </c>
      <c r="L196" s="15">
        <v>17311126</v>
      </c>
      <c r="M196" s="15">
        <f t="shared" si="3"/>
        <v>37675101</v>
      </c>
      <c r="N196" s="15">
        <v>17311126</v>
      </c>
    </row>
    <row r="197" spans="1:14" ht="14.4">
      <c r="A197" s="14">
        <v>2021</v>
      </c>
      <c r="B197" s="17" t="s">
        <v>1454</v>
      </c>
      <c r="C197" s="14" t="s">
        <v>190</v>
      </c>
      <c r="D197" s="14" t="s">
        <v>21</v>
      </c>
      <c r="E197" s="16" t="s">
        <v>28</v>
      </c>
      <c r="F197" s="16" t="s">
        <v>1453</v>
      </c>
      <c r="G197" s="14" t="s">
        <v>20</v>
      </c>
      <c r="H197" s="15">
        <v>310399</v>
      </c>
      <c r="I197" s="15">
        <v>1462083</v>
      </c>
      <c r="J197" s="15"/>
      <c r="K197" s="15">
        <v>12456895</v>
      </c>
      <c r="L197" s="15">
        <v>11765455</v>
      </c>
      <c r="M197" s="15">
        <f t="shared" si="3"/>
        <v>25994832</v>
      </c>
      <c r="N197" s="15">
        <v>11765455</v>
      </c>
    </row>
    <row r="198" spans="1:14" ht="14.4">
      <c r="A198" s="14">
        <v>2021</v>
      </c>
      <c r="B198" s="14" t="s">
        <v>1979</v>
      </c>
      <c r="C198" s="14" t="s">
        <v>53</v>
      </c>
      <c r="D198" s="14" t="s">
        <v>21</v>
      </c>
      <c r="E198" s="16" t="s">
        <v>28</v>
      </c>
      <c r="F198" s="16">
        <v>11194</v>
      </c>
      <c r="G198" s="14" t="s">
        <v>20</v>
      </c>
      <c r="H198" s="15">
        <v>95210911</v>
      </c>
      <c r="I198" s="15">
        <v>29943096</v>
      </c>
      <c r="J198" s="15">
        <v>17166709</v>
      </c>
      <c r="K198" s="15">
        <v>160348819</v>
      </c>
      <c r="L198" s="15">
        <v>177085370</v>
      </c>
      <c r="M198" s="15">
        <f t="shared" si="3"/>
        <v>479754905</v>
      </c>
      <c r="N198" s="15">
        <v>177085370</v>
      </c>
    </row>
    <row r="199" spans="1:14" ht="14.4">
      <c r="A199" s="14">
        <v>2021</v>
      </c>
      <c r="B199" s="17" t="s">
        <v>1452</v>
      </c>
      <c r="C199" s="14" t="s">
        <v>190</v>
      </c>
      <c r="D199" s="14" t="s">
        <v>21</v>
      </c>
      <c r="E199" s="16" t="s">
        <v>28</v>
      </c>
      <c r="F199" s="16" t="s">
        <v>1451</v>
      </c>
      <c r="G199" s="14" t="s">
        <v>20</v>
      </c>
      <c r="H199" s="15">
        <v>1896041</v>
      </c>
      <c r="I199" s="15">
        <v>36770465</v>
      </c>
      <c r="J199" s="15"/>
      <c r="K199" s="15">
        <v>138738556</v>
      </c>
      <c r="L199" s="15">
        <v>140978397</v>
      </c>
      <c r="M199" s="15">
        <f t="shared" si="3"/>
        <v>318383459</v>
      </c>
      <c r="N199" s="15">
        <v>140978397</v>
      </c>
    </row>
    <row r="200" spans="1:14" ht="14.4">
      <c r="A200" s="14">
        <v>2021</v>
      </c>
      <c r="B200" s="17" t="s">
        <v>5505</v>
      </c>
      <c r="C200" s="14" t="s">
        <v>53</v>
      </c>
      <c r="D200" s="14" t="s">
        <v>21</v>
      </c>
      <c r="E200" s="16" t="s">
        <v>182</v>
      </c>
      <c r="F200" s="16" t="s">
        <v>5506</v>
      </c>
      <c r="G200" s="14" t="s">
        <v>20</v>
      </c>
      <c r="H200" s="15">
        <v>2410904</v>
      </c>
      <c r="I200" s="15">
        <v>813139</v>
      </c>
      <c r="J200" s="15"/>
      <c r="K200" s="15">
        <v>21853144</v>
      </c>
      <c r="L200" s="15">
        <v>20197923</v>
      </c>
      <c r="M200" s="15">
        <f t="shared" si="3"/>
        <v>45275110</v>
      </c>
      <c r="N200" s="15">
        <v>20197923</v>
      </c>
    </row>
    <row r="201" spans="1:14" ht="14.4">
      <c r="A201" s="14">
        <v>2021</v>
      </c>
      <c r="B201" s="17" t="s">
        <v>1450</v>
      </c>
      <c r="C201" s="14" t="s">
        <v>190</v>
      </c>
      <c r="D201" s="14" t="s">
        <v>21</v>
      </c>
      <c r="E201" s="16" t="s">
        <v>182</v>
      </c>
      <c r="F201" s="16" t="s">
        <v>1449</v>
      </c>
      <c r="G201" s="14" t="s">
        <v>20</v>
      </c>
      <c r="H201" s="15">
        <v>69612</v>
      </c>
      <c r="I201" s="15">
        <v>9780376</v>
      </c>
      <c r="J201" s="15"/>
      <c r="K201" s="15">
        <v>64530508</v>
      </c>
      <c r="L201" s="15">
        <v>69213036</v>
      </c>
      <c r="M201" s="15">
        <f t="shared" si="3"/>
        <v>143593532</v>
      </c>
      <c r="N201" s="15">
        <v>69213036</v>
      </c>
    </row>
    <row r="202" spans="1:14" ht="14.4">
      <c r="A202" s="14">
        <v>2021</v>
      </c>
      <c r="B202" s="14" t="s">
        <v>1978</v>
      </c>
      <c r="C202" s="14" t="s">
        <v>53</v>
      </c>
      <c r="D202" s="14" t="s">
        <v>21</v>
      </c>
      <c r="E202" s="16" t="s">
        <v>100</v>
      </c>
      <c r="F202" s="16">
        <v>11446</v>
      </c>
      <c r="G202" s="14" t="s">
        <v>20</v>
      </c>
      <c r="H202" s="15">
        <v>1854567</v>
      </c>
      <c r="I202" s="15">
        <v>1874733</v>
      </c>
      <c r="J202" s="15">
        <v>813619</v>
      </c>
      <c r="K202" s="15">
        <v>13829933</v>
      </c>
      <c r="L202" s="15">
        <v>13711990</v>
      </c>
      <c r="M202" s="15">
        <f t="shared" si="3"/>
        <v>32084842</v>
      </c>
      <c r="N202" s="15">
        <v>13711990</v>
      </c>
    </row>
    <row r="203" spans="1:14" ht="14.4">
      <c r="A203" s="14">
        <v>2021</v>
      </c>
      <c r="B203" s="17" t="s">
        <v>1448</v>
      </c>
      <c r="C203" s="14" t="s">
        <v>190</v>
      </c>
      <c r="D203" s="14" t="s">
        <v>21</v>
      </c>
      <c r="E203" s="16" t="s">
        <v>100</v>
      </c>
      <c r="F203" s="16" t="s">
        <v>1447</v>
      </c>
      <c r="G203" s="14" t="s">
        <v>20</v>
      </c>
      <c r="H203" s="15">
        <v>244219</v>
      </c>
      <c r="I203" s="15">
        <v>9429465</v>
      </c>
      <c r="J203" s="15"/>
      <c r="K203" s="15">
        <v>32008325</v>
      </c>
      <c r="L203" s="15">
        <v>36835674</v>
      </c>
      <c r="M203" s="15">
        <f t="shared" si="3"/>
        <v>78517683</v>
      </c>
      <c r="N203" s="15">
        <v>36835674</v>
      </c>
    </row>
    <row r="204" spans="1:14" ht="14.4">
      <c r="A204" s="14">
        <v>2021</v>
      </c>
      <c r="B204" s="14" t="s">
        <v>1977</v>
      </c>
      <c r="C204" s="14" t="s">
        <v>53</v>
      </c>
      <c r="D204" s="14" t="s">
        <v>21</v>
      </c>
      <c r="E204" s="16" t="s">
        <v>34</v>
      </c>
      <c r="F204" s="16">
        <v>11530</v>
      </c>
      <c r="G204" s="14" t="s">
        <v>20</v>
      </c>
      <c r="H204" s="15">
        <v>11603061</v>
      </c>
      <c r="I204" s="15">
        <v>11409044</v>
      </c>
      <c r="J204" s="15">
        <v>4811802</v>
      </c>
      <c r="K204" s="15">
        <v>103552352</v>
      </c>
      <c r="L204" s="15">
        <v>88986723</v>
      </c>
      <c r="M204" s="15">
        <f t="shared" si="3"/>
        <v>220362982</v>
      </c>
      <c r="N204" s="15">
        <v>88986723</v>
      </c>
    </row>
    <row r="205" spans="1:14" ht="14.4">
      <c r="A205" s="14">
        <v>2021</v>
      </c>
      <c r="B205" s="17" t="s">
        <v>1446</v>
      </c>
      <c r="C205" s="14" t="s">
        <v>190</v>
      </c>
      <c r="D205" s="14" t="s">
        <v>21</v>
      </c>
      <c r="E205" s="16" t="s">
        <v>107</v>
      </c>
      <c r="F205" s="16" t="s">
        <v>1445</v>
      </c>
      <c r="G205" s="14" t="s">
        <v>20</v>
      </c>
      <c r="H205" s="15">
        <v>668504</v>
      </c>
      <c r="I205" s="15">
        <v>9785379</v>
      </c>
      <c r="J205" s="15">
        <v>2922373</v>
      </c>
      <c r="K205" s="15">
        <v>21353315</v>
      </c>
      <c r="L205" s="15">
        <v>26194923</v>
      </c>
      <c r="M205" s="15">
        <f t="shared" si="3"/>
        <v>60924494</v>
      </c>
      <c r="N205" s="15">
        <v>26194923</v>
      </c>
    </row>
    <row r="206" spans="1:14" ht="14.4">
      <c r="A206" s="14">
        <v>2021</v>
      </c>
      <c r="B206" s="17" t="s">
        <v>1444</v>
      </c>
      <c r="C206" s="14" t="s">
        <v>190</v>
      </c>
      <c r="D206" s="14" t="s">
        <v>21</v>
      </c>
      <c r="E206" s="16" t="s">
        <v>96</v>
      </c>
      <c r="F206" s="16" t="s">
        <v>1443</v>
      </c>
      <c r="G206" s="14" t="s">
        <v>20</v>
      </c>
      <c r="H206" s="15">
        <v>196675</v>
      </c>
      <c r="I206" s="15">
        <v>7397635</v>
      </c>
      <c r="J206" s="15"/>
      <c r="K206" s="15">
        <v>13286847</v>
      </c>
      <c r="L206" s="15">
        <v>18353071</v>
      </c>
      <c r="M206" s="15">
        <f t="shared" si="3"/>
        <v>39234228</v>
      </c>
      <c r="N206" s="15">
        <v>18353071</v>
      </c>
    </row>
    <row r="207" spans="1:14" ht="14.4">
      <c r="A207" s="14">
        <v>2021</v>
      </c>
      <c r="B207" s="17" t="s">
        <v>1442</v>
      </c>
      <c r="C207" s="14" t="s">
        <v>190</v>
      </c>
      <c r="D207" s="14" t="s">
        <v>21</v>
      </c>
      <c r="E207" s="16" t="s">
        <v>34</v>
      </c>
      <c r="F207" s="16" t="s">
        <v>1441</v>
      </c>
      <c r="G207" s="14" t="s">
        <v>20</v>
      </c>
      <c r="H207" s="15">
        <v>610709</v>
      </c>
      <c r="I207" s="15">
        <v>6651594</v>
      </c>
      <c r="J207" s="15"/>
      <c r="K207" s="15">
        <v>18601319</v>
      </c>
      <c r="L207" s="15">
        <v>24599490</v>
      </c>
      <c r="M207" s="15">
        <f t="shared" si="3"/>
        <v>50463112</v>
      </c>
      <c r="N207" s="15">
        <v>24599490</v>
      </c>
    </row>
    <row r="208" spans="1:14" ht="14.4">
      <c r="A208" s="14">
        <v>2021</v>
      </c>
      <c r="B208" s="17" t="s">
        <v>5290</v>
      </c>
      <c r="C208" s="17" t="s">
        <v>190</v>
      </c>
      <c r="D208" s="14" t="s">
        <v>21</v>
      </c>
      <c r="E208" s="16" t="s">
        <v>96</v>
      </c>
      <c r="F208" s="16" t="s">
        <v>5811</v>
      </c>
      <c r="G208" s="14" t="s">
        <v>20</v>
      </c>
      <c r="H208" s="15">
        <v>5396</v>
      </c>
      <c r="I208" s="15">
        <v>372238</v>
      </c>
      <c r="J208" s="15"/>
      <c r="K208" s="15">
        <v>796102</v>
      </c>
      <c r="L208" s="15">
        <v>1075400</v>
      </c>
      <c r="M208" s="15">
        <f t="shared" si="3"/>
        <v>2249136</v>
      </c>
      <c r="N208" s="15">
        <v>1075400</v>
      </c>
    </row>
    <row r="209" spans="1:14" ht="14.4">
      <c r="A209" s="14">
        <v>2021</v>
      </c>
      <c r="B209" s="17" t="s">
        <v>1440</v>
      </c>
      <c r="C209" s="14" t="s">
        <v>190</v>
      </c>
      <c r="D209" s="14" t="s">
        <v>21</v>
      </c>
      <c r="E209" s="16" t="s">
        <v>29</v>
      </c>
      <c r="F209" s="16" t="s">
        <v>1439</v>
      </c>
      <c r="G209" s="14" t="s">
        <v>20</v>
      </c>
      <c r="H209" s="15">
        <v>324379</v>
      </c>
      <c r="I209" s="15">
        <v>60784469</v>
      </c>
      <c r="J209" s="15"/>
      <c r="K209" s="15">
        <v>96758795</v>
      </c>
      <c r="L209" s="15">
        <v>113202554</v>
      </c>
      <c r="M209" s="15">
        <f t="shared" si="3"/>
        <v>271070197</v>
      </c>
      <c r="N209" s="15">
        <v>113202554</v>
      </c>
    </row>
    <row r="210" spans="1:14" ht="14.4">
      <c r="A210" s="14">
        <v>2021</v>
      </c>
      <c r="B210" s="14" t="s">
        <v>2095</v>
      </c>
      <c r="C210" s="14" t="s">
        <v>53</v>
      </c>
      <c r="D210" s="14" t="s">
        <v>21</v>
      </c>
      <c r="E210" s="16" t="s">
        <v>63</v>
      </c>
      <c r="F210" s="16">
        <v>12048</v>
      </c>
      <c r="G210" s="14" t="s">
        <v>20</v>
      </c>
      <c r="H210" s="15">
        <v>17577371</v>
      </c>
      <c r="I210" s="15">
        <v>13694896</v>
      </c>
      <c r="J210" s="15">
        <v>22019101</v>
      </c>
      <c r="K210" s="15">
        <v>102328584</v>
      </c>
      <c r="L210" s="15">
        <v>55658054</v>
      </c>
      <c r="M210" s="15">
        <f t="shared" si="3"/>
        <v>211278006</v>
      </c>
      <c r="N210" s="15">
        <v>55658054</v>
      </c>
    </row>
    <row r="211" spans="1:14" ht="14.4">
      <c r="A211" s="14">
        <v>2021</v>
      </c>
      <c r="B211" s="17" t="s">
        <v>5229</v>
      </c>
      <c r="C211" s="14" t="s">
        <v>190</v>
      </c>
      <c r="D211" s="14" t="s">
        <v>21</v>
      </c>
      <c r="E211" s="16" t="s">
        <v>105</v>
      </c>
      <c r="F211" s="16" t="s">
        <v>5492</v>
      </c>
      <c r="G211" s="14" t="s">
        <v>20</v>
      </c>
      <c r="H211" s="15">
        <v>38439</v>
      </c>
      <c r="I211" s="15">
        <v>946322</v>
      </c>
      <c r="J211" s="15"/>
      <c r="K211" s="15">
        <v>4264579</v>
      </c>
      <c r="L211" s="15">
        <v>4457407</v>
      </c>
      <c r="M211" s="15">
        <f t="shared" si="3"/>
        <v>9706747</v>
      </c>
      <c r="N211" s="15">
        <v>4457407</v>
      </c>
    </row>
    <row r="212" spans="1:14" ht="14.4">
      <c r="A212" s="14">
        <v>2021</v>
      </c>
      <c r="B212" s="17" t="s">
        <v>1438</v>
      </c>
      <c r="C212" s="14" t="s">
        <v>190</v>
      </c>
      <c r="D212" s="14" t="s">
        <v>21</v>
      </c>
      <c r="E212" s="16" t="s">
        <v>76</v>
      </c>
      <c r="F212" s="16" t="s">
        <v>1437</v>
      </c>
      <c r="G212" s="14" t="s">
        <v>20</v>
      </c>
      <c r="H212" s="15">
        <v>6641499</v>
      </c>
      <c r="I212" s="15">
        <v>16392543</v>
      </c>
      <c r="J212" s="15">
        <v>2111372</v>
      </c>
      <c r="K212" s="15">
        <v>53943477</v>
      </c>
      <c r="L212" s="15">
        <v>58651477</v>
      </c>
      <c r="M212" s="15">
        <f t="shared" si="3"/>
        <v>137740368</v>
      </c>
      <c r="N212" s="15">
        <v>58651477</v>
      </c>
    </row>
    <row r="213" spans="1:14" ht="14.4">
      <c r="A213" s="14">
        <v>2021</v>
      </c>
      <c r="B213" s="17" t="s">
        <v>1436</v>
      </c>
      <c r="C213" s="14" t="s">
        <v>190</v>
      </c>
      <c r="D213" s="14" t="s">
        <v>21</v>
      </c>
      <c r="E213" s="16" t="s">
        <v>34</v>
      </c>
      <c r="F213" s="16" t="s">
        <v>1435</v>
      </c>
      <c r="G213" s="14" t="s">
        <v>20</v>
      </c>
      <c r="H213" s="15">
        <v>134638</v>
      </c>
      <c r="I213" s="15">
        <v>44776816</v>
      </c>
      <c r="J213" s="15">
        <v>3010919</v>
      </c>
      <c r="K213" s="15">
        <v>110402462</v>
      </c>
      <c r="L213" s="15">
        <v>114695206</v>
      </c>
      <c r="M213" s="15">
        <f t="shared" si="3"/>
        <v>273020041</v>
      </c>
      <c r="N213" s="15">
        <v>114695206</v>
      </c>
    </row>
    <row r="214" spans="1:14" ht="14.4">
      <c r="A214" s="14">
        <v>2021</v>
      </c>
      <c r="B214" s="17" t="s">
        <v>1434</v>
      </c>
      <c r="C214" s="14" t="s">
        <v>190</v>
      </c>
      <c r="D214" s="14" t="s">
        <v>21</v>
      </c>
      <c r="E214" s="16" t="s">
        <v>118</v>
      </c>
      <c r="F214" s="16" t="s">
        <v>1433</v>
      </c>
      <c r="G214" s="14" t="s">
        <v>20</v>
      </c>
      <c r="H214" s="15">
        <v>22182</v>
      </c>
      <c r="I214" s="15">
        <v>12308028</v>
      </c>
      <c r="J214" s="15">
        <v>4991682</v>
      </c>
      <c r="K214" s="15">
        <v>47391906</v>
      </c>
      <c r="L214" s="15">
        <v>54596532</v>
      </c>
      <c r="M214" s="15">
        <f t="shared" si="3"/>
        <v>119310330</v>
      </c>
      <c r="N214" s="15">
        <v>54596532</v>
      </c>
    </row>
    <row r="215" spans="1:14" ht="14.4">
      <c r="A215" s="14">
        <v>2021</v>
      </c>
      <c r="B215" s="17" t="s">
        <v>1431</v>
      </c>
      <c r="C215" s="14" t="s">
        <v>190</v>
      </c>
      <c r="D215" s="14" t="s">
        <v>21</v>
      </c>
      <c r="E215" s="16" t="s">
        <v>107</v>
      </c>
      <c r="F215" s="16" t="s">
        <v>1430</v>
      </c>
      <c r="G215" s="14" t="s">
        <v>20</v>
      </c>
      <c r="H215" s="15">
        <v>5929556</v>
      </c>
      <c r="I215" s="15">
        <v>66975468</v>
      </c>
      <c r="J215" s="15">
        <v>30020524</v>
      </c>
      <c r="K215" s="15">
        <v>175138220</v>
      </c>
      <c r="L215" s="15">
        <v>224435450</v>
      </c>
      <c r="M215" s="15">
        <f t="shared" si="3"/>
        <v>502499218</v>
      </c>
      <c r="N215" s="15">
        <v>224435450</v>
      </c>
    </row>
    <row r="216" spans="1:14" ht="14.4">
      <c r="A216" s="14">
        <v>2021</v>
      </c>
      <c r="B216" s="17" t="s">
        <v>1429</v>
      </c>
      <c r="C216" s="14" t="s">
        <v>190</v>
      </c>
      <c r="D216" s="14" t="s">
        <v>21</v>
      </c>
      <c r="E216" s="16" t="s">
        <v>153</v>
      </c>
      <c r="F216" s="16" t="s">
        <v>1428</v>
      </c>
      <c r="G216" s="14" t="s">
        <v>20</v>
      </c>
      <c r="H216" s="15">
        <v>825150</v>
      </c>
      <c r="I216" s="15">
        <v>23398258</v>
      </c>
      <c r="J216" s="15">
        <v>3564533</v>
      </c>
      <c r="K216" s="15">
        <v>52384899</v>
      </c>
      <c r="L216" s="15">
        <v>70257017</v>
      </c>
      <c r="M216" s="15">
        <f t="shared" si="3"/>
        <v>150429857</v>
      </c>
      <c r="N216" s="15">
        <v>70257017</v>
      </c>
    </row>
    <row r="217" spans="1:14" ht="14.4">
      <c r="A217" s="14">
        <v>2021</v>
      </c>
      <c r="B217" s="17" t="s">
        <v>1427</v>
      </c>
      <c r="C217" s="14" t="s">
        <v>190</v>
      </c>
      <c r="D217" s="14" t="s">
        <v>21</v>
      </c>
      <c r="E217" s="16" t="s">
        <v>253</v>
      </c>
      <c r="F217" s="16" t="s">
        <v>1426</v>
      </c>
      <c r="G217" s="14" t="s">
        <v>20</v>
      </c>
      <c r="H217" s="15">
        <v>14490</v>
      </c>
      <c r="I217" s="15">
        <v>6377818</v>
      </c>
      <c r="J217" s="15">
        <v>2673</v>
      </c>
      <c r="K217" s="15">
        <v>31977508</v>
      </c>
      <c r="L217" s="15">
        <v>29850594</v>
      </c>
      <c r="M217" s="15">
        <f t="shared" si="3"/>
        <v>68223083</v>
      </c>
      <c r="N217" s="15">
        <v>29850594</v>
      </c>
    </row>
    <row r="218" spans="1:14" ht="14.4">
      <c r="A218" s="14">
        <v>2021</v>
      </c>
      <c r="B218" s="17" t="s">
        <v>1425</v>
      </c>
      <c r="C218" s="14" t="s">
        <v>190</v>
      </c>
      <c r="D218" s="14" t="s">
        <v>21</v>
      </c>
      <c r="E218" s="16" t="s">
        <v>134</v>
      </c>
      <c r="F218" s="16" t="s">
        <v>1424</v>
      </c>
      <c r="G218" s="14" t="s">
        <v>20</v>
      </c>
      <c r="H218" s="15">
        <v>1573735</v>
      </c>
      <c r="I218" s="15">
        <v>18535658</v>
      </c>
      <c r="J218" s="15"/>
      <c r="K218" s="15">
        <v>47467390</v>
      </c>
      <c r="L218" s="15">
        <v>56911669</v>
      </c>
      <c r="M218" s="15">
        <f t="shared" si="3"/>
        <v>124488452</v>
      </c>
      <c r="N218" s="15">
        <v>56911669</v>
      </c>
    </row>
    <row r="219" spans="1:14" ht="14.4">
      <c r="A219" s="14">
        <v>2021</v>
      </c>
      <c r="B219" s="14" t="s">
        <v>1976</v>
      </c>
      <c r="C219" s="14" t="s">
        <v>53</v>
      </c>
      <c r="D219" s="14" t="s">
        <v>21</v>
      </c>
      <c r="E219" s="16" t="s">
        <v>78</v>
      </c>
      <c r="F219" s="16">
        <v>12524</v>
      </c>
      <c r="G219" s="14" t="s">
        <v>20</v>
      </c>
      <c r="H219" s="15">
        <v>28240864</v>
      </c>
      <c r="I219" s="15">
        <v>16501734</v>
      </c>
      <c r="J219" s="15">
        <v>2485927</v>
      </c>
      <c r="K219" s="15">
        <v>23170885</v>
      </c>
      <c r="L219" s="15">
        <v>22400112</v>
      </c>
      <c r="M219" s="15">
        <f t="shared" si="3"/>
        <v>92799522</v>
      </c>
      <c r="N219" s="15">
        <v>22400112</v>
      </c>
    </row>
    <row r="220" spans="1:14" ht="14.4">
      <c r="A220" s="14">
        <v>2021</v>
      </c>
      <c r="B220" s="17" t="s">
        <v>1423</v>
      </c>
      <c r="C220" s="14" t="s">
        <v>190</v>
      </c>
      <c r="D220" s="14" t="s">
        <v>21</v>
      </c>
      <c r="E220" s="16" t="s">
        <v>78</v>
      </c>
      <c r="F220" s="16" t="s">
        <v>1422</v>
      </c>
      <c r="G220" s="14" t="s">
        <v>20</v>
      </c>
      <c r="H220" s="15">
        <v>3134609</v>
      </c>
      <c r="I220" s="15">
        <v>65495227</v>
      </c>
      <c r="J220" s="15">
        <v>1861876</v>
      </c>
      <c r="K220" s="15">
        <v>171728807</v>
      </c>
      <c r="L220" s="15">
        <v>212518755</v>
      </c>
      <c r="M220" s="15">
        <f t="shared" si="3"/>
        <v>454739274</v>
      </c>
      <c r="N220" s="15">
        <v>212518755</v>
      </c>
    </row>
    <row r="221" spans="1:14" ht="14.4">
      <c r="A221" s="14">
        <v>2021</v>
      </c>
      <c r="B221" s="14" t="s">
        <v>1974</v>
      </c>
      <c r="C221" s="14" t="s">
        <v>53</v>
      </c>
      <c r="D221" s="14" t="s">
        <v>21</v>
      </c>
      <c r="E221" s="16" t="s">
        <v>34</v>
      </c>
      <c r="F221" s="16">
        <v>12552</v>
      </c>
      <c r="G221" s="14" t="s">
        <v>20</v>
      </c>
      <c r="H221" s="15">
        <v>21831500</v>
      </c>
      <c r="I221" s="15">
        <v>8309776</v>
      </c>
      <c r="J221" s="15">
        <v>199122</v>
      </c>
      <c r="K221" s="15">
        <v>67859675</v>
      </c>
      <c r="L221" s="15">
        <v>70639478</v>
      </c>
      <c r="M221" s="15">
        <f t="shared" si="3"/>
        <v>168839551</v>
      </c>
      <c r="N221" s="15">
        <v>70639478</v>
      </c>
    </row>
    <row r="222" spans="1:14" ht="14.4">
      <c r="A222" s="14">
        <v>2021</v>
      </c>
      <c r="B222" s="17" t="s">
        <v>1421</v>
      </c>
      <c r="C222" s="14" t="s">
        <v>190</v>
      </c>
      <c r="D222" s="14" t="s">
        <v>21</v>
      </c>
      <c r="E222" s="16" t="s">
        <v>34</v>
      </c>
      <c r="F222" s="16" t="s">
        <v>1420</v>
      </c>
      <c r="G222" s="14" t="s">
        <v>20</v>
      </c>
      <c r="H222" s="15">
        <v>5693048</v>
      </c>
      <c r="I222" s="15">
        <v>85259881</v>
      </c>
      <c r="J222" s="15">
        <v>72987643</v>
      </c>
      <c r="K222" s="15">
        <v>301297301</v>
      </c>
      <c r="L222" s="15">
        <v>344007643</v>
      </c>
      <c r="M222" s="15">
        <f t="shared" si="3"/>
        <v>809245516</v>
      </c>
      <c r="N222" s="15">
        <v>344007643</v>
      </c>
    </row>
    <row r="223" spans="1:14" ht="14.4">
      <c r="A223" s="14">
        <v>2021</v>
      </c>
      <c r="B223" s="17" t="s">
        <v>1419</v>
      </c>
      <c r="C223" s="14" t="s">
        <v>190</v>
      </c>
      <c r="D223" s="14" t="s">
        <v>21</v>
      </c>
      <c r="E223" s="16" t="s">
        <v>34</v>
      </c>
      <c r="F223" s="16" t="s">
        <v>1418</v>
      </c>
      <c r="G223" s="14" t="s">
        <v>20</v>
      </c>
      <c r="H223" s="15">
        <v>1143575</v>
      </c>
      <c r="I223" s="15">
        <v>17497676</v>
      </c>
      <c r="J223" s="15"/>
      <c r="K223" s="15">
        <v>51558728</v>
      </c>
      <c r="L223" s="15">
        <v>63509980</v>
      </c>
      <c r="M223" s="15">
        <f t="shared" si="3"/>
        <v>133709959</v>
      </c>
      <c r="N223" s="15">
        <v>63509980</v>
      </c>
    </row>
    <row r="224" spans="1:14" ht="14.4">
      <c r="A224" s="14">
        <v>2021</v>
      </c>
      <c r="B224" s="17" t="s">
        <v>1417</v>
      </c>
      <c r="C224" s="14" t="s">
        <v>190</v>
      </c>
      <c r="D224" s="14" t="s">
        <v>21</v>
      </c>
      <c r="E224" s="16" t="s">
        <v>78</v>
      </c>
      <c r="F224" s="16" t="s">
        <v>1416</v>
      </c>
      <c r="G224" s="14" t="s">
        <v>20</v>
      </c>
      <c r="H224" s="15">
        <v>493609</v>
      </c>
      <c r="I224" s="15">
        <v>2903398</v>
      </c>
      <c r="J224" s="15"/>
      <c r="K224" s="15">
        <v>7239073</v>
      </c>
      <c r="L224" s="15">
        <v>8687584</v>
      </c>
      <c r="M224" s="15">
        <f t="shared" si="3"/>
        <v>19323664</v>
      </c>
      <c r="N224" s="15">
        <v>8687584</v>
      </c>
    </row>
    <row r="225" spans="1:14" ht="14.4">
      <c r="A225" s="14">
        <v>2021</v>
      </c>
      <c r="B225" s="17" t="s">
        <v>1415</v>
      </c>
      <c r="C225" s="14" t="s">
        <v>190</v>
      </c>
      <c r="D225" s="14" t="s">
        <v>21</v>
      </c>
      <c r="E225" s="16" t="s">
        <v>142</v>
      </c>
      <c r="F225" s="16" t="s">
        <v>1414</v>
      </c>
      <c r="G225" s="14" t="s">
        <v>20</v>
      </c>
      <c r="H225" s="15">
        <v>99161</v>
      </c>
      <c r="I225" s="15">
        <v>4087153</v>
      </c>
      <c r="J225" s="15">
        <v>12033720</v>
      </c>
      <c r="K225" s="15">
        <v>19508221</v>
      </c>
      <c r="L225" s="15">
        <v>13471492</v>
      </c>
      <c r="M225" s="15">
        <f t="shared" si="3"/>
        <v>49199747</v>
      </c>
      <c r="N225" s="15">
        <v>13471492</v>
      </c>
    </row>
    <row r="226" spans="1:14" ht="14.4">
      <c r="A226" s="14">
        <v>2021</v>
      </c>
      <c r="B226" s="17" t="s">
        <v>5149</v>
      </c>
      <c r="C226" s="17" t="s">
        <v>190</v>
      </c>
      <c r="D226" s="14" t="s">
        <v>21</v>
      </c>
      <c r="E226" s="16" t="s">
        <v>68</v>
      </c>
      <c r="F226" s="16" t="s">
        <v>5623</v>
      </c>
      <c r="G226" s="14" t="s">
        <v>20</v>
      </c>
      <c r="H226" s="15">
        <v>5000</v>
      </c>
      <c r="I226" s="15">
        <v>307201</v>
      </c>
      <c r="J226" s="15"/>
      <c r="K226" s="15">
        <v>2063160</v>
      </c>
      <c r="L226" s="15">
        <v>2428505</v>
      </c>
      <c r="M226" s="15">
        <f t="shared" si="3"/>
        <v>4803866</v>
      </c>
      <c r="N226" s="15">
        <v>2428505</v>
      </c>
    </row>
    <row r="227" spans="1:14" ht="14.4">
      <c r="A227" s="14">
        <v>2021</v>
      </c>
      <c r="B227" s="14" t="s">
        <v>1973</v>
      </c>
      <c r="C227" s="14" t="s">
        <v>53</v>
      </c>
      <c r="D227" s="14" t="s">
        <v>21</v>
      </c>
      <c r="E227" s="16" t="s">
        <v>109</v>
      </c>
      <c r="F227" s="16">
        <v>13014</v>
      </c>
      <c r="G227" s="14" t="s">
        <v>20</v>
      </c>
      <c r="H227" s="15">
        <v>37674306</v>
      </c>
      <c r="I227" s="15">
        <v>9060513</v>
      </c>
      <c r="J227" s="15">
        <v>19647031</v>
      </c>
      <c r="K227" s="15">
        <v>68112753</v>
      </c>
      <c r="L227" s="15">
        <v>68630271</v>
      </c>
      <c r="M227" s="15">
        <f t="shared" si="3"/>
        <v>203124874</v>
      </c>
      <c r="N227" s="15">
        <v>68630271</v>
      </c>
    </row>
    <row r="228" spans="1:14" ht="14.4">
      <c r="A228" s="14">
        <v>2021</v>
      </c>
      <c r="B228" s="17" t="s">
        <v>1413</v>
      </c>
      <c r="C228" s="14" t="s">
        <v>190</v>
      </c>
      <c r="D228" s="14" t="s">
        <v>21</v>
      </c>
      <c r="E228" s="16" t="s">
        <v>178</v>
      </c>
      <c r="F228" s="16" t="s">
        <v>1412</v>
      </c>
      <c r="G228" s="14" t="s">
        <v>20</v>
      </c>
      <c r="H228" s="15">
        <v>4392346</v>
      </c>
      <c r="I228" s="15">
        <v>50471405</v>
      </c>
      <c r="J228" s="15"/>
      <c r="K228" s="15">
        <v>135859933</v>
      </c>
      <c r="L228" s="15">
        <v>161254181</v>
      </c>
      <c r="M228" s="15">
        <f t="shared" si="3"/>
        <v>351977865</v>
      </c>
      <c r="N228" s="15">
        <v>161254181</v>
      </c>
    </row>
    <row r="229" spans="1:14" ht="14.4">
      <c r="A229" s="14">
        <v>2021</v>
      </c>
      <c r="B229" s="14" t="s">
        <v>1972</v>
      </c>
      <c r="C229" s="14" t="s">
        <v>53</v>
      </c>
      <c r="D229" s="14" t="s">
        <v>21</v>
      </c>
      <c r="E229" s="16" t="s">
        <v>118</v>
      </c>
      <c r="F229" s="16">
        <v>13210</v>
      </c>
      <c r="G229" s="14" t="s">
        <v>20</v>
      </c>
      <c r="H229" s="15">
        <v>80287437</v>
      </c>
      <c r="I229" s="15">
        <v>16108908</v>
      </c>
      <c r="J229" s="15">
        <v>52314470</v>
      </c>
      <c r="K229" s="15">
        <v>100555869</v>
      </c>
      <c r="L229" s="15">
        <v>96338860</v>
      </c>
      <c r="M229" s="15">
        <f t="shared" si="3"/>
        <v>345605544</v>
      </c>
      <c r="N229" s="15">
        <v>96338860</v>
      </c>
    </row>
    <row r="230" spans="1:14" ht="14.4">
      <c r="A230" s="14">
        <v>2021</v>
      </c>
      <c r="B230" s="14" t="s">
        <v>1971</v>
      </c>
      <c r="C230" s="14" t="s">
        <v>53</v>
      </c>
      <c r="D230" s="14" t="s">
        <v>21</v>
      </c>
      <c r="E230" s="16" t="s">
        <v>118</v>
      </c>
      <c r="F230" s="16">
        <v>13214</v>
      </c>
      <c r="G230" s="14" t="s">
        <v>20</v>
      </c>
      <c r="H230" s="15">
        <v>72447245</v>
      </c>
      <c r="I230" s="15">
        <v>6639398</v>
      </c>
      <c r="J230" s="15">
        <v>4263405</v>
      </c>
      <c r="K230" s="15">
        <v>29428528</v>
      </c>
      <c r="L230" s="15">
        <v>45877476</v>
      </c>
      <c r="M230" s="15">
        <f t="shared" si="3"/>
        <v>158656052</v>
      </c>
      <c r="N230" s="15">
        <v>45877476</v>
      </c>
    </row>
    <row r="231" spans="1:14" ht="14.4">
      <c r="A231" s="14">
        <v>2021</v>
      </c>
      <c r="B231" s="17" t="s">
        <v>1411</v>
      </c>
      <c r="C231" s="14" t="s">
        <v>190</v>
      </c>
      <c r="D231" s="14" t="s">
        <v>21</v>
      </c>
      <c r="E231" s="16" t="s">
        <v>118</v>
      </c>
      <c r="F231" s="16" t="s">
        <v>1410</v>
      </c>
      <c r="G231" s="14" t="s">
        <v>20</v>
      </c>
      <c r="H231" s="15">
        <v>4032645</v>
      </c>
      <c r="I231" s="15">
        <v>83068530</v>
      </c>
      <c r="J231" s="15">
        <v>79883</v>
      </c>
      <c r="K231" s="15">
        <v>310284486</v>
      </c>
      <c r="L231" s="15">
        <v>338125658</v>
      </c>
      <c r="M231" s="15">
        <f t="shared" si="3"/>
        <v>735591202</v>
      </c>
      <c r="N231" s="15">
        <v>338125658</v>
      </c>
    </row>
    <row r="232" spans="1:14" ht="14.4">
      <c r="A232" s="14">
        <v>2021</v>
      </c>
      <c r="B232" s="14" t="s">
        <v>1970</v>
      </c>
      <c r="C232" s="14" t="s">
        <v>53</v>
      </c>
      <c r="D232" s="14" t="s">
        <v>21</v>
      </c>
      <c r="E232" s="16" t="s">
        <v>142</v>
      </c>
      <c r="F232" s="16">
        <v>13294</v>
      </c>
      <c r="G232" s="14" t="s">
        <v>20</v>
      </c>
      <c r="H232" s="15">
        <v>7820066</v>
      </c>
      <c r="I232" s="15">
        <v>3776654</v>
      </c>
      <c r="J232" s="15">
        <v>522075</v>
      </c>
      <c r="K232" s="15">
        <v>9701944</v>
      </c>
      <c r="L232" s="15">
        <v>7957767</v>
      </c>
      <c r="M232" s="15">
        <f t="shared" si="3"/>
        <v>29778506</v>
      </c>
      <c r="N232" s="15">
        <v>7957767</v>
      </c>
    </row>
    <row r="233" spans="1:14" ht="14.4">
      <c r="A233" s="14">
        <v>2021</v>
      </c>
      <c r="B233" s="17" t="s">
        <v>1409</v>
      </c>
      <c r="C233" s="14" t="s">
        <v>190</v>
      </c>
      <c r="D233" s="14" t="s">
        <v>21</v>
      </c>
      <c r="E233" s="16" t="s">
        <v>142</v>
      </c>
      <c r="F233" s="16" t="s">
        <v>1408</v>
      </c>
      <c r="G233" s="14" t="s">
        <v>20</v>
      </c>
      <c r="H233" s="15">
        <v>73550</v>
      </c>
      <c r="I233" s="15">
        <v>8718647</v>
      </c>
      <c r="J233" s="15"/>
      <c r="K233" s="15">
        <v>24683220</v>
      </c>
      <c r="L233" s="15">
        <v>32223798</v>
      </c>
      <c r="M233" s="15">
        <f t="shared" si="3"/>
        <v>65699215</v>
      </c>
      <c r="N233" s="15">
        <v>32223798</v>
      </c>
    </row>
    <row r="234" spans="1:14" ht="14.4">
      <c r="A234" s="14">
        <v>2021</v>
      </c>
      <c r="B234" s="17" t="s">
        <v>1407</v>
      </c>
      <c r="C234" s="14" t="s">
        <v>190</v>
      </c>
      <c r="D234" s="14" t="s">
        <v>21</v>
      </c>
      <c r="E234" s="16" t="s">
        <v>142</v>
      </c>
      <c r="F234" s="16" t="s">
        <v>1406</v>
      </c>
      <c r="G234" s="14" t="s">
        <v>20</v>
      </c>
      <c r="H234" s="15">
        <v>7715</v>
      </c>
      <c r="I234" s="15">
        <v>4067422</v>
      </c>
      <c r="J234" s="15"/>
      <c r="K234" s="15">
        <v>11732163</v>
      </c>
      <c r="L234" s="15">
        <v>14516486</v>
      </c>
      <c r="M234" s="15">
        <f t="shared" si="3"/>
        <v>30323786</v>
      </c>
      <c r="N234" s="15">
        <v>14516486</v>
      </c>
    </row>
    <row r="235" spans="1:14" ht="14.4">
      <c r="A235" s="14">
        <v>2021</v>
      </c>
      <c r="B235" s="17" t="s">
        <v>5133</v>
      </c>
      <c r="C235" s="14" t="s">
        <v>190</v>
      </c>
      <c r="D235" s="14" t="s">
        <v>21</v>
      </c>
      <c r="E235" s="16" t="s">
        <v>182</v>
      </c>
      <c r="F235" s="16" t="s">
        <v>5528</v>
      </c>
      <c r="G235" s="14" t="s">
        <v>20</v>
      </c>
      <c r="H235" s="15">
        <v>606</v>
      </c>
      <c r="I235" s="15">
        <v>1664084</v>
      </c>
      <c r="J235" s="15"/>
      <c r="K235" s="15">
        <v>3626544</v>
      </c>
      <c r="L235" s="15">
        <v>4797686</v>
      </c>
      <c r="M235" s="15">
        <f t="shared" si="3"/>
        <v>10088920</v>
      </c>
      <c r="N235" s="15">
        <v>4797686</v>
      </c>
    </row>
    <row r="236" spans="1:14" ht="14.4">
      <c r="A236" s="14">
        <v>2021</v>
      </c>
      <c r="B236" s="14" t="s">
        <v>1969</v>
      </c>
      <c r="C236" s="14" t="s">
        <v>53</v>
      </c>
      <c r="D236" s="14" t="s">
        <v>21</v>
      </c>
      <c r="E236" s="16" t="s">
        <v>28</v>
      </c>
      <c r="F236" s="16">
        <v>13392</v>
      </c>
      <c r="G236" s="14" t="s">
        <v>20</v>
      </c>
      <c r="H236" s="15">
        <v>97910954</v>
      </c>
      <c r="I236" s="15">
        <v>25973347</v>
      </c>
      <c r="J236" s="15">
        <v>62660895</v>
      </c>
      <c r="K236" s="15">
        <v>224008306</v>
      </c>
      <c r="L236" s="15">
        <v>217347023</v>
      </c>
      <c r="M236" s="15">
        <f t="shared" si="3"/>
        <v>627900525</v>
      </c>
      <c r="N236" s="15">
        <v>217347023</v>
      </c>
    </row>
    <row r="237" spans="1:14" ht="14.4">
      <c r="A237" s="14">
        <v>2021</v>
      </c>
      <c r="B237" s="17" t="s">
        <v>1405</v>
      </c>
      <c r="C237" s="14" t="s">
        <v>190</v>
      </c>
      <c r="D237" s="14" t="s">
        <v>21</v>
      </c>
      <c r="E237" s="16" t="s">
        <v>28</v>
      </c>
      <c r="F237" s="16" t="s">
        <v>1404</v>
      </c>
      <c r="G237" s="14" t="s">
        <v>20</v>
      </c>
      <c r="H237" s="15">
        <v>4467037</v>
      </c>
      <c r="I237" s="15">
        <v>117285010</v>
      </c>
      <c r="J237" s="15"/>
      <c r="K237" s="15">
        <v>363171934</v>
      </c>
      <c r="L237" s="15">
        <v>324370027</v>
      </c>
      <c r="M237" s="15">
        <f t="shared" si="3"/>
        <v>809294008</v>
      </c>
      <c r="N237" s="15">
        <v>324370027</v>
      </c>
    </row>
    <row r="238" spans="1:14" ht="14.4">
      <c r="A238" s="14">
        <v>2021</v>
      </c>
      <c r="B238" s="17" t="s">
        <v>5185</v>
      </c>
      <c r="C238" s="17" t="s">
        <v>190</v>
      </c>
      <c r="D238" s="14" t="s">
        <v>21</v>
      </c>
      <c r="E238" s="16" t="s">
        <v>49</v>
      </c>
      <c r="F238" s="16" t="s">
        <v>5624</v>
      </c>
      <c r="G238" s="14" t="s">
        <v>20</v>
      </c>
      <c r="H238" s="15"/>
      <c r="I238" s="15">
        <v>79026</v>
      </c>
      <c r="J238" s="15"/>
      <c r="K238" s="15">
        <v>381608</v>
      </c>
      <c r="L238" s="15">
        <v>454333</v>
      </c>
      <c r="M238" s="15">
        <f t="shared" si="3"/>
        <v>914967</v>
      </c>
      <c r="N238" s="15">
        <v>454333</v>
      </c>
    </row>
    <row r="239" spans="1:14" ht="14.4">
      <c r="A239" s="14">
        <v>2021</v>
      </c>
      <c r="B239" s="17" t="s">
        <v>5331</v>
      </c>
      <c r="C239" s="14" t="s">
        <v>190</v>
      </c>
      <c r="D239" s="14" t="s">
        <v>21</v>
      </c>
      <c r="E239" s="16" t="s">
        <v>84</v>
      </c>
      <c r="F239" s="16" t="s">
        <v>5536</v>
      </c>
      <c r="G239" s="14" t="s">
        <v>20</v>
      </c>
      <c r="H239" s="15">
        <v>5544</v>
      </c>
      <c r="I239" s="15">
        <v>724166</v>
      </c>
      <c r="J239" s="15"/>
      <c r="K239" s="15">
        <v>3818410</v>
      </c>
      <c r="L239" s="15">
        <v>4409545</v>
      </c>
      <c r="M239" s="15">
        <f t="shared" si="3"/>
        <v>8957665</v>
      </c>
      <c r="N239" s="15">
        <v>4409545</v>
      </c>
    </row>
    <row r="240" spans="1:14" ht="14.4">
      <c r="A240" s="14">
        <v>2021</v>
      </c>
      <c r="B240" s="14" t="s">
        <v>1968</v>
      </c>
      <c r="C240" s="14" t="s">
        <v>53</v>
      </c>
      <c r="D240" s="14" t="s">
        <v>21</v>
      </c>
      <c r="E240" s="16" t="s">
        <v>52</v>
      </c>
      <c r="F240" s="16">
        <v>13588</v>
      </c>
      <c r="G240" s="14" t="s">
        <v>20</v>
      </c>
      <c r="H240" s="15">
        <v>12374028</v>
      </c>
      <c r="I240" s="15">
        <v>11072674</v>
      </c>
      <c r="J240" s="15">
        <v>3589794</v>
      </c>
      <c r="K240" s="15">
        <v>27255933</v>
      </c>
      <c r="L240" s="15">
        <v>36865219</v>
      </c>
      <c r="M240" s="15">
        <f t="shared" si="3"/>
        <v>91157648</v>
      </c>
      <c r="N240" s="15">
        <v>36865219</v>
      </c>
    </row>
    <row r="241" spans="1:14" ht="14.4">
      <c r="A241" s="14">
        <v>2021</v>
      </c>
      <c r="B241" s="14" t="s">
        <v>1967</v>
      </c>
      <c r="C241" s="14" t="s">
        <v>53</v>
      </c>
      <c r="D241" s="14" t="s">
        <v>21</v>
      </c>
      <c r="E241" s="16" t="s">
        <v>112</v>
      </c>
      <c r="F241" s="16" t="s">
        <v>1966</v>
      </c>
      <c r="G241" s="14" t="s">
        <v>20</v>
      </c>
      <c r="H241" s="15">
        <v>3919434000</v>
      </c>
      <c r="I241" s="15">
        <v>2635598000</v>
      </c>
      <c r="J241" s="15">
        <v>362827000</v>
      </c>
      <c r="K241" s="15">
        <v>6188949000</v>
      </c>
      <c r="L241" s="15">
        <v>5669155000</v>
      </c>
      <c r="M241" s="15">
        <f t="shared" si="3"/>
        <v>18775963000</v>
      </c>
      <c r="N241" s="15">
        <v>5669155000</v>
      </c>
    </row>
    <row r="242" spans="1:14" ht="14.4">
      <c r="A242" s="14">
        <v>2021</v>
      </c>
      <c r="B242" s="17" t="s">
        <v>2096</v>
      </c>
      <c r="C242" s="14" t="s">
        <v>53</v>
      </c>
      <c r="D242" s="14" t="s">
        <v>21</v>
      </c>
      <c r="E242" s="16" t="s">
        <v>34</v>
      </c>
      <c r="F242" s="16" t="s">
        <v>5458</v>
      </c>
      <c r="G242" s="14" t="s">
        <v>20</v>
      </c>
      <c r="H242" s="15">
        <v>14341905</v>
      </c>
      <c r="I242" s="15">
        <v>8123011</v>
      </c>
      <c r="J242" s="15">
        <v>1678746</v>
      </c>
      <c r="K242" s="15">
        <v>26581019</v>
      </c>
      <c r="L242" s="15">
        <v>30816425</v>
      </c>
      <c r="M242" s="15">
        <f t="shared" si="3"/>
        <v>81541106</v>
      </c>
      <c r="N242" s="15">
        <v>30816425</v>
      </c>
    </row>
    <row r="243" spans="1:14" ht="14.4">
      <c r="A243" s="14">
        <v>2021</v>
      </c>
      <c r="B243" s="17" t="s">
        <v>1403</v>
      </c>
      <c r="C243" s="14" t="s">
        <v>190</v>
      </c>
      <c r="D243" s="14" t="s">
        <v>21</v>
      </c>
      <c r="E243" s="16" t="s">
        <v>34</v>
      </c>
      <c r="F243" s="16" t="s">
        <v>1402</v>
      </c>
      <c r="G243" s="14" t="s">
        <v>20</v>
      </c>
      <c r="H243" s="15">
        <v>3500895</v>
      </c>
      <c r="I243" s="15">
        <v>29355210</v>
      </c>
      <c r="J243" s="15"/>
      <c r="K243" s="15">
        <v>74666154</v>
      </c>
      <c r="L243" s="15">
        <v>90934447</v>
      </c>
      <c r="M243" s="15">
        <f t="shared" si="3"/>
        <v>198456706</v>
      </c>
      <c r="N243" s="15">
        <v>90934447</v>
      </c>
    </row>
    <row r="244" spans="1:14" ht="14.4">
      <c r="A244" s="14">
        <v>2021</v>
      </c>
      <c r="B244" s="17" t="s">
        <v>4998</v>
      </c>
      <c r="C244" s="17" t="s">
        <v>190</v>
      </c>
      <c r="D244" s="14" t="s">
        <v>21</v>
      </c>
      <c r="E244" s="16" t="s">
        <v>107</v>
      </c>
      <c r="F244" s="16" t="s">
        <v>5626</v>
      </c>
      <c r="G244" s="14" t="s">
        <v>20</v>
      </c>
      <c r="H244" s="15">
        <v>2808</v>
      </c>
      <c r="I244" s="15">
        <v>613524</v>
      </c>
      <c r="J244" s="15">
        <v>79726</v>
      </c>
      <c r="K244" s="15">
        <v>2160611</v>
      </c>
      <c r="L244" s="15">
        <v>2716280</v>
      </c>
      <c r="M244" s="15">
        <f t="shared" si="3"/>
        <v>5572949</v>
      </c>
      <c r="N244" s="15">
        <v>2716280</v>
      </c>
    </row>
    <row r="245" spans="1:14" ht="14.4">
      <c r="A245" s="14">
        <v>2021</v>
      </c>
      <c r="B245" s="14" t="s">
        <v>41</v>
      </c>
      <c r="C245" s="14" t="s">
        <v>53</v>
      </c>
      <c r="D245" s="14" t="s">
        <v>21</v>
      </c>
      <c r="E245" s="16" t="s">
        <v>36</v>
      </c>
      <c r="F245" s="16">
        <v>13882</v>
      </c>
      <c r="G245" s="14" t="s">
        <v>20</v>
      </c>
      <c r="H245" s="15">
        <v>960468</v>
      </c>
      <c r="I245" s="15">
        <v>893718</v>
      </c>
      <c r="J245" s="15">
        <v>42363</v>
      </c>
      <c r="K245" s="15">
        <v>5920149</v>
      </c>
      <c r="L245" s="15">
        <v>4805528</v>
      </c>
      <c r="M245" s="15">
        <f t="shared" si="3"/>
        <v>12622226</v>
      </c>
      <c r="N245" s="15">
        <v>4805528</v>
      </c>
    </row>
    <row r="246" spans="1:14" ht="14.4">
      <c r="A246" s="14">
        <v>2021</v>
      </c>
      <c r="B246" s="17" t="s">
        <v>5150</v>
      </c>
      <c r="C246" s="17" t="s">
        <v>190</v>
      </c>
      <c r="D246" s="14" t="s">
        <v>21</v>
      </c>
      <c r="E246" s="16" t="s">
        <v>68</v>
      </c>
      <c r="F246" s="16" t="s">
        <v>5627</v>
      </c>
      <c r="G246" s="14" t="s">
        <v>20</v>
      </c>
      <c r="H246" s="15">
        <v>25122</v>
      </c>
      <c r="I246" s="15">
        <v>404016</v>
      </c>
      <c r="J246" s="15"/>
      <c r="K246" s="15">
        <v>1595950</v>
      </c>
      <c r="L246" s="15">
        <v>2016986</v>
      </c>
      <c r="M246" s="15">
        <f t="shared" si="3"/>
        <v>4042074</v>
      </c>
      <c r="N246" s="15">
        <v>2016986</v>
      </c>
    </row>
    <row r="247" spans="1:14" ht="14.4">
      <c r="A247" s="14">
        <v>2021</v>
      </c>
      <c r="B247" s="17" t="s">
        <v>2097</v>
      </c>
      <c r="C247" s="14" t="s">
        <v>53</v>
      </c>
      <c r="D247" s="14" t="s">
        <v>21</v>
      </c>
      <c r="E247" s="16" t="s">
        <v>147</v>
      </c>
      <c r="F247" s="16" t="s">
        <v>5468</v>
      </c>
      <c r="G247" s="14" t="s">
        <v>20</v>
      </c>
      <c r="H247" s="15">
        <v>1350269</v>
      </c>
      <c r="I247" s="15">
        <v>408644</v>
      </c>
      <c r="J247" s="15">
        <v>3469400</v>
      </c>
      <c r="K247" s="15">
        <v>22826900</v>
      </c>
      <c r="L247" s="15">
        <v>23422464</v>
      </c>
      <c r="M247" s="15">
        <f t="shared" si="3"/>
        <v>51477677</v>
      </c>
      <c r="N247" s="15">
        <v>23422464</v>
      </c>
    </row>
    <row r="248" spans="1:14" ht="14.4">
      <c r="A248" s="14">
        <v>2021</v>
      </c>
      <c r="B248" s="17" t="s">
        <v>2098</v>
      </c>
      <c r="C248" s="14" t="s">
        <v>53</v>
      </c>
      <c r="D248" s="14" t="s">
        <v>21</v>
      </c>
      <c r="E248" s="16" t="s">
        <v>84</v>
      </c>
      <c r="F248" s="16">
        <v>14190</v>
      </c>
      <c r="G248" s="14" t="s">
        <v>20</v>
      </c>
      <c r="H248" s="15">
        <v>8161065</v>
      </c>
      <c r="I248" s="15">
        <v>1192903</v>
      </c>
      <c r="J248" s="15">
        <v>520168</v>
      </c>
      <c r="K248" s="15">
        <v>7571103</v>
      </c>
      <c r="L248" s="15">
        <v>7829937</v>
      </c>
      <c r="M248" s="15">
        <f t="shared" si="3"/>
        <v>25275176</v>
      </c>
      <c r="N248" s="15">
        <v>7829937</v>
      </c>
    </row>
    <row r="249" spans="1:14" ht="14.4">
      <c r="A249" s="14">
        <v>2021</v>
      </c>
      <c r="B249" s="17" t="s">
        <v>1401</v>
      </c>
      <c r="C249" s="14" t="s">
        <v>190</v>
      </c>
      <c r="D249" s="14" t="s">
        <v>21</v>
      </c>
      <c r="E249" s="16" t="s">
        <v>84</v>
      </c>
      <c r="F249" s="16" t="s">
        <v>1400</v>
      </c>
      <c r="G249" s="14" t="s">
        <v>20</v>
      </c>
      <c r="H249" s="15">
        <v>100716</v>
      </c>
      <c r="I249" s="15">
        <v>4480192</v>
      </c>
      <c r="J249" s="15">
        <v>14195</v>
      </c>
      <c r="K249" s="15">
        <v>18148107</v>
      </c>
      <c r="L249" s="15">
        <v>18842525</v>
      </c>
      <c r="M249" s="15">
        <f t="shared" si="3"/>
        <v>41585735</v>
      </c>
      <c r="N249" s="15">
        <v>18842525</v>
      </c>
    </row>
    <row r="250" spans="1:14" ht="14.4">
      <c r="A250" s="14">
        <v>2021</v>
      </c>
      <c r="B250" s="14" t="s">
        <v>1964</v>
      </c>
      <c r="C250" s="14" t="s">
        <v>53</v>
      </c>
      <c r="D250" s="14" t="s">
        <v>21</v>
      </c>
      <c r="E250" s="16" t="s">
        <v>107</v>
      </c>
      <c r="F250" s="16">
        <v>14218</v>
      </c>
      <c r="G250" s="14" t="s">
        <v>20</v>
      </c>
      <c r="H250" s="15">
        <v>113812786</v>
      </c>
      <c r="I250" s="15">
        <v>16961969</v>
      </c>
      <c r="J250" s="15">
        <v>23657476</v>
      </c>
      <c r="K250" s="15">
        <v>64553648</v>
      </c>
      <c r="L250" s="15">
        <v>97406315</v>
      </c>
      <c r="M250" s="15">
        <f t="shared" si="3"/>
        <v>316392194</v>
      </c>
      <c r="N250" s="15">
        <v>97406315</v>
      </c>
    </row>
    <row r="251" spans="1:14" ht="14.4">
      <c r="A251" s="14">
        <v>2021</v>
      </c>
      <c r="B251" s="17" t="s">
        <v>1399</v>
      </c>
      <c r="C251" s="14" t="s">
        <v>190</v>
      </c>
      <c r="D251" s="14" t="s">
        <v>21</v>
      </c>
      <c r="E251" s="16" t="s">
        <v>107</v>
      </c>
      <c r="F251" s="16" t="s">
        <v>1398</v>
      </c>
      <c r="G251" s="14" t="s">
        <v>20</v>
      </c>
      <c r="H251" s="15">
        <v>20544008</v>
      </c>
      <c r="I251" s="15">
        <v>160506670</v>
      </c>
      <c r="J251" s="15">
        <v>11981645</v>
      </c>
      <c r="K251" s="15">
        <v>476749954</v>
      </c>
      <c r="L251" s="15">
        <v>552135341</v>
      </c>
      <c r="M251" s="15">
        <f t="shared" si="3"/>
        <v>1221917618</v>
      </c>
      <c r="N251" s="15">
        <v>552135341</v>
      </c>
    </row>
    <row r="252" spans="1:14" ht="14.4">
      <c r="A252" s="14">
        <v>2021</v>
      </c>
      <c r="B252" s="14" t="s">
        <v>1963</v>
      </c>
      <c r="C252" s="14" t="s">
        <v>53</v>
      </c>
      <c r="D252" s="14" t="s">
        <v>21</v>
      </c>
      <c r="E252" s="16" t="s">
        <v>63</v>
      </c>
      <c r="F252" s="16">
        <v>14260</v>
      </c>
      <c r="G252" s="14" t="s">
        <v>20</v>
      </c>
      <c r="H252" s="15">
        <v>18746907</v>
      </c>
      <c r="I252" s="15">
        <v>9937711</v>
      </c>
      <c r="J252" s="15">
        <v>7943723</v>
      </c>
      <c r="K252" s="15">
        <v>24425853</v>
      </c>
      <c r="L252" s="15">
        <v>26524726</v>
      </c>
      <c r="M252" s="15">
        <f t="shared" si="3"/>
        <v>87578920</v>
      </c>
      <c r="N252" s="15">
        <v>26524726</v>
      </c>
    </row>
    <row r="253" spans="1:14" ht="14.4">
      <c r="A253" s="14">
        <v>2021</v>
      </c>
      <c r="B253" s="17" t="s">
        <v>173</v>
      </c>
      <c r="C253" s="14" t="s">
        <v>54</v>
      </c>
      <c r="D253" s="14" t="s">
        <v>21</v>
      </c>
      <c r="E253" s="16" t="s">
        <v>63</v>
      </c>
      <c r="F253" s="16">
        <v>99014</v>
      </c>
      <c r="G253" s="14" t="s">
        <v>20</v>
      </c>
      <c r="H253" s="15">
        <v>1330421</v>
      </c>
      <c r="I253" s="15">
        <v>8706961</v>
      </c>
      <c r="J253" s="15">
        <v>23075935</v>
      </c>
      <c r="K253" s="15">
        <v>73454</v>
      </c>
      <c r="L253" s="15">
        <v>461291</v>
      </c>
      <c r="M253" s="15">
        <f t="shared" si="3"/>
        <v>33648062</v>
      </c>
      <c r="N253" s="15">
        <v>461291</v>
      </c>
    </row>
    <row r="254" spans="1:14" ht="14.4">
      <c r="A254" s="14">
        <v>2021</v>
      </c>
      <c r="B254" s="17" t="s">
        <v>1397</v>
      </c>
      <c r="C254" s="14" t="s">
        <v>190</v>
      </c>
      <c r="D254" s="14" t="s">
        <v>21</v>
      </c>
      <c r="E254" s="16" t="s">
        <v>153</v>
      </c>
      <c r="F254" s="16" t="s">
        <v>1396</v>
      </c>
      <c r="G254" s="14" t="s">
        <v>20</v>
      </c>
      <c r="H254" s="15">
        <v>2093846</v>
      </c>
      <c r="I254" s="15">
        <v>98708136</v>
      </c>
      <c r="J254" s="15">
        <v>3712</v>
      </c>
      <c r="K254" s="15">
        <v>238295915</v>
      </c>
      <c r="L254" s="15">
        <v>284214342</v>
      </c>
      <c r="M254" s="15">
        <f t="shared" si="3"/>
        <v>623315951</v>
      </c>
      <c r="N254" s="15">
        <v>284214342</v>
      </c>
    </row>
    <row r="255" spans="1:14" ht="14.4">
      <c r="A255" s="14">
        <v>2021</v>
      </c>
      <c r="B255" s="17" t="s">
        <v>2099</v>
      </c>
      <c r="C255" s="14" t="s">
        <v>53</v>
      </c>
      <c r="D255" s="14" t="s">
        <v>21</v>
      </c>
      <c r="E255" s="16" t="s">
        <v>107</v>
      </c>
      <c r="F255" s="16" t="s">
        <v>5457</v>
      </c>
      <c r="G255" s="14" t="s">
        <v>20</v>
      </c>
      <c r="H255" s="15">
        <v>14066451</v>
      </c>
      <c r="I255" s="15">
        <v>3791853</v>
      </c>
      <c r="J255" s="15">
        <v>288202</v>
      </c>
      <c r="K255" s="15">
        <v>7353764</v>
      </c>
      <c r="L255" s="15">
        <v>11583190</v>
      </c>
      <c r="M255" s="15">
        <f t="shared" si="3"/>
        <v>37083460</v>
      </c>
      <c r="N255" s="15">
        <v>11583190</v>
      </c>
    </row>
    <row r="256" spans="1:14" ht="14.4">
      <c r="A256" s="14">
        <v>2021</v>
      </c>
      <c r="B256" s="17" t="s">
        <v>1395</v>
      </c>
      <c r="C256" s="14" t="s">
        <v>190</v>
      </c>
      <c r="D256" s="14" t="s">
        <v>21</v>
      </c>
      <c r="E256" s="16" t="s">
        <v>107</v>
      </c>
      <c r="F256" s="16" t="s">
        <v>1394</v>
      </c>
      <c r="G256" s="14" t="s">
        <v>20</v>
      </c>
      <c r="H256" s="15">
        <v>211000</v>
      </c>
      <c r="I256" s="15">
        <v>21797000</v>
      </c>
      <c r="J256" s="15">
        <v>14000</v>
      </c>
      <c r="K256" s="15">
        <v>55592000</v>
      </c>
      <c r="L256" s="15">
        <v>70603562</v>
      </c>
      <c r="M256" s="15">
        <f t="shared" si="3"/>
        <v>148217562</v>
      </c>
      <c r="N256" s="15">
        <v>70603562</v>
      </c>
    </row>
    <row r="257" spans="1:14" ht="14.4">
      <c r="A257" s="14">
        <v>2021</v>
      </c>
      <c r="B257" s="17" t="s">
        <v>5233</v>
      </c>
      <c r="C257" s="14" t="s">
        <v>190</v>
      </c>
      <c r="D257" s="14" t="s">
        <v>21</v>
      </c>
      <c r="E257" s="16" t="s">
        <v>105</v>
      </c>
      <c r="F257" s="16" t="s">
        <v>5481</v>
      </c>
      <c r="G257" s="14" t="s">
        <v>20</v>
      </c>
      <c r="H257" s="15">
        <v>110583</v>
      </c>
      <c r="I257" s="15">
        <v>2597345</v>
      </c>
      <c r="J257" s="15"/>
      <c r="K257" s="15">
        <v>13821608</v>
      </c>
      <c r="L257" s="15">
        <v>14876495</v>
      </c>
      <c r="M257" s="15">
        <f t="shared" si="3"/>
        <v>31406031</v>
      </c>
      <c r="N257" s="15">
        <v>14876495</v>
      </c>
    </row>
    <row r="258" spans="1:14" ht="14.4">
      <c r="A258" s="14">
        <v>2021</v>
      </c>
      <c r="B258" s="17" t="s">
        <v>5383</v>
      </c>
      <c r="C258" s="17" t="s">
        <v>190</v>
      </c>
      <c r="D258" s="14" t="s">
        <v>21</v>
      </c>
      <c r="E258" s="16" t="s">
        <v>51</v>
      </c>
      <c r="F258" s="16" t="s">
        <v>5628</v>
      </c>
      <c r="G258" s="14" t="s">
        <v>20</v>
      </c>
      <c r="H258" s="15">
        <v>16230</v>
      </c>
      <c r="I258" s="15">
        <v>53407</v>
      </c>
      <c r="J258" s="15"/>
      <c r="K258" s="15">
        <v>170034</v>
      </c>
      <c r="L258" s="15">
        <v>222495</v>
      </c>
      <c r="M258" s="15">
        <f t="shared" ref="M258:M321" si="4">H258+I258+J258+K258+L258</f>
        <v>462166</v>
      </c>
      <c r="N258" s="15">
        <v>222495</v>
      </c>
    </row>
    <row r="259" spans="1:14" ht="14.4">
      <c r="A259" s="14">
        <v>2021</v>
      </c>
      <c r="B259" s="17" t="s">
        <v>5255</v>
      </c>
      <c r="C259" s="14" t="s">
        <v>190</v>
      </c>
      <c r="D259" s="14" t="s">
        <v>21</v>
      </c>
      <c r="E259" s="16" t="s">
        <v>100</v>
      </c>
      <c r="F259" s="16" t="s">
        <v>5516</v>
      </c>
      <c r="G259" s="14" t="s">
        <v>20</v>
      </c>
      <c r="H259" s="15">
        <v>58786</v>
      </c>
      <c r="I259" s="15">
        <v>372601</v>
      </c>
      <c r="J259" s="15"/>
      <c r="K259" s="15">
        <v>4464439</v>
      </c>
      <c r="L259" s="15">
        <v>4679519</v>
      </c>
      <c r="M259" s="15">
        <f t="shared" si="4"/>
        <v>9575345</v>
      </c>
      <c r="N259" s="15">
        <v>4679519</v>
      </c>
    </row>
    <row r="260" spans="1:14" ht="14.4">
      <c r="A260" s="14">
        <v>2021</v>
      </c>
      <c r="B260" s="17" t="s">
        <v>2100</v>
      </c>
      <c r="C260" s="14" t="s">
        <v>53</v>
      </c>
      <c r="D260" s="14" t="s">
        <v>21</v>
      </c>
      <c r="E260" s="16" t="s">
        <v>76</v>
      </c>
      <c r="F260" s="16">
        <v>14498</v>
      </c>
      <c r="G260" s="14" t="s">
        <v>20</v>
      </c>
      <c r="H260" s="15">
        <v>2556603</v>
      </c>
      <c r="I260" s="15">
        <v>235750</v>
      </c>
      <c r="J260" s="15">
        <v>841592</v>
      </c>
      <c r="K260" s="15">
        <v>2755152</v>
      </c>
      <c r="L260" s="15">
        <v>2639141</v>
      </c>
      <c r="M260" s="15">
        <f t="shared" si="4"/>
        <v>9028238</v>
      </c>
      <c r="N260" s="15">
        <v>2639141</v>
      </c>
    </row>
    <row r="261" spans="1:14" ht="14.4">
      <c r="A261" s="14">
        <v>2021</v>
      </c>
      <c r="B261" s="17" t="s">
        <v>1393</v>
      </c>
      <c r="C261" s="14" t="s">
        <v>190</v>
      </c>
      <c r="D261" s="14" t="s">
        <v>21</v>
      </c>
      <c r="E261" s="16" t="s">
        <v>76</v>
      </c>
      <c r="F261" s="16" t="s">
        <v>1392</v>
      </c>
      <c r="G261" s="14" t="s">
        <v>20</v>
      </c>
      <c r="H261" s="15">
        <v>78534</v>
      </c>
      <c r="I261" s="15">
        <v>1487028</v>
      </c>
      <c r="J261" s="15"/>
      <c r="K261" s="15">
        <v>3567194</v>
      </c>
      <c r="L261" s="15">
        <v>4907490</v>
      </c>
      <c r="M261" s="15">
        <f t="shared" si="4"/>
        <v>10040246</v>
      </c>
      <c r="N261" s="15">
        <v>4907490</v>
      </c>
    </row>
    <row r="262" spans="1:14" ht="14.4">
      <c r="A262" s="14">
        <v>2021</v>
      </c>
      <c r="B262" s="17" t="s">
        <v>5479</v>
      </c>
      <c r="C262" s="14" t="s">
        <v>190</v>
      </c>
      <c r="D262" s="14" t="s">
        <v>21</v>
      </c>
      <c r="E262" s="16" t="s">
        <v>100</v>
      </c>
      <c r="F262" s="16" t="s">
        <v>5480</v>
      </c>
      <c r="G262" s="14" t="s">
        <v>20</v>
      </c>
      <c r="H262" s="15">
        <v>51695</v>
      </c>
      <c r="I262" s="15">
        <v>490880</v>
      </c>
      <c r="J262" s="15"/>
      <c r="K262" s="15">
        <v>5923441</v>
      </c>
      <c r="L262" s="15">
        <v>5755844</v>
      </c>
      <c r="M262" s="15">
        <f t="shared" si="4"/>
        <v>12221860</v>
      </c>
      <c r="N262" s="15">
        <v>5755844</v>
      </c>
    </row>
    <row r="263" spans="1:14" ht="14.4">
      <c r="A263" s="14">
        <v>2021</v>
      </c>
      <c r="B263" s="17" t="s">
        <v>2101</v>
      </c>
      <c r="C263" s="14" t="s">
        <v>5582</v>
      </c>
      <c r="D263" s="14" t="s">
        <v>21</v>
      </c>
      <c r="E263" s="16" t="s">
        <v>27</v>
      </c>
      <c r="F263" s="16" t="s">
        <v>5583</v>
      </c>
      <c r="G263" s="14" t="s">
        <v>20</v>
      </c>
      <c r="H263" s="15">
        <v>1680069</v>
      </c>
      <c r="I263" s="15">
        <v>719770</v>
      </c>
      <c r="J263" s="15">
        <v>1158693</v>
      </c>
      <c r="K263" s="15">
        <v>18880919</v>
      </c>
      <c r="L263" s="15">
        <v>19780655</v>
      </c>
      <c r="M263" s="15">
        <f t="shared" si="4"/>
        <v>42220106</v>
      </c>
      <c r="N263" s="15">
        <v>19780655</v>
      </c>
    </row>
    <row r="264" spans="1:14" ht="14.4">
      <c r="A264" s="14">
        <v>2021</v>
      </c>
      <c r="B264" s="14" t="s">
        <v>1962</v>
      </c>
      <c r="C264" s="14" t="s">
        <v>53</v>
      </c>
      <c r="D264" s="14" t="s">
        <v>21</v>
      </c>
      <c r="E264" s="16" t="s">
        <v>118</v>
      </c>
      <c r="F264" s="16">
        <v>14890</v>
      </c>
      <c r="G264" s="14" t="s">
        <v>20</v>
      </c>
      <c r="H264" s="15">
        <v>97278472</v>
      </c>
      <c r="I264" s="15">
        <v>5414145</v>
      </c>
      <c r="J264" s="15">
        <v>4609335</v>
      </c>
      <c r="K264" s="15">
        <v>32786736</v>
      </c>
      <c r="L264" s="15">
        <v>42625604</v>
      </c>
      <c r="M264" s="15">
        <f t="shared" si="4"/>
        <v>182714292</v>
      </c>
      <c r="N264" s="15">
        <v>42625604</v>
      </c>
    </row>
    <row r="265" spans="1:14" ht="14.4">
      <c r="A265" s="14">
        <v>2021</v>
      </c>
      <c r="B265" s="17" t="s">
        <v>1391</v>
      </c>
      <c r="C265" s="14" t="s">
        <v>190</v>
      </c>
      <c r="D265" s="14" t="s">
        <v>21</v>
      </c>
      <c r="E265" s="16" t="s">
        <v>63</v>
      </c>
      <c r="F265" s="16" t="s">
        <v>1390</v>
      </c>
      <c r="G265" s="14" t="s">
        <v>20</v>
      </c>
      <c r="H265" s="15">
        <v>698531</v>
      </c>
      <c r="I265" s="15">
        <v>96058304</v>
      </c>
      <c r="J265" s="15">
        <v>5923365</v>
      </c>
      <c r="K265" s="15">
        <v>272531103</v>
      </c>
      <c r="L265" s="15">
        <v>330120407</v>
      </c>
      <c r="M265" s="15">
        <f t="shared" si="4"/>
        <v>705331710</v>
      </c>
      <c r="N265" s="15">
        <v>330120407</v>
      </c>
    </row>
    <row r="266" spans="1:14" ht="14.4">
      <c r="A266" s="14">
        <v>2021</v>
      </c>
      <c r="B266" s="17" t="s">
        <v>1389</v>
      </c>
      <c r="C266" s="14" t="s">
        <v>190</v>
      </c>
      <c r="D266" s="14" t="s">
        <v>21</v>
      </c>
      <c r="E266" s="16" t="s">
        <v>96</v>
      </c>
      <c r="F266" s="16" t="s">
        <v>1388</v>
      </c>
      <c r="G266" s="14" t="s">
        <v>20</v>
      </c>
      <c r="H266" s="15">
        <v>106271</v>
      </c>
      <c r="I266" s="15">
        <v>2541272</v>
      </c>
      <c r="J266" s="15"/>
      <c r="K266" s="15">
        <v>12306529</v>
      </c>
      <c r="L266" s="15">
        <v>11311753</v>
      </c>
      <c r="M266" s="15">
        <f t="shared" si="4"/>
        <v>26265825</v>
      </c>
      <c r="N266" s="15">
        <v>11311753</v>
      </c>
    </row>
    <row r="267" spans="1:14" ht="14.4">
      <c r="A267" s="14">
        <v>2021</v>
      </c>
      <c r="B267" s="17" t="s">
        <v>1387</v>
      </c>
      <c r="C267" s="14" t="s">
        <v>190</v>
      </c>
      <c r="D267" s="14" t="s">
        <v>21</v>
      </c>
      <c r="E267" s="16" t="s">
        <v>317</v>
      </c>
      <c r="F267" s="16" t="s">
        <v>1386</v>
      </c>
      <c r="G267" s="14" t="s">
        <v>20</v>
      </c>
      <c r="H267" s="15">
        <v>302</v>
      </c>
      <c r="I267" s="15">
        <v>1266361</v>
      </c>
      <c r="J267" s="15"/>
      <c r="K267" s="15">
        <v>5858171</v>
      </c>
      <c r="L267" s="15">
        <v>6682375</v>
      </c>
      <c r="M267" s="15">
        <f t="shared" si="4"/>
        <v>13807209</v>
      </c>
      <c r="N267" s="15">
        <v>6682375</v>
      </c>
    </row>
    <row r="268" spans="1:14" ht="14.4">
      <c r="A268" s="14">
        <v>2021</v>
      </c>
      <c r="B268" s="17" t="s">
        <v>5392</v>
      </c>
      <c r="C268" s="17" t="s">
        <v>190</v>
      </c>
      <c r="D268" s="14" t="s">
        <v>21</v>
      </c>
      <c r="E268" s="16" t="s">
        <v>149</v>
      </c>
      <c r="F268" s="16" t="s">
        <v>5629</v>
      </c>
      <c r="G268" s="14" t="s">
        <v>20</v>
      </c>
      <c r="H268" s="15">
        <v>6409</v>
      </c>
      <c r="I268" s="15">
        <v>401354</v>
      </c>
      <c r="J268" s="15"/>
      <c r="K268" s="15">
        <v>1821542</v>
      </c>
      <c r="L268" s="15">
        <v>2140668</v>
      </c>
      <c r="M268" s="15">
        <f t="shared" si="4"/>
        <v>4369973</v>
      </c>
      <c r="N268" s="15">
        <v>2140668</v>
      </c>
    </row>
    <row r="269" spans="1:14" ht="14.4">
      <c r="A269" s="14">
        <v>2021</v>
      </c>
      <c r="B269" s="14" t="s">
        <v>1961</v>
      </c>
      <c r="C269" s="14" t="s">
        <v>53</v>
      </c>
      <c r="D269" s="14" t="s">
        <v>21</v>
      </c>
      <c r="E269" s="16" t="s">
        <v>92</v>
      </c>
      <c r="F269" s="16">
        <v>14946</v>
      </c>
      <c r="G269" s="14" t="s">
        <v>20</v>
      </c>
      <c r="H269" s="15">
        <v>6015126</v>
      </c>
      <c r="I269" s="15">
        <v>814336</v>
      </c>
      <c r="J269" s="15">
        <v>697774</v>
      </c>
      <c r="K269" s="15">
        <v>4116402</v>
      </c>
      <c r="L269" s="15">
        <v>4436870</v>
      </c>
      <c r="M269" s="15">
        <f t="shared" si="4"/>
        <v>16080508</v>
      </c>
      <c r="N269" s="15">
        <v>4436870</v>
      </c>
    </row>
    <row r="270" spans="1:14" ht="14.4">
      <c r="A270" s="14">
        <v>2021</v>
      </c>
      <c r="B270" s="17" t="s">
        <v>1676</v>
      </c>
      <c r="C270" s="14" t="s">
        <v>55</v>
      </c>
      <c r="D270" s="14" t="s">
        <v>21</v>
      </c>
      <c r="E270" s="16" t="s">
        <v>92</v>
      </c>
      <c r="F270" s="16" t="s">
        <v>57</v>
      </c>
      <c r="G270" s="14" t="s">
        <v>20</v>
      </c>
      <c r="H270" s="15">
        <v>6568733</v>
      </c>
      <c r="I270" s="15">
        <v>42635154</v>
      </c>
      <c r="J270" s="15">
        <v>2659323</v>
      </c>
      <c r="K270" s="15">
        <v>23858108</v>
      </c>
      <c r="L270" s="15">
        <v>29266211</v>
      </c>
      <c r="M270" s="15">
        <f t="shared" si="4"/>
        <v>104987529</v>
      </c>
      <c r="N270" s="15">
        <v>29266211</v>
      </c>
    </row>
    <row r="271" spans="1:14" ht="14.4">
      <c r="A271" s="14">
        <v>2021</v>
      </c>
      <c r="B271" s="17" t="s">
        <v>1385</v>
      </c>
      <c r="C271" s="14" t="s">
        <v>190</v>
      </c>
      <c r="D271" s="14" t="s">
        <v>21</v>
      </c>
      <c r="E271" s="16" t="s">
        <v>92</v>
      </c>
      <c r="F271" s="16" t="s">
        <v>1384</v>
      </c>
      <c r="G271" s="14" t="s">
        <v>20</v>
      </c>
      <c r="H271" s="15">
        <v>4234808</v>
      </c>
      <c r="I271" s="15">
        <v>14629165</v>
      </c>
      <c r="J271" s="15"/>
      <c r="K271" s="15">
        <v>3403009</v>
      </c>
      <c r="L271" s="15">
        <v>14111762</v>
      </c>
      <c r="M271" s="15">
        <f t="shared" si="4"/>
        <v>36378744</v>
      </c>
      <c r="N271" s="15">
        <v>14111762</v>
      </c>
    </row>
    <row r="272" spans="1:14" ht="14.4">
      <c r="A272" s="14">
        <v>2021</v>
      </c>
      <c r="B272" s="17" t="s">
        <v>172</v>
      </c>
      <c r="C272" s="14" t="s">
        <v>54</v>
      </c>
      <c r="D272" s="14" t="s">
        <v>21</v>
      </c>
      <c r="E272" s="16" t="s">
        <v>92</v>
      </c>
      <c r="F272" s="16">
        <v>99015</v>
      </c>
      <c r="G272" s="14" t="s">
        <v>20</v>
      </c>
      <c r="H272" s="15"/>
      <c r="I272" s="15"/>
      <c r="J272" s="15"/>
      <c r="K272" s="15">
        <v>1387592</v>
      </c>
      <c r="L272" s="15">
        <v>1387592</v>
      </c>
      <c r="M272" s="15">
        <f t="shared" si="4"/>
        <v>2775184</v>
      </c>
      <c r="N272" s="15">
        <v>1387592</v>
      </c>
    </row>
    <row r="273" spans="1:14" ht="14.4">
      <c r="A273" s="14">
        <v>2021</v>
      </c>
      <c r="B273" s="17" t="s">
        <v>1383</v>
      </c>
      <c r="C273" s="14" t="s">
        <v>190</v>
      </c>
      <c r="D273" s="14" t="s">
        <v>21</v>
      </c>
      <c r="E273" s="16" t="s">
        <v>92</v>
      </c>
      <c r="F273" s="16" t="s">
        <v>1382</v>
      </c>
      <c r="G273" s="14" t="s">
        <v>20</v>
      </c>
      <c r="H273" s="15">
        <v>238853</v>
      </c>
      <c r="I273" s="15">
        <v>4822909</v>
      </c>
      <c r="J273" s="15"/>
      <c r="K273" s="15">
        <v>16613380</v>
      </c>
      <c r="L273" s="15">
        <v>20483907</v>
      </c>
      <c r="M273" s="15">
        <f t="shared" si="4"/>
        <v>42159049</v>
      </c>
      <c r="N273" s="15">
        <v>20483907</v>
      </c>
    </row>
    <row r="274" spans="1:14" ht="14.4">
      <c r="A274" s="14">
        <v>2021</v>
      </c>
      <c r="B274" s="14" t="s">
        <v>1960</v>
      </c>
      <c r="C274" s="14" t="s">
        <v>53</v>
      </c>
      <c r="D274" s="14" t="s">
        <v>21</v>
      </c>
      <c r="E274" s="16" t="s">
        <v>34</v>
      </c>
      <c r="F274" s="16">
        <v>14974</v>
      </c>
      <c r="G274" s="14" t="s">
        <v>20</v>
      </c>
      <c r="H274" s="15">
        <v>12776201</v>
      </c>
      <c r="I274" s="15">
        <v>9564353</v>
      </c>
      <c r="J274" s="15">
        <v>9999</v>
      </c>
      <c r="K274" s="15">
        <v>51203894</v>
      </c>
      <c r="L274" s="15">
        <v>52402182</v>
      </c>
      <c r="M274" s="15">
        <f t="shared" si="4"/>
        <v>125956629</v>
      </c>
      <c r="N274" s="15">
        <v>52402182</v>
      </c>
    </row>
    <row r="275" spans="1:14" ht="14.4">
      <c r="A275" s="14">
        <v>2021</v>
      </c>
      <c r="B275" s="17" t="s">
        <v>1381</v>
      </c>
      <c r="C275" s="14" t="s">
        <v>190</v>
      </c>
      <c r="D275" s="14" t="s">
        <v>21</v>
      </c>
      <c r="E275" s="16" t="s">
        <v>34</v>
      </c>
      <c r="F275" s="16" t="s">
        <v>1380</v>
      </c>
      <c r="G275" s="14" t="s">
        <v>20</v>
      </c>
      <c r="H275" s="15">
        <v>885489</v>
      </c>
      <c r="I275" s="15">
        <v>111907357</v>
      </c>
      <c r="J275" s="15"/>
      <c r="K275" s="15">
        <v>266017312</v>
      </c>
      <c r="L275" s="15">
        <v>354350056</v>
      </c>
      <c r="M275" s="15">
        <f t="shared" si="4"/>
        <v>733160214</v>
      </c>
      <c r="N275" s="15">
        <v>354350056</v>
      </c>
    </row>
    <row r="276" spans="1:14" ht="14.4">
      <c r="A276" s="14">
        <v>2021</v>
      </c>
      <c r="B276" s="14" t="s">
        <v>1959</v>
      </c>
      <c r="C276" s="14" t="s">
        <v>53</v>
      </c>
      <c r="D276" s="14" t="s">
        <v>21</v>
      </c>
      <c r="E276" s="16" t="s">
        <v>36</v>
      </c>
      <c r="F276" s="16">
        <v>16000</v>
      </c>
      <c r="G276" s="14" t="s">
        <v>20</v>
      </c>
      <c r="H276" s="15">
        <v>54755365</v>
      </c>
      <c r="I276" s="15">
        <v>5163840</v>
      </c>
      <c r="J276" s="15">
        <v>13418012</v>
      </c>
      <c r="K276" s="15">
        <v>110871352</v>
      </c>
      <c r="L276" s="15">
        <v>118348178</v>
      </c>
      <c r="M276" s="15">
        <f t="shared" si="4"/>
        <v>302556747</v>
      </c>
      <c r="N276" s="15">
        <v>118348178</v>
      </c>
    </row>
    <row r="277" spans="1:14" ht="14.4">
      <c r="A277" s="14">
        <v>2021</v>
      </c>
      <c r="B277" s="17" t="s">
        <v>1379</v>
      </c>
      <c r="C277" s="14" t="s">
        <v>190</v>
      </c>
      <c r="D277" s="14" t="s">
        <v>21</v>
      </c>
      <c r="E277" s="16" t="s">
        <v>65</v>
      </c>
      <c r="F277" s="16" t="s">
        <v>1378</v>
      </c>
      <c r="G277" s="14" t="s">
        <v>20</v>
      </c>
      <c r="H277" s="15">
        <v>908204</v>
      </c>
      <c r="I277" s="15">
        <v>45289699</v>
      </c>
      <c r="J277" s="15"/>
      <c r="K277" s="15">
        <v>190167923</v>
      </c>
      <c r="L277" s="15">
        <v>209324305</v>
      </c>
      <c r="M277" s="15">
        <f t="shared" si="4"/>
        <v>445690131</v>
      </c>
      <c r="N277" s="15">
        <v>209324305</v>
      </c>
    </row>
    <row r="278" spans="1:14" ht="14.4">
      <c r="A278" s="14">
        <v>2021</v>
      </c>
      <c r="B278" s="17" t="s">
        <v>171</v>
      </c>
      <c r="C278" s="14" t="s">
        <v>54</v>
      </c>
      <c r="D278" s="14" t="s">
        <v>21</v>
      </c>
      <c r="E278" s="16" t="s">
        <v>118</v>
      </c>
      <c r="F278" s="16">
        <v>99016</v>
      </c>
      <c r="G278" s="14" t="s">
        <v>20</v>
      </c>
      <c r="H278" s="15"/>
      <c r="I278" s="15">
        <v>11833819</v>
      </c>
      <c r="J278" s="15">
        <v>1658863</v>
      </c>
      <c r="K278" s="15">
        <v>-31818</v>
      </c>
      <c r="L278" s="15">
        <v>12595895</v>
      </c>
      <c r="M278" s="15">
        <f t="shared" si="4"/>
        <v>26056759</v>
      </c>
      <c r="N278" s="15">
        <v>12595895</v>
      </c>
    </row>
    <row r="279" spans="1:14" ht="14.4">
      <c r="A279" s="14">
        <v>2021</v>
      </c>
      <c r="B279" s="17" t="s">
        <v>1675</v>
      </c>
      <c r="C279" s="14" t="s">
        <v>55</v>
      </c>
      <c r="D279" s="14" t="s">
        <v>21</v>
      </c>
      <c r="E279" s="16" t="s">
        <v>36</v>
      </c>
      <c r="F279" s="16" t="s">
        <v>57</v>
      </c>
      <c r="G279" s="14" t="s">
        <v>20</v>
      </c>
      <c r="H279" s="15">
        <v>2114573000</v>
      </c>
      <c r="I279" s="15">
        <v>1287575000</v>
      </c>
      <c r="J279" s="15">
        <v>27158000</v>
      </c>
      <c r="K279" s="15">
        <v>825473000</v>
      </c>
      <c r="L279" s="15">
        <v>1905765000</v>
      </c>
      <c r="M279" s="15">
        <f t="shared" si="4"/>
        <v>6160544000</v>
      </c>
      <c r="N279" s="15">
        <v>1905765000</v>
      </c>
    </row>
    <row r="280" spans="1:14" ht="14.4">
      <c r="A280" s="14">
        <v>2021</v>
      </c>
      <c r="B280" s="17" t="s">
        <v>1377</v>
      </c>
      <c r="C280" s="14" t="s">
        <v>190</v>
      </c>
      <c r="D280" s="14" t="s">
        <v>21</v>
      </c>
      <c r="E280" s="16" t="s">
        <v>36</v>
      </c>
      <c r="F280" s="16" t="s">
        <v>1376</v>
      </c>
      <c r="G280" s="14" t="s">
        <v>20</v>
      </c>
      <c r="H280" s="15">
        <v>14539578</v>
      </c>
      <c r="I280" s="15">
        <v>27687375</v>
      </c>
      <c r="J280" s="15"/>
      <c r="K280" s="15">
        <v>41113338</v>
      </c>
      <c r="L280" s="15">
        <v>77885801</v>
      </c>
      <c r="M280" s="15">
        <f t="shared" si="4"/>
        <v>161226092</v>
      </c>
      <c r="N280" s="15">
        <v>77885801</v>
      </c>
    </row>
    <row r="281" spans="1:14" ht="14.4">
      <c r="A281" s="14">
        <v>2021</v>
      </c>
      <c r="B281" s="17" t="s">
        <v>1375</v>
      </c>
      <c r="C281" s="14" t="s">
        <v>190</v>
      </c>
      <c r="D281" s="14" t="s">
        <v>21</v>
      </c>
      <c r="E281" s="16" t="s">
        <v>36</v>
      </c>
      <c r="F281" s="16" t="s">
        <v>1374</v>
      </c>
      <c r="G281" s="14" t="s">
        <v>20</v>
      </c>
      <c r="H281" s="15"/>
      <c r="I281" s="15">
        <v>47330713</v>
      </c>
      <c r="J281" s="15"/>
      <c r="K281" s="15"/>
      <c r="L281" s="15">
        <v>1883356</v>
      </c>
      <c r="M281" s="15">
        <f t="shared" si="4"/>
        <v>49214069</v>
      </c>
      <c r="N281" s="15">
        <v>1883356</v>
      </c>
    </row>
    <row r="282" spans="1:14" ht="14.4">
      <c r="A282" s="14">
        <v>2021</v>
      </c>
      <c r="B282" s="17" t="s">
        <v>170</v>
      </c>
      <c r="C282" s="14" t="s">
        <v>54</v>
      </c>
      <c r="D282" s="14" t="s">
        <v>21</v>
      </c>
      <c r="E282" s="16" t="s">
        <v>36</v>
      </c>
      <c r="F282" s="16">
        <v>99017</v>
      </c>
      <c r="G282" s="14" t="s">
        <v>20</v>
      </c>
      <c r="H282" s="15"/>
      <c r="I282" s="15">
        <v>3262000</v>
      </c>
      <c r="J282" s="15">
        <v>51058000</v>
      </c>
      <c r="K282" s="15">
        <v>107545000</v>
      </c>
      <c r="L282" s="15">
        <v>129576000</v>
      </c>
      <c r="M282" s="15">
        <f t="shared" si="4"/>
        <v>291441000</v>
      </c>
      <c r="N282" s="15">
        <v>129576000</v>
      </c>
    </row>
    <row r="283" spans="1:14" ht="14.4">
      <c r="A283" s="14">
        <v>2021</v>
      </c>
      <c r="B283" s="14" t="s">
        <v>1958</v>
      </c>
      <c r="C283" s="14" t="s">
        <v>53</v>
      </c>
      <c r="D283" s="14" t="s">
        <v>21</v>
      </c>
      <c r="E283" s="16" t="s">
        <v>253</v>
      </c>
      <c r="F283" s="16">
        <v>16224</v>
      </c>
      <c r="G283" s="14" t="s">
        <v>20</v>
      </c>
      <c r="H283" s="15">
        <v>9585879</v>
      </c>
      <c r="I283" s="15">
        <v>5341566</v>
      </c>
      <c r="J283" s="15">
        <v>1681008</v>
      </c>
      <c r="K283" s="15">
        <v>6546623</v>
      </c>
      <c r="L283" s="15">
        <v>8878826</v>
      </c>
      <c r="M283" s="15">
        <f t="shared" si="4"/>
        <v>32033902</v>
      </c>
      <c r="N283" s="15">
        <v>8878826</v>
      </c>
    </row>
    <row r="284" spans="1:14" ht="14.4">
      <c r="A284" s="14">
        <v>2021</v>
      </c>
      <c r="B284" s="17" t="s">
        <v>1373</v>
      </c>
      <c r="C284" s="14" t="s">
        <v>190</v>
      </c>
      <c r="D284" s="14" t="s">
        <v>21</v>
      </c>
      <c r="E284" s="16" t="s">
        <v>253</v>
      </c>
      <c r="F284" s="16" t="s">
        <v>1372</v>
      </c>
      <c r="G284" s="14" t="s">
        <v>20</v>
      </c>
      <c r="H284" s="15">
        <v>32053</v>
      </c>
      <c r="I284" s="15">
        <v>15634043</v>
      </c>
      <c r="J284" s="15">
        <v>6462134</v>
      </c>
      <c r="K284" s="15">
        <v>38751517</v>
      </c>
      <c r="L284" s="15">
        <v>52678727</v>
      </c>
      <c r="M284" s="15">
        <f t="shared" si="4"/>
        <v>113558474</v>
      </c>
      <c r="N284" s="15">
        <v>52678727</v>
      </c>
    </row>
    <row r="285" spans="1:14" ht="14.4">
      <c r="A285" s="14">
        <v>2021</v>
      </c>
      <c r="B285" s="17" t="s">
        <v>2103</v>
      </c>
      <c r="C285" s="14" t="s">
        <v>53</v>
      </c>
      <c r="D285" s="14" t="s">
        <v>21</v>
      </c>
      <c r="E285" s="16" t="s">
        <v>123</v>
      </c>
      <c r="F285" s="16">
        <v>16322</v>
      </c>
      <c r="G285" s="14" t="s">
        <v>20</v>
      </c>
      <c r="H285" s="15">
        <v>4269087</v>
      </c>
      <c r="I285" s="15">
        <v>382872</v>
      </c>
      <c r="J285" s="15">
        <v>303285</v>
      </c>
      <c r="K285" s="15">
        <v>9686711</v>
      </c>
      <c r="L285" s="15">
        <v>7697677</v>
      </c>
      <c r="M285" s="15">
        <f t="shared" si="4"/>
        <v>22339632</v>
      </c>
      <c r="N285" s="15">
        <v>7697677</v>
      </c>
    </row>
    <row r="286" spans="1:14" ht="14.4">
      <c r="A286" s="14">
        <v>2021</v>
      </c>
      <c r="B286" s="17" t="s">
        <v>1371</v>
      </c>
      <c r="C286" s="14" t="s">
        <v>190</v>
      </c>
      <c r="D286" s="14" t="s">
        <v>21</v>
      </c>
      <c r="E286" s="16" t="s">
        <v>123</v>
      </c>
      <c r="F286" s="16" t="s">
        <v>1370</v>
      </c>
      <c r="G286" s="14" t="s">
        <v>20</v>
      </c>
      <c r="H286" s="15">
        <v>829172</v>
      </c>
      <c r="I286" s="15">
        <v>8183887</v>
      </c>
      <c r="J286" s="15"/>
      <c r="K286" s="15">
        <v>23118696</v>
      </c>
      <c r="L286" s="15">
        <v>30632117</v>
      </c>
      <c r="M286" s="15">
        <f t="shared" si="4"/>
        <v>62763872</v>
      </c>
      <c r="N286" s="15">
        <v>30632117</v>
      </c>
    </row>
    <row r="287" spans="1:14" ht="14.4">
      <c r="A287" s="14">
        <v>2021</v>
      </c>
      <c r="B287" s="17" t="s">
        <v>1369</v>
      </c>
      <c r="C287" s="14" t="s">
        <v>190</v>
      </c>
      <c r="D287" s="14" t="s">
        <v>21</v>
      </c>
      <c r="E287" s="16" t="s">
        <v>123</v>
      </c>
      <c r="F287" s="16" t="s">
        <v>1368</v>
      </c>
      <c r="G287" s="14" t="s">
        <v>20</v>
      </c>
      <c r="H287" s="15">
        <v>168727</v>
      </c>
      <c r="I287" s="15">
        <v>6827631</v>
      </c>
      <c r="J287" s="15">
        <v>676660</v>
      </c>
      <c r="K287" s="15">
        <v>13493171</v>
      </c>
      <c r="L287" s="15">
        <v>18726055</v>
      </c>
      <c r="M287" s="15">
        <f t="shared" si="4"/>
        <v>39892244</v>
      </c>
      <c r="N287" s="15">
        <v>18726055</v>
      </c>
    </row>
    <row r="288" spans="1:14" ht="14.4">
      <c r="A288" s="14">
        <v>2021</v>
      </c>
      <c r="B288" s="14" t="s">
        <v>1957</v>
      </c>
      <c r="C288" s="14" t="s">
        <v>53</v>
      </c>
      <c r="D288" s="14" t="s">
        <v>21</v>
      </c>
      <c r="E288" s="16" t="s">
        <v>63</v>
      </c>
      <c r="F288" s="16">
        <v>16350</v>
      </c>
      <c r="G288" s="14" t="s">
        <v>20</v>
      </c>
      <c r="H288" s="15">
        <v>149108587</v>
      </c>
      <c r="I288" s="15">
        <v>35608943</v>
      </c>
      <c r="J288" s="15">
        <v>23400628</v>
      </c>
      <c r="K288" s="15">
        <v>122430997</v>
      </c>
      <c r="L288" s="15">
        <v>148705493</v>
      </c>
      <c r="M288" s="15">
        <f t="shared" si="4"/>
        <v>479254648</v>
      </c>
      <c r="N288" s="15">
        <v>148705493</v>
      </c>
    </row>
    <row r="289" spans="1:14" ht="14.4">
      <c r="A289" s="14">
        <v>2021</v>
      </c>
      <c r="B289" s="14" t="s">
        <v>1955</v>
      </c>
      <c r="C289" s="14" t="s">
        <v>53</v>
      </c>
      <c r="D289" s="14" t="s">
        <v>21</v>
      </c>
      <c r="E289" s="16" t="s">
        <v>28</v>
      </c>
      <c r="F289" s="16">
        <v>16378</v>
      </c>
      <c r="G289" s="14" t="s">
        <v>20</v>
      </c>
      <c r="H289" s="15">
        <v>19497616</v>
      </c>
      <c r="I289" s="15">
        <v>3089246</v>
      </c>
      <c r="J289" s="15">
        <v>1081528</v>
      </c>
      <c r="K289" s="15">
        <v>51993338</v>
      </c>
      <c r="L289" s="15">
        <v>58950751</v>
      </c>
      <c r="M289" s="15">
        <f t="shared" si="4"/>
        <v>134612479</v>
      </c>
      <c r="N289" s="15">
        <v>58950751</v>
      </c>
    </row>
    <row r="290" spans="1:14" ht="14.4">
      <c r="A290" s="14">
        <v>2021</v>
      </c>
      <c r="B290" s="17" t="s">
        <v>1365</v>
      </c>
      <c r="C290" s="14" t="s">
        <v>190</v>
      </c>
      <c r="D290" s="14" t="s">
        <v>21</v>
      </c>
      <c r="E290" s="16" t="s">
        <v>28</v>
      </c>
      <c r="F290" s="16" t="s">
        <v>1364</v>
      </c>
      <c r="G290" s="14" t="s">
        <v>20</v>
      </c>
      <c r="H290" s="15">
        <v>455534</v>
      </c>
      <c r="I290" s="15">
        <v>11501823</v>
      </c>
      <c r="J290" s="15"/>
      <c r="K290" s="15">
        <v>38200247</v>
      </c>
      <c r="L290" s="15">
        <v>41179257</v>
      </c>
      <c r="M290" s="15">
        <f t="shared" si="4"/>
        <v>91336861</v>
      </c>
      <c r="N290" s="15">
        <v>41179257</v>
      </c>
    </row>
    <row r="291" spans="1:14" ht="14.4">
      <c r="A291" s="14">
        <v>2021</v>
      </c>
      <c r="B291" s="17" t="s">
        <v>1367</v>
      </c>
      <c r="C291" s="14" t="s">
        <v>190</v>
      </c>
      <c r="D291" s="14" t="s">
        <v>21</v>
      </c>
      <c r="E291" s="16" t="s">
        <v>63</v>
      </c>
      <c r="F291" s="16" t="s">
        <v>1366</v>
      </c>
      <c r="G291" s="14" t="s">
        <v>20</v>
      </c>
      <c r="H291" s="15">
        <v>6602223</v>
      </c>
      <c r="I291" s="15">
        <v>201185455</v>
      </c>
      <c r="J291" s="15">
        <v>1131065</v>
      </c>
      <c r="K291" s="15">
        <v>546191483</v>
      </c>
      <c r="L291" s="15">
        <v>681518276</v>
      </c>
      <c r="M291" s="15">
        <f t="shared" si="4"/>
        <v>1436628502</v>
      </c>
      <c r="N291" s="15">
        <v>681518276</v>
      </c>
    </row>
    <row r="292" spans="1:14" ht="14.4">
      <c r="A292" s="14">
        <v>2021</v>
      </c>
      <c r="B292" s="17" t="s">
        <v>2104</v>
      </c>
      <c r="C292" s="14" t="s">
        <v>5582</v>
      </c>
      <c r="D292" s="14" t="s">
        <v>21</v>
      </c>
      <c r="E292" s="16" t="s">
        <v>71</v>
      </c>
      <c r="F292" s="16" t="s">
        <v>5595</v>
      </c>
      <c r="G292" s="14" t="s">
        <v>20</v>
      </c>
      <c r="H292" s="15">
        <v>6916348</v>
      </c>
      <c r="I292" s="15">
        <v>495160</v>
      </c>
      <c r="J292" s="15">
        <v>1678696</v>
      </c>
      <c r="K292" s="15">
        <v>28371849</v>
      </c>
      <c r="L292" s="15">
        <v>28614370</v>
      </c>
      <c r="M292" s="15">
        <f t="shared" si="4"/>
        <v>66076423</v>
      </c>
      <c r="N292" s="15">
        <v>28614370</v>
      </c>
    </row>
    <row r="293" spans="1:14" ht="14.4">
      <c r="A293" s="14">
        <v>2021</v>
      </c>
      <c r="B293" s="14" t="s">
        <v>1954</v>
      </c>
      <c r="C293" s="14" t="s">
        <v>53</v>
      </c>
      <c r="D293" s="14" t="s">
        <v>21</v>
      </c>
      <c r="E293" s="16" t="s">
        <v>134</v>
      </c>
      <c r="F293" s="16">
        <v>16532</v>
      </c>
      <c r="G293" s="14" t="s">
        <v>20</v>
      </c>
      <c r="H293" s="15">
        <v>17113465</v>
      </c>
      <c r="I293" s="15">
        <v>32519129</v>
      </c>
      <c r="J293" s="15">
        <v>8267623</v>
      </c>
      <c r="K293" s="15">
        <v>123460097</v>
      </c>
      <c r="L293" s="15">
        <v>141067096</v>
      </c>
      <c r="M293" s="15">
        <f t="shared" si="4"/>
        <v>322427410</v>
      </c>
      <c r="N293" s="15">
        <v>141067096</v>
      </c>
    </row>
    <row r="294" spans="1:14" ht="14.4">
      <c r="A294" s="14">
        <v>2021</v>
      </c>
      <c r="B294" s="14" t="s">
        <v>1953</v>
      </c>
      <c r="C294" s="14" t="s">
        <v>53</v>
      </c>
      <c r="D294" s="14" t="s">
        <v>21</v>
      </c>
      <c r="E294" s="16" t="s">
        <v>84</v>
      </c>
      <c r="F294" s="16">
        <v>16560</v>
      </c>
      <c r="G294" s="14" t="s">
        <v>20</v>
      </c>
      <c r="H294" s="15">
        <v>7361081</v>
      </c>
      <c r="I294" s="15">
        <v>743354</v>
      </c>
      <c r="J294" s="15"/>
      <c r="K294" s="15">
        <v>9251866</v>
      </c>
      <c r="L294" s="15">
        <v>10543474</v>
      </c>
      <c r="M294" s="15">
        <f t="shared" si="4"/>
        <v>27899775</v>
      </c>
      <c r="N294" s="15">
        <v>10543474</v>
      </c>
    </row>
    <row r="295" spans="1:14" ht="14.4">
      <c r="A295" s="14">
        <v>2021</v>
      </c>
      <c r="B295" s="17" t="s">
        <v>1363</v>
      </c>
      <c r="C295" s="14" t="s">
        <v>190</v>
      </c>
      <c r="D295" s="14" t="s">
        <v>21</v>
      </c>
      <c r="E295" s="16" t="s">
        <v>84</v>
      </c>
      <c r="F295" s="16" t="s">
        <v>1362</v>
      </c>
      <c r="G295" s="14" t="s">
        <v>20</v>
      </c>
      <c r="H295" s="15">
        <v>2280347</v>
      </c>
      <c r="I295" s="15">
        <v>16497492</v>
      </c>
      <c r="J295" s="15"/>
      <c r="K295" s="15">
        <v>72965250</v>
      </c>
      <c r="L295" s="15">
        <v>72811897</v>
      </c>
      <c r="M295" s="15">
        <f t="shared" si="4"/>
        <v>164554986</v>
      </c>
      <c r="N295" s="15">
        <v>72811897</v>
      </c>
    </row>
    <row r="296" spans="1:14" ht="14.4">
      <c r="A296" s="14">
        <v>2021</v>
      </c>
      <c r="B296" s="17" t="s">
        <v>1361</v>
      </c>
      <c r="C296" s="14" t="s">
        <v>190</v>
      </c>
      <c r="D296" s="14" t="s">
        <v>21</v>
      </c>
      <c r="E296" s="16" t="s">
        <v>96</v>
      </c>
      <c r="F296" s="16" t="s">
        <v>1360</v>
      </c>
      <c r="G296" s="14" t="s">
        <v>20</v>
      </c>
      <c r="H296" s="15">
        <v>93989</v>
      </c>
      <c r="I296" s="15">
        <v>3259499</v>
      </c>
      <c r="J296" s="15"/>
      <c r="K296" s="15">
        <v>9186236</v>
      </c>
      <c r="L296" s="15">
        <v>11911749</v>
      </c>
      <c r="M296" s="15">
        <f t="shared" si="4"/>
        <v>24451473</v>
      </c>
      <c r="N296" s="15">
        <v>11911749</v>
      </c>
    </row>
    <row r="297" spans="1:14" ht="14.4">
      <c r="A297" s="14">
        <v>2021</v>
      </c>
      <c r="B297" s="17" t="s">
        <v>1359</v>
      </c>
      <c r="C297" s="14" t="s">
        <v>190</v>
      </c>
      <c r="D297" s="14" t="s">
        <v>21</v>
      </c>
      <c r="E297" s="16" t="s">
        <v>27</v>
      </c>
      <c r="F297" s="16" t="s">
        <v>1358</v>
      </c>
      <c r="G297" s="14" t="s">
        <v>20</v>
      </c>
      <c r="H297" s="15">
        <v>17029152</v>
      </c>
      <c r="I297" s="15">
        <v>48798596</v>
      </c>
      <c r="J297" s="15">
        <v>14674</v>
      </c>
      <c r="K297" s="15">
        <v>128872209</v>
      </c>
      <c r="L297" s="15">
        <v>102949463</v>
      </c>
      <c r="M297" s="15">
        <f t="shared" si="4"/>
        <v>297664094</v>
      </c>
      <c r="N297" s="15">
        <v>102949463</v>
      </c>
    </row>
    <row r="298" spans="1:14" ht="14.4">
      <c r="A298" s="14">
        <v>2021</v>
      </c>
      <c r="B298" s="14" t="s">
        <v>1952</v>
      </c>
      <c r="C298" s="14" t="s">
        <v>53</v>
      </c>
      <c r="D298" s="14" t="s">
        <v>21</v>
      </c>
      <c r="E298" s="16" t="s">
        <v>34</v>
      </c>
      <c r="F298" s="16">
        <v>16742</v>
      </c>
      <c r="G298" s="14" t="s">
        <v>20</v>
      </c>
      <c r="H298" s="15">
        <v>24074975</v>
      </c>
      <c r="I298" s="15">
        <v>9809684</v>
      </c>
      <c r="J298" s="15">
        <v>1087845</v>
      </c>
      <c r="K298" s="15">
        <v>43207184</v>
      </c>
      <c r="L298" s="15">
        <v>49378479</v>
      </c>
      <c r="M298" s="15">
        <f t="shared" si="4"/>
        <v>127558167</v>
      </c>
      <c r="N298" s="15">
        <v>49378479</v>
      </c>
    </row>
    <row r="299" spans="1:14" ht="14.4">
      <c r="A299" s="14">
        <v>2021</v>
      </c>
      <c r="B299" s="17" t="s">
        <v>1357</v>
      </c>
      <c r="C299" s="14" t="s">
        <v>190</v>
      </c>
      <c r="D299" s="14" t="s">
        <v>21</v>
      </c>
      <c r="E299" s="16" t="s">
        <v>34</v>
      </c>
      <c r="F299" s="16" t="s">
        <v>1356</v>
      </c>
      <c r="G299" s="14" t="s">
        <v>20</v>
      </c>
      <c r="H299" s="15">
        <v>5561819</v>
      </c>
      <c r="I299" s="15">
        <v>146849381</v>
      </c>
      <c r="J299" s="15"/>
      <c r="K299" s="15">
        <v>136925869</v>
      </c>
      <c r="L299" s="15">
        <v>174124600</v>
      </c>
      <c r="M299" s="15">
        <f t="shared" si="4"/>
        <v>463461669</v>
      </c>
      <c r="N299" s="15">
        <v>174124600</v>
      </c>
    </row>
    <row r="300" spans="1:14" ht="14.4">
      <c r="A300" s="14">
        <v>2021</v>
      </c>
      <c r="B300" s="14" t="s">
        <v>2105</v>
      </c>
      <c r="C300" s="14" t="s">
        <v>53</v>
      </c>
      <c r="D300" s="14" t="s">
        <v>21</v>
      </c>
      <c r="E300" s="16" t="s">
        <v>137</v>
      </c>
      <c r="F300" s="16">
        <v>17022</v>
      </c>
      <c r="G300" s="14" t="s">
        <v>20</v>
      </c>
      <c r="H300" s="15">
        <v>8968016</v>
      </c>
      <c r="I300" s="15">
        <v>4375106</v>
      </c>
      <c r="J300" s="15">
        <v>5973126</v>
      </c>
      <c r="K300" s="15">
        <v>5335053</v>
      </c>
      <c r="L300" s="15">
        <v>6442970</v>
      </c>
      <c r="M300" s="15">
        <f t="shared" si="4"/>
        <v>31094271</v>
      </c>
      <c r="N300" s="15">
        <v>6442970</v>
      </c>
    </row>
    <row r="301" spans="1:14" ht="14.4">
      <c r="A301" s="14">
        <v>2021</v>
      </c>
      <c r="B301" s="17" t="s">
        <v>1355</v>
      </c>
      <c r="C301" s="14" t="s">
        <v>190</v>
      </c>
      <c r="D301" s="14" t="s">
        <v>21</v>
      </c>
      <c r="E301" s="16" t="s">
        <v>118</v>
      </c>
      <c r="F301" s="16" t="s">
        <v>1354</v>
      </c>
      <c r="G301" s="14" t="s">
        <v>20</v>
      </c>
      <c r="H301" s="15">
        <v>311346</v>
      </c>
      <c r="I301" s="15">
        <v>9774227</v>
      </c>
      <c r="J301" s="15">
        <v>3041268</v>
      </c>
      <c r="K301" s="15">
        <v>51543131</v>
      </c>
      <c r="L301" s="15">
        <v>47353407</v>
      </c>
      <c r="M301" s="15">
        <f t="shared" si="4"/>
        <v>112023379</v>
      </c>
      <c r="N301" s="15">
        <v>47353407</v>
      </c>
    </row>
    <row r="302" spans="1:14" ht="14.4">
      <c r="A302" s="14">
        <v>2021</v>
      </c>
      <c r="B302" s="14" t="s">
        <v>1951</v>
      </c>
      <c r="C302" s="14" t="s">
        <v>53</v>
      </c>
      <c r="D302" s="14" t="s">
        <v>21</v>
      </c>
      <c r="E302" s="16" t="s">
        <v>34</v>
      </c>
      <c r="F302" s="16">
        <v>17498</v>
      </c>
      <c r="G302" s="14" t="s">
        <v>20</v>
      </c>
      <c r="H302" s="15">
        <v>3299548</v>
      </c>
      <c r="I302" s="15">
        <v>6258684</v>
      </c>
      <c r="J302" s="15"/>
      <c r="K302" s="15">
        <v>6000511</v>
      </c>
      <c r="L302" s="15">
        <v>11744037</v>
      </c>
      <c r="M302" s="15">
        <f t="shared" si="4"/>
        <v>27302780</v>
      </c>
      <c r="N302" s="15">
        <v>11744037</v>
      </c>
    </row>
    <row r="303" spans="1:14" ht="14.4">
      <c r="A303" s="14">
        <v>2021</v>
      </c>
      <c r="B303" s="17" t="s">
        <v>5015</v>
      </c>
      <c r="C303" s="17" t="s">
        <v>190</v>
      </c>
      <c r="D303" s="14" t="s">
        <v>21</v>
      </c>
      <c r="E303" s="16" t="s">
        <v>127</v>
      </c>
      <c r="F303" s="16" t="s">
        <v>5630</v>
      </c>
      <c r="G303" s="14" t="s">
        <v>20</v>
      </c>
      <c r="H303" s="15">
        <v>6411</v>
      </c>
      <c r="I303" s="15">
        <v>633147</v>
      </c>
      <c r="J303" s="15"/>
      <c r="K303" s="15">
        <v>1522848</v>
      </c>
      <c r="L303" s="15">
        <v>2099652</v>
      </c>
      <c r="M303" s="15">
        <f t="shared" si="4"/>
        <v>4262058</v>
      </c>
      <c r="N303" s="15">
        <v>2099652</v>
      </c>
    </row>
    <row r="304" spans="1:14" ht="14.4">
      <c r="A304" s="14">
        <v>2021</v>
      </c>
      <c r="B304" s="14" t="s">
        <v>2106</v>
      </c>
      <c r="C304" s="14" t="s">
        <v>53</v>
      </c>
      <c r="D304" s="14" t="s">
        <v>21</v>
      </c>
      <c r="E304" s="16" t="s">
        <v>34</v>
      </c>
      <c r="F304" s="16">
        <v>17568</v>
      </c>
      <c r="G304" s="14" t="s">
        <v>20</v>
      </c>
      <c r="H304" s="15">
        <v>53038641</v>
      </c>
      <c r="I304" s="15">
        <v>41017383</v>
      </c>
      <c r="J304" s="15">
        <v>13849933</v>
      </c>
      <c r="K304" s="15">
        <v>103701205</v>
      </c>
      <c r="L304" s="15">
        <v>123454245</v>
      </c>
      <c r="M304" s="15">
        <f t="shared" si="4"/>
        <v>335061407</v>
      </c>
      <c r="N304" s="15">
        <v>123454245</v>
      </c>
    </row>
    <row r="305" spans="1:14" ht="14.4">
      <c r="A305" s="14">
        <v>2021</v>
      </c>
      <c r="B305" s="17" t="s">
        <v>1353</v>
      </c>
      <c r="C305" s="14" t="s">
        <v>190</v>
      </c>
      <c r="D305" s="14" t="s">
        <v>21</v>
      </c>
      <c r="E305" s="16" t="s">
        <v>34</v>
      </c>
      <c r="F305" s="16" t="s">
        <v>1352</v>
      </c>
      <c r="G305" s="14" t="s">
        <v>20</v>
      </c>
      <c r="H305" s="15">
        <v>946565</v>
      </c>
      <c r="I305" s="15">
        <v>38707204</v>
      </c>
      <c r="J305" s="15">
        <v>3457208</v>
      </c>
      <c r="K305" s="15">
        <v>81410547</v>
      </c>
      <c r="L305" s="15">
        <v>93515553</v>
      </c>
      <c r="M305" s="15">
        <f t="shared" si="4"/>
        <v>218037077</v>
      </c>
      <c r="N305" s="15">
        <v>93515553</v>
      </c>
    </row>
    <row r="306" spans="1:14" ht="14.4">
      <c r="A306" s="14">
        <v>2021</v>
      </c>
      <c r="B306" s="14" t="s">
        <v>1950</v>
      </c>
      <c r="C306" s="14" t="s">
        <v>53</v>
      </c>
      <c r="D306" s="14" t="s">
        <v>21</v>
      </c>
      <c r="E306" s="16" t="s">
        <v>98</v>
      </c>
      <c r="F306" s="16">
        <v>17610</v>
      </c>
      <c r="G306" s="14" t="s">
        <v>20</v>
      </c>
      <c r="H306" s="15">
        <v>22968890</v>
      </c>
      <c r="I306" s="15">
        <v>5998209</v>
      </c>
      <c r="J306" s="15">
        <v>1792376</v>
      </c>
      <c r="K306" s="15">
        <v>89877619</v>
      </c>
      <c r="L306" s="15">
        <v>105709678</v>
      </c>
      <c r="M306" s="15">
        <f t="shared" si="4"/>
        <v>226346772</v>
      </c>
      <c r="N306" s="15">
        <v>105709678</v>
      </c>
    </row>
    <row r="307" spans="1:14" ht="14.4">
      <c r="A307" s="14">
        <v>2021</v>
      </c>
      <c r="B307" s="17" t="s">
        <v>1351</v>
      </c>
      <c r="C307" s="14" t="s">
        <v>190</v>
      </c>
      <c r="D307" s="14" t="s">
        <v>21</v>
      </c>
      <c r="E307" s="16" t="s">
        <v>98</v>
      </c>
      <c r="F307" s="16" t="s">
        <v>1350</v>
      </c>
      <c r="G307" s="14" t="s">
        <v>20</v>
      </c>
      <c r="H307" s="15">
        <v>717961</v>
      </c>
      <c r="I307" s="15">
        <v>40708298</v>
      </c>
      <c r="J307" s="15"/>
      <c r="K307" s="15">
        <v>189872113</v>
      </c>
      <c r="L307" s="15">
        <v>200825975</v>
      </c>
      <c r="M307" s="15">
        <f t="shared" si="4"/>
        <v>432124347</v>
      </c>
      <c r="N307" s="15">
        <v>200825975</v>
      </c>
    </row>
    <row r="308" spans="1:14" ht="14.4">
      <c r="A308" s="14">
        <v>2021</v>
      </c>
      <c r="B308" s="17" t="s">
        <v>1349</v>
      </c>
      <c r="C308" s="14" t="s">
        <v>190</v>
      </c>
      <c r="D308" s="14" t="s">
        <v>21</v>
      </c>
      <c r="E308" s="16" t="s">
        <v>317</v>
      </c>
      <c r="F308" s="16" t="s">
        <v>1348</v>
      </c>
      <c r="G308" s="14" t="s">
        <v>20</v>
      </c>
      <c r="H308" s="15">
        <v>27317</v>
      </c>
      <c r="I308" s="15">
        <v>1310217</v>
      </c>
      <c r="J308" s="15"/>
      <c r="K308" s="15">
        <v>5444539</v>
      </c>
      <c r="L308" s="15">
        <v>6392736</v>
      </c>
      <c r="M308" s="15">
        <f t="shared" si="4"/>
        <v>13174809</v>
      </c>
      <c r="N308" s="15">
        <v>6392736</v>
      </c>
    </row>
    <row r="309" spans="1:14" ht="14.4">
      <c r="A309" s="14">
        <v>2021</v>
      </c>
      <c r="B309" s="17" t="s">
        <v>1347</v>
      </c>
      <c r="C309" s="14" t="s">
        <v>190</v>
      </c>
      <c r="D309" s="14" t="s">
        <v>21</v>
      </c>
      <c r="E309" s="16" t="s">
        <v>107</v>
      </c>
      <c r="F309" s="16" t="s">
        <v>1346</v>
      </c>
      <c r="G309" s="14" t="s">
        <v>20</v>
      </c>
      <c r="H309" s="15">
        <v>359335</v>
      </c>
      <c r="I309" s="15">
        <v>28084158</v>
      </c>
      <c r="J309" s="15">
        <v>11617686</v>
      </c>
      <c r="K309" s="15">
        <v>51321063</v>
      </c>
      <c r="L309" s="15">
        <v>73034017</v>
      </c>
      <c r="M309" s="15">
        <f t="shared" si="4"/>
        <v>164416259</v>
      </c>
      <c r="N309" s="15">
        <v>73034017</v>
      </c>
    </row>
    <row r="310" spans="1:14" ht="14.4">
      <c r="A310" s="14">
        <v>2021</v>
      </c>
      <c r="B310" s="17" t="s">
        <v>1345</v>
      </c>
      <c r="C310" s="14" t="s">
        <v>190</v>
      </c>
      <c r="D310" s="14" t="s">
        <v>21</v>
      </c>
      <c r="E310" s="16" t="s">
        <v>127</v>
      </c>
      <c r="F310" s="16" t="s">
        <v>1344</v>
      </c>
      <c r="G310" s="14" t="s">
        <v>20</v>
      </c>
      <c r="H310" s="15">
        <v>1860</v>
      </c>
      <c r="I310" s="15">
        <v>1845530</v>
      </c>
      <c r="J310" s="15"/>
      <c r="K310" s="15">
        <v>5891516</v>
      </c>
      <c r="L310" s="15">
        <v>7512402</v>
      </c>
      <c r="M310" s="15">
        <f t="shared" si="4"/>
        <v>15251308</v>
      </c>
      <c r="N310" s="15">
        <v>7512402</v>
      </c>
    </row>
    <row r="311" spans="1:14" ht="14.4">
      <c r="A311" s="14">
        <v>2021</v>
      </c>
      <c r="B311" s="17" t="s">
        <v>5263</v>
      </c>
      <c r="C311" s="14" t="s">
        <v>190</v>
      </c>
      <c r="D311" s="14" t="s">
        <v>21</v>
      </c>
      <c r="E311" s="16" t="s">
        <v>100</v>
      </c>
      <c r="F311" s="16" t="s">
        <v>5509</v>
      </c>
      <c r="G311" s="14" t="s">
        <v>20</v>
      </c>
      <c r="H311" s="15">
        <v>2048</v>
      </c>
      <c r="I311" s="15">
        <v>641892</v>
      </c>
      <c r="J311" s="15"/>
      <c r="K311" s="15">
        <v>3231519</v>
      </c>
      <c r="L311" s="15">
        <v>3470057</v>
      </c>
      <c r="M311" s="15">
        <f t="shared" si="4"/>
        <v>7345516</v>
      </c>
      <c r="N311" s="15">
        <v>3470057</v>
      </c>
    </row>
    <row r="312" spans="1:14" ht="14.4">
      <c r="A312" s="14">
        <v>2021</v>
      </c>
      <c r="B312" s="14" t="s">
        <v>1949</v>
      </c>
      <c r="C312" s="14" t="s">
        <v>53</v>
      </c>
      <c r="D312" s="14" t="s">
        <v>21</v>
      </c>
      <c r="E312" s="16" t="s">
        <v>134</v>
      </c>
      <c r="F312" s="16">
        <v>17750</v>
      </c>
      <c r="G312" s="14" t="s">
        <v>20</v>
      </c>
      <c r="H312" s="15">
        <v>5581755</v>
      </c>
      <c r="I312" s="15">
        <v>3862424</v>
      </c>
      <c r="J312" s="15">
        <v>1869583</v>
      </c>
      <c r="K312" s="15">
        <f>37533278+2053172</f>
        <v>39586450</v>
      </c>
      <c r="L312" s="15">
        <v>33282171</v>
      </c>
      <c r="M312" s="15">
        <f t="shared" si="4"/>
        <v>84182383</v>
      </c>
      <c r="N312" s="15">
        <v>33282171</v>
      </c>
    </row>
    <row r="313" spans="1:14" ht="14.4">
      <c r="A313" s="14">
        <v>2021</v>
      </c>
      <c r="B313" s="17" t="s">
        <v>1343</v>
      </c>
      <c r="C313" s="14" t="s">
        <v>190</v>
      </c>
      <c r="D313" s="14" t="s">
        <v>21</v>
      </c>
      <c r="E313" s="16" t="s">
        <v>134</v>
      </c>
      <c r="F313" s="16" t="s">
        <v>1342</v>
      </c>
      <c r="G313" s="14" t="s">
        <v>20</v>
      </c>
      <c r="H313" s="15">
        <v>328208</v>
      </c>
      <c r="I313" s="15">
        <v>12028584</v>
      </c>
      <c r="J313" s="15">
        <v>41</v>
      </c>
      <c r="K313" s="15">
        <v>41521187</v>
      </c>
      <c r="L313" s="15">
        <v>48624204</v>
      </c>
      <c r="M313" s="15">
        <f t="shared" si="4"/>
        <v>102502224</v>
      </c>
      <c r="N313" s="15">
        <v>48624204</v>
      </c>
    </row>
    <row r="314" spans="1:14" ht="14.4">
      <c r="A314" s="14">
        <v>2021</v>
      </c>
      <c r="B314" s="14" t="s">
        <v>1948</v>
      </c>
      <c r="C314" s="14" t="s">
        <v>53</v>
      </c>
      <c r="D314" s="14" t="s">
        <v>21</v>
      </c>
      <c r="E314" s="16" t="s">
        <v>27</v>
      </c>
      <c r="F314" s="16" t="s">
        <v>1947</v>
      </c>
      <c r="G314" s="14" t="s">
        <v>20</v>
      </c>
      <c r="H314" s="15">
        <v>62382934</v>
      </c>
      <c r="I314" s="15">
        <v>18280149</v>
      </c>
      <c r="J314" s="15">
        <v>2472075</v>
      </c>
      <c r="K314" s="15">
        <v>74359609</v>
      </c>
      <c r="L314" s="15">
        <v>89817487</v>
      </c>
      <c r="M314" s="15">
        <f t="shared" si="4"/>
        <v>247312254</v>
      </c>
      <c r="N314" s="15">
        <v>89817487</v>
      </c>
    </row>
    <row r="315" spans="1:14" ht="14.4">
      <c r="A315" s="14">
        <v>2021</v>
      </c>
      <c r="B315" s="14" t="s">
        <v>1946</v>
      </c>
      <c r="C315" s="14" t="s">
        <v>53</v>
      </c>
      <c r="D315" s="14" t="s">
        <v>21</v>
      </c>
      <c r="E315" s="16" t="s">
        <v>134</v>
      </c>
      <c r="F315" s="16">
        <v>17946</v>
      </c>
      <c r="G315" s="14" t="s">
        <v>20</v>
      </c>
      <c r="H315" s="15">
        <v>5411609</v>
      </c>
      <c r="I315" s="15">
        <v>7799193</v>
      </c>
      <c r="J315" s="15"/>
      <c r="K315" s="15">
        <v>32226486</v>
      </c>
      <c r="L315" s="15">
        <v>41415544</v>
      </c>
      <c r="M315" s="15">
        <f t="shared" si="4"/>
        <v>86852832</v>
      </c>
      <c r="N315" s="15">
        <v>41415544</v>
      </c>
    </row>
    <row r="316" spans="1:14" ht="14.4">
      <c r="A316" s="14">
        <v>2021</v>
      </c>
      <c r="B316" s="17" t="s">
        <v>2107</v>
      </c>
      <c r="C316" s="14" t="s">
        <v>5582</v>
      </c>
      <c r="D316" s="14" t="s">
        <v>21</v>
      </c>
      <c r="E316" s="16" t="s">
        <v>36</v>
      </c>
      <c r="F316" s="16" t="s">
        <v>5584</v>
      </c>
      <c r="G316" s="14" t="s">
        <v>20</v>
      </c>
      <c r="H316" s="15">
        <v>7849397</v>
      </c>
      <c r="I316" s="15">
        <v>2271372</v>
      </c>
      <c r="J316" s="15">
        <v>2169054</v>
      </c>
      <c r="K316" s="15">
        <v>29689150</v>
      </c>
      <c r="L316" s="15">
        <v>30623666</v>
      </c>
      <c r="M316" s="15">
        <f t="shared" si="4"/>
        <v>72602639</v>
      </c>
      <c r="N316" s="15">
        <v>30623666</v>
      </c>
    </row>
    <row r="317" spans="1:14" ht="14.4">
      <c r="A317" s="14">
        <v>2021</v>
      </c>
      <c r="B317" s="17" t="s">
        <v>1341</v>
      </c>
      <c r="C317" s="14" t="s">
        <v>190</v>
      </c>
      <c r="D317" s="14" t="s">
        <v>21</v>
      </c>
      <c r="E317" s="16" t="s">
        <v>90</v>
      </c>
      <c r="F317" s="16" t="s">
        <v>1340</v>
      </c>
      <c r="G317" s="14" t="s">
        <v>20</v>
      </c>
      <c r="H317" s="15">
        <v>245239</v>
      </c>
      <c r="I317" s="15">
        <v>35665460</v>
      </c>
      <c r="J317" s="15"/>
      <c r="K317" s="15">
        <v>110373460</v>
      </c>
      <c r="L317" s="15">
        <v>116929150</v>
      </c>
      <c r="M317" s="15">
        <f t="shared" si="4"/>
        <v>263213309</v>
      </c>
      <c r="N317" s="15">
        <v>116929150</v>
      </c>
    </row>
    <row r="318" spans="1:14" ht="14.4">
      <c r="A318" s="14">
        <v>2021</v>
      </c>
      <c r="B318" s="17" t="s">
        <v>5040</v>
      </c>
      <c r="C318" s="17" t="s">
        <v>190</v>
      </c>
      <c r="D318" s="14" t="s">
        <v>21</v>
      </c>
      <c r="E318" s="16" t="s">
        <v>327</v>
      </c>
      <c r="F318" s="16" t="s">
        <v>5821</v>
      </c>
      <c r="G318" s="14" t="s">
        <v>20</v>
      </c>
      <c r="H318" s="15">
        <v>17915</v>
      </c>
      <c r="I318" s="15">
        <v>256704</v>
      </c>
      <c r="J318" s="15"/>
      <c r="K318" s="15">
        <v>1414767</v>
      </c>
      <c r="L318" s="15">
        <v>1662356</v>
      </c>
      <c r="M318" s="15">
        <f t="shared" si="4"/>
        <v>3351742</v>
      </c>
      <c r="N318" s="15">
        <v>1662356</v>
      </c>
    </row>
    <row r="319" spans="1:14" ht="14.4">
      <c r="A319" s="14">
        <v>2021</v>
      </c>
      <c r="B319" s="17" t="s">
        <v>5499</v>
      </c>
      <c r="C319" s="14" t="s">
        <v>190</v>
      </c>
      <c r="D319" s="14" t="s">
        <v>21</v>
      </c>
      <c r="E319" s="16" t="s">
        <v>28</v>
      </c>
      <c r="F319" s="16" t="s">
        <v>5500</v>
      </c>
      <c r="G319" s="14" t="s">
        <v>20</v>
      </c>
      <c r="H319" s="15">
        <v>17482</v>
      </c>
      <c r="I319" s="15">
        <v>980933</v>
      </c>
      <c r="J319" s="15"/>
      <c r="K319" s="15">
        <v>3690357</v>
      </c>
      <c r="L319" s="15">
        <v>2735374</v>
      </c>
      <c r="M319" s="15">
        <f t="shared" si="4"/>
        <v>7424146</v>
      </c>
      <c r="N319" s="15">
        <v>2735374</v>
      </c>
    </row>
    <row r="320" spans="1:14" ht="14.4">
      <c r="A320" s="14">
        <v>2021</v>
      </c>
      <c r="B320" s="17" t="s">
        <v>2109</v>
      </c>
      <c r="C320" s="14" t="s">
        <v>53</v>
      </c>
      <c r="D320" s="14" t="s">
        <v>21</v>
      </c>
      <c r="E320" s="16" t="s">
        <v>28</v>
      </c>
      <c r="F320" s="16">
        <v>18506</v>
      </c>
      <c r="G320" s="14" t="s">
        <v>20</v>
      </c>
      <c r="H320" s="15">
        <v>13527494</v>
      </c>
      <c r="I320" s="15">
        <v>582473</v>
      </c>
      <c r="J320" s="15">
        <v>707085</v>
      </c>
      <c r="K320" s="15">
        <v>14715034</v>
      </c>
      <c r="L320" s="15">
        <v>19708653</v>
      </c>
      <c r="M320" s="15">
        <f t="shared" si="4"/>
        <v>49240739</v>
      </c>
      <c r="N320" s="15">
        <v>19708653</v>
      </c>
    </row>
    <row r="321" spans="1:14" ht="14.4">
      <c r="A321" s="14">
        <v>2021</v>
      </c>
      <c r="B321" s="17" t="s">
        <v>1339</v>
      </c>
      <c r="C321" s="14" t="s">
        <v>190</v>
      </c>
      <c r="D321" s="14" t="s">
        <v>21</v>
      </c>
      <c r="E321" s="16" t="s">
        <v>28</v>
      </c>
      <c r="F321" s="16" t="s">
        <v>1338</v>
      </c>
      <c r="G321" s="14" t="s">
        <v>20</v>
      </c>
      <c r="H321" s="15">
        <v>2604549</v>
      </c>
      <c r="I321" s="15">
        <v>14400340</v>
      </c>
      <c r="J321" s="15"/>
      <c r="K321" s="15">
        <v>68960439</v>
      </c>
      <c r="L321" s="15">
        <v>72162848</v>
      </c>
      <c r="M321" s="15">
        <f t="shared" si="4"/>
        <v>158128176</v>
      </c>
      <c r="N321" s="15">
        <v>72162848</v>
      </c>
    </row>
    <row r="322" spans="1:14" ht="14.4">
      <c r="A322" s="14">
        <v>2021</v>
      </c>
      <c r="B322" s="17" t="s">
        <v>1674</v>
      </c>
      <c r="C322" s="14" t="s">
        <v>55</v>
      </c>
      <c r="D322" s="14" t="s">
        <v>21</v>
      </c>
      <c r="E322" s="16" t="s">
        <v>137</v>
      </c>
      <c r="F322" s="16" t="s">
        <v>57</v>
      </c>
      <c r="G322" s="14" t="s">
        <v>20</v>
      </c>
      <c r="H322" s="15">
        <v>4102641</v>
      </c>
      <c r="I322" s="15">
        <v>59073492</v>
      </c>
      <c r="J322" s="15"/>
      <c r="K322" s="15">
        <v>23929925</v>
      </c>
      <c r="L322" s="15">
        <v>20627889</v>
      </c>
      <c r="M322" s="15">
        <f t="shared" ref="M322:M385" si="5">H322+I322+J322+K322+L322</f>
        <v>107733947</v>
      </c>
      <c r="N322" s="15">
        <v>20627889</v>
      </c>
    </row>
    <row r="323" spans="1:14" ht="14.4">
      <c r="A323" s="14">
        <v>2021</v>
      </c>
      <c r="B323" s="17" t="s">
        <v>1337</v>
      </c>
      <c r="C323" s="14" t="s">
        <v>190</v>
      </c>
      <c r="D323" s="14" t="s">
        <v>21</v>
      </c>
      <c r="E323" s="16" t="s">
        <v>137</v>
      </c>
      <c r="F323" s="16" t="s">
        <v>1336</v>
      </c>
      <c r="G323" s="14" t="s">
        <v>20</v>
      </c>
      <c r="H323" s="15">
        <v>374387</v>
      </c>
      <c r="I323" s="15">
        <v>21873031</v>
      </c>
      <c r="J323" s="15">
        <v>2326154</v>
      </c>
      <c r="K323" s="15">
        <v>50774312</v>
      </c>
      <c r="L323" s="15">
        <v>56521294</v>
      </c>
      <c r="M323" s="15">
        <f t="shared" si="5"/>
        <v>131869178</v>
      </c>
      <c r="N323" s="15">
        <v>56521294</v>
      </c>
    </row>
    <row r="324" spans="1:14" ht="14.4">
      <c r="A324" s="14">
        <v>2021</v>
      </c>
      <c r="B324" s="17" t="s">
        <v>2110</v>
      </c>
      <c r="C324" s="14" t="s">
        <v>53</v>
      </c>
      <c r="D324" s="14" t="s">
        <v>21</v>
      </c>
      <c r="E324" s="16" t="s">
        <v>182</v>
      </c>
      <c r="F324" s="16" t="s">
        <v>5543</v>
      </c>
      <c r="G324" s="14" t="s">
        <v>20</v>
      </c>
      <c r="H324" s="15">
        <v>1216346</v>
      </c>
      <c r="I324" s="15">
        <v>229252</v>
      </c>
      <c r="J324" s="15">
        <v>72495</v>
      </c>
      <c r="K324" s="15">
        <v>2661943</v>
      </c>
      <c r="L324" s="15">
        <v>3976258</v>
      </c>
      <c r="M324" s="15">
        <f t="shared" si="5"/>
        <v>8156294</v>
      </c>
      <c r="N324" s="15">
        <v>3976258</v>
      </c>
    </row>
    <row r="325" spans="1:14" ht="14.4">
      <c r="A325" s="14">
        <v>2021</v>
      </c>
      <c r="B325" s="14" t="s">
        <v>1945</v>
      </c>
      <c r="C325" s="14" t="s">
        <v>53</v>
      </c>
      <c r="D325" s="14" t="s">
        <v>21</v>
      </c>
      <c r="E325" s="16" t="s">
        <v>151</v>
      </c>
      <c r="F325" s="16">
        <v>18394</v>
      </c>
      <c r="G325" s="14" t="s">
        <v>20</v>
      </c>
      <c r="H325" s="15">
        <v>26255703</v>
      </c>
      <c r="I325" s="15">
        <v>3204928</v>
      </c>
      <c r="J325" s="15">
        <v>5858157</v>
      </c>
      <c r="K325" s="15">
        <v>28444474</v>
      </c>
      <c r="L325" s="15">
        <v>25611335</v>
      </c>
      <c r="M325" s="15">
        <f t="shared" si="5"/>
        <v>89374597</v>
      </c>
      <c r="N325" s="15">
        <v>25611335</v>
      </c>
    </row>
    <row r="326" spans="1:14" ht="14.4">
      <c r="A326" s="14">
        <v>2021</v>
      </c>
      <c r="B326" s="17" t="s">
        <v>1335</v>
      </c>
      <c r="C326" s="14" t="s">
        <v>190</v>
      </c>
      <c r="D326" s="14" t="s">
        <v>21</v>
      </c>
      <c r="E326" s="16" t="s">
        <v>151</v>
      </c>
      <c r="F326" s="16" t="s">
        <v>1334</v>
      </c>
      <c r="G326" s="14" t="s">
        <v>20</v>
      </c>
      <c r="H326" s="15">
        <v>1631</v>
      </c>
      <c r="I326" s="15">
        <v>22291753</v>
      </c>
      <c r="J326" s="15"/>
      <c r="K326" s="15">
        <v>65040210</v>
      </c>
      <c r="L326" s="15">
        <v>77317336</v>
      </c>
      <c r="M326" s="15">
        <f t="shared" si="5"/>
        <v>164650930</v>
      </c>
      <c r="N326" s="15">
        <v>77317336</v>
      </c>
    </row>
    <row r="327" spans="1:14" ht="14.4">
      <c r="A327" s="14">
        <v>2021</v>
      </c>
      <c r="B327" s="17" t="s">
        <v>1333</v>
      </c>
      <c r="C327" s="14" t="s">
        <v>190</v>
      </c>
      <c r="D327" s="14" t="s">
        <v>21</v>
      </c>
      <c r="E327" s="16" t="s">
        <v>151</v>
      </c>
      <c r="F327" s="16" t="s">
        <v>1332</v>
      </c>
      <c r="G327" s="14" t="s">
        <v>20</v>
      </c>
      <c r="H327" s="15">
        <v>775736</v>
      </c>
      <c r="I327" s="15">
        <v>39212894</v>
      </c>
      <c r="J327" s="15">
        <v>702078</v>
      </c>
      <c r="K327" s="15">
        <v>79786659</v>
      </c>
      <c r="L327" s="15">
        <v>84647138</v>
      </c>
      <c r="M327" s="15">
        <f t="shared" si="5"/>
        <v>205124505</v>
      </c>
      <c r="N327" s="15">
        <v>84647138</v>
      </c>
    </row>
    <row r="328" spans="1:14" ht="14.4">
      <c r="A328" s="14">
        <v>2021</v>
      </c>
      <c r="B328" s="17" t="s">
        <v>1331</v>
      </c>
      <c r="C328" s="14" t="s">
        <v>190</v>
      </c>
      <c r="D328" s="14" t="s">
        <v>21</v>
      </c>
      <c r="E328" s="16" t="s">
        <v>32</v>
      </c>
      <c r="F328" s="16" t="s">
        <v>1330</v>
      </c>
      <c r="G328" s="14" t="s">
        <v>20</v>
      </c>
      <c r="H328" s="15">
        <v>43351</v>
      </c>
      <c r="I328" s="15">
        <v>9749818</v>
      </c>
      <c r="J328" s="15"/>
      <c r="K328" s="15">
        <v>30774005</v>
      </c>
      <c r="L328" s="15">
        <v>38574636</v>
      </c>
      <c r="M328" s="15">
        <f t="shared" si="5"/>
        <v>79141810</v>
      </c>
      <c r="N328" s="15">
        <v>38574636</v>
      </c>
    </row>
    <row r="329" spans="1:14" ht="14.4">
      <c r="A329" s="14">
        <v>2021</v>
      </c>
      <c r="B329" s="17" t="s">
        <v>1329</v>
      </c>
      <c r="C329" s="14" t="s">
        <v>190</v>
      </c>
      <c r="D329" s="14" t="s">
        <v>21</v>
      </c>
      <c r="E329" s="16" t="s">
        <v>78</v>
      </c>
      <c r="F329" s="16" t="s">
        <v>1328</v>
      </c>
      <c r="G329" s="14" t="s">
        <v>20</v>
      </c>
      <c r="H329" s="15">
        <v>1333400</v>
      </c>
      <c r="I329" s="15">
        <v>5991513</v>
      </c>
      <c r="J329" s="15"/>
      <c r="K329" s="15">
        <v>15689711</v>
      </c>
      <c r="L329" s="15">
        <v>17656490</v>
      </c>
      <c r="M329" s="15">
        <f t="shared" si="5"/>
        <v>40671114</v>
      </c>
      <c r="N329" s="15">
        <v>17656490</v>
      </c>
    </row>
    <row r="330" spans="1:14" ht="14.4">
      <c r="A330" s="14">
        <v>2021</v>
      </c>
      <c r="B330" s="17" t="s">
        <v>5175</v>
      </c>
      <c r="C330" s="17" t="s">
        <v>190</v>
      </c>
      <c r="D330" s="14" t="s">
        <v>21</v>
      </c>
      <c r="E330" s="16" t="s">
        <v>63</v>
      </c>
      <c r="F330" s="16" t="s">
        <v>5822</v>
      </c>
      <c r="G330" s="14" t="s">
        <v>20</v>
      </c>
      <c r="H330" s="15"/>
      <c r="I330" s="15">
        <v>143304</v>
      </c>
      <c r="J330" s="15"/>
      <c r="K330" s="15">
        <v>1551124</v>
      </c>
      <c r="L330" s="15">
        <v>1684463</v>
      </c>
      <c r="M330" s="15">
        <f t="shared" si="5"/>
        <v>3378891</v>
      </c>
      <c r="N330" s="15">
        <v>1684463</v>
      </c>
    </row>
    <row r="331" spans="1:14" ht="14.4">
      <c r="A331" s="14">
        <v>2021</v>
      </c>
      <c r="B331" s="14" t="s">
        <v>1943</v>
      </c>
      <c r="C331" s="14" t="s">
        <v>53</v>
      </c>
      <c r="D331" s="14" t="s">
        <v>21</v>
      </c>
      <c r="E331" s="16" t="s">
        <v>63</v>
      </c>
      <c r="F331" s="16">
        <v>18996</v>
      </c>
      <c r="G331" s="14" t="s">
        <v>20</v>
      </c>
      <c r="H331" s="15">
        <v>4594449</v>
      </c>
      <c r="I331" s="15">
        <v>8154403</v>
      </c>
      <c r="J331" s="15">
        <v>4510888</v>
      </c>
      <c r="K331" s="15">
        <v>16570278</v>
      </c>
      <c r="L331" s="15">
        <v>19555725</v>
      </c>
      <c r="M331" s="15">
        <f t="shared" si="5"/>
        <v>53385743</v>
      </c>
      <c r="N331" s="15">
        <v>19555725</v>
      </c>
    </row>
    <row r="332" spans="1:14" ht="14.4">
      <c r="A332" s="14">
        <v>2021</v>
      </c>
      <c r="B332" s="17" t="s">
        <v>169</v>
      </c>
      <c r="C332" s="14" t="s">
        <v>54</v>
      </c>
      <c r="D332" s="14" t="s">
        <v>21</v>
      </c>
      <c r="E332" s="16" t="s">
        <v>63</v>
      </c>
      <c r="F332" s="16">
        <v>99018</v>
      </c>
      <c r="G332" s="14" t="s">
        <v>20</v>
      </c>
      <c r="H332" s="15">
        <v>2806387</v>
      </c>
      <c r="I332" s="15">
        <v>544517</v>
      </c>
      <c r="J332" s="15">
        <v>694642</v>
      </c>
      <c r="K332" s="15">
        <v>9480565</v>
      </c>
      <c r="L332" s="15">
        <v>10577438</v>
      </c>
      <c r="M332" s="15">
        <f t="shared" si="5"/>
        <v>24103549</v>
      </c>
      <c r="N332" s="15">
        <v>10577438</v>
      </c>
    </row>
    <row r="333" spans="1:14" ht="14.4">
      <c r="A333" s="14">
        <v>2021</v>
      </c>
      <c r="B333" s="17" t="s">
        <v>1327</v>
      </c>
      <c r="C333" s="14" t="s">
        <v>190</v>
      </c>
      <c r="D333" s="14" t="s">
        <v>21</v>
      </c>
      <c r="E333" s="16" t="s">
        <v>63</v>
      </c>
      <c r="F333" s="16" t="s">
        <v>1326</v>
      </c>
      <c r="G333" s="14" t="s">
        <v>20</v>
      </c>
      <c r="H333" s="15">
        <v>3788033</v>
      </c>
      <c r="I333" s="15">
        <v>117595922</v>
      </c>
      <c r="J333" s="15"/>
      <c r="K333" s="15">
        <v>361195787</v>
      </c>
      <c r="L333" s="15">
        <v>402453636</v>
      </c>
      <c r="M333" s="15">
        <f t="shared" si="5"/>
        <v>885033378</v>
      </c>
      <c r="N333" s="15">
        <v>402453636</v>
      </c>
    </row>
    <row r="334" spans="1:14" ht="14.4">
      <c r="A334" s="14">
        <v>2021</v>
      </c>
      <c r="B334" s="17" t="s">
        <v>5050</v>
      </c>
      <c r="C334" s="17" t="s">
        <v>190</v>
      </c>
      <c r="D334" s="14" t="s">
        <v>21</v>
      </c>
      <c r="E334" s="16" t="s">
        <v>151</v>
      </c>
      <c r="F334" s="16" t="s">
        <v>5631</v>
      </c>
      <c r="G334" s="14" t="s">
        <v>20</v>
      </c>
      <c r="H334" s="15">
        <v>2863</v>
      </c>
      <c r="I334" s="15">
        <v>1248961</v>
      </c>
      <c r="J334" s="15"/>
      <c r="K334" s="15">
        <v>2595743</v>
      </c>
      <c r="L334" s="15">
        <v>3545065</v>
      </c>
      <c r="M334" s="15">
        <f t="shared" si="5"/>
        <v>7392632</v>
      </c>
      <c r="N334" s="15">
        <v>3545065</v>
      </c>
    </row>
    <row r="335" spans="1:14" ht="14.4">
      <c r="A335" s="14">
        <v>2021</v>
      </c>
      <c r="B335" s="14" t="s">
        <v>1942</v>
      </c>
      <c r="C335" s="14" t="s">
        <v>53</v>
      </c>
      <c r="D335" s="14" t="s">
        <v>21</v>
      </c>
      <c r="E335" s="16" t="s">
        <v>34</v>
      </c>
      <c r="F335" s="16">
        <v>19192</v>
      </c>
      <c r="G335" s="14" t="s">
        <v>20</v>
      </c>
      <c r="H335" s="15">
        <v>6368081</v>
      </c>
      <c r="I335" s="15">
        <v>5919399</v>
      </c>
      <c r="J335" s="15">
        <v>302616</v>
      </c>
      <c r="K335" s="15">
        <v>21458475</v>
      </c>
      <c r="L335" s="15">
        <v>24703079</v>
      </c>
      <c r="M335" s="15">
        <f t="shared" si="5"/>
        <v>58751650</v>
      </c>
      <c r="N335" s="15">
        <v>24703079</v>
      </c>
    </row>
    <row r="336" spans="1:14" ht="14.4">
      <c r="A336" s="14">
        <v>2021</v>
      </c>
      <c r="B336" s="14" t="s">
        <v>1941</v>
      </c>
      <c r="C336" s="14" t="s">
        <v>53</v>
      </c>
      <c r="D336" s="14" t="s">
        <v>21</v>
      </c>
      <c r="E336" s="16" t="s">
        <v>149</v>
      </c>
      <c r="F336" s="16">
        <v>19318</v>
      </c>
      <c r="G336" s="14" t="s">
        <v>20</v>
      </c>
      <c r="H336" s="15">
        <v>18901286</v>
      </c>
      <c r="I336" s="15">
        <v>12213086</v>
      </c>
      <c r="J336" s="15">
        <v>2237038</v>
      </c>
      <c r="K336" s="15">
        <v>35506409</v>
      </c>
      <c r="L336" s="15">
        <v>24722678</v>
      </c>
      <c r="M336" s="15">
        <f t="shared" si="5"/>
        <v>93580497</v>
      </c>
      <c r="N336" s="15">
        <v>24722678</v>
      </c>
    </row>
    <row r="337" spans="1:14" ht="14.4">
      <c r="A337" s="14">
        <v>2021</v>
      </c>
      <c r="B337" s="17" t="s">
        <v>1325</v>
      </c>
      <c r="C337" s="14" t="s">
        <v>190</v>
      </c>
      <c r="D337" s="14" t="s">
        <v>21</v>
      </c>
      <c r="E337" s="16" t="s">
        <v>107</v>
      </c>
      <c r="F337" s="16" t="s">
        <v>1324</v>
      </c>
      <c r="G337" s="14" t="s">
        <v>20</v>
      </c>
      <c r="H337" s="15">
        <v>335918</v>
      </c>
      <c r="I337" s="15">
        <v>30135603</v>
      </c>
      <c r="J337" s="15">
        <v>21346034</v>
      </c>
      <c r="K337" s="15">
        <v>79718338</v>
      </c>
      <c r="L337" s="15">
        <v>100350047</v>
      </c>
      <c r="M337" s="15">
        <f t="shared" si="5"/>
        <v>231885940</v>
      </c>
      <c r="N337" s="15">
        <v>100350047</v>
      </c>
    </row>
    <row r="338" spans="1:14" ht="14.4">
      <c r="A338" s="14">
        <v>2021</v>
      </c>
      <c r="B338" s="14" t="s">
        <v>1940</v>
      </c>
      <c r="C338" s="14" t="s">
        <v>53</v>
      </c>
      <c r="D338" s="14" t="s">
        <v>21</v>
      </c>
      <c r="E338" s="16" t="s">
        <v>90</v>
      </c>
      <c r="F338" s="16">
        <v>19402</v>
      </c>
      <c r="G338" s="14" t="s">
        <v>20</v>
      </c>
      <c r="H338" s="15">
        <v>23571757</v>
      </c>
      <c r="I338" s="15">
        <v>7230798</v>
      </c>
      <c r="J338" s="15">
        <v>15569163</v>
      </c>
      <c r="K338" s="15">
        <v>24312848</v>
      </c>
      <c r="L338" s="15">
        <v>27393931</v>
      </c>
      <c r="M338" s="15">
        <f t="shared" si="5"/>
        <v>98078497</v>
      </c>
      <c r="N338" s="15">
        <v>27393931</v>
      </c>
    </row>
    <row r="339" spans="1:14" ht="14.4">
      <c r="A339" s="14">
        <v>2021</v>
      </c>
      <c r="B339" s="17" t="s">
        <v>1323</v>
      </c>
      <c r="C339" s="14" t="s">
        <v>190</v>
      </c>
      <c r="D339" s="14" t="s">
        <v>21</v>
      </c>
      <c r="E339" s="16" t="s">
        <v>90</v>
      </c>
      <c r="F339" s="16" t="s">
        <v>1322</v>
      </c>
      <c r="G339" s="14" t="s">
        <v>20</v>
      </c>
      <c r="H339" s="15">
        <v>3097951</v>
      </c>
      <c r="I339" s="15">
        <v>10561144</v>
      </c>
      <c r="J339" s="15">
        <v>1126440</v>
      </c>
      <c r="K339" s="15">
        <v>32804649</v>
      </c>
      <c r="L339" s="15">
        <v>39103525</v>
      </c>
      <c r="M339" s="15">
        <f t="shared" si="5"/>
        <v>86693709</v>
      </c>
      <c r="N339" s="15">
        <v>39103525</v>
      </c>
    </row>
    <row r="340" spans="1:14" ht="14.4">
      <c r="A340" s="14">
        <v>2021</v>
      </c>
      <c r="B340" s="14" t="s">
        <v>1939</v>
      </c>
      <c r="C340" s="14" t="s">
        <v>53</v>
      </c>
      <c r="D340" s="14" t="s">
        <v>21</v>
      </c>
      <c r="E340" s="16" t="s">
        <v>32</v>
      </c>
      <c r="F340" s="16">
        <v>19612</v>
      </c>
      <c r="G340" s="14" t="s">
        <v>20</v>
      </c>
      <c r="H340" s="15">
        <v>2713305</v>
      </c>
      <c r="I340" s="15">
        <v>1535641</v>
      </c>
      <c r="J340" s="15">
        <v>58575</v>
      </c>
      <c r="K340" s="15">
        <v>1660776</v>
      </c>
      <c r="L340" s="15">
        <v>2009041</v>
      </c>
      <c r="M340" s="15">
        <f t="shared" si="5"/>
        <v>7977338</v>
      </c>
      <c r="N340" s="15">
        <v>2009041</v>
      </c>
    </row>
    <row r="341" spans="1:14" ht="14.4">
      <c r="A341" s="14">
        <v>2021</v>
      </c>
      <c r="B341" s="17" t="s">
        <v>1321</v>
      </c>
      <c r="C341" s="14" t="s">
        <v>190</v>
      </c>
      <c r="D341" s="14" t="s">
        <v>21</v>
      </c>
      <c r="E341" s="16" t="s">
        <v>107</v>
      </c>
      <c r="F341" s="16" t="s">
        <v>1320</v>
      </c>
      <c r="G341" s="14" t="s">
        <v>20</v>
      </c>
      <c r="H341" s="15">
        <v>122968</v>
      </c>
      <c r="I341" s="15">
        <v>13048078</v>
      </c>
      <c r="J341" s="15"/>
      <c r="K341" s="15">
        <v>28978466</v>
      </c>
      <c r="L341" s="15">
        <v>38731536</v>
      </c>
      <c r="M341" s="15">
        <f t="shared" si="5"/>
        <v>80881048</v>
      </c>
      <c r="N341" s="15">
        <v>38731536</v>
      </c>
    </row>
    <row r="342" spans="1:14" ht="14.4">
      <c r="A342" s="14">
        <v>2021</v>
      </c>
      <c r="B342" s="17" t="s">
        <v>5384</v>
      </c>
      <c r="C342" s="17" t="s">
        <v>190</v>
      </c>
      <c r="D342" s="14" t="s">
        <v>21</v>
      </c>
      <c r="E342" s="16" t="s">
        <v>51</v>
      </c>
      <c r="F342" s="16" t="s">
        <v>5632</v>
      </c>
      <c r="G342" s="14" t="s">
        <v>20</v>
      </c>
      <c r="H342" s="15">
        <v>6634</v>
      </c>
      <c r="I342" s="15">
        <v>758625</v>
      </c>
      <c r="J342" s="15"/>
      <c r="K342" s="15">
        <v>1858531</v>
      </c>
      <c r="L342" s="15">
        <v>2459909</v>
      </c>
      <c r="M342" s="15">
        <f t="shared" si="5"/>
        <v>5083699</v>
      </c>
      <c r="N342" s="15">
        <v>2459909</v>
      </c>
    </row>
    <row r="343" spans="1:14" ht="14.4">
      <c r="A343" s="14">
        <v>2021</v>
      </c>
      <c r="B343" s="14" t="s">
        <v>1938</v>
      </c>
      <c r="C343" s="14" t="s">
        <v>53</v>
      </c>
      <c r="D343" s="14" t="s">
        <v>21</v>
      </c>
      <c r="E343" s="16" t="s">
        <v>34</v>
      </c>
      <c r="F343" s="16">
        <v>19766</v>
      </c>
      <c r="G343" s="14" t="s">
        <v>20</v>
      </c>
      <c r="H343" s="15">
        <v>43460717</v>
      </c>
      <c r="I343" s="15">
        <v>22681727</v>
      </c>
      <c r="J343" s="15">
        <v>970591</v>
      </c>
      <c r="K343" s="15">
        <v>95932068</v>
      </c>
      <c r="L343" s="15">
        <v>96655629</v>
      </c>
      <c r="M343" s="15">
        <f t="shared" si="5"/>
        <v>259700732</v>
      </c>
      <c r="N343" s="15">
        <v>96655629</v>
      </c>
    </row>
    <row r="344" spans="1:14" ht="14.4">
      <c r="A344" s="14">
        <v>2021</v>
      </c>
      <c r="B344" s="17" t="s">
        <v>1319</v>
      </c>
      <c r="C344" s="14" t="s">
        <v>190</v>
      </c>
      <c r="D344" s="14" t="s">
        <v>21</v>
      </c>
      <c r="E344" s="16" t="s">
        <v>34</v>
      </c>
      <c r="F344" s="16" t="s">
        <v>1318</v>
      </c>
      <c r="G344" s="14" t="s">
        <v>20</v>
      </c>
      <c r="H344" s="15">
        <v>8857621</v>
      </c>
      <c r="I344" s="15">
        <v>124196014</v>
      </c>
      <c r="J344" s="15">
        <v>24465615</v>
      </c>
      <c r="K344" s="15">
        <v>260930715</v>
      </c>
      <c r="L344" s="15">
        <v>331163038</v>
      </c>
      <c r="M344" s="15">
        <f t="shared" si="5"/>
        <v>749613003</v>
      </c>
      <c r="N344" s="15">
        <v>331163038</v>
      </c>
    </row>
    <row r="345" spans="1:14" ht="14.4">
      <c r="A345" s="14">
        <v>2021</v>
      </c>
      <c r="B345" s="17" t="s">
        <v>1317</v>
      </c>
      <c r="C345" s="14" t="s">
        <v>190</v>
      </c>
      <c r="D345" s="14" t="s">
        <v>21</v>
      </c>
      <c r="E345" s="16" t="s">
        <v>76</v>
      </c>
      <c r="F345" s="16" t="s">
        <v>1316</v>
      </c>
      <c r="G345" s="14" t="s">
        <v>20</v>
      </c>
      <c r="H345" s="15">
        <v>257767</v>
      </c>
      <c r="I345" s="15">
        <v>20778830</v>
      </c>
      <c r="J345" s="15"/>
      <c r="K345" s="15">
        <v>67114182</v>
      </c>
      <c r="L345" s="15">
        <v>79050854</v>
      </c>
      <c r="M345" s="15">
        <f t="shared" si="5"/>
        <v>167201633</v>
      </c>
      <c r="N345" s="15">
        <v>79050854</v>
      </c>
    </row>
    <row r="346" spans="1:14" ht="14.4">
      <c r="A346" s="14">
        <v>2021</v>
      </c>
      <c r="B346" s="14" t="s">
        <v>1937</v>
      </c>
      <c r="C346" s="14" t="s">
        <v>53</v>
      </c>
      <c r="D346" s="14" t="s">
        <v>21</v>
      </c>
      <c r="E346" s="16" t="s">
        <v>34</v>
      </c>
      <c r="F346" s="16">
        <v>19990</v>
      </c>
      <c r="G346" s="14" t="s">
        <v>20</v>
      </c>
      <c r="H346" s="15">
        <v>6279584</v>
      </c>
      <c r="I346" s="15">
        <v>3031076</v>
      </c>
      <c r="J346" s="15">
        <v>1194469</v>
      </c>
      <c r="K346" s="15">
        <v>16841956</v>
      </c>
      <c r="L346" s="15">
        <v>22593950</v>
      </c>
      <c r="M346" s="15">
        <f t="shared" si="5"/>
        <v>49941035</v>
      </c>
      <c r="N346" s="15">
        <v>22593950</v>
      </c>
    </row>
    <row r="347" spans="1:14" ht="14.4">
      <c r="A347" s="14">
        <v>2021</v>
      </c>
      <c r="B347" s="17" t="s">
        <v>1315</v>
      </c>
      <c r="C347" s="14" t="s">
        <v>190</v>
      </c>
      <c r="D347" s="14" t="s">
        <v>21</v>
      </c>
      <c r="E347" s="16" t="s">
        <v>34</v>
      </c>
      <c r="F347" s="16" t="s">
        <v>1314</v>
      </c>
      <c r="G347" s="14" t="s">
        <v>20</v>
      </c>
      <c r="H347" s="15">
        <v>1062761</v>
      </c>
      <c r="I347" s="15">
        <v>18373613</v>
      </c>
      <c r="J347" s="15"/>
      <c r="K347" s="15">
        <v>44808560</v>
      </c>
      <c r="L347" s="15">
        <v>52597818</v>
      </c>
      <c r="M347" s="15">
        <f t="shared" si="5"/>
        <v>116842752</v>
      </c>
      <c r="N347" s="15">
        <v>52597818</v>
      </c>
    </row>
    <row r="348" spans="1:14" ht="14.4">
      <c r="A348" s="14">
        <v>2021</v>
      </c>
      <c r="B348" s="14" t="s">
        <v>1936</v>
      </c>
      <c r="C348" s="14" t="s">
        <v>53</v>
      </c>
      <c r="D348" s="14" t="s">
        <v>21</v>
      </c>
      <c r="E348" s="16" t="s">
        <v>29</v>
      </c>
      <c r="F348" s="16">
        <v>20018</v>
      </c>
      <c r="G348" s="14" t="s">
        <v>20</v>
      </c>
      <c r="H348" s="15">
        <v>20455759</v>
      </c>
      <c r="I348" s="15">
        <v>5545115</v>
      </c>
      <c r="J348" s="15">
        <v>5674477</v>
      </c>
      <c r="K348" s="15">
        <v>89607230</v>
      </c>
      <c r="L348" s="15">
        <v>99392683</v>
      </c>
      <c r="M348" s="15">
        <f t="shared" si="5"/>
        <v>220675264</v>
      </c>
      <c r="N348" s="15">
        <v>99392683</v>
      </c>
    </row>
    <row r="349" spans="1:14" ht="14.4">
      <c r="A349" s="14">
        <v>2021</v>
      </c>
      <c r="B349" s="17" t="s">
        <v>1313</v>
      </c>
      <c r="C349" s="14" t="s">
        <v>190</v>
      </c>
      <c r="D349" s="14" t="s">
        <v>21</v>
      </c>
      <c r="E349" s="16" t="s">
        <v>29</v>
      </c>
      <c r="F349" s="16" t="s">
        <v>1312</v>
      </c>
      <c r="G349" s="14" t="s">
        <v>20</v>
      </c>
      <c r="H349" s="15">
        <v>6502080</v>
      </c>
      <c r="I349" s="15">
        <v>36598969</v>
      </c>
      <c r="J349" s="15">
        <v>26843610</v>
      </c>
      <c r="K349" s="15">
        <v>148894100</v>
      </c>
      <c r="L349" s="15">
        <v>147248652</v>
      </c>
      <c r="M349" s="15">
        <f t="shared" si="5"/>
        <v>366087411</v>
      </c>
      <c r="N349" s="15">
        <v>147248652</v>
      </c>
    </row>
    <row r="350" spans="1:14" ht="14.4">
      <c r="A350" s="14">
        <v>2021</v>
      </c>
      <c r="B350" s="17" t="s">
        <v>1311</v>
      </c>
      <c r="C350" s="14" t="s">
        <v>190</v>
      </c>
      <c r="D350" s="14" t="s">
        <v>21</v>
      </c>
      <c r="E350" s="16" t="s">
        <v>149</v>
      </c>
      <c r="F350" s="16" t="s">
        <v>1310</v>
      </c>
      <c r="G350" s="14" t="s">
        <v>20</v>
      </c>
      <c r="H350" s="15">
        <v>18157</v>
      </c>
      <c r="I350" s="15">
        <v>748895</v>
      </c>
      <c r="J350" s="15">
        <v>703079</v>
      </c>
      <c r="K350" s="15">
        <v>1714787</v>
      </c>
      <c r="L350" s="15">
        <v>2312008</v>
      </c>
      <c r="M350" s="15">
        <f t="shared" si="5"/>
        <v>5496926</v>
      </c>
      <c r="N350" s="15">
        <v>2312008</v>
      </c>
    </row>
    <row r="351" spans="1:14" ht="14.4">
      <c r="A351" s="14">
        <v>2021</v>
      </c>
      <c r="B351" s="17" t="s">
        <v>5332</v>
      </c>
      <c r="C351" s="17" t="s">
        <v>190</v>
      </c>
      <c r="D351" s="14" t="s">
        <v>21</v>
      </c>
      <c r="E351" s="16" t="s">
        <v>84</v>
      </c>
      <c r="F351" s="16" t="s">
        <v>5633</v>
      </c>
      <c r="G351" s="14" t="s">
        <v>20</v>
      </c>
      <c r="H351" s="15">
        <v>587</v>
      </c>
      <c r="I351" s="15">
        <v>289846</v>
      </c>
      <c r="J351" s="15">
        <v>1935</v>
      </c>
      <c r="K351" s="15">
        <v>1751144</v>
      </c>
      <c r="L351" s="15">
        <v>2084122</v>
      </c>
      <c r="M351" s="15">
        <f t="shared" si="5"/>
        <v>4127634</v>
      </c>
      <c r="N351" s="15">
        <v>2084122</v>
      </c>
    </row>
    <row r="352" spans="1:14" ht="14.4">
      <c r="A352" s="14">
        <v>2021</v>
      </c>
      <c r="B352" s="14" t="s">
        <v>1935</v>
      </c>
      <c r="C352" s="14" t="s">
        <v>53</v>
      </c>
      <c r="D352" s="14" t="s">
        <v>21</v>
      </c>
      <c r="E352" s="16" t="s">
        <v>94</v>
      </c>
      <c r="F352" s="16">
        <v>20242</v>
      </c>
      <c r="G352" s="14" t="s">
        <v>20</v>
      </c>
      <c r="H352" s="15">
        <v>2521096</v>
      </c>
      <c r="I352" s="15">
        <v>604981</v>
      </c>
      <c r="J352" s="15">
        <v>2861386</v>
      </c>
      <c r="K352" s="15">
        <v>1322255</v>
      </c>
      <c r="L352" s="15">
        <v>1832545</v>
      </c>
      <c r="M352" s="15">
        <f t="shared" si="5"/>
        <v>9142263</v>
      </c>
      <c r="N352" s="15">
        <v>1832545</v>
      </c>
    </row>
    <row r="353" spans="1:14" ht="14.4">
      <c r="A353" s="14">
        <v>2021</v>
      </c>
      <c r="B353" s="17" t="s">
        <v>1307</v>
      </c>
      <c r="C353" s="14" t="s">
        <v>190</v>
      </c>
      <c r="D353" s="14" t="s">
        <v>21</v>
      </c>
      <c r="E353" s="16" t="s">
        <v>178</v>
      </c>
      <c r="F353" s="16" t="s">
        <v>1306</v>
      </c>
      <c r="G353" s="14" t="s">
        <v>20</v>
      </c>
      <c r="H353" s="15">
        <v>104337</v>
      </c>
      <c r="I353" s="15">
        <v>3014034</v>
      </c>
      <c r="J353" s="15"/>
      <c r="K353" s="15">
        <v>10515428</v>
      </c>
      <c r="L353" s="15">
        <v>12780875</v>
      </c>
      <c r="M353" s="15">
        <f t="shared" si="5"/>
        <v>26414674</v>
      </c>
      <c r="N353" s="15">
        <v>12780875</v>
      </c>
    </row>
    <row r="354" spans="1:14" ht="14.4">
      <c r="A354" s="14">
        <v>2021</v>
      </c>
      <c r="B354" s="17" t="s">
        <v>1305</v>
      </c>
      <c r="C354" s="14" t="s">
        <v>190</v>
      </c>
      <c r="D354" s="14" t="s">
        <v>21</v>
      </c>
      <c r="E354" s="16" t="s">
        <v>149</v>
      </c>
      <c r="F354" s="16" t="s">
        <v>1304</v>
      </c>
      <c r="G354" s="14" t="s">
        <v>20</v>
      </c>
      <c r="H354" s="15">
        <v>20882</v>
      </c>
      <c r="I354" s="15">
        <v>12820875</v>
      </c>
      <c r="J354" s="15">
        <v>7371</v>
      </c>
      <c r="K354" s="15">
        <v>19860014</v>
      </c>
      <c r="L354" s="15">
        <v>30212675</v>
      </c>
      <c r="M354" s="15">
        <f t="shared" si="5"/>
        <v>62921817</v>
      </c>
      <c r="N354" s="15">
        <v>30212675</v>
      </c>
    </row>
    <row r="355" spans="1:14" ht="14.4">
      <c r="A355" s="14">
        <v>2021</v>
      </c>
      <c r="B355" s="17" t="s">
        <v>168</v>
      </c>
      <c r="C355" s="14" t="s">
        <v>54</v>
      </c>
      <c r="D355" s="14" t="s">
        <v>21</v>
      </c>
      <c r="E355" s="16" t="s">
        <v>29</v>
      </c>
      <c r="F355" s="16">
        <v>99019</v>
      </c>
      <c r="G355" s="14" t="s">
        <v>20</v>
      </c>
      <c r="H355" s="15">
        <v>22512715</v>
      </c>
      <c r="I355" s="15">
        <v>10265566</v>
      </c>
      <c r="J355" s="15">
        <v>8192372</v>
      </c>
      <c r="K355" s="15">
        <v>176224661</v>
      </c>
      <c r="L355" s="15">
        <v>176277992</v>
      </c>
      <c r="M355" s="15">
        <f t="shared" si="5"/>
        <v>393473306</v>
      </c>
      <c r="N355" s="15">
        <v>176277992</v>
      </c>
    </row>
    <row r="356" spans="1:14" ht="14.4">
      <c r="A356" s="14">
        <v>2021</v>
      </c>
      <c r="B356" s="17" t="s">
        <v>5372</v>
      </c>
      <c r="C356" s="14" t="s">
        <v>190</v>
      </c>
      <c r="D356" s="14" t="s">
        <v>21</v>
      </c>
      <c r="E356" s="16" t="s">
        <v>195</v>
      </c>
      <c r="F356" s="16" t="s">
        <v>5520</v>
      </c>
      <c r="G356" s="14" t="s">
        <v>20</v>
      </c>
      <c r="H356" s="15">
        <v>84372</v>
      </c>
      <c r="I356" s="15">
        <v>1314305</v>
      </c>
      <c r="J356" s="15"/>
      <c r="K356" s="15">
        <v>3692480</v>
      </c>
      <c r="L356" s="15">
        <v>4721145</v>
      </c>
      <c r="M356" s="15">
        <f t="shared" si="5"/>
        <v>9812302</v>
      </c>
      <c r="N356" s="15">
        <v>4721145</v>
      </c>
    </row>
    <row r="357" spans="1:14" ht="14.4">
      <c r="A357" s="14">
        <v>2021</v>
      </c>
      <c r="B357" s="14" t="s">
        <v>1934</v>
      </c>
      <c r="C357" s="14" t="s">
        <v>53</v>
      </c>
      <c r="D357" s="14" t="s">
        <v>21</v>
      </c>
      <c r="E357" s="16" t="s">
        <v>27</v>
      </c>
      <c r="F357" s="16">
        <v>20956</v>
      </c>
      <c r="G357" s="14" t="s">
        <v>20</v>
      </c>
      <c r="H357" s="15">
        <v>7904298</v>
      </c>
      <c r="I357" s="15">
        <v>2758334</v>
      </c>
      <c r="J357" s="15">
        <v>8269964</v>
      </c>
      <c r="K357" s="15">
        <v>26981971</v>
      </c>
      <c r="L357" s="15">
        <v>28187953</v>
      </c>
      <c r="M357" s="15">
        <f t="shared" si="5"/>
        <v>74102520</v>
      </c>
      <c r="N357" s="15">
        <v>28187953</v>
      </c>
    </row>
    <row r="358" spans="1:14" ht="14.4">
      <c r="A358" s="14">
        <v>2021</v>
      </c>
      <c r="B358" s="17" t="s">
        <v>1303</v>
      </c>
      <c r="C358" s="14" t="s">
        <v>190</v>
      </c>
      <c r="D358" s="14" t="s">
        <v>21</v>
      </c>
      <c r="E358" s="16" t="s">
        <v>98</v>
      </c>
      <c r="F358" s="16" t="s">
        <v>1302</v>
      </c>
      <c r="G358" s="14" t="s">
        <v>20</v>
      </c>
      <c r="H358" s="15">
        <v>1333517</v>
      </c>
      <c r="I358" s="15">
        <v>73071925</v>
      </c>
      <c r="J358" s="15">
        <v>40</v>
      </c>
      <c r="K358" s="15">
        <v>348836973</v>
      </c>
      <c r="L358" s="15">
        <v>310212593</v>
      </c>
      <c r="M358" s="15">
        <f t="shared" si="5"/>
        <v>733455048</v>
      </c>
      <c r="N358" s="15">
        <v>310212593</v>
      </c>
    </row>
    <row r="359" spans="1:14" ht="14.4">
      <c r="A359" s="14">
        <v>2021</v>
      </c>
      <c r="B359" s="17" t="s">
        <v>1301</v>
      </c>
      <c r="C359" s="14" t="s">
        <v>190</v>
      </c>
      <c r="D359" s="14" t="s">
        <v>21</v>
      </c>
      <c r="E359" s="16" t="s">
        <v>34</v>
      </c>
      <c r="F359" s="16" t="s">
        <v>1300</v>
      </c>
      <c r="G359" s="14" t="s">
        <v>20</v>
      </c>
      <c r="H359" s="15">
        <v>856149</v>
      </c>
      <c r="I359" s="15">
        <v>26371149</v>
      </c>
      <c r="J359" s="15"/>
      <c r="K359" s="15">
        <v>86278328</v>
      </c>
      <c r="L359" s="15">
        <v>110456936</v>
      </c>
      <c r="M359" s="15">
        <f t="shared" si="5"/>
        <v>223962562</v>
      </c>
      <c r="N359" s="15">
        <v>110456936</v>
      </c>
    </row>
    <row r="360" spans="1:14" ht="14.4">
      <c r="A360" s="14">
        <v>2021</v>
      </c>
      <c r="B360" s="17" t="s">
        <v>1299</v>
      </c>
      <c r="C360" s="14" t="s">
        <v>190</v>
      </c>
      <c r="D360" s="14" t="s">
        <v>21</v>
      </c>
      <c r="E360" s="16" t="s">
        <v>858</v>
      </c>
      <c r="F360" s="16" t="s">
        <v>1298</v>
      </c>
      <c r="G360" s="14" t="s">
        <v>20</v>
      </c>
      <c r="H360" s="15">
        <v>10993</v>
      </c>
      <c r="I360" s="15">
        <v>2282714</v>
      </c>
      <c r="J360" s="15"/>
      <c r="K360" s="15">
        <v>11166065</v>
      </c>
      <c r="L360" s="15">
        <v>12340112</v>
      </c>
      <c r="M360" s="15">
        <f t="shared" si="5"/>
        <v>25799884</v>
      </c>
      <c r="N360" s="15">
        <v>12340112</v>
      </c>
    </row>
    <row r="361" spans="1:14" ht="14.4">
      <c r="A361" s="14">
        <v>2021</v>
      </c>
      <c r="B361" s="17" t="s">
        <v>1297</v>
      </c>
      <c r="C361" s="14" t="s">
        <v>190</v>
      </c>
      <c r="D361" s="14" t="s">
        <v>21</v>
      </c>
      <c r="E361" s="16" t="s">
        <v>34</v>
      </c>
      <c r="F361" s="16" t="s">
        <v>1296</v>
      </c>
      <c r="G361" s="14" t="s">
        <v>20</v>
      </c>
      <c r="H361" s="15">
        <v>196394</v>
      </c>
      <c r="I361" s="15">
        <v>18833442</v>
      </c>
      <c r="J361" s="15"/>
      <c r="K361" s="15">
        <v>38681277</v>
      </c>
      <c r="L361" s="15">
        <v>52866542</v>
      </c>
      <c r="M361" s="15">
        <f t="shared" si="5"/>
        <v>110577655</v>
      </c>
      <c r="N361" s="15">
        <v>52866542</v>
      </c>
    </row>
    <row r="362" spans="1:14" ht="14.4">
      <c r="A362" s="14">
        <v>2021</v>
      </c>
      <c r="B362" s="17" t="s">
        <v>2112</v>
      </c>
      <c r="C362" s="19" t="s">
        <v>53</v>
      </c>
      <c r="D362" s="14" t="s">
        <v>21</v>
      </c>
      <c r="E362" s="16" t="s">
        <v>63</v>
      </c>
      <c r="F362" s="16" t="s">
        <v>5605</v>
      </c>
      <c r="G362" s="14" t="s">
        <v>20</v>
      </c>
      <c r="H362" s="15">
        <v>11948109</v>
      </c>
      <c r="I362" s="15">
        <v>5920951</v>
      </c>
      <c r="J362" s="15">
        <v>9191317</v>
      </c>
      <c r="K362" s="15">
        <v>43035455</v>
      </c>
      <c r="L362" s="15">
        <v>54713837</v>
      </c>
      <c r="M362" s="15">
        <f t="shared" si="5"/>
        <v>124809669</v>
      </c>
      <c r="N362" s="15">
        <v>54713837</v>
      </c>
    </row>
    <row r="363" spans="1:14" ht="14.4">
      <c r="A363" s="14">
        <v>2021</v>
      </c>
      <c r="B363" s="17" t="s">
        <v>1295</v>
      </c>
      <c r="C363" s="14" t="s">
        <v>190</v>
      </c>
      <c r="D363" s="14" t="s">
        <v>21</v>
      </c>
      <c r="E363" s="16" t="s">
        <v>151</v>
      </c>
      <c r="F363" s="16" t="s">
        <v>1294</v>
      </c>
      <c r="G363" s="14" t="s">
        <v>20</v>
      </c>
      <c r="H363" s="15">
        <v>221475</v>
      </c>
      <c r="I363" s="15">
        <v>6889897</v>
      </c>
      <c r="J363" s="15">
        <v>2823230</v>
      </c>
      <c r="K363" s="15">
        <v>7188543</v>
      </c>
      <c r="L363" s="15">
        <v>16470055</v>
      </c>
      <c r="M363" s="15">
        <f t="shared" si="5"/>
        <v>33593200</v>
      </c>
      <c r="N363" s="15">
        <v>16470055</v>
      </c>
    </row>
    <row r="364" spans="1:14" ht="14.4">
      <c r="A364" s="14">
        <v>2021</v>
      </c>
      <c r="B364" s="14" t="s">
        <v>1933</v>
      </c>
      <c r="C364" s="14" t="s">
        <v>53</v>
      </c>
      <c r="D364" s="14" t="s">
        <v>21</v>
      </c>
      <c r="E364" s="16" t="s">
        <v>28</v>
      </c>
      <c r="F364" s="16">
        <v>21712</v>
      </c>
      <c r="G364" s="14" t="s">
        <v>20</v>
      </c>
      <c r="H364" s="15">
        <v>39353888</v>
      </c>
      <c r="I364" s="15">
        <v>8890194</v>
      </c>
      <c r="J364" s="15">
        <v>4650549</v>
      </c>
      <c r="K364" s="15">
        <v>73317797</v>
      </c>
      <c r="L364" s="15">
        <v>83725760</v>
      </c>
      <c r="M364" s="15">
        <f t="shared" si="5"/>
        <v>209938188</v>
      </c>
      <c r="N364" s="15">
        <v>83725760</v>
      </c>
    </row>
    <row r="365" spans="1:14" ht="14.4">
      <c r="A365" s="14">
        <v>2021</v>
      </c>
      <c r="B365" s="14" t="s">
        <v>1932</v>
      </c>
      <c r="C365" s="14" t="s">
        <v>53</v>
      </c>
      <c r="D365" s="14" t="s">
        <v>21</v>
      </c>
      <c r="E365" s="16" t="s">
        <v>153</v>
      </c>
      <c r="F365" s="16">
        <v>21782</v>
      </c>
      <c r="G365" s="14" t="s">
        <v>20</v>
      </c>
      <c r="H365" s="15">
        <v>191378928</v>
      </c>
      <c r="I365" s="15">
        <v>41821214</v>
      </c>
      <c r="J365" s="15">
        <v>8542294</v>
      </c>
      <c r="K365" s="15">
        <v>39467051</v>
      </c>
      <c r="L365" s="15">
        <v>37908054</v>
      </c>
      <c r="M365" s="15">
        <f t="shared" si="5"/>
        <v>319117541</v>
      </c>
      <c r="N365" s="15">
        <v>37908054</v>
      </c>
    </row>
    <row r="366" spans="1:14" ht="14.4">
      <c r="A366" s="14">
        <v>2021</v>
      </c>
      <c r="B366" s="17" t="s">
        <v>1293</v>
      </c>
      <c r="C366" s="14" t="s">
        <v>190</v>
      </c>
      <c r="D366" s="14" t="s">
        <v>21</v>
      </c>
      <c r="E366" s="16" t="s">
        <v>153</v>
      </c>
      <c r="F366" s="16" t="s">
        <v>1292</v>
      </c>
      <c r="G366" s="14" t="s">
        <v>20</v>
      </c>
      <c r="H366" s="15">
        <v>578428</v>
      </c>
      <c r="I366" s="15">
        <v>35045124</v>
      </c>
      <c r="J366" s="15"/>
      <c r="K366" s="15">
        <v>62075940</v>
      </c>
      <c r="L366" s="15">
        <v>87339878</v>
      </c>
      <c r="M366" s="15">
        <f t="shared" si="5"/>
        <v>185039370</v>
      </c>
      <c r="N366" s="15">
        <v>87339878</v>
      </c>
    </row>
    <row r="367" spans="1:14" ht="14.4">
      <c r="A367" s="14">
        <v>2021</v>
      </c>
      <c r="B367" s="14" t="s">
        <v>1931</v>
      </c>
      <c r="C367" s="14" t="s">
        <v>53</v>
      </c>
      <c r="D367" s="14" t="s">
        <v>21</v>
      </c>
      <c r="E367" s="16" t="s">
        <v>36</v>
      </c>
      <c r="F367" s="16">
        <v>21796</v>
      </c>
      <c r="G367" s="14" t="s">
        <v>20</v>
      </c>
      <c r="H367" s="15">
        <v>12872275</v>
      </c>
      <c r="I367" s="15">
        <v>5649693</v>
      </c>
      <c r="J367" s="15">
        <v>3317784</v>
      </c>
      <c r="K367" s="15">
        <v>34269622</v>
      </c>
      <c r="L367" s="15">
        <v>43187475</v>
      </c>
      <c r="M367" s="15">
        <f t="shared" si="5"/>
        <v>99296849</v>
      </c>
      <c r="N367" s="15">
        <v>43187475</v>
      </c>
    </row>
    <row r="368" spans="1:14" ht="14.4">
      <c r="A368" s="14">
        <v>2021</v>
      </c>
      <c r="B368" s="17" t="s">
        <v>1673</v>
      </c>
      <c r="C368" s="14" t="s">
        <v>55</v>
      </c>
      <c r="D368" s="14" t="s">
        <v>21</v>
      </c>
      <c r="E368" s="16" t="s">
        <v>74</v>
      </c>
      <c r="F368" s="16" t="s">
        <v>57</v>
      </c>
      <c r="G368" s="14" t="s">
        <v>20</v>
      </c>
      <c r="H368" s="15">
        <v>64750820</v>
      </c>
      <c r="I368" s="15">
        <v>211812602</v>
      </c>
      <c r="J368" s="15">
        <v>5079468</v>
      </c>
      <c r="K368" s="15">
        <v>165535237</v>
      </c>
      <c r="L368" s="15">
        <v>252640518</v>
      </c>
      <c r="M368" s="15">
        <f t="shared" si="5"/>
        <v>699818645</v>
      </c>
      <c r="N368" s="15">
        <v>252640518</v>
      </c>
    </row>
    <row r="369" spans="1:14" ht="14.4">
      <c r="A369" s="14">
        <v>2021</v>
      </c>
      <c r="B369" s="17" t="s">
        <v>5739</v>
      </c>
      <c r="C369" s="17" t="s">
        <v>190</v>
      </c>
      <c r="D369" s="14" t="s">
        <v>21</v>
      </c>
      <c r="E369" s="16" t="s">
        <v>74</v>
      </c>
      <c r="F369" s="16" t="s">
        <v>1290</v>
      </c>
      <c r="G369" s="14" t="s">
        <v>20</v>
      </c>
      <c r="H369" s="15">
        <v>5202285</v>
      </c>
      <c r="I369" s="15">
        <v>40895663</v>
      </c>
      <c r="J369" s="15"/>
      <c r="K369" s="15">
        <v>29518261</v>
      </c>
      <c r="L369" s="15">
        <v>61393968</v>
      </c>
      <c r="M369" s="15">
        <f t="shared" si="5"/>
        <v>137010177</v>
      </c>
      <c r="N369" s="15">
        <v>61393968</v>
      </c>
    </row>
    <row r="370" spans="1:14" ht="14.4">
      <c r="A370" s="14">
        <v>2021</v>
      </c>
      <c r="B370" s="17" t="s">
        <v>1291</v>
      </c>
      <c r="C370" s="14" t="s">
        <v>190</v>
      </c>
      <c r="D370" s="14" t="s">
        <v>21</v>
      </c>
      <c r="E370" s="16" t="s">
        <v>74</v>
      </c>
      <c r="F370" s="16" t="s">
        <v>5576</v>
      </c>
      <c r="G370" s="14" t="s">
        <v>20</v>
      </c>
      <c r="H370" s="15">
        <v>1422444</v>
      </c>
      <c r="I370" s="15">
        <v>20638746</v>
      </c>
      <c r="J370" s="15"/>
      <c r="K370" s="15">
        <v>75652424</v>
      </c>
      <c r="L370" s="15">
        <v>86940102</v>
      </c>
      <c r="M370" s="15">
        <f t="shared" si="5"/>
        <v>184653716</v>
      </c>
      <c r="N370" s="15">
        <v>86940102</v>
      </c>
    </row>
    <row r="371" spans="1:14" ht="14.4">
      <c r="A371" s="14">
        <v>2021</v>
      </c>
      <c r="B371" s="17" t="s">
        <v>1289</v>
      </c>
      <c r="C371" s="14" t="s">
        <v>190</v>
      </c>
      <c r="D371" s="14" t="s">
        <v>21</v>
      </c>
      <c r="E371" s="16" t="s">
        <v>34</v>
      </c>
      <c r="F371" s="16" t="s">
        <v>1288</v>
      </c>
      <c r="G371" s="14" t="s">
        <v>20</v>
      </c>
      <c r="H371" s="15">
        <v>551583</v>
      </c>
      <c r="I371" s="15">
        <v>58184742</v>
      </c>
      <c r="J371" s="15"/>
      <c r="K371" s="15">
        <v>99953196</v>
      </c>
      <c r="L371" s="15">
        <v>129764746</v>
      </c>
      <c r="M371" s="15">
        <f t="shared" si="5"/>
        <v>288454267</v>
      </c>
      <c r="N371" s="15">
        <v>129764746</v>
      </c>
    </row>
    <row r="372" spans="1:14" ht="14.4">
      <c r="A372" s="14">
        <v>2021</v>
      </c>
      <c r="B372" s="17" t="s">
        <v>1287</v>
      </c>
      <c r="C372" s="14" t="s">
        <v>190</v>
      </c>
      <c r="D372" s="14" t="s">
        <v>21</v>
      </c>
      <c r="E372" s="16" t="s">
        <v>34</v>
      </c>
      <c r="F372" s="16" t="s">
        <v>1286</v>
      </c>
      <c r="G372" s="14" t="s">
        <v>20</v>
      </c>
      <c r="H372" s="15">
        <v>156532</v>
      </c>
      <c r="I372" s="15">
        <v>59748931</v>
      </c>
      <c r="J372" s="15"/>
      <c r="K372" s="15">
        <v>130527324</v>
      </c>
      <c r="L372" s="15">
        <v>145141779</v>
      </c>
      <c r="M372" s="15">
        <f t="shared" si="5"/>
        <v>335574566</v>
      </c>
      <c r="N372" s="15">
        <v>145141779</v>
      </c>
    </row>
    <row r="373" spans="1:14" ht="14.4">
      <c r="A373" s="14">
        <v>2021</v>
      </c>
      <c r="B373" s="17" t="s">
        <v>5119</v>
      </c>
      <c r="C373" s="14" t="s">
        <v>190</v>
      </c>
      <c r="D373" s="14" t="s">
        <v>21</v>
      </c>
      <c r="E373" s="16" t="s">
        <v>32</v>
      </c>
      <c r="F373" s="16" t="s">
        <v>5527</v>
      </c>
      <c r="G373" s="14" t="s">
        <v>20</v>
      </c>
      <c r="H373" s="15">
        <v>149</v>
      </c>
      <c r="I373" s="15">
        <v>966089</v>
      </c>
      <c r="J373" s="15"/>
      <c r="K373" s="15">
        <v>2025921</v>
      </c>
      <c r="L373" s="15">
        <v>2677304</v>
      </c>
      <c r="M373" s="15">
        <f t="shared" si="5"/>
        <v>5669463</v>
      </c>
      <c r="N373" s="15">
        <v>2677304</v>
      </c>
    </row>
    <row r="374" spans="1:14" ht="14.4">
      <c r="A374" s="14">
        <v>2021</v>
      </c>
      <c r="B374" s="17" t="s">
        <v>5432</v>
      </c>
      <c r="C374" s="14" t="s">
        <v>53</v>
      </c>
      <c r="D374" s="14" t="s">
        <v>21</v>
      </c>
      <c r="E374" s="16" t="s">
        <v>105</v>
      </c>
      <c r="F374" s="16" t="s">
        <v>5433</v>
      </c>
      <c r="G374" s="14" t="s">
        <v>20</v>
      </c>
      <c r="H374" s="15">
        <v>34110959</v>
      </c>
      <c r="I374" s="15">
        <v>3747349</v>
      </c>
      <c r="J374" s="15">
        <v>818437</v>
      </c>
      <c r="K374" s="15">
        <v>48153813</v>
      </c>
      <c r="L374" s="15">
        <v>47143141</v>
      </c>
      <c r="M374" s="15">
        <f t="shared" si="5"/>
        <v>133973699</v>
      </c>
      <c r="N374" s="15">
        <v>47143141</v>
      </c>
    </row>
    <row r="375" spans="1:14" ht="14.4">
      <c r="A375" s="14">
        <v>2021</v>
      </c>
      <c r="B375" s="17" t="s">
        <v>1285</v>
      </c>
      <c r="C375" s="14" t="s">
        <v>190</v>
      </c>
      <c r="D375" s="14" t="s">
        <v>21</v>
      </c>
      <c r="E375" s="16" t="s">
        <v>34</v>
      </c>
      <c r="F375" s="16" t="s">
        <v>1284</v>
      </c>
      <c r="G375" s="14" t="s">
        <v>20</v>
      </c>
      <c r="H375" s="15">
        <v>198826</v>
      </c>
      <c r="I375" s="15">
        <v>27279952</v>
      </c>
      <c r="J375" s="15"/>
      <c r="K375" s="15">
        <v>107402379</v>
      </c>
      <c r="L375" s="15">
        <v>119510965</v>
      </c>
      <c r="M375" s="15">
        <f t="shared" si="5"/>
        <v>254392122</v>
      </c>
      <c r="N375" s="15">
        <v>119510965</v>
      </c>
    </row>
    <row r="376" spans="1:14" ht="14.4">
      <c r="A376" s="14">
        <v>2021</v>
      </c>
      <c r="B376" s="14" t="s">
        <v>1930</v>
      </c>
      <c r="C376" s="14" t="s">
        <v>53</v>
      </c>
      <c r="D376" s="14" t="s">
        <v>21</v>
      </c>
      <c r="E376" s="16" t="s">
        <v>34</v>
      </c>
      <c r="F376" s="16">
        <v>22412</v>
      </c>
      <c r="G376" s="14" t="s">
        <v>20</v>
      </c>
      <c r="H376" s="15">
        <v>36705994</v>
      </c>
      <c r="I376" s="15">
        <v>2120276</v>
      </c>
      <c r="J376" s="15">
        <v>2421429</v>
      </c>
      <c r="K376" s="15">
        <v>53792287</v>
      </c>
      <c r="L376" s="15">
        <v>60986462</v>
      </c>
      <c r="M376" s="15">
        <f t="shared" si="5"/>
        <v>156026448</v>
      </c>
      <c r="N376" s="15">
        <v>60986462</v>
      </c>
    </row>
    <row r="377" spans="1:14" ht="14.4">
      <c r="A377" s="14">
        <v>2021</v>
      </c>
      <c r="B377" s="17" t="s">
        <v>1283</v>
      </c>
      <c r="C377" s="14" t="s">
        <v>190</v>
      </c>
      <c r="D377" s="14" t="s">
        <v>21</v>
      </c>
      <c r="E377" s="16" t="s">
        <v>34</v>
      </c>
      <c r="F377" s="16" t="s">
        <v>1282</v>
      </c>
      <c r="G377" s="14" t="s">
        <v>20</v>
      </c>
      <c r="H377" s="15">
        <v>164509</v>
      </c>
      <c r="I377" s="15">
        <v>11444713</v>
      </c>
      <c r="J377" s="15">
        <v>6865</v>
      </c>
      <c r="K377" s="15">
        <v>43589926</v>
      </c>
      <c r="L377" s="15">
        <v>43416151</v>
      </c>
      <c r="M377" s="15">
        <f t="shared" si="5"/>
        <v>98622164</v>
      </c>
      <c r="N377" s="15">
        <v>43416151</v>
      </c>
    </row>
    <row r="378" spans="1:14" ht="14.4">
      <c r="A378" s="14">
        <v>2021</v>
      </c>
      <c r="B378" s="17" t="s">
        <v>1281</v>
      </c>
      <c r="C378" s="14" t="s">
        <v>190</v>
      </c>
      <c r="D378" s="14" t="s">
        <v>21</v>
      </c>
      <c r="E378" s="16" t="s">
        <v>151</v>
      </c>
      <c r="F378" s="16" t="s">
        <v>1280</v>
      </c>
      <c r="G378" s="14" t="s">
        <v>20</v>
      </c>
      <c r="H378" s="15">
        <v>50848</v>
      </c>
      <c r="I378" s="15">
        <v>3711258</v>
      </c>
      <c r="J378" s="15"/>
      <c r="K378" s="15">
        <v>10382393</v>
      </c>
      <c r="L378" s="15">
        <v>11238436</v>
      </c>
      <c r="M378" s="15">
        <f t="shared" si="5"/>
        <v>25382935</v>
      </c>
      <c r="N378" s="15">
        <v>11238436</v>
      </c>
    </row>
    <row r="379" spans="1:14" ht="14.4">
      <c r="A379" s="14">
        <v>2021</v>
      </c>
      <c r="B379" s="14" t="s">
        <v>1929</v>
      </c>
      <c r="C379" s="14" t="s">
        <v>53</v>
      </c>
      <c r="D379" s="14" t="s">
        <v>21</v>
      </c>
      <c r="E379" s="16" t="s">
        <v>52</v>
      </c>
      <c r="F379" s="16">
        <v>22020</v>
      </c>
      <c r="G379" s="14" t="s">
        <v>20</v>
      </c>
      <c r="H379" s="15">
        <v>52774387</v>
      </c>
      <c r="I379" s="15">
        <v>45992929</v>
      </c>
      <c r="J379" s="15">
        <v>35594106</v>
      </c>
      <c r="K379" s="15">
        <v>81086678</v>
      </c>
      <c r="L379" s="15">
        <v>84647310</v>
      </c>
      <c r="M379" s="15">
        <f t="shared" si="5"/>
        <v>300095410</v>
      </c>
      <c r="N379" s="15">
        <v>84647310</v>
      </c>
    </row>
    <row r="380" spans="1:14" ht="14.4">
      <c r="A380" s="14">
        <v>2021</v>
      </c>
      <c r="B380" s="17" t="s">
        <v>1279</v>
      </c>
      <c r="C380" s="14" t="s">
        <v>190</v>
      </c>
      <c r="D380" s="14" t="s">
        <v>21</v>
      </c>
      <c r="E380" s="16" t="s">
        <v>52</v>
      </c>
      <c r="F380" s="16" t="s">
        <v>1278</v>
      </c>
      <c r="G380" s="14" t="s">
        <v>20</v>
      </c>
      <c r="H380" s="15">
        <v>26802740</v>
      </c>
      <c r="I380" s="15">
        <v>226210991</v>
      </c>
      <c r="J380" s="15">
        <v>50696225</v>
      </c>
      <c r="K380" s="15">
        <v>648600683</v>
      </c>
      <c r="L380" s="15">
        <v>799031981</v>
      </c>
      <c r="M380" s="15">
        <f t="shared" si="5"/>
        <v>1751342620</v>
      </c>
      <c r="N380" s="15">
        <v>799031981</v>
      </c>
    </row>
    <row r="381" spans="1:14" ht="14.4">
      <c r="A381" s="14">
        <v>2021</v>
      </c>
      <c r="B381" s="17" t="s">
        <v>5051</v>
      </c>
      <c r="C381" s="17" t="s">
        <v>190</v>
      </c>
      <c r="D381" s="14" t="s">
        <v>21</v>
      </c>
      <c r="E381" s="16" t="s">
        <v>151</v>
      </c>
      <c r="F381" s="16" t="s">
        <v>5634</v>
      </c>
      <c r="G381" s="14" t="s">
        <v>20</v>
      </c>
      <c r="H381" s="15"/>
      <c r="I381" s="15">
        <v>679188</v>
      </c>
      <c r="J381" s="15"/>
      <c r="K381" s="15">
        <v>3105565</v>
      </c>
      <c r="L381" s="15">
        <v>2624631</v>
      </c>
      <c r="M381" s="15">
        <f t="shared" si="5"/>
        <v>6409384</v>
      </c>
      <c r="N381" s="15">
        <v>2624631</v>
      </c>
    </row>
    <row r="382" spans="1:14" ht="14.4">
      <c r="A382" s="14">
        <v>2021</v>
      </c>
      <c r="B382" s="17" t="s">
        <v>5180</v>
      </c>
      <c r="C382" s="14" t="s">
        <v>190</v>
      </c>
      <c r="D382" s="14" t="s">
        <v>21</v>
      </c>
      <c r="E382" s="16" t="s">
        <v>52</v>
      </c>
      <c r="F382" s="16" t="s">
        <v>5550</v>
      </c>
      <c r="G382" s="14" t="s">
        <v>20</v>
      </c>
      <c r="H382" s="15">
        <v>7578</v>
      </c>
      <c r="I382" s="15">
        <v>855009</v>
      </c>
      <c r="J382" s="15"/>
      <c r="K382" s="15">
        <v>3141558</v>
      </c>
      <c r="L382" s="15">
        <v>2809032</v>
      </c>
      <c r="M382" s="15">
        <f t="shared" si="5"/>
        <v>6813177</v>
      </c>
      <c r="N382" s="15">
        <v>2809032</v>
      </c>
    </row>
    <row r="383" spans="1:14" ht="14.4">
      <c r="A383" s="14">
        <v>2021</v>
      </c>
      <c r="B383" s="17" t="s">
        <v>1277</v>
      </c>
      <c r="C383" s="14" t="s">
        <v>190</v>
      </c>
      <c r="D383" s="14" t="s">
        <v>21</v>
      </c>
      <c r="E383" s="16" t="s">
        <v>29</v>
      </c>
      <c r="F383" s="16" t="s">
        <v>1276</v>
      </c>
      <c r="G383" s="14" t="s">
        <v>20</v>
      </c>
      <c r="H383" s="15">
        <v>2233043</v>
      </c>
      <c r="I383" s="15">
        <v>5161693</v>
      </c>
      <c r="J383" s="15"/>
      <c r="K383" s="15">
        <v>18833042</v>
      </c>
      <c r="L383" s="15">
        <v>16788297</v>
      </c>
      <c r="M383" s="15">
        <f t="shared" si="5"/>
        <v>43016075</v>
      </c>
      <c r="N383" s="15">
        <v>16788297</v>
      </c>
    </row>
    <row r="384" spans="1:14" ht="14.4">
      <c r="A384" s="14">
        <v>2021</v>
      </c>
      <c r="B384" s="14" t="s">
        <v>1928</v>
      </c>
      <c r="C384" s="14" t="s">
        <v>53</v>
      </c>
      <c r="D384" s="14" t="s">
        <v>21</v>
      </c>
      <c r="E384" s="16" t="s">
        <v>29</v>
      </c>
      <c r="F384" s="16">
        <v>22594</v>
      </c>
      <c r="G384" s="14" t="s">
        <v>20</v>
      </c>
      <c r="H384" s="15">
        <v>14992361</v>
      </c>
      <c r="I384" s="15">
        <v>5219090</v>
      </c>
      <c r="J384" s="15">
        <v>354207</v>
      </c>
      <c r="K384" s="15">
        <v>50884625</v>
      </c>
      <c r="L384" s="15">
        <v>40564460</v>
      </c>
      <c r="M384" s="15">
        <f t="shared" si="5"/>
        <v>112014743</v>
      </c>
      <c r="N384" s="15">
        <v>40564460</v>
      </c>
    </row>
    <row r="385" spans="1:14" ht="14.4">
      <c r="A385" s="14">
        <v>2021</v>
      </c>
      <c r="B385" s="17" t="s">
        <v>1275</v>
      </c>
      <c r="C385" s="14" t="s">
        <v>190</v>
      </c>
      <c r="D385" s="14" t="s">
        <v>21</v>
      </c>
      <c r="E385" s="16" t="s">
        <v>78</v>
      </c>
      <c r="F385" s="16" t="s">
        <v>1274</v>
      </c>
      <c r="G385" s="14" t="s">
        <v>20</v>
      </c>
      <c r="H385" s="15">
        <v>1296086</v>
      </c>
      <c r="I385" s="15">
        <v>14279469</v>
      </c>
      <c r="J385" s="15">
        <v>1610</v>
      </c>
      <c r="K385" s="15">
        <v>35598514</v>
      </c>
      <c r="L385" s="15">
        <v>44999124</v>
      </c>
      <c r="M385" s="15">
        <f t="shared" si="5"/>
        <v>96174803</v>
      </c>
      <c r="N385" s="15">
        <v>44999124</v>
      </c>
    </row>
    <row r="386" spans="1:14" ht="14.4">
      <c r="A386" s="14">
        <v>2021</v>
      </c>
      <c r="B386" s="14" t="s">
        <v>1927</v>
      </c>
      <c r="C386" s="14" t="s">
        <v>53</v>
      </c>
      <c r="D386" s="14" t="s">
        <v>21</v>
      </c>
      <c r="E386" s="16" t="s">
        <v>28</v>
      </c>
      <c r="F386" s="16">
        <v>22678</v>
      </c>
      <c r="G386" s="14" t="s">
        <v>20</v>
      </c>
      <c r="H386" s="15">
        <v>35585816</v>
      </c>
      <c r="I386" s="15">
        <v>7479875</v>
      </c>
      <c r="J386" s="15">
        <v>7448524</v>
      </c>
      <c r="K386" s="15">
        <v>79144980</v>
      </c>
      <c r="L386" s="15">
        <v>83327537</v>
      </c>
      <c r="M386" s="15">
        <f t="shared" ref="M386:M449" si="6">H386+I386+J386+K386+L386</f>
        <v>212986732</v>
      </c>
      <c r="N386" s="15">
        <v>83327537</v>
      </c>
    </row>
    <row r="387" spans="1:14" ht="14.4">
      <c r="A387" s="14">
        <v>2021</v>
      </c>
      <c r="B387" s="17" t="s">
        <v>1273</v>
      </c>
      <c r="C387" s="14" t="s">
        <v>190</v>
      </c>
      <c r="D387" s="14" t="s">
        <v>21</v>
      </c>
      <c r="E387" s="16" t="s">
        <v>28</v>
      </c>
      <c r="F387" s="16" t="s">
        <v>1272</v>
      </c>
      <c r="G387" s="14" t="s">
        <v>20</v>
      </c>
      <c r="H387" s="15">
        <v>781974</v>
      </c>
      <c r="I387" s="15">
        <v>17811912</v>
      </c>
      <c r="J387" s="15"/>
      <c r="K387" s="15">
        <v>64335785</v>
      </c>
      <c r="L387" s="15">
        <v>74484006</v>
      </c>
      <c r="M387" s="15">
        <f t="shared" si="6"/>
        <v>157413677</v>
      </c>
      <c r="N387" s="15">
        <v>74484006</v>
      </c>
    </row>
    <row r="388" spans="1:14" ht="14.4">
      <c r="A388" s="14">
        <v>2021</v>
      </c>
      <c r="B388" s="17" t="s">
        <v>1271</v>
      </c>
      <c r="C388" s="14" t="s">
        <v>190</v>
      </c>
      <c r="D388" s="14" t="s">
        <v>21</v>
      </c>
      <c r="E388" s="16" t="s">
        <v>96</v>
      </c>
      <c r="F388" s="16" t="s">
        <v>1270</v>
      </c>
      <c r="G388" s="14" t="s">
        <v>20</v>
      </c>
      <c r="H388" s="15">
        <v>224635</v>
      </c>
      <c r="I388" s="15">
        <v>20791994</v>
      </c>
      <c r="J388" s="15"/>
      <c r="K388" s="15">
        <v>39957396</v>
      </c>
      <c r="L388" s="15">
        <v>54429433</v>
      </c>
      <c r="M388" s="15">
        <f t="shared" si="6"/>
        <v>115403458</v>
      </c>
      <c r="N388" s="15">
        <v>54429433</v>
      </c>
    </row>
    <row r="389" spans="1:14" ht="14.4">
      <c r="A389" s="14">
        <v>2021</v>
      </c>
      <c r="B389" s="17" t="s">
        <v>1269</v>
      </c>
      <c r="C389" s="14" t="s">
        <v>190</v>
      </c>
      <c r="D389" s="14" t="s">
        <v>21</v>
      </c>
      <c r="E389" s="16" t="s">
        <v>109</v>
      </c>
      <c r="F389" s="16" t="s">
        <v>1268</v>
      </c>
      <c r="G389" s="14" t="s">
        <v>20</v>
      </c>
      <c r="H389" s="15">
        <v>379383</v>
      </c>
      <c r="I389" s="15">
        <v>6648962</v>
      </c>
      <c r="J389" s="15"/>
      <c r="K389" s="15">
        <v>31221081</v>
      </c>
      <c r="L389" s="15">
        <v>33089923</v>
      </c>
      <c r="M389" s="15">
        <f t="shared" si="6"/>
        <v>71339349</v>
      </c>
      <c r="N389" s="15">
        <v>33089923</v>
      </c>
    </row>
    <row r="390" spans="1:14" ht="14.4">
      <c r="A390" s="14">
        <v>2021</v>
      </c>
      <c r="B390" s="17" t="s">
        <v>2116</v>
      </c>
      <c r="C390" s="14" t="s">
        <v>53</v>
      </c>
      <c r="D390" s="14" t="s">
        <v>21</v>
      </c>
      <c r="E390" s="16" t="s">
        <v>28</v>
      </c>
      <c r="F390" s="16">
        <v>22804</v>
      </c>
      <c r="G390" s="14" t="s">
        <v>20</v>
      </c>
      <c r="H390" s="15">
        <v>131600068</v>
      </c>
      <c r="I390" s="15">
        <v>19072104</v>
      </c>
      <c r="J390" s="15">
        <v>28179696</v>
      </c>
      <c r="K390" s="15">
        <v>104911368</v>
      </c>
      <c r="L390" s="15">
        <v>121474876</v>
      </c>
      <c r="M390" s="15">
        <f t="shared" si="6"/>
        <v>405238112</v>
      </c>
      <c r="N390" s="15">
        <v>121474876</v>
      </c>
    </row>
    <row r="391" spans="1:14" ht="14.4">
      <c r="A391" s="14">
        <v>2021</v>
      </c>
      <c r="B391" s="17" t="s">
        <v>1267</v>
      </c>
      <c r="C391" s="14" t="s">
        <v>190</v>
      </c>
      <c r="D391" s="14" t="s">
        <v>21</v>
      </c>
      <c r="E391" s="16" t="s">
        <v>28</v>
      </c>
      <c r="F391" s="16" t="s">
        <v>1266</v>
      </c>
      <c r="G391" s="14" t="s">
        <v>20</v>
      </c>
      <c r="H391" s="15">
        <v>2250105</v>
      </c>
      <c r="I391" s="15">
        <v>44215807</v>
      </c>
      <c r="J391" s="15">
        <v>225752</v>
      </c>
      <c r="K391" s="15">
        <v>98805227</v>
      </c>
      <c r="L391" s="15">
        <v>120396460</v>
      </c>
      <c r="M391" s="15">
        <f t="shared" si="6"/>
        <v>265893351</v>
      </c>
      <c r="N391" s="15">
        <v>120396460</v>
      </c>
    </row>
    <row r="392" spans="1:14" ht="14.4">
      <c r="A392" s="14">
        <v>2021</v>
      </c>
      <c r="B392" s="17" t="s">
        <v>1265</v>
      </c>
      <c r="C392" s="14" t="s">
        <v>190</v>
      </c>
      <c r="D392" s="14" t="s">
        <v>21</v>
      </c>
      <c r="E392" s="16" t="s">
        <v>28</v>
      </c>
      <c r="F392" s="16" t="s">
        <v>1264</v>
      </c>
      <c r="G392" s="14" t="s">
        <v>20</v>
      </c>
      <c r="H392" s="15">
        <v>5714261</v>
      </c>
      <c r="I392" s="15">
        <v>71698088</v>
      </c>
      <c r="J392" s="15">
        <v>9527318</v>
      </c>
      <c r="K392" s="15">
        <v>174238843</v>
      </c>
      <c r="L392" s="15">
        <v>227532912</v>
      </c>
      <c r="M392" s="15">
        <f t="shared" si="6"/>
        <v>488711422</v>
      </c>
      <c r="N392" s="15">
        <v>227532912</v>
      </c>
    </row>
    <row r="393" spans="1:14" ht="14.4">
      <c r="A393" s="14">
        <v>2021</v>
      </c>
      <c r="B393" s="17" t="s">
        <v>1263</v>
      </c>
      <c r="C393" s="14" t="s">
        <v>190</v>
      </c>
      <c r="D393" s="14" t="s">
        <v>21</v>
      </c>
      <c r="E393" s="16" t="s">
        <v>164</v>
      </c>
      <c r="F393" s="16" t="s">
        <v>1262</v>
      </c>
      <c r="G393" s="14" t="s">
        <v>20</v>
      </c>
      <c r="H393" s="15">
        <v>192056</v>
      </c>
      <c r="I393" s="15">
        <v>5644842</v>
      </c>
      <c r="J393" s="15">
        <v>349803</v>
      </c>
      <c r="K393" s="15">
        <v>11185077</v>
      </c>
      <c r="L393" s="15">
        <v>15534184</v>
      </c>
      <c r="M393" s="15">
        <f t="shared" si="6"/>
        <v>32905962</v>
      </c>
      <c r="N393" s="15">
        <v>15534184</v>
      </c>
    </row>
    <row r="394" spans="1:14" ht="14.4">
      <c r="A394" s="14">
        <v>2021</v>
      </c>
      <c r="B394" s="17" t="s">
        <v>1261</v>
      </c>
      <c r="C394" s="14" t="s">
        <v>190</v>
      </c>
      <c r="D394" s="14" t="s">
        <v>21</v>
      </c>
      <c r="E394" s="16" t="s">
        <v>118</v>
      </c>
      <c r="F394" s="16" t="s">
        <v>1260</v>
      </c>
      <c r="G394" s="14" t="s">
        <v>20</v>
      </c>
      <c r="H394" s="15">
        <v>-1890578</v>
      </c>
      <c r="I394" s="15">
        <v>45746188</v>
      </c>
      <c r="J394" s="15">
        <v>18621704</v>
      </c>
      <c r="K394" s="15">
        <v>141582468</v>
      </c>
      <c r="L394" s="15">
        <v>174867365</v>
      </c>
      <c r="M394" s="15">
        <f t="shared" si="6"/>
        <v>378927147</v>
      </c>
      <c r="N394" s="15">
        <v>174867365</v>
      </c>
    </row>
    <row r="395" spans="1:14" ht="14.4">
      <c r="A395" s="14">
        <v>2021</v>
      </c>
      <c r="B395" s="14" t="s">
        <v>1926</v>
      </c>
      <c r="C395" s="14" t="s">
        <v>53</v>
      </c>
      <c r="D395" s="14" t="s">
        <v>21</v>
      </c>
      <c r="E395" s="16" t="s">
        <v>127</v>
      </c>
      <c r="F395" s="16">
        <v>23042</v>
      </c>
      <c r="G395" s="14" t="s">
        <v>20</v>
      </c>
      <c r="H395" s="15">
        <v>28707663</v>
      </c>
      <c r="I395" s="15">
        <v>2933062</v>
      </c>
      <c r="J395" s="15">
        <v>4897031</v>
      </c>
      <c r="K395" s="15">
        <v>31307775</v>
      </c>
      <c r="L395" s="15">
        <v>36856842</v>
      </c>
      <c r="M395" s="15">
        <f t="shared" si="6"/>
        <v>104702373</v>
      </c>
      <c r="N395" s="15">
        <v>36856842</v>
      </c>
    </row>
    <row r="396" spans="1:14" ht="14.4">
      <c r="A396" s="14">
        <v>2021</v>
      </c>
      <c r="B396" s="17" t="s">
        <v>1259</v>
      </c>
      <c r="C396" s="14" t="s">
        <v>190</v>
      </c>
      <c r="D396" s="14" t="s">
        <v>21</v>
      </c>
      <c r="E396" s="16" t="s">
        <v>127</v>
      </c>
      <c r="F396" s="16" t="s">
        <v>1258</v>
      </c>
      <c r="G396" s="14" t="s">
        <v>20</v>
      </c>
      <c r="H396" s="15">
        <v>823183</v>
      </c>
      <c r="I396" s="15">
        <v>17748060</v>
      </c>
      <c r="J396" s="15">
        <v>25791</v>
      </c>
      <c r="K396" s="15">
        <v>42722516</v>
      </c>
      <c r="L396" s="15">
        <v>54718953</v>
      </c>
      <c r="M396" s="15">
        <f t="shared" si="6"/>
        <v>116038503</v>
      </c>
      <c r="N396" s="15">
        <v>54718953</v>
      </c>
    </row>
    <row r="397" spans="1:14" ht="14.4">
      <c r="A397" s="14">
        <v>2021</v>
      </c>
      <c r="B397" s="17" t="s">
        <v>1257</v>
      </c>
      <c r="C397" s="14" t="s">
        <v>190</v>
      </c>
      <c r="D397" s="14" t="s">
        <v>21</v>
      </c>
      <c r="E397" s="16" t="s">
        <v>76</v>
      </c>
      <c r="F397" s="16" t="s">
        <v>1256</v>
      </c>
      <c r="G397" s="14" t="s">
        <v>20</v>
      </c>
      <c r="H397" s="15">
        <v>331414</v>
      </c>
      <c r="I397" s="15">
        <v>8243604</v>
      </c>
      <c r="J397" s="15"/>
      <c r="K397" s="15">
        <v>32484904</v>
      </c>
      <c r="L397" s="15">
        <v>38140785</v>
      </c>
      <c r="M397" s="15">
        <f t="shared" si="6"/>
        <v>79200707</v>
      </c>
      <c r="N397" s="15">
        <v>38140785</v>
      </c>
    </row>
    <row r="398" spans="1:14" ht="14.4">
      <c r="A398" s="14">
        <v>2021</v>
      </c>
      <c r="B398" s="17" t="s">
        <v>1255</v>
      </c>
      <c r="C398" s="14" t="s">
        <v>190</v>
      </c>
      <c r="D398" s="14" t="s">
        <v>21</v>
      </c>
      <c r="E398" s="16" t="s">
        <v>98</v>
      </c>
      <c r="F398" s="16" t="s">
        <v>1254</v>
      </c>
      <c r="G398" s="14" t="s">
        <v>20</v>
      </c>
      <c r="H398" s="15">
        <v>925150</v>
      </c>
      <c r="I398" s="15">
        <v>18086265</v>
      </c>
      <c r="J398" s="15"/>
      <c r="K398" s="15">
        <v>122564818</v>
      </c>
      <c r="L398" s="15">
        <v>123653748</v>
      </c>
      <c r="M398" s="15">
        <f t="shared" si="6"/>
        <v>265229981</v>
      </c>
      <c r="N398" s="15">
        <v>123653748</v>
      </c>
    </row>
    <row r="399" spans="1:14" ht="14.4">
      <c r="A399" s="14">
        <v>2021</v>
      </c>
      <c r="B399" s="17" t="s">
        <v>1253</v>
      </c>
      <c r="C399" s="14" t="s">
        <v>190</v>
      </c>
      <c r="D399" s="14" t="s">
        <v>21</v>
      </c>
      <c r="E399" s="16" t="s">
        <v>123</v>
      </c>
      <c r="F399" s="16" t="s">
        <v>1252</v>
      </c>
      <c r="G399" s="14" t="s">
        <v>20</v>
      </c>
      <c r="H399" s="15">
        <v>326110</v>
      </c>
      <c r="I399" s="15">
        <v>5042557</v>
      </c>
      <c r="J399" s="15">
        <v>1042</v>
      </c>
      <c r="K399" s="15">
        <v>11912362</v>
      </c>
      <c r="L399" s="15">
        <v>15018032</v>
      </c>
      <c r="M399" s="15">
        <f t="shared" si="6"/>
        <v>32300103</v>
      </c>
      <c r="N399" s="15">
        <v>15018032</v>
      </c>
    </row>
    <row r="400" spans="1:14" ht="14.4">
      <c r="A400" s="14">
        <v>2021</v>
      </c>
      <c r="B400" s="17" t="s">
        <v>2118</v>
      </c>
      <c r="C400" s="14" t="s">
        <v>53</v>
      </c>
      <c r="D400" s="14" t="s">
        <v>21</v>
      </c>
      <c r="E400" s="16" t="s">
        <v>149</v>
      </c>
      <c r="F400" s="16" t="s">
        <v>5488</v>
      </c>
      <c r="G400" s="14" t="s">
        <v>20</v>
      </c>
      <c r="H400" s="15">
        <v>5735691</v>
      </c>
      <c r="I400" s="15">
        <v>762330</v>
      </c>
      <c r="J400" s="15">
        <v>5739542</v>
      </c>
      <c r="K400" s="15">
        <v>4675550</v>
      </c>
      <c r="L400" s="15">
        <v>4875299</v>
      </c>
      <c r="M400" s="15">
        <f t="shared" si="6"/>
        <v>21788412</v>
      </c>
      <c r="N400" s="15">
        <v>4875299</v>
      </c>
    </row>
    <row r="401" spans="1:14" ht="14.4">
      <c r="A401" s="14">
        <v>2021</v>
      </c>
      <c r="B401" s="17" t="s">
        <v>1251</v>
      </c>
      <c r="C401" s="14" t="s">
        <v>190</v>
      </c>
      <c r="D401" s="14" t="s">
        <v>21</v>
      </c>
      <c r="E401" s="16" t="s">
        <v>149</v>
      </c>
      <c r="F401" s="16" t="s">
        <v>1250</v>
      </c>
      <c r="G401" s="14" t="s">
        <v>20</v>
      </c>
      <c r="H401" s="15">
        <v>168033</v>
      </c>
      <c r="I401" s="15">
        <v>10717731</v>
      </c>
      <c r="J401" s="15"/>
      <c r="K401" s="15">
        <v>32658672</v>
      </c>
      <c r="L401" s="15">
        <v>38092508</v>
      </c>
      <c r="M401" s="15">
        <f t="shared" si="6"/>
        <v>81636944</v>
      </c>
      <c r="N401" s="15">
        <v>38092508</v>
      </c>
    </row>
    <row r="402" spans="1:14" ht="14.4">
      <c r="A402" s="14">
        <v>2021</v>
      </c>
      <c r="B402" s="17" t="s">
        <v>1249</v>
      </c>
      <c r="C402" s="14" t="s">
        <v>190</v>
      </c>
      <c r="D402" s="14" t="s">
        <v>21</v>
      </c>
      <c r="E402" s="16" t="s">
        <v>151</v>
      </c>
      <c r="F402" s="16" t="s">
        <v>1248</v>
      </c>
      <c r="G402" s="14" t="s">
        <v>20</v>
      </c>
      <c r="H402" s="15">
        <v>289534</v>
      </c>
      <c r="I402" s="15">
        <v>16620886</v>
      </c>
      <c r="J402" s="15"/>
      <c r="K402" s="15">
        <v>33948260</v>
      </c>
      <c r="L402" s="15">
        <v>43815787</v>
      </c>
      <c r="M402" s="15">
        <f t="shared" si="6"/>
        <v>94674467</v>
      </c>
      <c r="N402" s="15">
        <v>43815787</v>
      </c>
    </row>
    <row r="403" spans="1:14" ht="14.4">
      <c r="A403" s="14">
        <v>2021</v>
      </c>
      <c r="B403" s="14" t="s">
        <v>1925</v>
      </c>
      <c r="C403" s="14" t="s">
        <v>53</v>
      </c>
      <c r="D403" s="14" t="s">
        <v>21</v>
      </c>
      <c r="E403" s="16" t="s">
        <v>90</v>
      </c>
      <c r="F403" s="16">
        <v>23182</v>
      </c>
      <c r="G403" s="14" t="s">
        <v>20</v>
      </c>
      <c r="H403" s="15">
        <v>60954088</v>
      </c>
      <c r="I403" s="15">
        <v>37284934</v>
      </c>
      <c r="J403" s="15">
        <v>49683618</v>
      </c>
      <c r="K403" s="15">
        <v>113276517</v>
      </c>
      <c r="L403" s="15">
        <v>115527911</v>
      </c>
      <c r="M403" s="15">
        <f t="shared" si="6"/>
        <v>376727068</v>
      </c>
      <c r="N403" s="15">
        <v>115527911</v>
      </c>
    </row>
    <row r="404" spans="1:14" ht="14.4">
      <c r="A404" s="14">
        <v>2021</v>
      </c>
      <c r="B404" s="17" t="s">
        <v>1247</v>
      </c>
      <c r="C404" s="14" t="s">
        <v>190</v>
      </c>
      <c r="D404" s="14" t="s">
        <v>21</v>
      </c>
      <c r="E404" s="16" t="s">
        <v>90</v>
      </c>
      <c r="F404" s="16" t="s">
        <v>1246</v>
      </c>
      <c r="G404" s="14" t="s">
        <v>20</v>
      </c>
      <c r="H404" s="15">
        <v>7152377</v>
      </c>
      <c r="I404" s="15">
        <v>71690036</v>
      </c>
      <c r="J404" s="15"/>
      <c r="K404" s="15">
        <v>228740876</v>
      </c>
      <c r="L404" s="15">
        <v>262845556</v>
      </c>
      <c r="M404" s="15">
        <f t="shared" si="6"/>
        <v>570428845</v>
      </c>
      <c r="N404" s="15">
        <v>262845556</v>
      </c>
    </row>
    <row r="405" spans="1:14" ht="14.4">
      <c r="A405" s="14">
        <v>2021</v>
      </c>
      <c r="B405" s="17" t="s">
        <v>1245</v>
      </c>
      <c r="C405" s="14" t="s">
        <v>190</v>
      </c>
      <c r="D405" s="14" t="s">
        <v>21</v>
      </c>
      <c r="E405" s="16" t="s">
        <v>368</v>
      </c>
      <c r="F405" s="16" t="s">
        <v>1244</v>
      </c>
      <c r="G405" s="14" t="s">
        <v>20</v>
      </c>
      <c r="H405" s="15">
        <v>93161</v>
      </c>
      <c r="I405" s="15">
        <v>4936000</v>
      </c>
      <c r="J405" s="15"/>
      <c r="K405" s="15">
        <v>14314325</v>
      </c>
      <c r="L405" s="15">
        <v>18584692</v>
      </c>
      <c r="M405" s="15">
        <f t="shared" si="6"/>
        <v>37928178</v>
      </c>
      <c r="N405" s="15">
        <v>18584692</v>
      </c>
    </row>
    <row r="406" spans="1:14" ht="14.4">
      <c r="A406" s="14">
        <v>2021</v>
      </c>
      <c r="B406" s="17" t="s">
        <v>167</v>
      </c>
      <c r="C406" s="14" t="s">
        <v>54</v>
      </c>
      <c r="D406" s="14" t="s">
        <v>21</v>
      </c>
      <c r="E406" s="16" t="s">
        <v>28</v>
      </c>
      <c r="F406" s="16">
        <v>99021</v>
      </c>
      <c r="G406" s="14" t="s">
        <v>20</v>
      </c>
      <c r="H406" s="15"/>
      <c r="I406" s="15"/>
      <c r="J406" s="15"/>
      <c r="K406" s="15">
        <v>2107543</v>
      </c>
      <c r="L406" s="15">
        <v>2107543</v>
      </c>
      <c r="M406" s="15">
        <f t="shared" si="6"/>
        <v>4215086</v>
      </c>
      <c r="N406" s="15">
        <v>2107543</v>
      </c>
    </row>
    <row r="407" spans="1:14" ht="14.4">
      <c r="A407" s="14">
        <v>2021</v>
      </c>
      <c r="B407" s="17" t="s">
        <v>1243</v>
      </c>
      <c r="C407" s="14" t="s">
        <v>190</v>
      </c>
      <c r="D407" s="14" t="s">
        <v>21</v>
      </c>
      <c r="E407" s="16" t="s">
        <v>28</v>
      </c>
      <c r="F407" s="16" t="s">
        <v>1242</v>
      </c>
      <c r="G407" s="14" t="s">
        <v>20</v>
      </c>
      <c r="H407" s="15">
        <v>913615</v>
      </c>
      <c r="I407" s="15">
        <v>43902161</v>
      </c>
      <c r="J407" s="15">
        <v>39506</v>
      </c>
      <c r="K407" s="15">
        <v>63213240</v>
      </c>
      <c r="L407" s="15">
        <v>80787903</v>
      </c>
      <c r="M407" s="15">
        <f t="shared" si="6"/>
        <v>188856425</v>
      </c>
      <c r="N407" s="15">
        <v>80787903</v>
      </c>
    </row>
    <row r="408" spans="1:14" ht="14.4">
      <c r="A408" s="14">
        <v>2021</v>
      </c>
      <c r="B408" s="17" t="s">
        <v>1241</v>
      </c>
      <c r="C408" s="14" t="s">
        <v>190</v>
      </c>
      <c r="D408" s="14" t="s">
        <v>21</v>
      </c>
      <c r="E408" s="16" t="s">
        <v>28</v>
      </c>
      <c r="F408" s="16" t="s">
        <v>1240</v>
      </c>
      <c r="G408" s="14" t="s">
        <v>20</v>
      </c>
      <c r="H408" s="15">
        <v>189680</v>
      </c>
      <c r="I408" s="15">
        <v>14195517</v>
      </c>
      <c r="J408" s="15"/>
      <c r="K408" s="15">
        <v>28226652</v>
      </c>
      <c r="L408" s="15">
        <v>33174276</v>
      </c>
      <c r="M408" s="15">
        <f t="shared" si="6"/>
        <v>75786125</v>
      </c>
      <c r="N408" s="15">
        <v>33174276</v>
      </c>
    </row>
    <row r="409" spans="1:14" ht="14.4">
      <c r="A409" s="14">
        <v>2021</v>
      </c>
      <c r="B409" s="14" t="s">
        <v>1924</v>
      </c>
      <c r="C409" s="14" t="s">
        <v>53</v>
      </c>
      <c r="D409" s="14" t="s">
        <v>21</v>
      </c>
      <c r="E409" s="16" t="s">
        <v>109</v>
      </c>
      <c r="F409" s="16">
        <v>23616</v>
      </c>
      <c r="G409" s="14" t="s">
        <v>20</v>
      </c>
      <c r="H409" s="15">
        <v>4419917</v>
      </c>
      <c r="I409" s="15">
        <v>1299227</v>
      </c>
      <c r="J409" s="15">
        <v>3436235</v>
      </c>
      <c r="K409" s="15">
        <v>6247150</v>
      </c>
      <c r="L409" s="15">
        <v>6856246</v>
      </c>
      <c r="M409" s="15">
        <f t="shared" si="6"/>
        <v>22258775</v>
      </c>
      <c r="N409" s="15">
        <v>6856246</v>
      </c>
    </row>
    <row r="410" spans="1:14" ht="14.4">
      <c r="A410" s="14">
        <v>2021</v>
      </c>
      <c r="B410" s="17" t="s">
        <v>1239</v>
      </c>
      <c r="C410" s="14" t="s">
        <v>190</v>
      </c>
      <c r="D410" s="14" t="s">
        <v>21</v>
      </c>
      <c r="E410" s="16" t="s">
        <v>149</v>
      </c>
      <c r="F410" s="16" t="s">
        <v>1238</v>
      </c>
      <c r="G410" s="14" t="s">
        <v>20</v>
      </c>
      <c r="H410" s="15">
        <v>9801</v>
      </c>
      <c r="I410" s="15">
        <v>11366557</v>
      </c>
      <c r="J410" s="15">
        <v>982219</v>
      </c>
      <c r="K410" s="15">
        <v>30777263</v>
      </c>
      <c r="L410" s="15">
        <v>39798415</v>
      </c>
      <c r="M410" s="15">
        <f t="shared" si="6"/>
        <v>82934255</v>
      </c>
      <c r="N410" s="15">
        <v>39798415</v>
      </c>
    </row>
    <row r="411" spans="1:14" ht="14.4">
      <c r="A411" s="14">
        <v>2021</v>
      </c>
      <c r="B411" s="17" t="s">
        <v>2120</v>
      </c>
      <c r="C411" s="14" t="s">
        <v>53</v>
      </c>
      <c r="D411" s="14" t="s">
        <v>21</v>
      </c>
      <c r="E411" s="16" t="s">
        <v>127</v>
      </c>
      <c r="F411" s="16" t="s">
        <v>5517</v>
      </c>
      <c r="G411" s="14" t="s">
        <v>20</v>
      </c>
      <c r="H411" s="15">
        <v>1119330</v>
      </c>
      <c r="I411" s="15">
        <v>384728</v>
      </c>
      <c r="J411" s="15"/>
      <c r="K411" s="15">
        <v>779226</v>
      </c>
      <c r="L411" s="15">
        <v>1096991</v>
      </c>
      <c r="M411" s="15">
        <f t="shared" si="6"/>
        <v>3380275</v>
      </c>
      <c r="N411" s="15">
        <v>1096991</v>
      </c>
    </row>
    <row r="412" spans="1:14" ht="14.4">
      <c r="A412" s="14">
        <v>2021</v>
      </c>
      <c r="B412" s="17" t="s">
        <v>1237</v>
      </c>
      <c r="C412" s="14" t="s">
        <v>190</v>
      </c>
      <c r="D412" s="14" t="s">
        <v>21</v>
      </c>
      <c r="E412" s="16" t="s">
        <v>127</v>
      </c>
      <c r="F412" s="16" t="s">
        <v>1236</v>
      </c>
      <c r="G412" s="14" t="s">
        <v>20</v>
      </c>
      <c r="H412" s="15">
        <v>15487</v>
      </c>
      <c r="I412" s="15">
        <v>2164841</v>
      </c>
      <c r="J412" s="15"/>
      <c r="K412" s="15">
        <v>5421284</v>
      </c>
      <c r="L412" s="15">
        <v>7275106</v>
      </c>
      <c r="M412" s="15">
        <f t="shared" si="6"/>
        <v>14876718</v>
      </c>
      <c r="N412" s="15">
        <v>7275106</v>
      </c>
    </row>
    <row r="413" spans="1:14" ht="14.4">
      <c r="A413" s="14">
        <v>2021</v>
      </c>
      <c r="B413" s="17" t="s">
        <v>5017</v>
      </c>
      <c r="C413" s="17" t="s">
        <v>190</v>
      </c>
      <c r="D413" s="14" t="s">
        <v>21</v>
      </c>
      <c r="E413" s="16" t="s">
        <v>127</v>
      </c>
      <c r="F413" s="16" t="s">
        <v>5635</v>
      </c>
      <c r="G413" s="14" t="s">
        <v>20</v>
      </c>
      <c r="H413" s="15">
        <v>4191</v>
      </c>
      <c r="I413" s="15">
        <v>547913</v>
      </c>
      <c r="J413" s="15"/>
      <c r="K413" s="15">
        <v>1226872</v>
      </c>
      <c r="L413" s="15">
        <v>1610251</v>
      </c>
      <c r="M413" s="15">
        <f t="shared" si="6"/>
        <v>3389227</v>
      </c>
      <c r="N413" s="15">
        <v>1610251</v>
      </c>
    </row>
    <row r="414" spans="1:14" ht="14.4">
      <c r="A414" s="14">
        <v>2021</v>
      </c>
      <c r="B414" s="17" t="s">
        <v>2121</v>
      </c>
      <c r="C414" s="14" t="s">
        <v>53</v>
      </c>
      <c r="D414" s="14" t="s">
        <v>21</v>
      </c>
      <c r="E414" s="16" t="s">
        <v>65</v>
      </c>
      <c r="F414" s="16" t="s">
        <v>5440</v>
      </c>
      <c r="G414" s="14" t="s">
        <v>20</v>
      </c>
      <c r="H414" s="15">
        <v>15600548</v>
      </c>
      <c r="I414" s="15">
        <v>3373629</v>
      </c>
      <c r="J414" s="15">
        <v>5738731</v>
      </c>
      <c r="K414" s="15">
        <v>5901181</v>
      </c>
      <c r="L414" s="15">
        <v>9656796</v>
      </c>
      <c r="M414" s="15">
        <f t="shared" si="6"/>
        <v>40270885</v>
      </c>
      <c r="N414" s="15">
        <v>9656796</v>
      </c>
    </row>
    <row r="415" spans="1:14" ht="14.4">
      <c r="A415" s="14">
        <v>2021</v>
      </c>
      <c r="B415" s="17" t="s">
        <v>1235</v>
      </c>
      <c r="C415" s="14" t="s">
        <v>190</v>
      </c>
      <c r="D415" s="14" t="s">
        <v>21</v>
      </c>
      <c r="E415" s="16" t="s">
        <v>65</v>
      </c>
      <c r="F415" s="16" t="s">
        <v>1234</v>
      </c>
      <c r="G415" s="14" t="s">
        <v>20</v>
      </c>
      <c r="H415" s="15">
        <v>979872</v>
      </c>
      <c r="I415" s="15">
        <v>26893878</v>
      </c>
      <c r="J415" s="15">
        <v>29658</v>
      </c>
      <c r="K415" s="15">
        <v>45935720</v>
      </c>
      <c r="L415" s="15">
        <v>60122816</v>
      </c>
      <c r="M415" s="15">
        <f t="shared" si="6"/>
        <v>133961944</v>
      </c>
      <c r="N415" s="15">
        <v>60122816</v>
      </c>
    </row>
    <row r="416" spans="1:14" ht="14.4">
      <c r="A416" s="14">
        <v>2021</v>
      </c>
      <c r="B416" s="14" t="s">
        <v>1923</v>
      </c>
      <c r="C416" s="14" t="s">
        <v>53</v>
      </c>
      <c r="D416" s="14" t="s">
        <v>21</v>
      </c>
      <c r="E416" s="16" t="s">
        <v>107</v>
      </c>
      <c r="F416" s="16">
        <v>24134</v>
      </c>
      <c r="G416" s="14" t="s">
        <v>20</v>
      </c>
      <c r="H416" s="15">
        <v>5989768</v>
      </c>
      <c r="I416" s="15">
        <v>1279599</v>
      </c>
      <c r="J416" s="15">
        <v>7173450</v>
      </c>
      <c r="K416" s="15">
        <v>3605561</v>
      </c>
      <c r="L416" s="15">
        <v>5314944</v>
      </c>
      <c r="M416" s="15">
        <f t="shared" si="6"/>
        <v>23363322</v>
      </c>
      <c r="N416" s="15">
        <v>5314944</v>
      </c>
    </row>
    <row r="417" spans="1:14" ht="14.4">
      <c r="A417" s="14">
        <v>2021</v>
      </c>
      <c r="B417" s="17" t="s">
        <v>1233</v>
      </c>
      <c r="C417" s="14" t="s">
        <v>190</v>
      </c>
      <c r="D417" s="14" t="s">
        <v>21</v>
      </c>
      <c r="E417" s="16" t="s">
        <v>107</v>
      </c>
      <c r="F417" s="16" t="s">
        <v>1232</v>
      </c>
      <c r="G417" s="14" t="s">
        <v>20</v>
      </c>
      <c r="H417" s="15">
        <v>903204</v>
      </c>
      <c r="I417" s="15">
        <v>13067680</v>
      </c>
      <c r="J417" s="15">
        <v>2846322</v>
      </c>
      <c r="K417" s="15">
        <v>31756441</v>
      </c>
      <c r="L417" s="15">
        <v>37012945</v>
      </c>
      <c r="M417" s="15">
        <f t="shared" si="6"/>
        <v>85586592</v>
      </c>
      <c r="N417" s="15">
        <v>37012945</v>
      </c>
    </row>
    <row r="418" spans="1:14" ht="14.4">
      <c r="A418" s="14">
        <v>2021</v>
      </c>
      <c r="B418" s="17" t="s">
        <v>165</v>
      </c>
      <c r="C418" s="14" t="s">
        <v>54</v>
      </c>
      <c r="D418" s="14" t="s">
        <v>21</v>
      </c>
      <c r="E418" s="16" t="s">
        <v>164</v>
      </c>
      <c r="F418" s="16">
        <v>99023</v>
      </c>
      <c r="G418" s="14" t="s">
        <v>20</v>
      </c>
      <c r="H418" s="15">
        <v>400</v>
      </c>
      <c r="I418" s="15">
        <v>3333011</v>
      </c>
      <c r="J418" s="15"/>
      <c r="K418" s="15">
        <v>1470</v>
      </c>
      <c r="L418" s="15">
        <v>3407610</v>
      </c>
      <c r="M418" s="15">
        <f t="shared" si="6"/>
        <v>6742491</v>
      </c>
      <c r="N418" s="15">
        <v>3407610</v>
      </c>
    </row>
    <row r="419" spans="1:14" ht="14.4">
      <c r="A419" s="14">
        <v>2021</v>
      </c>
      <c r="B419" s="17" t="s">
        <v>5378</v>
      </c>
      <c r="C419" s="14" t="s">
        <v>190</v>
      </c>
      <c r="D419" s="14" t="s">
        <v>21</v>
      </c>
      <c r="E419" s="16" t="s">
        <v>123</v>
      </c>
      <c r="F419" s="16" t="s">
        <v>5603</v>
      </c>
      <c r="G419" s="14" t="s">
        <v>20</v>
      </c>
      <c r="H419" s="15">
        <v>64559</v>
      </c>
      <c r="I419" s="15">
        <v>112103</v>
      </c>
      <c r="J419" s="15"/>
      <c r="K419" s="15">
        <v>729736</v>
      </c>
      <c r="L419" s="15">
        <v>643540</v>
      </c>
      <c r="M419" s="15">
        <f t="shared" si="6"/>
        <v>1549938</v>
      </c>
      <c r="N419" s="15">
        <v>643540</v>
      </c>
    </row>
    <row r="420" spans="1:14" ht="14.4">
      <c r="A420" s="14">
        <v>2021</v>
      </c>
      <c r="B420" s="14" t="s">
        <v>1922</v>
      </c>
      <c r="C420" s="14" t="s">
        <v>53</v>
      </c>
      <c r="D420" s="14" t="s">
        <v>21</v>
      </c>
      <c r="E420" s="16" t="s">
        <v>52</v>
      </c>
      <c r="F420" s="16">
        <v>24638</v>
      </c>
      <c r="G420" s="14" t="s">
        <v>20</v>
      </c>
      <c r="H420" s="15">
        <v>93974710</v>
      </c>
      <c r="I420" s="15">
        <v>5920519</v>
      </c>
      <c r="J420" s="15">
        <v>34716757</v>
      </c>
      <c r="K420" s="15">
        <v>78701957</v>
      </c>
      <c r="L420" s="15">
        <v>89859036</v>
      </c>
      <c r="M420" s="15">
        <f t="shared" si="6"/>
        <v>303172979</v>
      </c>
      <c r="N420" s="15">
        <v>89859036</v>
      </c>
    </row>
    <row r="421" spans="1:14" ht="14.4">
      <c r="A421" s="14">
        <v>2021</v>
      </c>
      <c r="B421" s="17" t="s">
        <v>1231</v>
      </c>
      <c r="C421" s="14" t="s">
        <v>190</v>
      </c>
      <c r="D421" s="14" t="s">
        <v>21</v>
      </c>
      <c r="E421" s="16" t="s">
        <v>52</v>
      </c>
      <c r="F421" s="16" t="s">
        <v>1230</v>
      </c>
      <c r="G421" s="14" t="s">
        <v>20</v>
      </c>
      <c r="H421" s="15">
        <v>17669543</v>
      </c>
      <c r="I421" s="15">
        <v>68286906</v>
      </c>
      <c r="J421" s="15">
        <v>8492606</v>
      </c>
      <c r="K421" s="15">
        <v>220731859</v>
      </c>
      <c r="L421" s="15">
        <v>250955303</v>
      </c>
      <c r="M421" s="15">
        <f t="shared" si="6"/>
        <v>566136217</v>
      </c>
      <c r="N421" s="15">
        <v>250955303</v>
      </c>
    </row>
    <row r="422" spans="1:14" ht="14.4">
      <c r="A422" s="14">
        <v>2021</v>
      </c>
      <c r="B422" s="14" t="s">
        <v>1921</v>
      </c>
      <c r="C422" s="14" t="s">
        <v>53</v>
      </c>
      <c r="D422" s="14" t="s">
        <v>21</v>
      </c>
      <c r="E422" s="16" t="s">
        <v>118</v>
      </c>
      <c r="F422" s="16">
        <v>24680</v>
      </c>
      <c r="G422" s="14" t="s">
        <v>20</v>
      </c>
      <c r="H422" s="15">
        <v>88364466</v>
      </c>
      <c r="I422" s="15">
        <v>46511190</v>
      </c>
      <c r="J422" s="15">
        <v>68980576</v>
      </c>
      <c r="K422" s="15">
        <v>157962621</v>
      </c>
      <c r="L422" s="15">
        <v>141625324</v>
      </c>
      <c r="M422" s="15">
        <f t="shared" si="6"/>
        <v>503444177</v>
      </c>
      <c r="N422" s="15">
        <v>141625324</v>
      </c>
    </row>
    <row r="423" spans="1:14" ht="14.4">
      <c r="A423" s="14">
        <v>2021</v>
      </c>
      <c r="B423" s="17" t="s">
        <v>1229</v>
      </c>
      <c r="C423" s="14" t="s">
        <v>190</v>
      </c>
      <c r="D423" s="14" t="s">
        <v>21</v>
      </c>
      <c r="E423" s="16" t="s">
        <v>118</v>
      </c>
      <c r="F423" s="16" t="s">
        <v>1228</v>
      </c>
      <c r="G423" s="14" t="s">
        <v>20</v>
      </c>
      <c r="H423" s="15">
        <v>14628699</v>
      </c>
      <c r="I423" s="15">
        <v>249847929</v>
      </c>
      <c r="J423" s="15">
        <v>52453</v>
      </c>
      <c r="K423" s="15">
        <v>445082309</v>
      </c>
      <c r="L423" s="15">
        <v>620401885</v>
      </c>
      <c r="M423" s="15">
        <f t="shared" si="6"/>
        <v>1330013275</v>
      </c>
      <c r="N423" s="15">
        <v>620401885</v>
      </c>
    </row>
    <row r="424" spans="1:14" ht="14.4">
      <c r="A424" s="14">
        <v>2021</v>
      </c>
      <c r="B424" s="17" t="s">
        <v>1227</v>
      </c>
      <c r="C424" s="14" t="s">
        <v>190</v>
      </c>
      <c r="D424" s="14" t="s">
        <v>21</v>
      </c>
      <c r="E424" s="16" t="s">
        <v>76</v>
      </c>
      <c r="F424" s="16" t="s">
        <v>1226</v>
      </c>
      <c r="G424" s="14" t="s">
        <v>20</v>
      </c>
      <c r="H424" s="15">
        <v>25779</v>
      </c>
      <c r="I424" s="15">
        <v>1599371</v>
      </c>
      <c r="J424" s="15"/>
      <c r="K424" s="15">
        <v>3968682</v>
      </c>
      <c r="L424" s="15">
        <v>5298305</v>
      </c>
      <c r="M424" s="15">
        <f t="shared" si="6"/>
        <v>10892137</v>
      </c>
      <c r="N424" s="15">
        <v>5298305</v>
      </c>
    </row>
    <row r="425" spans="1:14" ht="14.4">
      <c r="A425" s="14">
        <v>2021</v>
      </c>
      <c r="B425" s="17" t="s">
        <v>5333</v>
      </c>
      <c r="C425" s="17" t="s">
        <v>190</v>
      </c>
      <c r="D425" s="14" t="s">
        <v>21</v>
      </c>
      <c r="E425" s="16" t="s">
        <v>84</v>
      </c>
      <c r="F425" s="16" t="s">
        <v>5636</v>
      </c>
      <c r="G425" s="14" t="s">
        <v>20</v>
      </c>
      <c r="H425" s="15">
        <v>15070</v>
      </c>
      <c r="I425" s="15">
        <v>521873</v>
      </c>
      <c r="J425" s="15"/>
      <c r="K425" s="15">
        <v>5179938</v>
      </c>
      <c r="L425" s="15">
        <v>5094314</v>
      </c>
      <c r="M425" s="15">
        <f t="shared" si="6"/>
        <v>10811195</v>
      </c>
      <c r="N425" s="15">
        <v>5094314</v>
      </c>
    </row>
    <row r="426" spans="1:14" ht="14.4">
      <c r="A426" s="14">
        <v>2021</v>
      </c>
      <c r="B426" s="14" t="s">
        <v>1920</v>
      </c>
      <c r="C426" s="14" t="s">
        <v>53</v>
      </c>
      <c r="D426" s="14" t="s">
        <v>21</v>
      </c>
      <c r="E426" s="16" t="s">
        <v>220</v>
      </c>
      <c r="F426" s="16">
        <v>25058</v>
      </c>
      <c r="G426" s="14" t="s">
        <v>20</v>
      </c>
      <c r="H426" s="15">
        <v>10490642</v>
      </c>
      <c r="I426" s="15">
        <v>3973620</v>
      </c>
      <c r="J426" s="15">
        <v>1584476</v>
      </c>
      <c r="K426" s="15">
        <v>10143508</v>
      </c>
      <c r="L426" s="15">
        <v>9872419</v>
      </c>
      <c r="M426" s="15">
        <f t="shared" si="6"/>
        <v>36064665</v>
      </c>
      <c r="N426" s="15">
        <v>9872419</v>
      </c>
    </row>
    <row r="427" spans="1:14" ht="14.4">
      <c r="A427" s="14">
        <v>2021</v>
      </c>
      <c r="B427" s="17" t="s">
        <v>1225</v>
      </c>
      <c r="C427" s="14" t="s">
        <v>190</v>
      </c>
      <c r="D427" s="14" t="s">
        <v>21</v>
      </c>
      <c r="E427" s="16" t="s">
        <v>220</v>
      </c>
      <c r="F427" s="16" t="s">
        <v>1224</v>
      </c>
      <c r="G427" s="14" t="s">
        <v>20</v>
      </c>
      <c r="H427" s="15">
        <v>1231817</v>
      </c>
      <c r="I427" s="15">
        <v>8641819</v>
      </c>
      <c r="J427" s="15"/>
      <c r="K427" s="15">
        <v>21508014</v>
      </c>
      <c r="L427" s="15">
        <v>26457659</v>
      </c>
      <c r="M427" s="15">
        <f t="shared" si="6"/>
        <v>57839309</v>
      </c>
      <c r="N427" s="15">
        <v>26457659</v>
      </c>
    </row>
    <row r="428" spans="1:14" ht="14.4">
      <c r="A428" s="14">
        <v>2021</v>
      </c>
      <c r="B428" s="17" t="s">
        <v>5334</v>
      </c>
      <c r="C428" s="17" t="s">
        <v>190</v>
      </c>
      <c r="D428" s="14" t="s">
        <v>21</v>
      </c>
      <c r="E428" s="16" t="s">
        <v>84</v>
      </c>
      <c r="F428" s="16" t="s">
        <v>5637</v>
      </c>
      <c r="G428" s="14" t="s">
        <v>20</v>
      </c>
      <c r="H428" s="15"/>
      <c r="I428" s="15">
        <v>137073</v>
      </c>
      <c r="J428" s="15"/>
      <c r="K428" s="15">
        <v>587428</v>
      </c>
      <c r="L428" s="15">
        <v>718601</v>
      </c>
      <c r="M428" s="15">
        <f t="shared" si="6"/>
        <v>1443102</v>
      </c>
      <c r="N428" s="15">
        <v>718601</v>
      </c>
    </row>
    <row r="429" spans="1:14" ht="14.4">
      <c r="A429" s="14">
        <v>2021</v>
      </c>
      <c r="B429" s="17" t="s">
        <v>5078</v>
      </c>
      <c r="C429" s="14" t="s">
        <v>190</v>
      </c>
      <c r="D429" s="14" t="s">
        <v>21</v>
      </c>
      <c r="E429" s="16" t="s">
        <v>368</v>
      </c>
      <c r="F429" s="16" t="s">
        <v>5571</v>
      </c>
      <c r="G429" s="14" t="s">
        <v>20</v>
      </c>
      <c r="H429" s="15"/>
      <c r="I429" s="15">
        <v>2133261</v>
      </c>
      <c r="J429" s="15"/>
      <c r="K429" s="15">
        <v>2204494</v>
      </c>
      <c r="L429" s="15">
        <v>2775760</v>
      </c>
      <c r="M429" s="15">
        <f t="shared" si="6"/>
        <v>7113515</v>
      </c>
      <c r="N429" s="15">
        <v>2775760</v>
      </c>
    </row>
    <row r="430" spans="1:14" ht="14.4">
      <c r="A430" s="14">
        <v>2021</v>
      </c>
      <c r="B430" s="17" t="s">
        <v>2123</v>
      </c>
      <c r="C430" s="14" t="s">
        <v>53</v>
      </c>
      <c r="D430" s="14" t="s">
        <v>21</v>
      </c>
      <c r="E430" s="16" t="s">
        <v>127</v>
      </c>
      <c r="F430" s="16">
        <v>25296</v>
      </c>
      <c r="G430" s="14" t="s">
        <v>20</v>
      </c>
      <c r="H430" s="15">
        <v>8083877</v>
      </c>
      <c r="I430" s="15">
        <v>2018214</v>
      </c>
      <c r="J430" s="15">
        <v>5007997</v>
      </c>
      <c r="K430" s="15">
        <v>8348544</v>
      </c>
      <c r="L430" s="15">
        <v>9411151</v>
      </c>
      <c r="M430" s="15">
        <f t="shared" si="6"/>
        <v>32869783</v>
      </c>
      <c r="N430" s="15">
        <v>9411151</v>
      </c>
    </row>
    <row r="431" spans="1:14" ht="14.4">
      <c r="A431" s="14">
        <v>2021</v>
      </c>
      <c r="B431" s="17" t="s">
        <v>1223</v>
      </c>
      <c r="C431" s="14" t="s">
        <v>190</v>
      </c>
      <c r="D431" s="14" t="s">
        <v>21</v>
      </c>
      <c r="E431" s="16" t="s">
        <v>127</v>
      </c>
      <c r="F431" s="16" t="s">
        <v>1222</v>
      </c>
      <c r="G431" s="14" t="s">
        <v>20</v>
      </c>
      <c r="H431" s="15">
        <v>83491</v>
      </c>
      <c r="I431" s="15">
        <v>5715619</v>
      </c>
      <c r="J431" s="15"/>
      <c r="K431" s="15">
        <v>12725607</v>
      </c>
      <c r="L431" s="15">
        <v>16593320</v>
      </c>
      <c r="M431" s="15">
        <f t="shared" si="6"/>
        <v>35118037</v>
      </c>
      <c r="N431" s="15">
        <v>16593320</v>
      </c>
    </row>
    <row r="432" spans="1:14" ht="14.4">
      <c r="A432" s="14">
        <v>2021</v>
      </c>
      <c r="B432" s="17" t="s">
        <v>1221</v>
      </c>
      <c r="C432" s="14" t="s">
        <v>190</v>
      </c>
      <c r="D432" s="14" t="s">
        <v>21</v>
      </c>
      <c r="E432" s="16" t="s">
        <v>127</v>
      </c>
      <c r="F432" s="16" t="s">
        <v>1220</v>
      </c>
      <c r="G432" s="14" t="s">
        <v>20</v>
      </c>
      <c r="H432" s="15">
        <v>30521</v>
      </c>
      <c r="I432" s="15">
        <v>5081232</v>
      </c>
      <c r="J432" s="15"/>
      <c r="K432" s="15">
        <v>13106689</v>
      </c>
      <c r="L432" s="15">
        <v>17336574</v>
      </c>
      <c r="M432" s="15">
        <f t="shared" si="6"/>
        <v>35555016</v>
      </c>
      <c r="N432" s="15">
        <v>17336574</v>
      </c>
    </row>
    <row r="433" spans="1:14" ht="14.4">
      <c r="A433" s="14">
        <v>2021</v>
      </c>
      <c r="B433" s="17" t="s">
        <v>2124</v>
      </c>
      <c r="C433" s="14" t="s">
        <v>53</v>
      </c>
      <c r="D433" s="14" t="s">
        <v>21</v>
      </c>
      <c r="E433" s="16" t="s">
        <v>27</v>
      </c>
      <c r="F433" s="16" t="s">
        <v>5422</v>
      </c>
      <c r="G433" s="14" t="s">
        <v>20</v>
      </c>
      <c r="H433" s="15">
        <v>38014552</v>
      </c>
      <c r="I433" s="15">
        <v>1572224</v>
      </c>
      <c r="J433" s="15">
        <v>1347907</v>
      </c>
      <c r="K433" s="15">
        <v>51251327</v>
      </c>
      <c r="L433" s="15">
        <v>49148592</v>
      </c>
      <c r="M433" s="15">
        <f t="shared" si="6"/>
        <v>141334602</v>
      </c>
      <c r="N433" s="15">
        <v>49148592</v>
      </c>
    </row>
    <row r="434" spans="1:14" ht="14.4">
      <c r="A434" s="14">
        <v>2021</v>
      </c>
      <c r="B434" s="14" t="s">
        <v>1919</v>
      </c>
      <c r="C434" s="14" t="s">
        <v>53</v>
      </c>
      <c r="D434" s="14" t="s">
        <v>21</v>
      </c>
      <c r="E434" s="16" t="s">
        <v>134</v>
      </c>
      <c r="F434" s="16">
        <v>25380</v>
      </c>
      <c r="G434" s="14" t="s">
        <v>20</v>
      </c>
      <c r="H434" s="15">
        <v>36743459</v>
      </c>
      <c r="I434" s="15">
        <v>6564949</v>
      </c>
      <c r="J434" s="15">
        <v>1229645</v>
      </c>
      <c r="K434" s="15">
        <v>56698368</v>
      </c>
      <c r="L434" s="15">
        <v>70498187</v>
      </c>
      <c r="M434" s="15">
        <f t="shared" si="6"/>
        <v>171734608</v>
      </c>
      <c r="N434" s="15">
        <v>70498187</v>
      </c>
    </row>
    <row r="435" spans="1:14" ht="14.4">
      <c r="A435" s="14">
        <v>2021</v>
      </c>
      <c r="B435" s="17" t="s">
        <v>1219</v>
      </c>
      <c r="C435" s="14" t="s">
        <v>190</v>
      </c>
      <c r="D435" s="14" t="s">
        <v>21</v>
      </c>
      <c r="E435" s="16" t="s">
        <v>134</v>
      </c>
      <c r="F435" s="16" t="s">
        <v>1218</v>
      </c>
      <c r="G435" s="14" t="s">
        <v>20</v>
      </c>
      <c r="H435" s="15">
        <v>720341</v>
      </c>
      <c r="I435" s="15">
        <v>17927408</v>
      </c>
      <c r="J435" s="15"/>
      <c r="K435" s="15">
        <v>94270489</v>
      </c>
      <c r="L435" s="15">
        <v>73928624</v>
      </c>
      <c r="M435" s="15">
        <f t="shared" si="6"/>
        <v>186846862</v>
      </c>
      <c r="N435" s="15">
        <v>73928624</v>
      </c>
    </row>
    <row r="436" spans="1:14" ht="14.4">
      <c r="A436" s="14">
        <v>2021</v>
      </c>
      <c r="B436" s="14" t="s">
        <v>1918</v>
      </c>
      <c r="C436" s="14" t="s">
        <v>53</v>
      </c>
      <c r="D436" s="14" t="s">
        <v>21</v>
      </c>
      <c r="E436" s="16" t="s">
        <v>107</v>
      </c>
      <c r="F436" s="16">
        <v>25436</v>
      </c>
      <c r="G436" s="14" t="s">
        <v>20</v>
      </c>
      <c r="H436" s="15">
        <v>3777610</v>
      </c>
      <c r="I436" s="15">
        <v>771148</v>
      </c>
      <c r="J436" s="15">
        <v>715679</v>
      </c>
      <c r="K436" s="15">
        <v>11519654</v>
      </c>
      <c r="L436" s="15">
        <v>7726709</v>
      </c>
      <c r="M436" s="15">
        <f t="shared" si="6"/>
        <v>24510800</v>
      </c>
      <c r="N436" s="15">
        <v>7726709</v>
      </c>
    </row>
    <row r="437" spans="1:14" ht="14.4">
      <c r="A437" s="14">
        <v>2021</v>
      </c>
      <c r="B437" s="17" t="s">
        <v>1217</v>
      </c>
      <c r="C437" s="14" t="s">
        <v>190</v>
      </c>
      <c r="D437" s="14" t="s">
        <v>21</v>
      </c>
      <c r="E437" s="16" t="s">
        <v>107</v>
      </c>
      <c r="F437" s="16" t="s">
        <v>1216</v>
      </c>
      <c r="G437" s="14" t="s">
        <v>20</v>
      </c>
      <c r="H437" s="15">
        <v>866771</v>
      </c>
      <c r="I437" s="15">
        <v>10214916</v>
      </c>
      <c r="J437" s="15"/>
      <c r="K437" s="15">
        <v>33557621</v>
      </c>
      <c r="L437" s="15">
        <v>40157411</v>
      </c>
      <c r="M437" s="15">
        <f t="shared" si="6"/>
        <v>84796719</v>
      </c>
      <c r="N437" s="15">
        <v>40157411</v>
      </c>
    </row>
    <row r="438" spans="1:14" ht="14.4">
      <c r="A438" s="14">
        <v>2021</v>
      </c>
      <c r="B438" s="17" t="s">
        <v>1215</v>
      </c>
      <c r="C438" s="14" t="s">
        <v>190</v>
      </c>
      <c r="D438" s="14" t="s">
        <v>21</v>
      </c>
      <c r="E438" s="16" t="s">
        <v>195</v>
      </c>
      <c r="F438" s="16" t="s">
        <v>1214</v>
      </c>
      <c r="G438" s="14" t="s">
        <v>20</v>
      </c>
      <c r="H438" s="15">
        <v>62433</v>
      </c>
      <c r="I438" s="15">
        <v>772945</v>
      </c>
      <c r="J438" s="15"/>
      <c r="K438" s="15">
        <v>4423900</v>
      </c>
      <c r="L438" s="15">
        <v>5239951</v>
      </c>
      <c r="M438" s="15">
        <f t="shared" si="6"/>
        <v>10499229</v>
      </c>
      <c r="N438" s="15">
        <v>5239951</v>
      </c>
    </row>
    <row r="439" spans="1:14" ht="14.4">
      <c r="A439" s="14">
        <v>2021</v>
      </c>
      <c r="B439" s="17" t="s">
        <v>1213</v>
      </c>
      <c r="C439" s="14" t="s">
        <v>190</v>
      </c>
      <c r="D439" s="14" t="s">
        <v>21</v>
      </c>
      <c r="E439" s="16" t="s">
        <v>98</v>
      </c>
      <c r="F439" s="16" t="s">
        <v>1212</v>
      </c>
      <c r="G439" s="14" t="s">
        <v>20</v>
      </c>
      <c r="H439" s="15">
        <v>180650</v>
      </c>
      <c r="I439" s="15">
        <v>42264040</v>
      </c>
      <c r="J439" s="15">
        <v>2604606</v>
      </c>
      <c r="K439" s="15">
        <v>91178615</v>
      </c>
      <c r="L439" s="15">
        <v>113033935</v>
      </c>
      <c r="M439" s="15">
        <f t="shared" si="6"/>
        <v>249261846</v>
      </c>
      <c r="N439" s="15">
        <v>113033935</v>
      </c>
    </row>
    <row r="440" spans="1:14" ht="14.4">
      <c r="A440" s="14">
        <v>2021</v>
      </c>
      <c r="B440" s="14" t="s">
        <v>1917</v>
      </c>
      <c r="C440" s="14" t="s">
        <v>53</v>
      </c>
      <c r="D440" s="14" t="s">
        <v>21</v>
      </c>
      <c r="E440" s="16" t="s">
        <v>29</v>
      </c>
      <c r="F440" s="16">
        <v>26000</v>
      </c>
      <c r="G440" s="14" t="s">
        <v>20</v>
      </c>
      <c r="H440" s="15">
        <v>55603665</v>
      </c>
      <c r="I440" s="15">
        <v>57322305</v>
      </c>
      <c r="J440" s="15">
        <v>44626295</v>
      </c>
      <c r="K440" s="15">
        <v>212713826</v>
      </c>
      <c r="L440" s="15">
        <v>230699745</v>
      </c>
      <c r="M440" s="15">
        <f t="shared" si="6"/>
        <v>600965836</v>
      </c>
      <c r="N440" s="15">
        <v>230699745</v>
      </c>
    </row>
    <row r="441" spans="1:14" ht="14.4">
      <c r="A441" s="14">
        <v>2021</v>
      </c>
      <c r="B441" s="17" t="s">
        <v>1211</v>
      </c>
      <c r="C441" s="14" t="s">
        <v>190</v>
      </c>
      <c r="D441" s="14" t="s">
        <v>21</v>
      </c>
      <c r="E441" s="16" t="s">
        <v>29</v>
      </c>
      <c r="F441" s="16" t="s">
        <v>1210</v>
      </c>
      <c r="G441" s="14" t="s">
        <v>20</v>
      </c>
      <c r="H441" s="15">
        <v>1981755</v>
      </c>
      <c r="I441" s="15">
        <v>109927470</v>
      </c>
      <c r="J441" s="15"/>
      <c r="K441" s="15">
        <v>456712372</v>
      </c>
      <c r="L441" s="15">
        <v>429883777</v>
      </c>
      <c r="M441" s="15">
        <f t="shared" si="6"/>
        <v>998505374</v>
      </c>
      <c r="N441" s="15">
        <v>429883777</v>
      </c>
    </row>
    <row r="442" spans="1:14" ht="14.4">
      <c r="A442" s="14">
        <v>2021</v>
      </c>
      <c r="B442" s="17" t="s">
        <v>1209</v>
      </c>
      <c r="C442" s="14" t="s">
        <v>190</v>
      </c>
      <c r="D442" s="14" t="s">
        <v>21</v>
      </c>
      <c r="E442" s="16" t="s">
        <v>98</v>
      </c>
      <c r="F442" s="16" t="s">
        <v>1208</v>
      </c>
      <c r="G442" s="14" t="s">
        <v>20</v>
      </c>
      <c r="H442" s="15">
        <v>1445153</v>
      </c>
      <c r="I442" s="15">
        <v>38357788</v>
      </c>
      <c r="J442" s="15"/>
      <c r="K442" s="15">
        <v>216042456</v>
      </c>
      <c r="L442" s="15">
        <v>192325006</v>
      </c>
      <c r="M442" s="15">
        <f t="shared" si="6"/>
        <v>448170403</v>
      </c>
      <c r="N442" s="15">
        <v>192325006</v>
      </c>
    </row>
    <row r="443" spans="1:14" ht="14.4">
      <c r="A443" s="14">
        <v>2021</v>
      </c>
      <c r="B443" s="17" t="s">
        <v>5291</v>
      </c>
      <c r="C443" s="17" t="s">
        <v>190</v>
      </c>
      <c r="D443" s="14" t="s">
        <v>21</v>
      </c>
      <c r="E443" s="16" t="s">
        <v>96</v>
      </c>
      <c r="F443" s="16" t="s">
        <v>5638</v>
      </c>
      <c r="G443" s="14" t="s">
        <v>20</v>
      </c>
      <c r="H443" s="15">
        <v>-69</v>
      </c>
      <c r="I443" s="15">
        <v>94539</v>
      </c>
      <c r="J443" s="15"/>
      <c r="K443" s="15">
        <v>383737</v>
      </c>
      <c r="L443" s="15">
        <v>465899</v>
      </c>
      <c r="M443" s="15">
        <f t="shared" si="6"/>
        <v>944106</v>
      </c>
      <c r="N443" s="15">
        <v>465899</v>
      </c>
    </row>
    <row r="444" spans="1:14" ht="14.4">
      <c r="A444" s="14">
        <v>2021</v>
      </c>
      <c r="B444" s="17" t="s">
        <v>5537</v>
      </c>
      <c r="C444" s="14" t="s">
        <v>190</v>
      </c>
      <c r="D444" s="14" t="s">
        <v>21</v>
      </c>
      <c r="E444" s="16" t="s">
        <v>127</v>
      </c>
      <c r="F444" s="16" t="s">
        <v>5538</v>
      </c>
      <c r="G444" s="14" t="s">
        <v>20</v>
      </c>
      <c r="H444" s="15">
        <v>8937</v>
      </c>
      <c r="I444" s="15">
        <v>772501</v>
      </c>
      <c r="J444" s="15"/>
      <c r="K444" s="15">
        <v>3329245</v>
      </c>
      <c r="L444" s="15">
        <v>3375634</v>
      </c>
      <c r="M444" s="15">
        <f t="shared" si="6"/>
        <v>7486317</v>
      </c>
      <c r="N444" s="15">
        <v>3375634</v>
      </c>
    </row>
    <row r="445" spans="1:14" ht="14.4">
      <c r="A445" s="14">
        <v>2021</v>
      </c>
      <c r="B445" s="14" t="s">
        <v>1916</v>
      </c>
      <c r="C445" s="14" t="s">
        <v>53</v>
      </c>
      <c r="D445" s="14" t="s">
        <v>21</v>
      </c>
      <c r="E445" s="16" t="s">
        <v>107</v>
      </c>
      <c r="F445" s="16">
        <v>27000</v>
      </c>
      <c r="G445" s="14" t="s">
        <v>20</v>
      </c>
      <c r="H445" s="15">
        <v>341494000</v>
      </c>
      <c r="I445" s="15">
        <v>96727000</v>
      </c>
      <c r="J445" s="15">
        <v>164948000</v>
      </c>
      <c r="K445" s="15">
        <v>327378000</v>
      </c>
      <c r="L445" s="15">
        <v>376982000</v>
      </c>
      <c r="M445" s="15">
        <f t="shared" si="6"/>
        <v>1307529000</v>
      </c>
      <c r="N445" s="15">
        <v>376982000</v>
      </c>
    </row>
    <row r="446" spans="1:14" ht="14.4">
      <c r="A446" s="14">
        <v>2021</v>
      </c>
      <c r="B446" s="17" t="s">
        <v>163</v>
      </c>
      <c r="C446" s="14" t="s">
        <v>54</v>
      </c>
      <c r="D446" s="14" t="s">
        <v>21</v>
      </c>
      <c r="E446" s="16" t="s">
        <v>107</v>
      </c>
      <c r="F446" s="16">
        <v>99024</v>
      </c>
      <c r="G446" s="14" t="s">
        <v>20</v>
      </c>
      <c r="H446" s="15">
        <v>810603</v>
      </c>
      <c r="I446" s="15">
        <v>12839088</v>
      </c>
      <c r="J446" s="15"/>
      <c r="K446" s="15">
        <v>724407</v>
      </c>
      <c r="L446" s="15">
        <v>14374098</v>
      </c>
      <c r="M446" s="15">
        <f t="shared" si="6"/>
        <v>28748196</v>
      </c>
      <c r="N446" s="15">
        <v>14374098</v>
      </c>
    </row>
    <row r="447" spans="1:14" ht="14.4">
      <c r="A447" s="14">
        <v>2021</v>
      </c>
      <c r="B447" s="17" t="s">
        <v>1672</v>
      </c>
      <c r="C447" s="14" t="s">
        <v>55</v>
      </c>
      <c r="D447" s="14" t="s">
        <v>21</v>
      </c>
      <c r="E447" s="16" t="s">
        <v>107</v>
      </c>
      <c r="F447" s="16" t="s">
        <v>57</v>
      </c>
      <c r="G447" s="14" t="s">
        <v>20</v>
      </c>
      <c r="H447" s="15">
        <v>197979000</v>
      </c>
      <c r="I447" s="15">
        <v>1214886000</v>
      </c>
      <c r="J447" s="15"/>
      <c r="K447" s="15">
        <v>651073000</v>
      </c>
      <c r="L447" s="15">
        <v>1344926000</v>
      </c>
      <c r="M447" s="15">
        <f t="shared" si="6"/>
        <v>3408864000</v>
      </c>
      <c r="N447" s="15">
        <v>1344926000</v>
      </c>
    </row>
    <row r="448" spans="1:14" ht="14.4">
      <c r="A448" s="14">
        <v>2021</v>
      </c>
      <c r="B448" s="17" t="s">
        <v>162</v>
      </c>
      <c r="C448" s="14" t="s">
        <v>54</v>
      </c>
      <c r="D448" s="14" t="s">
        <v>21</v>
      </c>
      <c r="E448" s="16" t="s">
        <v>107</v>
      </c>
      <c r="F448" s="16">
        <v>99025</v>
      </c>
      <c r="G448" s="14" t="s">
        <v>20</v>
      </c>
      <c r="H448" s="15">
        <v>2536141</v>
      </c>
      <c r="I448" s="15"/>
      <c r="J448" s="15"/>
      <c r="K448" s="15">
        <v>26329346</v>
      </c>
      <c r="L448" s="15">
        <v>23387769</v>
      </c>
      <c r="M448" s="15">
        <f t="shared" si="6"/>
        <v>52253256</v>
      </c>
      <c r="N448" s="15">
        <v>23387769</v>
      </c>
    </row>
    <row r="449" spans="1:14" ht="14.4">
      <c r="A449" s="14">
        <v>2021</v>
      </c>
      <c r="B449" s="17" t="s">
        <v>1207</v>
      </c>
      <c r="C449" s="14" t="s">
        <v>190</v>
      </c>
      <c r="D449" s="14" t="s">
        <v>21</v>
      </c>
      <c r="E449" s="16" t="s">
        <v>107</v>
      </c>
      <c r="F449" s="16" t="s">
        <v>1206</v>
      </c>
      <c r="G449" s="14" t="s">
        <v>20</v>
      </c>
      <c r="H449" s="15">
        <v>9701135</v>
      </c>
      <c r="I449" s="15">
        <v>164146249</v>
      </c>
      <c r="J449" s="15"/>
      <c r="K449" s="15">
        <v>63759327</v>
      </c>
      <c r="L449" s="15">
        <v>167182091</v>
      </c>
      <c r="M449" s="15">
        <f t="shared" si="6"/>
        <v>404788802</v>
      </c>
      <c r="N449" s="15">
        <v>167182091</v>
      </c>
    </row>
    <row r="450" spans="1:14" ht="14.4">
      <c r="A450" s="14">
        <v>2021</v>
      </c>
      <c r="B450" s="17" t="s">
        <v>161</v>
      </c>
      <c r="C450" s="14" t="s">
        <v>54</v>
      </c>
      <c r="D450" s="14" t="s">
        <v>21</v>
      </c>
      <c r="E450" s="16" t="s">
        <v>107</v>
      </c>
      <c r="F450" s="16">
        <v>99026</v>
      </c>
      <c r="G450" s="14" t="s">
        <v>20</v>
      </c>
      <c r="H450" s="15"/>
      <c r="I450" s="15">
        <v>9243308</v>
      </c>
      <c r="J450" s="15"/>
      <c r="K450" s="15">
        <v>79</v>
      </c>
      <c r="L450" s="15">
        <v>9243387</v>
      </c>
      <c r="M450" s="15">
        <f t="shared" ref="M450:M513" si="7">H450+I450+J450+K450+L450</f>
        <v>18486774</v>
      </c>
      <c r="N450" s="15">
        <v>9243387</v>
      </c>
    </row>
    <row r="451" spans="1:14" ht="14.4">
      <c r="A451" s="14">
        <v>2021</v>
      </c>
      <c r="B451" s="17" t="s">
        <v>160</v>
      </c>
      <c r="C451" s="14" t="s">
        <v>54</v>
      </c>
      <c r="D451" s="14" t="s">
        <v>21</v>
      </c>
      <c r="E451" s="16" t="s">
        <v>107</v>
      </c>
      <c r="F451" s="16">
        <v>99027</v>
      </c>
      <c r="G451" s="14" t="s">
        <v>20</v>
      </c>
      <c r="H451" s="15">
        <v>1105712</v>
      </c>
      <c r="I451" s="15"/>
      <c r="J451" s="15">
        <v>10101671</v>
      </c>
      <c r="K451" s="15">
        <v>23162492</v>
      </c>
      <c r="L451" s="15">
        <v>26329593</v>
      </c>
      <c r="M451" s="15">
        <f t="shared" si="7"/>
        <v>60699468</v>
      </c>
      <c r="N451" s="15">
        <v>26329593</v>
      </c>
    </row>
    <row r="452" spans="1:14" ht="14.4">
      <c r="A452" s="14">
        <v>2021</v>
      </c>
      <c r="B452" s="17" t="s">
        <v>1205</v>
      </c>
      <c r="C452" s="14" t="s">
        <v>190</v>
      </c>
      <c r="D452" s="14" t="s">
        <v>21</v>
      </c>
      <c r="E452" s="16" t="s">
        <v>107</v>
      </c>
      <c r="F452" s="16" t="s">
        <v>1204</v>
      </c>
      <c r="G452" s="14" t="s">
        <v>20</v>
      </c>
      <c r="H452" s="15">
        <v>1382148</v>
      </c>
      <c r="I452" s="15">
        <v>395553198</v>
      </c>
      <c r="J452" s="15">
        <v>11626265</v>
      </c>
      <c r="K452" s="15">
        <v>871893473</v>
      </c>
      <c r="L452" s="15">
        <v>1140425583</v>
      </c>
      <c r="M452" s="15">
        <f t="shared" si="7"/>
        <v>2420880667</v>
      </c>
      <c r="N452" s="15">
        <v>1140425583</v>
      </c>
    </row>
    <row r="453" spans="1:14" ht="14.4">
      <c r="A453" s="14">
        <v>2021</v>
      </c>
      <c r="B453" s="17" t="s">
        <v>159</v>
      </c>
      <c r="C453" s="14" t="s">
        <v>54</v>
      </c>
      <c r="D453" s="14" t="s">
        <v>21</v>
      </c>
      <c r="E453" s="16" t="s">
        <v>107</v>
      </c>
      <c r="F453" s="16">
        <v>99028</v>
      </c>
      <c r="G453" s="14" t="s">
        <v>20</v>
      </c>
      <c r="H453" s="15">
        <v>41454446</v>
      </c>
      <c r="I453" s="15">
        <v>1931250</v>
      </c>
      <c r="J453" s="15">
        <v>5558005</v>
      </c>
      <c r="K453" s="15">
        <v>136146145</v>
      </c>
      <c r="L453" s="15">
        <v>2020781</v>
      </c>
      <c r="M453" s="15">
        <f t="shared" si="7"/>
        <v>187110627</v>
      </c>
      <c r="N453" s="15">
        <v>2020781</v>
      </c>
    </row>
    <row r="454" spans="1:14" ht="14.4">
      <c r="A454" s="14">
        <v>2021</v>
      </c>
      <c r="B454" s="17" t="s">
        <v>1203</v>
      </c>
      <c r="C454" s="14" t="s">
        <v>190</v>
      </c>
      <c r="D454" s="14" t="s">
        <v>21</v>
      </c>
      <c r="E454" s="16" t="s">
        <v>151</v>
      </c>
      <c r="F454" s="16" t="s">
        <v>1202</v>
      </c>
      <c r="G454" s="14" t="s">
        <v>20</v>
      </c>
      <c r="H454" s="15">
        <v>17632</v>
      </c>
      <c r="I454" s="15">
        <v>9969695</v>
      </c>
      <c r="J454" s="15"/>
      <c r="K454" s="15">
        <v>35504802</v>
      </c>
      <c r="L454" s="15">
        <v>37897970</v>
      </c>
      <c r="M454" s="15">
        <f t="shared" si="7"/>
        <v>83390099</v>
      </c>
      <c r="N454" s="15">
        <v>37897970</v>
      </c>
    </row>
    <row r="455" spans="1:14" ht="14.4">
      <c r="A455" s="14">
        <v>2021</v>
      </c>
      <c r="B455" s="14" t="s">
        <v>1915</v>
      </c>
      <c r="C455" s="14" t="s">
        <v>53</v>
      </c>
      <c r="D455" s="14" t="s">
        <v>21</v>
      </c>
      <c r="E455" s="16" t="s">
        <v>134</v>
      </c>
      <c r="F455" s="16">
        <v>28000</v>
      </c>
      <c r="G455" s="14" t="s">
        <v>20</v>
      </c>
      <c r="H455" s="15">
        <v>96441494</v>
      </c>
      <c r="I455" s="15">
        <v>13977724</v>
      </c>
      <c r="J455" s="15">
        <v>5027443</v>
      </c>
      <c r="K455" s="15">
        <v>87863440</v>
      </c>
      <c r="L455" s="15">
        <v>101242281</v>
      </c>
      <c r="M455" s="15">
        <f t="shared" si="7"/>
        <v>304552382</v>
      </c>
      <c r="N455" s="15">
        <v>101242281</v>
      </c>
    </row>
    <row r="456" spans="1:14" ht="14.4">
      <c r="A456" s="14">
        <v>2021</v>
      </c>
      <c r="B456" s="17" t="s">
        <v>1201</v>
      </c>
      <c r="C456" s="14" t="s">
        <v>190</v>
      </c>
      <c r="D456" s="14" t="s">
        <v>21</v>
      </c>
      <c r="E456" s="16" t="s">
        <v>34</v>
      </c>
      <c r="F456" s="16" t="s">
        <v>1200</v>
      </c>
      <c r="G456" s="14" t="s">
        <v>20</v>
      </c>
      <c r="H456" s="15">
        <v>1454647</v>
      </c>
      <c r="I456" s="15">
        <v>50951845</v>
      </c>
      <c r="J456" s="15">
        <v>18036622</v>
      </c>
      <c r="K456" s="15">
        <v>162029304</v>
      </c>
      <c r="L456" s="15">
        <v>192832674</v>
      </c>
      <c r="M456" s="15">
        <f t="shared" si="7"/>
        <v>425305092</v>
      </c>
      <c r="N456" s="15">
        <v>192832674</v>
      </c>
    </row>
    <row r="457" spans="1:14" ht="14.4">
      <c r="A457" s="14">
        <v>2021</v>
      </c>
      <c r="B457" s="17" t="s">
        <v>1199</v>
      </c>
      <c r="C457" s="14" t="s">
        <v>190</v>
      </c>
      <c r="D457" s="14" t="s">
        <v>21</v>
      </c>
      <c r="E457" s="16" t="s">
        <v>134</v>
      </c>
      <c r="F457" s="16" t="s">
        <v>1198</v>
      </c>
      <c r="G457" s="14" t="s">
        <v>20</v>
      </c>
      <c r="H457" s="15">
        <v>371008</v>
      </c>
      <c r="I457" s="15">
        <v>62353239</v>
      </c>
      <c r="J457" s="15"/>
      <c r="K457" s="15">
        <v>124247681</v>
      </c>
      <c r="L457" s="15">
        <v>176355332</v>
      </c>
      <c r="M457" s="15">
        <f t="shared" si="7"/>
        <v>363327260</v>
      </c>
      <c r="N457" s="15">
        <v>176355332</v>
      </c>
    </row>
    <row r="458" spans="1:14" ht="14.4">
      <c r="A458" s="14">
        <v>2021</v>
      </c>
      <c r="B458" s="14" t="s">
        <v>1913</v>
      </c>
      <c r="C458" s="14" t="s">
        <v>53</v>
      </c>
      <c r="D458" s="14" t="s">
        <v>21</v>
      </c>
      <c r="E458" s="16" t="s">
        <v>52</v>
      </c>
      <c r="F458" s="16">
        <v>28112</v>
      </c>
      <c r="G458" s="14" t="s">
        <v>20</v>
      </c>
      <c r="H458" s="15">
        <v>28263925</v>
      </c>
      <c r="I458" s="15">
        <v>1972158</v>
      </c>
      <c r="J458" s="15">
        <v>2219896</v>
      </c>
      <c r="K458" s="15">
        <v>14951285</v>
      </c>
      <c r="L458" s="15">
        <v>14291101</v>
      </c>
      <c r="M458" s="15">
        <f t="shared" si="7"/>
        <v>61698365</v>
      </c>
      <c r="N458" s="15">
        <v>14291101</v>
      </c>
    </row>
    <row r="459" spans="1:14" ht="14.4">
      <c r="A459" s="14">
        <v>2021</v>
      </c>
      <c r="B459" s="17" t="s">
        <v>1197</v>
      </c>
      <c r="C459" s="14" t="s">
        <v>190</v>
      </c>
      <c r="D459" s="14" t="s">
        <v>21</v>
      </c>
      <c r="E459" s="16" t="s">
        <v>52</v>
      </c>
      <c r="F459" s="16" t="s">
        <v>1196</v>
      </c>
      <c r="G459" s="14" t="s">
        <v>20</v>
      </c>
      <c r="H459" s="15">
        <v>728343</v>
      </c>
      <c r="I459" s="15">
        <v>14378706</v>
      </c>
      <c r="J459" s="15">
        <v>2110960</v>
      </c>
      <c r="K459" s="15">
        <v>36414782</v>
      </c>
      <c r="L459" s="15">
        <v>48266547</v>
      </c>
      <c r="M459" s="15">
        <f t="shared" si="7"/>
        <v>101899338</v>
      </c>
      <c r="N459" s="15">
        <v>48266547</v>
      </c>
    </row>
    <row r="460" spans="1:14" ht="14.4">
      <c r="A460" s="14">
        <v>2021</v>
      </c>
      <c r="B460" s="17" t="s">
        <v>1195</v>
      </c>
      <c r="C460" s="14" t="s">
        <v>190</v>
      </c>
      <c r="D460" s="14" t="s">
        <v>21</v>
      </c>
      <c r="E460" s="16" t="s">
        <v>52</v>
      </c>
      <c r="F460" s="16" t="s">
        <v>1194</v>
      </c>
      <c r="G460" s="14" t="s">
        <v>20</v>
      </c>
      <c r="H460" s="15">
        <v>405807</v>
      </c>
      <c r="I460" s="15">
        <v>8039695</v>
      </c>
      <c r="J460" s="15">
        <v>3363912</v>
      </c>
      <c r="K460" s="15">
        <v>27014062</v>
      </c>
      <c r="L460" s="15">
        <v>30275999</v>
      </c>
      <c r="M460" s="15">
        <f t="shared" si="7"/>
        <v>69099475</v>
      </c>
      <c r="N460" s="15">
        <v>30275999</v>
      </c>
    </row>
    <row r="461" spans="1:14" ht="14.4">
      <c r="A461" s="14">
        <v>2021</v>
      </c>
      <c r="B461" s="14" t="s">
        <v>1912</v>
      </c>
      <c r="C461" s="14" t="s">
        <v>53</v>
      </c>
      <c r="D461" s="14" t="s">
        <v>21</v>
      </c>
      <c r="E461" s="16" t="s">
        <v>134</v>
      </c>
      <c r="F461" s="16">
        <v>29000</v>
      </c>
      <c r="G461" s="14" t="s">
        <v>20</v>
      </c>
      <c r="H461" s="15">
        <v>72699915</v>
      </c>
      <c r="I461" s="15">
        <v>90900996</v>
      </c>
      <c r="J461" s="15">
        <v>1905683</v>
      </c>
      <c r="K461" s="15">
        <v>120474326</v>
      </c>
      <c r="L461" s="15">
        <v>158432493</v>
      </c>
      <c r="M461" s="15">
        <f t="shared" si="7"/>
        <v>444413413</v>
      </c>
      <c r="N461" s="15">
        <v>158432493</v>
      </c>
    </row>
    <row r="462" spans="1:14" ht="14.4">
      <c r="A462" s="14">
        <v>2021</v>
      </c>
      <c r="B462" s="17" t="s">
        <v>1193</v>
      </c>
      <c r="C462" s="14" t="s">
        <v>190</v>
      </c>
      <c r="D462" s="14" t="s">
        <v>21</v>
      </c>
      <c r="E462" s="16" t="s">
        <v>134</v>
      </c>
      <c r="F462" s="16" t="s">
        <v>1192</v>
      </c>
      <c r="G462" s="14" t="s">
        <v>20</v>
      </c>
      <c r="H462" s="15">
        <v>3935049</v>
      </c>
      <c r="I462" s="15">
        <v>177232588</v>
      </c>
      <c r="J462" s="15">
        <v>4592526</v>
      </c>
      <c r="K462" s="15">
        <v>494694024</v>
      </c>
      <c r="L462" s="15">
        <v>624976705</v>
      </c>
      <c r="M462" s="15">
        <f t="shared" si="7"/>
        <v>1305430892</v>
      </c>
      <c r="N462" s="15">
        <v>624976705</v>
      </c>
    </row>
    <row r="463" spans="1:14" ht="14.4">
      <c r="A463" s="14">
        <v>2021</v>
      </c>
      <c r="B463" s="14" t="s">
        <v>1911</v>
      </c>
      <c r="C463" s="14" t="s">
        <v>53</v>
      </c>
      <c r="D463" s="14" t="s">
        <v>21</v>
      </c>
      <c r="E463" s="16" t="s">
        <v>34</v>
      </c>
      <c r="F463" s="16">
        <v>28168</v>
      </c>
      <c r="G463" s="14" t="s">
        <v>20</v>
      </c>
      <c r="H463" s="15">
        <v>15023710</v>
      </c>
      <c r="I463" s="15">
        <v>35388620</v>
      </c>
      <c r="J463" s="15">
        <v>17874015</v>
      </c>
      <c r="K463" s="15">
        <v>60423066</v>
      </c>
      <c r="L463" s="15">
        <v>72227038</v>
      </c>
      <c r="M463" s="15">
        <f t="shared" si="7"/>
        <v>200936449</v>
      </c>
      <c r="N463" s="15">
        <v>72227038</v>
      </c>
    </row>
    <row r="464" spans="1:14" ht="14.4">
      <c r="A464" s="14">
        <v>2021</v>
      </c>
      <c r="B464" s="17" t="s">
        <v>5019</v>
      </c>
      <c r="C464" s="17" t="s">
        <v>190</v>
      </c>
      <c r="D464" s="14" t="s">
        <v>21</v>
      </c>
      <c r="E464" s="16" t="s">
        <v>127</v>
      </c>
      <c r="F464" s="16" t="s">
        <v>5639</v>
      </c>
      <c r="G464" s="14" t="s">
        <v>20</v>
      </c>
      <c r="H464" s="15"/>
      <c r="I464" s="15">
        <v>184633</v>
      </c>
      <c r="J464" s="15"/>
      <c r="K464" s="15">
        <v>708975</v>
      </c>
      <c r="L464" s="15">
        <v>887649</v>
      </c>
      <c r="M464" s="15">
        <f t="shared" si="7"/>
        <v>1781257</v>
      </c>
      <c r="N464" s="15">
        <v>887649</v>
      </c>
    </row>
    <row r="465" spans="1:14" ht="14.4">
      <c r="A465" s="14">
        <v>2021</v>
      </c>
      <c r="B465" s="17" t="s">
        <v>1191</v>
      </c>
      <c r="C465" s="14" t="s">
        <v>190</v>
      </c>
      <c r="D465" s="14" t="s">
        <v>21</v>
      </c>
      <c r="E465" s="16" t="s">
        <v>34</v>
      </c>
      <c r="F465" s="16" t="s">
        <v>1190</v>
      </c>
      <c r="G465" s="14" t="s">
        <v>20</v>
      </c>
      <c r="H465" s="15">
        <v>574169</v>
      </c>
      <c r="I465" s="15">
        <v>36465219</v>
      </c>
      <c r="J465" s="15"/>
      <c r="K465" s="15">
        <v>53701587</v>
      </c>
      <c r="L465" s="15">
        <v>73701677</v>
      </c>
      <c r="M465" s="15">
        <f t="shared" si="7"/>
        <v>164442652</v>
      </c>
      <c r="N465" s="15">
        <v>73701677</v>
      </c>
    </row>
    <row r="466" spans="1:14" ht="14.4">
      <c r="A466" s="14">
        <v>2021</v>
      </c>
      <c r="B466" s="17" t="s">
        <v>1189</v>
      </c>
      <c r="C466" s="14" t="s">
        <v>190</v>
      </c>
      <c r="D466" s="14" t="s">
        <v>21</v>
      </c>
      <c r="E466" s="16" t="s">
        <v>96</v>
      </c>
      <c r="F466" s="16" t="s">
        <v>1188</v>
      </c>
      <c r="G466" s="14" t="s">
        <v>20</v>
      </c>
      <c r="H466" s="15">
        <v>2424136</v>
      </c>
      <c r="I466" s="15">
        <v>12362101</v>
      </c>
      <c r="J466" s="15"/>
      <c r="K466" s="15">
        <v>26719344</v>
      </c>
      <c r="L466" s="15">
        <v>38479750</v>
      </c>
      <c r="M466" s="15">
        <f t="shared" si="7"/>
        <v>79985331</v>
      </c>
      <c r="N466" s="15">
        <v>38479750</v>
      </c>
    </row>
    <row r="467" spans="1:14" ht="14.4">
      <c r="A467" s="14">
        <v>2021</v>
      </c>
      <c r="B467" s="17" t="s">
        <v>5052</v>
      </c>
      <c r="C467" s="14" t="s">
        <v>190</v>
      </c>
      <c r="D467" s="14" t="s">
        <v>21</v>
      </c>
      <c r="E467" s="16" t="s">
        <v>151</v>
      </c>
      <c r="F467" s="16" t="s">
        <v>5495</v>
      </c>
      <c r="G467" s="14" t="s">
        <v>20</v>
      </c>
      <c r="H467" s="15">
        <v>13255</v>
      </c>
      <c r="I467" s="15">
        <v>644231</v>
      </c>
      <c r="J467" s="15"/>
      <c r="K467" s="15">
        <v>3447161</v>
      </c>
      <c r="L467" s="15">
        <v>3455982</v>
      </c>
      <c r="M467" s="15">
        <f t="shared" si="7"/>
        <v>7560629</v>
      </c>
      <c r="N467" s="15">
        <v>3455982</v>
      </c>
    </row>
    <row r="468" spans="1:14" ht="14.4">
      <c r="A468" s="14">
        <v>2021</v>
      </c>
      <c r="B468" s="17" t="s">
        <v>1187</v>
      </c>
      <c r="C468" s="14" t="s">
        <v>190</v>
      </c>
      <c r="D468" s="14" t="s">
        <v>21</v>
      </c>
      <c r="E468" s="16" t="s">
        <v>123</v>
      </c>
      <c r="F468" s="16" t="s">
        <v>1186</v>
      </c>
      <c r="G468" s="14" t="s">
        <v>20</v>
      </c>
      <c r="H468" s="15">
        <v>186488</v>
      </c>
      <c r="I468" s="15">
        <v>1458327</v>
      </c>
      <c r="J468" s="15"/>
      <c r="K468" s="15">
        <v>4345613</v>
      </c>
      <c r="L468" s="15">
        <v>5885873</v>
      </c>
      <c r="M468" s="15">
        <f t="shared" si="7"/>
        <v>11876301</v>
      </c>
      <c r="N468" s="15">
        <v>5885873</v>
      </c>
    </row>
    <row r="469" spans="1:14" ht="14.4">
      <c r="A469" s="14">
        <v>2021</v>
      </c>
      <c r="B469" s="17" t="s">
        <v>5335</v>
      </c>
      <c r="C469" s="14" t="s">
        <v>190</v>
      </c>
      <c r="D469" s="14" t="s">
        <v>21</v>
      </c>
      <c r="E469" s="16" t="s">
        <v>84</v>
      </c>
      <c r="F469" s="16" t="s">
        <v>5466</v>
      </c>
      <c r="G469" s="14" t="s">
        <v>20</v>
      </c>
      <c r="H469" s="15">
        <v>9909</v>
      </c>
      <c r="I469" s="15">
        <v>787043</v>
      </c>
      <c r="J469" s="15"/>
      <c r="K469" s="15">
        <v>4717810</v>
      </c>
      <c r="L469" s="15">
        <v>4535840</v>
      </c>
      <c r="M469" s="15">
        <f t="shared" si="7"/>
        <v>10050602</v>
      </c>
      <c r="N469" s="15">
        <v>4535840</v>
      </c>
    </row>
    <row r="470" spans="1:14" ht="14.4">
      <c r="A470" s="14">
        <v>2021</v>
      </c>
      <c r="B470" s="14" t="s">
        <v>1910</v>
      </c>
      <c r="C470" s="14" t="s">
        <v>53</v>
      </c>
      <c r="D470" s="14" t="s">
        <v>21</v>
      </c>
      <c r="E470" s="16" t="s">
        <v>98</v>
      </c>
      <c r="F470" s="16">
        <v>29504</v>
      </c>
      <c r="G470" s="14" t="s">
        <v>20</v>
      </c>
      <c r="H470" s="15">
        <v>39593403</v>
      </c>
      <c r="I470" s="15">
        <v>16482904</v>
      </c>
      <c r="J470" s="15">
        <v>4511416</v>
      </c>
      <c r="K470" s="15">
        <v>44459239</v>
      </c>
      <c r="L470" s="15">
        <v>55878236</v>
      </c>
      <c r="M470" s="15">
        <f t="shared" si="7"/>
        <v>160925198</v>
      </c>
      <c r="N470" s="15">
        <v>55878236</v>
      </c>
    </row>
    <row r="471" spans="1:14" ht="14.4">
      <c r="A471" s="14">
        <v>2021</v>
      </c>
      <c r="B471" s="17" t="s">
        <v>1185</v>
      </c>
      <c r="C471" s="14" t="s">
        <v>190</v>
      </c>
      <c r="D471" s="14" t="s">
        <v>21</v>
      </c>
      <c r="E471" s="16" t="s">
        <v>98</v>
      </c>
      <c r="F471" s="16" t="s">
        <v>1184</v>
      </c>
      <c r="G471" s="14" t="s">
        <v>20</v>
      </c>
      <c r="H471" s="15">
        <v>2600028</v>
      </c>
      <c r="I471" s="15">
        <v>48309690</v>
      </c>
      <c r="J471" s="15"/>
      <c r="K471" s="15">
        <v>135637044</v>
      </c>
      <c r="L471" s="15">
        <v>148923545</v>
      </c>
      <c r="M471" s="15">
        <f t="shared" si="7"/>
        <v>335470307</v>
      </c>
      <c r="N471" s="15">
        <v>148923545</v>
      </c>
    </row>
    <row r="472" spans="1:14" ht="14.4">
      <c r="A472" s="14">
        <v>2021</v>
      </c>
      <c r="B472" s="14" t="s">
        <v>1909</v>
      </c>
      <c r="C472" s="14" t="s">
        <v>53</v>
      </c>
      <c r="D472" s="14" t="s">
        <v>21</v>
      </c>
      <c r="E472" s="16" t="s">
        <v>34</v>
      </c>
      <c r="F472" s="16">
        <v>30000</v>
      </c>
      <c r="G472" s="14" t="s">
        <v>20</v>
      </c>
      <c r="H472" s="15">
        <v>394529000</v>
      </c>
      <c r="I472" s="15">
        <v>96716000</v>
      </c>
      <c r="J472" s="15">
        <v>16030000</v>
      </c>
      <c r="K472" s="15">
        <v>210560000</v>
      </c>
      <c r="L472" s="15">
        <v>229000000</v>
      </c>
      <c r="M472" s="15">
        <f t="shared" si="7"/>
        <v>946835000</v>
      </c>
      <c r="N472" s="15">
        <v>229000000</v>
      </c>
    </row>
    <row r="473" spans="1:14" ht="14.4">
      <c r="A473" s="14">
        <v>2021</v>
      </c>
      <c r="B473" s="17" t="s">
        <v>1183</v>
      </c>
      <c r="C473" s="14" t="s">
        <v>190</v>
      </c>
      <c r="D473" s="14" t="s">
        <v>21</v>
      </c>
      <c r="E473" s="16" t="s">
        <v>34</v>
      </c>
      <c r="F473" s="16" t="s">
        <v>1182</v>
      </c>
      <c r="G473" s="14" t="s">
        <v>20</v>
      </c>
      <c r="H473" s="15">
        <v>1685336</v>
      </c>
      <c r="I473" s="15">
        <v>120539830</v>
      </c>
      <c r="J473" s="15">
        <v>3000000</v>
      </c>
      <c r="K473" s="15">
        <v>272203289</v>
      </c>
      <c r="L473" s="15">
        <v>354187832</v>
      </c>
      <c r="M473" s="15">
        <f t="shared" si="7"/>
        <v>751616287</v>
      </c>
      <c r="N473" s="15">
        <v>354187832</v>
      </c>
    </row>
    <row r="474" spans="1:14" ht="14.4">
      <c r="A474" s="14">
        <v>2021</v>
      </c>
      <c r="B474" s="14" t="s">
        <v>1908</v>
      </c>
      <c r="C474" s="14" t="s">
        <v>53</v>
      </c>
      <c r="D474" s="14" t="s">
        <v>21</v>
      </c>
      <c r="E474" s="16" t="s">
        <v>34</v>
      </c>
      <c r="F474" s="16">
        <v>30014</v>
      </c>
      <c r="G474" s="14" t="s">
        <v>20</v>
      </c>
      <c r="H474" s="15">
        <v>30217053</v>
      </c>
      <c r="I474" s="15">
        <v>6501865</v>
      </c>
      <c r="J474" s="15">
        <v>2047936</v>
      </c>
      <c r="K474" s="15">
        <v>37642595</v>
      </c>
      <c r="L474" s="15">
        <v>42539249</v>
      </c>
      <c r="M474" s="15">
        <f t="shared" si="7"/>
        <v>118948698</v>
      </c>
      <c r="N474" s="15">
        <v>42539249</v>
      </c>
    </row>
    <row r="475" spans="1:14" ht="14.4">
      <c r="A475" s="14">
        <v>2021</v>
      </c>
      <c r="B475" s="17" t="s">
        <v>1181</v>
      </c>
      <c r="C475" s="14" t="s">
        <v>190</v>
      </c>
      <c r="D475" s="14" t="s">
        <v>21</v>
      </c>
      <c r="E475" s="16" t="s">
        <v>34</v>
      </c>
      <c r="F475" s="16" t="s">
        <v>1180</v>
      </c>
      <c r="G475" s="14" t="s">
        <v>20</v>
      </c>
      <c r="H475" s="15">
        <v>202558</v>
      </c>
      <c r="I475" s="15">
        <v>19776433</v>
      </c>
      <c r="J475" s="15">
        <v>15307</v>
      </c>
      <c r="K475" s="15">
        <v>71732540</v>
      </c>
      <c r="L475" s="15">
        <v>86659432</v>
      </c>
      <c r="M475" s="15">
        <f t="shared" si="7"/>
        <v>178386270</v>
      </c>
      <c r="N475" s="15">
        <v>86659432</v>
      </c>
    </row>
    <row r="476" spans="1:14" ht="14.4">
      <c r="A476" s="14">
        <v>2021</v>
      </c>
      <c r="B476" s="17" t="s">
        <v>42</v>
      </c>
      <c r="C476" s="14" t="s">
        <v>55</v>
      </c>
      <c r="D476" s="14" t="s">
        <v>21</v>
      </c>
      <c r="E476" s="16" t="s">
        <v>47</v>
      </c>
      <c r="F476" s="16" t="s">
        <v>57</v>
      </c>
      <c r="G476" s="14" t="s">
        <v>20</v>
      </c>
      <c r="H476" s="15">
        <v>23406513</v>
      </c>
      <c r="I476" s="15">
        <v>57949476</v>
      </c>
      <c r="J476" s="15">
        <v>6601818</v>
      </c>
      <c r="K476" s="15">
        <v>16934884</v>
      </c>
      <c r="L476" s="15">
        <v>64681184</v>
      </c>
      <c r="M476" s="15">
        <f t="shared" si="7"/>
        <v>169573875</v>
      </c>
      <c r="N476" s="15">
        <v>64681184</v>
      </c>
    </row>
    <row r="477" spans="1:14" ht="14.4">
      <c r="A477" s="14">
        <v>2021</v>
      </c>
      <c r="B477" s="17" t="s">
        <v>1179</v>
      </c>
      <c r="C477" s="14" t="s">
        <v>190</v>
      </c>
      <c r="D477" s="14" t="s">
        <v>21</v>
      </c>
      <c r="E477" s="16" t="s">
        <v>47</v>
      </c>
      <c r="F477" s="16" t="s">
        <v>1178</v>
      </c>
      <c r="G477" s="14" t="s">
        <v>20</v>
      </c>
      <c r="H477" s="15">
        <v>4194250</v>
      </c>
      <c r="I477" s="15">
        <v>17783422</v>
      </c>
      <c r="J477" s="15"/>
      <c r="K477" s="15">
        <v>10176645</v>
      </c>
      <c r="L477" s="15">
        <v>21854988</v>
      </c>
      <c r="M477" s="15">
        <f t="shared" si="7"/>
        <v>54009305</v>
      </c>
      <c r="N477" s="15">
        <v>21854988</v>
      </c>
    </row>
    <row r="478" spans="1:14" ht="14.4">
      <c r="A478" s="14">
        <v>2021</v>
      </c>
      <c r="B478" s="17" t="s">
        <v>4987</v>
      </c>
      <c r="C478" s="17" t="s">
        <v>190</v>
      </c>
      <c r="D478" s="14" t="s">
        <v>21</v>
      </c>
      <c r="E478" s="16" t="s">
        <v>74</v>
      </c>
      <c r="F478" s="16" t="s">
        <v>5640</v>
      </c>
      <c r="G478" s="14" t="s">
        <v>20</v>
      </c>
      <c r="H478" s="15">
        <v>92768</v>
      </c>
      <c r="I478" s="15">
        <v>1251314</v>
      </c>
      <c r="J478" s="15"/>
      <c r="K478" s="15">
        <v>4744966</v>
      </c>
      <c r="L478" s="15">
        <v>5591428</v>
      </c>
      <c r="M478" s="15">
        <f t="shared" si="7"/>
        <v>11680476</v>
      </c>
      <c r="N478" s="15">
        <v>5591428</v>
      </c>
    </row>
    <row r="479" spans="1:14" ht="14.4">
      <c r="A479" s="14">
        <v>2021</v>
      </c>
      <c r="B479" s="17" t="s">
        <v>158</v>
      </c>
      <c r="C479" s="14" t="s">
        <v>54</v>
      </c>
      <c r="D479" s="14" t="s">
        <v>21</v>
      </c>
      <c r="E479" s="16" t="s">
        <v>84</v>
      </c>
      <c r="F479" s="16">
        <v>99029</v>
      </c>
      <c r="G479" s="14" t="s">
        <v>20</v>
      </c>
      <c r="H479" s="15"/>
      <c r="I479" s="15">
        <v>1533824</v>
      </c>
      <c r="J479" s="15"/>
      <c r="K479" s="15">
        <v>33956</v>
      </c>
      <c r="L479" s="15">
        <v>1587780</v>
      </c>
      <c r="M479" s="15">
        <f t="shared" si="7"/>
        <v>3155560</v>
      </c>
      <c r="N479" s="15">
        <v>1587780</v>
      </c>
    </row>
    <row r="480" spans="1:14" ht="14.4">
      <c r="A480" s="14">
        <v>2021</v>
      </c>
      <c r="B480" s="17" t="s">
        <v>4988</v>
      </c>
      <c r="C480" s="17" t="s">
        <v>190</v>
      </c>
      <c r="D480" s="14" t="s">
        <v>21</v>
      </c>
      <c r="E480" s="16" t="s">
        <v>74</v>
      </c>
      <c r="F480" s="16" t="s">
        <v>5641</v>
      </c>
      <c r="G480" s="14" t="s">
        <v>20</v>
      </c>
      <c r="H480" s="15">
        <v>30111</v>
      </c>
      <c r="I480" s="15">
        <v>1356061</v>
      </c>
      <c r="J480" s="15"/>
      <c r="K480" s="15">
        <v>5938618</v>
      </c>
      <c r="L480" s="15">
        <v>7167471</v>
      </c>
      <c r="M480" s="15">
        <f t="shared" si="7"/>
        <v>14492261</v>
      </c>
      <c r="N480" s="15">
        <v>7167471</v>
      </c>
    </row>
    <row r="481" spans="1:14" ht="14.4">
      <c r="A481" s="14">
        <v>2021</v>
      </c>
      <c r="B481" s="17" t="s">
        <v>4971</v>
      </c>
      <c r="C481" s="17" t="s">
        <v>190</v>
      </c>
      <c r="D481" s="14" t="s">
        <v>21</v>
      </c>
      <c r="E481" s="16" t="s">
        <v>178</v>
      </c>
      <c r="F481" s="16" t="s">
        <v>5642</v>
      </c>
      <c r="G481" s="14" t="s">
        <v>20</v>
      </c>
      <c r="H481" s="15">
        <v>3771</v>
      </c>
      <c r="I481" s="15">
        <v>927310</v>
      </c>
      <c r="J481" s="15"/>
      <c r="K481" s="15">
        <v>1793518</v>
      </c>
      <c r="L481" s="15">
        <v>2295146</v>
      </c>
      <c r="M481" s="15">
        <f t="shared" si="7"/>
        <v>5019745</v>
      </c>
      <c r="N481" s="15">
        <v>2295146</v>
      </c>
    </row>
    <row r="482" spans="1:14" ht="14.4">
      <c r="A482" s="14">
        <v>2021</v>
      </c>
      <c r="B482" s="17" t="s">
        <v>1177</v>
      </c>
      <c r="C482" s="14" t="s">
        <v>190</v>
      </c>
      <c r="D482" s="14" t="s">
        <v>21</v>
      </c>
      <c r="E482" s="16" t="s">
        <v>107</v>
      </c>
      <c r="F482" s="16" t="s">
        <v>1176</v>
      </c>
      <c r="G482" s="14" t="s">
        <v>20</v>
      </c>
      <c r="H482" s="15">
        <v>216538</v>
      </c>
      <c r="I482" s="15">
        <v>9290816</v>
      </c>
      <c r="J482" s="15">
        <v>701415</v>
      </c>
      <c r="K482" s="15">
        <v>21360420</v>
      </c>
      <c r="L482" s="15">
        <v>27552505</v>
      </c>
      <c r="M482" s="15">
        <f t="shared" si="7"/>
        <v>59121694</v>
      </c>
      <c r="N482" s="15">
        <v>27552505</v>
      </c>
    </row>
    <row r="483" spans="1:14" ht="14.4">
      <c r="A483" s="14">
        <v>2021</v>
      </c>
      <c r="B483" s="17" t="s">
        <v>157</v>
      </c>
      <c r="C483" s="14" t="s">
        <v>54</v>
      </c>
      <c r="D483" s="14" t="s">
        <v>21</v>
      </c>
      <c r="E483" s="16" t="s">
        <v>76</v>
      </c>
      <c r="F483" s="16">
        <v>99030</v>
      </c>
      <c r="G483" s="14" t="s">
        <v>20</v>
      </c>
      <c r="H483" s="15"/>
      <c r="I483" s="15">
        <v>3885476</v>
      </c>
      <c r="J483" s="15"/>
      <c r="K483" s="15">
        <v>56888</v>
      </c>
      <c r="L483" s="15">
        <v>3942364</v>
      </c>
      <c r="M483" s="15">
        <f t="shared" si="7"/>
        <v>7884728</v>
      </c>
      <c r="N483" s="15">
        <v>3942364</v>
      </c>
    </row>
    <row r="484" spans="1:14" ht="14.4">
      <c r="A484" s="14">
        <v>2021</v>
      </c>
      <c r="B484" s="17" t="s">
        <v>1175</v>
      </c>
      <c r="C484" s="14" t="s">
        <v>190</v>
      </c>
      <c r="D484" s="14" t="s">
        <v>21</v>
      </c>
      <c r="E484" s="16" t="s">
        <v>142</v>
      </c>
      <c r="F484" s="16" t="s">
        <v>1174</v>
      </c>
      <c r="G484" s="14" t="s">
        <v>20</v>
      </c>
      <c r="H484" s="15">
        <v>4584224</v>
      </c>
      <c r="I484" s="15">
        <v>5484733</v>
      </c>
      <c r="J484" s="15"/>
      <c r="K484" s="15">
        <v>23391683</v>
      </c>
      <c r="L484" s="15">
        <v>24853196</v>
      </c>
      <c r="M484" s="15">
        <f t="shared" si="7"/>
        <v>58313836</v>
      </c>
      <c r="N484" s="15">
        <v>24853196</v>
      </c>
    </row>
    <row r="485" spans="1:14" ht="14.4">
      <c r="A485" s="14">
        <v>2021</v>
      </c>
      <c r="B485" s="17" t="s">
        <v>2125</v>
      </c>
      <c r="C485" s="14" t="s">
        <v>53</v>
      </c>
      <c r="D485" s="14" t="s">
        <v>21</v>
      </c>
      <c r="E485" s="16" t="s">
        <v>100</v>
      </c>
      <c r="F485" s="16" t="s">
        <v>5476</v>
      </c>
      <c r="G485" s="14" t="s">
        <v>20</v>
      </c>
      <c r="H485" s="15">
        <v>2056659</v>
      </c>
      <c r="I485" s="15">
        <v>2808072</v>
      </c>
      <c r="J485" s="15">
        <v>11435184</v>
      </c>
      <c r="K485" s="15">
        <v>32497780</v>
      </c>
      <c r="L485" s="15">
        <v>30974130</v>
      </c>
      <c r="M485" s="15">
        <f t="shared" si="7"/>
        <v>79771825</v>
      </c>
      <c r="N485" s="15">
        <v>30974130</v>
      </c>
    </row>
    <row r="486" spans="1:14" ht="14.4">
      <c r="A486" s="14">
        <v>2021</v>
      </c>
      <c r="B486" s="17" t="s">
        <v>1173</v>
      </c>
      <c r="C486" s="14" t="s">
        <v>190</v>
      </c>
      <c r="D486" s="14" t="s">
        <v>21</v>
      </c>
      <c r="E486" s="16" t="s">
        <v>100</v>
      </c>
      <c r="F486" s="16" t="s">
        <v>1172</v>
      </c>
      <c r="G486" s="14" t="s">
        <v>20</v>
      </c>
      <c r="H486" s="15">
        <v>259329</v>
      </c>
      <c r="I486" s="15">
        <v>14374183</v>
      </c>
      <c r="J486" s="15"/>
      <c r="K486" s="15">
        <v>51947809</v>
      </c>
      <c r="L486" s="15">
        <v>60489440</v>
      </c>
      <c r="M486" s="15">
        <f t="shared" si="7"/>
        <v>127070761</v>
      </c>
      <c r="N486" s="15">
        <v>60489440</v>
      </c>
    </row>
    <row r="487" spans="1:14" ht="14.4">
      <c r="A487" s="14">
        <v>2021</v>
      </c>
      <c r="B487" s="14" t="s">
        <v>1907</v>
      </c>
      <c r="C487" s="14" t="s">
        <v>53</v>
      </c>
      <c r="D487" s="14" t="s">
        <v>21</v>
      </c>
      <c r="E487" s="16" t="s">
        <v>182</v>
      </c>
      <c r="F487" s="16">
        <v>30392</v>
      </c>
      <c r="G487" s="14" t="s">
        <v>20</v>
      </c>
      <c r="H487" s="15">
        <v>5796079</v>
      </c>
      <c r="I487" s="15">
        <v>2172122</v>
      </c>
      <c r="J487" s="15">
        <v>3309710</v>
      </c>
      <c r="K487" s="15">
        <v>6043285</v>
      </c>
      <c r="L487" s="15">
        <v>6300328</v>
      </c>
      <c r="M487" s="15">
        <f t="shared" si="7"/>
        <v>23621524</v>
      </c>
      <c r="N487" s="15">
        <v>6300328</v>
      </c>
    </row>
    <row r="488" spans="1:14" ht="14.4">
      <c r="A488" s="14">
        <v>2021</v>
      </c>
      <c r="B488" s="17" t="s">
        <v>1171</v>
      </c>
      <c r="C488" s="14" t="s">
        <v>190</v>
      </c>
      <c r="D488" s="14" t="s">
        <v>21</v>
      </c>
      <c r="E488" s="16" t="s">
        <v>182</v>
      </c>
      <c r="F488" s="16" t="s">
        <v>1170</v>
      </c>
      <c r="G488" s="14" t="s">
        <v>20</v>
      </c>
      <c r="H488" s="15">
        <v>23954</v>
      </c>
      <c r="I488" s="15">
        <v>10803163</v>
      </c>
      <c r="J488" s="15"/>
      <c r="K488" s="15">
        <v>28701839</v>
      </c>
      <c r="L488" s="15">
        <v>36342185</v>
      </c>
      <c r="M488" s="15">
        <f t="shared" si="7"/>
        <v>75871141</v>
      </c>
      <c r="N488" s="15">
        <v>36342185</v>
      </c>
    </row>
    <row r="489" spans="1:14" ht="14.4">
      <c r="A489" s="14">
        <v>2021</v>
      </c>
      <c r="B489" s="17" t="s">
        <v>5083</v>
      </c>
      <c r="C489" s="17" t="s">
        <v>190</v>
      </c>
      <c r="D489" s="14" t="s">
        <v>21</v>
      </c>
      <c r="E489" s="18" t="s">
        <v>34</v>
      </c>
      <c r="F489" s="16" t="s">
        <v>5810</v>
      </c>
      <c r="G489" s="14" t="s">
        <v>20</v>
      </c>
      <c r="H489" s="15"/>
      <c r="I489" s="15">
        <v>136145</v>
      </c>
      <c r="J489" s="15"/>
      <c r="K489" s="15">
        <v>1025428</v>
      </c>
      <c r="L489" s="15">
        <v>1074335</v>
      </c>
      <c r="M489" s="15">
        <f t="shared" si="7"/>
        <v>2235908</v>
      </c>
      <c r="N489" s="15">
        <v>1074335</v>
      </c>
    </row>
    <row r="490" spans="1:14" ht="14.4">
      <c r="A490" s="14">
        <v>2021</v>
      </c>
      <c r="B490" s="17" t="s">
        <v>1169</v>
      </c>
      <c r="C490" s="14" t="s">
        <v>190</v>
      </c>
      <c r="D490" s="14" t="s">
        <v>21</v>
      </c>
      <c r="E490" s="16" t="s">
        <v>96</v>
      </c>
      <c r="F490" s="16" t="s">
        <v>1168</v>
      </c>
      <c r="G490" s="14" t="s">
        <v>20</v>
      </c>
      <c r="H490" s="15">
        <v>63431</v>
      </c>
      <c r="I490" s="15">
        <v>1750265</v>
      </c>
      <c r="J490" s="15"/>
      <c r="K490" s="15">
        <v>6130081</v>
      </c>
      <c r="L490" s="15">
        <v>7537770</v>
      </c>
      <c r="M490" s="15">
        <f t="shared" si="7"/>
        <v>15481547</v>
      </c>
      <c r="N490" s="15">
        <v>7537770</v>
      </c>
    </row>
    <row r="491" spans="1:14" ht="14.4">
      <c r="A491" s="14">
        <v>2021</v>
      </c>
      <c r="B491" s="14" t="s">
        <v>1906</v>
      </c>
      <c r="C491" s="14" t="s">
        <v>53</v>
      </c>
      <c r="D491" s="14" t="s">
        <v>21</v>
      </c>
      <c r="E491" s="16" t="s">
        <v>68</v>
      </c>
      <c r="F491" s="16">
        <v>30798</v>
      </c>
      <c r="G491" s="14" t="s">
        <v>20</v>
      </c>
      <c r="H491" s="15">
        <v>10116841</v>
      </c>
      <c r="I491" s="15">
        <v>1999528</v>
      </c>
      <c r="J491" s="15">
        <v>2846620</v>
      </c>
      <c r="K491" s="15">
        <v>20571416</v>
      </c>
      <c r="L491" s="15">
        <v>15607183</v>
      </c>
      <c r="M491" s="15">
        <f t="shared" si="7"/>
        <v>51141588</v>
      </c>
      <c r="N491" s="15">
        <v>15607183</v>
      </c>
    </row>
    <row r="492" spans="1:14" ht="14.4">
      <c r="A492" s="14">
        <v>2021</v>
      </c>
      <c r="B492" s="17" t="s">
        <v>1167</v>
      </c>
      <c r="C492" s="14" t="s">
        <v>190</v>
      </c>
      <c r="D492" s="14" t="s">
        <v>21</v>
      </c>
      <c r="E492" s="16" t="s">
        <v>68</v>
      </c>
      <c r="F492" s="16" t="s">
        <v>1166</v>
      </c>
      <c r="G492" s="14" t="s">
        <v>20</v>
      </c>
      <c r="H492" s="15">
        <v>974640</v>
      </c>
      <c r="I492" s="15">
        <v>8371255</v>
      </c>
      <c r="J492" s="15"/>
      <c r="K492" s="15">
        <v>18976702</v>
      </c>
      <c r="L492" s="15">
        <v>19688127</v>
      </c>
      <c r="M492" s="15">
        <f t="shared" si="7"/>
        <v>48010724</v>
      </c>
      <c r="N492" s="15">
        <v>19688127</v>
      </c>
    </row>
    <row r="493" spans="1:14" ht="14.4">
      <c r="A493" s="14">
        <v>2021</v>
      </c>
      <c r="B493" s="17" t="s">
        <v>5359</v>
      </c>
      <c r="C493" s="17" t="s">
        <v>190</v>
      </c>
      <c r="D493" s="14" t="s">
        <v>21</v>
      </c>
      <c r="E493" s="16" t="s">
        <v>78</v>
      </c>
      <c r="F493" s="16" t="s">
        <v>5643</v>
      </c>
      <c r="G493" s="14" t="s">
        <v>20</v>
      </c>
      <c r="H493" s="15">
        <v>29806</v>
      </c>
      <c r="I493" s="15">
        <v>427236</v>
      </c>
      <c r="J493" s="15"/>
      <c r="K493" s="15">
        <v>1755236</v>
      </c>
      <c r="L493" s="15">
        <v>2159080</v>
      </c>
      <c r="M493" s="15">
        <f t="shared" si="7"/>
        <v>4371358</v>
      </c>
      <c r="N493" s="15">
        <v>2159080</v>
      </c>
    </row>
    <row r="494" spans="1:14" ht="14.4">
      <c r="A494" s="14">
        <v>2021</v>
      </c>
      <c r="B494" s="17" t="s">
        <v>1165</v>
      </c>
      <c r="C494" s="14" t="s">
        <v>190</v>
      </c>
      <c r="D494" s="14" t="s">
        <v>21</v>
      </c>
      <c r="E494" s="16" t="s">
        <v>84</v>
      </c>
      <c r="F494" s="16" t="s">
        <v>1164</v>
      </c>
      <c r="G494" s="14" t="s">
        <v>20</v>
      </c>
      <c r="H494" s="15">
        <v>21870</v>
      </c>
      <c r="I494" s="15">
        <v>1448244</v>
      </c>
      <c r="J494" s="15"/>
      <c r="K494" s="15">
        <v>9671882</v>
      </c>
      <c r="L494" s="15">
        <v>10670544</v>
      </c>
      <c r="M494" s="15">
        <f t="shared" si="7"/>
        <v>21812540</v>
      </c>
      <c r="N494" s="15">
        <v>10670544</v>
      </c>
    </row>
    <row r="495" spans="1:14" ht="14.4">
      <c r="A495" s="14">
        <v>2021</v>
      </c>
      <c r="B495" s="17" t="s">
        <v>5134</v>
      </c>
      <c r="C495" s="17" t="s">
        <v>190</v>
      </c>
      <c r="D495" s="14" t="s">
        <v>21</v>
      </c>
      <c r="E495" s="16" t="s">
        <v>182</v>
      </c>
      <c r="F495" s="16" t="s">
        <v>5644</v>
      </c>
      <c r="G495" s="14" t="s">
        <v>20</v>
      </c>
      <c r="H495" s="15"/>
      <c r="I495" s="15">
        <v>99684</v>
      </c>
      <c r="J495" s="15"/>
      <c r="K495" s="15">
        <v>383505</v>
      </c>
      <c r="L495" s="15">
        <v>480053</v>
      </c>
      <c r="M495" s="15">
        <f t="shared" si="7"/>
        <v>963242</v>
      </c>
      <c r="N495" s="15">
        <v>480053</v>
      </c>
    </row>
    <row r="496" spans="1:14" ht="14.4">
      <c r="A496" s="14">
        <v>2021</v>
      </c>
      <c r="B496" s="17" t="s">
        <v>1163</v>
      </c>
      <c r="C496" s="14" t="s">
        <v>190</v>
      </c>
      <c r="D496" s="14" t="s">
        <v>21</v>
      </c>
      <c r="E496" s="16" t="s">
        <v>134</v>
      </c>
      <c r="F496" s="16" t="s">
        <v>1162</v>
      </c>
      <c r="G496" s="14" t="s">
        <v>20</v>
      </c>
      <c r="H496" s="15"/>
      <c r="I496" s="15">
        <v>16597588</v>
      </c>
      <c r="J496" s="15"/>
      <c r="K496" s="15">
        <v>21553</v>
      </c>
      <c r="L496" s="15">
        <v>16619141</v>
      </c>
      <c r="M496" s="15">
        <f t="shared" si="7"/>
        <v>33238282</v>
      </c>
      <c r="N496" s="15">
        <v>16619141</v>
      </c>
    </row>
    <row r="497" spans="1:14" ht="14.4">
      <c r="A497" s="14">
        <v>2021</v>
      </c>
      <c r="B497" s="17" t="s">
        <v>5020</v>
      </c>
      <c r="C497" s="17" t="s">
        <v>190</v>
      </c>
      <c r="D497" s="14" t="s">
        <v>21</v>
      </c>
      <c r="E497" s="16" t="s">
        <v>127</v>
      </c>
      <c r="F497" s="16" t="s">
        <v>5645</v>
      </c>
      <c r="G497" s="14" t="s">
        <v>20</v>
      </c>
      <c r="H497" s="15"/>
      <c r="I497" s="15">
        <v>80944</v>
      </c>
      <c r="J497" s="15"/>
      <c r="K497" s="15">
        <v>227448</v>
      </c>
      <c r="L497" s="15">
        <v>306478</v>
      </c>
      <c r="M497" s="15">
        <f t="shared" si="7"/>
        <v>614870</v>
      </c>
      <c r="N497" s="15">
        <v>306478</v>
      </c>
    </row>
    <row r="498" spans="1:14" ht="14.4">
      <c r="A498" s="14">
        <v>2021</v>
      </c>
      <c r="B498" s="17" t="s">
        <v>1161</v>
      </c>
      <c r="C498" s="14" t="s">
        <v>190</v>
      </c>
      <c r="D498" s="14" t="s">
        <v>21</v>
      </c>
      <c r="E498" s="16" t="s">
        <v>151</v>
      </c>
      <c r="F498" s="16" t="s">
        <v>1160</v>
      </c>
      <c r="G498" s="14" t="s">
        <v>20</v>
      </c>
      <c r="H498" s="15">
        <v>2290772</v>
      </c>
      <c r="I498" s="15">
        <v>46353972</v>
      </c>
      <c r="J498" s="15"/>
      <c r="K498" s="15">
        <v>123164670</v>
      </c>
      <c r="L498" s="15">
        <v>149137741</v>
      </c>
      <c r="M498" s="15">
        <f t="shared" si="7"/>
        <v>320947155</v>
      </c>
      <c r="N498" s="15">
        <v>149137741</v>
      </c>
    </row>
    <row r="499" spans="1:14" ht="14.4">
      <c r="A499" s="14">
        <v>2021</v>
      </c>
      <c r="B499" s="17" t="s">
        <v>1159</v>
      </c>
      <c r="C499" s="14" t="s">
        <v>190</v>
      </c>
      <c r="D499" s="14" t="s">
        <v>21</v>
      </c>
      <c r="E499" s="16" t="s">
        <v>178</v>
      </c>
      <c r="F499" s="16" t="s">
        <v>1158</v>
      </c>
      <c r="G499" s="14" t="s">
        <v>20</v>
      </c>
      <c r="H499" s="15">
        <v>563697</v>
      </c>
      <c r="I499" s="15">
        <v>8840241</v>
      </c>
      <c r="J499" s="15"/>
      <c r="K499" s="15">
        <v>28210127</v>
      </c>
      <c r="L499" s="15">
        <v>29640322</v>
      </c>
      <c r="M499" s="15">
        <f t="shared" si="7"/>
        <v>67254387</v>
      </c>
      <c r="N499" s="15">
        <v>29640322</v>
      </c>
    </row>
    <row r="500" spans="1:14" ht="14.4">
      <c r="A500" s="14">
        <v>2021</v>
      </c>
      <c r="B500" s="17" t="s">
        <v>156</v>
      </c>
      <c r="C500" s="14" t="s">
        <v>54</v>
      </c>
      <c r="D500" s="14" t="s">
        <v>21</v>
      </c>
      <c r="E500" s="16" t="s">
        <v>28</v>
      </c>
      <c r="F500" s="16">
        <v>99031</v>
      </c>
      <c r="G500" s="14" t="s">
        <v>20</v>
      </c>
      <c r="H500" s="15"/>
      <c r="I500" s="15">
        <v>886981</v>
      </c>
      <c r="J500" s="15"/>
      <c r="K500" s="15">
        <v>27654305</v>
      </c>
      <c r="L500" s="15">
        <v>11408108</v>
      </c>
      <c r="M500" s="15">
        <f t="shared" si="7"/>
        <v>39949394</v>
      </c>
      <c r="N500" s="15">
        <v>11408108</v>
      </c>
    </row>
    <row r="501" spans="1:14" ht="14.4">
      <c r="A501" s="14">
        <v>2021</v>
      </c>
      <c r="B501" s="17" t="s">
        <v>1157</v>
      </c>
      <c r="C501" s="14" t="s">
        <v>190</v>
      </c>
      <c r="D501" s="14" t="s">
        <v>21</v>
      </c>
      <c r="E501" s="16" t="s">
        <v>28</v>
      </c>
      <c r="F501" s="16" t="s">
        <v>1156</v>
      </c>
      <c r="G501" s="14" t="s">
        <v>20</v>
      </c>
      <c r="H501" s="15">
        <v>2363110</v>
      </c>
      <c r="I501" s="15">
        <v>92472003</v>
      </c>
      <c r="J501" s="15">
        <v>15032091</v>
      </c>
      <c r="K501" s="15">
        <v>243544810</v>
      </c>
      <c r="L501" s="15">
        <v>268465865</v>
      </c>
      <c r="M501" s="15">
        <f t="shared" si="7"/>
        <v>621877879</v>
      </c>
      <c r="N501" s="15">
        <v>268465865</v>
      </c>
    </row>
    <row r="502" spans="1:14" ht="14.4">
      <c r="A502" s="14">
        <v>2021</v>
      </c>
      <c r="B502" s="14" t="s">
        <v>1905</v>
      </c>
      <c r="C502" s="14" t="s">
        <v>53</v>
      </c>
      <c r="D502" s="14" t="s">
        <v>21</v>
      </c>
      <c r="E502" s="16" t="s">
        <v>105</v>
      </c>
      <c r="F502" s="16">
        <v>31393</v>
      </c>
      <c r="G502" s="14" t="s">
        <v>20</v>
      </c>
      <c r="H502" s="15">
        <v>6815790</v>
      </c>
      <c r="I502" s="15">
        <v>1405720</v>
      </c>
      <c r="J502" s="15">
        <v>639160</v>
      </c>
      <c r="K502" s="15">
        <v>14573313</v>
      </c>
      <c r="L502" s="15">
        <v>14122082</v>
      </c>
      <c r="M502" s="15">
        <f t="shared" si="7"/>
        <v>37556065</v>
      </c>
      <c r="N502" s="15">
        <v>14122082</v>
      </c>
    </row>
    <row r="503" spans="1:14" ht="14.4">
      <c r="A503" s="14">
        <v>2021</v>
      </c>
      <c r="B503" s="14" t="s">
        <v>1904</v>
      </c>
      <c r="C503" s="14" t="s">
        <v>53</v>
      </c>
      <c r="D503" s="14" t="s">
        <v>21</v>
      </c>
      <c r="E503" s="16" t="s">
        <v>100</v>
      </c>
      <c r="F503" s="16">
        <v>31414</v>
      </c>
      <c r="G503" s="14" t="s">
        <v>20</v>
      </c>
      <c r="H503" s="15">
        <v>6038041</v>
      </c>
      <c r="I503" s="15">
        <v>1960317</v>
      </c>
      <c r="J503" s="15">
        <v>3222700</v>
      </c>
      <c r="K503" s="15">
        <v>3929987</v>
      </c>
      <c r="L503" s="15">
        <v>4814865</v>
      </c>
      <c r="M503" s="15">
        <f t="shared" si="7"/>
        <v>19965910</v>
      </c>
      <c r="N503" s="15">
        <v>4814865</v>
      </c>
    </row>
    <row r="504" spans="1:14" ht="14.4">
      <c r="A504" s="14">
        <v>2021</v>
      </c>
      <c r="B504" s="17" t="s">
        <v>1155</v>
      </c>
      <c r="C504" s="14" t="s">
        <v>190</v>
      </c>
      <c r="D504" s="14" t="s">
        <v>21</v>
      </c>
      <c r="E504" s="16" t="s">
        <v>100</v>
      </c>
      <c r="F504" s="16" t="s">
        <v>1154</v>
      </c>
      <c r="G504" s="14" t="s">
        <v>20</v>
      </c>
      <c r="H504" s="15">
        <v>71362</v>
      </c>
      <c r="I504" s="15">
        <v>6032314</v>
      </c>
      <c r="J504" s="15">
        <v>2682638</v>
      </c>
      <c r="K504" s="15">
        <v>15812468</v>
      </c>
      <c r="L504" s="15">
        <v>19823178</v>
      </c>
      <c r="M504" s="15">
        <f t="shared" si="7"/>
        <v>44421960</v>
      </c>
      <c r="N504" s="15">
        <v>19823178</v>
      </c>
    </row>
    <row r="505" spans="1:14" ht="14.4">
      <c r="A505" s="14">
        <v>2021</v>
      </c>
      <c r="B505" s="17" t="s">
        <v>1153</v>
      </c>
      <c r="C505" s="14" t="s">
        <v>190</v>
      </c>
      <c r="D505" s="14" t="s">
        <v>21</v>
      </c>
      <c r="E505" s="16" t="s">
        <v>84</v>
      </c>
      <c r="F505" s="16" t="s">
        <v>1152</v>
      </c>
      <c r="G505" s="14" t="s">
        <v>20</v>
      </c>
      <c r="H505" s="15">
        <v>49573</v>
      </c>
      <c r="I505" s="15">
        <v>1747237</v>
      </c>
      <c r="J505" s="15">
        <v>6726</v>
      </c>
      <c r="K505" s="15">
        <v>5283735</v>
      </c>
      <c r="L505" s="15">
        <v>6230701</v>
      </c>
      <c r="M505" s="15">
        <f t="shared" si="7"/>
        <v>13317972</v>
      </c>
      <c r="N505" s="15">
        <v>6230701</v>
      </c>
    </row>
    <row r="506" spans="1:14" ht="14.4">
      <c r="A506" s="14">
        <v>2021</v>
      </c>
      <c r="B506" s="17" t="s">
        <v>1151</v>
      </c>
      <c r="C506" s="14" t="s">
        <v>190</v>
      </c>
      <c r="D506" s="14" t="s">
        <v>21</v>
      </c>
      <c r="E506" s="16" t="s">
        <v>32</v>
      </c>
      <c r="F506" s="16" t="s">
        <v>1150</v>
      </c>
      <c r="G506" s="14" t="s">
        <v>20</v>
      </c>
      <c r="H506" s="15">
        <v>91612</v>
      </c>
      <c r="I506" s="15">
        <v>7170158</v>
      </c>
      <c r="J506" s="15">
        <v>1229997</v>
      </c>
      <c r="K506" s="15">
        <v>21410080</v>
      </c>
      <c r="L506" s="15">
        <v>27255064</v>
      </c>
      <c r="M506" s="15">
        <f t="shared" si="7"/>
        <v>57156911</v>
      </c>
      <c r="N506" s="15">
        <v>27255064</v>
      </c>
    </row>
    <row r="507" spans="1:14" ht="14.4">
      <c r="A507" s="14">
        <v>2021</v>
      </c>
      <c r="B507" s="17" t="s">
        <v>1149</v>
      </c>
      <c r="C507" s="14" t="s">
        <v>190</v>
      </c>
      <c r="D507" s="14" t="s">
        <v>21</v>
      </c>
      <c r="E507" s="16" t="s">
        <v>34</v>
      </c>
      <c r="F507" s="16" t="s">
        <v>1148</v>
      </c>
      <c r="G507" s="14" t="s">
        <v>20</v>
      </c>
      <c r="H507" s="15">
        <v>1587839</v>
      </c>
      <c r="I507" s="15">
        <v>112601796</v>
      </c>
      <c r="J507" s="15"/>
      <c r="K507" s="15">
        <v>212500920</v>
      </c>
      <c r="L507" s="15">
        <v>274967145</v>
      </c>
      <c r="M507" s="15">
        <f t="shared" si="7"/>
        <v>601657700</v>
      </c>
      <c r="N507" s="15">
        <v>274967145</v>
      </c>
    </row>
    <row r="508" spans="1:14" ht="14.4">
      <c r="A508" s="14">
        <v>2021</v>
      </c>
      <c r="B508" s="17" t="s">
        <v>2130</v>
      </c>
      <c r="C508" s="14" t="s">
        <v>53</v>
      </c>
      <c r="D508" s="14" t="s">
        <v>21</v>
      </c>
      <c r="E508" s="16" t="s">
        <v>27</v>
      </c>
      <c r="F508" s="16" t="s">
        <v>5498</v>
      </c>
      <c r="G508" s="14" t="s">
        <v>20</v>
      </c>
      <c r="H508" s="15">
        <v>6318320</v>
      </c>
      <c r="I508" s="15">
        <v>4123613</v>
      </c>
      <c r="J508" s="15">
        <v>3145690</v>
      </c>
      <c r="K508" s="15">
        <v>14758977</v>
      </c>
      <c r="L508" s="15">
        <v>16072879</v>
      </c>
      <c r="M508" s="15">
        <f t="shared" si="7"/>
        <v>44419479</v>
      </c>
      <c r="N508" s="15">
        <v>16072879</v>
      </c>
    </row>
    <row r="509" spans="1:14" ht="14.4">
      <c r="A509" s="14">
        <v>2021</v>
      </c>
      <c r="B509" s="17" t="s">
        <v>1147</v>
      </c>
      <c r="C509" s="14" t="s">
        <v>190</v>
      </c>
      <c r="D509" s="14" t="s">
        <v>21</v>
      </c>
      <c r="E509" s="16" t="s">
        <v>47</v>
      </c>
      <c r="F509" s="16" t="s">
        <v>1146</v>
      </c>
      <c r="G509" s="14" t="s">
        <v>20</v>
      </c>
      <c r="H509" s="15">
        <v>135512</v>
      </c>
      <c r="I509" s="15">
        <v>3090782</v>
      </c>
      <c r="J509" s="15"/>
      <c r="K509" s="15">
        <v>8521845</v>
      </c>
      <c r="L509" s="15">
        <v>10635014</v>
      </c>
      <c r="M509" s="15">
        <f t="shared" si="7"/>
        <v>22383153</v>
      </c>
      <c r="N509" s="15">
        <v>10635014</v>
      </c>
    </row>
    <row r="510" spans="1:14" ht="14.4">
      <c r="A510" s="14">
        <v>2021</v>
      </c>
      <c r="B510" s="14" t="s">
        <v>1903</v>
      </c>
      <c r="C510" s="14" t="s">
        <v>53</v>
      </c>
      <c r="D510" s="14" t="s">
        <v>21</v>
      </c>
      <c r="E510" s="16" t="s">
        <v>253</v>
      </c>
      <c r="F510" s="16">
        <v>31960</v>
      </c>
      <c r="G510" s="14" t="s">
        <v>20</v>
      </c>
      <c r="H510" s="15">
        <v>32633419</v>
      </c>
      <c r="I510" s="15">
        <v>1908465</v>
      </c>
      <c r="J510" s="15">
        <v>780926</v>
      </c>
      <c r="K510" s="15">
        <v>43055167</v>
      </c>
      <c r="L510" s="15">
        <v>35937879</v>
      </c>
      <c r="M510" s="15">
        <f t="shared" si="7"/>
        <v>114315856</v>
      </c>
      <c r="N510" s="15">
        <v>35937879</v>
      </c>
    </row>
    <row r="511" spans="1:14" ht="14.4">
      <c r="A511" s="14">
        <v>2021</v>
      </c>
      <c r="B511" s="17" t="s">
        <v>1145</v>
      </c>
      <c r="C511" s="14" t="s">
        <v>190</v>
      </c>
      <c r="D511" s="14" t="s">
        <v>21</v>
      </c>
      <c r="E511" s="16" t="s">
        <v>253</v>
      </c>
      <c r="F511" s="16" t="s">
        <v>1144</v>
      </c>
      <c r="G511" s="14" t="s">
        <v>20</v>
      </c>
      <c r="H511" s="15">
        <v>133610</v>
      </c>
      <c r="I511" s="15">
        <v>23097498</v>
      </c>
      <c r="J511" s="15">
        <v>7626</v>
      </c>
      <c r="K511" s="15">
        <v>68216663</v>
      </c>
      <c r="L511" s="15">
        <v>86059973</v>
      </c>
      <c r="M511" s="15">
        <f t="shared" si="7"/>
        <v>177515370</v>
      </c>
      <c r="N511" s="15">
        <v>86059973</v>
      </c>
    </row>
    <row r="512" spans="1:14" ht="14.4">
      <c r="A512" s="14">
        <v>2021</v>
      </c>
      <c r="B512" s="17" t="s">
        <v>1143</v>
      </c>
      <c r="C512" s="14" t="s">
        <v>190</v>
      </c>
      <c r="D512" s="14" t="s">
        <v>21</v>
      </c>
      <c r="E512" s="16" t="s">
        <v>253</v>
      </c>
      <c r="F512" s="16" t="s">
        <v>1142</v>
      </c>
      <c r="G512" s="14" t="s">
        <v>20</v>
      </c>
      <c r="H512" s="15">
        <v>659928</v>
      </c>
      <c r="I512" s="15">
        <v>15336199</v>
      </c>
      <c r="J512" s="15"/>
      <c r="K512" s="15">
        <v>50996135</v>
      </c>
      <c r="L512" s="15">
        <v>57431735</v>
      </c>
      <c r="M512" s="15">
        <f t="shared" si="7"/>
        <v>124423997</v>
      </c>
      <c r="N512" s="15">
        <v>57431735</v>
      </c>
    </row>
    <row r="513" spans="1:14" ht="14.4">
      <c r="A513" s="14">
        <v>2021</v>
      </c>
      <c r="B513" s="17" t="s">
        <v>5285</v>
      </c>
      <c r="C513" s="14" t="s">
        <v>190</v>
      </c>
      <c r="D513" s="14" t="s">
        <v>21</v>
      </c>
      <c r="E513" s="16" t="s">
        <v>125</v>
      </c>
      <c r="F513" s="16" t="s">
        <v>5612</v>
      </c>
      <c r="G513" s="14" t="s">
        <v>20</v>
      </c>
      <c r="H513" s="15">
        <v>10096</v>
      </c>
      <c r="I513" s="15">
        <v>531510</v>
      </c>
      <c r="J513" s="15"/>
      <c r="K513" s="15">
        <v>1276309</v>
      </c>
      <c r="L513" s="15">
        <v>1582572</v>
      </c>
      <c r="M513" s="15">
        <f t="shared" si="7"/>
        <v>3400487</v>
      </c>
      <c r="N513" s="15">
        <v>1582572</v>
      </c>
    </row>
    <row r="514" spans="1:14" ht="14.4">
      <c r="A514" s="14">
        <v>2021</v>
      </c>
      <c r="B514" s="17" t="s">
        <v>1141</v>
      </c>
      <c r="C514" s="14" t="s">
        <v>190</v>
      </c>
      <c r="D514" s="14" t="s">
        <v>21</v>
      </c>
      <c r="E514" s="16" t="s">
        <v>96</v>
      </c>
      <c r="F514" s="16" t="s">
        <v>1140</v>
      </c>
      <c r="G514" s="14" t="s">
        <v>20</v>
      </c>
      <c r="H514" s="15">
        <v>24944</v>
      </c>
      <c r="I514" s="15">
        <v>2039144</v>
      </c>
      <c r="J514" s="15"/>
      <c r="K514" s="15">
        <v>5514620</v>
      </c>
      <c r="L514" s="15">
        <v>6842414</v>
      </c>
      <c r="M514" s="15">
        <f t="shared" ref="M514:M577" si="8">H514+I514+J514+K514+L514</f>
        <v>14421122</v>
      </c>
      <c r="N514" s="15">
        <v>6842414</v>
      </c>
    </row>
    <row r="515" spans="1:14" ht="14.4">
      <c r="A515" s="14">
        <v>2021</v>
      </c>
      <c r="B515" s="17" t="s">
        <v>5485</v>
      </c>
      <c r="C515" s="14" t="s">
        <v>190</v>
      </c>
      <c r="D515" s="14" t="s">
        <v>21</v>
      </c>
      <c r="E515" s="16" t="s">
        <v>84</v>
      </c>
      <c r="F515" s="16" t="s">
        <v>5486</v>
      </c>
      <c r="G515" s="14" t="s">
        <v>20</v>
      </c>
      <c r="H515" s="15"/>
      <c r="I515" s="15">
        <v>594419</v>
      </c>
      <c r="J515" s="15"/>
      <c r="K515" s="15">
        <v>4813896</v>
      </c>
      <c r="L515" s="15">
        <v>5025609</v>
      </c>
      <c r="M515" s="15">
        <f t="shared" si="8"/>
        <v>10433924</v>
      </c>
      <c r="N515" s="15">
        <v>5025609</v>
      </c>
    </row>
    <row r="516" spans="1:14" ht="14.4">
      <c r="A516" s="14">
        <v>2021</v>
      </c>
      <c r="B516" s="17" t="s">
        <v>1138</v>
      </c>
      <c r="C516" s="14" t="s">
        <v>190</v>
      </c>
      <c r="D516" s="14" t="s">
        <v>21</v>
      </c>
      <c r="E516" s="16" t="s">
        <v>78</v>
      </c>
      <c r="F516" s="16" t="s">
        <v>1137</v>
      </c>
      <c r="G516" s="14" t="s">
        <v>20</v>
      </c>
      <c r="H516" s="15">
        <v>156563</v>
      </c>
      <c r="I516" s="15">
        <v>1839876</v>
      </c>
      <c r="J516" s="15"/>
      <c r="K516" s="15">
        <v>11789630</v>
      </c>
      <c r="L516" s="15">
        <v>10107938</v>
      </c>
      <c r="M516" s="15">
        <f t="shared" si="8"/>
        <v>23894007</v>
      </c>
      <c r="N516" s="15">
        <v>10107938</v>
      </c>
    </row>
    <row r="517" spans="1:14" ht="14.4">
      <c r="A517" s="14">
        <v>2021</v>
      </c>
      <c r="B517" s="14" t="s">
        <v>1902</v>
      </c>
      <c r="C517" s="14" t="s">
        <v>53</v>
      </c>
      <c r="D517" s="14" t="s">
        <v>21</v>
      </c>
      <c r="E517" s="16" t="s">
        <v>34</v>
      </c>
      <c r="F517" s="16">
        <v>32506</v>
      </c>
      <c r="G517" s="14" t="s">
        <v>20</v>
      </c>
      <c r="H517" s="15">
        <v>506777</v>
      </c>
      <c r="I517" s="15">
        <v>5347588</v>
      </c>
      <c r="J517" s="15"/>
      <c r="K517" s="15">
        <v>10777966</v>
      </c>
      <c r="L517" s="15">
        <v>11005887</v>
      </c>
      <c r="M517" s="15">
        <f t="shared" si="8"/>
        <v>27638218</v>
      </c>
      <c r="N517" s="15">
        <v>11005887</v>
      </c>
    </row>
    <row r="518" spans="1:14" ht="14.4">
      <c r="A518" s="14">
        <v>2021</v>
      </c>
      <c r="B518" s="14" t="s">
        <v>1901</v>
      </c>
      <c r="C518" s="14" t="s">
        <v>53</v>
      </c>
      <c r="D518" s="14" t="s">
        <v>21</v>
      </c>
      <c r="E518" s="16" t="s">
        <v>34</v>
      </c>
      <c r="F518" s="16">
        <v>32548</v>
      </c>
      <c r="G518" s="14" t="s">
        <v>20</v>
      </c>
      <c r="H518" s="15">
        <v>14019001</v>
      </c>
      <c r="I518" s="15">
        <v>18177691</v>
      </c>
      <c r="J518" s="15">
        <v>10926517</v>
      </c>
      <c r="K518" s="15">
        <v>73399073</v>
      </c>
      <c r="L518" s="15">
        <v>86174406</v>
      </c>
      <c r="M518" s="15">
        <f t="shared" si="8"/>
        <v>202696688</v>
      </c>
      <c r="N518" s="15">
        <v>86174406</v>
      </c>
    </row>
    <row r="519" spans="1:14" ht="14.4">
      <c r="A519" s="14">
        <v>2021</v>
      </c>
      <c r="B519" s="17" t="s">
        <v>1136</v>
      </c>
      <c r="C519" s="14" t="s">
        <v>190</v>
      </c>
      <c r="D519" s="14" t="s">
        <v>21</v>
      </c>
      <c r="E519" s="16" t="s">
        <v>34</v>
      </c>
      <c r="F519" s="16" t="s">
        <v>1135</v>
      </c>
      <c r="G519" s="14" t="s">
        <v>20</v>
      </c>
      <c r="H519" s="15">
        <v>23599</v>
      </c>
      <c r="I519" s="15">
        <v>43761646</v>
      </c>
      <c r="J519" s="15"/>
      <c r="K519" s="15">
        <v>101561182</v>
      </c>
      <c r="L519" s="15">
        <v>120754435</v>
      </c>
      <c r="M519" s="15">
        <f t="shared" si="8"/>
        <v>266100862</v>
      </c>
      <c r="N519" s="15">
        <v>120754435</v>
      </c>
    </row>
    <row r="520" spans="1:14" ht="14.4">
      <c r="A520" s="14">
        <v>2021</v>
      </c>
      <c r="B520" s="14" t="s">
        <v>1900</v>
      </c>
      <c r="C520" s="14" t="s">
        <v>53</v>
      </c>
      <c r="D520" s="14" t="s">
        <v>21</v>
      </c>
      <c r="E520" s="16" t="s">
        <v>29</v>
      </c>
      <c r="F520" s="16">
        <v>33000</v>
      </c>
      <c r="G520" s="14" t="s">
        <v>20</v>
      </c>
      <c r="H520" s="15">
        <v>122680833</v>
      </c>
      <c r="I520" s="15">
        <v>29517552</v>
      </c>
      <c r="J520" s="15">
        <v>5395405</v>
      </c>
      <c r="K520" s="15">
        <v>205254561</v>
      </c>
      <c r="L520" s="15">
        <v>199884873</v>
      </c>
      <c r="M520" s="15">
        <f t="shared" si="8"/>
        <v>562733224</v>
      </c>
      <c r="N520" s="15">
        <v>199884873</v>
      </c>
    </row>
    <row r="521" spans="1:14" ht="14.4">
      <c r="A521" s="14">
        <v>2021</v>
      </c>
      <c r="B521" s="17" t="s">
        <v>1133</v>
      </c>
      <c r="C521" s="14" t="s">
        <v>190</v>
      </c>
      <c r="D521" s="14" t="s">
        <v>21</v>
      </c>
      <c r="E521" s="16" t="s">
        <v>29</v>
      </c>
      <c r="F521" s="16" t="s">
        <v>1132</v>
      </c>
      <c r="G521" s="14" t="s">
        <v>20</v>
      </c>
      <c r="H521" s="15">
        <v>2809414</v>
      </c>
      <c r="I521" s="15">
        <v>102339456</v>
      </c>
      <c r="J521" s="15">
        <v>23</v>
      </c>
      <c r="K521" s="15">
        <v>260727616</v>
      </c>
      <c r="L521" s="15">
        <v>309973318</v>
      </c>
      <c r="M521" s="15">
        <f t="shared" si="8"/>
        <v>675849827</v>
      </c>
      <c r="N521" s="15">
        <v>309973318</v>
      </c>
    </row>
    <row r="522" spans="1:14" ht="14.4">
      <c r="A522" s="14">
        <v>2021</v>
      </c>
      <c r="B522" s="14" t="s">
        <v>1899</v>
      </c>
      <c r="C522" s="14" t="s">
        <v>53</v>
      </c>
      <c r="D522" s="14" t="s">
        <v>21</v>
      </c>
      <c r="E522" s="16" t="s">
        <v>84</v>
      </c>
      <c r="F522" s="16">
        <v>33056</v>
      </c>
      <c r="G522" s="14" t="s">
        <v>20</v>
      </c>
      <c r="H522" s="15">
        <v>36847916</v>
      </c>
      <c r="I522" s="15">
        <v>2274986</v>
      </c>
      <c r="J522" s="15">
        <v>1330557</v>
      </c>
      <c r="K522" s="15">
        <v>25507083</v>
      </c>
      <c r="L522" s="15">
        <v>18775638</v>
      </c>
      <c r="M522" s="15">
        <f t="shared" si="8"/>
        <v>84736180</v>
      </c>
      <c r="N522" s="15">
        <v>18775638</v>
      </c>
    </row>
    <row r="523" spans="1:14" ht="14.4">
      <c r="A523" s="14">
        <v>2021</v>
      </c>
      <c r="B523" s="17" t="s">
        <v>1131</v>
      </c>
      <c r="C523" s="14" t="s">
        <v>190</v>
      </c>
      <c r="D523" s="14" t="s">
        <v>21</v>
      </c>
      <c r="E523" s="16" t="s">
        <v>84</v>
      </c>
      <c r="F523" s="16" t="s">
        <v>1130</v>
      </c>
      <c r="G523" s="14" t="s">
        <v>20</v>
      </c>
      <c r="H523" s="15">
        <v>113359</v>
      </c>
      <c r="I523" s="15">
        <v>6454949</v>
      </c>
      <c r="J523" s="15"/>
      <c r="K523" s="15">
        <v>32720779</v>
      </c>
      <c r="L523" s="15">
        <v>28552335</v>
      </c>
      <c r="M523" s="15">
        <f t="shared" si="8"/>
        <v>67841422</v>
      </c>
      <c r="N523" s="15">
        <v>28552335</v>
      </c>
    </row>
    <row r="524" spans="1:14" ht="14.4">
      <c r="A524" s="14">
        <v>2021</v>
      </c>
      <c r="B524" s="17" t="s">
        <v>1129</v>
      </c>
      <c r="C524" s="14" t="s">
        <v>190</v>
      </c>
      <c r="D524" s="14" t="s">
        <v>21</v>
      </c>
      <c r="E524" s="16" t="s">
        <v>153</v>
      </c>
      <c r="F524" s="16" t="s">
        <v>1128</v>
      </c>
      <c r="G524" s="14" t="s">
        <v>20</v>
      </c>
      <c r="H524" s="15">
        <v>107809</v>
      </c>
      <c r="I524" s="15">
        <v>8453804</v>
      </c>
      <c r="J524" s="15">
        <v>7190042</v>
      </c>
      <c r="K524" s="15">
        <v>14845951</v>
      </c>
      <c r="L524" s="15">
        <v>18494827</v>
      </c>
      <c r="M524" s="15">
        <f t="shared" si="8"/>
        <v>49092433</v>
      </c>
      <c r="N524" s="15">
        <v>18494827</v>
      </c>
    </row>
    <row r="525" spans="1:14" ht="14.4">
      <c r="A525" s="14">
        <v>2021</v>
      </c>
      <c r="B525" s="17" t="s">
        <v>1127</v>
      </c>
      <c r="C525" s="14" t="s">
        <v>190</v>
      </c>
      <c r="D525" s="14" t="s">
        <v>21</v>
      </c>
      <c r="E525" s="16" t="s">
        <v>118</v>
      </c>
      <c r="F525" s="16" t="s">
        <v>1126</v>
      </c>
      <c r="G525" s="14" t="s">
        <v>20</v>
      </c>
      <c r="H525" s="15">
        <v>500</v>
      </c>
      <c r="I525" s="15">
        <v>2792703</v>
      </c>
      <c r="J525" s="15"/>
      <c r="K525" s="15">
        <v>12706715</v>
      </c>
      <c r="L525" s="15">
        <v>9249496</v>
      </c>
      <c r="M525" s="15">
        <f t="shared" si="8"/>
        <v>24749414</v>
      </c>
      <c r="N525" s="15">
        <v>9249496</v>
      </c>
    </row>
    <row r="526" spans="1:14" ht="14.4">
      <c r="A526" s="14">
        <v>2021</v>
      </c>
      <c r="B526" s="14" t="s">
        <v>1898</v>
      </c>
      <c r="C526" s="14" t="s">
        <v>53</v>
      </c>
      <c r="D526" s="14" t="s">
        <v>21</v>
      </c>
      <c r="E526" s="16" t="s">
        <v>63</v>
      </c>
      <c r="F526" s="16">
        <v>33182</v>
      </c>
      <c r="G526" s="14" t="s">
        <v>20</v>
      </c>
      <c r="H526" s="15">
        <v>28112977</v>
      </c>
      <c r="I526" s="15">
        <v>4039249</v>
      </c>
      <c r="J526" s="15">
        <v>7757583</v>
      </c>
      <c r="K526" s="15">
        <v>54417207</v>
      </c>
      <c r="L526" s="15">
        <v>62714327</v>
      </c>
      <c r="M526" s="15">
        <f t="shared" si="8"/>
        <v>157041343</v>
      </c>
      <c r="N526" s="15">
        <v>62714327</v>
      </c>
    </row>
    <row r="527" spans="1:14" ht="14.4">
      <c r="A527" s="14">
        <v>2021</v>
      </c>
      <c r="B527" s="17" t="s">
        <v>1125</v>
      </c>
      <c r="C527" s="14" t="s">
        <v>190</v>
      </c>
      <c r="D527" s="14" t="s">
        <v>21</v>
      </c>
      <c r="E527" s="16" t="s">
        <v>63</v>
      </c>
      <c r="F527" s="16" t="s">
        <v>1124</v>
      </c>
      <c r="G527" s="14" t="s">
        <v>20</v>
      </c>
      <c r="H527" s="15">
        <v>16606584</v>
      </c>
      <c r="I527" s="15">
        <v>60458609</v>
      </c>
      <c r="J527" s="15"/>
      <c r="K527" s="15">
        <v>330941151</v>
      </c>
      <c r="L527" s="15">
        <v>338215241</v>
      </c>
      <c r="M527" s="15">
        <f t="shared" si="8"/>
        <v>746221585</v>
      </c>
      <c r="N527" s="15">
        <v>338215241</v>
      </c>
    </row>
    <row r="528" spans="1:14" ht="14.4">
      <c r="A528" s="14">
        <v>2021</v>
      </c>
      <c r="B528" s="14" t="s">
        <v>1897</v>
      </c>
      <c r="C528" s="14" t="s">
        <v>53</v>
      </c>
      <c r="D528" s="14" t="s">
        <v>21</v>
      </c>
      <c r="E528" s="16" t="s">
        <v>36</v>
      </c>
      <c r="F528" s="16">
        <v>33308</v>
      </c>
      <c r="G528" s="14" t="s">
        <v>20</v>
      </c>
      <c r="H528" s="15">
        <v>8231100</v>
      </c>
      <c r="I528" s="15">
        <v>4566850</v>
      </c>
      <c r="J528" s="15"/>
      <c r="K528" s="15">
        <v>15083069</v>
      </c>
      <c r="L528" s="15">
        <v>16463953</v>
      </c>
      <c r="M528" s="15">
        <f t="shared" si="8"/>
        <v>44344972</v>
      </c>
      <c r="N528" s="15">
        <v>16463953</v>
      </c>
    </row>
    <row r="529" spans="1:14" ht="14.4">
      <c r="A529" s="14">
        <v>2021</v>
      </c>
      <c r="B529" s="17" t="s">
        <v>2131</v>
      </c>
      <c r="C529" s="14" t="s">
        <v>53</v>
      </c>
      <c r="D529" s="14" t="s">
        <v>21</v>
      </c>
      <c r="E529" s="16" t="s">
        <v>34</v>
      </c>
      <c r="F529" s="16" t="s">
        <v>5467</v>
      </c>
      <c r="G529" s="14" t="s">
        <v>20</v>
      </c>
      <c r="H529" s="15">
        <v>9175312</v>
      </c>
      <c r="I529" s="15">
        <v>2640033</v>
      </c>
      <c r="J529" s="15">
        <v>45817</v>
      </c>
      <c r="K529" s="15">
        <v>34628926</v>
      </c>
      <c r="L529" s="15">
        <v>40051252</v>
      </c>
      <c r="M529" s="15">
        <f t="shared" si="8"/>
        <v>86541340</v>
      </c>
      <c r="N529" s="15">
        <v>40051252</v>
      </c>
    </row>
    <row r="530" spans="1:14" ht="14.4">
      <c r="A530" s="14">
        <v>2021</v>
      </c>
      <c r="B530" s="17" t="s">
        <v>1123</v>
      </c>
      <c r="C530" s="14" t="s">
        <v>190</v>
      </c>
      <c r="D530" s="14" t="s">
        <v>21</v>
      </c>
      <c r="E530" s="16" t="s">
        <v>34</v>
      </c>
      <c r="F530" s="16" t="s">
        <v>1122</v>
      </c>
      <c r="G530" s="14" t="s">
        <v>20</v>
      </c>
      <c r="H530" s="15">
        <v>10814</v>
      </c>
      <c r="I530" s="15">
        <v>2806573</v>
      </c>
      <c r="J530" s="15"/>
      <c r="K530" s="15">
        <v>16638691</v>
      </c>
      <c r="L530" s="15">
        <v>15607871</v>
      </c>
      <c r="M530" s="15">
        <f t="shared" si="8"/>
        <v>35063949</v>
      </c>
      <c r="N530" s="15">
        <v>15607871</v>
      </c>
    </row>
    <row r="531" spans="1:14" ht="14.4">
      <c r="A531" s="14">
        <v>2021</v>
      </c>
      <c r="B531" s="14" t="s">
        <v>1896</v>
      </c>
      <c r="C531" s="14" t="s">
        <v>53</v>
      </c>
      <c r="D531" s="14" t="s">
        <v>21</v>
      </c>
      <c r="E531" s="16" t="s">
        <v>118</v>
      </c>
      <c r="F531" s="16">
        <v>33434</v>
      </c>
      <c r="G531" s="14" t="s">
        <v>20</v>
      </c>
      <c r="H531" s="15">
        <v>42640242</v>
      </c>
      <c r="I531" s="15">
        <v>12461698</v>
      </c>
      <c r="J531" s="15">
        <v>575644</v>
      </c>
      <c r="K531" s="15">
        <v>36623568</v>
      </c>
      <c r="L531" s="15">
        <v>45170116</v>
      </c>
      <c r="M531" s="15">
        <f t="shared" si="8"/>
        <v>137471268</v>
      </c>
      <c r="N531" s="15">
        <v>45170116</v>
      </c>
    </row>
    <row r="532" spans="1:14" ht="14.4">
      <c r="A532" s="14">
        <v>2021</v>
      </c>
      <c r="B532" s="17" t="s">
        <v>1121</v>
      </c>
      <c r="C532" s="14" t="s">
        <v>190</v>
      </c>
      <c r="D532" s="14" t="s">
        <v>21</v>
      </c>
      <c r="E532" s="16" t="s">
        <v>118</v>
      </c>
      <c r="F532" s="16" t="s">
        <v>1120</v>
      </c>
      <c r="G532" s="14" t="s">
        <v>20</v>
      </c>
      <c r="H532" s="15">
        <v>5101069</v>
      </c>
      <c r="I532" s="15">
        <v>80418899</v>
      </c>
      <c r="J532" s="15">
        <v>461569</v>
      </c>
      <c r="K532" s="15">
        <v>245300655</v>
      </c>
      <c r="L532" s="15">
        <v>317893632</v>
      </c>
      <c r="M532" s="15">
        <f t="shared" si="8"/>
        <v>649175824</v>
      </c>
      <c r="N532" s="15">
        <v>317893632</v>
      </c>
    </row>
    <row r="533" spans="1:14" ht="14.4">
      <c r="A533" s="14">
        <v>2021</v>
      </c>
      <c r="B533" s="17" t="s">
        <v>2132</v>
      </c>
      <c r="C533" s="14" t="s">
        <v>53</v>
      </c>
      <c r="D533" s="14" t="s">
        <v>21</v>
      </c>
      <c r="E533" s="16" t="s">
        <v>34</v>
      </c>
      <c r="F533" s="16" t="s">
        <v>5570</v>
      </c>
      <c r="G533" s="14" t="s">
        <v>20</v>
      </c>
      <c r="H533" s="15">
        <v>689257</v>
      </c>
      <c r="I533" s="15">
        <v>472436</v>
      </c>
      <c r="J533" s="15">
        <v>368715</v>
      </c>
      <c r="K533" s="15">
        <v>2695116</v>
      </c>
      <c r="L533" s="15">
        <v>3695585</v>
      </c>
      <c r="M533" s="15">
        <f t="shared" si="8"/>
        <v>7921109</v>
      </c>
      <c r="N533" s="15">
        <v>3695585</v>
      </c>
    </row>
    <row r="534" spans="1:14" ht="14.4">
      <c r="A534" s="14">
        <v>2021</v>
      </c>
      <c r="B534" s="14" t="s">
        <v>1895</v>
      </c>
      <c r="C534" s="14" t="s">
        <v>53</v>
      </c>
      <c r="D534" s="14" t="s">
        <v>21</v>
      </c>
      <c r="E534" s="16" t="s">
        <v>118</v>
      </c>
      <c r="F534" s="16">
        <v>33588</v>
      </c>
      <c r="G534" s="14" t="s">
        <v>20</v>
      </c>
      <c r="H534" s="15">
        <v>5098157</v>
      </c>
      <c r="I534" s="15">
        <v>3909827</v>
      </c>
      <c r="J534" s="15">
        <v>4994406</v>
      </c>
      <c r="K534" s="15">
        <v>21539810</v>
      </c>
      <c r="L534" s="15">
        <v>23170356</v>
      </c>
      <c r="M534" s="15">
        <f t="shared" si="8"/>
        <v>58712556</v>
      </c>
      <c r="N534" s="15">
        <v>23170356</v>
      </c>
    </row>
    <row r="535" spans="1:14" ht="14.4">
      <c r="A535" s="14">
        <v>2021</v>
      </c>
      <c r="B535" s="17" t="s">
        <v>2133</v>
      </c>
      <c r="C535" s="14" t="s">
        <v>5582</v>
      </c>
      <c r="D535" s="14" t="s">
        <v>21</v>
      </c>
      <c r="E535" s="16" t="s">
        <v>27</v>
      </c>
      <c r="F535" s="16" t="s">
        <v>5585</v>
      </c>
      <c r="G535" s="14" t="s">
        <v>20</v>
      </c>
      <c r="H535" s="15">
        <v>34734068</v>
      </c>
      <c r="I535" s="15">
        <v>1811351</v>
      </c>
      <c r="J535" s="15"/>
      <c r="K535" s="15">
        <v>27893167</v>
      </c>
      <c r="L535" s="15">
        <v>28800278</v>
      </c>
      <c r="M535" s="15">
        <f t="shared" si="8"/>
        <v>93238864</v>
      </c>
      <c r="N535" s="15">
        <v>28800278</v>
      </c>
    </row>
    <row r="536" spans="1:14" ht="14.4">
      <c r="A536" s="14">
        <v>2021</v>
      </c>
      <c r="B536" s="17" t="s">
        <v>5430</v>
      </c>
      <c r="C536" s="14" t="s">
        <v>190</v>
      </c>
      <c r="D536" s="14" t="s">
        <v>21</v>
      </c>
      <c r="E536" s="16" t="s">
        <v>27</v>
      </c>
      <c r="F536" s="16" t="s">
        <v>5431</v>
      </c>
      <c r="G536" s="14" t="s">
        <v>20</v>
      </c>
      <c r="H536" s="15">
        <v>227341</v>
      </c>
      <c r="I536" s="15">
        <v>2961351</v>
      </c>
      <c r="J536" s="15"/>
      <c r="K536" s="15">
        <v>33284900</v>
      </c>
      <c r="L536" s="15">
        <v>32880636</v>
      </c>
      <c r="M536" s="15">
        <f t="shared" si="8"/>
        <v>69354228</v>
      </c>
      <c r="N536" s="15">
        <v>32880636</v>
      </c>
    </row>
    <row r="537" spans="1:14" ht="14.4">
      <c r="A537" s="14">
        <v>2021</v>
      </c>
      <c r="B537" s="17" t="s">
        <v>1119</v>
      </c>
      <c r="C537" s="14" t="s">
        <v>190</v>
      </c>
      <c r="D537" s="14" t="s">
        <v>21</v>
      </c>
      <c r="E537" s="16" t="s">
        <v>32</v>
      </c>
      <c r="F537" s="16" t="s">
        <v>1118</v>
      </c>
      <c r="G537" s="14" t="s">
        <v>20</v>
      </c>
      <c r="H537" s="15">
        <v>176555</v>
      </c>
      <c r="I537" s="15">
        <v>7204871</v>
      </c>
      <c r="J537" s="15">
        <v>861580</v>
      </c>
      <c r="K537" s="15">
        <v>25372382</v>
      </c>
      <c r="L537" s="15">
        <v>30732435</v>
      </c>
      <c r="M537" s="15">
        <f t="shared" si="8"/>
        <v>64347823</v>
      </c>
      <c r="N537" s="15">
        <v>30732435</v>
      </c>
    </row>
    <row r="538" spans="1:14" ht="14.4">
      <c r="A538" s="14">
        <v>2021</v>
      </c>
      <c r="B538" s="17" t="s">
        <v>1117</v>
      </c>
      <c r="C538" s="14" t="s">
        <v>190</v>
      </c>
      <c r="D538" s="14" t="s">
        <v>21</v>
      </c>
      <c r="E538" s="16" t="s">
        <v>49</v>
      </c>
      <c r="F538" s="16" t="s">
        <v>1116</v>
      </c>
      <c r="G538" s="14" t="s">
        <v>20</v>
      </c>
      <c r="H538" s="15">
        <v>3969744</v>
      </c>
      <c r="I538" s="15">
        <v>23929440</v>
      </c>
      <c r="J538" s="15">
        <v>2191195</v>
      </c>
      <c r="K538" s="15">
        <v>59592899</v>
      </c>
      <c r="L538" s="15">
        <v>75208221</v>
      </c>
      <c r="M538" s="15">
        <f t="shared" si="8"/>
        <v>164891499</v>
      </c>
      <c r="N538" s="15">
        <v>75208221</v>
      </c>
    </row>
    <row r="539" spans="1:14" ht="14.4">
      <c r="A539" s="14">
        <v>2021</v>
      </c>
      <c r="B539" s="14" t="s">
        <v>1894</v>
      </c>
      <c r="C539" s="14" t="s">
        <v>53</v>
      </c>
      <c r="D539" s="14" t="s">
        <v>21</v>
      </c>
      <c r="E539" s="16" t="s">
        <v>153</v>
      </c>
      <c r="F539" s="16">
        <v>34246</v>
      </c>
      <c r="G539" s="14" t="s">
        <v>20</v>
      </c>
      <c r="H539" s="15">
        <v>3668703</v>
      </c>
      <c r="I539" s="15">
        <v>823339</v>
      </c>
      <c r="J539" s="15">
        <v>367361</v>
      </c>
      <c r="K539" s="15">
        <v>2715333</v>
      </c>
      <c r="L539" s="15">
        <v>2993540</v>
      </c>
      <c r="M539" s="15">
        <f t="shared" si="8"/>
        <v>10568276</v>
      </c>
      <c r="N539" s="15">
        <v>2993540</v>
      </c>
    </row>
    <row r="540" spans="1:14" ht="14.4">
      <c r="A540" s="14">
        <v>2021</v>
      </c>
      <c r="B540" s="17" t="s">
        <v>1115</v>
      </c>
      <c r="C540" s="14" t="s">
        <v>190</v>
      </c>
      <c r="D540" s="14" t="s">
        <v>21</v>
      </c>
      <c r="E540" s="16" t="s">
        <v>153</v>
      </c>
      <c r="F540" s="16" t="s">
        <v>1114</v>
      </c>
      <c r="G540" s="14" t="s">
        <v>20</v>
      </c>
      <c r="H540" s="15">
        <v>172063</v>
      </c>
      <c r="I540" s="15">
        <v>10432554</v>
      </c>
      <c r="J540" s="15"/>
      <c r="K540" s="15">
        <v>18571086</v>
      </c>
      <c r="L540" s="15">
        <v>27271440</v>
      </c>
      <c r="M540" s="15">
        <f t="shared" si="8"/>
        <v>56447143</v>
      </c>
      <c r="N540" s="15">
        <v>27271440</v>
      </c>
    </row>
    <row r="541" spans="1:14" ht="14.4">
      <c r="A541" s="14">
        <v>2021</v>
      </c>
      <c r="B541" s="17" t="s">
        <v>1113</v>
      </c>
      <c r="C541" s="14" t="s">
        <v>190</v>
      </c>
      <c r="D541" s="14" t="s">
        <v>21</v>
      </c>
      <c r="E541" s="16" t="s">
        <v>100</v>
      </c>
      <c r="F541" s="16" t="s">
        <v>1112</v>
      </c>
      <c r="G541" s="14" t="s">
        <v>20</v>
      </c>
      <c r="H541" s="15">
        <v>40224</v>
      </c>
      <c r="I541" s="15">
        <v>2024750</v>
      </c>
      <c r="J541" s="15"/>
      <c r="K541" s="15">
        <v>13248105</v>
      </c>
      <c r="L541" s="15">
        <v>13638758</v>
      </c>
      <c r="M541" s="15">
        <f t="shared" si="8"/>
        <v>28951837</v>
      </c>
      <c r="N541" s="15">
        <v>13638758</v>
      </c>
    </row>
    <row r="542" spans="1:14" ht="14.4">
      <c r="A542" s="14">
        <v>2021</v>
      </c>
      <c r="B542" s="17" t="s">
        <v>5338</v>
      </c>
      <c r="C542" s="17" t="s">
        <v>190</v>
      </c>
      <c r="D542" s="14" t="s">
        <v>21</v>
      </c>
      <c r="E542" s="16" t="s">
        <v>84</v>
      </c>
      <c r="F542" s="16" t="s">
        <v>5646</v>
      </c>
      <c r="G542" s="14" t="s">
        <v>20</v>
      </c>
      <c r="H542" s="15"/>
      <c r="I542" s="15">
        <v>417147</v>
      </c>
      <c r="J542" s="15"/>
      <c r="K542" s="15">
        <v>2046811</v>
      </c>
      <c r="L542" s="15">
        <v>2139801</v>
      </c>
      <c r="M542" s="15">
        <f t="shared" si="8"/>
        <v>4603759</v>
      </c>
      <c r="N542" s="15">
        <v>2139801</v>
      </c>
    </row>
    <row r="543" spans="1:14" ht="14.4">
      <c r="A543" s="14">
        <v>2021</v>
      </c>
      <c r="B543" s="17" t="s">
        <v>5394</v>
      </c>
      <c r="C543" s="17" t="s">
        <v>190</v>
      </c>
      <c r="D543" s="14" t="s">
        <v>21</v>
      </c>
      <c r="E543" s="16" t="s">
        <v>149</v>
      </c>
      <c r="F543" s="16" t="s">
        <v>5647</v>
      </c>
      <c r="G543" s="14" t="s">
        <v>20</v>
      </c>
      <c r="H543" s="15"/>
      <c r="I543" s="15">
        <v>54116</v>
      </c>
      <c r="J543" s="15"/>
      <c r="K543" s="15">
        <v>341947</v>
      </c>
      <c r="L543" s="15">
        <v>396063</v>
      </c>
      <c r="M543" s="15">
        <f t="shared" si="8"/>
        <v>792126</v>
      </c>
      <c r="N543" s="15">
        <v>396063</v>
      </c>
    </row>
    <row r="544" spans="1:14" ht="14.4">
      <c r="A544" s="14">
        <v>2021</v>
      </c>
      <c r="B544" s="17" t="s">
        <v>5146</v>
      </c>
      <c r="C544" s="17" t="s">
        <v>190</v>
      </c>
      <c r="D544" s="14" t="s">
        <v>21</v>
      </c>
      <c r="E544" s="16" t="s">
        <v>48</v>
      </c>
      <c r="F544" s="16" t="s">
        <v>5648</v>
      </c>
      <c r="G544" s="14" t="s">
        <v>20</v>
      </c>
      <c r="H544" s="15">
        <v>5618</v>
      </c>
      <c r="I544" s="15">
        <v>334935</v>
      </c>
      <c r="J544" s="15"/>
      <c r="K544" s="15">
        <v>2081985</v>
      </c>
      <c r="L544" s="15">
        <v>2082888</v>
      </c>
      <c r="M544" s="15">
        <f t="shared" si="8"/>
        <v>4505426</v>
      </c>
      <c r="N544" s="15">
        <v>2082888</v>
      </c>
    </row>
    <row r="545" spans="1:14" ht="14.4">
      <c r="A545" s="14">
        <v>2021</v>
      </c>
      <c r="B545" s="17" t="s">
        <v>155</v>
      </c>
      <c r="C545" s="14" t="s">
        <v>54</v>
      </c>
      <c r="D545" s="14" t="s">
        <v>21</v>
      </c>
      <c r="E545" s="16" t="s">
        <v>34</v>
      </c>
      <c r="F545" s="16">
        <v>99032</v>
      </c>
      <c r="G545" s="14" t="s">
        <v>20</v>
      </c>
      <c r="H545" s="15"/>
      <c r="I545" s="15">
        <v>8976609</v>
      </c>
      <c r="J545" s="15"/>
      <c r="K545" s="15">
        <v>149549</v>
      </c>
      <c r="L545" s="15">
        <v>27707</v>
      </c>
      <c r="M545" s="15">
        <f t="shared" si="8"/>
        <v>9153865</v>
      </c>
      <c r="N545" s="15">
        <v>27707</v>
      </c>
    </row>
    <row r="546" spans="1:14" ht="14.4">
      <c r="A546" s="14">
        <v>2021</v>
      </c>
      <c r="B546" s="17" t="s">
        <v>1111</v>
      </c>
      <c r="C546" s="14" t="s">
        <v>190</v>
      </c>
      <c r="D546" s="14" t="s">
        <v>21</v>
      </c>
      <c r="E546" s="16" t="s">
        <v>65</v>
      </c>
      <c r="F546" s="16" t="s">
        <v>1110</v>
      </c>
      <c r="G546" s="14" t="s">
        <v>20</v>
      </c>
      <c r="H546" s="15">
        <v>53034</v>
      </c>
      <c r="I546" s="15">
        <v>27672477</v>
      </c>
      <c r="J546" s="15"/>
      <c r="K546" s="15">
        <v>93814131</v>
      </c>
      <c r="L546" s="15">
        <v>120822876</v>
      </c>
      <c r="M546" s="15">
        <f t="shared" si="8"/>
        <v>242362518</v>
      </c>
      <c r="N546" s="15">
        <v>120822876</v>
      </c>
    </row>
    <row r="547" spans="1:14" ht="14.4">
      <c r="A547" s="14">
        <v>2021</v>
      </c>
      <c r="B547" s="17" t="s">
        <v>1109</v>
      </c>
      <c r="C547" s="14" t="s">
        <v>190</v>
      </c>
      <c r="D547" s="14" t="s">
        <v>21</v>
      </c>
      <c r="E547" s="16" t="s">
        <v>78</v>
      </c>
      <c r="F547" s="16" t="s">
        <v>1108</v>
      </c>
      <c r="G547" s="14" t="s">
        <v>20</v>
      </c>
      <c r="H547" s="15">
        <v>265764</v>
      </c>
      <c r="I547" s="15">
        <v>9810400</v>
      </c>
      <c r="J547" s="15">
        <v>34</v>
      </c>
      <c r="K547" s="15">
        <v>23114719</v>
      </c>
      <c r="L547" s="15">
        <v>30242015</v>
      </c>
      <c r="M547" s="15">
        <f t="shared" si="8"/>
        <v>63432932</v>
      </c>
      <c r="N547" s="15">
        <v>30242015</v>
      </c>
    </row>
    <row r="548" spans="1:14" ht="14.4">
      <c r="A548" s="14">
        <v>2021</v>
      </c>
      <c r="B548" s="17" t="s">
        <v>1107</v>
      </c>
      <c r="C548" s="14" t="s">
        <v>190</v>
      </c>
      <c r="D548" s="14" t="s">
        <v>21</v>
      </c>
      <c r="E548" s="16" t="s">
        <v>127</v>
      </c>
      <c r="F548" s="16" t="s">
        <v>1106</v>
      </c>
      <c r="G548" s="14" t="s">
        <v>20</v>
      </c>
      <c r="H548" s="15">
        <v>7417831</v>
      </c>
      <c r="I548" s="15">
        <v>31871530</v>
      </c>
      <c r="J548" s="15"/>
      <c r="K548" s="15">
        <v>18781155</v>
      </c>
      <c r="L548" s="15">
        <v>42872030</v>
      </c>
      <c r="M548" s="15">
        <f t="shared" si="8"/>
        <v>100942546</v>
      </c>
      <c r="N548" s="15">
        <v>42872030</v>
      </c>
    </row>
    <row r="549" spans="1:14" ht="14.4">
      <c r="A549" s="14">
        <v>2021</v>
      </c>
      <c r="B549" s="14" t="s">
        <v>1893</v>
      </c>
      <c r="C549" s="14" t="s">
        <v>53</v>
      </c>
      <c r="D549" s="14" t="s">
        <v>21</v>
      </c>
      <c r="E549" s="16" t="s">
        <v>34</v>
      </c>
      <c r="F549" s="16">
        <v>36000</v>
      </c>
      <c r="G549" s="14" t="s">
        <v>20</v>
      </c>
      <c r="H549" s="15">
        <v>120314000</v>
      </c>
      <c r="I549" s="15">
        <v>6013000</v>
      </c>
      <c r="J549" s="15">
        <v>10192000</v>
      </c>
      <c r="K549" s="15">
        <v>213447000</v>
      </c>
      <c r="L549" s="15">
        <v>238652000</v>
      </c>
      <c r="M549" s="15">
        <f t="shared" si="8"/>
        <v>588618000</v>
      </c>
      <c r="N549" s="15">
        <v>238652000</v>
      </c>
    </row>
    <row r="550" spans="1:14" ht="14.4">
      <c r="A550" s="14">
        <v>2021</v>
      </c>
      <c r="B550" s="17" t="s">
        <v>1105</v>
      </c>
      <c r="C550" s="14" t="s">
        <v>190</v>
      </c>
      <c r="D550" s="14" t="s">
        <v>21</v>
      </c>
      <c r="E550" s="16" t="s">
        <v>134</v>
      </c>
      <c r="F550" s="16" t="s">
        <v>1104</v>
      </c>
      <c r="G550" s="14" t="s">
        <v>20</v>
      </c>
      <c r="H550" s="15">
        <v>318559</v>
      </c>
      <c r="I550" s="15">
        <v>17109028</v>
      </c>
      <c r="J550" s="15"/>
      <c r="K550" s="15">
        <v>67491014</v>
      </c>
      <c r="L550" s="15">
        <v>73485245</v>
      </c>
      <c r="M550" s="15">
        <f t="shared" si="8"/>
        <v>158403846</v>
      </c>
      <c r="N550" s="15">
        <v>73485245</v>
      </c>
    </row>
    <row r="551" spans="1:14" ht="14.4">
      <c r="A551" s="14">
        <v>2021</v>
      </c>
      <c r="B551" s="17" t="s">
        <v>1103</v>
      </c>
      <c r="C551" s="14" t="s">
        <v>190</v>
      </c>
      <c r="D551" s="14" t="s">
        <v>21</v>
      </c>
      <c r="E551" s="16" t="s">
        <v>134</v>
      </c>
      <c r="F551" s="16" t="s">
        <v>1102</v>
      </c>
      <c r="G551" s="14" t="s">
        <v>20</v>
      </c>
      <c r="H551" s="15">
        <v>2836592</v>
      </c>
      <c r="I551" s="15">
        <v>86172233</v>
      </c>
      <c r="J551" s="15">
        <v>4323</v>
      </c>
      <c r="K551" s="15">
        <v>191288680</v>
      </c>
      <c r="L551" s="15">
        <v>217671868</v>
      </c>
      <c r="M551" s="15">
        <f t="shared" si="8"/>
        <v>497973696</v>
      </c>
      <c r="N551" s="15">
        <v>217671868</v>
      </c>
    </row>
    <row r="552" spans="1:14" ht="14.4">
      <c r="A552" s="14">
        <v>2021</v>
      </c>
      <c r="B552" s="17" t="s">
        <v>2138</v>
      </c>
      <c r="C552" s="14" t="s">
        <v>53</v>
      </c>
      <c r="D552" s="14" t="s">
        <v>21</v>
      </c>
      <c r="E552" s="16" t="s">
        <v>28</v>
      </c>
      <c r="F552" s="16" t="s">
        <v>5553</v>
      </c>
      <c r="G552" s="14" t="s">
        <v>20</v>
      </c>
      <c r="H552" s="15">
        <v>7164207</v>
      </c>
      <c r="I552" s="15">
        <v>6494971</v>
      </c>
      <c r="J552" s="15">
        <v>2175402</v>
      </c>
      <c r="K552" s="15">
        <v>15771007</v>
      </c>
      <c r="L552" s="15">
        <v>23021407</v>
      </c>
      <c r="M552" s="15">
        <f t="shared" si="8"/>
        <v>54626994</v>
      </c>
      <c r="N552" s="15">
        <v>23021407</v>
      </c>
    </row>
    <row r="553" spans="1:14" ht="14.4">
      <c r="A553" s="14">
        <v>2021</v>
      </c>
      <c r="B553" s="17" t="s">
        <v>1101</v>
      </c>
      <c r="C553" s="14" t="s">
        <v>190</v>
      </c>
      <c r="D553" s="14" t="s">
        <v>21</v>
      </c>
      <c r="E553" s="16" t="s">
        <v>153</v>
      </c>
      <c r="F553" s="16" t="s">
        <v>1100</v>
      </c>
      <c r="G553" s="14" t="s">
        <v>20</v>
      </c>
      <c r="H553" s="15">
        <v>5026873</v>
      </c>
      <c r="I553" s="15">
        <v>107624510</v>
      </c>
      <c r="J553" s="15"/>
      <c r="K553" s="15">
        <v>21114377</v>
      </c>
      <c r="L553" s="15">
        <v>76238244</v>
      </c>
      <c r="M553" s="15">
        <f t="shared" si="8"/>
        <v>210004004</v>
      </c>
      <c r="N553" s="15">
        <v>76238244</v>
      </c>
    </row>
    <row r="554" spans="1:14" ht="14.4">
      <c r="A554" s="14">
        <v>2021</v>
      </c>
      <c r="B554" s="17" t="s">
        <v>1099</v>
      </c>
      <c r="C554" s="14" t="s">
        <v>190</v>
      </c>
      <c r="D554" s="14" t="s">
        <v>21</v>
      </c>
      <c r="E554" s="16" t="s">
        <v>153</v>
      </c>
      <c r="F554" s="16" t="s">
        <v>1098</v>
      </c>
      <c r="G554" s="14" t="s">
        <v>20</v>
      </c>
      <c r="H554" s="15">
        <v>1543110</v>
      </c>
      <c r="I554" s="15">
        <v>11217136</v>
      </c>
      <c r="J554" s="15">
        <v>13157446</v>
      </c>
      <c r="K554" s="15">
        <v>46811562</v>
      </c>
      <c r="L554" s="15">
        <v>54629182</v>
      </c>
      <c r="M554" s="15">
        <f t="shared" si="8"/>
        <v>127358436</v>
      </c>
      <c r="N554" s="15">
        <v>54629182</v>
      </c>
    </row>
    <row r="555" spans="1:14" ht="14.4">
      <c r="A555" s="14">
        <v>2021</v>
      </c>
      <c r="B555" s="17" t="s">
        <v>154</v>
      </c>
      <c r="C555" s="14" t="s">
        <v>54</v>
      </c>
      <c r="D555" s="14" t="s">
        <v>21</v>
      </c>
      <c r="E555" s="16" t="s">
        <v>153</v>
      </c>
      <c r="F555" s="16">
        <v>99033</v>
      </c>
      <c r="G555" s="14" t="s">
        <v>20</v>
      </c>
      <c r="H555" s="15">
        <v>347250</v>
      </c>
      <c r="I555" s="15">
        <v>7821474</v>
      </c>
      <c r="J555" s="15"/>
      <c r="K555" s="15">
        <v>580937</v>
      </c>
      <c r="L555" s="15">
        <v>8727835</v>
      </c>
      <c r="M555" s="15">
        <f t="shared" si="8"/>
        <v>17477496</v>
      </c>
      <c r="N555" s="15">
        <v>8727835</v>
      </c>
    </row>
    <row r="556" spans="1:14" ht="14.4">
      <c r="A556" s="14">
        <v>2021</v>
      </c>
      <c r="B556" s="17" t="s">
        <v>4989</v>
      </c>
      <c r="C556" s="17" t="s">
        <v>190</v>
      </c>
      <c r="D556" s="14" t="s">
        <v>21</v>
      </c>
      <c r="E556" s="16" t="s">
        <v>74</v>
      </c>
      <c r="F556" s="16" t="s">
        <v>5650</v>
      </c>
      <c r="G556" s="14" t="s">
        <v>20</v>
      </c>
      <c r="H556" s="15"/>
      <c r="I556" s="15">
        <v>70562</v>
      </c>
      <c r="J556" s="15"/>
      <c r="K556" s="15">
        <v>262214</v>
      </c>
      <c r="L556" s="15">
        <v>332776</v>
      </c>
      <c r="M556" s="15">
        <f t="shared" si="8"/>
        <v>665552</v>
      </c>
      <c r="N556" s="15">
        <v>332776</v>
      </c>
    </row>
    <row r="557" spans="1:14" ht="14.4">
      <c r="A557" s="14">
        <v>2021</v>
      </c>
      <c r="B557" s="17" t="s">
        <v>5293</v>
      </c>
      <c r="C557" s="17" t="s">
        <v>190</v>
      </c>
      <c r="D557" s="14" t="s">
        <v>21</v>
      </c>
      <c r="E557" s="16" t="s">
        <v>96</v>
      </c>
      <c r="F557" s="16" t="s">
        <v>5651</v>
      </c>
      <c r="G557" s="14" t="s">
        <v>20</v>
      </c>
      <c r="H557" s="15">
        <v>2000</v>
      </c>
      <c r="I557" s="15">
        <v>107000</v>
      </c>
      <c r="J557" s="15"/>
      <c r="K557" s="15">
        <v>546000</v>
      </c>
      <c r="L557" s="15">
        <v>630280</v>
      </c>
      <c r="M557" s="15">
        <f t="shared" si="8"/>
        <v>1285280</v>
      </c>
      <c r="N557" s="15">
        <v>630280</v>
      </c>
    </row>
    <row r="558" spans="1:14" ht="14.4">
      <c r="A558" s="14">
        <v>2021</v>
      </c>
      <c r="B558" s="14" t="s">
        <v>1892</v>
      </c>
      <c r="C558" s="14" t="s">
        <v>53</v>
      </c>
      <c r="D558" s="14" t="s">
        <v>21</v>
      </c>
      <c r="E558" s="16" t="s">
        <v>63</v>
      </c>
      <c r="F558" s="16">
        <v>36434</v>
      </c>
      <c r="G558" s="14" t="s">
        <v>20</v>
      </c>
      <c r="H558" s="15">
        <v>12536585</v>
      </c>
      <c r="I558" s="15">
        <v>9056477</v>
      </c>
      <c r="J558" s="15">
        <v>119842</v>
      </c>
      <c r="K558" s="15">
        <v>13287337</v>
      </c>
      <c r="L558" s="15">
        <v>11787712</v>
      </c>
      <c r="M558" s="15">
        <f t="shared" si="8"/>
        <v>46787953</v>
      </c>
      <c r="N558" s="15">
        <v>11787712</v>
      </c>
    </row>
    <row r="559" spans="1:14" ht="14.4">
      <c r="A559" s="14">
        <v>2021</v>
      </c>
      <c r="B559" s="14" t="s">
        <v>1891</v>
      </c>
      <c r="C559" s="14" t="s">
        <v>53</v>
      </c>
      <c r="D559" s="14" t="s">
        <v>21</v>
      </c>
      <c r="E559" s="16" t="s">
        <v>63</v>
      </c>
      <c r="F559" s="16">
        <v>36448</v>
      </c>
      <c r="G559" s="14" t="s">
        <v>20</v>
      </c>
      <c r="H559" s="15">
        <v>42830802</v>
      </c>
      <c r="I559" s="15">
        <v>13592223</v>
      </c>
      <c r="J559" s="15">
        <v>3181631</v>
      </c>
      <c r="K559" s="15">
        <v>72950749</v>
      </c>
      <c r="L559" s="15">
        <v>79524534</v>
      </c>
      <c r="M559" s="15">
        <f t="shared" si="8"/>
        <v>212079939</v>
      </c>
      <c r="N559" s="15">
        <v>79524534</v>
      </c>
    </row>
    <row r="560" spans="1:14" ht="14.4">
      <c r="A560" s="14">
        <v>2021</v>
      </c>
      <c r="B560" s="14" t="s">
        <v>1890</v>
      </c>
      <c r="C560" s="14" t="s">
        <v>53</v>
      </c>
      <c r="D560" s="14" t="s">
        <v>21</v>
      </c>
      <c r="E560" s="16" t="s">
        <v>34</v>
      </c>
      <c r="F560" s="16">
        <v>36490</v>
      </c>
      <c r="G560" s="14" t="s">
        <v>20</v>
      </c>
      <c r="H560" s="15">
        <v>18340119</v>
      </c>
      <c r="I560" s="15">
        <v>6135985</v>
      </c>
      <c r="J560" s="15">
        <v>418396</v>
      </c>
      <c r="K560" s="15">
        <v>139003500</v>
      </c>
      <c r="L560" s="15">
        <v>72891604</v>
      </c>
      <c r="M560" s="15">
        <f t="shared" si="8"/>
        <v>236789604</v>
      </c>
      <c r="N560" s="15">
        <v>72891604</v>
      </c>
    </row>
    <row r="561" spans="1:14" ht="14.4">
      <c r="A561" s="14">
        <v>2021</v>
      </c>
      <c r="B561" s="14" t="s">
        <v>1889</v>
      </c>
      <c r="C561" s="14" t="s">
        <v>53</v>
      </c>
      <c r="D561" s="14" t="s">
        <v>21</v>
      </c>
      <c r="E561" s="16" t="s">
        <v>34</v>
      </c>
      <c r="F561" s="16">
        <v>36546</v>
      </c>
      <c r="G561" s="14" t="s">
        <v>20</v>
      </c>
      <c r="H561" s="15">
        <v>123351021</v>
      </c>
      <c r="I561" s="15">
        <v>72191264</v>
      </c>
      <c r="J561" s="15"/>
      <c r="K561" s="15">
        <v>132932308</v>
      </c>
      <c r="L561" s="15">
        <v>149581142</v>
      </c>
      <c r="M561" s="15">
        <f t="shared" si="8"/>
        <v>478055735</v>
      </c>
      <c r="N561" s="15">
        <v>149581142</v>
      </c>
    </row>
    <row r="562" spans="1:14" ht="14.4">
      <c r="A562" s="14">
        <v>2021</v>
      </c>
      <c r="B562" s="17" t="s">
        <v>1097</v>
      </c>
      <c r="C562" s="14" t="s">
        <v>190</v>
      </c>
      <c r="D562" s="14" t="s">
        <v>21</v>
      </c>
      <c r="E562" s="16" t="s">
        <v>34</v>
      </c>
      <c r="F562" s="16" t="s">
        <v>1096</v>
      </c>
      <c r="G562" s="14" t="s">
        <v>20</v>
      </c>
      <c r="H562" s="15">
        <v>261719</v>
      </c>
      <c r="I562" s="15">
        <v>55746056</v>
      </c>
      <c r="J562" s="15">
        <v>2252</v>
      </c>
      <c r="K562" s="15">
        <v>128100352</v>
      </c>
      <c r="L562" s="15">
        <v>158066053</v>
      </c>
      <c r="M562" s="15">
        <f t="shared" si="8"/>
        <v>342176432</v>
      </c>
      <c r="N562" s="15">
        <v>158066053</v>
      </c>
    </row>
    <row r="563" spans="1:14" ht="14.4">
      <c r="A563" s="14">
        <v>2021</v>
      </c>
      <c r="B563" s="17" t="s">
        <v>2063</v>
      </c>
      <c r="C563" s="14" t="s">
        <v>55</v>
      </c>
      <c r="D563" s="14" t="s">
        <v>21</v>
      </c>
      <c r="E563" s="16" t="s">
        <v>327</v>
      </c>
      <c r="F563" s="16" t="s">
        <v>57</v>
      </c>
      <c r="G563" s="14" t="s">
        <v>20</v>
      </c>
      <c r="H563" s="15">
        <v>19224962</v>
      </c>
      <c r="I563" s="15">
        <v>48933847</v>
      </c>
      <c r="J563" s="15">
        <v>11076108</v>
      </c>
      <c r="K563" s="15">
        <v>25836829</v>
      </c>
      <c r="L563" s="15">
        <v>71549182</v>
      </c>
      <c r="M563" s="15">
        <f t="shared" si="8"/>
        <v>176620928</v>
      </c>
      <c r="N563" s="15">
        <v>71549182</v>
      </c>
    </row>
    <row r="564" spans="1:14" ht="14.4">
      <c r="A564" s="14">
        <v>2021</v>
      </c>
      <c r="B564" s="17" t="s">
        <v>1095</v>
      </c>
      <c r="C564" s="14" t="s">
        <v>190</v>
      </c>
      <c r="D564" s="14" t="s">
        <v>21</v>
      </c>
      <c r="E564" s="16" t="s">
        <v>327</v>
      </c>
      <c r="F564" s="16" t="s">
        <v>1094</v>
      </c>
      <c r="G564" s="14" t="s">
        <v>20</v>
      </c>
      <c r="H564" s="15">
        <v>550390</v>
      </c>
      <c r="I564" s="15">
        <v>8487926</v>
      </c>
      <c r="J564" s="15"/>
      <c r="K564" s="15">
        <v>7840629</v>
      </c>
      <c r="L564" s="15">
        <v>10326961</v>
      </c>
      <c r="M564" s="15">
        <f t="shared" si="8"/>
        <v>27205906</v>
      </c>
      <c r="N564" s="15">
        <v>10326961</v>
      </c>
    </row>
    <row r="565" spans="1:14" ht="14.4">
      <c r="A565" s="14">
        <v>2021</v>
      </c>
      <c r="B565" s="14" t="s">
        <v>1888</v>
      </c>
      <c r="C565" s="14" t="s">
        <v>53</v>
      </c>
      <c r="D565" s="14" t="s">
        <v>21</v>
      </c>
      <c r="E565" s="16" t="s">
        <v>134</v>
      </c>
      <c r="F565" s="16">
        <v>36770</v>
      </c>
      <c r="G565" s="14" t="s">
        <v>20</v>
      </c>
      <c r="H565" s="15">
        <v>101501000</v>
      </c>
      <c r="I565" s="15">
        <v>38077000</v>
      </c>
      <c r="J565" s="15">
        <v>26585000</v>
      </c>
      <c r="K565" s="15">
        <v>179716000</v>
      </c>
      <c r="L565" s="15">
        <v>203506000</v>
      </c>
      <c r="M565" s="15">
        <f t="shared" si="8"/>
        <v>549385000</v>
      </c>
      <c r="N565" s="15">
        <v>203506000</v>
      </c>
    </row>
    <row r="566" spans="1:14" ht="14.4">
      <c r="A566" s="14">
        <v>2021</v>
      </c>
      <c r="B566" s="17" t="s">
        <v>1093</v>
      </c>
      <c r="C566" s="14" t="s">
        <v>190</v>
      </c>
      <c r="D566" s="14" t="s">
        <v>21</v>
      </c>
      <c r="E566" s="16" t="s">
        <v>134</v>
      </c>
      <c r="F566" s="16" t="s">
        <v>1092</v>
      </c>
      <c r="G566" s="14" t="s">
        <v>20</v>
      </c>
      <c r="H566" s="15">
        <v>48342837</v>
      </c>
      <c r="I566" s="15">
        <v>136887756</v>
      </c>
      <c r="J566" s="15">
        <v>81107929</v>
      </c>
      <c r="K566" s="15">
        <v>424851642</v>
      </c>
      <c r="L566" s="15">
        <v>459399504</v>
      </c>
      <c r="M566" s="15">
        <f t="shared" si="8"/>
        <v>1150589668</v>
      </c>
      <c r="N566" s="15">
        <v>459399504</v>
      </c>
    </row>
    <row r="567" spans="1:14" ht="14.4">
      <c r="A567" s="14">
        <v>2021</v>
      </c>
      <c r="B567" s="17" t="s">
        <v>2140</v>
      </c>
      <c r="C567" s="14" t="s">
        <v>53</v>
      </c>
      <c r="D567" s="14" t="s">
        <v>21</v>
      </c>
      <c r="E567" s="16" t="s">
        <v>34</v>
      </c>
      <c r="F567" s="16" t="s">
        <v>5556</v>
      </c>
      <c r="G567" s="14" t="s">
        <v>20</v>
      </c>
      <c r="H567" s="15">
        <v>5728898</v>
      </c>
      <c r="I567" s="15">
        <v>1054852</v>
      </c>
      <c r="J567" s="15">
        <v>1581613</v>
      </c>
      <c r="K567" s="15">
        <v>35221186</v>
      </c>
      <c r="L567" s="15">
        <v>27964476</v>
      </c>
      <c r="M567" s="15">
        <f t="shared" si="8"/>
        <v>71551025</v>
      </c>
      <c r="N567" s="15">
        <v>27964476</v>
      </c>
    </row>
    <row r="568" spans="1:14" ht="14.4">
      <c r="A568" s="14">
        <v>2021</v>
      </c>
      <c r="B568" s="17" t="s">
        <v>5068</v>
      </c>
      <c r="C568" s="17" t="s">
        <v>190</v>
      </c>
      <c r="D568" s="14" t="s">
        <v>21</v>
      </c>
      <c r="E568" s="16" t="s">
        <v>253</v>
      </c>
      <c r="F568" s="16" t="s">
        <v>5652</v>
      </c>
      <c r="G568" s="14" t="s">
        <v>20</v>
      </c>
      <c r="H568" s="15">
        <v>36881</v>
      </c>
      <c r="I568" s="15">
        <v>1035907</v>
      </c>
      <c r="J568" s="15">
        <v>11449486</v>
      </c>
      <c r="K568" s="15">
        <v>3669431</v>
      </c>
      <c r="L568" s="15">
        <v>4484101</v>
      </c>
      <c r="M568" s="15">
        <f t="shared" si="8"/>
        <v>20675806</v>
      </c>
      <c r="N568" s="15">
        <v>4484101</v>
      </c>
    </row>
    <row r="569" spans="1:14" ht="14.4">
      <c r="A569" s="14">
        <v>2021</v>
      </c>
      <c r="B569" s="14" t="s">
        <v>1887</v>
      </c>
      <c r="C569" s="14" t="s">
        <v>53</v>
      </c>
      <c r="D569" s="14" t="s">
        <v>21</v>
      </c>
      <c r="E569" s="16" t="s">
        <v>184</v>
      </c>
      <c r="F569" s="16">
        <v>36980</v>
      </c>
      <c r="G569" s="14" t="s">
        <v>20</v>
      </c>
      <c r="H569" s="15">
        <v>6521197</v>
      </c>
      <c r="I569" s="15">
        <v>911477</v>
      </c>
      <c r="J569" s="15">
        <v>420185</v>
      </c>
      <c r="K569" s="15">
        <v>3742735</v>
      </c>
      <c r="L569" s="15">
        <v>4245552</v>
      </c>
      <c r="M569" s="15">
        <f t="shared" si="8"/>
        <v>15841146</v>
      </c>
      <c r="N569" s="15">
        <v>4245552</v>
      </c>
    </row>
    <row r="570" spans="1:14" ht="14.4">
      <c r="A570" s="14">
        <v>2021</v>
      </c>
      <c r="B570" s="17" t="s">
        <v>5022</v>
      </c>
      <c r="C570" s="17" t="s">
        <v>190</v>
      </c>
      <c r="D570" s="14" t="s">
        <v>21</v>
      </c>
      <c r="E570" s="16" t="s">
        <v>127</v>
      </c>
      <c r="F570" s="16" t="s">
        <v>5653</v>
      </c>
      <c r="G570" s="14" t="s">
        <v>20</v>
      </c>
      <c r="H570" s="15">
        <v>976</v>
      </c>
      <c r="I570" s="15">
        <v>1067141</v>
      </c>
      <c r="J570" s="15"/>
      <c r="K570" s="15">
        <v>4180696</v>
      </c>
      <c r="L570" s="15">
        <v>5090745</v>
      </c>
      <c r="M570" s="15">
        <f t="shared" si="8"/>
        <v>10339558</v>
      </c>
      <c r="N570" s="15">
        <v>5090745</v>
      </c>
    </row>
    <row r="571" spans="1:14" ht="14.4">
      <c r="A571" s="14">
        <v>2021</v>
      </c>
      <c r="B571" s="17" t="s">
        <v>1091</v>
      </c>
      <c r="C571" s="14" t="s">
        <v>190</v>
      </c>
      <c r="D571" s="14" t="s">
        <v>21</v>
      </c>
      <c r="E571" s="16" t="s">
        <v>317</v>
      </c>
      <c r="F571" s="16" t="s">
        <v>1090</v>
      </c>
      <c r="G571" s="14" t="s">
        <v>20</v>
      </c>
      <c r="H571" s="15">
        <v>259579</v>
      </c>
      <c r="I571" s="15">
        <v>1490467</v>
      </c>
      <c r="J571" s="15"/>
      <c r="K571" s="15">
        <v>4306200</v>
      </c>
      <c r="L571" s="15">
        <v>5920991</v>
      </c>
      <c r="M571" s="15">
        <f t="shared" si="8"/>
        <v>11977237</v>
      </c>
      <c r="N571" s="15">
        <v>5920991</v>
      </c>
    </row>
    <row r="572" spans="1:14" ht="14.4">
      <c r="A572" s="14">
        <v>2021</v>
      </c>
      <c r="B572" s="17" t="s">
        <v>1089</v>
      </c>
      <c r="C572" s="14" t="s">
        <v>190</v>
      </c>
      <c r="D572" s="14" t="s">
        <v>21</v>
      </c>
      <c r="E572" s="16" t="s">
        <v>28</v>
      </c>
      <c r="F572" s="16" t="s">
        <v>1088</v>
      </c>
      <c r="G572" s="14" t="s">
        <v>20</v>
      </c>
      <c r="H572" s="15">
        <v>48154</v>
      </c>
      <c r="I572" s="15">
        <v>2555497</v>
      </c>
      <c r="J572" s="15"/>
      <c r="K572" s="15">
        <v>8460816</v>
      </c>
      <c r="L572" s="15">
        <v>7762421</v>
      </c>
      <c r="M572" s="15">
        <f t="shared" si="8"/>
        <v>18826888</v>
      </c>
      <c r="N572" s="15">
        <v>7762421</v>
      </c>
    </row>
    <row r="573" spans="1:14" ht="14.4">
      <c r="A573" s="14">
        <v>2021</v>
      </c>
      <c r="B573" s="17" t="s">
        <v>5071</v>
      </c>
      <c r="C573" s="17" t="s">
        <v>190</v>
      </c>
      <c r="D573" s="14" t="s">
        <v>21</v>
      </c>
      <c r="E573" s="16" t="s">
        <v>368</v>
      </c>
      <c r="F573" s="16" t="s">
        <v>5654</v>
      </c>
      <c r="G573" s="14" t="s">
        <v>20</v>
      </c>
      <c r="H573" s="15">
        <v>26070</v>
      </c>
      <c r="I573" s="15">
        <v>2331462</v>
      </c>
      <c r="J573" s="15"/>
      <c r="K573" s="15">
        <v>2226977</v>
      </c>
      <c r="L573" s="15">
        <v>4296807</v>
      </c>
      <c r="M573" s="15">
        <f t="shared" si="8"/>
        <v>8881316</v>
      </c>
      <c r="N573" s="15">
        <v>4296807</v>
      </c>
    </row>
    <row r="574" spans="1:14" ht="14.4">
      <c r="A574" s="14">
        <v>2021</v>
      </c>
      <c r="B574" s="17" t="s">
        <v>1087</v>
      </c>
      <c r="C574" s="14" t="s">
        <v>190</v>
      </c>
      <c r="D574" s="14" t="s">
        <v>21</v>
      </c>
      <c r="E574" s="16" t="s">
        <v>109</v>
      </c>
      <c r="F574" s="16" t="s">
        <v>5577</v>
      </c>
      <c r="G574" s="14" t="s">
        <v>20</v>
      </c>
      <c r="H574" s="15">
        <v>26552884</v>
      </c>
      <c r="I574" s="15">
        <v>4465145</v>
      </c>
      <c r="J574" s="15"/>
      <c r="K574" s="15">
        <v>29552848</v>
      </c>
      <c r="L574" s="15">
        <v>25120295</v>
      </c>
      <c r="M574" s="15">
        <f t="shared" si="8"/>
        <v>85691172</v>
      </c>
      <c r="N574" s="15">
        <v>25120295</v>
      </c>
    </row>
    <row r="575" spans="1:14" ht="14.4">
      <c r="A575" s="14">
        <v>2021</v>
      </c>
      <c r="B575" s="17" t="s">
        <v>5797</v>
      </c>
      <c r="C575" s="17" t="s">
        <v>190</v>
      </c>
      <c r="D575" s="14" t="s">
        <v>21</v>
      </c>
      <c r="E575" s="18" t="s">
        <v>49</v>
      </c>
      <c r="F575" s="18" t="s">
        <v>5783</v>
      </c>
      <c r="G575" s="14" t="s">
        <v>20</v>
      </c>
      <c r="H575" s="15"/>
      <c r="I575" s="15">
        <v>33566</v>
      </c>
      <c r="J575" s="15"/>
      <c r="K575" s="15">
        <v>238031</v>
      </c>
      <c r="L575" s="15">
        <v>262474</v>
      </c>
      <c r="M575" s="15">
        <f t="shared" si="8"/>
        <v>534071</v>
      </c>
      <c r="N575" s="15">
        <v>262474</v>
      </c>
    </row>
    <row r="576" spans="1:14" ht="14.4">
      <c r="A576" s="14">
        <v>2021</v>
      </c>
      <c r="B576" s="17" t="s">
        <v>1086</v>
      </c>
      <c r="C576" s="14" t="s">
        <v>190</v>
      </c>
      <c r="D576" s="14" t="s">
        <v>21</v>
      </c>
      <c r="E576" s="16" t="s">
        <v>27</v>
      </c>
      <c r="F576" s="16" t="s">
        <v>1085</v>
      </c>
      <c r="G576" s="14" t="s">
        <v>20</v>
      </c>
      <c r="H576" s="15">
        <v>607848</v>
      </c>
      <c r="I576" s="15">
        <v>16203084</v>
      </c>
      <c r="J576" s="15"/>
      <c r="K576" s="15">
        <v>85017459</v>
      </c>
      <c r="L576" s="15">
        <v>73304407</v>
      </c>
      <c r="M576" s="15">
        <f t="shared" si="8"/>
        <v>175132798</v>
      </c>
      <c r="N576" s="15">
        <v>73304407</v>
      </c>
    </row>
    <row r="577" spans="1:14" ht="14.4">
      <c r="A577" s="14">
        <v>2021</v>
      </c>
      <c r="B577" s="17" t="s">
        <v>1084</v>
      </c>
      <c r="C577" s="14" t="s">
        <v>190</v>
      </c>
      <c r="D577" s="14" t="s">
        <v>21</v>
      </c>
      <c r="E577" s="16" t="s">
        <v>36</v>
      </c>
      <c r="F577" s="16" t="s">
        <v>1083</v>
      </c>
      <c r="G577" s="14" t="s">
        <v>20</v>
      </c>
      <c r="H577" s="15">
        <v>70264</v>
      </c>
      <c r="I577" s="15">
        <v>5967338</v>
      </c>
      <c r="J577" s="15">
        <v>7423756</v>
      </c>
      <c r="K577" s="15">
        <v>19594498</v>
      </c>
      <c r="L577" s="15">
        <v>20959429</v>
      </c>
      <c r="M577" s="15">
        <f t="shared" si="8"/>
        <v>54015285</v>
      </c>
      <c r="N577" s="15">
        <v>20959429</v>
      </c>
    </row>
    <row r="578" spans="1:14" ht="14.4">
      <c r="A578" s="14">
        <v>2021</v>
      </c>
      <c r="B578" s="17" t="s">
        <v>5072</v>
      </c>
      <c r="C578" s="17" t="s">
        <v>190</v>
      </c>
      <c r="D578" s="14" t="s">
        <v>21</v>
      </c>
      <c r="E578" s="16" t="s">
        <v>368</v>
      </c>
      <c r="F578" s="16" t="s">
        <v>5655</v>
      </c>
      <c r="G578" s="14" t="s">
        <v>20</v>
      </c>
      <c r="H578" s="15">
        <v>3183</v>
      </c>
      <c r="I578" s="15">
        <v>356604</v>
      </c>
      <c r="J578" s="15"/>
      <c r="K578" s="15">
        <v>1795516</v>
      </c>
      <c r="L578" s="15">
        <v>2069094</v>
      </c>
      <c r="M578" s="15">
        <f t="shared" ref="M578:M641" si="9">H578+I578+J578+K578+L578</f>
        <v>4224397</v>
      </c>
      <c r="N578" s="15">
        <v>2069094</v>
      </c>
    </row>
    <row r="579" spans="1:14" ht="14.4">
      <c r="A579" s="14">
        <v>2021</v>
      </c>
      <c r="B579" s="17" t="s">
        <v>1082</v>
      </c>
      <c r="C579" s="14" t="s">
        <v>190</v>
      </c>
      <c r="D579" s="14" t="s">
        <v>21</v>
      </c>
      <c r="E579" s="16" t="s">
        <v>28</v>
      </c>
      <c r="F579" s="16" t="s">
        <v>1081</v>
      </c>
      <c r="G579" s="14" t="s">
        <v>20</v>
      </c>
      <c r="H579" s="15">
        <v>1643</v>
      </c>
      <c r="I579" s="15">
        <v>1334230</v>
      </c>
      <c r="J579" s="15"/>
      <c r="K579" s="15">
        <v>2529046</v>
      </c>
      <c r="L579" s="15">
        <v>3469018</v>
      </c>
      <c r="M579" s="15">
        <f t="shared" si="9"/>
        <v>7333937</v>
      </c>
      <c r="N579" s="15">
        <v>3469018</v>
      </c>
    </row>
    <row r="580" spans="1:14" ht="14.4">
      <c r="A580" s="14">
        <v>2021</v>
      </c>
      <c r="B580" s="17" t="s">
        <v>1080</v>
      </c>
      <c r="C580" s="14" t="s">
        <v>190</v>
      </c>
      <c r="D580" s="14" t="s">
        <v>21</v>
      </c>
      <c r="E580" s="16" t="s">
        <v>28</v>
      </c>
      <c r="F580" s="16" t="s">
        <v>1079</v>
      </c>
      <c r="G580" s="14" t="s">
        <v>20</v>
      </c>
      <c r="H580" s="15">
        <v>63126</v>
      </c>
      <c r="I580" s="15">
        <v>1527950</v>
      </c>
      <c r="J580" s="15"/>
      <c r="K580" s="15">
        <v>3066464</v>
      </c>
      <c r="L580" s="15">
        <v>4515042</v>
      </c>
      <c r="M580" s="15">
        <f t="shared" si="9"/>
        <v>9172582</v>
      </c>
      <c r="N580" s="15">
        <v>4515042</v>
      </c>
    </row>
    <row r="581" spans="1:14" ht="14.4">
      <c r="A581" s="14">
        <v>2021</v>
      </c>
      <c r="B581" s="17" t="s">
        <v>1078</v>
      </c>
      <c r="C581" s="14" t="s">
        <v>190</v>
      </c>
      <c r="D581" s="14" t="s">
        <v>21</v>
      </c>
      <c r="E581" s="16" t="s">
        <v>96</v>
      </c>
      <c r="F581" s="16" t="s">
        <v>1077</v>
      </c>
      <c r="G581" s="14" t="s">
        <v>20</v>
      </c>
      <c r="H581" s="15">
        <v>28624</v>
      </c>
      <c r="I581" s="15">
        <v>1108456</v>
      </c>
      <c r="J581" s="15"/>
      <c r="K581" s="15">
        <v>3485687</v>
      </c>
      <c r="L581" s="15">
        <v>4174534</v>
      </c>
      <c r="M581" s="15">
        <f t="shared" si="9"/>
        <v>8797301</v>
      </c>
      <c r="N581" s="15">
        <v>4174534</v>
      </c>
    </row>
    <row r="582" spans="1:14" ht="14.4">
      <c r="A582" s="14">
        <v>2021</v>
      </c>
      <c r="B582" s="17" t="s">
        <v>1076</v>
      </c>
      <c r="C582" s="14" t="s">
        <v>190</v>
      </c>
      <c r="D582" s="14" t="s">
        <v>21</v>
      </c>
      <c r="E582" s="16" t="s">
        <v>63</v>
      </c>
      <c r="F582" s="16" t="s">
        <v>1075</v>
      </c>
      <c r="G582" s="14" t="s">
        <v>20</v>
      </c>
      <c r="H582" s="15">
        <v>3046006</v>
      </c>
      <c r="I582" s="15">
        <v>86651914</v>
      </c>
      <c r="J582" s="15">
        <v>40634876</v>
      </c>
      <c r="K582" s="15">
        <v>231583038</v>
      </c>
      <c r="L582" s="15">
        <v>292924702</v>
      </c>
      <c r="M582" s="15">
        <f t="shared" si="9"/>
        <v>654840536</v>
      </c>
      <c r="N582" s="15">
        <v>292924702</v>
      </c>
    </row>
    <row r="583" spans="1:14" ht="14.4">
      <c r="A583" s="14">
        <v>2021</v>
      </c>
      <c r="B583" s="14" t="s">
        <v>1886</v>
      </c>
      <c r="C583" s="14" t="s">
        <v>53</v>
      </c>
      <c r="D583" s="14" t="s">
        <v>21</v>
      </c>
      <c r="E583" s="16" t="s">
        <v>63</v>
      </c>
      <c r="F583" s="16">
        <v>37692</v>
      </c>
      <c r="G583" s="14" t="s">
        <v>20</v>
      </c>
      <c r="H583" s="15">
        <v>6025219</v>
      </c>
      <c r="I583" s="15">
        <v>16939505</v>
      </c>
      <c r="J583" s="15">
        <v>3658978</v>
      </c>
      <c r="K583" s="15">
        <v>44731765</v>
      </c>
      <c r="L583" s="15">
        <v>52881577</v>
      </c>
      <c r="M583" s="15">
        <f t="shared" si="9"/>
        <v>124237044</v>
      </c>
      <c r="N583" s="15">
        <v>52881577</v>
      </c>
    </row>
    <row r="584" spans="1:14" ht="14.4">
      <c r="A584" s="14">
        <v>2021</v>
      </c>
      <c r="B584" s="17" t="s">
        <v>5347</v>
      </c>
      <c r="C584" s="17" t="s">
        <v>190</v>
      </c>
      <c r="D584" s="14" t="s">
        <v>21</v>
      </c>
      <c r="E584" s="16" t="s">
        <v>84</v>
      </c>
      <c r="F584" s="16" t="s">
        <v>5657</v>
      </c>
      <c r="G584" s="14" t="s">
        <v>20</v>
      </c>
      <c r="H584" s="15"/>
      <c r="I584" s="15">
        <v>165152</v>
      </c>
      <c r="J584" s="15"/>
      <c r="K584" s="15">
        <v>331150</v>
      </c>
      <c r="L584" s="15">
        <v>496295</v>
      </c>
      <c r="M584" s="15">
        <f t="shared" si="9"/>
        <v>992597</v>
      </c>
      <c r="N584" s="15">
        <v>496295</v>
      </c>
    </row>
    <row r="585" spans="1:14" ht="14.4">
      <c r="A585" s="14">
        <v>2021</v>
      </c>
      <c r="B585" s="17" t="s">
        <v>1074</v>
      </c>
      <c r="C585" s="14" t="s">
        <v>190</v>
      </c>
      <c r="D585" s="14" t="s">
        <v>21</v>
      </c>
      <c r="E585" s="16" t="s">
        <v>147</v>
      </c>
      <c r="F585" s="16" t="s">
        <v>1073</v>
      </c>
      <c r="G585" s="14" t="s">
        <v>20</v>
      </c>
      <c r="H585" s="15">
        <v>258635</v>
      </c>
      <c r="I585" s="15">
        <v>6876740</v>
      </c>
      <c r="J585" s="15">
        <v>3000000</v>
      </c>
      <c r="K585" s="15">
        <v>20099083</v>
      </c>
      <c r="L585" s="15">
        <v>25927225</v>
      </c>
      <c r="M585" s="15">
        <f t="shared" si="9"/>
        <v>56161683</v>
      </c>
      <c r="N585" s="15">
        <v>25927225</v>
      </c>
    </row>
    <row r="586" spans="1:14" ht="14.4">
      <c r="A586" s="14">
        <v>2021</v>
      </c>
      <c r="B586" s="17" t="s">
        <v>5446</v>
      </c>
      <c r="C586" s="14" t="s">
        <v>190</v>
      </c>
      <c r="D586" s="14" t="s">
        <v>21</v>
      </c>
      <c r="E586" s="16" t="s">
        <v>71</v>
      </c>
      <c r="F586" s="16" t="s">
        <v>5447</v>
      </c>
      <c r="G586" s="14" t="s">
        <v>20</v>
      </c>
      <c r="H586" s="15"/>
      <c r="I586" s="15">
        <v>2853809</v>
      </c>
      <c r="J586" s="15"/>
      <c r="K586" s="15">
        <v>19836058</v>
      </c>
      <c r="L586" s="15">
        <v>19694059</v>
      </c>
      <c r="M586" s="15">
        <f t="shared" si="9"/>
        <v>42383926</v>
      </c>
      <c r="N586" s="15">
        <v>19694059</v>
      </c>
    </row>
    <row r="587" spans="1:14" ht="14.4">
      <c r="A587" s="14">
        <v>2021</v>
      </c>
      <c r="B587" s="17" t="s">
        <v>5339</v>
      </c>
      <c r="C587" s="17" t="s">
        <v>190</v>
      </c>
      <c r="D587" s="14" t="s">
        <v>21</v>
      </c>
      <c r="E587" s="16" t="s">
        <v>84</v>
      </c>
      <c r="F587" s="16" t="s">
        <v>5658</v>
      </c>
      <c r="G587" s="14" t="s">
        <v>20</v>
      </c>
      <c r="H587" s="15">
        <v>110890</v>
      </c>
      <c r="I587" s="15">
        <v>424336</v>
      </c>
      <c r="J587" s="15"/>
      <c r="K587" s="15">
        <v>2691288</v>
      </c>
      <c r="L587" s="15">
        <v>3150857</v>
      </c>
      <c r="M587" s="15">
        <f t="shared" si="9"/>
        <v>6377371</v>
      </c>
      <c r="N587" s="15">
        <v>3150857</v>
      </c>
    </row>
    <row r="588" spans="1:14" ht="14.4">
      <c r="A588" s="14">
        <v>2021</v>
      </c>
      <c r="B588" s="17" t="s">
        <v>1072</v>
      </c>
      <c r="C588" s="14" t="s">
        <v>190</v>
      </c>
      <c r="D588" s="14" t="s">
        <v>21</v>
      </c>
      <c r="E588" s="16" t="s">
        <v>34</v>
      </c>
      <c r="F588" s="16" t="s">
        <v>1071</v>
      </c>
      <c r="G588" s="14" t="s">
        <v>20</v>
      </c>
      <c r="H588" s="15">
        <v>168456</v>
      </c>
      <c r="I588" s="15">
        <v>14286483</v>
      </c>
      <c r="J588" s="15"/>
      <c r="K588" s="15">
        <v>29620410</v>
      </c>
      <c r="L588" s="15">
        <v>40379607</v>
      </c>
      <c r="M588" s="15">
        <f t="shared" si="9"/>
        <v>84454956</v>
      </c>
      <c r="N588" s="15">
        <v>40379607</v>
      </c>
    </row>
    <row r="589" spans="1:14" ht="14.4">
      <c r="A589" s="14">
        <v>2021</v>
      </c>
      <c r="B589" s="17" t="s">
        <v>2142</v>
      </c>
      <c r="C589" s="14" t="s">
        <v>53</v>
      </c>
      <c r="D589" s="14" t="s">
        <v>21</v>
      </c>
      <c r="E589" s="16" t="s">
        <v>107</v>
      </c>
      <c r="F589" s="16" t="s">
        <v>5497</v>
      </c>
      <c r="G589" s="14" t="s">
        <v>20</v>
      </c>
      <c r="H589" s="15">
        <v>6472406</v>
      </c>
      <c r="I589" s="15">
        <v>3013223</v>
      </c>
      <c r="J589" s="15">
        <v>1006915</v>
      </c>
      <c r="K589" s="15">
        <v>9220096</v>
      </c>
      <c r="L589" s="15">
        <v>9250997</v>
      </c>
      <c r="M589" s="15">
        <f t="shared" si="9"/>
        <v>28963637</v>
      </c>
      <c r="N589" s="15">
        <v>9250997</v>
      </c>
    </row>
    <row r="590" spans="1:14" ht="14.4">
      <c r="A590" s="14">
        <v>2021</v>
      </c>
      <c r="B590" s="17" t="s">
        <v>1070</v>
      </c>
      <c r="C590" s="14" t="s">
        <v>190</v>
      </c>
      <c r="D590" s="14" t="s">
        <v>21</v>
      </c>
      <c r="E590" s="16" t="s">
        <v>107</v>
      </c>
      <c r="F590" s="16" t="s">
        <v>1069</v>
      </c>
      <c r="G590" s="14" t="s">
        <v>20</v>
      </c>
      <c r="H590" s="15">
        <v>68218</v>
      </c>
      <c r="I590" s="15">
        <v>26328054</v>
      </c>
      <c r="J590" s="15">
        <v>313878</v>
      </c>
      <c r="K590" s="15">
        <v>66929817</v>
      </c>
      <c r="L590" s="15">
        <v>80722304</v>
      </c>
      <c r="M590" s="15">
        <f t="shared" si="9"/>
        <v>174362271</v>
      </c>
      <c r="N590" s="15">
        <v>80722304</v>
      </c>
    </row>
    <row r="591" spans="1:14" ht="14.4">
      <c r="A591" s="14">
        <v>2021</v>
      </c>
      <c r="B591" s="17" t="s">
        <v>152</v>
      </c>
      <c r="C591" s="14" t="s">
        <v>54</v>
      </c>
      <c r="D591" s="14" t="s">
        <v>21</v>
      </c>
      <c r="E591" s="16" t="s">
        <v>151</v>
      </c>
      <c r="F591" s="16">
        <v>99034</v>
      </c>
      <c r="G591" s="14" t="s">
        <v>20</v>
      </c>
      <c r="H591" s="15">
        <v>797085</v>
      </c>
      <c r="I591" s="15">
        <v>3203855</v>
      </c>
      <c r="J591" s="15"/>
      <c r="K591" s="15">
        <v>1223268</v>
      </c>
      <c r="L591" s="15">
        <v>3165183</v>
      </c>
      <c r="M591" s="15">
        <f t="shared" si="9"/>
        <v>8389391</v>
      </c>
      <c r="N591" s="15">
        <v>3165183</v>
      </c>
    </row>
    <row r="592" spans="1:14" ht="14.4">
      <c r="A592" s="14">
        <v>2021</v>
      </c>
      <c r="B592" s="17" t="s">
        <v>1671</v>
      </c>
      <c r="C592" s="14" t="s">
        <v>55</v>
      </c>
      <c r="D592" s="14" t="s">
        <v>21</v>
      </c>
      <c r="E592" s="16" t="s">
        <v>151</v>
      </c>
      <c r="F592" s="16" t="s">
        <v>57</v>
      </c>
      <c r="G592" s="14" t="s">
        <v>20</v>
      </c>
      <c r="H592" s="15">
        <v>469284000</v>
      </c>
      <c r="I592" s="15">
        <v>1163991000</v>
      </c>
      <c r="J592" s="15">
        <v>12379000</v>
      </c>
      <c r="K592" s="15">
        <v>468544000</v>
      </c>
      <c r="L592" s="15">
        <v>676980000</v>
      </c>
      <c r="M592" s="15">
        <f t="shared" si="9"/>
        <v>2791178000</v>
      </c>
      <c r="N592" s="15">
        <v>676980000</v>
      </c>
    </row>
    <row r="593" spans="1:14" ht="14.4">
      <c r="A593" s="14">
        <v>2021</v>
      </c>
      <c r="B593" s="17" t="s">
        <v>1068</v>
      </c>
      <c r="C593" s="14" t="s">
        <v>190</v>
      </c>
      <c r="D593" s="14" t="s">
        <v>21</v>
      </c>
      <c r="E593" s="16" t="s">
        <v>151</v>
      </c>
      <c r="F593" s="16" t="s">
        <v>1067</v>
      </c>
      <c r="G593" s="14" t="s">
        <v>20</v>
      </c>
      <c r="H593" s="15">
        <v>43631123</v>
      </c>
      <c r="I593" s="15">
        <v>189142356</v>
      </c>
      <c r="J593" s="15"/>
      <c r="K593" s="15">
        <v>129115229</v>
      </c>
      <c r="L593" s="15">
        <v>212257721</v>
      </c>
      <c r="M593" s="15">
        <f t="shared" si="9"/>
        <v>574146429</v>
      </c>
      <c r="N593" s="15">
        <v>212257721</v>
      </c>
    </row>
    <row r="594" spans="1:14" ht="14.4">
      <c r="A594" s="14">
        <v>2021</v>
      </c>
      <c r="B594" s="17" t="s">
        <v>1066</v>
      </c>
      <c r="C594" s="14" t="s">
        <v>190</v>
      </c>
      <c r="D594" s="14" t="s">
        <v>21</v>
      </c>
      <c r="E594" s="16" t="s">
        <v>151</v>
      </c>
      <c r="F594" s="16" t="s">
        <v>1065</v>
      </c>
      <c r="G594" s="14" t="s">
        <v>20</v>
      </c>
      <c r="H594" s="15">
        <v>9035262</v>
      </c>
      <c r="I594" s="15">
        <v>184794541</v>
      </c>
      <c r="J594" s="15">
        <v>3601008</v>
      </c>
      <c r="K594" s="15">
        <v>522396233</v>
      </c>
      <c r="L594" s="15">
        <v>641791180</v>
      </c>
      <c r="M594" s="15">
        <f t="shared" si="9"/>
        <v>1361618224</v>
      </c>
      <c r="N594" s="15">
        <v>641791180</v>
      </c>
    </row>
    <row r="595" spans="1:14" ht="14.4">
      <c r="A595" s="14">
        <v>2021</v>
      </c>
      <c r="B595" s="17" t="s">
        <v>1064</v>
      </c>
      <c r="C595" s="14" t="s">
        <v>190</v>
      </c>
      <c r="D595" s="14" t="s">
        <v>21</v>
      </c>
      <c r="E595" s="16" t="s">
        <v>151</v>
      </c>
      <c r="F595" s="16" t="s">
        <v>1063</v>
      </c>
      <c r="G595" s="14" t="s">
        <v>20</v>
      </c>
      <c r="H595" s="15">
        <v>20861</v>
      </c>
      <c r="I595" s="15">
        <v>6134626</v>
      </c>
      <c r="J595" s="15"/>
      <c r="K595" s="15">
        <v>9719820</v>
      </c>
      <c r="L595" s="15">
        <v>13806892</v>
      </c>
      <c r="M595" s="15">
        <f t="shared" si="9"/>
        <v>29682199</v>
      </c>
      <c r="N595" s="15">
        <v>13806892</v>
      </c>
    </row>
    <row r="596" spans="1:14" ht="14.4">
      <c r="A596" s="14">
        <v>2021</v>
      </c>
      <c r="B596" s="17" t="s">
        <v>1062</v>
      </c>
      <c r="C596" s="14" t="s">
        <v>190</v>
      </c>
      <c r="D596" s="14" t="s">
        <v>21</v>
      </c>
      <c r="E596" s="16" t="s">
        <v>78</v>
      </c>
      <c r="F596" s="16" t="s">
        <v>1061</v>
      </c>
      <c r="G596" s="14" t="s">
        <v>20</v>
      </c>
      <c r="H596" s="15">
        <v>4551</v>
      </c>
      <c r="I596" s="15">
        <v>5467965</v>
      </c>
      <c r="J596" s="15"/>
      <c r="K596" s="15">
        <v>13229448</v>
      </c>
      <c r="L596" s="15">
        <v>12621173</v>
      </c>
      <c r="M596" s="15">
        <f t="shared" si="9"/>
        <v>31323137</v>
      </c>
      <c r="N596" s="15">
        <v>12621173</v>
      </c>
    </row>
    <row r="597" spans="1:14" ht="14.4">
      <c r="A597" s="14">
        <v>2021</v>
      </c>
      <c r="B597" s="14" t="s">
        <v>1885</v>
      </c>
      <c r="C597" s="14" t="s">
        <v>53</v>
      </c>
      <c r="D597" s="14" t="s">
        <v>21</v>
      </c>
      <c r="E597" s="16" t="s">
        <v>182</v>
      </c>
      <c r="F597" s="16" t="s">
        <v>1884</v>
      </c>
      <c r="G597" s="14" t="s">
        <v>20</v>
      </c>
      <c r="H597" s="15">
        <v>6619784</v>
      </c>
      <c r="I597" s="15">
        <v>1830626</v>
      </c>
      <c r="J597" s="15">
        <v>755396</v>
      </c>
      <c r="K597" s="15">
        <v>9585183</v>
      </c>
      <c r="L597" s="15">
        <v>9322738</v>
      </c>
      <c r="M597" s="15">
        <f t="shared" si="9"/>
        <v>28113727</v>
      </c>
      <c r="N597" s="15">
        <v>9322738</v>
      </c>
    </row>
    <row r="598" spans="1:14" ht="14.4">
      <c r="A598" s="14">
        <v>2021</v>
      </c>
      <c r="B598" s="17" t="s">
        <v>1060</v>
      </c>
      <c r="C598" s="14" t="s">
        <v>190</v>
      </c>
      <c r="D598" s="14" t="s">
        <v>21</v>
      </c>
      <c r="E598" s="16" t="s">
        <v>182</v>
      </c>
      <c r="F598" s="16" t="s">
        <v>1059</v>
      </c>
      <c r="G598" s="14" t="s">
        <v>20</v>
      </c>
      <c r="H598" s="15">
        <v>206925</v>
      </c>
      <c r="I598" s="15">
        <v>14095678</v>
      </c>
      <c r="J598" s="15"/>
      <c r="K598" s="15">
        <v>30982449</v>
      </c>
      <c r="L598" s="15">
        <v>41759612</v>
      </c>
      <c r="M598" s="15">
        <f t="shared" si="9"/>
        <v>87044664</v>
      </c>
      <c r="N598" s="15">
        <v>41759612</v>
      </c>
    </row>
    <row r="599" spans="1:14" ht="14.4">
      <c r="A599" s="14">
        <v>2021</v>
      </c>
      <c r="B599" s="17" t="s">
        <v>1058</v>
      </c>
      <c r="C599" s="14" t="s">
        <v>190</v>
      </c>
      <c r="D599" s="14" t="s">
        <v>21</v>
      </c>
      <c r="E599" s="16" t="s">
        <v>107</v>
      </c>
      <c r="F599" s="16" t="s">
        <v>1057</v>
      </c>
      <c r="G599" s="14" t="s">
        <v>20</v>
      </c>
      <c r="H599" s="15">
        <v>872706</v>
      </c>
      <c r="I599" s="15">
        <v>53373384</v>
      </c>
      <c r="J599" s="15">
        <v>16200</v>
      </c>
      <c r="K599" s="15">
        <v>127593771</v>
      </c>
      <c r="L599" s="15">
        <v>160547045</v>
      </c>
      <c r="M599" s="15">
        <f t="shared" si="9"/>
        <v>342403106</v>
      </c>
      <c r="N599" s="15">
        <v>160547045</v>
      </c>
    </row>
    <row r="600" spans="1:14" ht="14.4">
      <c r="A600" s="14">
        <v>2021</v>
      </c>
      <c r="B600" s="17" t="s">
        <v>1056</v>
      </c>
      <c r="C600" s="14" t="s">
        <v>190</v>
      </c>
      <c r="D600" s="14" t="s">
        <v>21</v>
      </c>
      <c r="E600" s="16" t="s">
        <v>253</v>
      </c>
      <c r="F600" s="16" t="s">
        <v>1055</v>
      </c>
      <c r="G600" s="14" t="s">
        <v>20</v>
      </c>
      <c r="H600" s="15">
        <v>4242760</v>
      </c>
      <c r="I600" s="15">
        <v>53228885</v>
      </c>
      <c r="J600" s="15"/>
      <c r="K600" s="15">
        <v>9358023</v>
      </c>
      <c r="L600" s="15">
        <v>40159255</v>
      </c>
      <c r="M600" s="15">
        <f t="shared" si="9"/>
        <v>106988923</v>
      </c>
      <c r="N600" s="15">
        <v>40159255</v>
      </c>
    </row>
    <row r="601" spans="1:14" ht="14.4">
      <c r="A601" s="14">
        <v>2021</v>
      </c>
      <c r="B601" s="17" t="s">
        <v>1054</v>
      </c>
      <c r="C601" s="14" t="s">
        <v>190</v>
      </c>
      <c r="D601" s="14" t="s">
        <v>21</v>
      </c>
      <c r="E601" s="16" t="s">
        <v>149</v>
      </c>
      <c r="F601" s="16" t="s">
        <v>1053</v>
      </c>
      <c r="G601" s="14" t="s">
        <v>20</v>
      </c>
      <c r="H601" s="15">
        <v>84869</v>
      </c>
      <c r="I601" s="15">
        <v>1757680</v>
      </c>
      <c r="J601" s="15">
        <v>2856</v>
      </c>
      <c r="K601" s="15">
        <v>5579880</v>
      </c>
      <c r="L601" s="15">
        <v>6552051</v>
      </c>
      <c r="M601" s="15">
        <f t="shared" si="9"/>
        <v>13977336</v>
      </c>
      <c r="N601" s="15">
        <v>6552051</v>
      </c>
    </row>
    <row r="602" spans="1:14" ht="14.4">
      <c r="A602" s="14">
        <v>2021</v>
      </c>
      <c r="B602" s="17" t="s">
        <v>150</v>
      </c>
      <c r="C602" s="14" t="s">
        <v>54</v>
      </c>
      <c r="D602" s="14" t="s">
        <v>21</v>
      </c>
      <c r="E602" s="16" t="s">
        <v>149</v>
      </c>
      <c r="F602" s="16">
        <v>99035</v>
      </c>
      <c r="G602" s="14" t="s">
        <v>20</v>
      </c>
      <c r="H602" s="15"/>
      <c r="I602" s="15">
        <v>6250428</v>
      </c>
      <c r="J602" s="15"/>
      <c r="K602" s="15">
        <v>757404</v>
      </c>
      <c r="L602" s="15">
        <v>7002771</v>
      </c>
      <c r="M602" s="15">
        <f t="shared" si="9"/>
        <v>14010603</v>
      </c>
      <c r="N602" s="15">
        <v>7002771</v>
      </c>
    </row>
    <row r="603" spans="1:14" ht="14.4">
      <c r="A603" s="14">
        <v>2021</v>
      </c>
      <c r="B603" s="14" t="s">
        <v>1883</v>
      </c>
      <c r="C603" s="14" t="s">
        <v>53</v>
      </c>
      <c r="D603" s="14" t="s">
        <v>21</v>
      </c>
      <c r="E603" s="16" t="s">
        <v>107</v>
      </c>
      <c r="F603" s="16">
        <v>38562</v>
      </c>
      <c r="G603" s="14" t="s">
        <v>20</v>
      </c>
      <c r="H603" s="15">
        <v>10063716</v>
      </c>
      <c r="I603" s="15">
        <v>4955574</v>
      </c>
      <c r="J603" s="15">
        <v>307350</v>
      </c>
      <c r="K603" s="15">
        <v>7761452</v>
      </c>
      <c r="L603" s="15">
        <v>6787980</v>
      </c>
      <c r="M603" s="15">
        <f t="shared" si="9"/>
        <v>29876072</v>
      </c>
      <c r="N603" s="15">
        <v>6787980</v>
      </c>
    </row>
    <row r="604" spans="1:14" ht="14.4">
      <c r="A604" s="14">
        <v>2021</v>
      </c>
      <c r="B604" s="17" t="s">
        <v>5659</v>
      </c>
      <c r="C604" s="17" t="s">
        <v>190</v>
      </c>
      <c r="D604" s="14" t="s">
        <v>21</v>
      </c>
      <c r="E604" s="16" t="s">
        <v>107</v>
      </c>
      <c r="F604" s="16" t="s">
        <v>5660</v>
      </c>
      <c r="G604" s="14" t="s">
        <v>20</v>
      </c>
      <c r="H604" s="15"/>
      <c r="I604" s="15">
        <v>8035008</v>
      </c>
      <c r="J604" s="15"/>
      <c r="K604" s="15">
        <v>23176693</v>
      </c>
      <c r="L604" s="15">
        <v>28213362</v>
      </c>
      <c r="M604" s="15">
        <f t="shared" si="9"/>
        <v>59425063</v>
      </c>
      <c r="N604" s="15">
        <v>28213362</v>
      </c>
    </row>
    <row r="605" spans="1:14" ht="14.4">
      <c r="A605" s="14">
        <v>2021</v>
      </c>
      <c r="B605" s="17" t="s">
        <v>1052</v>
      </c>
      <c r="C605" s="14" t="s">
        <v>190</v>
      </c>
      <c r="D605" s="14" t="s">
        <v>21</v>
      </c>
      <c r="E605" s="16" t="s">
        <v>107</v>
      </c>
      <c r="F605" s="16" t="s">
        <v>1051</v>
      </c>
      <c r="G605" s="14" t="s">
        <v>20</v>
      </c>
      <c r="H605" s="15">
        <v>376825</v>
      </c>
      <c r="I605" s="15">
        <v>7410519</v>
      </c>
      <c r="J605" s="15"/>
      <c r="K605" s="15">
        <v>16091195</v>
      </c>
      <c r="L605" s="15">
        <v>18521148</v>
      </c>
      <c r="M605" s="15">
        <f t="shared" si="9"/>
        <v>42399687</v>
      </c>
      <c r="N605" s="15">
        <v>18521148</v>
      </c>
    </row>
    <row r="606" spans="1:14" ht="14.4">
      <c r="A606" s="14">
        <v>2021</v>
      </c>
      <c r="B606" s="17" t="s">
        <v>5379</v>
      </c>
      <c r="C606" s="17" t="s">
        <v>190</v>
      </c>
      <c r="D606" s="14" t="s">
        <v>21</v>
      </c>
      <c r="E606" s="16" t="s">
        <v>123</v>
      </c>
      <c r="F606" s="16" t="s">
        <v>5661</v>
      </c>
      <c r="G606" s="14" t="s">
        <v>20</v>
      </c>
      <c r="H606" s="15">
        <v>27825</v>
      </c>
      <c r="I606" s="15">
        <v>232542</v>
      </c>
      <c r="J606" s="15"/>
      <c r="K606" s="15">
        <v>1057324</v>
      </c>
      <c r="L606" s="15">
        <v>1262566</v>
      </c>
      <c r="M606" s="15">
        <f t="shared" si="9"/>
        <v>2580257</v>
      </c>
      <c r="N606" s="15">
        <v>1262566</v>
      </c>
    </row>
    <row r="607" spans="1:14" ht="14.4">
      <c r="A607" s="14">
        <v>2021</v>
      </c>
      <c r="B607" s="17" t="s">
        <v>1050</v>
      </c>
      <c r="C607" s="14" t="s">
        <v>190</v>
      </c>
      <c r="D607" s="14" t="s">
        <v>21</v>
      </c>
      <c r="E607" s="16" t="s">
        <v>253</v>
      </c>
      <c r="F607" s="16" t="s">
        <v>1049</v>
      </c>
      <c r="G607" s="14" t="s">
        <v>20</v>
      </c>
      <c r="H607" s="15">
        <v>532</v>
      </c>
      <c r="I607" s="15">
        <v>1584340</v>
      </c>
      <c r="J607" s="15"/>
      <c r="K607" s="15">
        <v>4995518</v>
      </c>
      <c r="L607" s="15">
        <v>5929967</v>
      </c>
      <c r="M607" s="15">
        <f t="shared" si="9"/>
        <v>12510357</v>
      </c>
      <c r="N607" s="15">
        <v>5929967</v>
      </c>
    </row>
    <row r="608" spans="1:14" ht="14.4">
      <c r="A608" s="14">
        <v>2021</v>
      </c>
      <c r="B608" s="17" t="s">
        <v>1048</v>
      </c>
      <c r="C608" s="14" t="s">
        <v>190</v>
      </c>
      <c r="D608" s="14" t="s">
        <v>21</v>
      </c>
      <c r="E608" s="16" t="s">
        <v>127</v>
      </c>
      <c r="F608" s="16" t="s">
        <v>1047</v>
      </c>
      <c r="G608" s="14" t="s">
        <v>20</v>
      </c>
      <c r="H608" s="15">
        <v>25222</v>
      </c>
      <c r="I608" s="15">
        <v>6456456</v>
      </c>
      <c r="J608" s="15">
        <v>42527</v>
      </c>
      <c r="K608" s="15">
        <v>18670958</v>
      </c>
      <c r="L608" s="15">
        <v>23757130</v>
      </c>
      <c r="M608" s="15">
        <f t="shared" si="9"/>
        <v>48952293</v>
      </c>
      <c r="N608" s="15">
        <v>23757130</v>
      </c>
    </row>
    <row r="609" spans="1:14" ht="14.4">
      <c r="A609" s="14">
        <v>2021</v>
      </c>
      <c r="B609" s="17" t="s">
        <v>5024</v>
      </c>
      <c r="C609" s="17" t="s">
        <v>190</v>
      </c>
      <c r="D609" s="14" t="s">
        <v>21</v>
      </c>
      <c r="E609" s="16" t="s">
        <v>127</v>
      </c>
      <c r="F609" s="16" t="s">
        <v>5663</v>
      </c>
      <c r="G609" s="14" t="s">
        <v>20</v>
      </c>
      <c r="H609" s="15"/>
      <c r="I609" s="15">
        <v>73458</v>
      </c>
      <c r="J609" s="15"/>
      <c r="K609" s="15">
        <v>359668</v>
      </c>
      <c r="L609" s="15">
        <v>431838</v>
      </c>
      <c r="M609" s="15">
        <f t="shared" si="9"/>
        <v>864964</v>
      </c>
      <c r="N609" s="15">
        <v>431838</v>
      </c>
    </row>
    <row r="610" spans="1:14" ht="14.4">
      <c r="A610" s="14">
        <v>2021</v>
      </c>
      <c r="B610" s="17" t="s">
        <v>4980</v>
      </c>
      <c r="C610" s="17" t="s">
        <v>190</v>
      </c>
      <c r="D610" s="14" t="s">
        <v>21</v>
      </c>
      <c r="E610" s="16" t="s">
        <v>36</v>
      </c>
      <c r="F610" s="16" t="s">
        <v>5665</v>
      </c>
      <c r="G610" s="14" t="s">
        <v>20</v>
      </c>
      <c r="H610" s="15">
        <v>13335</v>
      </c>
      <c r="I610" s="15">
        <v>1342677</v>
      </c>
      <c r="J610" s="15"/>
      <c r="K610" s="15">
        <v>5717734</v>
      </c>
      <c r="L610" s="15">
        <v>7125149</v>
      </c>
      <c r="M610" s="15">
        <f t="shared" si="9"/>
        <v>14198895</v>
      </c>
      <c r="N610" s="15">
        <v>7125149</v>
      </c>
    </row>
    <row r="611" spans="1:14" ht="14.4">
      <c r="A611" s="14">
        <v>2021</v>
      </c>
      <c r="B611" s="17" t="s">
        <v>1046</v>
      </c>
      <c r="C611" s="14" t="s">
        <v>190</v>
      </c>
      <c r="D611" s="14" t="s">
        <v>21</v>
      </c>
      <c r="E611" s="16" t="s">
        <v>147</v>
      </c>
      <c r="F611" s="16" t="s">
        <v>1045</v>
      </c>
      <c r="G611" s="14" t="s">
        <v>20</v>
      </c>
      <c r="H611" s="15">
        <v>258553</v>
      </c>
      <c r="I611" s="15">
        <v>14504242</v>
      </c>
      <c r="J611" s="15">
        <v>1394784</v>
      </c>
      <c r="K611" s="15">
        <v>43696937</v>
      </c>
      <c r="L611" s="15">
        <v>55389183</v>
      </c>
      <c r="M611" s="15">
        <f t="shared" si="9"/>
        <v>115243699</v>
      </c>
      <c r="N611" s="15">
        <v>55389183</v>
      </c>
    </row>
    <row r="612" spans="1:14" ht="14.4">
      <c r="A612" s="14">
        <v>2021</v>
      </c>
      <c r="B612" s="17" t="s">
        <v>1044</v>
      </c>
      <c r="C612" s="14" t="s">
        <v>190</v>
      </c>
      <c r="D612" s="14" t="s">
        <v>21</v>
      </c>
      <c r="E612" s="16" t="s">
        <v>34</v>
      </c>
      <c r="F612" s="16" t="s">
        <v>1043</v>
      </c>
      <c r="G612" s="14" t="s">
        <v>20</v>
      </c>
      <c r="H612" s="15">
        <v>339993</v>
      </c>
      <c r="I612" s="15">
        <v>19683437</v>
      </c>
      <c r="J612" s="15"/>
      <c r="K612" s="15">
        <v>44300862</v>
      </c>
      <c r="L612" s="15">
        <v>55373609</v>
      </c>
      <c r="M612" s="15">
        <f t="shared" si="9"/>
        <v>119697901</v>
      </c>
      <c r="N612" s="15">
        <v>55373609</v>
      </c>
    </row>
    <row r="613" spans="1:14" ht="14.4">
      <c r="A613" s="14">
        <v>2021</v>
      </c>
      <c r="B613" s="14" t="s">
        <v>1882</v>
      </c>
      <c r="C613" s="14" t="s">
        <v>53</v>
      </c>
      <c r="D613" s="14" t="s">
        <v>21</v>
      </c>
      <c r="E613" s="16" t="s">
        <v>134</v>
      </c>
      <c r="F613" s="16">
        <v>39290</v>
      </c>
      <c r="G613" s="14" t="s">
        <v>20</v>
      </c>
      <c r="H613" s="15">
        <v>37536360</v>
      </c>
      <c r="I613" s="15">
        <v>11890028</v>
      </c>
      <c r="J613" s="15">
        <v>6195484</v>
      </c>
      <c r="K613" s="15">
        <v>45430844</v>
      </c>
      <c r="L613" s="15">
        <v>51808141</v>
      </c>
      <c r="M613" s="15">
        <f t="shared" si="9"/>
        <v>152860857</v>
      </c>
      <c r="N613" s="15">
        <v>51808141</v>
      </c>
    </row>
    <row r="614" spans="1:14" ht="14.4">
      <c r="A614" s="14">
        <v>2021</v>
      </c>
      <c r="B614" s="17" t="s">
        <v>1042</v>
      </c>
      <c r="C614" s="14" t="s">
        <v>190</v>
      </c>
      <c r="D614" s="14" t="s">
        <v>21</v>
      </c>
      <c r="E614" s="16" t="s">
        <v>134</v>
      </c>
      <c r="F614" s="16" t="s">
        <v>1041</v>
      </c>
      <c r="G614" s="14" t="s">
        <v>20</v>
      </c>
      <c r="H614" s="15">
        <v>243866</v>
      </c>
      <c r="I614" s="15">
        <v>22373853</v>
      </c>
      <c r="J614" s="15"/>
      <c r="K614" s="15">
        <v>54149853</v>
      </c>
      <c r="L614" s="15">
        <v>67742347</v>
      </c>
      <c r="M614" s="15">
        <f t="shared" si="9"/>
        <v>144509919</v>
      </c>
      <c r="N614" s="15">
        <v>67742347</v>
      </c>
    </row>
    <row r="615" spans="1:14" ht="14.4">
      <c r="A615" s="14">
        <v>2021</v>
      </c>
      <c r="B615" s="17" t="s">
        <v>2144</v>
      </c>
      <c r="C615" s="14" t="s">
        <v>53</v>
      </c>
      <c r="D615" s="14" t="s">
        <v>21</v>
      </c>
      <c r="E615" s="16" t="s">
        <v>34</v>
      </c>
      <c r="F615" s="16" t="s">
        <v>5568</v>
      </c>
      <c r="G615" s="14" t="s">
        <v>20</v>
      </c>
      <c r="H615" s="15">
        <v>1976833</v>
      </c>
      <c r="I615" s="15">
        <v>437933</v>
      </c>
      <c r="J615" s="15">
        <v>924748</v>
      </c>
      <c r="K615" s="15">
        <v>3855757</v>
      </c>
      <c r="L615" s="15">
        <v>4091823</v>
      </c>
      <c r="M615" s="15">
        <f t="shared" si="9"/>
        <v>11287094</v>
      </c>
      <c r="N615" s="15">
        <v>4091823</v>
      </c>
    </row>
    <row r="616" spans="1:14" ht="14.4">
      <c r="A616" s="14">
        <v>2021</v>
      </c>
      <c r="B616" s="17" t="s">
        <v>5470</v>
      </c>
      <c r="C616" s="14" t="s">
        <v>190</v>
      </c>
      <c r="D616" s="14" t="s">
        <v>21</v>
      </c>
      <c r="E616" s="16" t="s">
        <v>27</v>
      </c>
      <c r="F616" s="16" t="s">
        <v>5471</v>
      </c>
      <c r="G616" s="14" t="s">
        <v>20</v>
      </c>
      <c r="H616" s="15">
        <v>66512</v>
      </c>
      <c r="I616" s="15">
        <v>1876561</v>
      </c>
      <c r="J616" s="15"/>
      <c r="K616" s="15">
        <v>5912844</v>
      </c>
      <c r="L616" s="15">
        <v>6821032</v>
      </c>
      <c r="M616" s="15">
        <f t="shared" si="9"/>
        <v>14676949</v>
      </c>
      <c r="N616" s="15">
        <v>6821032</v>
      </c>
    </row>
    <row r="617" spans="1:14" ht="14.4">
      <c r="A617" s="14">
        <v>2021</v>
      </c>
      <c r="B617" s="14" t="s">
        <v>1881</v>
      </c>
      <c r="C617" s="14" t="s">
        <v>53</v>
      </c>
      <c r="D617" s="14" t="s">
        <v>21</v>
      </c>
      <c r="E617" s="16" t="s">
        <v>28</v>
      </c>
      <c r="F617" s="16">
        <v>40004</v>
      </c>
      <c r="G617" s="14" t="s">
        <v>20</v>
      </c>
      <c r="H617" s="15">
        <v>17880149</v>
      </c>
      <c r="I617" s="15">
        <v>6796050</v>
      </c>
      <c r="J617" s="15">
        <v>2841618</v>
      </c>
      <c r="K617" s="15">
        <v>53458788</v>
      </c>
      <c r="L617" s="15">
        <v>55621249</v>
      </c>
      <c r="M617" s="15">
        <f t="shared" si="9"/>
        <v>136597854</v>
      </c>
      <c r="N617" s="15">
        <v>55621249</v>
      </c>
    </row>
    <row r="618" spans="1:14" ht="14.4">
      <c r="A618" s="14">
        <v>2021</v>
      </c>
      <c r="B618" s="17" t="s">
        <v>1040</v>
      </c>
      <c r="C618" s="14" t="s">
        <v>190</v>
      </c>
      <c r="D618" s="14" t="s">
        <v>21</v>
      </c>
      <c r="E618" s="16" t="s">
        <v>28</v>
      </c>
      <c r="F618" s="16" t="s">
        <v>1039</v>
      </c>
      <c r="G618" s="14" t="s">
        <v>20</v>
      </c>
      <c r="H618" s="15">
        <v>4288624</v>
      </c>
      <c r="I618" s="15">
        <v>45909547</v>
      </c>
      <c r="J618" s="15"/>
      <c r="K618" s="15">
        <v>116252774</v>
      </c>
      <c r="L618" s="15">
        <v>157221159</v>
      </c>
      <c r="M618" s="15">
        <f t="shared" si="9"/>
        <v>323672104</v>
      </c>
      <c r="N618" s="15">
        <v>157221159</v>
      </c>
    </row>
    <row r="619" spans="1:14" ht="14.4">
      <c r="A619" s="14">
        <v>2021</v>
      </c>
      <c r="B619" s="14" t="s">
        <v>1880</v>
      </c>
      <c r="C619" s="14" t="s">
        <v>53</v>
      </c>
      <c r="D619" s="14" t="s">
        <v>21</v>
      </c>
      <c r="E619" s="16" t="s">
        <v>34</v>
      </c>
      <c r="F619" s="16">
        <v>40032</v>
      </c>
      <c r="G619" s="14" t="s">
        <v>20</v>
      </c>
      <c r="H619" s="15">
        <v>3875163</v>
      </c>
      <c r="I619" s="15">
        <v>2675066</v>
      </c>
      <c r="J619" s="15">
        <v>5041293</v>
      </c>
      <c r="K619" s="15">
        <v>35799095</v>
      </c>
      <c r="L619" s="15">
        <v>37734089</v>
      </c>
      <c r="M619" s="15">
        <f t="shared" si="9"/>
        <v>85124706</v>
      </c>
      <c r="N619" s="15">
        <v>37734089</v>
      </c>
    </row>
    <row r="620" spans="1:14" ht="14.4">
      <c r="A620" s="14">
        <v>2021</v>
      </c>
      <c r="B620" s="14" t="s">
        <v>1879</v>
      </c>
      <c r="C620" s="14" t="s">
        <v>53</v>
      </c>
      <c r="D620" s="14" t="s">
        <v>21</v>
      </c>
      <c r="E620" s="16" t="s">
        <v>134</v>
      </c>
      <c r="F620" s="16">
        <v>40256</v>
      </c>
      <c r="G620" s="14" t="s">
        <v>20</v>
      </c>
      <c r="H620" s="15">
        <v>4953435</v>
      </c>
      <c r="I620" s="15">
        <v>3818909</v>
      </c>
      <c r="J620" s="15">
        <v>600589</v>
      </c>
      <c r="K620" s="15">
        <v>11574478</v>
      </c>
      <c r="L620" s="15">
        <v>13837295</v>
      </c>
      <c r="M620" s="15">
        <f t="shared" si="9"/>
        <v>34784706</v>
      </c>
      <c r="N620" s="15">
        <v>13837295</v>
      </c>
    </row>
    <row r="621" spans="1:14" ht="14.4">
      <c r="A621" s="14">
        <v>2021</v>
      </c>
      <c r="B621" s="14" t="s">
        <v>1878</v>
      </c>
      <c r="C621" s="14" t="s">
        <v>53</v>
      </c>
      <c r="D621" s="14" t="s">
        <v>21</v>
      </c>
      <c r="E621" s="16" t="s">
        <v>34</v>
      </c>
      <c r="F621" s="16">
        <v>40340</v>
      </c>
      <c r="G621" s="14" t="s">
        <v>20</v>
      </c>
      <c r="H621" s="15">
        <v>3206321</v>
      </c>
      <c r="I621" s="15">
        <v>1418905</v>
      </c>
      <c r="J621" s="15">
        <v>6127848</v>
      </c>
      <c r="K621" s="15">
        <v>17093180</v>
      </c>
      <c r="L621" s="15">
        <v>17683671</v>
      </c>
      <c r="M621" s="15">
        <f t="shared" si="9"/>
        <v>45529925</v>
      </c>
      <c r="N621" s="15">
        <v>17683671</v>
      </c>
    </row>
    <row r="622" spans="1:14" ht="14.4">
      <c r="A622" s="14">
        <v>2021</v>
      </c>
      <c r="B622" s="17" t="s">
        <v>2145</v>
      </c>
      <c r="C622" s="14" t="s">
        <v>53</v>
      </c>
      <c r="D622" s="14" t="s">
        <v>21</v>
      </c>
      <c r="E622" s="16" t="s">
        <v>63</v>
      </c>
      <c r="F622" s="16" t="s">
        <v>5559</v>
      </c>
      <c r="G622" s="14" t="s">
        <v>20</v>
      </c>
      <c r="H622" s="15">
        <v>8214107</v>
      </c>
      <c r="I622" s="15">
        <v>4413523</v>
      </c>
      <c r="J622" s="15">
        <v>15770048</v>
      </c>
      <c r="K622" s="15">
        <v>64087291</v>
      </c>
      <c r="L622" s="15">
        <v>66044828</v>
      </c>
      <c r="M622" s="15">
        <f t="shared" si="9"/>
        <v>158529797</v>
      </c>
      <c r="N622" s="15">
        <v>66044828</v>
      </c>
    </row>
    <row r="623" spans="1:14" ht="14.4">
      <c r="A623" s="14">
        <v>2021</v>
      </c>
      <c r="B623" s="14" t="s">
        <v>1877</v>
      </c>
      <c r="C623" s="14" t="s">
        <v>53</v>
      </c>
      <c r="D623" s="14" t="s">
        <v>21</v>
      </c>
      <c r="E623" s="16" t="s">
        <v>34</v>
      </c>
      <c r="F623" s="16">
        <v>40830</v>
      </c>
      <c r="G623" s="14" t="s">
        <v>20</v>
      </c>
      <c r="H623" s="15">
        <v>26879292</v>
      </c>
      <c r="I623" s="15">
        <v>1903522</v>
      </c>
      <c r="J623" s="15">
        <v>1776387</v>
      </c>
      <c r="K623" s="15">
        <v>33135280</v>
      </c>
      <c r="L623" s="15">
        <v>32257969</v>
      </c>
      <c r="M623" s="15">
        <f t="shared" si="9"/>
        <v>95952450</v>
      </c>
      <c r="N623" s="15">
        <v>32257969</v>
      </c>
    </row>
    <row r="624" spans="1:14" ht="14.4">
      <c r="A624" s="14">
        <v>2021</v>
      </c>
      <c r="B624" s="14" t="s">
        <v>1876</v>
      </c>
      <c r="C624" s="14" t="s">
        <v>53</v>
      </c>
      <c r="D624" s="14" t="s">
        <v>21</v>
      </c>
      <c r="E624" s="16" t="s">
        <v>36</v>
      </c>
      <c r="F624" s="16">
        <v>39122</v>
      </c>
      <c r="G624" s="14" t="s">
        <v>20</v>
      </c>
      <c r="H624" s="15">
        <v>3735550</v>
      </c>
      <c r="I624" s="15">
        <v>1435533</v>
      </c>
      <c r="J624" s="15">
        <v>782418</v>
      </c>
      <c r="K624" s="15">
        <v>19077712</v>
      </c>
      <c r="L624" s="15">
        <v>17574473</v>
      </c>
      <c r="M624" s="15">
        <f t="shared" si="9"/>
        <v>42605686</v>
      </c>
      <c r="N624" s="15">
        <v>17574473</v>
      </c>
    </row>
    <row r="625" spans="1:14" ht="14.4">
      <c r="A625" s="14">
        <v>2021</v>
      </c>
      <c r="B625" s="17" t="s">
        <v>1038</v>
      </c>
      <c r="C625" s="14" t="s">
        <v>190</v>
      </c>
      <c r="D625" s="14" t="s">
        <v>21</v>
      </c>
      <c r="E625" s="16" t="s">
        <v>36</v>
      </c>
      <c r="F625" s="16" t="s">
        <v>1037</v>
      </c>
      <c r="G625" s="14" t="s">
        <v>20</v>
      </c>
      <c r="H625" s="15">
        <v>477209</v>
      </c>
      <c r="I625" s="15">
        <v>5615810</v>
      </c>
      <c r="J625" s="15"/>
      <c r="K625" s="15">
        <v>45876824</v>
      </c>
      <c r="L625" s="15">
        <v>48430591</v>
      </c>
      <c r="M625" s="15">
        <f t="shared" si="9"/>
        <v>100400434</v>
      </c>
      <c r="N625" s="15">
        <v>48430591</v>
      </c>
    </row>
    <row r="626" spans="1:14" ht="14.4">
      <c r="A626" s="14">
        <v>2021</v>
      </c>
      <c r="B626" s="14" t="s">
        <v>1875</v>
      </c>
      <c r="C626" s="14" t="s">
        <v>53</v>
      </c>
      <c r="D626" s="14" t="s">
        <v>21</v>
      </c>
      <c r="E626" s="16" t="s">
        <v>134</v>
      </c>
      <c r="F626" s="16">
        <v>39178</v>
      </c>
      <c r="G626" s="14" t="s">
        <v>20</v>
      </c>
      <c r="H626" s="15">
        <v>29301263</v>
      </c>
      <c r="I626" s="15">
        <v>5645847</v>
      </c>
      <c r="J626" s="15">
        <v>2736838</v>
      </c>
      <c r="K626" s="15">
        <v>69227103</v>
      </c>
      <c r="L626" s="15">
        <v>92717406</v>
      </c>
      <c r="M626" s="15">
        <f t="shared" si="9"/>
        <v>199628457</v>
      </c>
      <c r="N626" s="15">
        <v>92717406</v>
      </c>
    </row>
    <row r="627" spans="1:14" ht="14.4">
      <c r="A627" s="14">
        <v>2021</v>
      </c>
      <c r="B627" s="17" t="s">
        <v>1036</v>
      </c>
      <c r="C627" s="14" t="s">
        <v>190</v>
      </c>
      <c r="D627" s="14" t="s">
        <v>21</v>
      </c>
      <c r="E627" s="16" t="s">
        <v>134</v>
      </c>
      <c r="F627" s="16" t="s">
        <v>1035</v>
      </c>
      <c r="G627" s="14" t="s">
        <v>20</v>
      </c>
      <c r="H627" s="15">
        <v>254473</v>
      </c>
      <c r="I627" s="15">
        <v>9400901</v>
      </c>
      <c r="J627" s="15"/>
      <c r="K627" s="15">
        <v>69432164</v>
      </c>
      <c r="L627" s="15">
        <v>72912061</v>
      </c>
      <c r="M627" s="15">
        <f t="shared" si="9"/>
        <v>151999599</v>
      </c>
      <c r="N627" s="15">
        <v>72912061</v>
      </c>
    </row>
    <row r="628" spans="1:14" ht="14.4">
      <c r="A628" s="14">
        <v>2021</v>
      </c>
      <c r="B628" s="14" t="s">
        <v>1874</v>
      </c>
      <c r="C628" s="14" t="s">
        <v>53</v>
      </c>
      <c r="D628" s="14" t="s">
        <v>21</v>
      </c>
      <c r="E628" s="16" t="s">
        <v>134</v>
      </c>
      <c r="F628" s="16">
        <v>39220</v>
      </c>
      <c r="G628" s="14" t="s">
        <v>20</v>
      </c>
      <c r="H628" s="15">
        <v>3437149</v>
      </c>
      <c r="I628" s="15">
        <v>3170212</v>
      </c>
      <c r="J628" s="15"/>
      <c r="K628" s="15">
        <v>19906753</v>
      </c>
      <c r="L628" s="15">
        <v>22752294</v>
      </c>
      <c r="M628" s="15">
        <f t="shared" si="9"/>
        <v>49266408</v>
      </c>
      <c r="N628" s="15">
        <v>22752294</v>
      </c>
    </row>
    <row r="629" spans="1:14" ht="14.4">
      <c r="A629" s="14">
        <v>2021</v>
      </c>
      <c r="B629" s="17" t="s">
        <v>5107</v>
      </c>
      <c r="C629" s="17" t="s">
        <v>190</v>
      </c>
      <c r="D629" s="14" t="s">
        <v>21</v>
      </c>
      <c r="E629" s="16" t="s">
        <v>71</v>
      </c>
      <c r="F629" s="16" t="s">
        <v>5667</v>
      </c>
      <c r="G629" s="14" t="s">
        <v>20</v>
      </c>
      <c r="H629" s="15"/>
      <c r="I629" s="15">
        <v>83088</v>
      </c>
      <c r="J629" s="15"/>
      <c r="K629" s="15">
        <v>163148</v>
      </c>
      <c r="L629" s="15">
        <v>246236</v>
      </c>
      <c r="M629" s="15">
        <f t="shared" si="9"/>
        <v>492472</v>
      </c>
      <c r="N629" s="15">
        <v>246236</v>
      </c>
    </row>
    <row r="630" spans="1:14" ht="14.4">
      <c r="A630" s="14">
        <v>2021</v>
      </c>
      <c r="B630" s="14" t="s">
        <v>1873</v>
      </c>
      <c r="C630" s="14" t="s">
        <v>53</v>
      </c>
      <c r="D630" s="14" t="s">
        <v>21</v>
      </c>
      <c r="E630" s="16" t="s">
        <v>134</v>
      </c>
      <c r="F630" s="16">
        <v>39248</v>
      </c>
      <c r="G630" s="14" t="s">
        <v>20</v>
      </c>
      <c r="H630" s="15">
        <v>2848989</v>
      </c>
      <c r="I630" s="15">
        <v>5776718</v>
      </c>
      <c r="J630" s="15">
        <v>463305</v>
      </c>
      <c r="K630" s="15">
        <v>41548031</v>
      </c>
      <c r="L630" s="15">
        <v>45750457</v>
      </c>
      <c r="M630" s="15">
        <f t="shared" si="9"/>
        <v>96387500</v>
      </c>
      <c r="N630" s="15">
        <v>45750457</v>
      </c>
    </row>
    <row r="631" spans="1:14" ht="14.4">
      <c r="A631" s="14">
        <v>2021</v>
      </c>
      <c r="B631" s="17" t="s">
        <v>2146</v>
      </c>
      <c r="C631" s="14" t="s">
        <v>53</v>
      </c>
      <c r="D631" s="14" t="s">
        <v>21</v>
      </c>
      <c r="E631" s="16" t="s">
        <v>134</v>
      </c>
      <c r="F631" s="16" t="s">
        <v>5569</v>
      </c>
      <c r="G631" s="14" t="s">
        <v>20</v>
      </c>
      <c r="H631" s="15">
        <v>698647</v>
      </c>
      <c r="I631" s="15">
        <v>678773</v>
      </c>
      <c r="J631" s="15">
        <v>441547</v>
      </c>
      <c r="K631" s="15">
        <v>6033541</v>
      </c>
      <c r="L631" s="15">
        <v>6030918</v>
      </c>
      <c r="M631" s="15">
        <f t="shared" si="9"/>
        <v>13883426</v>
      </c>
      <c r="N631" s="15">
        <v>6030918</v>
      </c>
    </row>
    <row r="632" spans="1:14" ht="14.4">
      <c r="A632" s="14">
        <v>2021</v>
      </c>
      <c r="B632" s="17" t="s">
        <v>5137</v>
      </c>
      <c r="C632" s="17" t="s">
        <v>190</v>
      </c>
      <c r="D632" s="14" t="s">
        <v>21</v>
      </c>
      <c r="E632" s="16" t="s">
        <v>182</v>
      </c>
      <c r="F632" s="16" t="s">
        <v>5668</v>
      </c>
      <c r="G632" s="14" t="s">
        <v>20</v>
      </c>
      <c r="H632" s="15"/>
      <c r="I632" s="15">
        <v>237067</v>
      </c>
      <c r="J632" s="15">
        <v>1238</v>
      </c>
      <c r="K632" s="15">
        <v>874247</v>
      </c>
      <c r="L632" s="15">
        <v>1126265</v>
      </c>
      <c r="M632" s="15">
        <f t="shared" si="9"/>
        <v>2238817</v>
      </c>
      <c r="N632" s="15">
        <v>1126265</v>
      </c>
    </row>
    <row r="633" spans="1:14" ht="14.4">
      <c r="A633" s="14">
        <v>2021</v>
      </c>
      <c r="B633" s="17" t="s">
        <v>5836</v>
      </c>
      <c r="C633" s="17" t="s">
        <v>190</v>
      </c>
      <c r="D633" s="14" t="s">
        <v>21</v>
      </c>
      <c r="E633" s="18" t="s">
        <v>71</v>
      </c>
      <c r="F633" s="18" t="s">
        <v>5503</v>
      </c>
      <c r="G633" s="14" t="s">
        <v>20</v>
      </c>
      <c r="H633" s="15"/>
      <c r="I633" s="15">
        <v>661371</v>
      </c>
      <c r="J633" s="15"/>
      <c r="K633" s="15">
        <v>4044391</v>
      </c>
      <c r="L633" s="15">
        <v>4355438</v>
      </c>
      <c r="M633" s="15">
        <f t="shared" si="9"/>
        <v>9061200</v>
      </c>
      <c r="N633" s="15">
        <v>4355438</v>
      </c>
    </row>
    <row r="634" spans="1:14" ht="14.4">
      <c r="A634" s="14">
        <v>2021</v>
      </c>
      <c r="B634" s="17" t="s">
        <v>1669</v>
      </c>
      <c r="C634" s="14" t="s">
        <v>55</v>
      </c>
      <c r="D634" s="14" t="s">
        <v>21</v>
      </c>
      <c r="E634" s="16" t="s">
        <v>147</v>
      </c>
      <c r="F634" s="16" t="s">
        <v>57</v>
      </c>
      <c r="G634" s="14" t="s">
        <v>20</v>
      </c>
      <c r="H634" s="15">
        <v>40421062</v>
      </c>
      <c r="I634" s="15">
        <v>115969951</v>
      </c>
      <c r="J634" s="15">
        <v>2149638</v>
      </c>
      <c r="K634" s="15">
        <v>45787264</v>
      </c>
      <c r="L634" s="15">
        <v>55853822</v>
      </c>
      <c r="M634" s="15">
        <f t="shared" si="9"/>
        <v>260181737</v>
      </c>
      <c r="N634" s="15">
        <v>55853822</v>
      </c>
    </row>
    <row r="635" spans="1:14" ht="14.4">
      <c r="A635" s="14">
        <v>2021</v>
      </c>
      <c r="B635" s="17" t="s">
        <v>148</v>
      </c>
      <c r="C635" s="14" t="s">
        <v>54</v>
      </c>
      <c r="D635" s="14" t="s">
        <v>21</v>
      </c>
      <c r="E635" s="16" t="s">
        <v>147</v>
      </c>
      <c r="F635" s="16">
        <v>99036</v>
      </c>
      <c r="G635" s="14" t="s">
        <v>20</v>
      </c>
      <c r="H635" s="15">
        <v>278752</v>
      </c>
      <c r="I635" s="15">
        <v>2027919</v>
      </c>
      <c r="J635" s="15"/>
      <c r="K635" s="15">
        <v>70738</v>
      </c>
      <c r="L635" s="15">
        <v>2377408</v>
      </c>
      <c r="M635" s="15">
        <f t="shared" si="9"/>
        <v>4754817</v>
      </c>
      <c r="N635" s="15">
        <v>2377408</v>
      </c>
    </row>
    <row r="636" spans="1:14" ht="14.4">
      <c r="A636" s="14">
        <v>2021</v>
      </c>
      <c r="B636" s="17" t="s">
        <v>1034</v>
      </c>
      <c r="C636" s="14" t="s">
        <v>190</v>
      </c>
      <c r="D636" s="14" t="s">
        <v>21</v>
      </c>
      <c r="E636" s="16" t="s">
        <v>147</v>
      </c>
      <c r="F636" s="16" t="s">
        <v>1033</v>
      </c>
      <c r="G636" s="14" t="s">
        <v>20</v>
      </c>
      <c r="H636" s="15">
        <v>1719484</v>
      </c>
      <c r="I636" s="15">
        <v>13379114</v>
      </c>
      <c r="J636" s="15"/>
      <c r="K636" s="15">
        <v>7721382</v>
      </c>
      <c r="L636" s="15">
        <v>13517900</v>
      </c>
      <c r="M636" s="15">
        <f t="shared" si="9"/>
        <v>36337880</v>
      </c>
      <c r="N636" s="15">
        <v>13517900</v>
      </c>
    </row>
    <row r="637" spans="1:14" ht="14.4">
      <c r="A637" s="14">
        <v>2021</v>
      </c>
      <c r="B637" s="17" t="s">
        <v>5007</v>
      </c>
      <c r="C637" s="17" t="s">
        <v>190</v>
      </c>
      <c r="D637" s="14" t="s">
        <v>21</v>
      </c>
      <c r="E637" s="16" t="s">
        <v>47</v>
      </c>
      <c r="F637" s="16" t="s">
        <v>5669</v>
      </c>
      <c r="G637" s="14" t="s">
        <v>20</v>
      </c>
      <c r="H637" s="15">
        <v>90786</v>
      </c>
      <c r="I637" s="15">
        <v>328172</v>
      </c>
      <c r="J637" s="15">
        <v>18686</v>
      </c>
      <c r="K637" s="15">
        <v>1887584</v>
      </c>
      <c r="L637" s="15">
        <v>2313028</v>
      </c>
      <c r="M637" s="15">
        <f t="shared" si="9"/>
        <v>4638256</v>
      </c>
      <c r="N637" s="15">
        <v>2313028</v>
      </c>
    </row>
    <row r="638" spans="1:14" ht="14.4">
      <c r="A638" s="14">
        <v>2021</v>
      </c>
      <c r="B638" s="14" t="s">
        <v>1872</v>
      </c>
      <c r="C638" s="14" t="s">
        <v>53</v>
      </c>
      <c r="D638" s="14" t="s">
        <v>21</v>
      </c>
      <c r="E638" s="16" t="s">
        <v>63</v>
      </c>
      <c r="F638" s="16">
        <v>39486</v>
      </c>
      <c r="G638" s="14" t="s">
        <v>20</v>
      </c>
      <c r="H638" s="15">
        <v>23782430</v>
      </c>
      <c r="I638" s="15">
        <v>16799986</v>
      </c>
      <c r="J638" s="15">
        <v>14106537</v>
      </c>
      <c r="K638" s="15">
        <v>41074527</v>
      </c>
      <c r="L638" s="15">
        <v>46873977</v>
      </c>
      <c r="M638" s="15">
        <f t="shared" si="9"/>
        <v>142637457</v>
      </c>
      <c r="N638" s="15">
        <v>46873977</v>
      </c>
    </row>
    <row r="639" spans="1:14" ht="14.4">
      <c r="A639" s="14">
        <v>2021</v>
      </c>
      <c r="B639" s="17" t="s">
        <v>1032</v>
      </c>
      <c r="C639" s="14" t="s">
        <v>190</v>
      </c>
      <c r="D639" s="14" t="s">
        <v>21</v>
      </c>
      <c r="E639" s="16" t="s">
        <v>63</v>
      </c>
      <c r="F639" s="16" t="s">
        <v>1031</v>
      </c>
      <c r="G639" s="14" t="s">
        <v>20</v>
      </c>
      <c r="H639" s="15">
        <v>976199</v>
      </c>
      <c r="I639" s="15">
        <v>83233246</v>
      </c>
      <c r="J639" s="15">
        <v>31</v>
      </c>
      <c r="K639" s="15">
        <v>231655029</v>
      </c>
      <c r="L639" s="15">
        <v>284391839</v>
      </c>
      <c r="M639" s="15">
        <f t="shared" si="9"/>
        <v>600256344</v>
      </c>
      <c r="N639" s="15">
        <v>284391839</v>
      </c>
    </row>
    <row r="640" spans="1:14" ht="14.4">
      <c r="A640" s="14">
        <v>2021</v>
      </c>
      <c r="B640" s="14" t="s">
        <v>1871</v>
      </c>
      <c r="C640" s="14" t="s">
        <v>53</v>
      </c>
      <c r="D640" s="14" t="s">
        <v>21</v>
      </c>
      <c r="E640" s="16" t="s">
        <v>134</v>
      </c>
      <c r="F640" s="16">
        <v>39496</v>
      </c>
      <c r="G640" s="14" t="s">
        <v>20</v>
      </c>
      <c r="H640" s="15">
        <v>6564493</v>
      </c>
      <c r="I640" s="15">
        <v>7423897</v>
      </c>
      <c r="J640" s="15">
        <v>25703805</v>
      </c>
      <c r="K640" s="15">
        <v>46850992</v>
      </c>
      <c r="L640" s="15">
        <v>53303996</v>
      </c>
      <c r="M640" s="15">
        <f t="shared" si="9"/>
        <v>139847183</v>
      </c>
      <c r="N640" s="15">
        <v>53303996</v>
      </c>
    </row>
    <row r="641" spans="1:14" ht="14.4">
      <c r="A641" s="14">
        <v>2021</v>
      </c>
      <c r="B641" s="17" t="s">
        <v>4990</v>
      </c>
      <c r="C641" s="14" t="s">
        <v>190</v>
      </c>
      <c r="D641" s="14" t="s">
        <v>21</v>
      </c>
      <c r="E641" s="16" t="s">
        <v>74</v>
      </c>
      <c r="F641" s="16" t="s">
        <v>5428</v>
      </c>
      <c r="G641" s="14" t="s">
        <v>20</v>
      </c>
      <c r="H641" s="15">
        <v>632674</v>
      </c>
      <c r="I641" s="15">
        <v>13775487</v>
      </c>
      <c r="J641" s="15"/>
      <c r="K641" s="15">
        <v>42729474</v>
      </c>
      <c r="L641" s="15">
        <v>51379483</v>
      </c>
      <c r="M641" s="15">
        <f t="shared" si="9"/>
        <v>108517118</v>
      </c>
      <c r="N641" s="15">
        <v>51379483</v>
      </c>
    </row>
    <row r="642" spans="1:14" ht="14.4">
      <c r="A642" s="14">
        <v>2021</v>
      </c>
      <c r="B642" s="14" t="s">
        <v>1870</v>
      </c>
      <c r="C642" s="14" t="s">
        <v>53</v>
      </c>
      <c r="D642" s="14" t="s">
        <v>21</v>
      </c>
      <c r="E642" s="16" t="s">
        <v>147</v>
      </c>
      <c r="F642" s="16">
        <v>39710</v>
      </c>
      <c r="G642" s="14" t="s">
        <v>20</v>
      </c>
      <c r="H642" s="15">
        <v>5638295</v>
      </c>
      <c r="I642" s="15">
        <v>1115453</v>
      </c>
      <c r="J642" s="15">
        <v>609736</v>
      </c>
      <c r="K642" s="15">
        <v>6700464</v>
      </c>
      <c r="L642" s="15">
        <v>6931793</v>
      </c>
      <c r="M642" s="15">
        <f t="shared" ref="M642:M705" si="10">H642+I642+J642+K642+L642</f>
        <v>20995741</v>
      </c>
      <c r="N642" s="15">
        <v>6931793</v>
      </c>
    </row>
    <row r="643" spans="1:14" ht="14.4">
      <c r="A643" s="14">
        <v>2021</v>
      </c>
      <c r="B643" s="17" t="s">
        <v>1030</v>
      </c>
      <c r="C643" s="14" t="s">
        <v>190</v>
      </c>
      <c r="D643" s="14" t="s">
        <v>21</v>
      </c>
      <c r="E643" s="16" t="s">
        <v>147</v>
      </c>
      <c r="F643" s="16" t="s">
        <v>1029</v>
      </c>
      <c r="G643" s="14" t="s">
        <v>20</v>
      </c>
      <c r="H643" s="15">
        <v>105702</v>
      </c>
      <c r="I643" s="15">
        <v>5779646</v>
      </c>
      <c r="J643" s="15"/>
      <c r="K643" s="15">
        <v>15953342</v>
      </c>
      <c r="L643" s="15">
        <v>20062138</v>
      </c>
      <c r="M643" s="15">
        <f t="shared" si="10"/>
        <v>41900828</v>
      </c>
      <c r="N643" s="15">
        <v>20062138</v>
      </c>
    </row>
    <row r="644" spans="1:14" ht="14.4">
      <c r="A644" s="14">
        <v>2021</v>
      </c>
      <c r="B644" s="17" t="s">
        <v>5270</v>
      </c>
      <c r="C644" s="17" t="s">
        <v>190</v>
      </c>
      <c r="D644" s="14" t="s">
        <v>21</v>
      </c>
      <c r="E644" s="16" t="s">
        <v>98</v>
      </c>
      <c r="F644" s="16" t="s">
        <v>5670</v>
      </c>
      <c r="G644" s="14" t="s">
        <v>20</v>
      </c>
      <c r="H644" s="15"/>
      <c r="I644" s="15">
        <v>287595</v>
      </c>
      <c r="J644" s="15">
        <v>36547</v>
      </c>
      <c r="K644" s="15">
        <v>2491439</v>
      </c>
      <c r="L644" s="15">
        <v>2678857</v>
      </c>
      <c r="M644" s="15">
        <f t="shared" si="10"/>
        <v>5494438</v>
      </c>
      <c r="N644" s="15">
        <v>2678857</v>
      </c>
    </row>
    <row r="645" spans="1:14" ht="14.4">
      <c r="A645" s="14">
        <v>2021</v>
      </c>
      <c r="B645" s="17" t="s">
        <v>1028</v>
      </c>
      <c r="C645" s="14" t="s">
        <v>190</v>
      </c>
      <c r="D645" s="14" t="s">
        <v>21</v>
      </c>
      <c r="E645" s="16" t="s">
        <v>253</v>
      </c>
      <c r="F645" s="16" t="s">
        <v>1027</v>
      </c>
      <c r="G645" s="14" t="s">
        <v>20</v>
      </c>
      <c r="H645" s="15">
        <v>661</v>
      </c>
      <c r="I645" s="15">
        <v>1632558</v>
      </c>
      <c r="J645" s="15"/>
      <c r="K645" s="15">
        <v>4162784</v>
      </c>
      <c r="L645" s="15">
        <v>5347843</v>
      </c>
      <c r="M645" s="15">
        <f t="shared" si="10"/>
        <v>11143846</v>
      </c>
      <c r="N645" s="15">
        <v>5347843</v>
      </c>
    </row>
    <row r="646" spans="1:14" ht="14.4">
      <c r="A646" s="14">
        <v>2021</v>
      </c>
      <c r="B646" s="17" t="s">
        <v>1026</v>
      </c>
      <c r="C646" s="14" t="s">
        <v>190</v>
      </c>
      <c r="D646" s="14" t="s">
        <v>21</v>
      </c>
      <c r="E646" s="16" t="s">
        <v>151</v>
      </c>
      <c r="F646" s="16" t="s">
        <v>1025</v>
      </c>
      <c r="G646" s="14" t="s">
        <v>20</v>
      </c>
      <c r="H646" s="15">
        <v>1996442</v>
      </c>
      <c r="I646" s="15">
        <v>4469359</v>
      </c>
      <c r="J646" s="15"/>
      <c r="K646" s="15">
        <v>16700144</v>
      </c>
      <c r="L646" s="15">
        <v>18514933</v>
      </c>
      <c r="M646" s="15">
        <f t="shared" si="10"/>
        <v>41680878</v>
      </c>
      <c r="N646" s="15">
        <v>18514933</v>
      </c>
    </row>
    <row r="647" spans="1:14" ht="14.4">
      <c r="A647" s="14">
        <v>2021</v>
      </c>
      <c r="B647" s="17" t="s">
        <v>1024</v>
      </c>
      <c r="C647" s="14" t="s">
        <v>190</v>
      </c>
      <c r="D647" s="14" t="s">
        <v>21</v>
      </c>
      <c r="E647" s="16" t="s">
        <v>28</v>
      </c>
      <c r="F647" s="16" t="s">
        <v>1023</v>
      </c>
      <c r="G647" s="14" t="s">
        <v>20</v>
      </c>
      <c r="H647" s="15">
        <v>841024</v>
      </c>
      <c r="I647" s="15">
        <v>20228261</v>
      </c>
      <c r="J647" s="15"/>
      <c r="K647" s="15">
        <v>49554911</v>
      </c>
      <c r="L647" s="15">
        <v>63684580</v>
      </c>
      <c r="M647" s="15">
        <f t="shared" si="10"/>
        <v>134308776</v>
      </c>
      <c r="N647" s="15">
        <v>63684580</v>
      </c>
    </row>
    <row r="648" spans="1:14" ht="14.4">
      <c r="A648" s="14">
        <v>2021</v>
      </c>
      <c r="B648" s="14" t="s">
        <v>1869</v>
      </c>
      <c r="C648" s="14" t="s">
        <v>53</v>
      </c>
      <c r="D648" s="14" t="s">
        <v>21</v>
      </c>
      <c r="E648" s="16" t="s">
        <v>34</v>
      </c>
      <c r="F648" s="16">
        <v>39892</v>
      </c>
      <c r="G648" s="14" t="s">
        <v>20</v>
      </c>
      <c r="H648" s="15">
        <v>25203475</v>
      </c>
      <c r="I648" s="15">
        <v>13234375</v>
      </c>
      <c r="J648" s="15">
        <v>10424134</v>
      </c>
      <c r="K648" s="15">
        <v>48608176</v>
      </c>
      <c r="L648" s="15">
        <v>61435371</v>
      </c>
      <c r="M648" s="15">
        <f t="shared" si="10"/>
        <v>158905531</v>
      </c>
      <c r="N648" s="15">
        <v>61435371</v>
      </c>
    </row>
    <row r="649" spans="1:14" ht="14.4">
      <c r="A649" s="14">
        <v>2021</v>
      </c>
      <c r="B649" s="17" t="s">
        <v>1022</v>
      </c>
      <c r="C649" s="14" t="s">
        <v>190</v>
      </c>
      <c r="D649" s="14" t="s">
        <v>21</v>
      </c>
      <c r="E649" s="16" t="s">
        <v>109</v>
      </c>
      <c r="F649" s="16" t="s">
        <v>1021</v>
      </c>
      <c r="G649" s="14" t="s">
        <v>20</v>
      </c>
      <c r="H649" s="15">
        <v>6742990</v>
      </c>
      <c r="I649" s="15">
        <v>24240764</v>
      </c>
      <c r="J649" s="15">
        <v>14451118</v>
      </c>
      <c r="K649" s="15">
        <v>68746921</v>
      </c>
      <c r="L649" s="15">
        <v>66657584</v>
      </c>
      <c r="M649" s="15">
        <f t="shared" si="10"/>
        <v>180839377</v>
      </c>
      <c r="N649" s="15">
        <v>66657584</v>
      </c>
    </row>
    <row r="650" spans="1:14" ht="14.4">
      <c r="A650" s="14">
        <v>2021</v>
      </c>
      <c r="B650" s="17" t="s">
        <v>1020</v>
      </c>
      <c r="C650" s="14" t="s">
        <v>190</v>
      </c>
      <c r="D650" s="14" t="s">
        <v>21</v>
      </c>
      <c r="E650" s="16" t="s">
        <v>151</v>
      </c>
      <c r="F650" s="16" t="s">
        <v>1019</v>
      </c>
      <c r="G650" s="14" t="s">
        <v>20</v>
      </c>
      <c r="H650" s="15">
        <v>7875</v>
      </c>
      <c r="I650" s="15">
        <v>24095570</v>
      </c>
      <c r="J650" s="15">
        <v>10531162</v>
      </c>
      <c r="K650" s="15">
        <v>33750539</v>
      </c>
      <c r="L650" s="15">
        <v>55098629</v>
      </c>
      <c r="M650" s="15">
        <f t="shared" si="10"/>
        <v>123483775</v>
      </c>
      <c r="N650" s="15">
        <v>55098629</v>
      </c>
    </row>
    <row r="651" spans="1:14" ht="14.4">
      <c r="A651" s="14">
        <v>2021</v>
      </c>
      <c r="B651" s="14" t="s">
        <v>1868</v>
      </c>
      <c r="C651" s="14" t="s">
        <v>53</v>
      </c>
      <c r="D651" s="14" t="s">
        <v>21</v>
      </c>
      <c r="E651" s="16" t="s">
        <v>34</v>
      </c>
      <c r="F651" s="16">
        <v>40130</v>
      </c>
      <c r="G651" s="14" t="s">
        <v>20</v>
      </c>
      <c r="H651" s="15">
        <v>80099444</v>
      </c>
      <c r="I651" s="15">
        <v>48818504</v>
      </c>
      <c r="J651" s="15">
        <v>14693720</v>
      </c>
      <c r="K651" s="15">
        <v>73809215</v>
      </c>
      <c r="L651" s="15">
        <v>98777680</v>
      </c>
      <c r="M651" s="15">
        <f t="shared" si="10"/>
        <v>316198563</v>
      </c>
      <c r="N651" s="15">
        <v>98777680</v>
      </c>
    </row>
    <row r="652" spans="1:14" ht="14.4">
      <c r="A652" s="14">
        <v>2021</v>
      </c>
      <c r="B652" s="17" t="s">
        <v>1018</v>
      </c>
      <c r="C652" s="14" t="s">
        <v>190</v>
      </c>
      <c r="D652" s="14" t="s">
        <v>21</v>
      </c>
      <c r="E652" s="16" t="s">
        <v>34</v>
      </c>
      <c r="F652" s="16" t="s">
        <v>1017</v>
      </c>
      <c r="G652" s="14" t="s">
        <v>20</v>
      </c>
      <c r="H652" s="15">
        <v>10890962</v>
      </c>
      <c r="I652" s="15">
        <v>54143842</v>
      </c>
      <c r="J652" s="15">
        <v>4207944</v>
      </c>
      <c r="K652" s="15">
        <v>164812687</v>
      </c>
      <c r="L652" s="15">
        <v>213835050</v>
      </c>
      <c r="M652" s="15">
        <f t="shared" si="10"/>
        <v>447890485</v>
      </c>
      <c r="N652" s="15">
        <v>213835050</v>
      </c>
    </row>
    <row r="653" spans="1:14" ht="14.4">
      <c r="A653" s="14">
        <v>2021</v>
      </c>
      <c r="B653" s="14" t="s">
        <v>1867</v>
      </c>
      <c r="C653" s="14" t="s">
        <v>53</v>
      </c>
      <c r="D653" s="14" t="s">
        <v>21</v>
      </c>
      <c r="E653" s="16" t="s">
        <v>71</v>
      </c>
      <c r="F653" s="16">
        <v>40438</v>
      </c>
      <c r="G653" s="14" t="s">
        <v>20</v>
      </c>
      <c r="H653" s="15">
        <v>4828741</v>
      </c>
      <c r="I653" s="15">
        <v>1150018</v>
      </c>
      <c r="J653" s="15">
        <v>7047150</v>
      </c>
      <c r="K653" s="15">
        <v>18069995</v>
      </c>
      <c r="L653" s="15">
        <v>19729750</v>
      </c>
      <c r="M653" s="15">
        <f t="shared" si="10"/>
        <v>50825654</v>
      </c>
      <c r="N653" s="15">
        <v>19729750</v>
      </c>
    </row>
    <row r="654" spans="1:14" ht="14.4">
      <c r="A654" s="14">
        <v>2021</v>
      </c>
      <c r="B654" s="17" t="s">
        <v>1016</v>
      </c>
      <c r="C654" s="14" t="s">
        <v>190</v>
      </c>
      <c r="D654" s="14" t="s">
        <v>21</v>
      </c>
      <c r="E654" s="16" t="s">
        <v>71</v>
      </c>
      <c r="F654" s="16" t="s">
        <v>1015</v>
      </c>
      <c r="G654" s="14" t="s">
        <v>20</v>
      </c>
      <c r="H654" s="15">
        <v>35396</v>
      </c>
      <c r="I654" s="15">
        <v>4308864</v>
      </c>
      <c r="J654" s="15">
        <v>1867327</v>
      </c>
      <c r="K654" s="15">
        <v>22949640</v>
      </c>
      <c r="L654" s="15">
        <v>23160103</v>
      </c>
      <c r="M654" s="15">
        <f t="shared" si="10"/>
        <v>52321330</v>
      </c>
      <c r="N654" s="15">
        <v>23160103</v>
      </c>
    </row>
    <row r="655" spans="1:14" ht="14.4">
      <c r="A655" s="14">
        <v>2021</v>
      </c>
      <c r="B655" s="17" t="s">
        <v>5426</v>
      </c>
      <c r="C655" s="14" t="s">
        <v>190</v>
      </c>
      <c r="D655" s="14" t="s">
        <v>21</v>
      </c>
      <c r="E655" s="16" t="s">
        <v>27</v>
      </c>
      <c r="F655" s="16" t="s">
        <v>5427</v>
      </c>
      <c r="G655" s="14" t="s">
        <v>20</v>
      </c>
      <c r="H655" s="15">
        <v>238174</v>
      </c>
      <c r="I655" s="15">
        <v>3309820</v>
      </c>
      <c r="J655" s="15"/>
      <c r="K655" s="15">
        <v>32926659</v>
      </c>
      <c r="L655" s="15">
        <v>31649757</v>
      </c>
      <c r="M655" s="15">
        <f t="shared" si="10"/>
        <v>68124410</v>
      </c>
      <c r="N655" s="15">
        <v>31649757</v>
      </c>
    </row>
    <row r="656" spans="1:14" ht="14.4">
      <c r="A656" s="14">
        <v>2021</v>
      </c>
      <c r="B656" s="17" t="s">
        <v>1014</v>
      </c>
      <c r="C656" s="14" t="s">
        <v>190</v>
      </c>
      <c r="D656" s="14" t="s">
        <v>21</v>
      </c>
      <c r="E656" s="16" t="s">
        <v>34</v>
      </c>
      <c r="F656" s="16" t="s">
        <v>1013</v>
      </c>
      <c r="G656" s="14" t="s">
        <v>20</v>
      </c>
      <c r="H656" s="15">
        <v>536393</v>
      </c>
      <c r="I656" s="15">
        <v>37661141</v>
      </c>
      <c r="J656" s="15"/>
      <c r="K656" s="15">
        <v>119026029</v>
      </c>
      <c r="L656" s="15">
        <v>133481148</v>
      </c>
      <c r="M656" s="15">
        <f t="shared" si="10"/>
        <v>290704711</v>
      </c>
      <c r="N656" s="15">
        <v>133481148</v>
      </c>
    </row>
    <row r="657" spans="1:14" ht="14.4">
      <c r="A657" s="14">
        <v>2021</v>
      </c>
      <c r="B657" s="17" t="s">
        <v>2065</v>
      </c>
      <c r="C657" s="14" t="s">
        <v>55</v>
      </c>
      <c r="D657" s="14" t="s">
        <v>21</v>
      </c>
      <c r="E657" s="16" t="s">
        <v>368</v>
      </c>
      <c r="F657" s="16" t="s">
        <v>57</v>
      </c>
      <c r="G657" s="14" t="s">
        <v>20</v>
      </c>
      <c r="H657" s="15">
        <v>7870676</v>
      </c>
      <c r="I657" s="15">
        <v>50555995</v>
      </c>
      <c r="J657" s="15">
        <v>4408420</v>
      </c>
      <c r="K657" s="15">
        <v>21474248</v>
      </c>
      <c r="L657" s="15">
        <v>19857340</v>
      </c>
      <c r="M657" s="15">
        <f t="shared" si="10"/>
        <v>104166679</v>
      </c>
      <c r="N657" s="15">
        <v>19857340</v>
      </c>
    </row>
    <row r="658" spans="1:14" ht="14.4">
      <c r="A658" s="14">
        <v>2021</v>
      </c>
      <c r="B658" s="17" t="s">
        <v>1012</v>
      </c>
      <c r="C658" s="14" t="s">
        <v>190</v>
      </c>
      <c r="D658" s="14" t="s">
        <v>21</v>
      </c>
      <c r="E658" s="16" t="s">
        <v>368</v>
      </c>
      <c r="F658" s="16" t="s">
        <v>1011</v>
      </c>
      <c r="G658" s="14" t="s">
        <v>20</v>
      </c>
      <c r="H658" s="15">
        <v>564544</v>
      </c>
      <c r="I658" s="15">
        <v>5771915</v>
      </c>
      <c r="J658" s="15"/>
      <c r="K658" s="15">
        <v>6308354</v>
      </c>
      <c r="L658" s="15">
        <v>8786755</v>
      </c>
      <c r="M658" s="15">
        <f t="shared" si="10"/>
        <v>21431568</v>
      </c>
      <c r="N658" s="15">
        <v>8786755</v>
      </c>
    </row>
    <row r="659" spans="1:14" ht="14.4">
      <c r="A659" s="14">
        <v>2021</v>
      </c>
      <c r="B659" s="17" t="s">
        <v>1010</v>
      </c>
      <c r="C659" s="14" t="s">
        <v>190</v>
      </c>
      <c r="D659" s="14" t="s">
        <v>21</v>
      </c>
      <c r="E659" s="16" t="s">
        <v>368</v>
      </c>
      <c r="F659" s="16" t="s">
        <v>1009</v>
      </c>
      <c r="G659" s="14" t="s">
        <v>20</v>
      </c>
      <c r="H659" s="15">
        <v>2574</v>
      </c>
      <c r="I659" s="15">
        <v>2983908</v>
      </c>
      <c r="J659" s="15"/>
      <c r="K659" s="15">
        <v>9171782</v>
      </c>
      <c r="L659" s="15">
        <v>11693596</v>
      </c>
      <c r="M659" s="15">
        <f t="shared" si="10"/>
        <v>23851860</v>
      </c>
      <c r="N659" s="15">
        <v>11693596</v>
      </c>
    </row>
    <row r="660" spans="1:14" ht="14.4">
      <c r="A660" s="14">
        <v>2021</v>
      </c>
      <c r="B660" s="17" t="s">
        <v>1008</v>
      </c>
      <c r="C660" s="14" t="s">
        <v>190</v>
      </c>
      <c r="D660" s="14" t="s">
        <v>21</v>
      </c>
      <c r="E660" s="16" t="s">
        <v>123</v>
      </c>
      <c r="F660" s="16" t="s">
        <v>1007</v>
      </c>
      <c r="G660" s="14" t="s">
        <v>20</v>
      </c>
      <c r="H660" s="15">
        <v>72029</v>
      </c>
      <c r="I660" s="15">
        <v>999807</v>
      </c>
      <c r="J660" s="15"/>
      <c r="K660" s="15">
        <v>3612435</v>
      </c>
      <c r="L660" s="15">
        <v>4385366</v>
      </c>
      <c r="M660" s="15">
        <f t="shared" si="10"/>
        <v>9069637</v>
      </c>
      <c r="N660" s="15">
        <v>4385366</v>
      </c>
    </row>
    <row r="661" spans="1:14" ht="14.4">
      <c r="A661" s="14">
        <v>2021</v>
      </c>
      <c r="B661" s="14" t="s">
        <v>1866</v>
      </c>
      <c r="C661" s="14" t="s">
        <v>53</v>
      </c>
      <c r="D661" s="14" t="s">
        <v>21</v>
      </c>
      <c r="E661" s="16" t="s">
        <v>109</v>
      </c>
      <c r="F661" s="16">
        <v>40704</v>
      </c>
      <c r="G661" s="14" t="s">
        <v>20</v>
      </c>
      <c r="H661" s="15">
        <v>33807334</v>
      </c>
      <c r="I661" s="15">
        <v>2709984</v>
      </c>
      <c r="J661" s="15">
        <v>23603136</v>
      </c>
      <c r="K661" s="15">
        <v>67398653</v>
      </c>
      <c r="L661" s="15">
        <v>30359756</v>
      </c>
      <c r="M661" s="15">
        <f t="shared" si="10"/>
        <v>157878863</v>
      </c>
      <c r="N661" s="15">
        <v>30359756</v>
      </c>
    </row>
    <row r="662" spans="1:14" ht="14.4">
      <c r="A662" s="14">
        <v>2021</v>
      </c>
      <c r="B662" s="17" t="s">
        <v>1006</v>
      </c>
      <c r="C662" s="14" t="s">
        <v>190</v>
      </c>
      <c r="D662" s="14" t="s">
        <v>21</v>
      </c>
      <c r="E662" s="16" t="s">
        <v>107</v>
      </c>
      <c r="F662" s="16" t="s">
        <v>1005</v>
      </c>
      <c r="G662" s="14" t="s">
        <v>20</v>
      </c>
      <c r="H662" s="15">
        <v>71295</v>
      </c>
      <c r="I662" s="15">
        <v>3538981</v>
      </c>
      <c r="J662" s="15"/>
      <c r="K662" s="15">
        <v>8348957</v>
      </c>
      <c r="L662" s="15">
        <v>10711585</v>
      </c>
      <c r="M662" s="15">
        <f t="shared" si="10"/>
        <v>22670818</v>
      </c>
      <c r="N662" s="15">
        <v>10711585</v>
      </c>
    </row>
    <row r="663" spans="1:14" ht="14.4">
      <c r="A663" s="14">
        <v>2021</v>
      </c>
      <c r="B663" s="17" t="s">
        <v>4991</v>
      </c>
      <c r="C663" s="17" t="s">
        <v>190</v>
      </c>
      <c r="D663" s="14" t="s">
        <v>21</v>
      </c>
      <c r="E663" s="16" t="s">
        <v>74</v>
      </c>
      <c r="F663" s="16" t="s">
        <v>5671</v>
      </c>
      <c r="G663" s="14" t="s">
        <v>20</v>
      </c>
      <c r="H663" s="15">
        <v>45859</v>
      </c>
      <c r="I663" s="15">
        <v>266510</v>
      </c>
      <c r="J663" s="15"/>
      <c r="K663" s="15">
        <v>2725203</v>
      </c>
      <c r="L663" s="15">
        <v>2818019</v>
      </c>
      <c r="M663" s="15">
        <f t="shared" si="10"/>
        <v>5855591</v>
      </c>
      <c r="N663" s="15">
        <v>2818019</v>
      </c>
    </row>
    <row r="664" spans="1:14" ht="14.4">
      <c r="A664" s="14">
        <v>2021</v>
      </c>
      <c r="B664" s="17" t="s">
        <v>2147</v>
      </c>
      <c r="C664" s="14" t="s">
        <v>53</v>
      </c>
      <c r="D664" s="14" t="s">
        <v>21</v>
      </c>
      <c r="E664" s="16" t="s">
        <v>34</v>
      </c>
      <c r="F664" s="16" t="s">
        <v>5562</v>
      </c>
      <c r="G664" s="14" t="s">
        <v>20</v>
      </c>
      <c r="H664" s="15">
        <v>3474982</v>
      </c>
      <c r="I664" s="15">
        <v>1005420</v>
      </c>
      <c r="J664" s="15">
        <v>4463748</v>
      </c>
      <c r="K664" s="15">
        <v>15486317</v>
      </c>
      <c r="L664" s="15">
        <v>18475145</v>
      </c>
      <c r="M664" s="15">
        <f t="shared" si="10"/>
        <v>42905612</v>
      </c>
      <c r="N664" s="15">
        <v>18475145</v>
      </c>
    </row>
    <row r="665" spans="1:14" ht="14.4">
      <c r="A665" s="14">
        <v>2021</v>
      </c>
      <c r="B665" s="17" t="s">
        <v>1004</v>
      </c>
      <c r="C665" s="14" t="s">
        <v>190</v>
      </c>
      <c r="D665" s="14" t="s">
        <v>21</v>
      </c>
      <c r="E665" s="16" t="s">
        <v>34</v>
      </c>
      <c r="F665" s="16" t="s">
        <v>1003</v>
      </c>
      <c r="G665" s="14" t="s">
        <v>20</v>
      </c>
      <c r="H665" s="15">
        <v>2410590</v>
      </c>
      <c r="I665" s="15">
        <v>114940647</v>
      </c>
      <c r="J665" s="15"/>
      <c r="K665" s="15">
        <v>65985041</v>
      </c>
      <c r="L665" s="15">
        <v>92336610</v>
      </c>
      <c r="M665" s="15">
        <f t="shared" si="10"/>
        <v>275672888</v>
      </c>
      <c r="N665" s="15">
        <v>92336610</v>
      </c>
    </row>
    <row r="666" spans="1:14" ht="14.4">
      <c r="A666" s="14">
        <v>2021</v>
      </c>
      <c r="B666" s="17" t="s">
        <v>1002</v>
      </c>
      <c r="C666" s="14" t="s">
        <v>190</v>
      </c>
      <c r="D666" s="14" t="s">
        <v>21</v>
      </c>
      <c r="E666" s="16" t="s">
        <v>220</v>
      </c>
      <c r="F666" s="16" t="s">
        <v>1001</v>
      </c>
      <c r="G666" s="14" t="s">
        <v>20</v>
      </c>
      <c r="H666" s="15">
        <v>177455</v>
      </c>
      <c r="I666" s="15">
        <v>1792232</v>
      </c>
      <c r="J666" s="15">
        <v>1801010</v>
      </c>
      <c r="K666" s="15">
        <v>5166241</v>
      </c>
      <c r="L666" s="15">
        <v>6215649</v>
      </c>
      <c r="M666" s="15">
        <f t="shared" si="10"/>
        <v>15152587</v>
      </c>
      <c r="N666" s="15">
        <v>6215649</v>
      </c>
    </row>
    <row r="667" spans="1:14" ht="14.4">
      <c r="A667" s="14">
        <v>2021</v>
      </c>
      <c r="B667" s="17" t="s">
        <v>1000</v>
      </c>
      <c r="C667" s="14" t="s">
        <v>190</v>
      </c>
      <c r="D667" s="14" t="s">
        <v>21</v>
      </c>
      <c r="E667" s="16" t="s">
        <v>32</v>
      </c>
      <c r="F667" s="16" t="s">
        <v>999</v>
      </c>
      <c r="G667" s="14" t="s">
        <v>20</v>
      </c>
      <c r="H667" s="15">
        <v>20269</v>
      </c>
      <c r="I667" s="15">
        <v>1873121</v>
      </c>
      <c r="J667" s="15"/>
      <c r="K667" s="15">
        <v>4250148</v>
      </c>
      <c r="L667" s="15">
        <v>5379557</v>
      </c>
      <c r="M667" s="15">
        <f t="shared" si="10"/>
        <v>11523095</v>
      </c>
      <c r="N667" s="15">
        <v>5379557</v>
      </c>
    </row>
    <row r="668" spans="1:14" ht="14.4">
      <c r="A668" s="14">
        <v>2021</v>
      </c>
      <c r="B668" s="17" t="s">
        <v>998</v>
      </c>
      <c r="C668" s="14" t="s">
        <v>190</v>
      </c>
      <c r="D668" s="14" t="s">
        <v>21</v>
      </c>
      <c r="E668" s="16" t="s">
        <v>32</v>
      </c>
      <c r="F668" s="16" t="s">
        <v>997</v>
      </c>
      <c r="G668" s="14" t="s">
        <v>20</v>
      </c>
      <c r="H668" s="15">
        <v>163555</v>
      </c>
      <c r="I668" s="15">
        <v>3066028</v>
      </c>
      <c r="J668" s="15"/>
      <c r="K668" s="15">
        <v>8338197</v>
      </c>
      <c r="L668" s="15">
        <v>9619713</v>
      </c>
      <c r="M668" s="15">
        <f t="shared" si="10"/>
        <v>21187493</v>
      </c>
      <c r="N668" s="15">
        <v>9619713</v>
      </c>
    </row>
    <row r="669" spans="1:14" ht="14.4">
      <c r="A669" s="14">
        <v>2021</v>
      </c>
      <c r="B669" s="17" t="s">
        <v>5117</v>
      </c>
      <c r="C669" s="17" t="s">
        <v>190</v>
      </c>
      <c r="D669" s="14" t="s">
        <v>21</v>
      </c>
      <c r="E669" s="16" t="s">
        <v>220</v>
      </c>
      <c r="F669" s="16" t="s">
        <v>5832</v>
      </c>
      <c r="G669" s="14" t="s">
        <v>20</v>
      </c>
      <c r="H669" s="15">
        <v>46616</v>
      </c>
      <c r="I669" s="15">
        <v>427928</v>
      </c>
      <c r="J669" s="15"/>
      <c r="K669" s="15">
        <v>2499236</v>
      </c>
      <c r="L669" s="15">
        <v>2923363</v>
      </c>
      <c r="M669" s="15">
        <f t="shared" si="10"/>
        <v>5897143</v>
      </c>
      <c r="N669" s="15">
        <v>2923363</v>
      </c>
    </row>
    <row r="670" spans="1:14" ht="14.4">
      <c r="A670" s="14">
        <v>2021</v>
      </c>
      <c r="B670" s="17" t="s">
        <v>2148</v>
      </c>
      <c r="C670" s="14" t="s">
        <v>53</v>
      </c>
      <c r="D670" s="14" t="s">
        <v>21</v>
      </c>
      <c r="E670" s="16" t="s">
        <v>28</v>
      </c>
      <c r="F670" s="16">
        <v>41124</v>
      </c>
      <c r="G670" s="14" t="s">
        <v>20</v>
      </c>
      <c r="H670" s="15">
        <v>10417171</v>
      </c>
      <c r="I670" s="15">
        <v>2472960</v>
      </c>
      <c r="J670" s="15">
        <v>1155234</v>
      </c>
      <c r="K670" s="15">
        <v>15128123</v>
      </c>
      <c r="L670" s="15">
        <v>18896186</v>
      </c>
      <c r="M670" s="15">
        <f t="shared" si="10"/>
        <v>48069674</v>
      </c>
      <c r="N670" s="15">
        <v>18896186</v>
      </c>
    </row>
    <row r="671" spans="1:14" ht="14.4">
      <c r="A671" s="14">
        <v>2021</v>
      </c>
      <c r="B671" s="17" t="s">
        <v>996</v>
      </c>
      <c r="C671" s="14" t="s">
        <v>190</v>
      </c>
      <c r="D671" s="14" t="s">
        <v>21</v>
      </c>
      <c r="E671" s="16" t="s">
        <v>28</v>
      </c>
      <c r="F671" s="16" t="s">
        <v>995</v>
      </c>
      <c r="G671" s="14" t="s">
        <v>20</v>
      </c>
      <c r="H671" s="15">
        <v>1296866</v>
      </c>
      <c r="I671" s="15">
        <v>15946211</v>
      </c>
      <c r="J671" s="15"/>
      <c r="K671" s="15">
        <v>39671263</v>
      </c>
      <c r="L671" s="15">
        <v>49193327</v>
      </c>
      <c r="M671" s="15">
        <f t="shared" si="10"/>
        <v>106107667</v>
      </c>
      <c r="N671" s="15">
        <v>49193327</v>
      </c>
    </row>
    <row r="672" spans="1:14" ht="14.4">
      <c r="A672" s="14">
        <v>2021</v>
      </c>
      <c r="B672" s="14" t="s">
        <v>1865</v>
      </c>
      <c r="C672" s="14" t="s">
        <v>53</v>
      </c>
      <c r="D672" s="14" t="s">
        <v>21</v>
      </c>
      <c r="E672" s="16" t="s">
        <v>253</v>
      </c>
      <c r="F672" s="16">
        <v>41152</v>
      </c>
      <c r="G672" s="14" t="s">
        <v>20</v>
      </c>
      <c r="H672" s="15">
        <v>21741199</v>
      </c>
      <c r="I672" s="15">
        <v>2552066</v>
      </c>
      <c r="J672" s="15">
        <v>392149</v>
      </c>
      <c r="K672" s="15">
        <v>10775564</v>
      </c>
      <c r="L672" s="15">
        <v>12260798</v>
      </c>
      <c r="M672" s="15">
        <f t="shared" si="10"/>
        <v>47721776</v>
      </c>
      <c r="N672" s="15">
        <v>12260798</v>
      </c>
    </row>
    <row r="673" spans="1:14" ht="14.4">
      <c r="A673" s="14">
        <v>2021</v>
      </c>
      <c r="B673" s="17" t="s">
        <v>994</v>
      </c>
      <c r="C673" s="14" t="s">
        <v>190</v>
      </c>
      <c r="D673" s="14" t="s">
        <v>21</v>
      </c>
      <c r="E673" s="16" t="s">
        <v>253</v>
      </c>
      <c r="F673" s="16" t="s">
        <v>993</v>
      </c>
      <c r="G673" s="14" t="s">
        <v>20</v>
      </c>
      <c r="H673" s="15">
        <v>17421</v>
      </c>
      <c r="I673" s="15">
        <v>12888636</v>
      </c>
      <c r="J673" s="15">
        <v>2858</v>
      </c>
      <c r="K673" s="15">
        <v>34182554</v>
      </c>
      <c r="L673" s="15">
        <v>42793010</v>
      </c>
      <c r="M673" s="15">
        <f t="shared" si="10"/>
        <v>89884479</v>
      </c>
      <c r="N673" s="15">
        <v>42793010</v>
      </c>
    </row>
    <row r="674" spans="1:14" ht="14.4">
      <c r="A674" s="14">
        <v>2021</v>
      </c>
      <c r="B674" s="17" t="s">
        <v>992</v>
      </c>
      <c r="C674" s="14" t="s">
        <v>190</v>
      </c>
      <c r="D674" s="14" t="s">
        <v>21</v>
      </c>
      <c r="E674" s="16" t="s">
        <v>253</v>
      </c>
      <c r="F674" s="16" t="s">
        <v>991</v>
      </c>
      <c r="G674" s="14" t="s">
        <v>20</v>
      </c>
      <c r="H674" s="15">
        <v>61759</v>
      </c>
      <c r="I674" s="15">
        <v>8611155</v>
      </c>
      <c r="J674" s="15"/>
      <c r="K674" s="15">
        <v>28009806</v>
      </c>
      <c r="L674" s="15">
        <v>29898632</v>
      </c>
      <c r="M674" s="15">
        <f t="shared" si="10"/>
        <v>66581352</v>
      </c>
      <c r="N674" s="15">
        <v>29898632</v>
      </c>
    </row>
    <row r="675" spans="1:14" ht="14.4">
      <c r="A675" s="14">
        <v>2021</v>
      </c>
      <c r="B675" s="17" t="s">
        <v>990</v>
      </c>
      <c r="C675" s="14" t="s">
        <v>190</v>
      </c>
      <c r="D675" s="14" t="s">
        <v>21</v>
      </c>
      <c r="E675" s="16" t="s">
        <v>34</v>
      </c>
      <c r="F675" s="16" t="s">
        <v>989</v>
      </c>
      <c r="G675" s="14" t="s">
        <v>20</v>
      </c>
      <c r="H675" s="15">
        <v>20197</v>
      </c>
      <c r="I675" s="15">
        <v>27824871</v>
      </c>
      <c r="J675" s="15">
        <v>-193</v>
      </c>
      <c r="K675" s="15">
        <v>66178485</v>
      </c>
      <c r="L675" s="15">
        <v>81754558</v>
      </c>
      <c r="M675" s="15">
        <f t="shared" si="10"/>
        <v>175777918</v>
      </c>
      <c r="N675" s="15">
        <v>81754558</v>
      </c>
    </row>
    <row r="676" spans="1:14" ht="14.4">
      <c r="A676" s="14">
        <v>2021</v>
      </c>
      <c r="B676" s="17" t="s">
        <v>5386</v>
      </c>
      <c r="C676" s="17" t="s">
        <v>190</v>
      </c>
      <c r="D676" s="14" t="s">
        <v>21</v>
      </c>
      <c r="E676" s="16" t="s">
        <v>51</v>
      </c>
      <c r="F676" s="16" t="s">
        <v>5672</v>
      </c>
      <c r="G676" s="14" t="s">
        <v>20</v>
      </c>
      <c r="H676" s="15">
        <v>2341</v>
      </c>
      <c r="I676" s="15">
        <v>394057</v>
      </c>
      <c r="J676" s="15">
        <v>449076</v>
      </c>
      <c r="K676" s="15">
        <v>1017108</v>
      </c>
      <c r="L676" s="15">
        <v>1357101</v>
      </c>
      <c r="M676" s="15">
        <f t="shared" si="10"/>
        <v>3219683</v>
      </c>
      <c r="N676" s="15">
        <v>1357101</v>
      </c>
    </row>
    <row r="677" spans="1:14" ht="14.4">
      <c r="A677" s="14">
        <v>2021</v>
      </c>
      <c r="B677" s="17" t="s">
        <v>5340</v>
      </c>
      <c r="C677" s="17" t="s">
        <v>190</v>
      </c>
      <c r="D677" s="14" t="s">
        <v>21</v>
      </c>
      <c r="E677" s="16" t="s">
        <v>84</v>
      </c>
      <c r="F677" s="16" t="s">
        <v>5673</v>
      </c>
      <c r="G677" s="14" t="s">
        <v>20</v>
      </c>
      <c r="H677" s="15">
        <v>3014</v>
      </c>
      <c r="I677" s="15">
        <v>348897</v>
      </c>
      <c r="J677" s="15"/>
      <c r="K677" s="15">
        <v>4690355</v>
      </c>
      <c r="L677" s="15">
        <v>4104324</v>
      </c>
      <c r="M677" s="15">
        <f t="shared" si="10"/>
        <v>9146590</v>
      </c>
      <c r="N677" s="15">
        <v>4104324</v>
      </c>
    </row>
    <row r="678" spans="1:14" ht="14.4">
      <c r="A678" s="14">
        <v>2021</v>
      </c>
      <c r="B678" s="17" t="s">
        <v>5850</v>
      </c>
      <c r="C678" s="17" t="s">
        <v>190</v>
      </c>
      <c r="D678" s="14" t="s">
        <v>21</v>
      </c>
      <c r="E678" s="18" t="s">
        <v>149</v>
      </c>
      <c r="F678" s="18" t="s">
        <v>5849</v>
      </c>
      <c r="G678" s="14" t="s">
        <v>20</v>
      </c>
      <c r="H678" s="15">
        <v>629054</v>
      </c>
      <c r="I678" s="15">
        <v>1058181</v>
      </c>
      <c r="J678" s="15">
        <v>773978</v>
      </c>
      <c r="K678" s="15">
        <v>6294878</v>
      </c>
      <c r="L678" s="15">
        <v>7224780</v>
      </c>
      <c r="M678" s="15">
        <f t="shared" si="10"/>
        <v>15980871</v>
      </c>
      <c r="N678" s="15">
        <v>7224780</v>
      </c>
    </row>
    <row r="679" spans="1:14" ht="14.4">
      <c r="A679" s="14">
        <v>2021</v>
      </c>
      <c r="B679" s="17" t="s">
        <v>988</v>
      </c>
      <c r="C679" s="14" t="s">
        <v>190</v>
      </c>
      <c r="D679" s="14" t="s">
        <v>21</v>
      </c>
      <c r="E679" s="16" t="s">
        <v>36</v>
      </c>
      <c r="F679" s="16" t="s">
        <v>987</v>
      </c>
      <c r="G679" s="14" t="s">
        <v>20</v>
      </c>
      <c r="H679" s="15">
        <v>7806280</v>
      </c>
      <c r="I679" s="15">
        <v>24826418</v>
      </c>
      <c r="J679" s="15">
        <v>4660516</v>
      </c>
      <c r="K679" s="15">
        <v>95493550</v>
      </c>
      <c r="L679" s="15">
        <v>105265005</v>
      </c>
      <c r="M679" s="15">
        <f t="shared" si="10"/>
        <v>238051769</v>
      </c>
      <c r="N679" s="15">
        <v>105265005</v>
      </c>
    </row>
    <row r="680" spans="1:14" ht="14.4">
      <c r="A680" s="14">
        <v>2021</v>
      </c>
      <c r="B680" s="17" t="s">
        <v>2149</v>
      </c>
      <c r="C680" s="14" t="s">
        <v>53</v>
      </c>
      <c r="D680" s="14" t="s">
        <v>21</v>
      </c>
      <c r="E680" s="16" t="s">
        <v>76</v>
      </c>
      <c r="F680" s="16" t="s">
        <v>5469</v>
      </c>
      <c r="G680" s="14" t="s">
        <v>20</v>
      </c>
      <c r="H680" s="15">
        <v>68108979</v>
      </c>
      <c r="I680" s="15">
        <v>5589314</v>
      </c>
      <c r="J680" s="15">
        <v>6137812</v>
      </c>
      <c r="K680" s="15">
        <v>29315599</v>
      </c>
      <c r="L680" s="15">
        <v>24331680</v>
      </c>
      <c r="M680" s="15">
        <f t="shared" si="10"/>
        <v>133483384</v>
      </c>
      <c r="N680" s="15">
        <v>24331680</v>
      </c>
    </row>
    <row r="681" spans="1:14" ht="14.4">
      <c r="A681" s="14">
        <v>2021</v>
      </c>
      <c r="B681" s="17" t="s">
        <v>986</v>
      </c>
      <c r="C681" s="14" t="s">
        <v>190</v>
      </c>
      <c r="D681" s="14" t="s">
        <v>21</v>
      </c>
      <c r="E681" s="16" t="s">
        <v>109</v>
      </c>
      <c r="F681" s="16" t="s">
        <v>985</v>
      </c>
      <c r="G681" s="14" t="s">
        <v>20</v>
      </c>
      <c r="H681" s="15">
        <v>63287</v>
      </c>
      <c r="I681" s="15">
        <v>38741317</v>
      </c>
      <c r="J681" s="15">
        <v>4600950</v>
      </c>
      <c r="K681" s="15">
        <v>104198599</v>
      </c>
      <c r="L681" s="15">
        <v>119120299</v>
      </c>
      <c r="M681" s="15">
        <f t="shared" si="10"/>
        <v>266724452</v>
      </c>
      <c r="N681" s="15">
        <v>119120299</v>
      </c>
    </row>
    <row r="682" spans="1:14" ht="14.4">
      <c r="A682" s="14">
        <v>2021</v>
      </c>
      <c r="B682" s="17" t="s">
        <v>5798</v>
      </c>
      <c r="C682" s="17" t="s">
        <v>190</v>
      </c>
      <c r="D682" s="14" t="s">
        <v>21</v>
      </c>
      <c r="E682" s="16" t="s">
        <v>71</v>
      </c>
      <c r="F682" s="16" t="s">
        <v>5667</v>
      </c>
      <c r="G682" s="14" t="s">
        <v>20</v>
      </c>
      <c r="H682" s="15"/>
      <c r="I682" s="15">
        <v>40933</v>
      </c>
      <c r="J682" s="15"/>
      <c r="K682" s="15">
        <v>294726</v>
      </c>
      <c r="L682" s="15">
        <v>335659</v>
      </c>
      <c r="M682" s="15">
        <f t="shared" si="10"/>
        <v>671318</v>
      </c>
      <c r="N682" s="15">
        <v>335659</v>
      </c>
    </row>
    <row r="683" spans="1:14" ht="14.4">
      <c r="A683" s="14">
        <v>2021</v>
      </c>
      <c r="B683" s="17" t="s">
        <v>984</v>
      </c>
      <c r="C683" s="14" t="s">
        <v>190</v>
      </c>
      <c r="D683" s="14" t="s">
        <v>21</v>
      </c>
      <c r="E683" s="16" t="s">
        <v>109</v>
      </c>
      <c r="F683" s="16" t="s">
        <v>983</v>
      </c>
      <c r="G683" s="14" t="s">
        <v>20</v>
      </c>
      <c r="H683" s="15">
        <v>652064</v>
      </c>
      <c r="I683" s="15">
        <v>6929717</v>
      </c>
      <c r="J683" s="15"/>
      <c r="K683" s="15">
        <v>25389087</v>
      </c>
      <c r="L683" s="15">
        <v>31265552</v>
      </c>
      <c r="M683" s="15">
        <f t="shared" si="10"/>
        <v>64236420</v>
      </c>
      <c r="N683" s="15">
        <v>31265552</v>
      </c>
    </row>
    <row r="684" spans="1:14" ht="14.4">
      <c r="A684" s="14">
        <v>2021</v>
      </c>
      <c r="B684" s="17" t="s">
        <v>2150</v>
      </c>
      <c r="C684" s="14" t="s">
        <v>53</v>
      </c>
      <c r="D684" s="14" t="s">
        <v>21</v>
      </c>
      <c r="E684" s="16" t="s">
        <v>149</v>
      </c>
      <c r="F684" s="16" t="s">
        <v>5463</v>
      </c>
      <c r="G684" s="14" t="s">
        <v>20</v>
      </c>
      <c r="H684" s="15">
        <v>4903929</v>
      </c>
      <c r="I684" s="15">
        <v>731074</v>
      </c>
      <c r="J684" s="15">
        <v>2410741</v>
      </c>
      <c r="K684" s="15">
        <v>6730267</v>
      </c>
      <c r="L684" s="15">
        <v>7172944</v>
      </c>
      <c r="M684" s="15">
        <f t="shared" si="10"/>
        <v>21948955</v>
      </c>
      <c r="N684" s="15">
        <v>7172944</v>
      </c>
    </row>
    <row r="685" spans="1:14" ht="14.4">
      <c r="A685" s="14">
        <v>2021</v>
      </c>
      <c r="B685" s="17" t="s">
        <v>982</v>
      </c>
      <c r="C685" s="14" t="s">
        <v>190</v>
      </c>
      <c r="D685" s="14" t="s">
        <v>21</v>
      </c>
      <c r="E685" s="16" t="s">
        <v>149</v>
      </c>
      <c r="F685" s="16" t="s">
        <v>981</v>
      </c>
      <c r="G685" s="14" t="s">
        <v>20</v>
      </c>
      <c r="H685" s="15">
        <v>219684</v>
      </c>
      <c r="I685" s="15">
        <v>47691898</v>
      </c>
      <c r="J685" s="15">
        <v>7918909</v>
      </c>
      <c r="K685" s="15">
        <v>54686882</v>
      </c>
      <c r="L685" s="15">
        <v>92392103</v>
      </c>
      <c r="M685" s="15">
        <f t="shared" si="10"/>
        <v>202909476</v>
      </c>
      <c r="N685" s="15">
        <v>92392103</v>
      </c>
    </row>
    <row r="686" spans="1:14" ht="14.4">
      <c r="A686" s="14">
        <v>2021</v>
      </c>
      <c r="B686" s="17" t="s">
        <v>5674</v>
      </c>
      <c r="C686" s="17" t="s">
        <v>190</v>
      </c>
      <c r="D686" s="14" t="s">
        <v>21</v>
      </c>
      <c r="E686" s="16" t="s">
        <v>151</v>
      </c>
      <c r="F686" s="16" t="s">
        <v>5675</v>
      </c>
      <c r="G686" s="14" t="s">
        <v>20</v>
      </c>
      <c r="H686" s="15"/>
      <c r="I686" s="15">
        <v>165453</v>
      </c>
      <c r="J686" s="15"/>
      <c r="K686" s="15">
        <v>477049</v>
      </c>
      <c r="L686" s="15">
        <v>597662</v>
      </c>
      <c r="M686" s="15">
        <f t="shared" si="10"/>
        <v>1240164</v>
      </c>
      <c r="N686" s="15">
        <v>597662</v>
      </c>
    </row>
    <row r="687" spans="1:14" ht="14.4">
      <c r="A687" s="14">
        <v>2021</v>
      </c>
      <c r="B687" s="17" t="s">
        <v>980</v>
      </c>
      <c r="C687" s="14" t="s">
        <v>190</v>
      </c>
      <c r="D687" s="14" t="s">
        <v>21</v>
      </c>
      <c r="E687" s="16" t="s">
        <v>34</v>
      </c>
      <c r="F687" s="16" t="s">
        <v>979</v>
      </c>
      <c r="G687" s="14" t="s">
        <v>20</v>
      </c>
      <c r="H687" s="15">
        <v>31135</v>
      </c>
      <c r="I687" s="15">
        <v>15794328</v>
      </c>
      <c r="J687" s="15"/>
      <c r="K687" s="15">
        <v>48161783</v>
      </c>
      <c r="L687" s="15">
        <v>58701346</v>
      </c>
      <c r="M687" s="15">
        <f t="shared" si="10"/>
        <v>122688592</v>
      </c>
      <c r="N687" s="15">
        <v>58701346</v>
      </c>
    </row>
    <row r="688" spans="1:14" ht="14.4">
      <c r="A688" s="14">
        <v>2021</v>
      </c>
      <c r="B688" s="17" t="s">
        <v>5313</v>
      </c>
      <c r="C688" s="17" t="s">
        <v>190</v>
      </c>
      <c r="D688" s="14" t="s">
        <v>21</v>
      </c>
      <c r="E688" s="16" t="s">
        <v>94</v>
      </c>
      <c r="F688" s="16" t="s">
        <v>5676</v>
      </c>
      <c r="G688" s="14" t="s">
        <v>20</v>
      </c>
      <c r="H688" s="15">
        <v>2030</v>
      </c>
      <c r="I688" s="15">
        <v>54463</v>
      </c>
      <c r="J688" s="15"/>
      <c r="K688" s="15">
        <v>298578</v>
      </c>
      <c r="L688" s="15">
        <v>345974</v>
      </c>
      <c r="M688" s="15">
        <f t="shared" si="10"/>
        <v>701045</v>
      </c>
      <c r="N688" s="15">
        <v>345974</v>
      </c>
    </row>
    <row r="689" spans="1:14" ht="14.4">
      <c r="A689" s="14">
        <v>2021</v>
      </c>
      <c r="B689" s="14" t="s">
        <v>1864</v>
      </c>
      <c r="C689" s="14" t="s">
        <v>53</v>
      </c>
      <c r="D689" s="14" t="s">
        <v>21</v>
      </c>
      <c r="E689" s="16" t="s">
        <v>195</v>
      </c>
      <c r="F689" s="16">
        <v>41936</v>
      </c>
      <c r="G689" s="14" t="s">
        <v>20</v>
      </c>
      <c r="H689" s="15">
        <v>5114229</v>
      </c>
      <c r="I689" s="15">
        <v>1399265</v>
      </c>
      <c r="J689" s="15">
        <v>38118</v>
      </c>
      <c r="K689" s="15">
        <v>5091180</v>
      </c>
      <c r="L689" s="15">
        <v>3658661</v>
      </c>
      <c r="M689" s="15">
        <f t="shared" si="10"/>
        <v>15301453</v>
      </c>
      <c r="N689" s="15">
        <v>3658661</v>
      </c>
    </row>
    <row r="690" spans="1:14" ht="14.4">
      <c r="A690" s="14">
        <v>2021</v>
      </c>
      <c r="B690" s="17" t="s">
        <v>978</v>
      </c>
      <c r="C690" s="14" t="s">
        <v>190</v>
      </c>
      <c r="D690" s="14" t="s">
        <v>21</v>
      </c>
      <c r="E690" s="16" t="s">
        <v>125</v>
      </c>
      <c r="F690" s="16" t="s">
        <v>977</v>
      </c>
      <c r="G690" s="14" t="s">
        <v>20</v>
      </c>
      <c r="H690" s="15">
        <v>57344</v>
      </c>
      <c r="I690" s="15">
        <v>9294490</v>
      </c>
      <c r="J690" s="15"/>
      <c r="K690" s="15">
        <v>22067048</v>
      </c>
      <c r="L690" s="15">
        <v>23409073</v>
      </c>
      <c r="M690" s="15">
        <f t="shared" si="10"/>
        <v>54827955</v>
      </c>
      <c r="N690" s="15">
        <v>23409073</v>
      </c>
    </row>
    <row r="691" spans="1:14" ht="14.4">
      <c r="A691" s="14">
        <v>2021</v>
      </c>
      <c r="B691" s="17" t="s">
        <v>976</v>
      </c>
      <c r="C691" s="14" t="s">
        <v>190</v>
      </c>
      <c r="D691" s="14" t="s">
        <v>21</v>
      </c>
      <c r="E691" s="16" t="s">
        <v>195</v>
      </c>
      <c r="F691" s="16" t="s">
        <v>975</v>
      </c>
      <c r="G691" s="14" t="s">
        <v>20</v>
      </c>
      <c r="H691" s="15">
        <v>829147</v>
      </c>
      <c r="I691" s="15">
        <v>7393223</v>
      </c>
      <c r="J691" s="15"/>
      <c r="K691" s="15">
        <v>22592675</v>
      </c>
      <c r="L691" s="15">
        <v>27815607</v>
      </c>
      <c r="M691" s="15">
        <f t="shared" si="10"/>
        <v>58630652</v>
      </c>
      <c r="N691" s="15">
        <v>27815607</v>
      </c>
    </row>
    <row r="692" spans="1:14" ht="14.4">
      <c r="A692" s="14">
        <v>2021</v>
      </c>
      <c r="B692" s="14" t="s">
        <v>1863</v>
      </c>
      <c r="C692" s="14" t="s">
        <v>53</v>
      </c>
      <c r="D692" s="14" t="s">
        <v>21</v>
      </c>
      <c r="E692" s="16" t="s">
        <v>29</v>
      </c>
      <c r="F692" s="16">
        <v>41992</v>
      </c>
      <c r="G692" s="14" t="s">
        <v>20</v>
      </c>
      <c r="H692" s="15">
        <v>61496223</v>
      </c>
      <c r="I692" s="15">
        <v>20159043</v>
      </c>
      <c r="J692" s="15">
        <v>12467569</v>
      </c>
      <c r="K692" s="15">
        <v>108306273</v>
      </c>
      <c r="L692" s="15">
        <v>124558590</v>
      </c>
      <c r="M692" s="15">
        <f t="shared" si="10"/>
        <v>326987698</v>
      </c>
      <c r="N692" s="15">
        <v>124558590</v>
      </c>
    </row>
    <row r="693" spans="1:14" ht="14.4">
      <c r="A693" s="14">
        <v>2021</v>
      </c>
      <c r="B693" s="17" t="s">
        <v>974</v>
      </c>
      <c r="C693" s="14" t="s">
        <v>190</v>
      </c>
      <c r="D693" s="14" t="s">
        <v>21</v>
      </c>
      <c r="E693" s="16" t="s">
        <v>29</v>
      </c>
      <c r="F693" s="16" t="s">
        <v>973</v>
      </c>
      <c r="G693" s="14" t="s">
        <v>20</v>
      </c>
      <c r="H693" s="15">
        <v>1173421</v>
      </c>
      <c r="I693" s="15">
        <v>41960654</v>
      </c>
      <c r="J693" s="15"/>
      <c r="K693" s="15">
        <v>147415858</v>
      </c>
      <c r="L693" s="15">
        <v>172352157</v>
      </c>
      <c r="M693" s="15">
        <f t="shared" si="10"/>
        <v>362902090</v>
      </c>
      <c r="N693" s="15">
        <v>172352157</v>
      </c>
    </row>
    <row r="694" spans="1:14" ht="14.4">
      <c r="A694" s="14">
        <v>2021</v>
      </c>
      <c r="B694" s="17" t="s">
        <v>972</v>
      </c>
      <c r="C694" s="14" t="s">
        <v>190</v>
      </c>
      <c r="D694" s="14" t="s">
        <v>21</v>
      </c>
      <c r="E694" s="16" t="s">
        <v>32</v>
      </c>
      <c r="F694" s="16" t="s">
        <v>971</v>
      </c>
      <c r="G694" s="14" t="s">
        <v>20</v>
      </c>
      <c r="H694" s="15">
        <v>592252</v>
      </c>
      <c r="I694" s="15">
        <v>13057611</v>
      </c>
      <c r="J694" s="15"/>
      <c r="K694" s="15">
        <v>28896406</v>
      </c>
      <c r="L694" s="15">
        <v>36519908</v>
      </c>
      <c r="M694" s="15">
        <f t="shared" si="10"/>
        <v>79066177</v>
      </c>
      <c r="N694" s="15">
        <v>36519908</v>
      </c>
    </row>
    <row r="695" spans="1:14" ht="14.4">
      <c r="A695" s="14">
        <v>2021</v>
      </c>
      <c r="B695" s="14" t="s">
        <v>1862</v>
      </c>
      <c r="C695" s="14" t="s">
        <v>53</v>
      </c>
      <c r="D695" s="14" t="s">
        <v>21</v>
      </c>
      <c r="E695" s="16" t="s">
        <v>109</v>
      </c>
      <c r="F695" s="16">
        <v>42202</v>
      </c>
      <c r="G695" s="14" t="s">
        <v>20</v>
      </c>
      <c r="H695" s="15">
        <v>115085104</v>
      </c>
      <c r="I695" s="15">
        <v>11448149</v>
      </c>
      <c r="J695" s="15">
        <v>13537885</v>
      </c>
      <c r="K695" s="15">
        <v>80862791</v>
      </c>
      <c r="L695" s="15">
        <v>79136984</v>
      </c>
      <c r="M695" s="15">
        <f t="shared" si="10"/>
        <v>300070913</v>
      </c>
      <c r="N695" s="15">
        <v>79136984</v>
      </c>
    </row>
    <row r="696" spans="1:14" ht="14.4">
      <c r="A696" s="14">
        <v>2021</v>
      </c>
      <c r="B696" s="17" t="s">
        <v>970</v>
      </c>
      <c r="C696" s="14" t="s">
        <v>190</v>
      </c>
      <c r="D696" s="14" t="s">
        <v>21</v>
      </c>
      <c r="E696" s="16" t="s">
        <v>109</v>
      </c>
      <c r="F696" s="16" t="s">
        <v>969</v>
      </c>
      <c r="G696" s="14" t="s">
        <v>20</v>
      </c>
      <c r="H696" s="15">
        <v>7887310</v>
      </c>
      <c r="I696" s="15">
        <v>141856004</v>
      </c>
      <c r="J696" s="15"/>
      <c r="K696" s="15">
        <v>324988438</v>
      </c>
      <c r="L696" s="15">
        <v>412863998</v>
      </c>
      <c r="M696" s="15">
        <f t="shared" si="10"/>
        <v>887595750</v>
      </c>
      <c r="N696" s="15">
        <v>412863998</v>
      </c>
    </row>
    <row r="697" spans="1:14" ht="14.4">
      <c r="A697" s="14">
        <v>2021</v>
      </c>
      <c r="B697" s="17" t="s">
        <v>968</v>
      </c>
      <c r="C697" s="14" t="s">
        <v>190</v>
      </c>
      <c r="D697" s="14" t="s">
        <v>21</v>
      </c>
      <c r="E697" s="16" t="s">
        <v>127</v>
      </c>
      <c r="F697" s="16" t="s">
        <v>967</v>
      </c>
      <c r="G697" s="14" t="s">
        <v>20</v>
      </c>
      <c r="H697" s="15">
        <v>218</v>
      </c>
      <c r="I697" s="15">
        <v>1084296</v>
      </c>
      <c r="J697" s="15"/>
      <c r="K697" s="15">
        <v>1427782</v>
      </c>
      <c r="L697" s="15">
        <v>2387015</v>
      </c>
      <c r="M697" s="15">
        <f t="shared" si="10"/>
        <v>4899311</v>
      </c>
      <c r="N697" s="15">
        <v>2387015</v>
      </c>
    </row>
    <row r="698" spans="1:14" ht="14.4">
      <c r="A698" s="14">
        <v>2021</v>
      </c>
      <c r="B698" s="17" t="s">
        <v>2152</v>
      </c>
      <c r="C698" s="14" t="s">
        <v>53</v>
      </c>
      <c r="D698" s="14" t="s">
        <v>21</v>
      </c>
      <c r="E698" s="16" t="s">
        <v>118</v>
      </c>
      <c r="F698" s="16">
        <v>42370</v>
      </c>
      <c r="G698" s="14" t="s">
        <v>20</v>
      </c>
      <c r="H698" s="15">
        <v>28434596</v>
      </c>
      <c r="I698" s="15">
        <v>1611907</v>
      </c>
      <c r="J698" s="15">
        <v>520806</v>
      </c>
      <c r="K698" s="15">
        <v>12684136</v>
      </c>
      <c r="L698" s="15">
        <v>22368520</v>
      </c>
      <c r="M698" s="15">
        <f t="shared" si="10"/>
        <v>65619965</v>
      </c>
      <c r="N698" s="15">
        <v>22368520</v>
      </c>
    </row>
    <row r="699" spans="1:14" ht="14.4">
      <c r="A699" s="14">
        <v>2021</v>
      </c>
      <c r="B699" s="17" t="s">
        <v>5271</v>
      </c>
      <c r="C699" s="14" t="s">
        <v>190</v>
      </c>
      <c r="D699" s="14" t="s">
        <v>21</v>
      </c>
      <c r="E699" s="16" t="s">
        <v>98</v>
      </c>
      <c r="F699" s="16" t="s">
        <v>5474</v>
      </c>
      <c r="G699" s="14" t="s">
        <v>20</v>
      </c>
      <c r="H699" s="15">
        <v>155379</v>
      </c>
      <c r="I699" s="15">
        <v>1134135</v>
      </c>
      <c r="J699" s="15"/>
      <c r="K699" s="15">
        <v>6696113</v>
      </c>
      <c r="L699" s="15">
        <v>7409984</v>
      </c>
      <c r="M699" s="15">
        <f t="shared" si="10"/>
        <v>15395611</v>
      </c>
      <c r="N699" s="15">
        <v>7409984</v>
      </c>
    </row>
    <row r="700" spans="1:14" ht="14.4">
      <c r="A700" s="14">
        <v>2021</v>
      </c>
      <c r="B700" s="14" t="s">
        <v>1861</v>
      </c>
      <c r="C700" s="14" t="s">
        <v>53</v>
      </c>
      <c r="D700" s="14" t="s">
        <v>21</v>
      </c>
      <c r="E700" s="16" t="s">
        <v>34</v>
      </c>
      <c r="F700" s="16">
        <v>42468</v>
      </c>
      <c r="G700" s="14" t="s">
        <v>20</v>
      </c>
      <c r="H700" s="15">
        <v>10022862</v>
      </c>
      <c r="I700" s="15">
        <v>3100247</v>
      </c>
      <c r="J700" s="15">
        <v>526724</v>
      </c>
      <c r="K700" s="15">
        <v>10703519</v>
      </c>
      <c r="L700" s="15">
        <v>12442625</v>
      </c>
      <c r="M700" s="15">
        <f t="shared" si="10"/>
        <v>36795977</v>
      </c>
      <c r="N700" s="15">
        <v>12442625</v>
      </c>
    </row>
    <row r="701" spans="1:14" ht="14.4">
      <c r="A701" s="14">
        <v>2021</v>
      </c>
      <c r="B701" s="14" t="s">
        <v>1860</v>
      </c>
      <c r="C701" s="14" t="s">
        <v>53</v>
      </c>
      <c r="D701" s="14" t="s">
        <v>21</v>
      </c>
      <c r="E701" s="16" t="s">
        <v>100</v>
      </c>
      <c r="F701" s="16">
        <v>42524</v>
      </c>
      <c r="G701" s="14" t="s">
        <v>20</v>
      </c>
      <c r="H701" s="15">
        <v>69017072</v>
      </c>
      <c r="I701" s="15">
        <v>13945696</v>
      </c>
      <c r="J701" s="15">
        <v>960005</v>
      </c>
      <c r="K701" s="15">
        <v>31959087</v>
      </c>
      <c r="L701" s="15">
        <v>43042177</v>
      </c>
      <c r="M701" s="15">
        <f t="shared" si="10"/>
        <v>158924037</v>
      </c>
      <c r="N701" s="15">
        <v>43042177</v>
      </c>
    </row>
    <row r="702" spans="1:14" ht="14.4">
      <c r="A702" s="14">
        <v>2021</v>
      </c>
      <c r="B702" s="17" t="s">
        <v>966</v>
      </c>
      <c r="C702" s="14" t="s">
        <v>190</v>
      </c>
      <c r="D702" s="14" t="s">
        <v>21</v>
      </c>
      <c r="E702" s="16" t="s">
        <v>100</v>
      </c>
      <c r="F702" s="16" t="s">
        <v>965</v>
      </c>
      <c r="G702" s="14" t="s">
        <v>20</v>
      </c>
      <c r="H702" s="15">
        <v>681065</v>
      </c>
      <c r="I702" s="15">
        <v>35772240</v>
      </c>
      <c r="J702" s="15"/>
      <c r="K702" s="15">
        <v>105310298</v>
      </c>
      <c r="L702" s="15">
        <v>131172711</v>
      </c>
      <c r="M702" s="15">
        <f t="shared" si="10"/>
        <v>272936314</v>
      </c>
      <c r="N702" s="15">
        <v>131172711</v>
      </c>
    </row>
    <row r="703" spans="1:14" ht="14.4">
      <c r="A703" s="14">
        <v>2021</v>
      </c>
      <c r="B703" s="17" t="s">
        <v>964</v>
      </c>
      <c r="C703" s="14" t="s">
        <v>190</v>
      </c>
      <c r="D703" s="14" t="s">
        <v>21</v>
      </c>
      <c r="E703" s="16" t="s">
        <v>327</v>
      </c>
      <c r="F703" s="16" t="s">
        <v>963</v>
      </c>
      <c r="G703" s="14" t="s">
        <v>20</v>
      </c>
      <c r="H703" s="15">
        <v>37181</v>
      </c>
      <c r="I703" s="15">
        <v>1415665</v>
      </c>
      <c r="J703" s="15"/>
      <c r="K703" s="15">
        <v>6101159</v>
      </c>
      <c r="L703" s="15">
        <v>7243589</v>
      </c>
      <c r="M703" s="15">
        <f t="shared" si="10"/>
        <v>14797594</v>
      </c>
      <c r="N703" s="15">
        <v>7243589</v>
      </c>
    </row>
    <row r="704" spans="1:14" ht="14.4">
      <c r="A704" s="14">
        <v>2021</v>
      </c>
      <c r="B704" s="14" t="s">
        <v>1858</v>
      </c>
      <c r="C704" s="14" t="s">
        <v>53</v>
      </c>
      <c r="D704" s="14" t="s">
        <v>21</v>
      </c>
      <c r="E704" s="16" t="s">
        <v>34</v>
      </c>
      <c r="F704" s="16">
        <v>43000</v>
      </c>
      <c r="G704" s="14" t="s">
        <v>20</v>
      </c>
      <c r="H704" s="15">
        <v>1182700000</v>
      </c>
      <c r="I704" s="15">
        <v>352496000</v>
      </c>
      <c r="J704" s="15">
        <v>116132000</v>
      </c>
      <c r="K704" s="15">
        <v>484050000</v>
      </c>
      <c r="L704" s="15">
        <v>575957000</v>
      </c>
      <c r="M704" s="15">
        <f t="shared" si="10"/>
        <v>2711335000</v>
      </c>
      <c r="N704" s="15">
        <v>575957000</v>
      </c>
    </row>
    <row r="705" spans="1:14" ht="14.4">
      <c r="A705" s="14">
        <v>2021</v>
      </c>
      <c r="B705" s="17" t="s">
        <v>962</v>
      </c>
      <c r="C705" s="14" t="s">
        <v>190</v>
      </c>
      <c r="D705" s="14" t="s">
        <v>21</v>
      </c>
      <c r="E705" s="16" t="s">
        <v>34</v>
      </c>
      <c r="F705" s="16" t="s">
        <v>961</v>
      </c>
      <c r="G705" s="14" t="s">
        <v>20</v>
      </c>
      <c r="H705" s="15">
        <v>3684101</v>
      </c>
      <c r="I705" s="15">
        <v>366952345</v>
      </c>
      <c r="J705" s="15">
        <v>33250569</v>
      </c>
      <c r="K705" s="15">
        <v>864545346</v>
      </c>
      <c r="L705" s="15">
        <v>1043041239</v>
      </c>
      <c r="M705" s="15">
        <f t="shared" si="10"/>
        <v>2311473600</v>
      </c>
      <c r="N705" s="15">
        <v>1043041239</v>
      </c>
    </row>
    <row r="706" spans="1:14" ht="14.4">
      <c r="A706" s="14">
        <v>2021</v>
      </c>
      <c r="B706" s="17" t="s">
        <v>2153</v>
      </c>
      <c r="C706" s="14" t="s">
        <v>5582</v>
      </c>
      <c r="D706" s="14" t="s">
        <v>21</v>
      </c>
      <c r="E706" s="16" t="s">
        <v>76</v>
      </c>
      <c r="F706" s="16" t="s">
        <v>5456</v>
      </c>
      <c r="G706" s="14" t="s">
        <v>20</v>
      </c>
      <c r="H706" s="15">
        <v>606873</v>
      </c>
      <c r="I706" s="15">
        <v>337730</v>
      </c>
      <c r="J706" s="15">
        <v>1216082</v>
      </c>
      <c r="K706" s="15">
        <v>5320817</v>
      </c>
      <c r="L706" s="15">
        <v>5181770</v>
      </c>
      <c r="M706" s="15">
        <f t="shared" ref="M706:M769" si="11">H706+I706+J706+K706+L706</f>
        <v>12663272</v>
      </c>
      <c r="N706" s="15">
        <v>5181770</v>
      </c>
    </row>
    <row r="707" spans="1:14" ht="14.4">
      <c r="A707" s="14">
        <v>2021</v>
      </c>
      <c r="B707" s="17" t="s">
        <v>960</v>
      </c>
      <c r="C707" s="14" t="s">
        <v>190</v>
      </c>
      <c r="D707" s="14" t="s">
        <v>21</v>
      </c>
      <c r="E707" s="16" t="s">
        <v>76</v>
      </c>
      <c r="F707" s="16" t="s">
        <v>959</v>
      </c>
      <c r="G707" s="14" t="s">
        <v>20</v>
      </c>
      <c r="H707" s="15">
        <v>1064583</v>
      </c>
      <c r="I707" s="15">
        <v>7365588</v>
      </c>
      <c r="J707" s="15"/>
      <c r="K707" s="15">
        <v>27498433</v>
      </c>
      <c r="L707" s="15">
        <v>28104641</v>
      </c>
      <c r="M707" s="15">
        <f t="shared" si="11"/>
        <v>64033245</v>
      </c>
      <c r="N707" s="15">
        <v>28104641</v>
      </c>
    </row>
    <row r="708" spans="1:14" ht="14.4">
      <c r="A708" s="14">
        <v>2021</v>
      </c>
      <c r="B708" s="17" t="s">
        <v>2154</v>
      </c>
      <c r="C708" s="14" t="s">
        <v>53</v>
      </c>
      <c r="D708" s="14" t="s">
        <v>21</v>
      </c>
      <c r="E708" s="16" t="s">
        <v>134</v>
      </c>
      <c r="F708" s="16" t="s">
        <v>5519</v>
      </c>
      <c r="G708" s="14" t="s">
        <v>20</v>
      </c>
      <c r="H708" s="15">
        <v>2272437</v>
      </c>
      <c r="I708" s="15">
        <v>1872432</v>
      </c>
      <c r="J708" s="15">
        <v>241536</v>
      </c>
      <c r="K708" s="15">
        <v>14132865</v>
      </c>
      <c r="L708" s="15">
        <v>16853504</v>
      </c>
      <c r="M708" s="15">
        <f t="shared" si="11"/>
        <v>35372774</v>
      </c>
      <c r="N708" s="15">
        <v>16853504</v>
      </c>
    </row>
    <row r="709" spans="1:14" ht="14.4">
      <c r="A709" s="14">
        <v>2021</v>
      </c>
      <c r="B709" s="17" t="s">
        <v>958</v>
      </c>
      <c r="C709" s="14" t="s">
        <v>190</v>
      </c>
      <c r="D709" s="14" t="s">
        <v>21</v>
      </c>
      <c r="E709" s="16" t="s">
        <v>134</v>
      </c>
      <c r="F709" s="16" t="s">
        <v>957</v>
      </c>
      <c r="G709" s="14" t="s">
        <v>20</v>
      </c>
      <c r="H709" s="15">
        <v>413695</v>
      </c>
      <c r="I709" s="15">
        <v>29996667</v>
      </c>
      <c r="J709" s="15"/>
      <c r="K709" s="15">
        <v>114413444</v>
      </c>
      <c r="L709" s="15">
        <v>120679886</v>
      </c>
      <c r="M709" s="15">
        <f t="shared" si="11"/>
        <v>265503692</v>
      </c>
      <c r="N709" s="15">
        <v>120679886</v>
      </c>
    </row>
    <row r="710" spans="1:14" ht="14.4">
      <c r="A710" s="14">
        <v>2021</v>
      </c>
      <c r="B710" s="17" t="s">
        <v>2155</v>
      </c>
      <c r="C710" s="14" t="s">
        <v>53</v>
      </c>
      <c r="D710" s="14" t="s">
        <v>21</v>
      </c>
      <c r="E710" s="16" t="s">
        <v>98</v>
      </c>
      <c r="F710" s="16">
        <v>43280</v>
      </c>
      <c r="G710" s="14" t="s">
        <v>20</v>
      </c>
      <c r="H710" s="15">
        <v>15265742</v>
      </c>
      <c r="I710" s="15">
        <v>4824429</v>
      </c>
      <c r="J710" s="15">
        <v>1809816</v>
      </c>
      <c r="K710" s="15">
        <v>39545288</v>
      </c>
      <c r="L710" s="15">
        <v>48443034</v>
      </c>
      <c r="M710" s="15">
        <f t="shared" si="11"/>
        <v>109888309</v>
      </c>
      <c r="N710" s="15">
        <v>48443034</v>
      </c>
    </row>
    <row r="711" spans="1:14" ht="14.4">
      <c r="A711" s="14">
        <v>2021</v>
      </c>
      <c r="B711" s="17" t="s">
        <v>2156</v>
      </c>
      <c r="C711" s="14" t="s">
        <v>5582</v>
      </c>
      <c r="D711" s="14" t="s">
        <v>21</v>
      </c>
      <c r="E711" s="16" t="s">
        <v>98</v>
      </c>
      <c r="F711" s="16" t="s">
        <v>5586</v>
      </c>
      <c r="G711" s="14" t="s">
        <v>20</v>
      </c>
      <c r="H711" s="15">
        <v>8887759</v>
      </c>
      <c r="I711" s="15">
        <v>294139</v>
      </c>
      <c r="J711" s="15">
        <v>463204</v>
      </c>
      <c r="K711" s="15">
        <v>9406550</v>
      </c>
      <c r="L711" s="15">
        <v>14726129</v>
      </c>
      <c r="M711" s="15">
        <f t="shared" si="11"/>
        <v>33777781</v>
      </c>
      <c r="N711" s="15">
        <v>14726129</v>
      </c>
    </row>
    <row r="712" spans="1:14" ht="14.4">
      <c r="A712" s="14">
        <v>2021</v>
      </c>
      <c r="B712" s="17" t="s">
        <v>956</v>
      </c>
      <c r="C712" s="14" t="s">
        <v>190</v>
      </c>
      <c r="D712" s="14" t="s">
        <v>21</v>
      </c>
      <c r="E712" s="16" t="s">
        <v>98</v>
      </c>
      <c r="F712" s="16" t="s">
        <v>955</v>
      </c>
      <c r="G712" s="14" t="s">
        <v>20</v>
      </c>
      <c r="H712" s="15">
        <v>532310</v>
      </c>
      <c r="I712" s="15">
        <v>13127440</v>
      </c>
      <c r="J712" s="15"/>
      <c r="K712" s="15">
        <v>92809387</v>
      </c>
      <c r="L712" s="15">
        <v>73434898</v>
      </c>
      <c r="M712" s="15">
        <f t="shared" si="11"/>
        <v>179904035</v>
      </c>
      <c r="N712" s="15">
        <v>73434898</v>
      </c>
    </row>
    <row r="713" spans="1:14" ht="14.4">
      <c r="A713" s="14">
        <v>2021</v>
      </c>
      <c r="B713" s="14" t="s">
        <v>1857</v>
      </c>
      <c r="C713" s="14" t="s">
        <v>53</v>
      </c>
      <c r="D713" s="14" t="s">
        <v>21</v>
      </c>
      <c r="E713" s="16" t="s">
        <v>34</v>
      </c>
      <c r="F713" s="16">
        <v>44000</v>
      </c>
      <c r="G713" s="14" t="s">
        <v>20</v>
      </c>
      <c r="H713" s="15">
        <v>10177883000</v>
      </c>
      <c r="I713" s="15">
        <v>2123367000</v>
      </c>
      <c r="J713" s="15">
        <v>654564000</v>
      </c>
      <c r="K713" s="15">
        <v>5407744000</v>
      </c>
      <c r="L713" s="15">
        <v>5670678000</v>
      </c>
      <c r="M713" s="15">
        <f t="shared" si="11"/>
        <v>24034236000</v>
      </c>
      <c r="N713" s="15">
        <v>5670678000</v>
      </c>
    </row>
    <row r="714" spans="1:14" ht="14.4">
      <c r="A714" s="14">
        <v>2021</v>
      </c>
      <c r="B714" s="17" t="s">
        <v>1668</v>
      </c>
      <c r="C714" s="14" t="s">
        <v>55</v>
      </c>
      <c r="D714" s="14" t="s">
        <v>21</v>
      </c>
      <c r="E714" s="16" t="s">
        <v>34</v>
      </c>
      <c r="F714" s="16" t="s">
        <v>57</v>
      </c>
      <c r="G714" s="14" t="s">
        <v>20</v>
      </c>
      <c r="H714" s="15">
        <v>7429396000</v>
      </c>
      <c r="I714" s="15">
        <v>14225574000</v>
      </c>
      <c r="J714" s="15">
        <v>71540000</v>
      </c>
      <c r="K714" s="15">
        <v>9971698000</v>
      </c>
      <c r="L714" s="15">
        <v>23283142000</v>
      </c>
      <c r="M714" s="15">
        <f t="shared" si="11"/>
        <v>54981350000</v>
      </c>
      <c r="N714" s="15">
        <v>23283142000</v>
      </c>
    </row>
    <row r="715" spans="1:14" ht="14.4">
      <c r="A715" s="14">
        <v>2021</v>
      </c>
      <c r="B715" s="17" t="s">
        <v>146</v>
      </c>
      <c r="C715" s="14" t="s">
        <v>54</v>
      </c>
      <c r="D715" s="14" t="s">
        <v>21</v>
      </c>
      <c r="E715" s="16" t="s">
        <v>34</v>
      </c>
      <c r="F715" s="16">
        <v>99037</v>
      </c>
      <c r="G715" s="14" t="s">
        <v>20</v>
      </c>
      <c r="H715" s="15">
        <v>31393991</v>
      </c>
      <c r="I715" s="15">
        <v>848732832</v>
      </c>
      <c r="J715" s="15">
        <v>4284800</v>
      </c>
      <c r="K715" s="15">
        <v>270982</v>
      </c>
      <c r="L715" s="15">
        <v>28222884</v>
      </c>
      <c r="M715" s="15">
        <f t="shared" si="11"/>
        <v>912905489</v>
      </c>
      <c r="N715" s="15">
        <v>28222884</v>
      </c>
    </row>
    <row r="716" spans="1:14" ht="14.4">
      <c r="A716" s="14">
        <v>2021</v>
      </c>
      <c r="B716" s="17" t="s">
        <v>145</v>
      </c>
      <c r="C716" s="14" t="s">
        <v>54</v>
      </c>
      <c r="D716" s="14" t="s">
        <v>21</v>
      </c>
      <c r="E716" s="16" t="s">
        <v>34</v>
      </c>
      <c r="F716" s="16">
        <v>99038</v>
      </c>
      <c r="G716" s="14" t="s">
        <v>20</v>
      </c>
      <c r="H716" s="15">
        <v>100103000</v>
      </c>
      <c r="I716" s="15">
        <v>862493000</v>
      </c>
      <c r="J716" s="15">
        <v>920217000</v>
      </c>
      <c r="K716" s="15">
        <v>4342207000</v>
      </c>
      <c r="L716" s="15">
        <v>69887000</v>
      </c>
      <c r="M716" s="15">
        <f t="shared" si="11"/>
        <v>6294907000</v>
      </c>
      <c r="N716" s="15">
        <v>69887000</v>
      </c>
    </row>
    <row r="717" spans="1:14" ht="14.4">
      <c r="A717" s="14">
        <v>2021</v>
      </c>
      <c r="B717" s="17" t="s">
        <v>954</v>
      </c>
      <c r="C717" s="14" t="s">
        <v>190</v>
      </c>
      <c r="D717" s="14" t="s">
        <v>21</v>
      </c>
      <c r="E717" s="16" t="s">
        <v>34</v>
      </c>
      <c r="F717" s="16" t="s">
        <v>953</v>
      </c>
      <c r="G717" s="14" t="s">
        <v>20</v>
      </c>
      <c r="H717" s="15">
        <v>8557039</v>
      </c>
      <c r="I717" s="15">
        <v>345990941</v>
      </c>
      <c r="J717" s="15">
        <v>-11375230</v>
      </c>
      <c r="K717" s="15">
        <v>258506231</v>
      </c>
      <c r="L717" s="15">
        <v>566085580</v>
      </c>
      <c r="M717" s="15">
        <f t="shared" si="11"/>
        <v>1167764561</v>
      </c>
      <c r="N717" s="15">
        <v>566085580</v>
      </c>
    </row>
    <row r="718" spans="1:14" ht="14.4">
      <c r="A718" s="14">
        <v>2021</v>
      </c>
      <c r="B718" s="17" t="s">
        <v>5619</v>
      </c>
      <c r="C718" s="14" t="s">
        <v>54</v>
      </c>
      <c r="D718" s="14" t="s">
        <v>21</v>
      </c>
      <c r="E718" s="16" t="s">
        <v>34</v>
      </c>
      <c r="F718" s="16">
        <v>99039</v>
      </c>
      <c r="G718" s="14" t="s">
        <v>20</v>
      </c>
      <c r="H718" s="15"/>
      <c r="I718" s="15">
        <v>501156685</v>
      </c>
      <c r="J718" s="15"/>
      <c r="K718" s="15">
        <v>1726497</v>
      </c>
      <c r="L718" s="15">
        <v>482735924</v>
      </c>
      <c r="M718" s="15">
        <f t="shared" si="11"/>
        <v>985619106</v>
      </c>
      <c r="N718" s="15">
        <v>482735924</v>
      </c>
    </row>
    <row r="719" spans="1:14" ht="14.4">
      <c r="A719" s="14">
        <v>2021</v>
      </c>
      <c r="B719" s="17" t="s">
        <v>144</v>
      </c>
      <c r="C719" s="14" t="s">
        <v>54</v>
      </c>
      <c r="D719" s="14" t="s">
        <v>21</v>
      </c>
      <c r="E719" s="16" t="s">
        <v>34</v>
      </c>
      <c r="F719" s="16">
        <v>99040</v>
      </c>
      <c r="G719" s="14" t="s">
        <v>20</v>
      </c>
      <c r="H719" s="15">
        <v>4216912</v>
      </c>
      <c r="I719" s="15"/>
      <c r="J719" s="15"/>
      <c r="K719" s="15">
        <v>17223</v>
      </c>
      <c r="L719" s="15">
        <v>2812144</v>
      </c>
      <c r="M719" s="15">
        <f t="shared" si="11"/>
        <v>7046279</v>
      </c>
      <c r="N719" s="15">
        <v>2812144</v>
      </c>
    </row>
    <row r="720" spans="1:14" ht="14.4">
      <c r="A720" s="14">
        <v>2021</v>
      </c>
      <c r="B720" s="17" t="s">
        <v>952</v>
      </c>
      <c r="C720" s="14" t="s">
        <v>190</v>
      </c>
      <c r="D720" s="14" t="s">
        <v>21</v>
      </c>
      <c r="E720" s="16" t="s">
        <v>34</v>
      </c>
      <c r="F720" s="16" t="s">
        <v>951</v>
      </c>
      <c r="G720" s="14" t="s">
        <v>20</v>
      </c>
      <c r="H720" s="15">
        <v>134532000</v>
      </c>
      <c r="I720" s="15">
        <v>3163258000</v>
      </c>
      <c r="J720" s="15">
        <v>160183000</v>
      </c>
      <c r="K720" s="15">
        <v>7090726000</v>
      </c>
      <c r="L720" s="15">
        <v>8744994000</v>
      </c>
      <c r="M720" s="15">
        <f t="shared" si="11"/>
        <v>19293693000</v>
      </c>
      <c r="N720" s="15">
        <v>8744994000</v>
      </c>
    </row>
    <row r="721" spans="1:14" ht="14.4">
      <c r="A721" s="14">
        <v>2021</v>
      </c>
      <c r="B721" s="14" t="s">
        <v>1856</v>
      </c>
      <c r="C721" s="14" t="s">
        <v>53</v>
      </c>
      <c r="D721" s="14" t="s">
        <v>21</v>
      </c>
      <c r="E721" s="16" t="s">
        <v>32</v>
      </c>
      <c r="F721" s="16">
        <v>44028</v>
      </c>
      <c r="G721" s="14" t="s">
        <v>20</v>
      </c>
      <c r="H721" s="15">
        <v>36618292</v>
      </c>
      <c r="I721" s="15">
        <v>4182598</v>
      </c>
      <c r="J721" s="15">
        <v>9364501</v>
      </c>
      <c r="K721" s="15">
        <v>25471304</v>
      </c>
      <c r="L721" s="15">
        <v>24246059</v>
      </c>
      <c r="M721" s="15">
        <f t="shared" si="11"/>
        <v>99882754</v>
      </c>
      <c r="N721" s="15">
        <v>24246059</v>
      </c>
    </row>
    <row r="722" spans="1:14" ht="14.4">
      <c r="A722" s="14">
        <v>2021</v>
      </c>
      <c r="B722" s="17" t="s">
        <v>950</v>
      </c>
      <c r="C722" s="14" t="s">
        <v>190</v>
      </c>
      <c r="D722" s="14" t="s">
        <v>21</v>
      </c>
      <c r="E722" s="16" t="s">
        <v>32</v>
      </c>
      <c r="F722" s="16" t="s">
        <v>949</v>
      </c>
      <c r="G722" s="14" t="s">
        <v>20</v>
      </c>
      <c r="H722" s="15">
        <v>9608651</v>
      </c>
      <c r="I722" s="15">
        <v>46546310</v>
      </c>
      <c r="J722" s="15">
        <v>5054550</v>
      </c>
      <c r="K722" s="15">
        <v>127622141</v>
      </c>
      <c r="L722" s="15">
        <v>161924862</v>
      </c>
      <c r="M722" s="15">
        <f t="shared" si="11"/>
        <v>350756514</v>
      </c>
      <c r="N722" s="15">
        <v>161924862</v>
      </c>
    </row>
    <row r="723" spans="1:14" ht="14.4">
      <c r="A723" s="14">
        <v>2021</v>
      </c>
      <c r="B723" s="17" t="s">
        <v>2157</v>
      </c>
      <c r="C723" s="14" t="s">
        <v>5582</v>
      </c>
      <c r="D723" s="14" t="s">
        <v>21</v>
      </c>
      <c r="E723" s="16" t="s">
        <v>98</v>
      </c>
      <c r="F723" s="16" t="s">
        <v>5587</v>
      </c>
      <c r="G723" s="14" t="s">
        <v>20</v>
      </c>
      <c r="H723" s="15">
        <v>11353932</v>
      </c>
      <c r="I723" s="15">
        <v>3287564</v>
      </c>
      <c r="J723" s="15">
        <v>846345</v>
      </c>
      <c r="K723" s="15">
        <v>33217022</v>
      </c>
      <c r="L723" s="15">
        <v>42739761</v>
      </c>
      <c r="M723" s="15">
        <f t="shared" si="11"/>
        <v>91444624</v>
      </c>
      <c r="N723" s="15">
        <v>42739761</v>
      </c>
    </row>
    <row r="724" spans="1:14" ht="14.4">
      <c r="A724" s="14">
        <v>2021</v>
      </c>
      <c r="B724" s="17" t="s">
        <v>948</v>
      </c>
      <c r="C724" s="14" t="s">
        <v>190</v>
      </c>
      <c r="D724" s="14" t="s">
        <v>21</v>
      </c>
      <c r="E724" s="16" t="s">
        <v>98</v>
      </c>
      <c r="F724" s="16" t="s">
        <v>947</v>
      </c>
      <c r="G724" s="14" t="s">
        <v>20</v>
      </c>
      <c r="H724" s="15">
        <v>126</v>
      </c>
      <c r="I724" s="15">
        <v>7530427</v>
      </c>
      <c r="J724" s="15"/>
      <c r="K724" s="15">
        <v>51998223</v>
      </c>
      <c r="L724" s="15">
        <v>47571808</v>
      </c>
      <c r="M724" s="15">
        <f t="shared" si="11"/>
        <v>107100584</v>
      </c>
      <c r="N724" s="15">
        <v>47571808</v>
      </c>
    </row>
    <row r="725" spans="1:14" ht="14.4">
      <c r="A725" s="14">
        <v>2021</v>
      </c>
      <c r="B725" s="17" t="s">
        <v>946</v>
      </c>
      <c r="C725" s="14" t="s">
        <v>190</v>
      </c>
      <c r="D725" s="14" t="s">
        <v>21</v>
      </c>
      <c r="E725" s="16" t="s">
        <v>98</v>
      </c>
      <c r="F725" s="16" t="s">
        <v>945</v>
      </c>
      <c r="G725" s="14" t="s">
        <v>20</v>
      </c>
      <c r="H725" s="15">
        <v>399542</v>
      </c>
      <c r="I725" s="15">
        <v>7322740</v>
      </c>
      <c r="J725" s="15"/>
      <c r="K725" s="15">
        <v>70117828</v>
      </c>
      <c r="L725" s="15">
        <v>67619481</v>
      </c>
      <c r="M725" s="15">
        <f t="shared" si="11"/>
        <v>145459591</v>
      </c>
      <c r="N725" s="15">
        <v>67619481</v>
      </c>
    </row>
    <row r="726" spans="1:14" ht="14.4">
      <c r="A726" s="14">
        <v>2021</v>
      </c>
      <c r="B726" s="17" t="s">
        <v>944</v>
      </c>
      <c r="C726" s="14" t="s">
        <v>190</v>
      </c>
      <c r="D726" s="14" t="s">
        <v>21</v>
      </c>
      <c r="E726" s="16" t="s">
        <v>123</v>
      </c>
      <c r="F726" s="16" t="s">
        <v>943</v>
      </c>
      <c r="G726" s="14" t="s">
        <v>20</v>
      </c>
      <c r="H726" s="15">
        <v>69495</v>
      </c>
      <c r="I726" s="15">
        <v>1928387</v>
      </c>
      <c r="J726" s="15"/>
      <c r="K726" s="15">
        <v>6552778</v>
      </c>
      <c r="L726" s="15">
        <v>8348670</v>
      </c>
      <c r="M726" s="15">
        <f t="shared" si="11"/>
        <v>16899330</v>
      </c>
      <c r="N726" s="15">
        <v>8348670</v>
      </c>
    </row>
    <row r="727" spans="1:14" ht="14.4">
      <c r="A727" s="14">
        <v>2021</v>
      </c>
      <c r="B727" s="17" t="s">
        <v>942</v>
      </c>
      <c r="C727" s="14" t="s">
        <v>190</v>
      </c>
      <c r="D727" s="14" t="s">
        <v>21</v>
      </c>
      <c r="E727" s="16" t="s">
        <v>34</v>
      </c>
      <c r="F727" s="16" t="s">
        <v>941</v>
      </c>
      <c r="G727" s="14" t="s">
        <v>20</v>
      </c>
      <c r="H727" s="15">
        <v>3096066</v>
      </c>
      <c r="I727" s="15">
        <v>8412422</v>
      </c>
      <c r="J727" s="15"/>
      <c r="K727" s="15">
        <v>19481404</v>
      </c>
      <c r="L727" s="15">
        <v>23990253</v>
      </c>
      <c r="M727" s="15">
        <f t="shared" si="11"/>
        <v>54980145</v>
      </c>
      <c r="N727" s="15">
        <v>23990253</v>
      </c>
    </row>
    <row r="728" spans="1:14" ht="14.4">
      <c r="A728" s="14">
        <v>2021</v>
      </c>
      <c r="B728" s="17" t="s">
        <v>5522</v>
      </c>
      <c r="C728" s="14" t="s">
        <v>190</v>
      </c>
      <c r="D728" s="14" t="s">
        <v>21</v>
      </c>
      <c r="E728" s="16" t="s">
        <v>100</v>
      </c>
      <c r="F728" s="16" t="s">
        <v>5523</v>
      </c>
      <c r="G728" s="14" t="s">
        <v>20</v>
      </c>
      <c r="H728" s="15">
        <v>55480</v>
      </c>
      <c r="I728" s="15">
        <v>277746</v>
      </c>
      <c r="J728" s="15"/>
      <c r="K728" s="15">
        <v>2387133</v>
      </c>
      <c r="L728" s="15">
        <v>2402561</v>
      </c>
      <c r="M728" s="15">
        <f t="shared" si="11"/>
        <v>5122920</v>
      </c>
      <c r="N728" s="15">
        <v>2402561</v>
      </c>
    </row>
    <row r="729" spans="1:14" ht="14.4">
      <c r="A729" s="14">
        <v>2021</v>
      </c>
      <c r="B729" s="17" t="s">
        <v>940</v>
      </c>
      <c r="C729" s="14" t="s">
        <v>190</v>
      </c>
      <c r="D729" s="14" t="s">
        <v>21</v>
      </c>
      <c r="E729" s="16" t="s">
        <v>151</v>
      </c>
      <c r="F729" s="16" t="s">
        <v>939</v>
      </c>
      <c r="G729" s="14" t="s">
        <v>20</v>
      </c>
      <c r="H729" s="15">
        <v>29094</v>
      </c>
      <c r="I729" s="15">
        <v>2749527</v>
      </c>
      <c r="J729" s="15"/>
      <c r="K729" s="15">
        <v>5422349</v>
      </c>
      <c r="L729" s="15">
        <v>6941439</v>
      </c>
      <c r="M729" s="15">
        <f t="shared" si="11"/>
        <v>15142409</v>
      </c>
      <c r="N729" s="15">
        <v>6941439</v>
      </c>
    </row>
    <row r="730" spans="1:14" ht="14.4">
      <c r="A730" s="14">
        <v>2021</v>
      </c>
      <c r="B730" s="17" t="s">
        <v>938</v>
      </c>
      <c r="C730" s="14" t="s">
        <v>190</v>
      </c>
      <c r="D730" s="14" t="s">
        <v>21</v>
      </c>
      <c r="E730" s="16" t="s">
        <v>134</v>
      </c>
      <c r="F730" s="16" t="s">
        <v>937</v>
      </c>
      <c r="G730" s="14" t="s">
        <v>20</v>
      </c>
      <c r="H730" s="15">
        <v>100659</v>
      </c>
      <c r="I730" s="15">
        <v>7467591</v>
      </c>
      <c r="J730" s="15"/>
      <c r="K730" s="15">
        <v>31063388</v>
      </c>
      <c r="L730" s="15">
        <v>37648088</v>
      </c>
      <c r="M730" s="15">
        <f t="shared" si="11"/>
        <v>76279726</v>
      </c>
      <c r="N730" s="15">
        <v>37648088</v>
      </c>
    </row>
    <row r="731" spans="1:14" ht="14.4">
      <c r="A731" s="14">
        <v>2021</v>
      </c>
      <c r="B731" s="17" t="s">
        <v>936</v>
      </c>
      <c r="C731" s="14" t="s">
        <v>190</v>
      </c>
      <c r="D731" s="14" t="s">
        <v>21</v>
      </c>
      <c r="E731" s="16" t="s">
        <v>147</v>
      </c>
      <c r="F731" s="16" t="s">
        <v>935</v>
      </c>
      <c r="G731" s="14" t="s">
        <v>20</v>
      </c>
      <c r="H731" s="15">
        <v>27354</v>
      </c>
      <c r="I731" s="15">
        <v>1158570</v>
      </c>
      <c r="J731" s="15"/>
      <c r="K731" s="15">
        <v>4697826</v>
      </c>
      <c r="L731" s="15">
        <v>4282015</v>
      </c>
      <c r="M731" s="15">
        <f t="shared" si="11"/>
        <v>10165765</v>
      </c>
      <c r="N731" s="15">
        <v>4282015</v>
      </c>
    </row>
    <row r="732" spans="1:14" ht="14.4">
      <c r="A732" s="14">
        <v>2021</v>
      </c>
      <c r="B732" s="17" t="s">
        <v>5202</v>
      </c>
      <c r="C732" s="14" t="s">
        <v>190</v>
      </c>
      <c r="D732" s="14" t="s">
        <v>21</v>
      </c>
      <c r="E732" s="16" t="s">
        <v>118</v>
      </c>
      <c r="F732" s="16" t="s">
        <v>5513</v>
      </c>
      <c r="G732" s="14" t="s">
        <v>20</v>
      </c>
      <c r="H732" s="15">
        <v>11300</v>
      </c>
      <c r="I732" s="15">
        <v>4725752</v>
      </c>
      <c r="J732" s="15"/>
      <c r="K732" s="15">
        <v>13977940</v>
      </c>
      <c r="L732" s="15">
        <v>17843127</v>
      </c>
      <c r="M732" s="15">
        <f t="shared" si="11"/>
        <v>36558119</v>
      </c>
      <c r="N732" s="15">
        <v>17843127</v>
      </c>
    </row>
    <row r="733" spans="1:14" ht="14.4">
      <c r="A733" s="14">
        <v>2021</v>
      </c>
      <c r="B733" s="17" t="s">
        <v>934</v>
      </c>
      <c r="C733" s="14" t="s">
        <v>190</v>
      </c>
      <c r="D733" s="14" t="s">
        <v>21</v>
      </c>
      <c r="E733" s="16" t="s">
        <v>105</v>
      </c>
      <c r="F733" s="16" t="s">
        <v>933</v>
      </c>
      <c r="G733" s="14" t="s">
        <v>20</v>
      </c>
      <c r="H733" s="15">
        <v>750554</v>
      </c>
      <c r="I733" s="15">
        <v>31174199</v>
      </c>
      <c r="J733" s="15">
        <v>311555</v>
      </c>
      <c r="K733" s="15">
        <v>118402883</v>
      </c>
      <c r="L733" s="15">
        <v>129916095</v>
      </c>
      <c r="M733" s="15">
        <f t="shared" si="11"/>
        <v>280555286</v>
      </c>
      <c r="N733" s="15">
        <v>129916095</v>
      </c>
    </row>
    <row r="734" spans="1:14" ht="14.4">
      <c r="A734" s="14">
        <v>2021</v>
      </c>
      <c r="B734" s="17" t="s">
        <v>932</v>
      </c>
      <c r="C734" s="14" t="s">
        <v>190</v>
      </c>
      <c r="D734" s="14" t="s">
        <v>21</v>
      </c>
      <c r="E734" s="16" t="s">
        <v>98</v>
      </c>
      <c r="F734" s="16" t="s">
        <v>931</v>
      </c>
      <c r="G734" s="14" t="s">
        <v>20</v>
      </c>
      <c r="H734" s="15"/>
      <c r="I734" s="15">
        <v>3285796</v>
      </c>
      <c r="J734" s="15"/>
      <c r="K734" s="15">
        <v>6948850</v>
      </c>
      <c r="L734" s="15">
        <v>7611845</v>
      </c>
      <c r="M734" s="15">
        <f t="shared" si="11"/>
        <v>17846491</v>
      </c>
      <c r="N734" s="15">
        <v>7611845</v>
      </c>
    </row>
    <row r="735" spans="1:14" ht="14.4">
      <c r="A735" s="14">
        <v>2021</v>
      </c>
      <c r="B735" s="14" t="s">
        <v>1855</v>
      </c>
      <c r="C735" s="14" t="s">
        <v>53</v>
      </c>
      <c r="D735" s="14" t="s">
        <v>21</v>
      </c>
      <c r="E735" s="16" t="s">
        <v>34</v>
      </c>
      <c r="F735" s="16">
        <v>44574</v>
      </c>
      <c r="G735" s="14" t="s">
        <v>20</v>
      </c>
      <c r="H735" s="15">
        <v>25449290</v>
      </c>
      <c r="I735" s="15">
        <v>23765614</v>
      </c>
      <c r="J735" s="15"/>
      <c r="K735" s="15">
        <v>32642941</v>
      </c>
      <c r="L735" s="15">
        <v>38572647</v>
      </c>
      <c r="M735" s="15">
        <f t="shared" si="11"/>
        <v>120430492</v>
      </c>
      <c r="N735" s="15">
        <v>38572647</v>
      </c>
    </row>
    <row r="736" spans="1:14" ht="14.4">
      <c r="A736" s="14">
        <v>2021</v>
      </c>
      <c r="B736" s="17" t="s">
        <v>930</v>
      </c>
      <c r="C736" s="14" t="s">
        <v>190</v>
      </c>
      <c r="D736" s="14" t="s">
        <v>21</v>
      </c>
      <c r="E736" s="16" t="s">
        <v>34</v>
      </c>
      <c r="F736" s="16" t="s">
        <v>929</v>
      </c>
      <c r="G736" s="14" t="s">
        <v>20</v>
      </c>
      <c r="H736" s="15">
        <v>10156</v>
      </c>
      <c r="I736" s="15">
        <v>88433428</v>
      </c>
      <c r="J736" s="15"/>
      <c r="K736" s="15">
        <v>157502555</v>
      </c>
      <c r="L736" s="15">
        <v>221856095</v>
      </c>
      <c r="M736" s="15">
        <f t="shared" si="11"/>
        <v>467802234</v>
      </c>
      <c r="N736" s="15">
        <v>221856095</v>
      </c>
    </row>
    <row r="737" spans="1:14" ht="14.4">
      <c r="A737" s="14">
        <v>2021</v>
      </c>
      <c r="B737" s="14" t="s">
        <v>1854</v>
      </c>
      <c r="C737" s="14" t="s">
        <v>53</v>
      </c>
      <c r="D737" s="14" t="s">
        <v>21</v>
      </c>
      <c r="E737" s="16" t="s">
        <v>142</v>
      </c>
      <c r="F737" s="16">
        <v>45022</v>
      </c>
      <c r="G737" s="14" t="s">
        <v>20</v>
      </c>
      <c r="H737" s="15">
        <v>41068776</v>
      </c>
      <c r="I737" s="15">
        <v>10035691</v>
      </c>
      <c r="J737" s="15">
        <v>4525482</v>
      </c>
      <c r="K737" s="15">
        <v>31532815</v>
      </c>
      <c r="L737" s="15">
        <v>35395261</v>
      </c>
      <c r="M737" s="15">
        <f t="shared" si="11"/>
        <v>122558025</v>
      </c>
      <c r="N737" s="15">
        <v>35395261</v>
      </c>
    </row>
    <row r="738" spans="1:14" ht="14.4">
      <c r="A738" s="14">
        <v>2021</v>
      </c>
      <c r="B738" s="17" t="s">
        <v>2066</v>
      </c>
      <c r="C738" s="14" t="s">
        <v>55</v>
      </c>
      <c r="D738" s="14" t="s">
        <v>21</v>
      </c>
      <c r="E738" s="16" t="s">
        <v>142</v>
      </c>
      <c r="F738" s="16" t="s">
        <v>57</v>
      </c>
      <c r="G738" s="14" t="s">
        <v>20</v>
      </c>
      <c r="H738" s="15">
        <v>89767472</v>
      </c>
      <c r="I738" s="15">
        <v>208273080</v>
      </c>
      <c r="J738" s="15">
        <v>26148071</v>
      </c>
      <c r="K738" s="15">
        <v>69568249</v>
      </c>
      <c r="L738" s="15">
        <v>248730267</v>
      </c>
      <c r="M738" s="15">
        <f t="shared" si="11"/>
        <v>642487139</v>
      </c>
      <c r="N738" s="15">
        <v>248730267</v>
      </c>
    </row>
    <row r="739" spans="1:14" ht="14.4">
      <c r="A739" s="14">
        <v>2021</v>
      </c>
      <c r="B739" s="17" t="s">
        <v>5740</v>
      </c>
      <c r="C739" s="17" t="s">
        <v>190</v>
      </c>
      <c r="D739" s="14" t="s">
        <v>21</v>
      </c>
      <c r="E739" s="16" t="s">
        <v>142</v>
      </c>
      <c r="F739" s="16" t="s">
        <v>5741</v>
      </c>
      <c r="G739" s="14" t="s">
        <v>20</v>
      </c>
      <c r="H739" s="15">
        <v>5954806</v>
      </c>
      <c r="I739" s="15">
        <v>41134684</v>
      </c>
      <c r="J739" s="15"/>
      <c r="K739" s="15">
        <v>22184917</v>
      </c>
      <c r="L739" s="15">
        <v>45477601</v>
      </c>
      <c r="M739" s="15">
        <f t="shared" si="11"/>
        <v>114752008</v>
      </c>
      <c r="N739" s="15">
        <v>45477601</v>
      </c>
    </row>
    <row r="740" spans="1:14" ht="14.4">
      <c r="A740" s="14">
        <v>2021</v>
      </c>
      <c r="B740" s="17" t="s">
        <v>143</v>
      </c>
      <c r="C740" s="14" t="s">
        <v>54</v>
      </c>
      <c r="D740" s="14" t="s">
        <v>21</v>
      </c>
      <c r="E740" s="16" t="s">
        <v>142</v>
      </c>
      <c r="F740" s="16">
        <v>99041</v>
      </c>
      <c r="G740" s="14" t="s">
        <v>20</v>
      </c>
      <c r="H740" s="15">
        <v>365330</v>
      </c>
      <c r="I740" s="15">
        <v>1114284</v>
      </c>
      <c r="J740" s="15"/>
      <c r="K740" s="15">
        <v>1197</v>
      </c>
      <c r="L740" s="15">
        <v>1516222</v>
      </c>
      <c r="M740" s="15">
        <f t="shared" si="11"/>
        <v>2997033</v>
      </c>
      <c r="N740" s="15">
        <v>1516222</v>
      </c>
    </row>
    <row r="741" spans="1:14" ht="14.4">
      <c r="A741" s="14">
        <v>2021</v>
      </c>
      <c r="B741" s="17" t="s">
        <v>928</v>
      </c>
      <c r="C741" s="14" t="s">
        <v>190</v>
      </c>
      <c r="D741" s="14" t="s">
        <v>21</v>
      </c>
      <c r="E741" s="16" t="s">
        <v>142</v>
      </c>
      <c r="F741" s="16" t="s">
        <v>927</v>
      </c>
      <c r="G741" s="14" t="s">
        <v>20</v>
      </c>
      <c r="H741" s="15">
        <v>2000295</v>
      </c>
      <c r="I741" s="15">
        <v>58818105</v>
      </c>
      <c r="J741" s="15">
        <v>14313686</v>
      </c>
      <c r="K741" s="15">
        <v>294792749</v>
      </c>
      <c r="L741" s="15">
        <v>311346730</v>
      </c>
      <c r="M741" s="15">
        <f t="shared" si="11"/>
        <v>681271565</v>
      </c>
      <c r="N741" s="15">
        <v>311346730</v>
      </c>
    </row>
    <row r="742" spans="1:14" ht="14.4">
      <c r="A742" s="14">
        <v>2021</v>
      </c>
      <c r="B742" s="17" t="s">
        <v>926</v>
      </c>
      <c r="C742" s="14" t="s">
        <v>190</v>
      </c>
      <c r="D742" s="14" t="s">
        <v>21</v>
      </c>
      <c r="E742" s="16" t="s">
        <v>134</v>
      </c>
      <c r="F742" s="16" t="s">
        <v>925</v>
      </c>
      <c r="G742" s="14" t="s">
        <v>20</v>
      </c>
      <c r="H742" s="15">
        <v>1195410</v>
      </c>
      <c r="I742" s="15">
        <v>31581066</v>
      </c>
      <c r="J742" s="15"/>
      <c r="K742" s="15">
        <v>64455202</v>
      </c>
      <c r="L742" s="15">
        <v>88531092</v>
      </c>
      <c r="M742" s="15">
        <f t="shared" si="11"/>
        <v>185762770</v>
      </c>
      <c r="N742" s="15">
        <v>88531092</v>
      </c>
    </row>
    <row r="743" spans="1:14" ht="14.4">
      <c r="A743" s="14">
        <v>2021</v>
      </c>
      <c r="B743" s="17" t="s">
        <v>5036</v>
      </c>
      <c r="C743" s="17" t="s">
        <v>190</v>
      </c>
      <c r="D743" s="14" t="s">
        <v>21</v>
      </c>
      <c r="E743" s="16" t="s">
        <v>153</v>
      </c>
      <c r="F743" s="16" t="s">
        <v>5823</v>
      </c>
      <c r="G743" s="14" t="s">
        <v>20</v>
      </c>
      <c r="H743" s="15">
        <v>17205</v>
      </c>
      <c r="I743" s="15">
        <v>287737</v>
      </c>
      <c r="J743" s="15"/>
      <c r="K743" s="15">
        <v>1467252</v>
      </c>
      <c r="L743" s="15">
        <v>1798589</v>
      </c>
      <c r="M743" s="15">
        <f t="shared" si="11"/>
        <v>3570783</v>
      </c>
      <c r="N743" s="15">
        <v>1798589</v>
      </c>
    </row>
    <row r="744" spans="1:14" ht="14.4">
      <c r="A744" s="14">
        <v>2021</v>
      </c>
      <c r="B744" s="14" t="s">
        <v>1853</v>
      </c>
      <c r="C744" s="14" t="s">
        <v>53</v>
      </c>
      <c r="D744" s="14" t="s">
        <v>21</v>
      </c>
      <c r="E744" s="16" t="s">
        <v>34</v>
      </c>
      <c r="F744" s="16">
        <v>45246</v>
      </c>
      <c r="G744" s="14" t="s">
        <v>20</v>
      </c>
      <c r="H744" s="15">
        <v>12784580</v>
      </c>
      <c r="I744" s="15">
        <v>4933852</v>
      </c>
      <c r="J744" s="15">
        <v>6521052</v>
      </c>
      <c r="K744" s="15">
        <v>33069509</v>
      </c>
      <c r="L744" s="15">
        <v>44219823</v>
      </c>
      <c r="M744" s="15">
        <f t="shared" si="11"/>
        <v>101528816</v>
      </c>
      <c r="N744" s="15">
        <v>44219823</v>
      </c>
    </row>
    <row r="745" spans="1:14" ht="14.4">
      <c r="A745" s="14">
        <v>2021</v>
      </c>
      <c r="B745" s="17" t="s">
        <v>2159</v>
      </c>
      <c r="C745" s="14" t="s">
        <v>5582</v>
      </c>
      <c r="D745" s="14" t="s">
        <v>21</v>
      </c>
      <c r="E745" s="16" t="s">
        <v>858</v>
      </c>
      <c r="F745" s="16" t="s">
        <v>5588</v>
      </c>
      <c r="G745" s="14" t="s">
        <v>20</v>
      </c>
      <c r="H745" s="15">
        <v>1550422</v>
      </c>
      <c r="I745" s="15">
        <v>4578374</v>
      </c>
      <c r="J745" s="15">
        <v>1615614</v>
      </c>
      <c r="K745" s="15">
        <v>34344432</v>
      </c>
      <c r="L745" s="15">
        <v>28049804</v>
      </c>
      <c r="M745" s="15">
        <f t="shared" si="11"/>
        <v>70138646</v>
      </c>
      <c r="N745" s="15">
        <v>28049804</v>
      </c>
    </row>
    <row r="746" spans="1:14" ht="14.4">
      <c r="A746" s="14">
        <v>2021</v>
      </c>
      <c r="B746" s="17" t="s">
        <v>924</v>
      </c>
      <c r="C746" s="14" t="s">
        <v>190</v>
      </c>
      <c r="D746" s="14" t="s">
        <v>21</v>
      </c>
      <c r="E746" s="16" t="s">
        <v>858</v>
      </c>
      <c r="F746" s="16" t="s">
        <v>923</v>
      </c>
      <c r="G746" s="14" t="s">
        <v>20</v>
      </c>
      <c r="H746" s="15">
        <v>161024</v>
      </c>
      <c r="I746" s="15">
        <v>3776533</v>
      </c>
      <c r="J746" s="15"/>
      <c r="K746" s="15">
        <v>19351189</v>
      </c>
      <c r="L746" s="15">
        <v>17487758</v>
      </c>
      <c r="M746" s="15">
        <f t="shared" si="11"/>
        <v>40776504</v>
      </c>
      <c r="N746" s="15">
        <v>17487758</v>
      </c>
    </row>
    <row r="747" spans="1:14" ht="14.4">
      <c r="A747" s="14">
        <v>2021</v>
      </c>
      <c r="B747" s="17" t="s">
        <v>5115</v>
      </c>
      <c r="C747" s="17" t="s">
        <v>190</v>
      </c>
      <c r="D747" s="14" t="s">
        <v>21</v>
      </c>
      <c r="E747" s="16" t="s">
        <v>220</v>
      </c>
      <c r="F747" s="16" t="s">
        <v>5677</v>
      </c>
      <c r="G747" s="14" t="s">
        <v>20</v>
      </c>
      <c r="H747" s="15">
        <v>3926</v>
      </c>
      <c r="I747" s="15">
        <v>204579</v>
      </c>
      <c r="J747" s="15"/>
      <c r="K747" s="15">
        <v>747635</v>
      </c>
      <c r="L747" s="15">
        <v>965807</v>
      </c>
      <c r="M747" s="15">
        <f t="shared" si="11"/>
        <v>1921947</v>
      </c>
      <c r="N747" s="15">
        <v>965807</v>
      </c>
    </row>
    <row r="748" spans="1:14" ht="14.4">
      <c r="A748" s="14">
        <v>2021</v>
      </c>
      <c r="B748" s="14" t="s">
        <v>1852</v>
      </c>
      <c r="C748" s="14" t="s">
        <v>53</v>
      </c>
      <c r="D748" s="14" t="s">
        <v>21</v>
      </c>
      <c r="E748" s="16" t="s">
        <v>34</v>
      </c>
      <c r="F748" s="16">
        <v>45400</v>
      </c>
      <c r="G748" s="14" t="s">
        <v>20</v>
      </c>
      <c r="H748" s="15">
        <v>46040509</v>
      </c>
      <c r="I748" s="15">
        <v>813280</v>
      </c>
      <c r="J748" s="15">
        <v>7465878</v>
      </c>
      <c r="K748" s="15">
        <v>61234147</v>
      </c>
      <c r="L748" s="15">
        <v>78054792</v>
      </c>
      <c r="M748" s="15">
        <f t="shared" si="11"/>
        <v>193608606</v>
      </c>
      <c r="N748" s="15">
        <v>78054792</v>
      </c>
    </row>
    <row r="749" spans="1:14" ht="14.4">
      <c r="A749" s="14">
        <v>2021</v>
      </c>
      <c r="B749" s="17" t="s">
        <v>922</v>
      </c>
      <c r="C749" s="14" t="s">
        <v>190</v>
      </c>
      <c r="D749" s="14" t="s">
        <v>21</v>
      </c>
      <c r="E749" s="16" t="s">
        <v>34</v>
      </c>
      <c r="F749" s="16" t="s">
        <v>921</v>
      </c>
      <c r="G749" s="14" t="s">
        <v>20</v>
      </c>
      <c r="H749" s="15">
        <v>3469670</v>
      </c>
      <c r="I749" s="15">
        <v>24644593</v>
      </c>
      <c r="J749" s="15"/>
      <c r="K749" s="15">
        <v>85313433</v>
      </c>
      <c r="L749" s="15">
        <v>92017329</v>
      </c>
      <c r="M749" s="15">
        <f t="shared" si="11"/>
        <v>205445025</v>
      </c>
      <c r="N749" s="15">
        <v>92017329</v>
      </c>
    </row>
    <row r="750" spans="1:14" ht="14.4">
      <c r="A750" s="14">
        <v>2021</v>
      </c>
      <c r="B750" s="17" t="s">
        <v>920</v>
      </c>
      <c r="C750" s="14" t="s">
        <v>190</v>
      </c>
      <c r="D750" s="14" t="s">
        <v>21</v>
      </c>
      <c r="E750" s="16" t="s">
        <v>109</v>
      </c>
      <c r="F750" s="16" t="s">
        <v>919</v>
      </c>
      <c r="G750" s="14" t="s">
        <v>20</v>
      </c>
      <c r="H750" s="15">
        <v>5108763</v>
      </c>
      <c r="I750" s="15">
        <v>86536886</v>
      </c>
      <c r="J750" s="15">
        <v>20666880</v>
      </c>
      <c r="K750" s="15">
        <v>279645732</v>
      </c>
      <c r="L750" s="15">
        <v>317802784</v>
      </c>
      <c r="M750" s="15">
        <f t="shared" si="11"/>
        <v>709761045</v>
      </c>
      <c r="N750" s="15">
        <v>317802784</v>
      </c>
    </row>
    <row r="751" spans="1:14" ht="14.4">
      <c r="A751" s="14">
        <v>2021</v>
      </c>
      <c r="B751" s="17" t="s">
        <v>4972</v>
      </c>
      <c r="C751" s="17" t="s">
        <v>190</v>
      </c>
      <c r="D751" s="14" t="s">
        <v>21</v>
      </c>
      <c r="E751" s="16" t="s">
        <v>178</v>
      </c>
      <c r="F751" s="16" t="s">
        <v>5678</v>
      </c>
      <c r="G751" s="14" t="s">
        <v>20</v>
      </c>
      <c r="H751" s="15">
        <v>6788</v>
      </c>
      <c r="I751" s="15">
        <v>973545</v>
      </c>
      <c r="J751" s="15">
        <v>1970471</v>
      </c>
      <c r="K751" s="15">
        <v>2750103</v>
      </c>
      <c r="L751" s="15">
        <v>3558604</v>
      </c>
      <c r="M751" s="15">
        <f t="shared" si="11"/>
        <v>9259511</v>
      </c>
      <c r="N751" s="15">
        <v>3558604</v>
      </c>
    </row>
    <row r="752" spans="1:14" ht="14.4">
      <c r="A752" s="14">
        <v>2021</v>
      </c>
      <c r="B752" s="17" t="s">
        <v>5026</v>
      </c>
      <c r="C752" s="17" t="s">
        <v>190</v>
      </c>
      <c r="D752" s="14" t="s">
        <v>21</v>
      </c>
      <c r="E752" s="16" t="s">
        <v>127</v>
      </c>
      <c r="F752" s="16" t="s">
        <v>5679</v>
      </c>
      <c r="G752" s="14" t="s">
        <v>20</v>
      </c>
      <c r="H752" s="15"/>
      <c r="I752" s="15">
        <v>85717</v>
      </c>
      <c r="J752" s="15"/>
      <c r="K752" s="15">
        <v>366737</v>
      </c>
      <c r="L752" s="15">
        <v>448403</v>
      </c>
      <c r="M752" s="15">
        <f t="shared" si="11"/>
        <v>900857</v>
      </c>
      <c r="N752" s="15">
        <v>448403</v>
      </c>
    </row>
    <row r="753" spans="1:14" ht="14.4">
      <c r="A753" s="14">
        <v>2021</v>
      </c>
      <c r="B753" s="17" t="s">
        <v>5057</v>
      </c>
      <c r="C753" s="17" t="s">
        <v>190</v>
      </c>
      <c r="D753" s="14" t="s">
        <v>21</v>
      </c>
      <c r="E753" s="16" t="s">
        <v>151</v>
      </c>
      <c r="F753" s="16" t="s">
        <v>5680</v>
      </c>
      <c r="G753" s="14" t="s">
        <v>20</v>
      </c>
      <c r="H753" s="15">
        <v>510</v>
      </c>
      <c r="I753" s="15">
        <v>818574</v>
      </c>
      <c r="J753" s="15">
        <v>591976</v>
      </c>
      <c r="K753" s="15">
        <v>2922176</v>
      </c>
      <c r="L753" s="15">
        <v>3416889</v>
      </c>
      <c r="M753" s="15">
        <f t="shared" si="11"/>
        <v>7750125</v>
      </c>
      <c r="N753" s="15">
        <v>3416889</v>
      </c>
    </row>
    <row r="754" spans="1:14" ht="14.4">
      <c r="A754" s="14">
        <v>2021</v>
      </c>
      <c r="B754" s="17" t="s">
        <v>5373</v>
      </c>
      <c r="C754" s="17" t="s">
        <v>190</v>
      </c>
      <c r="D754" s="14" t="s">
        <v>21</v>
      </c>
      <c r="E754" s="16" t="s">
        <v>195</v>
      </c>
      <c r="F754" s="16" t="s">
        <v>5681</v>
      </c>
      <c r="G754" s="14" t="s">
        <v>20</v>
      </c>
      <c r="H754" s="15">
        <v>69864</v>
      </c>
      <c r="I754" s="15">
        <v>555998</v>
      </c>
      <c r="J754" s="15"/>
      <c r="K754" s="15">
        <v>2314488</v>
      </c>
      <c r="L754" s="15">
        <v>2757373</v>
      </c>
      <c r="M754" s="15">
        <f t="shared" si="11"/>
        <v>5697723</v>
      </c>
      <c r="N754" s="15">
        <v>2757373</v>
      </c>
    </row>
    <row r="755" spans="1:14" ht="14.4">
      <c r="A755" s="14">
        <v>2021</v>
      </c>
      <c r="B755" s="17" t="s">
        <v>918</v>
      </c>
      <c r="C755" s="14" t="s">
        <v>190</v>
      </c>
      <c r="D755" s="14" t="s">
        <v>21</v>
      </c>
      <c r="E755" s="16" t="s">
        <v>151</v>
      </c>
      <c r="F755" s="16" t="s">
        <v>917</v>
      </c>
      <c r="G755" s="14" t="s">
        <v>20</v>
      </c>
      <c r="H755" s="15">
        <v>2586459</v>
      </c>
      <c r="I755" s="15"/>
      <c r="J755" s="15"/>
      <c r="K755" s="15">
        <v>10671280</v>
      </c>
      <c r="L755" s="15">
        <v>9546565</v>
      </c>
      <c r="M755" s="15">
        <f t="shared" si="11"/>
        <v>22804304</v>
      </c>
      <c r="N755" s="15">
        <v>9546565</v>
      </c>
    </row>
    <row r="756" spans="1:14" ht="14.4">
      <c r="A756" s="14">
        <v>2021</v>
      </c>
      <c r="B756" s="17" t="s">
        <v>1667</v>
      </c>
      <c r="C756" s="14" t="s">
        <v>55</v>
      </c>
      <c r="D756" s="14" t="s">
        <v>21</v>
      </c>
      <c r="E756" s="16" t="s">
        <v>71</v>
      </c>
      <c r="F756" s="16" t="s">
        <v>57</v>
      </c>
      <c r="G756" s="14" t="s">
        <v>20</v>
      </c>
      <c r="H756" s="15">
        <v>112063539</v>
      </c>
      <c r="I756" s="15">
        <v>378054099</v>
      </c>
      <c r="J756" s="15">
        <v>37921308</v>
      </c>
      <c r="K756" s="15">
        <v>348806354</v>
      </c>
      <c r="L756" s="15">
        <v>420681423</v>
      </c>
      <c r="M756" s="15">
        <f t="shared" si="11"/>
        <v>1297526723</v>
      </c>
      <c r="N756" s="15">
        <v>420681423</v>
      </c>
    </row>
    <row r="757" spans="1:14" ht="14.4">
      <c r="A757" s="14">
        <v>2021</v>
      </c>
      <c r="B757" s="17" t="s">
        <v>916</v>
      </c>
      <c r="C757" s="14" t="s">
        <v>190</v>
      </c>
      <c r="D757" s="14" t="s">
        <v>21</v>
      </c>
      <c r="E757" s="16" t="s">
        <v>71</v>
      </c>
      <c r="F757" s="16" t="s">
        <v>915</v>
      </c>
      <c r="G757" s="14" t="s">
        <v>20</v>
      </c>
      <c r="H757" s="15">
        <v>318299</v>
      </c>
      <c r="I757" s="15">
        <v>31833627</v>
      </c>
      <c r="J757" s="15"/>
      <c r="K757" s="15">
        <v>40486614</v>
      </c>
      <c r="L757" s="15">
        <v>47278047</v>
      </c>
      <c r="M757" s="15">
        <f t="shared" si="11"/>
        <v>119916587</v>
      </c>
      <c r="N757" s="15">
        <v>47278047</v>
      </c>
    </row>
    <row r="758" spans="1:14" ht="14.4">
      <c r="A758" s="14">
        <v>2021</v>
      </c>
      <c r="B758" s="14" t="s">
        <v>1851</v>
      </c>
      <c r="C758" s="14" t="s">
        <v>53</v>
      </c>
      <c r="D758" s="14" t="s">
        <v>21</v>
      </c>
      <c r="E758" s="16" t="s">
        <v>182</v>
      </c>
      <c r="F758" s="16">
        <v>45778</v>
      </c>
      <c r="G758" s="14" t="s">
        <v>20</v>
      </c>
      <c r="H758" s="15">
        <f>10717967+12325835</f>
        <v>23043802</v>
      </c>
      <c r="I758" s="15">
        <v>1788253</v>
      </c>
      <c r="J758" s="15">
        <f>383039+462750</f>
        <v>845789</v>
      </c>
      <c r="K758" s="15">
        <v>25615784</v>
      </c>
      <c r="L758" s="15">
        <v>29749873</v>
      </c>
      <c r="M758" s="15">
        <f t="shared" si="11"/>
        <v>81043501</v>
      </c>
      <c r="N758" s="15">
        <v>29749873</v>
      </c>
    </row>
    <row r="759" spans="1:14" ht="14.4">
      <c r="A759" s="14">
        <v>2021</v>
      </c>
      <c r="B759" s="17" t="s">
        <v>914</v>
      </c>
      <c r="C759" s="14" t="s">
        <v>190</v>
      </c>
      <c r="D759" s="14" t="s">
        <v>21</v>
      </c>
      <c r="E759" s="16" t="s">
        <v>911</v>
      </c>
      <c r="F759" s="16" t="s">
        <v>913</v>
      </c>
      <c r="G759" s="14" t="s">
        <v>20</v>
      </c>
      <c r="H759" s="15">
        <v>166399</v>
      </c>
      <c r="I759" s="15">
        <v>2930164</v>
      </c>
      <c r="J759" s="15"/>
      <c r="K759" s="15">
        <v>1948281</v>
      </c>
      <c r="L759" s="15">
        <v>4784822</v>
      </c>
      <c r="M759" s="15">
        <f t="shared" si="11"/>
        <v>9829666</v>
      </c>
      <c r="N759" s="15">
        <v>4784822</v>
      </c>
    </row>
    <row r="760" spans="1:14" ht="14.4">
      <c r="A760" s="14">
        <v>2021</v>
      </c>
      <c r="B760" s="17" t="s">
        <v>912</v>
      </c>
      <c r="C760" s="14" t="s">
        <v>190</v>
      </c>
      <c r="D760" s="14" t="s">
        <v>21</v>
      </c>
      <c r="E760" s="16" t="s">
        <v>911</v>
      </c>
      <c r="F760" s="16" t="s">
        <v>910</v>
      </c>
      <c r="G760" s="14" t="s">
        <v>20</v>
      </c>
      <c r="H760" s="15">
        <v>1293541</v>
      </c>
      <c r="I760" s="15">
        <v>5651558</v>
      </c>
      <c r="J760" s="15">
        <v>303558</v>
      </c>
      <c r="K760" s="15">
        <v>20617792</v>
      </c>
      <c r="L760" s="15">
        <v>25690507</v>
      </c>
      <c r="M760" s="15">
        <f t="shared" si="11"/>
        <v>53556956</v>
      </c>
      <c r="N760" s="15">
        <v>25690507</v>
      </c>
    </row>
    <row r="761" spans="1:14" ht="14.4">
      <c r="A761" s="14">
        <v>2021</v>
      </c>
      <c r="B761" s="17" t="s">
        <v>909</v>
      </c>
      <c r="C761" s="14" t="s">
        <v>190</v>
      </c>
      <c r="D761" s="14" t="s">
        <v>21</v>
      </c>
      <c r="E761" s="16" t="s">
        <v>290</v>
      </c>
      <c r="F761" s="16" t="s">
        <v>908</v>
      </c>
      <c r="G761" s="14" t="s">
        <v>20</v>
      </c>
      <c r="H761" s="15">
        <v>279246</v>
      </c>
      <c r="I761" s="15">
        <v>1645519</v>
      </c>
      <c r="J761" s="15"/>
      <c r="K761" s="15">
        <v>8676553</v>
      </c>
      <c r="L761" s="15">
        <v>9239997</v>
      </c>
      <c r="M761" s="15">
        <f t="shared" si="11"/>
        <v>19841315</v>
      </c>
      <c r="N761" s="15">
        <v>9239997</v>
      </c>
    </row>
    <row r="762" spans="1:14" ht="14.4">
      <c r="A762" s="14">
        <v>2021</v>
      </c>
      <c r="B762" s="17" t="s">
        <v>907</v>
      </c>
      <c r="C762" s="14" t="s">
        <v>190</v>
      </c>
      <c r="D762" s="14" t="s">
        <v>21</v>
      </c>
      <c r="E762" s="16" t="s">
        <v>84</v>
      </c>
      <c r="F762" s="16" t="s">
        <v>906</v>
      </c>
      <c r="G762" s="14" t="s">
        <v>20</v>
      </c>
      <c r="H762" s="15">
        <v>191702</v>
      </c>
      <c r="I762" s="15">
        <v>3731660</v>
      </c>
      <c r="J762" s="15"/>
      <c r="K762" s="15">
        <v>17871987</v>
      </c>
      <c r="L762" s="15">
        <v>18857809</v>
      </c>
      <c r="M762" s="15">
        <f t="shared" si="11"/>
        <v>40653158</v>
      </c>
      <c r="N762" s="15">
        <v>18857809</v>
      </c>
    </row>
    <row r="763" spans="1:14" ht="14.4">
      <c r="A763" s="14">
        <v>2021</v>
      </c>
      <c r="B763" s="14" t="s">
        <v>1850</v>
      </c>
      <c r="C763" s="14" t="s">
        <v>53</v>
      </c>
      <c r="D763" s="14" t="s">
        <v>21</v>
      </c>
      <c r="E763" s="16" t="s">
        <v>36</v>
      </c>
      <c r="F763" s="16">
        <v>46114</v>
      </c>
      <c r="G763" s="14" t="s">
        <v>20</v>
      </c>
      <c r="H763" s="15">
        <v>17867257</v>
      </c>
      <c r="I763" s="15">
        <v>4465399</v>
      </c>
      <c r="J763" s="15">
        <v>1895826</v>
      </c>
      <c r="K763" s="15">
        <v>33574121</v>
      </c>
      <c r="L763" s="15">
        <v>31075655</v>
      </c>
      <c r="M763" s="15">
        <f t="shared" si="11"/>
        <v>88878258</v>
      </c>
      <c r="N763" s="15">
        <v>31075655</v>
      </c>
    </row>
    <row r="764" spans="1:14" ht="14.4">
      <c r="A764" s="14">
        <v>2021</v>
      </c>
      <c r="B764" s="17" t="s">
        <v>905</v>
      </c>
      <c r="C764" s="14" t="s">
        <v>190</v>
      </c>
      <c r="D764" s="14" t="s">
        <v>21</v>
      </c>
      <c r="E764" s="16" t="s">
        <v>36</v>
      </c>
      <c r="F764" s="16" t="s">
        <v>904</v>
      </c>
      <c r="G764" s="14" t="s">
        <v>20</v>
      </c>
      <c r="H764" s="15">
        <v>670283</v>
      </c>
      <c r="I764" s="15">
        <v>13167927</v>
      </c>
      <c r="J764" s="15">
        <v>3047334</v>
      </c>
      <c r="K764" s="15">
        <v>48710696</v>
      </c>
      <c r="L764" s="15">
        <v>51822770</v>
      </c>
      <c r="M764" s="15">
        <f t="shared" si="11"/>
        <v>117419010</v>
      </c>
      <c r="N764" s="15">
        <v>51822770</v>
      </c>
    </row>
    <row r="765" spans="1:14" ht="14.4">
      <c r="A765" s="14">
        <v>2021</v>
      </c>
      <c r="B765" s="14" t="s">
        <v>1849</v>
      </c>
      <c r="C765" s="14" t="s">
        <v>53</v>
      </c>
      <c r="D765" s="14" t="s">
        <v>21</v>
      </c>
      <c r="E765" s="16" t="s">
        <v>175</v>
      </c>
      <c r="F765" s="16">
        <v>46170</v>
      </c>
      <c r="G765" s="14" t="s">
        <v>20</v>
      </c>
      <c r="H765" s="15">
        <v>5153417</v>
      </c>
      <c r="I765" s="15">
        <v>2805743</v>
      </c>
      <c r="J765" s="15">
        <v>1057424</v>
      </c>
      <c r="K765" s="15">
        <v>21763113</v>
      </c>
      <c r="L765" s="15">
        <v>14733523</v>
      </c>
      <c r="M765" s="15">
        <f t="shared" si="11"/>
        <v>45513220</v>
      </c>
      <c r="N765" s="15">
        <v>14733523</v>
      </c>
    </row>
    <row r="766" spans="1:14" ht="14.4">
      <c r="A766" s="14">
        <v>2021</v>
      </c>
      <c r="B766" s="17" t="s">
        <v>903</v>
      </c>
      <c r="C766" s="14" t="s">
        <v>190</v>
      </c>
      <c r="D766" s="14" t="s">
        <v>21</v>
      </c>
      <c r="E766" s="16" t="s">
        <v>178</v>
      </c>
      <c r="F766" s="16" t="s">
        <v>902</v>
      </c>
      <c r="G766" s="14" t="s">
        <v>20</v>
      </c>
      <c r="H766" s="15">
        <v>3366029</v>
      </c>
      <c r="I766" s="15">
        <v>42951762</v>
      </c>
      <c r="J766" s="15">
        <v>1899</v>
      </c>
      <c r="K766" s="15">
        <v>116103449</v>
      </c>
      <c r="L766" s="15">
        <v>142507259</v>
      </c>
      <c r="M766" s="15">
        <f t="shared" si="11"/>
        <v>304930398</v>
      </c>
      <c r="N766" s="15">
        <v>142507259</v>
      </c>
    </row>
    <row r="767" spans="1:14" ht="14.4">
      <c r="A767" s="14">
        <v>2021</v>
      </c>
      <c r="B767" s="17" t="s">
        <v>5034</v>
      </c>
      <c r="C767" s="14" t="s">
        <v>190</v>
      </c>
      <c r="D767" s="14" t="s">
        <v>21</v>
      </c>
      <c r="E767" s="16" t="s">
        <v>127</v>
      </c>
      <c r="F767" s="16" t="s">
        <v>5600</v>
      </c>
      <c r="G767" s="14" t="s">
        <v>20</v>
      </c>
      <c r="H767" s="15">
        <v>3913</v>
      </c>
      <c r="I767" s="15">
        <v>90964</v>
      </c>
      <c r="J767" s="15"/>
      <c r="K767" s="15">
        <f>1420124+1060559</f>
        <v>2480683</v>
      </c>
      <c r="L767" s="15">
        <v>1396719</v>
      </c>
      <c r="M767" s="15">
        <f t="shared" si="11"/>
        <v>3972279</v>
      </c>
      <c r="N767" s="15">
        <v>1396719</v>
      </c>
    </row>
    <row r="768" spans="1:14" ht="14.4">
      <c r="A768" s="14">
        <v>2021</v>
      </c>
      <c r="B768" s="17" t="s">
        <v>4976</v>
      </c>
      <c r="C768" s="17" t="s">
        <v>190</v>
      </c>
      <c r="D768" s="14" t="s">
        <v>21</v>
      </c>
      <c r="E768" s="16" t="s">
        <v>92</v>
      </c>
      <c r="F768" s="16" t="s">
        <v>5841</v>
      </c>
      <c r="G768" s="14" t="s">
        <v>20</v>
      </c>
      <c r="H768" s="15">
        <v>57598</v>
      </c>
      <c r="I768" s="15">
        <v>1187838</v>
      </c>
      <c r="J768" s="15"/>
      <c r="K768" s="15">
        <v>4119660</v>
      </c>
      <c r="L768" s="15">
        <v>5067992</v>
      </c>
      <c r="M768" s="15">
        <f t="shared" si="11"/>
        <v>10433088</v>
      </c>
      <c r="N768" s="15">
        <v>5067992</v>
      </c>
    </row>
    <row r="769" spans="1:14" ht="14.4">
      <c r="A769" s="14">
        <v>2021</v>
      </c>
      <c r="B769" s="17" t="s">
        <v>2162</v>
      </c>
      <c r="C769" s="14" t="s">
        <v>53</v>
      </c>
      <c r="D769" s="14" t="s">
        <v>21</v>
      </c>
      <c r="E769" s="16" t="s">
        <v>34</v>
      </c>
      <c r="F769" s="16" t="s">
        <v>5455</v>
      </c>
      <c r="G769" s="14" t="s">
        <v>20</v>
      </c>
      <c r="H769" s="15">
        <v>1239952</v>
      </c>
      <c r="I769" s="15">
        <v>1557571</v>
      </c>
      <c r="J769" s="15">
        <v>2041856</v>
      </c>
      <c r="K769" s="15">
        <v>16463160</v>
      </c>
      <c r="L769" s="15">
        <v>15045635</v>
      </c>
      <c r="M769" s="15">
        <f t="shared" si="11"/>
        <v>36348174</v>
      </c>
      <c r="N769" s="15">
        <v>15045635</v>
      </c>
    </row>
    <row r="770" spans="1:14" ht="14.4">
      <c r="A770" s="14">
        <v>2021</v>
      </c>
      <c r="B770" s="17" t="s">
        <v>901</v>
      </c>
      <c r="C770" s="14" t="s">
        <v>190</v>
      </c>
      <c r="D770" s="14" t="s">
        <v>21</v>
      </c>
      <c r="E770" s="16" t="s">
        <v>153</v>
      </c>
      <c r="F770" s="16" t="s">
        <v>900</v>
      </c>
      <c r="G770" s="14" t="s">
        <v>20</v>
      </c>
      <c r="H770" s="15">
        <v>82225</v>
      </c>
      <c r="I770" s="15">
        <v>5026502</v>
      </c>
      <c r="J770" s="15">
        <v>786829</v>
      </c>
      <c r="K770" s="15">
        <v>12584470</v>
      </c>
      <c r="L770" s="15">
        <v>15168466</v>
      </c>
      <c r="M770" s="15">
        <f t="shared" ref="M770:M833" si="12">H770+I770+J770+K770+L770</f>
        <v>33648492</v>
      </c>
      <c r="N770" s="15">
        <v>15168466</v>
      </c>
    </row>
    <row r="771" spans="1:14" ht="14.4">
      <c r="A771" s="14">
        <v>2021</v>
      </c>
      <c r="B771" s="14" t="s">
        <v>1848</v>
      </c>
      <c r="C771" s="14" t="s">
        <v>53</v>
      </c>
      <c r="D771" s="14" t="s">
        <v>21</v>
      </c>
      <c r="E771" s="16" t="s">
        <v>109</v>
      </c>
      <c r="F771" s="16">
        <v>44826</v>
      </c>
      <c r="G771" s="14" t="s">
        <v>20</v>
      </c>
      <c r="H771" s="15">
        <v>6308275</v>
      </c>
      <c r="I771" s="15">
        <v>1763469</v>
      </c>
      <c r="J771" s="15">
        <v>2070947</v>
      </c>
      <c r="K771" s="15">
        <v>3156565</v>
      </c>
      <c r="L771" s="15">
        <v>5564199</v>
      </c>
      <c r="M771" s="15">
        <f t="shared" si="12"/>
        <v>18863455</v>
      </c>
      <c r="N771" s="15">
        <v>5564199</v>
      </c>
    </row>
    <row r="772" spans="1:14" ht="14.4">
      <c r="A772" s="14">
        <v>2021</v>
      </c>
      <c r="B772" s="17" t="s">
        <v>899</v>
      </c>
      <c r="C772" s="14" t="s">
        <v>190</v>
      </c>
      <c r="D772" s="14" t="s">
        <v>21</v>
      </c>
      <c r="E772" s="16" t="s">
        <v>151</v>
      </c>
      <c r="F772" s="16" t="s">
        <v>898</v>
      </c>
      <c r="G772" s="14" t="s">
        <v>20</v>
      </c>
      <c r="H772" s="15">
        <v>3220</v>
      </c>
      <c r="I772" s="15">
        <v>16567512</v>
      </c>
      <c r="J772" s="15">
        <v>3165421</v>
      </c>
      <c r="K772" s="15">
        <v>46393916</v>
      </c>
      <c r="L772" s="15">
        <v>56763908</v>
      </c>
      <c r="M772" s="15">
        <f t="shared" si="12"/>
        <v>122893977</v>
      </c>
      <c r="N772" s="15">
        <v>56763908</v>
      </c>
    </row>
    <row r="773" spans="1:14" ht="14.4">
      <c r="A773" s="14">
        <v>2021</v>
      </c>
      <c r="B773" s="17" t="s">
        <v>897</v>
      </c>
      <c r="C773" s="14" t="s">
        <v>190</v>
      </c>
      <c r="D773" s="14" t="s">
        <v>21</v>
      </c>
      <c r="E773" s="16" t="s">
        <v>127</v>
      </c>
      <c r="F773" s="16" t="s">
        <v>896</v>
      </c>
      <c r="G773" s="14" t="s">
        <v>20</v>
      </c>
      <c r="H773" s="15">
        <v>167127</v>
      </c>
      <c r="I773" s="15">
        <v>4316639</v>
      </c>
      <c r="J773" s="15"/>
      <c r="K773" s="15">
        <v>11319119</v>
      </c>
      <c r="L773" s="15">
        <v>14844772</v>
      </c>
      <c r="M773" s="15">
        <f t="shared" si="12"/>
        <v>30647657</v>
      </c>
      <c r="N773" s="15">
        <v>14844772</v>
      </c>
    </row>
    <row r="774" spans="1:14" ht="14.4">
      <c r="A774" s="14">
        <v>2021</v>
      </c>
      <c r="B774" s="17" t="s">
        <v>5682</v>
      </c>
      <c r="C774" s="17" t="s">
        <v>190</v>
      </c>
      <c r="D774" s="14" t="s">
        <v>21</v>
      </c>
      <c r="E774" s="16" t="s">
        <v>151</v>
      </c>
      <c r="F774" s="16" t="s">
        <v>5683</v>
      </c>
      <c r="G774" s="14" t="s">
        <v>20</v>
      </c>
      <c r="H774" s="15"/>
      <c r="I774" s="15">
        <v>346796</v>
      </c>
      <c r="J774" s="15"/>
      <c r="K774" s="15">
        <v>2351541</v>
      </c>
      <c r="L774" s="15">
        <v>2376550</v>
      </c>
      <c r="M774" s="15">
        <f t="shared" si="12"/>
        <v>5074887</v>
      </c>
      <c r="N774" s="15">
        <v>2376550</v>
      </c>
    </row>
    <row r="775" spans="1:14" ht="14.4">
      <c r="A775" s="14">
        <v>2021</v>
      </c>
      <c r="B775" s="17" t="s">
        <v>895</v>
      </c>
      <c r="C775" s="14" t="s">
        <v>190</v>
      </c>
      <c r="D775" s="14" t="s">
        <v>21</v>
      </c>
      <c r="E775" s="16" t="s">
        <v>32</v>
      </c>
      <c r="F775" s="16" t="s">
        <v>894</v>
      </c>
      <c r="G775" s="14" t="s">
        <v>20</v>
      </c>
      <c r="H775" s="15">
        <v>114701</v>
      </c>
      <c r="I775" s="15">
        <v>2119862</v>
      </c>
      <c r="J775" s="15">
        <v>28</v>
      </c>
      <c r="K775" s="15">
        <v>8556412</v>
      </c>
      <c r="L775" s="15">
        <v>10307269</v>
      </c>
      <c r="M775" s="15">
        <f t="shared" si="12"/>
        <v>21098272</v>
      </c>
      <c r="N775" s="15">
        <v>10307269</v>
      </c>
    </row>
    <row r="776" spans="1:14" ht="14.4">
      <c r="A776" s="14">
        <v>2021</v>
      </c>
      <c r="B776" s="17" t="s">
        <v>893</v>
      </c>
      <c r="C776" s="14" t="s">
        <v>190</v>
      </c>
      <c r="D776" s="14" t="s">
        <v>21</v>
      </c>
      <c r="E776" s="16" t="s">
        <v>153</v>
      </c>
      <c r="F776" s="16" t="s">
        <v>892</v>
      </c>
      <c r="G776" s="14" t="s">
        <v>20</v>
      </c>
      <c r="H776" s="15">
        <v>3117</v>
      </c>
      <c r="I776" s="15">
        <v>2298850</v>
      </c>
      <c r="J776" s="15"/>
      <c r="K776" s="15">
        <v>5554134</v>
      </c>
      <c r="L776" s="15">
        <v>7191671</v>
      </c>
      <c r="M776" s="15">
        <f t="shared" si="12"/>
        <v>15047772</v>
      </c>
      <c r="N776" s="15">
        <v>7191671</v>
      </c>
    </row>
    <row r="777" spans="1:14" ht="14.4">
      <c r="A777" s="14">
        <v>2021</v>
      </c>
      <c r="B777" s="17" t="s">
        <v>5439</v>
      </c>
      <c r="C777" s="14" t="s">
        <v>55</v>
      </c>
      <c r="D777" s="14" t="s">
        <v>21</v>
      </c>
      <c r="E777" s="16" t="s">
        <v>220</v>
      </c>
      <c r="F777" s="16" t="s">
        <v>57</v>
      </c>
      <c r="G777" s="14" t="s">
        <v>20</v>
      </c>
      <c r="H777" s="15">
        <v>22902671</v>
      </c>
      <c r="I777" s="15">
        <v>177463841</v>
      </c>
      <c r="J777" s="15">
        <v>3404935</v>
      </c>
      <c r="K777" s="15">
        <v>104356916</v>
      </c>
      <c r="L777" s="15">
        <v>208967489</v>
      </c>
      <c r="M777" s="15">
        <f t="shared" si="12"/>
        <v>517095852</v>
      </c>
      <c r="N777" s="15">
        <v>208967489</v>
      </c>
    </row>
    <row r="778" spans="1:14" ht="14.4">
      <c r="A778" s="14">
        <v>2021</v>
      </c>
      <c r="B778" s="17" t="s">
        <v>891</v>
      </c>
      <c r="C778" s="14" t="s">
        <v>190</v>
      </c>
      <c r="D778" s="14" t="s">
        <v>21</v>
      </c>
      <c r="E778" s="16" t="s">
        <v>220</v>
      </c>
      <c r="F778" s="16" t="s">
        <v>890</v>
      </c>
      <c r="G778" s="14" t="s">
        <v>20</v>
      </c>
      <c r="H778" s="15">
        <v>1190932</v>
      </c>
      <c r="I778" s="15">
        <v>22042484</v>
      </c>
      <c r="J778" s="15"/>
      <c r="K778" s="15">
        <v>13880044</v>
      </c>
      <c r="L778" s="15">
        <v>26413806</v>
      </c>
      <c r="M778" s="15">
        <f t="shared" si="12"/>
        <v>63527266</v>
      </c>
      <c r="N778" s="15">
        <v>26413806</v>
      </c>
    </row>
    <row r="779" spans="1:14" ht="14.4">
      <c r="A779" s="14">
        <v>2021</v>
      </c>
      <c r="B779" s="17" t="s">
        <v>889</v>
      </c>
      <c r="C779" s="14" t="s">
        <v>190</v>
      </c>
      <c r="D779" s="14" t="s">
        <v>21</v>
      </c>
      <c r="E779" s="16" t="s">
        <v>220</v>
      </c>
      <c r="F779" s="16" t="s">
        <v>888</v>
      </c>
      <c r="G779" s="14" t="s">
        <v>20</v>
      </c>
      <c r="H779" s="15">
        <v>176076</v>
      </c>
      <c r="I779" s="15">
        <v>1939950</v>
      </c>
      <c r="J779" s="15"/>
      <c r="K779" s="15">
        <v>11596952</v>
      </c>
      <c r="L779" s="15">
        <v>9813149</v>
      </c>
      <c r="M779" s="15">
        <f t="shared" si="12"/>
        <v>23526127</v>
      </c>
      <c r="N779" s="15">
        <v>9813149</v>
      </c>
    </row>
    <row r="780" spans="1:14" ht="14.4">
      <c r="A780" s="14">
        <v>2021</v>
      </c>
      <c r="B780" s="14" t="s">
        <v>1847</v>
      </c>
      <c r="C780" s="14" t="s">
        <v>53</v>
      </c>
      <c r="D780" s="14" t="s">
        <v>21</v>
      </c>
      <c r="E780" s="16" t="s">
        <v>107</v>
      </c>
      <c r="F780" s="16">
        <v>46828</v>
      </c>
      <c r="G780" s="14" t="s">
        <v>20</v>
      </c>
      <c r="H780" s="15">
        <v>5548362</v>
      </c>
      <c r="I780" s="15">
        <v>1262739</v>
      </c>
      <c r="J780" s="15">
        <v>5825585</v>
      </c>
      <c r="K780" s="15">
        <v>3772365</v>
      </c>
      <c r="L780" s="15">
        <v>3710765</v>
      </c>
      <c r="M780" s="15">
        <f t="shared" si="12"/>
        <v>20119816</v>
      </c>
      <c r="N780" s="15">
        <v>3710765</v>
      </c>
    </row>
    <row r="781" spans="1:14" ht="14.4">
      <c r="A781" s="14">
        <v>2021</v>
      </c>
      <c r="B781" s="17" t="s">
        <v>887</v>
      </c>
      <c r="C781" s="14" t="s">
        <v>190</v>
      </c>
      <c r="D781" s="14" t="s">
        <v>21</v>
      </c>
      <c r="E781" s="16" t="s">
        <v>107</v>
      </c>
      <c r="F781" s="16" t="s">
        <v>886</v>
      </c>
      <c r="G781" s="14" t="s">
        <v>20</v>
      </c>
      <c r="H781" s="15">
        <v>93023</v>
      </c>
      <c r="I781" s="15">
        <v>19203245</v>
      </c>
      <c r="J781" s="15"/>
      <c r="K781" s="15">
        <v>44922232</v>
      </c>
      <c r="L781" s="15">
        <v>59564647</v>
      </c>
      <c r="M781" s="15">
        <f t="shared" si="12"/>
        <v>123783147</v>
      </c>
      <c r="N781" s="15">
        <v>59564647</v>
      </c>
    </row>
    <row r="782" spans="1:14" ht="14.4">
      <c r="A782" s="14">
        <v>2021</v>
      </c>
      <c r="B782" s="14" t="s">
        <v>1846</v>
      </c>
      <c r="C782" s="14" t="s">
        <v>53</v>
      </c>
      <c r="D782" s="14" t="s">
        <v>21</v>
      </c>
      <c r="E782" s="16" t="s">
        <v>63</v>
      </c>
      <c r="F782" s="16">
        <v>46842</v>
      </c>
      <c r="G782" s="14" t="s">
        <v>20</v>
      </c>
      <c r="H782" s="15">
        <v>30631445</v>
      </c>
      <c r="I782" s="15">
        <v>8057443</v>
      </c>
      <c r="J782" s="15">
        <v>34739876</v>
      </c>
      <c r="K782" s="15">
        <v>57628374</v>
      </c>
      <c r="L782" s="15">
        <v>72714713</v>
      </c>
      <c r="M782" s="15">
        <f t="shared" si="12"/>
        <v>203771851</v>
      </c>
      <c r="N782" s="15">
        <v>72714713</v>
      </c>
    </row>
    <row r="783" spans="1:14" ht="14.4">
      <c r="A783" s="14">
        <v>2021</v>
      </c>
      <c r="B783" s="17" t="s">
        <v>885</v>
      </c>
      <c r="C783" s="14" t="s">
        <v>190</v>
      </c>
      <c r="D783" s="14" t="s">
        <v>21</v>
      </c>
      <c r="E783" s="16" t="s">
        <v>63</v>
      </c>
      <c r="F783" s="16" t="s">
        <v>884</v>
      </c>
      <c r="G783" s="14" t="s">
        <v>20</v>
      </c>
      <c r="H783" s="15">
        <v>2313499</v>
      </c>
      <c r="I783" s="15">
        <v>32943120</v>
      </c>
      <c r="J783" s="15"/>
      <c r="K783" s="15">
        <v>117280841</v>
      </c>
      <c r="L783" s="15">
        <v>123650405</v>
      </c>
      <c r="M783" s="15">
        <f t="shared" si="12"/>
        <v>276187865</v>
      </c>
      <c r="N783" s="15">
        <v>123650405</v>
      </c>
    </row>
    <row r="784" spans="1:14" ht="14.4">
      <c r="A784" s="14">
        <v>2021</v>
      </c>
      <c r="B784" s="14" t="s">
        <v>1845</v>
      </c>
      <c r="C784" s="14" t="s">
        <v>53</v>
      </c>
      <c r="D784" s="14" t="s">
        <v>21</v>
      </c>
      <c r="E784" s="16" t="s">
        <v>27</v>
      </c>
      <c r="F784" s="16">
        <v>46870</v>
      </c>
      <c r="G784" s="14" t="s">
        <v>20</v>
      </c>
      <c r="H784" s="15">
        <v>32756524</v>
      </c>
      <c r="I784" s="15">
        <v>4033649</v>
      </c>
      <c r="J784" s="15">
        <v>1050000</v>
      </c>
      <c r="K784" s="15">
        <v>49216861</v>
      </c>
      <c r="L784" s="15">
        <v>55968208</v>
      </c>
      <c r="M784" s="15">
        <f t="shared" si="12"/>
        <v>143025242</v>
      </c>
      <c r="N784" s="15">
        <v>55968208</v>
      </c>
    </row>
    <row r="785" spans="1:14" ht="14.4">
      <c r="A785" s="14">
        <v>2021</v>
      </c>
      <c r="B785" s="17" t="s">
        <v>883</v>
      </c>
      <c r="C785" s="14" t="s">
        <v>190</v>
      </c>
      <c r="D785" s="14" t="s">
        <v>21</v>
      </c>
      <c r="E785" s="16" t="s">
        <v>27</v>
      </c>
      <c r="F785" s="16" t="s">
        <v>882</v>
      </c>
      <c r="G785" s="14" t="s">
        <v>20</v>
      </c>
      <c r="H785" s="15">
        <v>2063211</v>
      </c>
      <c r="I785" s="15">
        <v>7946499</v>
      </c>
      <c r="J785" s="15">
        <v>2291752</v>
      </c>
      <c r="K785" s="15">
        <v>60503183</v>
      </c>
      <c r="L785" s="15">
        <v>60604111</v>
      </c>
      <c r="M785" s="15">
        <f t="shared" si="12"/>
        <v>133408756</v>
      </c>
      <c r="N785" s="15">
        <v>60604111</v>
      </c>
    </row>
    <row r="786" spans="1:14" ht="14.4">
      <c r="A786" s="14">
        <v>2021</v>
      </c>
      <c r="B786" s="17" t="s">
        <v>26</v>
      </c>
      <c r="C786" s="14" t="s">
        <v>54</v>
      </c>
      <c r="D786" s="14" t="s">
        <v>21</v>
      </c>
      <c r="E786" s="16" t="s">
        <v>27</v>
      </c>
      <c r="F786" s="16">
        <v>99042</v>
      </c>
      <c r="G786" s="14" t="s">
        <v>20</v>
      </c>
      <c r="H786" s="15">
        <v>1988651</v>
      </c>
      <c r="I786" s="15">
        <v>3357796</v>
      </c>
      <c r="J786" s="15"/>
      <c r="K786" s="15">
        <v>66728170</v>
      </c>
      <c r="L786" s="15">
        <v>70116431</v>
      </c>
      <c r="M786" s="15">
        <f t="shared" si="12"/>
        <v>142191048</v>
      </c>
      <c r="N786" s="15">
        <v>70116431</v>
      </c>
    </row>
    <row r="787" spans="1:14" ht="14.4">
      <c r="A787" s="14">
        <v>2021</v>
      </c>
      <c r="B787" s="14" t="s">
        <v>1844</v>
      </c>
      <c r="C787" s="14" t="s">
        <v>53</v>
      </c>
      <c r="D787" s="14" t="s">
        <v>21</v>
      </c>
      <c r="E787" s="16" t="s">
        <v>32</v>
      </c>
      <c r="F787" s="16">
        <v>46898</v>
      </c>
      <c r="G787" s="14" t="s">
        <v>20</v>
      </c>
      <c r="H787" s="15">
        <v>93569014</v>
      </c>
      <c r="I787" s="15">
        <v>9847818</v>
      </c>
      <c r="J787" s="15">
        <v>3639136</v>
      </c>
      <c r="K787" s="15">
        <v>58081516</v>
      </c>
      <c r="L787" s="15">
        <v>49502757</v>
      </c>
      <c r="M787" s="15">
        <f t="shared" si="12"/>
        <v>214640241</v>
      </c>
      <c r="N787" s="15">
        <v>49502757</v>
      </c>
    </row>
    <row r="788" spans="1:14" ht="14.4">
      <c r="A788" s="14">
        <v>2021</v>
      </c>
      <c r="B788" s="17" t="s">
        <v>881</v>
      </c>
      <c r="C788" s="14" t="s">
        <v>190</v>
      </c>
      <c r="D788" s="14" t="s">
        <v>21</v>
      </c>
      <c r="E788" s="16" t="s">
        <v>32</v>
      </c>
      <c r="F788" s="16" t="s">
        <v>880</v>
      </c>
      <c r="G788" s="14" t="s">
        <v>20</v>
      </c>
      <c r="H788" s="15">
        <v>1945273</v>
      </c>
      <c r="I788" s="15">
        <v>49276961</v>
      </c>
      <c r="J788" s="15">
        <v>8691886</v>
      </c>
      <c r="K788" s="15">
        <v>127585794</v>
      </c>
      <c r="L788" s="15">
        <v>153267558</v>
      </c>
      <c r="M788" s="15">
        <f t="shared" si="12"/>
        <v>340767472</v>
      </c>
      <c r="N788" s="15">
        <v>153267558</v>
      </c>
    </row>
    <row r="789" spans="1:14" ht="14.4">
      <c r="A789" s="14">
        <v>2021</v>
      </c>
      <c r="B789" s="17" t="s">
        <v>1666</v>
      </c>
      <c r="C789" s="14" t="s">
        <v>55</v>
      </c>
      <c r="D789" s="14" t="s">
        <v>21</v>
      </c>
      <c r="E789" s="16" t="s">
        <v>32</v>
      </c>
      <c r="F789" s="16" t="s">
        <v>57</v>
      </c>
      <c r="G789" s="14" t="s">
        <v>20</v>
      </c>
      <c r="H789" s="15">
        <v>52077262</v>
      </c>
      <c r="I789" s="15">
        <v>368778107</v>
      </c>
      <c r="J789" s="15">
        <v>24984304</v>
      </c>
      <c r="K789" s="15">
        <v>139555765</v>
      </c>
      <c r="L789" s="15">
        <v>456486656</v>
      </c>
      <c r="M789" s="15">
        <f t="shared" si="12"/>
        <v>1041882094</v>
      </c>
      <c r="N789" s="15">
        <v>456486656</v>
      </c>
    </row>
    <row r="790" spans="1:14" ht="14.4">
      <c r="A790" s="14">
        <v>2021</v>
      </c>
      <c r="B790" s="17" t="s">
        <v>879</v>
      </c>
      <c r="C790" s="14" t="s">
        <v>190</v>
      </c>
      <c r="D790" s="14" t="s">
        <v>21</v>
      </c>
      <c r="E790" s="16" t="s">
        <v>32</v>
      </c>
      <c r="F790" s="16" t="s">
        <v>878</v>
      </c>
      <c r="G790" s="14" t="s">
        <v>20</v>
      </c>
      <c r="H790" s="15">
        <v>10475925</v>
      </c>
      <c r="I790" s="15">
        <v>117315705</v>
      </c>
      <c r="J790" s="15">
        <v>42766</v>
      </c>
      <c r="K790" s="15">
        <v>40325070</v>
      </c>
      <c r="L790" s="15">
        <v>92935870</v>
      </c>
      <c r="M790" s="15">
        <f t="shared" si="12"/>
        <v>261095336</v>
      </c>
      <c r="N790" s="15">
        <v>92935870</v>
      </c>
    </row>
    <row r="791" spans="1:14" ht="14.4">
      <c r="A791" s="14">
        <v>2021</v>
      </c>
      <c r="B791" s="17" t="s">
        <v>5547</v>
      </c>
      <c r="C791" s="14" t="s">
        <v>190</v>
      </c>
      <c r="D791" s="14" t="s">
        <v>21</v>
      </c>
      <c r="E791" s="16" t="s">
        <v>32</v>
      </c>
      <c r="F791" s="16" t="s">
        <v>5548</v>
      </c>
      <c r="G791" s="14" t="s">
        <v>20</v>
      </c>
      <c r="H791" s="15">
        <v>11211</v>
      </c>
      <c r="I791" s="15">
        <v>714721</v>
      </c>
      <c r="J791" s="15"/>
      <c r="K791" s="15">
        <v>2535845</v>
      </c>
      <c r="L791" s="15">
        <v>2855108</v>
      </c>
      <c r="M791" s="15">
        <f t="shared" si="12"/>
        <v>6116885</v>
      </c>
      <c r="N791" s="15">
        <v>2855108</v>
      </c>
    </row>
    <row r="792" spans="1:14" ht="14.4">
      <c r="A792" s="14">
        <v>2021</v>
      </c>
      <c r="B792" s="17" t="s">
        <v>877</v>
      </c>
      <c r="C792" s="14" t="s">
        <v>190</v>
      </c>
      <c r="D792" s="14" t="s">
        <v>21</v>
      </c>
      <c r="E792" s="16" t="s">
        <v>32</v>
      </c>
      <c r="F792" s="16" t="s">
        <v>876</v>
      </c>
      <c r="G792" s="14" t="s">
        <v>20</v>
      </c>
      <c r="H792" s="15">
        <v>2814502</v>
      </c>
      <c r="I792" s="15">
        <v>57306876</v>
      </c>
      <c r="J792" s="15"/>
      <c r="K792" s="15">
        <v>143994439</v>
      </c>
      <c r="L792" s="15">
        <v>181720046</v>
      </c>
      <c r="M792" s="15">
        <f t="shared" si="12"/>
        <v>385835863</v>
      </c>
      <c r="N792" s="15">
        <v>181720046</v>
      </c>
    </row>
    <row r="793" spans="1:14" ht="14.4">
      <c r="A793" s="14">
        <v>2021</v>
      </c>
      <c r="B793" s="17" t="s">
        <v>5374</v>
      </c>
      <c r="C793" s="17" t="s">
        <v>190</v>
      </c>
      <c r="D793" s="14" t="s">
        <v>21</v>
      </c>
      <c r="E793" s="16" t="s">
        <v>195</v>
      </c>
      <c r="F793" s="16" t="s">
        <v>5684</v>
      </c>
      <c r="G793" s="14" t="s">
        <v>20</v>
      </c>
      <c r="H793" s="15">
        <v>9</v>
      </c>
      <c r="I793" s="15">
        <v>835636</v>
      </c>
      <c r="J793" s="15"/>
      <c r="K793" s="15">
        <v>1012793</v>
      </c>
      <c r="L793" s="15">
        <v>1640014</v>
      </c>
      <c r="M793" s="15">
        <f t="shared" si="12"/>
        <v>3488452</v>
      </c>
      <c r="N793" s="15">
        <v>1640014</v>
      </c>
    </row>
    <row r="794" spans="1:14" ht="14.4">
      <c r="A794" s="14">
        <v>2021</v>
      </c>
      <c r="B794" s="17" t="s">
        <v>875</v>
      </c>
      <c r="C794" s="14" t="s">
        <v>190</v>
      </c>
      <c r="D794" s="14" t="s">
        <v>21</v>
      </c>
      <c r="E794" s="16" t="s">
        <v>65</v>
      </c>
      <c r="F794" s="16" t="s">
        <v>874</v>
      </c>
      <c r="G794" s="14" t="s">
        <v>20</v>
      </c>
      <c r="H794" s="15">
        <v>99921</v>
      </c>
      <c r="I794" s="15">
        <v>2321454</v>
      </c>
      <c r="J794" s="15"/>
      <c r="K794" s="15">
        <v>6547695</v>
      </c>
      <c r="L794" s="15">
        <v>7804387</v>
      </c>
      <c r="M794" s="15">
        <f t="shared" si="12"/>
        <v>16773457</v>
      </c>
      <c r="N794" s="15">
        <v>7804387</v>
      </c>
    </row>
    <row r="795" spans="1:14" ht="14.4">
      <c r="A795" s="14">
        <v>2021</v>
      </c>
      <c r="B795" s="17" t="s">
        <v>141</v>
      </c>
      <c r="C795" s="14" t="s">
        <v>54</v>
      </c>
      <c r="D795" s="14" t="s">
        <v>21</v>
      </c>
      <c r="E795" s="16" t="s">
        <v>112</v>
      </c>
      <c r="F795" s="16">
        <v>99043</v>
      </c>
      <c r="G795" s="14" t="s">
        <v>20</v>
      </c>
      <c r="H795" s="15">
        <v>877182561</v>
      </c>
      <c r="I795" s="15">
        <v>258965338</v>
      </c>
      <c r="J795" s="15">
        <v>11122129</v>
      </c>
      <c r="K795" s="15">
        <v>141292238</v>
      </c>
      <c r="L795" s="15">
        <v>88306718</v>
      </c>
      <c r="M795" s="15">
        <f t="shared" si="12"/>
        <v>1376868984</v>
      </c>
      <c r="N795" s="15">
        <v>88306718</v>
      </c>
    </row>
    <row r="796" spans="1:14" ht="14.4">
      <c r="A796" s="14">
        <v>2021</v>
      </c>
      <c r="B796" s="17" t="s">
        <v>873</v>
      </c>
      <c r="C796" s="14" t="s">
        <v>190</v>
      </c>
      <c r="D796" s="14" t="s">
        <v>21</v>
      </c>
      <c r="E796" s="16" t="s">
        <v>147</v>
      </c>
      <c r="F796" s="16" t="s">
        <v>872</v>
      </c>
      <c r="G796" s="14" t="s">
        <v>20</v>
      </c>
      <c r="H796" s="15">
        <v>132465</v>
      </c>
      <c r="I796" s="15">
        <v>4382056</v>
      </c>
      <c r="J796" s="15"/>
      <c r="K796" s="15">
        <v>16469358</v>
      </c>
      <c r="L796" s="15">
        <v>18522928</v>
      </c>
      <c r="M796" s="15">
        <f t="shared" si="12"/>
        <v>39506807</v>
      </c>
      <c r="N796" s="15">
        <v>18522928</v>
      </c>
    </row>
    <row r="797" spans="1:14" ht="14.4">
      <c r="A797" s="14">
        <v>2021</v>
      </c>
      <c r="B797" s="17" t="s">
        <v>5059</v>
      </c>
      <c r="C797" s="14" t="s">
        <v>190</v>
      </c>
      <c r="D797" s="14" t="s">
        <v>21</v>
      </c>
      <c r="E797" s="16" t="s">
        <v>151</v>
      </c>
      <c r="F797" s="16" t="s">
        <v>5514</v>
      </c>
      <c r="G797" s="14" t="s">
        <v>20</v>
      </c>
      <c r="H797" s="15">
        <v>2750</v>
      </c>
      <c r="I797" s="15">
        <v>283307</v>
      </c>
      <c r="J797" s="15"/>
      <c r="K797" s="15">
        <v>2384803</v>
      </c>
      <c r="L797" s="15">
        <v>1951370</v>
      </c>
      <c r="M797" s="15">
        <f t="shared" si="12"/>
        <v>4622230</v>
      </c>
      <c r="N797" s="15">
        <v>1951370</v>
      </c>
    </row>
    <row r="798" spans="1:14" ht="14.4">
      <c r="A798" s="14">
        <v>2021</v>
      </c>
      <c r="B798" s="17" t="s">
        <v>2163</v>
      </c>
      <c r="C798" s="14" t="s">
        <v>53</v>
      </c>
      <c r="D798" s="14" t="s">
        <v>21</v>
      </c>
      <c r="E798" s="16" t="s">
        <v>71</v>
      </c>
      <c r="F798" s="16" t="s">
        <v>5462</v>
      </c>
      <c r="G798" s="14" t="s">
        <v>20</v>
      </c>
      <c r="H798" s="15">
        <v>19235785</v>
      </c>
      <c r="I798" s="15">
        <v>2214535</v>
      </c>
      <c r="J798" s="15">
        <v>1068372</v>
      </c>
      <c r="K798" s="15">
        <v>30168975</v>
      </c>
      <c r="L798" s="15">
        <v>35446086</v>
      </c>
      <c r="M798" s="15">
        <f t="shared" si="12"/>
        <v>88133753</v>
      </c>
      <c r="N798" s="15">
        <v>35446086</v>
      </c>
    </row>
    <row r="799" spans="1:14" ht="14.4">
      <c r="A799" s="14">
        <v>2021</v>
      </c>
      <c r="B799" s="17" t="s">
        <v>871</v>
      </c>
      <c r="C799" s="14" t="s">
        <v>190</v>
      </c>
      <c r="D799" s="14" t="s">
        <v>21</v>
      </c>
      <c r="E799" s="16" t="s">
        <v>71</v>
      </c>
      <c r="F799" s="16" t="s">
        <v>870</v>
      </c>
      <c r="G799" s="14" t="s">
        <v>20</v>
      </c>
      <c r="H799" s="15">
        <v>7270</v>
      </c>
      <c r="I799" s="15">
        <v>9899601</v>
      </c>
      <c r="J799" s="15"/>
      <c r="K799" s="15">
        <v>44645497</v>
      </c>
      <c r="L799" s="15">
        <v>50407736</v>
      </c>
      <c r="M799" s="15">
        <f t="shared" si="12"/>
        <v>104960104</v>
      </c>
      <c r="N799" s="15">
        <v>50407736</v>
      </c>
    </row>
    <row r="800" spans="1:14" ht="14.4">
      <c r="A800" s="14">
        <v>2021</v>
      </c>
      <c r="B800" s="14" t="s">
        <v>1843</v>
      </c>
      <c r="C800" s="14" t="s">
        <v>53</v>
      </c>
      <c r="D800" s="14" t="s">
        <v>21</v>
      </c>
      <c r="E800" s="16" t="s">
        <v>27</v>
      </c>
      <c r="F800" s="16">
        <v>47486</v>
      </c>
      <c r="G800" s="14" t="s">
        <v>20</v>
      </c>
      <c r="H800" s="15">
        <v>32721128</v>
      </c>
      <c r="I800" s="15">
        <v>5081031</v>
      </c>
      <c r="J800" s="15">
        <v>4742934</v>
      </c>
      <c r="K800" s="15">
        <v>21169764</v>
      </c>
      <c r="L800" s="15">
        <v>29887092</v>
      </c>
      <c r="M800" s="15">
        <f t="shared" si="12"/>
        <v>93601949</v>
      </c>
      <c r="N800" s="15">
        <v>29887092</v>
      </c>
    </row>
    <row r="801" spans="1:14" ht="14.4">
      <c r="A801" s="14">
        <v>2021</v>
      </c>
      <c r="B801" s="17" t="s">
        <v>869</v>
      </c>
      <c r="C801" s="14" t="s">
        <v>190</v>
      </c>
      <c r="D801" s="14" t="s">
        <v>21</v>
      </c>
      <c r="E801" s="16" t="s">
        <v>27</v>
      </c>
      <c r="F801" s="16" t="s">
        <v>868</v>
      </c>
      <c r="G801" s="14" t="s">
        <v>20</v>
      </c>
      <c r="H801" s="15">
        <v>853146</v>
      </c>
      <c r="I801" s="15">
        <v>7060432</v>
      </c>
      <c r="J801" s="15"/>
      <c r="K801" s="15">
        <v>26687968</v>
      </c>
      <c r="L801" s="15">
        <v>28158385</v>
      </c>
      <c r="M801" s="15">
        <f t="shared" si="12"/>
        <v>62759931</v>
      </c>
      <c r="N801" s="15">
        <v>28158385</v>
      </c>
    </row>
    <row r="802" spans="1:14" ht="14.4">
      <c r="A802" s="14">
        <v>2021</v>
      </c>
      <c r="B802" s="17" t="s">
        <v>867</v>
      </c>
      <c r="C802" s="14" t="s">
        <v>190</v>
      </c>
      <c r="D802" s="14" t="s">
        <v>21</v>
      </c>
      <c r="E802" s="16" t="s">
        <v>71</v>
      </c>
      <c r="F802" s="16" t="s">
        <v>866</v>
      </c>
      <c r="G802" s="14" t="s">
        <v>20</v>
      </c>
      <c r="H802" s="15">
        <v>5440</v>
      </c>
      <c r="I802" s="15">
        <v>4798853</v>
      </c>
      <c r="J802" s="15"/>
      <c r="K802" s="15">
        <v>28155172</v>
      </c>
      <c r="L802" s="15">
        <v>26971954</v>
      </c>
      <c r="M802" s="15">
        <f t="shared" si="12"/>
        <v>59931419</v>
      </c>
      <c r="N802" s="15">
        <v>26971954</v>
      </c>
    </row>
    <row r="803" spans="1:14" ht="14.4">
      <c r="A803" s="14">
        <v>2021</v>
      </c>
      <c r="B803" s="17" t="s">
        <v>5294</v>
      </c>
      <c r="C803" s="17" t="s">
        <v>190</v>
      </c>
      <c r="D803" s="14" t="s">
        <v>21</v>
      </c>
      <c r="E803" s="16" t="s">
        <v>96</v>
      </c>
      <c r="F803" s="16" t="s">
        <v>5685</v>
      </c>
      <c r="G803" s="14" t="s">
        <v>20</v>
      </c>
      <c r="H803" s="15">
        <v>47542</v>
      </c>
      <c r="I803" s="15">
        <v>688691</v>
      </c>
      <c r="J803" s="15">
        <v>308096</v>
      </c>
      <c r="K803" s="15">
        <v>2433160</v>
      </c>
      <c r="L803" s="15">
        <v>3077813</v>
      </c>
      <c r="M803" s="15">
        <f t="shared" si="12"/>
        <v>6555302</v>
      </c>
      <c r="N803" s="15">
        <v>3077813</v>
      </c>
    </row>
    <row r="804" spans="1:14" ht="14.4">
      <c r="A804" s="14">
        <v>2021</v>
      </c>
      <c r="B804" s="14" t="s">
        <v>1842</v>
      </c>
      <c r="C804" s="14" t="s">
        <v>53</v>
      </c>
      <c r="D804" s="14" t="s">
        <v>21</v>
      </c>
      <c r="E804" s="16" t="s">
        <v>98</v>
      </c>
      <c r="F804" s="16">
        <v>47766</v>
      </c>
      <c r="G804" s="14" t="s">
        <v>20</v>
      </c>
      <c r="H804" s="15">
        <v>71719074</v>
      </c>
      <c r="I804" s="15">
        <v>15111235</v>
      </c>
      <c r="J804" s="15">
        <v>20430845</v>
      </c>
      <c r="K804" s="15">
        <v>77329286</v>
      </c>
      <c r="L804" s="15">
        <v>98130755</v>
      </c>
      <c r="M804" s="15">
        <f t="shared" si="12"/>
        <v>282721195</v>
      </c>
      <c r="N804" s="15">
        <v>98130755</v>
      </c>
    </row>
    <row r="805" spans="1:14" ht="14.4">
      <c r="A805" s="14">
        <v>2021</v>
      </c>
      <c r="B805" s="17" t="s">
        <v>865</v>
      </c>
      <c r="C805" s="14" t="s">
        <v>190</v>
      </c>
      <c r="D805" s="14" t="s">
        <v>21</v>
      </c>
      <c r="E805" s="16" t="s">
        <v>98</v>
      </c>
      <c r="F805" s="16" t="s">
        <v>864</v>
      </c>
      <c r="G805" s="14" t="s">
        <v>20</v>
      </c>
      <c r="H805" s="15">
        <v>2603846</v>
      </c>
      <c r="I805" s="15">
        <v>38481348</v>
      </c>
      <c r="J805" s="15"/>
      <c r="K805" s="15">
        <v>128982706</v>
      </c>
      <c r="L805" s="15">
        <v>130996036</v>
      </c>
      <c r="M805" s="15">
        <f t="shared" si="12"/>
        <v>301063936</v>
      </c>
      <c r="N805" s="15">
        <v>130996036</v>
      </c>
    </row>
    <row r="806" spans="1:14" ht="14.4">
      <c r="A806" s="14">
        <v>2021</v>
      </c>
      <c r="B806" s="17" t="s">
        <v>5138</v>
      </c>
      <c r="C806" s="17" t="s">
        <v>190</v>
      </c>
      <c r="D806" s="14" t="s">
        <v>21</v>
      </c>
      <c r="E806" s="16" t="s">
        <v>182</v>
      </c>
      <c r="F806" s="16" t="s">
        <v>5686</v>
      </c>
      <c r="G806" s="14" t="s">
        <v>20</v>
      </c>
      <c r="H806" s="15"/>
      <c r="I806" s="15">
        <v>440791</v>
      </c>
      <c r="J806" s="15">
        <v>4650</v>
      </c>
      <c r="K806" s="15">
        <v>1180611</v>
      </c>
      <c r="L806" s="15">
        <v>1650557</v>
      </c>
      <c r="M806" s="15">
        <f t="shared" si="12"/>
        <v>3276609</v>
      </c>
      <c r="N806" s="15">
        <v>1650557</v>
      </c>
    </row>
    <row r="807" spans="1:14" ht="14.4">
      <c r="A807" s="14">
        <v>2021</v>
      </c>
      <c r="B807" s="14" t="s">
        <v>1841</v>
      </c>
      <c r="C807" s="14" t="s">
        <v>53</v>
      </c>
      <c r="D807" s="14" t="s">
        <v>21</v>
      </c>
      <c r="E807" s="16" t="s">
        <v>134</v>
      </c>
      <c r="F807" s="16">
        <v>48256</v>
      </c>
      <c r="G807" s="14" t="s">
        <v>20</v>
      </c>
      <c r="H807" s="15">
        <v>13067551</v>
      </c>
      <c r="I807" s="15">
        <v>9164888</v>
      </c>
      <c r="J807" s="15">
        <v>5260927</v>
      </c>
      <c r="K807" s="15">
        <v>62390376</v>
      </c>
      <c r="L807" s="15">
        <v>66285386</v>
      </c>
      <c r="M807" s="15">
        <f t="shared" si="12"/>
        <v>156169128</v>
      </c>
      <c r="N807" s="15">
        <v>66285386</v>
      </c>
    </row>
    <row r="808" spans="1:14" ht="14.4">
      <c r="A808" s="14">
        <v>2021</v>
      </c>
      <c r="B808" s="14" t="s">
        <v>1840</v>
      </c>
      <c r="C808" s="14" t="s">
        <v>53</v>
      </c>
      <c r="D808" s="14" t="s">
        <v>21</v>
      </c>
      <c r="E808" s="16" t="s">
        <v>78</v>
      </c>
      <c r="F808" s="16">
        <v>48354</v>
      </c>
      <c r="G808" s="14" t="s">
        <v>20</v>
      </c>
      <c r="H808" s="15">
        <v>209083826</v>
      </c>
      <c r="I808" s="15">
        <v>41321509</v>
      </c>
      <c r="J808" s="15">
        <v>66497608</v>
      </c>
      <c r="K808" s="15">
        <v>194423077</v>
      </c>
      <c r="L808" s="15">
        <v>148948506</v>
      </c>
      <c r="M808" s="15">
        <f t="shared" si="12"/>
        <v>660274526</v>
      </c>
      <c r="N808" s="15">
        <v>148948506</v>
      </c>
    </row>
    <row r="809" spans="1:14" ht="14.4">
      <c r="A809" s="14">
        <v>2021</v>
      </c>
      <c r="B809" s="17" t="s">
        <v>2068</v>
      </c>
      <c r="C809" s="17" t="s">
        <v>55</v>
      </c>
      <c r="D809" s="14" t="s">
        <v>21</v>
      </c>
      <c r="E809" s="16" t="s">
        <v>320</v>
      </c>
      <c r="F809" s="16" t="s">
        <v>57</v>
      </c>
      <c r="G809" s="14" t="s">
        <v>20</v>
      </c>
      <c r="H809" s="15">
        <v>2781690</v>
      </c>
      <c r="I809" s="15">
        <v>28671198</v>
      </c>
      <c r="J809" s="15"/>
      <c r="K809" s="15">
        <v>5025894</v>
      </c>
      <c r="L809" s="15">
        <v>10041484</v>
      </c>
      <c r="M809" s="15">
        <f t="shared" si="12"/>
        <v>46520266</v>
      </c>
      <c r="N809" s="15">
        <v>10041484</v>
      </c>
    </row>
    <row r="810" spans="1:14" ht="14.4">
      <c r="A810" s="14">
        <v>2021</v>
      </c>
      <c r="B810" s="17" t="s">
        <v>5742</v>
      </c>
      <c r="C810" s="17" t="s">
        <v>190</v>
      </c>
      <c r="D810" s="14" t="s">
        <v>21</v>
      </c>
      <c r="E810" s="16" t="s">
        <v>320</v>
      </c>
      <c r="F810" s="16" t="s">
        <v>5743</v>
      </c>
      <c r="G810" s="14" t="s">
        <v>20</v>
      </c>
      <c r="H810" s="15">
        <v>1229779</v>
      </c>
      <c r="I810" s="15">
        <v>5634902</v>
      </c>
      <c r="J810" s="15"/>
      <c r="K810" s="15">
        <v>2643014</v>
      </c>
      <c r="L810" s="15">
        <v>8695038</v>
      </c>
      <c r="M810" s="15">
        <f t="shared" si="12"/>
        <v>18202733</v>
      </c>
      <c r="N810" s="15">
        <v>8695038</v>
      </c>
    </row>
    <row r="811" spans="1:14" ht="14.4">
      <c r="A811" s="14">
        <v>2021</v>
      </c>
      <c r="B811" s="17" t="s">
        <v>863</v>
      </c>
      <c r="C811" s="14" t="s">
        <v>190</v>
      </c>
      <c r="D811" s="14" t="s">
        <v>21</v>
      </c>
      <c r="E811" s="16" t="s">
        <v>368</v>
      </c>
      <c r="F811" s="16" t="s">
        <v>862</v>
      </c>
      <c r="G811" s="14" t="s">
        <v>20</v>
      </c>
      <c r="H811" s="15">
        <v>77271</v>
      </c>
      <c r="I811" s="15">
        <v>4886423</v>
      </c>
      <c r="J811" s="15"/>
      <c r="K811" s="15">
        <v>7783784</v>
      </c>
      <c r="L811" s="15">
        <v>12217325</v>
      </c>
      <c r="M811" s="15">
        <f t="shared" si="12"/>
        <v>24964803</v>
      </c>
      <c r="N811" s="15">
        <v>12217325</v>
      </c>
    </row>
    <row r="812" spans="1:14" ht="14.4">
      <c r="A812" s="14">
        <v>2021</v>
      </c>
      <c r="B812" s="17" t="s">
        <v>861</v>
      </c>
      <c r="C812" s="14" t="s">
        <v>190</v>
      </c>
      <c r="D812" s="14" t="s">
        <v>21</v>
      </c>
      <c r="E812" s="16" t="s">
        <v>151</v>
      </c>
      <c r="F812" s="16" t="s">
        <v>860</v>
      </c>
      <c r="G812" s="14" t="s">
        <v>20</v>
      </c>
      <c r="H812" s="15"/>
      <c r="I812" s="15">
        <v>12026000</v>
      </c>
      <c r="J812" s="15"/>
      <c r="K812" s="15">
        <v>37761000</v>
      </c>
      <c r="L812" s="15">
        <v>43936044</v>
      </c>
      <c r="M812" s="15">
        <f t="shared" si="12"/>
        <v>93723044</v>
      </c>
      <c r="N812" s="15">
        <v>43936044</v>
      </c>
    </row>
    <row r="813" spans="1:14" ht="14.4">
      <c r="A813" s="14">
        <v>2021</v>
      </c>
      <c r="B813" s="17" t="s">
        <v>1665</v>
      </c>
      <c r="C813" s="14" t="s">
        <v>55</v>
      </c>
      <c r="D813" s="14" t="s">
        <v>21</v>
      </c>
      <c r="E813" s="16" t="s">
        <v>858</v>
      </c>
      <c r="F813" s="16" t="s">
        <v>57</v>
      </c>
      <c r="G813" s="14" t="s">
        <v>20</v>
      </c>
      <c r="H813" s="15">
        <v>12249526</v>
      </c>
      <c r="I813" s="15">
        <v>30850308</v>
      </c>
      <c r="J813" s="15">
        <v>67166</v>
      </c>
      <c r="K813" s="15">
        <v>30414332</v>
      </c>
      <c r="L813" s="15">
        <v>39814564</v>
      </c>
      <c r="M813" s="15">
        <f t="shared" si="12"/>
        <v>113395896</v>
      </c>
      <c r="N813" s="15">
        <v>39814564</v>
      </c>
    </row>
    <row r="814" spans="1:14" ht="14.4">
      <c r="A814" s="14">
        <v>2021</v>
      </c>
      <c r="B814" s="17" t="s">
        <v>859</v>
      </c>
      <c r="C814" s="14" t="s">
        <v>190</v>
      </c>
      <c r="D814" s="14" t="s">
        <v>21</v>
      </c>
      <c r="E814" s="16" t="s">
        <v>858</v>
      </c>
      <c r="F814" s="16" t="s">
        <v>857</v>
      </c>
      <c r="G814" s="14" t="s">
        <v>20</v>
      </c>
      <c r="H814" s="15">
        <v>467073</v>
      </c>
      <c r="I814" s="15">
        <v>4978574</v>
      </c>
      <c r="J814" s="15"/>
      <c r="K814" s="15">
        <v>5383726</v>
      </c>
      <c r="L814" s="15">
        <v>6465003</v>
      </c>
      <c r="M814" s="15">
        <f t="shared" si="12"/>
        <v>17294376</v>
      </c>
      <c r="N814" s="15">
        <v>6465003</v>
      </c>
    </row>
    <row r="815" spans="1:14" ht="14.4">
      <c r="A815" s="14">
        <v>2021</v>
      </c>
      <c r="B815" s="17" t="s">
        <v>856</v>
      </c>
      <c r="C815" s="14" t="s">
        <v>190</v>
      </c>
      <c r="D815" s="14" t="s">
        <v>21</v>
      </c>
      <c r="E815" s="16" t="s">
        <v>107</v>
      </c>
      <c r="F815" s="16" t="s">
        <v>855</v>
      </c>
      <c r="G815" s="14" t="s">
        <v>20</v>
      </c>
      <c r="H815" s="15">
        <v>163</v>
      </c>
      <c r="I815" s="15">
        <v>930973</v>
      </c>
      <c r="J815" s="15"/>
      <c r="K815" s="15">
        <v>1998098</v>
      </c>
      <c r="L815" s="15">
        <v>2772278</v>
      </c>
      <c r="M815" s="15">
        <f t="shared" si="12"/>
        <v>5701512</v>
      </c>
      <c r="N815" s="15">
        <v>2772278</v>
      </c>
    </row>
    <row r="816" spans="1:14" ht="14.4">
      <c r="A816" s="14">
        <v>2021</v>
      </c>
      <c r="B816" s="14" t="s">
        <v>1839</v>
      </c>
      <c r="C816" s="14" t="s">
        <v>53</v>
      </c>
      <c r="D816" s="14" t="s">
        <v>21</v>
      </c>
      <c r="E816" s="16" t="s">
        <v>34</v>
      </c>
      <c r="F816" s="16">
        <v>48648</v>
      </c>
      <c r="G816" s="14" t="s">
        <v>20</v>
      </c>
      <c r="H816" s="15">
        <v>28854844</v>
      </c>
      <c r="I816" s="15">
        <v>12400837</v>
      </c>
      <c r="J816" s="15">
        <v>758962</v>
      </c>
      <c r="K816" s="15">
        <v>48540505</v>
      </c>
      <c r="L816" s="15">
        <v>43917449</v>
      </c>
      <c r="M816" s="15">
        <f t="shared" si="12"/>
        <v>134472597</v>
      </c>
      <c r="N816" s="15">
        <v>43917449</v>
      </c>
    </row>
    <row r="817" spans="1:14" ht="14.4">
      <c r="A817" s="14">
        <v>2021</v>
      </c>
      <c r="B817" s="17" t="s">
        <v>854</v>
      </c>
      <c r="C817" s="14" t="s">
        <v>190</v>
      </c>
      <c r="D817" s="14" t="s">
        <v>21</v>
      </c>
      <c r="E817" s="16" t="s">
        <v>34</v>
      </c>
      <c r="F817" s="16" t="s">
        <v>853</v>
      </c>
      <c r="G817" s="14" t="s">
        <v>20</v>
      </c>
      <c r="H817" s="15">
        <v>1831462</v>
      </c>
      <c r="I817" s="15">
        <v>26190399</v>
      </c>
      <c r="J817" s="15"/>
      <c r="K817" s="15">
        <v>60652290</v>
      </c>
      <c r="L817" s="15">
        <v>72965864</v>
      </c>
      <c r="M817" s="15">
        <f t="shared" si="12"/>
        <v>161640015</v>
      </c>
      <c r="N817" s="15">
        <v>72965864</v>
      </c>
    </row>
    <row r="818" spans="1:14" ht="14.4">
      <c r="A818" s="14">
        <v>2021</v>
      </c>
      <c r="B818" s="17" t="s">
        <v>852</v>
      </c>
      <c r="C818" s="14" t="s">
        <v>190</v>
      </c>
      <c r="D818" s="14" t="s">
        <v>21</v>
      </c>
      <c r="E818" s="16" t="s">
        <v>149</v>
      </c>
      <c r="F818" s="16" t="s">
        <v>851</v>
      </c>
      <c r="G818" s="14" t="s">
        <v>20</v>
      </c>
      <c r="H818" s="15">
        <v>6264</v>
      </c>
      <c r="I818" s="15">
        <v>2270690</v>
      </c>
      <c r="J818" s="15"/>
      <c r="K818" s="15">
        <v>5124470</v>
      </c>
      <c r="L818" s="15">
        <v>6905365</v>
      </c>
      <c r="M818" s="15">
        <f t="shared" si="12"/>
        <v>14306789</v>
      </c>
      <c r="N818" s="15">
        <v>6905365</v>
      </c>
    </row>
    <row r="819" spans="1:14" ht="14.4">
      <c r="A819" s="14">
        <v>2021</v>
      </c>
      <c r="B819" s="14" t="s">
        <v>1838</v>
      </c>
      <c r="C819" s="14" t="s">
        <v>53</v>
      </c>
      <c r="D819" s="14" t="s">
        <v>21</v>
      </c>
      <c r="E819" s="16" t="s">
        <v>118</v>
      </c>
      <c r="F819" s="16">
        <v>48788</v>
      </c>
      <c r="G819" s="14" t="s">
        <v>20</v>
      </c>
      <c r="H819" s="15">
        <v>12934905</v>
      </c>
      <c r="I819" s="15">
        <v>2460708</v>
      </c>
      <c r="J819" s="15">
        <v>6294572</v>
      </c>
      <c r="K819" s="15">
        <v>32672966</v>
      </c>
      <c r="L819" s="15">
        <v>37174486</v>
      </c>
      <c r="M819" s="15">
        <f t="shared" si="12"/>
        <v>91537637</v>
      </c>
      <c r="N819" s="15">
        <v>37174486</v>
      </c>
    </row>
    <row r="820" spans="1:14" ht="14.4">
      <c r="A820" s="14">
        <v>2021</v>
      </c>
      <c r="B820" s="17" t="s">
        <v>5342</v>
      </c>
      <c r="C820" s="14" t="s">
        <v>190</v>
      </c>
      <c r="D820" s="14" t="s">
        <v>21</v>
      </c>
      <c r="E820" s="16" t="s">
        <v>84</v>
      </c>
      <c r="F820" s="16" t="s">
        <v>5526</v>
      </c>
      <c r="G820" s="14" t="s">
        <v>20</v>
      </c>
      <c r="H820" s="15">
        <v>1784</v>
      </c>
      <c r="I820" s="15">
        <v>464590</v>
      </c>
      <c r="J820" s="15"/>
      <c r="K820" s="15">
        <v>1660150</v>
      </c>
      <c r="L820" s="15">
        <v>1818305</v>
      </c>
      <c r="M820" s="15">
        <f t="shared" si="12"/>
        <v>3944829</v>
      </c>
      <c r="N820" s="15">
        <v>1818305</v>
      </c>
    </row>
    <row r="821" spans="1:14" ht="14.4">
      <c r="A821" s="14">
        <v>2021</v>
      </c>
      <c r="B821" s="14" t="s">
        <v>1837</v>
      </c>
      <c r="C821" s="14" t="s">
        <v>53</v>
      </c>
      <c r="D821" s="14" t="s">
        <v>21</v>
      </c>
      <c r="E821" s="16" t="s">
        <v>34</v>
      </c>
      <c r="F821" s="16">
        <v>48816</v>
      </c>
      <c r="G821" s="14" t="s">
        <v>20</v>
      </c>
      <c r="H821" s="15">
        <v>31764485</v>
      </c>
      <c r="I821" s="15">
        <v>34174363</v>
      </c>
      <c r="J821" s="15">
        <v>13008609</v>
      </c>
      <c r="K821" s="15">
        <v>57482049</v>
      </c>
      <c r="L821" s="15">
        <v>56113758</v>
      </c>
      <c r="M821" s="15">
        <f t="shared" si="12"/>
        <v>192543264</v>
      </c>
      <c r="N821" s="15">
        <v>56113758</v>
      </c>
    </row>
    <row r="822" spans="1:14" ht="14.4">
      <c r="A822" s="14">
        <v>2021</v>
      </c>
      <c r="B822" s="17" t="s">
        <v>850</v>
      </c>
      <c r="C822" s="14" t="s">
        <v>190</v>
      </c>
      <c r="D822" s="14" t="s">
        <v>21</v>
      </c>
      <c r="E822" s="16" t="s">
        <v>34</v>
      </c>
      <c r="F822" s="16" t="s">
        <v>849</v>
      </c>
      <c r="G822" s="14" t="s">
        <v>20</v>
      </c>
      <c r="H822" s="15">
        <v>2260878</v>
      </c>
      <c r="I822" s="15">
        <v>137234670</v>
      </c>
      <c r="J822" s="15">
        <v>11070</v>
      </c>
      <c r="K822" s="15">
        <v>289282269</v>
      </c>
      <c r="L822" s="15">
        <v>397409844</v>
      </c>
      <c r="M822" s="15">
        <f t="shared" si="12"/>
        <v>826198731</v>
      </c>
      <c r="N822" s="15">
        <v>397409844</v>
      </c>
    </row>
    <row r="823" spans="1:14" ht="14.4">
      <c r="A823" s="14">
        <v>2021</v>
      </c>
      <c r="B823" s="17" t="s">
        <v>5260</v>
      </c>
      <c r="C823" s="14" t="s">
        <v>190</v>
      </c>
      <c r="D823" s="14" t="s">
        <v>21</v>
      </c>
      <c r="E823" s="16" t="s">
        <v>100</v>
      </c>
      <c r="F823" s="16" t="s">
        <v>5490</v>
      </c>
      <c r="G823" s="14" t="s">
        <v>20</v>
      </c>
      <c r="H823" s="15"/>
      <c r="I823" s="15">
        <v>1407227</v>
      </c>
      <c r="J823" s="15"/>
      <c r="K823" s="15">
        <v>14693261</v>
      </c>
      <c r="L823" s="15">
        <v>15636218</v>
      </c>
      <c r="M823" s="15">
        <f t="shared" si="12"/>
        <v>31736706</v>
      </c>
      <c r="N823" s="15">
        <v>15636218</v>
      </c>
    </row>
    <row r="824" spans="1:14" ht="14.4">
      <c r="A824" s="14">
        <v>2021</v>
      </c>
      <c r="B824" s="14" t="s">
        <v>1836</v>
      </c>
      <c r="C824" s="14" t="s">
        <v>53</v>
      </c>
      <c r="D824" s="14" t="s">
        <v>21</v>
      </c>
      <c r="E824" s="16" t="s">
        <v>182</v>
      </c>
      <c r="F824" s="16">
        <v>48872</v>
      </c>
      <c r="G824" s="14" t="s">
        <v>20</v>
      </c>
      <c r="H824" s="15">
        <v>57749985</v>
      </c>
      <c r="I824" s="15">
        <v>18190742</v>
      </c>
      <c r="J824" s="15">
        <v>89417</v>
      </c>
      <c r="K824" s="15">
        <v>45949154</v>
      </c>
      <c r="L824" s="15">
        <v>67424461</v>
      </c>
      <c r="M824" s="15">
        <f t="shared" si="12"/>
        <v>189403759</v>
      </c>
      <c r="N824" s="15">
        <v>67424461</v>
      </c>
    </row>
    <row r="825" spans="1:14" ht="14.4">
      <c r="A825" s="14">
        <v>2021</v>
      </c>
      <c r="B825" s="17" t="s">
        <v>1664</v>
      </c>
      <c r="C825" s="14" t="s">
        <v>55</v>
      </c>
      <c r="D825" s="14" t="s">
        <v>21</v>
      </c>
      <c r="E825" s="16" t="s">
        <v>182</v>
      </c>
      <c r="F825" s="16" t="s">
        <v>57</v>
      </c>
      <c r="G825" s="14" t="s">
        <v>20</v>
      </c>
      <c r="H825" s="15">
        <v>574258251</v>
      </c>
      <c r="I825" s="15">
        <v>522681478</v>
      </c>
      <c r="J825" s="15">
        <v>3021464</v>
      </c>
      <c r="K825" s="15">
        <v>337228587</v>
      </c>
      <c r="L825" s="15">
        <v>650219845</v>
      </c>
      <c r="M825" s="15">
        <f t="shared" si="12"/>
        <v>2087409625</v>
      </c>
      <c r="N825" s="15">
        <v>650219845</v>
      </c>
    </row>
    <row r="826" spans="1:14" ht="14.4">
      <c r="A826" s="14">
        <v>2021</v>
      </c>
      <c r="B826" s="17" t="s">
        <v>848</v>
      </c>
      <c r="C826" s="14" t="s">
        <v>190</v>
      </c>
      <c r="D826" s="14" t="s">
        <v>21</v>
      </c>
      <c r="E826" s="16" t="s">
        <v>182</v>
      </c>
      <c r="F826" s="16" t="s">
        <v>847</v>
      </c>
      <c r="G826" s="14" t="s">
        <v>20</v>
      </c>
      <c r="H826" s="15">
        <v>25024609</v>
      </c>
      <c r="I826" s="15">
        <v>106790857</v>
      </c>
      <c r="J826" s="15">
        <v>46923</v>
      </c>
      <c r="K826" s="15">
        <v>41757544</v>
      </c>
      <c r="L826" s="15">
        <v>105175260</v>
      </c>
      <c r="M826" s="15">
        <f t="shared" si="12"/>
        <v>278795193</v>
      </c>
      <c r="N826" s="15">
        <v>105175260</v>
      </c>
    </row>
    <row r="827" spans="1:14" ht="14.4">
      <c r="A827" s="14">
        <v>2021</v>
      </c>
      <c r="B827" s="14" t="s">
        <v>1835</v>
      </c>
      <c r="C827" s="14" t="s">
        <v>53</v>
      </c>
      <c r="D827" s="14" t="s">
        <v>21</v>
      </c>
      <c r="E827" s="16" t="s">
        <v>34</v>
      </c>
      <c r="F827" s="16">
        <v>48914</v>
      </c>
      <c r="G827" s="14" t="s">
        <v>20</v>
      </c>
      <c r="H827" s="15">
        <v>34998994</v>
      </c>
      <c r="I827" s="15">
        <v>12199854</v>
      </c>
      <c r="J827" s="15">
        <v>93503</v>
      </c>
      <c r="K827" s="15">
        <v>46678487</v>
      </c>
      <c r="L827" s="15">
        <v>45437898</v>
      </c>
      <c r="M827" s="15">
        <f t="shared" si="12"/>
        <v>139408736</v>
      </c>
      <c r="N827" s="15">
        <v>45437898</v>
      </c>
    </row>
    <row r="828" spans="1:14" ht="14.4">
      <c r="A828" s="14">
        <v>2021</v>
      </c>
      <c r="B828" s="17" t="s">
        <v>846</v>
      </c>
      <c r="C828" s="14" t="s">
        <v>190</v>
      </c>
      <c r="D828" s="14" t="s">
        <v>21</v>
      </c>
      <c r="E828" s="16" t="s">
        <v>182</v>
      </c>
      <c r="F828" s="16" t="s">
        <v>845</v>
      </c>
      <c r="G828" s="14" t="s">
        <v>20</v>
      </c>
      <c r="H828" s="15">
        <v>2955657</v>
      </c>
      <c r="I828" s="15">
        <v>47009532</v>
      </c>
      <c r="J828" s="15">
        <v>2132388</v>
      </c>
      <c r="K828" s="15">
        <v>115386970</v>
      </c>
      <c r="L828" s="15">
        <v>149158055</v>
      </c>
      <c r="M828" s="15">
        <f t="shared" si="12"/>
        <v>316642602</v>
      </c>
      <c r="N828" s="15">
        <v>149158055</v>
      </c>
    </row>
    <row r="829" spans="1:14" ht="14.4">
      <c r="A829" s="14">
        <v>2021</v>
      </c>
      <c r="B829" s="17" t="s">
        <v>5343</v>
      </c>
      <c r="C829" s="14" t="s">
        <v>190</v>
      </c>
      <c r="D829" s="14" t="s">
        <v>21</v>
      </c>
      <c r="E829" s="16" t="s">
        <v>84</v>
      </c>
      <c r="F829" s="16" t="s">
        <v>5418</v>
      </c>
      <c r="G829" s="14" t="s">
        <v>20</v>
      </c>
      <c r="H829" s="15">
        <v>7704</v>
      </c>
      <c r="I829" s="15">
        <v>226958</v>
      </c>
      <c r="J829" s="15"/>
      <c r="K829" s="15">
        <v>657048</v>
      </c>
      <c r="L829" s="15">
        <v>871243</v>
      </c>
      <c r="M829" s="15">
        <f t="shared" si="12"/>
        <v>1762953</v>
      </c>
      <c r="N829" s="15">
        <v>871243</v>
      </c>
    </row>
    <row r="830" spans="1:14" ht="14.4">
      <c r="A830" s="14">
        <v>2021</v>
      </c>
      <c r="B830" s="14" t="s">
        <v>1834</v>
      </c>
      <c r="C830" s="14" t="s">
        <v>53</v>
      </c>
      <c r="D830" s="14" t="s">
        <v>21</v>
      </c>
      <c r="E830" s="16" t="s">
        <v>65</v>
      </c>
      <c r="F830" s="16">
        <v>49138</v>
      </c>
      <c r="G830" s="14" t="s">
        <v>20</v>
      </c>
      <c r="H830" s="15">
        <v>6811928</v>
      </c>
      <c r="I830" s="15">
        <v>5048480</v>
      </c>
      <c r="J830" s="15">
        <v>2067003</v>
      </c>
      <c r="K830" s="15">
        <v>18992934</v>
      </c>
      <c r="L830" s="15">
        <v>21593322</v>
      </c>
      <c r="M830" s="15">
        <f t="shared" si="12"/>
        <v>54513667</v>
      </c>
      <c r="N830" s="15">
        <v>21593322</v>
      </c>
    </row>
    <row r="831" spans="1:14" ht="14.4">
      <c r="A831" s="14">
        <v>2021</v>
      </c>
      <c r="B831" s="17" t="s">
        <v>844</v>
      </c>
      <c r="C831" s="14" t="s">
        <v>190</v>
      </c>
      <c r="D831" s="14" t="s">
        <v>21</v>
      </c>
      <c r="E831" s="16" t="s">
        <v>65</v>
      </c>
      <c r="F831" s="16" t="s">
        <v>843</v>
      </c>
      <c r="G831" s="14" t="s">
        <v>20</v>
      </c>
      <c r="H831" s="15">
        <v>693922</v>
      </c>
      <c r="I831" s="15">
        <v>22086951</v>
      </c>
      <c r="J831" s="15"/>
      <c r="K831" s="15">
        <v>64545156</v>
      </c>
      <c r="L831" s="15">
        <v>75579024</v>
      </c>
      <c r="M831" s="15">
        <f t="shared" si="12"/>
        <v>162905053</v>
      </c>
      <c r="N831" s="15">
        <v>75579024</v>
      </c>
    </row>
    <row r="832" spans="1:14" ht="14.4">
      <c r="A832" s="14">
        <v>2021</v>
      </c>
      <c r="B832" s="17" t="s">
        <v>2166</v>
      </c>
      <c r="C832" s="14" t="s">
        <v>5582</v>
      </c>
      <c r="D832" s="14" t="s">
        <v>21</v>
      </c>
      <c r="E832" s="16" t="s">
        <v>36</v>
      </c>
      <c r="F832" s="16" t="s">
        <v>5589</v>
      </c>
      <c r="G832" s="14" t="s">
        <v>20</v>
      </c>
      <c r="H832" s="15">
        <v>1920428</v>
      </c>
      <c r="I832" s="15">
        <v>1942601</v>
      </c>
      <c r="J832" s="15">
        <v>2740338</v>
      </c>
      <c r="K832" s="15">
        <v>10239865</v>
      </c>
      <c r="L832" s="15">
        <v>8970672</v>
      </c>
      <c r="M832" s="15">
        <f t="shared" si="12"/>
        <v>25813904</v>
      </c>
      <c r="N832" s="15">
        <v>8970672</v>
      </c>
    </row>
    <row r="833" spans="1:14" ht="14.4">
      <c r="A833" s="14">
        <v>2021</v>
      </c>
      <c r="B833" s="17" t="s">
        <v>842</v>
      </c>
      <c r="C833" s="14" t="s">
        <v>190</v>
      </c>
      <c r="D833" s="14" t="s">
        <v>21</v>
      </c>
      <c r="E833" s="16" t="s">
        <v>36</v>
      </c>
      <c r="F833" s="16" t="s">
        <v>841</v>
      </c>
      <c r="G833" s="14" t="s">
        <v>20</v>
      </c>
      <c r="H833" s="15">
        <v>185309</v>
      </c>
      <c r="I833" s="15">
        <v>3786548</v>
      </c>
      <c r="J833" s="15"/>
      <c r="K833" s="15">
        <v>22410944</v>
      </c>
      <c r="L833" s="15">
        <v>24836365</v>
      </c>
      <c r="M833" s="15">
        <f t="shared" si="12"/>
        <v>51219166</v>
      </c>
      <c r="N833" s="15">
        <v>24836365</v>
      </c>
    </row>
    <row r="834" spans="1:14" ht="14.4">
      <c r="A834" s="14">
        <v>2021</v>
      </c>
      <c r="B834" s="17" t="s">
        <v>840</v>
      </c>
      <c r="C834" s="14" t="s">
        <v>190</v>
      </c>
      <c r="D834" s="14" t="s">
        <v>21</v>
      </c>
      <c r="E834" s="16" t="s">
        <v>98</v>
      </c>
      <c r="F834" s="16" t="s">
        <v>839</v>
      </c>
      <c r="G834" s="14" t="s">
        <v>20</v>
      </c>
      <c r="H834" s="15">
        <v>7988113</v>
      </c>
      <c r="I834" s="15">
        <v>11489399</v>
      </c>
      <c r="J834" s="15"/>
      <c r="K834" s="15">
        <v>63315576</v>
      </c>
      <c r="L834" s="15">
        <v>56524429</v>
      </c>
      <c r="M834" s="15">
        <f t="shared" ref="M834:M897" si="13">H834+I834+J834+K834+L834</f>
        <v>139317517</v>
      </c>
      <c r="N834" s="15">
        <v>56524429</v>
      </c>
    </row>
    <row r="835" spans="1:14" ht="14.4">
      <c r="A835" s="14">
        <v>2021</v>
      </c>
      <c r="B835" s="14" t="s">
        <v>1833</v>
      </c>
      <c r="C835" s="14" t="s">
        <v>53</v>
      </c>
      <c r="D835" s="14" t="s">
        <v>21</v>
      </c>
      <c r="E835" s="16" t="s">
        <v>63</v>
      </c>
      <c r="F835" s="16">
        <v>49270</v>
      </c>
      <c r="G835" s="14" t="s">
        <v>20</v>
      </c>
      <c r="H835" s="15">
        <v>81060200</v>
      </c>
      <c r="I835" s="15">
        <v>35300473</v>
      </c>
      <c r="J835" s="15">
        <v>28432204</v>
      </c>
      <c r="K835" s="15">
        <v>116861022</v>
      </c>
      <c r="L835" s="15">
        <v>121924541</v>
      </c>
      <c r="M835" s="15">
        <f t="shared" si="13"/>
        <v>383578440</v>
      </c>
      <c r="N835" s="15">
        <v>121924541</v>
      </c>
    </row>
    <row r="836" spans="1:14" ht="14.4">
      <c r="A836" s="14">
        <v>2021</v>
      </c>
      <c r="B836" s="17" t="s">
        <v>838</v>
      </c>
      <c r="C836" s="14" t="s">
        <v>190</v>
      </c>
      <c r="D836" s="14" t="s">
        <v>21</v>
      </c>
      <c r="E836" s="16" t="s">
        <v>63</v>
      </c>
      <c r="F836" s="16" t="s">
        <v>837</v>
      </c>
      <c r="G836" s="14" t="s">
        <v>20</v>
      </c>
      <c r="H836" s="15">
        <v>4531362</v>
      </c>
      <c r="I836" s="15">
        <v>173734052</v>
      </c>
      <c r="J836" s="15">
        <v>3634462</v>
      </c>
      <c r="K836" s="15">
        <v>383412886</v>
      </c>
      <c r="L836" s="15">
        <v>489871345</v>
      </c>
      <c r="M836" s="15">
        <f t="shared" si="13"/>
        <v>1055184107</v>
      </c>
      <c r="N836" s="15">
        <v>489871345</v>
      </c>
    </row>
    <row r="837" spans="1:14" ht="14.4">
      <c r="A837" s="14">
        <v>2021</v>
      </c>
      <c r="B837" s="14" t="s">
        <v>1832</v>
      </c>
      <c r="C837" s="14" t="s">
        <v>53</v>
      </c>
      <c r="D837" s="14" t="s">
        <v>21</v>
      </c>
      <c r="E837" s="16" t="s">
        <v>98</v>
      </c>
      <c r="F837" s="16">
        <v>49278</v>
      </c>
      <c r="G837" s="14" t="s">
        <v>20</v>
      </c>
      <c r="H837" s="15">
        <v>48188354</v>
      </c>
      <c r="I837" s="15">
        <v>7123917</v>
      </c>
      <c r="J837" s="15">
        <v>10803966</v>
      </c>
      <c r="K837" s="15">
        <v>39319171</v>
      </c>
      <c r="L837" s="15">
        <v>44324580</v>
      </c>
      <c r="M837" s="15">
        <f t="shared" si="13"/>
        <v>149759988</v>
      </c>
      <c r="N837" s="15">
        <v>44324580</v>
      </c>
    </row>
    <row r="838" spans="1:14" ht="14.4">
      <c r="A838" s="14">
        <v>2021</v>
      </c>
      <c r="B838" s="17" t="s">
        <v>836</v>
      </c>
      <c r="C838" s="14" t="s">
        <v>190</v>
      </c>
      <c r="D838" s="14" t="s">
        <v>21</v>
      </c>
      <c r="E838" s="16" t="s">
        <v>98</v>
      </c>
      <c r="F838" s="16" t="s">
        <v>835</v>
      </c>
      <c r="G838" s="14" t="s">
        <v>20</v>
      </c>
      <c r="H838" s="15">
        <v>728029</v>
      </c>
      <c r="I838" s="15">
        <v>25844091</v>
      </c>
      <c r="J838" s="15"/>
      <c r="K838" s="15">
        <v>93695391</v>
      </c>
      <c r="L838" s="15">
        <v>106527129</v>
      </c>
      <c r="M838" s="15">
        <f t="shared" si="13"/>
        <v>226794640</v>
      </c>
      <c r="N838" s="15">
        <v>106527129</v>
      </c>
    </row>
    <row r="839" spans="1:14" ht="14.4">
      <c r="A839" s="14">
        <v>2021</v>
      </c>
      <c r="B839" s="17" t="s">
        <v>834</v>
      </c>
      <c r="C839" s="14" t="s">
        <v>190</v>
      </c>
      <c r="D839" s="14" t="s">
        <v>21</v>
      </c>
      <c r="E839" s="16" t="s">
        <v>118</v>
      </c>
      <c r="F839" s="16" t="s">
        <v>833</v>
      </c>
      <c r="G839" s="14" t="s">
        <v>20</v>
      </c>
      <c r="H839" s="15">
        <v>4531752</v>
      </c>
      <c r="I839" s="15">
        <v>36990944</v>
      </c>
      <c r="J839" s="15">
        <v>2792</v>
      </c>
      <c r="K839" s="15">
        <v>95649107</v>
      </c>
      <c r="L839" s="15">
        <v>124314370</v>
      </c>
      <c r="M839" s="15">
        <f t="shared" si="13"/>
        <v>261488965</v>
      </c>
      <c r="N839" s="15">
        <v>124314370</v>
      </c>
    </row>
    <row r="840" spans="1:14" ht="14.4">
      <c r="A840" s="14">
        <v>2021</v>
      </c>
      <c r="B840" s="14" t="s">
        <v>1831</v>
      </c>
      <c r="C840" s="14" t="s">
        <v>53</v>
      </c>
      <c r="D840" s="14" t="s">
        <v>21</v>
      </c>
      <c r="E840" s="16" t="s">
        <v>105</v>
      </c>
      <c r="F840" s="16">
        <v>49362</v>
      </c>
      <c r="G840" s="14" t="s">
        <v>20</v>
      </c>
      <c r="H840" s="15">
        <v>24404859</v>
      </c>
      <c r="I840" s="15">
        <v>1876651</v>
      </c>
      <c r="J840" s="15"/>
      <c r="K840" s="15">
        <v>15267320</v>
      </c>
      <c r="L840" s="15">
        <v>15290798</v>
      </c>
      <c r="M840" s="15">
        <f t="shared" si="13"/>
        <v>56839628</v>
      </c>
      <c r="N840" s="15">
        <v>15290798</v>
      </c>
    </row>
    <row r="841" spans="1:14" ht="14.4">
      <c r="A841" s="14">
        <v>2021</v>
      </c>
      <c r="B841" s="17" t="s">
        <v>832</v>
      </c>
      <c r="C841" s="14" t="s">
        <v>190</v>
      </c>
      <c r="D841" s="14" t="s">
        <v>21</v>
      </c>
      <c r="E841" s="16" t="s">
        <v>74</v>
      </c>
      <c r="F841" s="16" t="s">
        <v>831</v>
      </c>
      <c r="G841" s="14" t="s">
        <v>20</v>
      </c>
      <c r="H841" s="15">
        <v>64735</v>
      </c>
      <c r="I841" s="15">
        <v>2727207</v>
      </c>
      <c r="J841" s="15"/>
      <c r="K841" s="15">
        <v>10137307</v>
      </c>
      <c r="L841" s="15">
        <v>12496565</v>
      </c>
      <c r="M841" s="15">
        <f t="shared" si="13"/>
        <v>25425814</v>
      </c>
      <c r="N841" s="15">
        <v>12496565</v>
      </c>
    </row>
    <row r="842" spans="1:14" ht="14.4">
      <c r="A842" s="14">
        <v>2021</v>
      </c>
      <c r="B842" s="17" t="s">
        <v>830</v>
      </c>
      <c r="C842" s="14" t="s">
        <v>190</v>
      </c>
      <c r="D842" s="14" t="s">
        <v>21</v>
      </c>
      <c r="E842" s="16" t="s">
        <v>36</v>
      </c>
      <c r="F842" s="16" t="s">
        <v>829</v>
      </c>
      <c r="G842" s="14" t="s">
        <v>20</v>
      </c>
      <c r="H842" s="15">
        <v>3048220</v>
      </c>
      <c r="I842" s="15">
        <v>125136313</v>
      </c>
      <c r="J842" s="15">
        <v>16799</v>
      </c>
      <c r="K842" s="15">
        <v>337635758</v>
      </c>
      <c r="L842" s="15">
        <v>396675279</v>
      </c>
      <c r="M842" s="15">
        <f t="shared" si="13"/>
        <v>862512369</v>
      </c>
      <c r="N842" s="15">
        <v>396675279</v>
      </c>
    </row>
    <row r="843" spans="1:14" ht="14.4">
      <c r="A843" s="14">
        <v>2021</v>
      </c>
      <c r="B843" s="17" t="s">
        <v>828</v>
      </c>
      <c r="C843" s="14" t="s">
        <v>190</v>
      </c>
      <c r="D843" s="14" t="s">
        <v>21</v>
      </c>
      <c r="E843" s="16" t="s">
        <v>98</v>
      </c>
      <c r="F843" s="16" t="s">
        <v>827</v>
      </c>
      <c r="G843" s="14" t="s">
        <v>20</v>
      </c>
      <c r="H843" s="15">
        <v>21175</v>
      </c>
      <c r="I843" s="15">
        <v>12832935</v>
      </c>
      <c r="J843" s="15"/>
      <c r="K843" s="15">
        <v>25091681</v>
      </c>
      <c r="L843" s="15">
        <v>34749659</v>
      </c>
      <c r="M843" s="15">
        <f t="shared" si="13"/>
        <v>72695450</v>
      </c>
      <c r="N843" s="15">
        <v>34749659</v>
      </c>
    </row>
    <row r="844" spans="1:14" ht="14.4">
      <c r="A844" s="14">
        <v>2021</v>
      </c>
      <c r="B844" s="17" t="s">
        <v>5847</v>
      </c>
      <c r="C844" s="17" t="s">
        <v>190</v>
      </c>
      <c r="D844" s="14" t="s">
        <v>21</v>
      </c>
      <c r="E844" s="16" t="s">
        <v>94</v>
      </c>
      <c r="F844" s="16" t="s">
        <v>5846</v>
      </c>
      <c r="G844" s="14" t="s">
        <v>20</v>
      </c>
      <c r="H844" s="15">
        <v>114623</v>
      </c>
      <c r="I844" s="15">
        <v>1532993</v>
      </c>
      <c r="J844" s="15"/>
      <c r="K844" s="15">
        <v>5467889</v>
      </c>
      <c r="L844" s="15">
        <v>6697522</v>
      </c>
      <c r="M844" s="15">
        <f t="shared" si="13"/>
        <v>13813027</v>
      </c>
      <c r="N844" s="15">
        <v>6697522</v>
      </c>
    </row>
    <row r="845" spans="1:14" ht="14.4">
      <c r="A845" s="14">
        <v>2021</v>
      </c>
      <c r="B845" s="17" t="s">
        <v>5287</v>
      </c>
      <c r="C845" s="14" t="s">
        <v>190</v>
      </c>
      <c r="D845" s="14" t="s">
        <v>21</v>
      </c>
      <c r="E845" s="16" t="s">
        <v>125</v>
      </c>
      <c r="F845" s="16" t="s">
        <v>5540</v>
      </c>
      <c r="G845" s="14" t="s">
        <v>20</v>
      </c>
      <c r="H845" s="15">
        <v>2122</v>
      </c>
      <c r="I845" s="15">
        <v>412019</v>
      </c>
      <c r="J845" s="15"/>
      <c r="K845" s="15">
        <v>1666641</v>
      </c>
      <c r="L845" s="15">
        <v>1992257</v>
      </c>
      <c r="M845" s="15">
        <f t="shared" si="13"/>
        <v>4073039</v>
      </c>
      <c r="N845" s="15">
        <v>1992257</v>
      </c>
    </row>
    <row r="846" spans="1:14" ht="14.4">
      <c r="A846" s="14">
        <v>2021</v>
      </c>
      <c r="B846" s="17" t="s">
        <v>826</v>
      </c>
      <c r="C846" s="14" t="s">
        <v>190</v>
      </c>
      <c r="D846" s="14" t="s">
        <v>21</v>
      </c>
      <c r="E846" s="16" t="s">
        <v>28</v>
      </c>
      <c r="F846" s="16" t="s">
        <v>825</v>
      </c>
      <c r="G846" s="14" t="s">
        <v>20</v>
      </c>
      <c r="H846" s="15">
        <v>394368</v>
      </c>
      <c r="I846" s="15">
        <v>10236698</v>
      </c>
      <c r="J846" s="15"/>
      <c r="K846" s="15">
        <v>20202418</v>
      </c>
      <c r="L846" s="15">
        <v>28424854</v>
      </c>
      <c r="M846" s="15">
        <f t="shared" si="13"/>
        <v>59258338</v>
      </c>
      <c r="N846" s="15">
        <v>28424854</v>
      </c>
    </row>
    <row r="847" spans="1:14" ht="14.4">
      <c r="A847" s="14">
        <v>2021</v>
      </c>
      <c r="B847" s="17" t="s">
        <v>5608</v>
      </c>
      <c r="C847" s="19" t="s">
        <v>190</v>
      </c>
      <c r="D847" s="14" t="s">
        <v>21</v>
      </c>
      <c r="E847" s="16" t="s">
        <v>29</v>
      </c>
      <c r="F847" s="16" t="s">
        <v>5609</v>
      </c>
      <c r="G847" s="14" t="s">
        <v>20</v>
      </c>
      <c r="H847" s="15"/>
      <c r="I847" s="15">
        <v>168918</v>
      </c>
      <c r="J847" s="15"/>
      <c r="K847" s="15">
        <v>614173</v>
      </c>
      <c r="L847" s="15">
        <v>752854</v>
      </c>
      <c r="M847" s="15">
        <f t="shared" si="13"/>
        <v>1535945</v>
      </c>
      <c r="N847" s="15">
        <v>752854</v>
      </c>
    </row>
    <row r="848" spans="1:14" ht="14.4">
      <c r="A848" s="14">
        <v>2021</v>
      </c>
      <c r="B848" s="17" t="s">
        <v>5300</v>
      </c>
      <c r="C848" s="17" t="s">
        <v>190</v>
      </c>
      <c r="D848" s="14" t="s">
        <v>21</v>
      </c>
      <c r="E848" s="16" t="s">
        <v>96</v>
      </c>
      <c r="F848" s="16" t="s">
        <v>5687</v>
      </c>
      <c r="G848" s="14" t="s">
        <v>20</v>
      </c>
      <c r="H848" s="15"/>
      <c r="I848" s="15">
        <v>450000</v>
      </c>
      <c r="J848" s="15"/>
      <c r="K848" s="15">
        <v>1043000</v>
      </c>
      <c r="L848" s="15">
        <v>1474317</v>
      </c>
      <c r="M848" s="15">
        <f t="shared" si="13"/>
        <v>2967317</v>
      </c>
      <c r="N848" s="15">
        <v>1474317</v>
      </c>
    </row>
    <row r="849" spans="1:14" ht="14.4">
      <c r="A849" s="14">
        <v>2021</v>
      </c>
      <c r="B849" s="17" t="s">
        <v>824</v>
      </c>
      <c r="C849" s="14" t="s">
        <v>190</v>
      </c>
      <c r="D849" s="14" t="s">
        <v>21</v>
      </c>
      <c r="E849" s="16" t="s">
        <v>51</v>
      </c>
      <c r="F849" s="16" t="s">
        <v>823</v>
      </c>
      <c r="G849" s="14" t="s">
        <v>20</v>
      </c>
      <c r="H849" s="15">
        <v>151610</v>
      </c>
      <c r="I849" s="15">
        <v>1450784</v>
      </c>
      <c r="J849" s="15">
        <v>822238</v>
      </c>
      <c r="K849" s="15">
        <v>4410804</v>
      </c>
      <c r="L849" s="15">
        <v>5624677</v>
      </c>
      <c r="M849" s="15">
        <f t="shared" si="13"/>
        <v>12460113</v>
      </c>
      <c r="N849" s="15">
        <v>5624677</v>
      </c>
    </row>
    <row r="850" spans="1:14" ht="14.4">
      <c r="A850" s="14">
        <v>2021</v>
      </c>
      <c r="B850" s="14" t="s">
        <v>1829</v>
      </c>
      <c r="C850" s="14" t="s">
        <v>53</v>
      </c>
      <c r="D850" s="14" t="s">
        <v>21</v>
      </c>
      <c r="E850" s="16" t="s">
        <v>98</v>
      </c>
      <c r="F850" s="16">
        <v>49670</v>
      </c>
      <c r="G850" s="14" t="s">
        <v>20</v>
      </c>
      <c r="H850" s="15">
        <v>141209000</v>
      </c>
      <c r="I850" s="15">
        <v>4572000</v>
      </c>
      <c r="J850" s="15">
        <v>61250000</v>
      </c>
      <c r="K850" s="15">
        <v>158216000</v>
      </c>
      <c r="L850" s="15">
        <v>165603000</v>
      </c>
      <c r="M850" s="15">
        <f t="shared" si="13"/>
        <v>530850000</v>
      </c>
      <c r="N850" s="15">
        <v>165603000</v>
      </c>
    </row>
    <row r="851" spans="1:14" ht="14.4">
      <c r="A851" s="14">
        <v>2021</v>
      </c>
      <c r="B851" s="17" t="s">
        <v>822</v>
      </c>
      <c r="C851" s="14" t="s">
        <v>190</v>
      </c>
      <c r="D851" s="14" t="s">
        <v>21</v>
      </c>
      <c r="E851" s="16" t="s">
        <v>118</v>
      </c>
      <c r="F851" s="16" t="s">
        <v>821</v>
      </c>
      <c r="G851" s="14" t="s">
        <v>20</v>
      </c>
      <c r="H851" s="15">
        <v>1328765</v>
      </c>
      <c r="I851" s="15">
        <v>6300380</v>
      </c>
      <c r="J851" s="15">
        <v>2216</v>
      </c>
      <c r="K851" s="15">
        <v>31072295</v>
      </c>
      <c r="L851" s="15">
        <v>29205960</v>
      </c>
      <c r="M851" s="15">
        <f t="shared" si="13"/>
        <v>67909616</v>
      </c>
      <c r="N851" s="15">
        <v>29205960</v>
      </c>
    </row>
    <row r="852" spans="1:14" ht="14.4">
      <c r="A852" s="14">
        <v>2021</v>
      </c>
      <c r="B852" s="17" t="s">
        <v>820</v>
      </c>
      <c r="C852" s="14" t="s">
        <v>190</v>
      </c>
      <c r="D852" s="14" t="s">
        <v>21</v>
      </c>
      <c r="E852" s="16" t="s">
        <v>98</v>
      </c>
      <c r="F852" s="16" t="s">
        <v>819</v>
      </c>
      <c r="G852" s="14" t="s">
        <v>20</v>
      </c>
      <c r="H852" s="15">
        <v>2889559</v>
      </c>
      <c r="I852" s="15">
        <v>19213173</v>
      </c>
      <c r="J852" s="15"/>
      <c r="K852" s="15">
        <v>100799481</v>
      </c>
      <c r="L852" s="15">
        <v>94869425</v>
      </c>
      <c r="M852" s="15">
        <f t="shared" si="13"/>
        <v>217771638</v>
      </c>
      <c r="N852" s="15">
        <v>94869425</v>
      </c>
    </row>
    <row r="853" spans="1:14" ht="14.4">
      <c r="A853" s="14">
        <v>2021</v>
      </c>
      <c r="B853" s="17" t="s">
        <v>818</v>
      </c>
      <c r="C853" s="14" t="s">
        <v>190</v>
      </c>
      <c r="D853" s="14" t="s">
        <v>21</v>
      </c>
      <c r="E853" s="16" t="s">
        <v>98</v>
      </c>
      <c r="F853" s="16" t="s">
        <v>817</v>
      </c>
      <c r="G853" s="14" t="s">
        <v>20</v>
      </c>
      <c r="H853" s="15">
        <v>2112143</v>
      </c>
      <c r="I853" s="15">
        <v>22271309</v>
      </c>
      <c r="J853" s="15"/>
      <c r="K853" s="15">
        <v>126384875</v>
      </c>
      <c r="L853" s="15">
        <v>114662764</v>
      </c>
      <c r="M853" s="15">
        <f t="shared" si="13"/>
        <v>265431091</v>
      </c>
      <c r="N853" s="15">
        <v>114662764</v>
      </c>
    </row>
    <row r="854" spans="1:14" ht="14.4">
      <c r="A854" s="14">
        <v>2021</v>
      </c>
      <c r="B854" s="17" t="s">
        <v>5038</v>
      </c>
      <c r="C854" s="17" t="s">
        <v>190</v>
      </c>
      <c r="D854" s="14" t="s">
        <v>21</v>
      </c>
      <c r="E854" s="16" t="s">
        <v>153</v>
      </c>
      <c r="F854" s="16" t="s">
        <v>5692</v>
      </c>
      <c r="G854" s="14" t="s">
        <v>20</v>
      </c>
      <c r="H854" s="15">
        <v>2426</v>
      </c>
      <c r="I854" s="15">
        <v>196572</v>
      </c>
      <c r="J854" s="15"/>
      <c r="K854" s="15">
        <v>815428</v>
      </c>
      <c r="L854" s="15">
        <v>1011842</v>
      </c>
      <c r="M854" s="15">
        <f t="shared" si="13"/>
        <v>2026268</v>
      </c>
      <c r="N854" s="15">
        <v>1011842</v>
      </c>
    </row>
    <row r="855" spans="1:14" ht="14.4">
      <c r="A855" s="14">
        <v>2021</v>
      </c>
      <c r="B855" s="17" t="s">
        <v>5412</v>
      </c>
      <c r="C855" s="17" t="s">
        <v>190</v>
      </c>
      <c r="D855" s="14" t="s">
        <v>21</v>
      </c>
      <c r="E855" s="16" t="s">
        <v>65</v>
      </c>
      <c r="F855" s="16" t="s">
        <v>5693</v>
      </c>
      <c r="G855" s="14" t="s">
        <v>20</v>
      </c>
      <c r="H855" s="15">
        <v>1988</v>
      </c>
      <c r="I855" s="15">
        <v>498000</v>
      </c>
      <c r="J855" s="15"/>
      <c r="K855" s="15">
        <v>1670390</v>
      </c>
      <c r="L855" s="15">
        <v>2173268</v>
      </c>
      <c r="M855" s="15">
        <f t="shared" si="13"/>
        <v>4343646</v>
      </c>
      <c r="N855" s="15">
        <v>2173268</v>
      </c>
    </row>
    <row r="856" spans="1:14" ht="14.4">
      <c r="A856" s="14">
        <v>2021</v>
      </c>
      <c r="B856" s="17" t="s">
        <v>816</v>
      </c>
      <c r="C856" s="14" t="s">
        <v>190</v>
      </c>
      <c r="D856" s="14" t="s">
        <v>21</v>
      </c>
      <c r="E856" s="16" t="s">
        <v>151</v>
      </c>
      <c r="F856" s="16" t="s">
        <v>815</v>
      </c>
      <c r="G856" s="14" t="s">
        <v>20</v>
      </c>
      <c r="H856" s="15">
        <v>23960</v>
      </c>
      <c r="I856" s="15">
        <v>5426352</v>
      </c>
      <c r="J856" s="15"/>
      <c r="K856" s="15">
        <v>49298475</v>
      </c>
      <c r="L856" s="15">
        <v>25036523</v>
      </c>
      <c r="M856" s="15">
        <f t="shared" si="13"/>
        <v>79785310</v>
      </c>
      <c r="N856" s="15">
        <v>25036523</v>
      </c>
    </row>
    <row r="857" spans="1:14" ht="14.4">
      <c r="A857" s="14">
        <v>2021</v>
      </c>
      <c r="B857" s="14" t="s">
        <v>1828</v>
      </c>
      <c r="C857" s="14" t="s">
        <v>53</v>
      </c>
      <c r="D857" s="14" t="s">
        <v>21</v>
      </c>
      <c r="E857" s="16" t="s">
        <v>63</v>
      </c>
      <c r="F857" s="16">
        <v>50076</v>
      </c>
      <c r="G857" s="14" t="s">
        <v>20</v>
      </c>
      <c r="H857" s="15">
        <v>17558850</v>
      </c>
      <c r="I857" s="15">
        <v>6809308</v>
      </c>
      <c r="J857" s="15">
        <v>11884553</v>
      </c>
      <c r="K857" s="15">
        <v>91662391</v>
      </c>
      <c r="L857" s="15">
        <v>81447222</v>
      </c>
      <c r="M857" s="15">
        <f t="shared" si="13"/>
        <v>209362324</v>
      </c>
      <c r="N857" s="15">
        <v>81447222</v>
      </c>
    </row>
    <row r="858" spans="1:14" ht="14.4">
      <c r="A858" s="14">
        <v>2021</v>
      </c>
      <c r="B858" s="17" t="s">
        <v>814</v>
      </c>
      <c r="C858" s="14" t="s">
        <v>190</v>
      </c>
      <c r="D858" s="14" t="s">
        <v>21</v>
      </c>
      <c r="E858" s="16" t="s">
        <v>63</v>
      </c>
      <c r="F858" s="16" t="s">
        <v>813</v>
      </c>
      <c r="G858" s="14" t="s">
        <v>20</v>
      </c>
      <c r="H858" s="15">
        <v>679198</v>
      </c>
      <c r="I858" s="15">
        <v>83758908</v>
      </c>
      <c r="J858" s="15">
        <v>6345582</v>
      </c>
      <c r="K858" s="15">
        <v>247415239</v>
      </c>
      <c r="L858" s="15">
        <v>291123958</v>
      </c>
      <c r="M858" s="15">
        <f t="shared" si="13"/>
        <v>629322885</v>
      </c>
      <c r="N858" s="15">
        <v>291123958</v>
      </c>
    </row>
    <row r="859" spans="1:14" ht="14.4">
      <c r="A859" s="14">
        <v>2021</v>
      </c>
      <c r="B859" s="14" t="s">
        <v>1827</v>
      </c>
      <c r="C859" s="14" t="s">
        <v>53</v>
      </c>
      <c r="D859" s="14" t="s">
        <v>21</v>
      </c>
      <c r="E859" s="16" t="s">
        <v>48</v>
      </c>
      <c r="F859" s="16">
        <v>50258</v>
      </c>
      <c r="G859" s="14" t="s">
        <v>20</v>
      </c>
      <c r="H859" s="15">
        <v>103254548</v>
      </c>
      <c r="I859" s="15">
        <v>23201427</v>
      </c>
      <c r="J859" s="15">
        <v>11905289</v>
      </c>
      <c r="K859" s="15">
        <v>74171920</v>
      </c>
      <c r="L859" s="15">
        <v>92212785</v>
      </c>
      <c r="M859" s="15">
        <f t="shared" si="13"/>
        <v>304745969</v>
      </c>
      <c r="N859" s="15">
        <v>92212785</v>
      </c>
    </row>
    <row r="860" spans="1:14" ht="14.4">
      <c r="A860" s="14">
        <v>2021</v>
      </c>
      <c r="B860" s="17" t="s">
        <v>43</v>
      </c>
      <c r="C860" s="14" t="s">
        <v>55</v>
      </c>
      <c r="D860" s="14" t="s">
        <v>21</v>
      </c>
      <c r="E860" s="16" t="s">
        <v>48</v>
      </c>
      <c r="F860" s="16" t="s">
        <v>57</v>
      </c>
      <c r="G860" s="14" t="s">
        <v>20</v>
      </c>
      <c r="H860" s="15">
        <v>72000041</v>
      </c>
      <c r="I860" s="15">
        <v>187846822</v>
      </c>
      <c r="J860" s="15">
        <v>6133832</v>
      </c>
      <c r="K860" s="15">
        <v>190565052</v>
      </c>
      <c r="L860" s="15">
        <v>297891989</v>
      </c>
      <c r="M860" s="15">
        <f t="shared" si="13"/>
        <v>754437736</v>
      </c>
      <c r="N860" s="15">
        <v>297891989</v>
      </c>
    </row>
    <row r="861" spans="1:14" ht="14.4">
      <c r="A861" s="14">
        <v>2021</v>
      </c>
      <c r="B861" s="17" t="s">
        <v>812</v>
      </c>
      <c r="C861" s="14" t="s">
        <v>190</v>
      </c>
      <c r="D861" s="14" t="s">
        <v>21</v>
      </c>
      <c r="E861" s="16" t="s">
        <v>48</v>
      </c>
      <c r="F861" s="16" t="s">
        <v>811</v>
      </c>
      <c r="G861" s="14" t="s">
        <v>20</v>
      </c>
      <c r="H861" s="15">
        <v>9207134</v>
      </c>
      <c r="I861" s="15">
        <v>28683686</v>
      </c>
      <c r="J861" s="15"/>
      <c r="K861" s="15">
        <v>10774336</v>
      </c>
      <c r="L861" s="15">
        <v>37997288</v>
      </c>
      <c r="M861" s="15">
        <f t="shared" si="13"/>
        <v>86662444</v>
      </c>
      <c r="N861" s="15">
        <v>37997288</v>
      </c>
    </row>
    <row r="862" spans="1:14" ht="14.4">
      <c r="A862" s="14">
        <v>2021</v>
      </c>
      <c r="B862" s="17" t="s">
        <v>140</v>
      </c>
      <c r="C862" s="14" t="s">
        <v>54</v>
      </c>
      <c r="D862" s="14" t="s">
        <v>21</v>
      </c>
      <c r="E862" s="16" t="s">
        <v>48</v>
      </c>
      <c r="F862" s="16">
        <v>99044</v>
      </c>
      <c r="G862" s="14" t="s">
        <v>20</v>
      </c>
      <c r="H862" s="15">
        <v>515553</v>
      </c>
      <c r="I862" s="15">
        <v>16695381</v>
      </c>
      <c r="J862" s="15">
        <v>465998</v>
      </c>
      <c r="K862" s="15">
        <v>73627</v>
      </c>
      <c r="L862" s="15">
        <v>7504757</v>
      </c>
      <c r="M862" s="15">
        <f t="shared" si="13"/>
        <v>25255316</v>
      </c>
      <c r="N862" s="15">
        <v>7504757</v>
      </c>
    </row>
    <row r="863" spans="1:14" ht="14.4">
      <c r="A863" s="14">
        <v>2021</v>
      </c>
      <c r="B863" s="17" t="s">
        <v>810</v>
      </c>
      <c r="C863" s="14" t="s">
        <v>190</v>
      </c>
      <c r="D863" s="14" t="s">
        <v>21</v>
      </c>
      <c r="E863" s="16" t="s">
        <v>48</v>
      </c>
      <c r="F863" s="16" t="s">
        <v>809</v>
      </c>
      <c r="G863" s="14" t="s">
        <v>20</v>
      </c>
      <c r="H863" s="15">
        <v>2009532</v>
      </c>
      <c r="I863" s="15">
        <v>60242810</v>
      </c>
      <c r="J863" s="15">
        <v>20394264</v>
      </c>
      <c r="K863" s="15">
        <v>206537008</v>
      </c>
      <c r="L863" s="15">
        <v>229467300</v>
      </c>
      <c r="M863" s="15">
        <f t="shared" si="13"/>
        <v>518650914</v>
      </c>
      <c r="N863" s="15">
        <v>229467300</v>
      </c>
    </row>
    <row r="864" spans="1:14" ht="14.4">
      <c r="A864" s="14">
        <v>2021</v>
      </c>
      <c r="B864" s="14" t="s">
        <v>1826</v>
      </c>
      <c r="C864" s="14" t="s">
        <v>53</v>
      </c>
      <c r="D864" s="14" t="s">
        <v>21</v>
      </c>
      <c r="E864" s="16" t="s">
        <v>28</v>
      </c>
      <c r="F864" s="16" t="s">
        <v>1825</v>
      </c>
      <c r="G864" s="14" t="s">
        <v>20</v>
      </c>
      <c r="H864" s="15">
        <v>23356710</v>
      </c>
      <c r="I864" s="15">
        <v>17685441</v>
      </c>
      <c r="J864" s="15">
        <v>6109734</v>
      </c>
      <c r="K864" s="15">
        <v>59621520</v>
      </c>
      <c r="L864" s="15">
        <v>65018006</v>
      </c>
      <c r="M864" s="15">
        <f t="shared" si="13"/>
        <v>171791411</v>
      </c>
      <c r="N864" s="15">
        <v>65018006</v>
      </c>
    </row>
    <row r="865" spans="1:14" ht="14.4">
      <c r="A865" s="14">
        <v>2021</v>
      </c>
      <c r="B865" s="17" t="s">
        <v>808</v>
      </c>
      <c r="C865" s="14" t="s">
        <v>190</v>
      </c>
      <c r="D865" s="14" t="s">
        <v>21</v>
      </c>
      <c r="E865" s="16" t="s">
        <v>28</v>
      </c>
      <c r="F865" s="16" t="s">
        <v>807</v>
      </c>
      <c r="G865" s="14" t="s">
        <v>20</v>
      </c>
      <c r="H865" s="15">
        <v>2285421</v>
      </c>
      <c r="I865" s="15">
        <v>31331729</v>
      </c>
      <c r="J865" s="15">
        <v>141</v>
      </c>
      <c r="K865" s="15">
        <v>57293398</v>
      </c>
      <c r="L865" s="15">
        <v>80577505</v>
      </c>
      <c r="M865" s="15">
        <f t="shared" si="13"/>
        <v>171488194</v>
      </c>
      <c r="N865" s="15">
        <v>80577505</v>
      </c>
    </row>
    <row r="866" spans="1:14" ht="14.4">
      <c r="A866" s="14">
        <v>2021</v>
      </c>
      <c r="B866" s="17" t="s">
        <v>806</v>
      </c>
      <c r="C866" s="14" t="s">
        <v>190</v>
      </c>
      <c r="D866" s="14" t="s">
        <v>21</v>
      </c>
      <c r="E866" s="16" t="s">
        <v>52</v>
      </c>
      <c r="F866" s="16" t="s">
        <v>805</v>
      </c>
      <c r="G866" s="14" t="s">
        <v>20</v>
      </c>
      <c r="H866" s="15">
        <v>8795422</v>
      </c>
      <c r="I866" s="15">
        <v>61320993</v>
      </c>
      <c r="J866" s="15">
        <v>48347604</v>
      </c>
      <c r="K866" s="15">
        <v>163080842</v>
      </c>
      <c r="L866" s="15">
        <v>148971815</v>
      </c>
      <c r="M866" s="15">
        <f t="shared" si="13"/>
        <v>430516676</v>
      </c>
      <c r="N866" s="15">
        <v>148971815</v>
      </c>
    </row>
    <row r="867" spans="1:14" ht="14.4">
      <c r="A867" s="14">
        <v>2021</v>
      </c>
      <c r="B867" s="17" t="s">
        <v>804</v>
      </c>
      <c r="C867" s="14" t="s">
        <v>190</v>
      </c>
      <c r="D867" s="14" t="s">
        <v>21</v>
      </c>
      <c r="E867" s="16" t="s">
        <v>118</v>
      </c>
      <c r="F867" s="16" t="s">
        <v>803</v>
      </c>
      <c r="G867" s="14" t="s">
        <v>20</v>
      </c>
      <c r="H867" s="15">
        <v>107495</v>
      </c>
      <c r="I867" s="15">
        <v>5692468</v>
      </c>
      <c r="J867" s="15">
        <v>2146410</v>
      </c>
      <c r="K867" s="15">
        <v>15096695</v>
      </c>
      <c r="L867" s="15">
        <v>17991572</v>
      </c>
      <c r="M867" s="15">
        <f t="shared" si="13"/>
        <v>41034640</v>
      </c>
      <c r="N867" s="15">
        <v>17991572</v>
      </c>
    </row>
    <row r="868" spans="1:14" ht="14.4">
      <c r="A868" s="14">
        <v>2021</v>
      </c>
      <c r="B868" s="17" t="s">
        <v>2169</v>
      </c>
      <c r="C868" s="14" t="s">
        <v>53</v>
      </c>
      <c r="D868" s="14" t="s">
        <v>21</v>
      </c>
      <c r="E868" s="16" t="s">
        <v>68</v>
      </c>
      <c r="F868" s="16" t="s">
        <v>5518</v>
      </c>
      <c r="G868" s="14" t="s">
        <v>20</v>
      </c>
      <c r="H868" s="15">
        <v>2724392</v>
      </c>
      <c r="I868" s="15">
        <v>262990</v>
      </c>
      <c r="J868" s="15">
        <v>846396</v>
      </c>
      <c r="K868" s="15">
        <v>6932760</v>
      </c>
      <c r="L868" s="15">
        <v>5852147</v>
      </c>
      <c r="M868" s="15">
        <f t="shared" si="13"/>
        <v>16618685</v>
      </c>
      <c r="N868" s="15">
        <v>5852147</v>
      </c>
    </row>
    <row r="869" spans="1:14" ht="14.4">
      <c r="A869" s="14">
        <v>2021</v>
      </c>
      <c r="B869" s="17" t="s">
        <v>802</v>
      </c>
      <c r="C869" s="14" t="s">
        <v>190</v>
      </c>
      <c r="D869" s="14" t="s">
        <v>21</v>
      </c>
      <c r="E869" s="16" t="s">
        <v>68</v>
      </c>
      <c r="F869" s="16" t="s">
        <v>801</v>
      </c>
      <c r="G869" s="14" t="s">
        <v>20</v>
      </c>
      <c r="H869" s="15">
        <v>270880</v>
      </c>
      <c r="I869" s="15">
        <v>1600672</v>
      </c>
      <c r="J869" s="15"/>
      <c r="K869" s="15">
        <v>8763681</v>
      </c>
      <c r="L869" s="15">
        <v>10087463</v>
      </c>
      <c r="M869" s="15">
        <f t="shared" si="13"/>
        <v>20722696</v>
      </c>
      <c r="N869" s="15">
        <v>10087463</v>
      </c>
    </row>
    <row r="870" spans="1:14" ht="14.4">
      <c r="A870" s="14">
        <v>2021</v>
      </c>
      <c r="B870" s="17" t="s">
        <v>1663</v>
      </c>
      <c r="C870" s="14" t="s">
        <v>55</v>
      </c>
      <c r="D870" s="14" t="s">
        <v>21</v>
      </c>
      <c r="E870" s="16" t="s">
        <v>68</v>
      </c>
      <c r="F870" s="16" t="s">
        <v>57</v>
      </c>
      <c r="G870" s="14" t="s">
        <v>20</v>
      </c>
      <c r="H870" s="15">
        <v>36643885</v>
      </c>
      <c r="I870" s="15">
        <v>121815703</v>
      </c>
      <c r="J870" s="15">
        <v>1566375</v>
      </c>
      <c r="K870" s="15">
        <v>66375769</v>
      </c>
      <c r="L870" s="15">
        <v>80368255</v>
      </c>
      <c r="M870" s="15">
        <f t="shared" si="13"/>
        <v>306769987</v>
      </c>
      <c r="N870" s="15">
        <v>80368255</v>
      </c>
    </row>
    <row r="871" spans="1:14" ht="14.4">
      <c r="A871" s="14">
        <v>2021</v>
      </c>
      <c r="B871" s="17" t="s">
        <v>800</v>
      </c>
      <c r="C871" s="14" t="s">
        <v>190</v>
      </c>
      <c r="D871" s="14" t="s">
        <v>21</v>
      </c>
      <c r="E871" s="16" t="s">
        <v>68</v>
      </c>
      <c r="F871" s="16" t="s">
        <v>799</v>
      </c>
      <c r="G871" s="14" t="s">
        <v>20</v>
      </c>
      <c r="H871" s="15">
        <v>4018393</v>
      </c>
      <c r="I871" s="15">
        <v>14935014</v>
      </c>
      <c r="J871" s="15"/>
      <c r="K871" s="15">
        <v>6583757</v>
      </c>
      <c r="L871" s="15">
        <v>14724561</v>
      </c>
      <c r="M871" s="15">
        <f t="shared" si="13"/>
        <v>40261725</v>
      </c>
      <c r="N871" s="15">
        <v>14724561</v>
      </c>
    </row>
    <row r="872" spans="1:14" ht="14.4">
      <c r="A872" s="14">
        <v>2021</v>
      </c>
      <c r="B872" s="17" t="s">
        <v>798</v>
      </c>
      <c r="C872" s="14" t="s">
        <v>190</v>
      </c>
      <c r="D872" s="14" t="s">
        <v>21</v>
      </c>
      <c r="E872" s="16" t="s">
        <v>68</v>
      </c>
      <c r="F872" s="16" t="s">
        <v>797</v>
      </c>
      <c r="G872" s="14" t="s">
        <v>20</v>
      </c>
      <c r="H872" s="15">
        <v>642516</v>
      </c>
      <c r="I872" s="15">
        <v>10192022</v>
      </c>
      <c r="J872" s="15"/>
      <c r="K872" s="15">
        <v>36151826</v>
      </c>
      <c r="L872" s="15">
        <v>40960939</v>
      </c>
      <c r="M872" s="15">
        <f t="shared" si="13"/>
        <v>87947303</v>
      </c>
      <c r="N872" s="15">
        <v>40960939</v>
      </c>
    </row>
    <row r="873" spans="1:14" ht="14.4">
      <c r="A873" s="14">
        <v>2021</v>
      </c>
      <c r="B873" s="17" t="s">
        <v>5524</v>
      </c>
      <c r="C873" s="14" t="s">
        <v>190</v>
      </c>
      <c r="D873" s="14" t="s">
        <v>21</v>
      </c>
      <c r="E873" s="16" t="s">
        <v>76</v>
      </c>
      <c r="F873" s="16" t="s">
        <v>5525</v>
      </c>
      <c r="G873" s="14" t="s">
        <v>20</v>
      </c>
      <c r="H873" s="15">
        <v>313327</v>
      </c>
      <c r="I873" s="15">
        <v>1460287</v>
      </c>
      <c r="J873" s="15"/>
      <c r="K873" s="15">
        <v>4480490</v>
      </c>
      <c r="L873" s="15">
        <v>3265283</v>
      </c>
      <c r="M873" s="15">
        <f t="shared" si="13"/>
        <v>9519387</v>
      </c>
      <c r="N873" s="15">
        <v>3265283</v>
      </c>
    </row>
    <row r="874" spans="1:14" ht="14.4">
      <c r="A874" s="14">
        <v>2021</v>
      </c>
      <c r="B874" s="17" t="s">
        <v>796</v>
      </c>
      <c r="C874" s="14" t="s">
        <v>190</v>
      </c>
      <c r="D874" s="14" t="s">
        <v>21</v>
      </c>
      <c r="E874" s="16" t="s">
        <v>29</v>
      </c>
      <c r="F874" s="16" t="s">
        <v>795</v>
      </c>
      <c r="G874" s="14" t="s">
        <v>20</v>
      </c>
      <c r="H874" s="15">
        <v>983778</v>
      </c>
      <c r="I874" s="15">
        <v>39071022</v>
      </c>
      <c r="J874" s="15"/>
      <c r="K874" s="15">
        <v>128314294</v>
      </c>
      <c r="L874" s="15">
        <v>139490966</v>
      </c>
      <c r="M874" s="15">
        <f t="shared" si="13"/>
        <v>307860060</v>
      </c>
      <c r="N874" s="15">
        <v>139490966</v>
      </c>
    </row>
    <row r="875" spans="1:14" ht="14.4">
      <c r="A875" s="14">
        <v>2021</v>
      </c>
      <c r="B875" s="17" t="s">
        <v>5224</v>
      </c>
      <c r="C875" s="17" t="s">
        <v>190</v>
      </c>
      <c r="D875" s="14" t="s">
        <v>21</v>
      </c>
      <c r="E875" s="16" t="s">
        <v>109</v>
      </c>
      <c r="F875" s="16" t="s">
        <v>5694</v>
      </c>
      <c r="G875" s="14" t="s">
        <v>20</v>
      </c>
      <c r="H875" s="15">
        <v>139468</v>
      </c>
      <c r="I875" s="15">
        <v>840293</v>
      </c>
      <c r="J875" s="15">
        <v>57</v>
      </c>
      <c r="K875" s="15">
        <v>2111951</v>
      </c>
      <c r="L875" s="15">
        <v>3168719</v>
      </c>
      <c r="M875" s="15">
        <f t="shared" si="13"/>
        <v>6260488</v>
      </c>
      <c r="N875" s="15">
        <v>3168719</v>
      </c>
    </row>
    <row r="876" spans="1:14" ht="14.4">
      <c r="A876" s="14">
        <v>2021</v>
      </c>
      <c r="B876" s="17" t="s">
        <v>794</v>
      </c>
      <c r="C876" s="14" t="s">
        <v>190</v>
      </c>
      <c r="D876" s="14" t="s">
        <v>21</v>
      </c>
      <c r="E876" s="16" t="s">
        <v>109</v>
      </c>
      <c r="F876" s="16" t="s">
        <v>793</v>
      </c>
      <c r="G876" s="14" t="s">
        <v>20</v>
      </c>
      <c r="H876" s="15">
        <v>16706</v>
      </c>
      <c r="I876" s="15">
        <v>4498145</v>
      </c>
      <c r="J876" s="15"/>
      <c r="K876" s="15">
        <v>23219773</v>
      </c>
      <c r="L876" s="15">
        <v>4297056</v>
      </c>
      <c r="M876" s="15">
        <f t="shared" si="13"/>
        <v>32031680</v>
      </c>
      <c r="N876" s="15">
        <v>4297056</v>
      </c>
    </row>
    <row r="877" spans="1:14" ht="14.4">
      <c r="A877" s="14">
        <v>2021</v>
      </c>
      <c r="B877" s="14" t="s">
        <v>1824</v>
      </c>
      <c r="C877" s="14" t="s">
        <v>53</v>
      </c>
      <c r="D877" s="14" t="s">
        <v>21</v>
      </c>
      <c r="E877" s="16" t="s">
        <v>29</v>
      </c>
      <c r="F877" s="16">
        <v>50916</v>
      </c>
      <c r="G877" s="14" t="s">
        <v>20</v>
      </c>
      <c r="H877" s="15">
        <v>26241557</v>
      </c>
      <c r="I877" s="15">
        <v>1908918</v>
      </c>
      <c r="J877" s="15">
        <v>3820482</v>
      </c>
      <c r="K877" s="15">
        <v>58746504</v>
      </c>
      <c r="L877" s="15">
        <v>64638925</v>
      </c>
      <c r="M877" s="15">
        <f t="shared" si="13"/>
        <v>155356386</v>
      </c>
      <c r="N877" s="15">
        <v>64638925</v>
      </c>
    </row>
    <row r="878" spans="1:14" ht="14.4">
      <c r="A878" s="14">
        <v>2021</v>
      </c>
      <c r="B878" s="17" t="s">
        <v>792</v>
      </c>
      <c r="C878" s="14" t="s">
        <v>190</v>
      </c>
      <c r="D878" s="14" t="s">
        <v>21</v>
      </c>
      <c r="E878" s="16" t="s">
        <v>29</v>
      </c>
      <c r="F878" s="16" t="s">
        <v>791</v>
      </c>
      <c r="G878" s="14" t="s">
        <v>20</v>
      </c>
      <c r="H878" s="15">
        <v>3118805</v>
      </c>
      <c r="I878" s="15">
        <v>21431579</v>
      </c>
      <c r="J878" s="15"/>
      <c r="K878" s="15">
        <v>67088083</v>
      </c>
      <c r="L878" s="15">
        <v>76227930</v>
      </c>
      <c r="M878" s="15">
        <f t="shared" si="13"/>
        <v>167866397</v>
      </c>
      <c r="N878" s="15">
        <v>76227930</v>
      </c>
    </row>
    <row r="879" spans="1:14" ht="14.4">
      <c r="A879" s="14">
        <v>2021</v>
      </c>
      <c r="B879" s="17" t="s">
        <v>790</v>
      </c>
      <c r="C879" s="14" t="s">
        <v>190</v>
      </c>
      <c r="D879" s="14" t="s">
        <v>21</v>
      </c>
      <c r="E879" s="16" t="s">
        <v>34</v>
      </c>
      <c r="F879" s="16" t="s">
        <v>789</v>
      </c>
      <c r="G879" s="14" t="s">
        <v>20</v>
      </c>
      <c r="H879" s="15">
        <v>970506</v>
      </c>
      <c r="I879" s="15">
        <v>17714873</v>
      </c>
      <c r="J879" s="15">
        <v>3681304</v>
      </c>
      <c r="K879" s="15">
        <v>61650536</v>
      </c>
      <c r="L879" s="15">
        <v>73147892</v>
      </c>
      <c r="M879" s="15">
        <f t="shared" si="13"/>
        <v>157165111</v>
      </c>
      <c r="N879" s="15">
        <v>73147892</v>
      </c>
    </row>
    <row r="880" spans="1:14" ht="14.4">
      <c r="A880" s="14">
        <v>2021</v>
      </c>
      <c r="B880" s="14" t="s">
        <v>1823</v>
      </c>
      <c r="C880" s="14" t="s">
        <v>53</v>
      </c>
      <c r="D880" s="14" t="s">
        <v>21</v>
      </c>
      <c r="E880" s="16" t="s">
        <v>78</v>
      </c>
      <c r="F880" s="16">
        <v>51140</v>
      </c>
      <c r="G880" s="14" t="s">
        <v>20</v>
      </c>
      <c r="H880" s="15">
        <v>7429876</v>
      </c>
      <c r="I880" s="15">
        <v>3316116</v>
      </c>
      <c r="J880" s="15"/>
      <c r="K880" s="15">
        <v>3783889</v>
      </c>
      <c r="L880" s="15">
        <v>5267275</v>
      </c>
      <c r="M880" s="15">
        <f t="shared" si="13"/>
        <v>19797156</v>
      </c>
      <c r="N880" s="15">
        <v>5267275</v>
      </c>
    </row>
    <row r="881" spans="1:14" ht="14.4">
      <c r="A881" s="14">
        <v>2021</v>
      </c>
      <c r="B881" s="17" t="s">
        <v>788</v>
      </c>
      <c r="C881" s="14" t="s">
        <v>190</v>
      </c>
      <c r="D881" s="14" t="s">
        <v>21</v>
      </c>
      <c r="E881" s="16" t="s">
        <v>78</v>
      </c>
      <c r="F881" s="16" t="s">
        <v>787</v>
      </c>
      <c r="G881" s="14" t="s">
        <v>20</v>
      </c>
      <c r="H881" s="15">
        <v>263867</v>
      </c>
      <c r="I881" s="15">
        <v>13764245</v>
      </c>
      <c r="J881" s="15">
        <v>469049</v>
      </c>
      <c r="K881" s="15">
        <v>38337573</v>
      </c>
      <c r="L881" s="15">
        <v>46449825</v>
      </c>
      <c r="M881" s="15">
        <f t="shared" si="13"/>
        <v>99284559</v>
      </c>
      <c r="N881" s="15">
        <v>46449825</v>
      </c>
    </row>
    <row r="882" spans="1:14" ht="14.4">
      <c r="A882" s="14">
        <v>2021</v>
      </c>
      <c r="B882" s="14" t="s">
        <v>1822</v>
      </c>
      <c r="C882" s="14" t="s">
        <v>53</v>
      </c>
      <c r="D882" s="14" t="s">
        <v>21</v>
      </c>
      <c r="E882" s="16" t="s">
        <v>134</v>
      </c>
      <c r="F882" s="16">
        <v>51182</v>
      </c>
      <c r="G882" s="14" t="s">
        <v>20</v>
      </c>
      <c r="H882" s="15">
        <v>93471559</v>
      </c>
      <c r="I882" s="15">
        <v>20361620</v>
      </c>
      <c r="J882" s="15">
        <v>7658387</v>
      </c>
      <c r="K882" s="15">
        <v>191779748</v>
      </c>
      <c r="L882" s="15">
        <v>234708627</v>
      </c>
      <c r="M882" s="15">
        <f t="shared" si="13"/>
        <v>547979941</v>
      </c>
      <c r="N882" s="15">
        <v>234708627</v>
      </c>
    </row>
    <row r="883" spans="1:14" ht="14.4">
      <c r="A883" s="14">
        <v>2021</v>
      </c>
      <c r="B883" s="17" t="s">
        <v>786</v>
      </c>
      <c r="C883" s="14" t="s">
        <v>190</v>
      </c>
      <c r="D883" s="14" t="s">
        <v>21</v>
      </c>
      <c r="E883" s="16" t="s">
        <v>134</v>
      </c>
      <c r="F883" s="16" t="s">
        <v>785</v>
      </c>
      <c r="G883" s="14" t="s">
        <v>20</v>
      </c>
      <c r="H883" s="15">
        <v>1554579</v>
      </c>
      <c r="I883" s="15">
        <v>75538568</v>
      </c>
      <c r="J883" s="15">
        <v>8891711</v>
      </c>
      <c r="K883" s="15">
        <v>350246019</v>
      </c>
      <c r="L883" s="15">
        <v>383785035</v>
      </c>
      <c r="M883" s="15">
        <f t="shared" si="13"/>
        <v>820015912</v>
      </c>
      <c r="N883" s="15">
        <v>383785035</v>
      </c>
    </row>
    <row r="884" spans="1:14" ht="14.4">
      <c r="A884" s="14">
        <v>2021</v>
      </c>
      <c r="B884" s="17" t="s">
        <v>5110</v>
      </c>
      <c r="C884" s="14" t="s">
        <v>190</v>
      </c>
      <c r="D884" s="14" t="s">
        <v>21</v>
      </c>
      <c r="E884" s="16" t="s">
        <v>71</v>
      </c>
      <c r="F884" s="16" t="s">
        <v>5563</v>
      </c>
      <c r="G884" s="14" t="s">
        <v>20</v>
      </c>
      <c r="H884" s="15"/>
      <c r="I884" s="15">
        <v>181512</v>
      </c>
      <c r="J884" s="15"/>
      <c r="K884" s="15">
        <v>1242422</v>
      </c>
      <c r="L884" s="15">
        <v>1153552</v>
      </c>
      <c r="M884" s="15">
        <f t="shared" si="13"/>
        <v>2577486</v>
      </c>
      <c r="N884" s="15">
        <v>1153552</v>
      </c>
    </row>
    <row r="885" spans="1:14" ht="14.4">
      <c r="A885" s="14">
        <v>2021</v>
      </c>
      <c r="B885" s="14" t="s">
        <v>1821</v>
      </c>
      <c r="C885" s="14" t="s">
        <v>53</v>
      </c>
      <c r="D885" s="14" t="s">
        <v>21</v>
      </c>
      <c r="E885" s="16" t="s">
        <v>63</v>
      </c>
      <c r="F885" s="16">
        <v>51560</v>
      </c>
      <c r="G885" s="14" t="s">
        <v>20</v>
      </c>
      <c r="H885" s="15">
        <v>27083715</v>
      </c>
      <c r="I885" s="15">
        <v>2407654</v>
      </c>
      <c r="J885" s="15">
        <v>160071</v>
      </c>
      <c r="K885" s="15">
        <v>25553177</v>
      </c>
      <c r="L885" s="15">
        <v>30034900</v>
      </c>
      <c r="M885" s="15">
        <f t="shared" si="13"/>
        <v>85239517</v>
      </c>
      <c r="N885" s="15">
        <v>30034900</v>
      </c>
    </row>
    <row r="886" spans="1:14" ht="14.4">
      <c r="A886" s="14">
        <v>2021</v>
      </c>
      <c r="B886" s="17" t="s">
        <v>784</v>
      </c>
      <c r="C886" s="14" t="s">
        <v>190</v>
      </c>
      <c r="D886" s="14" t="s">
        <v>21</v>
      </c>
      <c r="E886" s="16" t="s">
        <v>151</v>
      </c>
      <c r="F886" s="16" t="s">
        <v>783</v>
      </c>
      <c r="G886" s="14" t="s">
        <v>20</v>
      </c>
      <c r="H886" s="15">
        <v>18732</v>
      </c>
      <c r="I886" s="15">
        <v>10589630</v>
      </c>
      <c r="J886" s="15"/>
      <c r="K886" s="15">
        <v>44458417</v>
      </c>
      <c r="L886" s="15">
        <v>47602311</v>
      </c>
      <c r="M886" s="15">
        <f t="shared" si="13"/>
        <v>102669090</v>
      </c>
      <c r="N886" s="15">
        <v>47602311</v>
      </c>
    </row>
    <row r="887" spans="1:14" ht="14.4">
      <c r="A887" s="14">
        <v>2021</v>
      </c>
      <c r="B887" s="17" t="s">
        <v>782</v>
      </c>
      <c r="C887" s="14" t="s">
        <v>190</v>
      </c>
      <c r="D887" s="14" t="s">
        <v>21</v>
      </c>
      <c r="E887" s="16" t="s">
        <v>49</v>
      </c>
      <c r="F887" s="16" t="s">
        <v>781</v>
      </c>
      <c r="G887" s="14" t="s">
        <v>20</v>
      </c>
      <c r="H887" s="15">
        <v>88638</v>
      </c>
      <c r="I887" s="15">
        <v>2249366</v>
      </c>
      <c r="J887" s="15"/>
      <c r="K887" s="15">
        <v>7186913</v>
      </c>
      <c r="L887" s="15">
        <v>8739873</v>
      </c>
      <c r="M887" s="15">
        <f t="shared" si="13"/>
        <v>18264790</v>
      </c>
      <c r="N887" s="15">
        <v>8739873</v>
      </c>
    </row>
    <row r="888" spans="1:14" ht="14.4">
      <c r="A888" s="14">
        <v>2021</v>
      </c>
      <c r="B888" s="17" t="s">
        <v>5295</v>
      </c>
      <c r="C888" s="17" t="s">
        <v>190</v>
      </c>
      <c r="D888" s="14" t="s">
        <v>21</v>
      </c>
      <c r="E888" s="16" t="s">
        <v>96</v>
      </c>
      <c r="F888" s="16" t="s">
        <v>5695</v>
      </c>
      <c r="G888" s="14" t="s">
        <v>20</v>
      </c>
      <c r="H888" s="15">
        <v>8528</v>
      </c>
      <c r="I888" s="15">
        <v>582260</v>
      </c>
      <c r="J888" s="15"/>
      <c r="K888" s="15">
        <v>2322785</v>
      </c>
      <c r="L888" s="15">
        <v>2875371</v>
      </c>
      <c r="M888" s="15">
        <f t="shared" si="13"/>
        <v>5788944</v>
      </c>
      <c r="N888" s="15">
        <v>2875371</v>
      </c>
    </row>
    <row r="889" spans="1:14" ht="14.4">
      <c r="A889" s="14">
        <v>2021</v>
      </c>
      <c r="B889" s="17" t="s">
        <v>780</v>
      </c>
      <c r="C889" s="14" t="s">
        <v>190</v>
      </c>
      <c r="D889" s="14" t="s">
        <v>21</v>
      </c>
      <c r="E889" s="16" t="s">
        <v>182</v>
      </c>
      <c r="F889" s="16" t="s">
        <v>779</v>
      </c>
      <c r="G889" s="14" t="s">
        <v>20</v>
      </c>
      <c r="H889" s="15">
        <v>66568</v>
      </c>
      <c r="I889" s="15">
        <v>27225855</v>
      </c>
      <c r="J889" s="15">
        <v>3878002</v>
      </c>
      <c r="K889" s="15">
        <v>58996144</v>
      </c>
      <c r="L889" s="15">
        <v>73176082</v>
      </c>
      <c r="M889" s="15">
        <f t="shared" si="13"/>
        <v>163342651</v>
      </c>
      <c r="N889" s="15">
        <v>73176082</v>
      </c>
    </row>
    <row r="890" spans="1:14" ht="14.4">
      <c r="A890" s="14">
        <v>2021</v>
      </c>
      <c r="B890" s="17" t="s">
        <v>778</v>
      </c>
      <c r="C890" s="14" t="s">
        <v>190</v>
      </c>
      <c r="D890" s="14" t="s">
        <v>21</v>
      </c>
      <c r="E890" s="16" t="s">
        <v>127</v>
      </c>
      <c r="F890" s="16" t="s">
        <v>777</v>
      </c>
      <c r="G890" s="14" t="s">
        <v>20</v>
      </c>
      <c r="H890" s="15">
        <v>530908</v>
      </c>
      <c r="I890" s="15">
        <v>7925206</v>
      </c>
      <c r="J890" s="15"/>
      <c r="K890" s="15">
        <v>20952785</v>
      </c>
      <c r="L890" s="15">
        <v>24579818</v>
      </c>
      <c r="M890" s="15">
        <f t="shared" si="13"/>
        <v>53988717</v>
      </c>
      <c r="N890" s="15">
        <v>24579818</v>
      </c>
    </row>
    <row r="891" spans="1:14" ht="14.4">
      <c r="A891" s="14">
        <v>2021</v>
      </c>
      <c r="B891" s="17" t="s">
        <v>138</v>
      </c>
      <c r="C891" s="14" t="s">
        <v>54</v>
      </c>
      <c r="D891" s="14" t="s">
        <v>21</v>
      </c>
      <c r="E891" s="16" t="s">
        <v>137</v>
      </c>
      <c r="F891" s="16">
        <v>99046</v>
      </c>
      <c r="G891" s="14" t="s">
        <v>20</v>
      </c>
      <c r="H891" s="15"/>
      <c r="I891" s="15">
        <v>14218948</v>
      </c>
      <c r="J891" s="15"/>
      <c r="K891" s="15">
        <v>1689</v>
      </c>
      <c r="L891" s="15">
        <v>14220637</v>
      </c>
      <c r="M891" s="15">
        <f t="shared" si="13"/>
        <v>28441274</v>
      </c>
      <c r="N891" s="15">
        <v>14220637</v>
      </c>
    </row>
    <row r="892" spans="1:14" ht="14.4">
      <c r="A892" s="14">
        <v>2021</v>
      </c>
      <c r="B892" s="14" t="s">
        <v>1820</v>
      </c>
      <c r="C892" s="14" t="s">
        <v>53</v>
      </c>
      <c r="D892" s="14" t="s">
        <v>21</v>
      </c>
      <c r="E892" s="16" t="s">
        <v>34</v>
      </c>
      <c r="F892" s="16">
        <v>52526</v>
      </c>
      <c r="G892" s="14" t="s">
        <v>20</v>
      </c>
      <c r="H892" s="15">
        <v>15721750</v>
      </c>
      <c r="I892" s="15">
        <v>48615617</v>
      </c>
      <c r="J892" s="15">
        <v>3258665</v>
      </c>
      <c r="K892" s="15">
        <v>57027693</v>
      </c>
      <c r="L892" s="15">
        <v>62635649</v>
      </c>
      <c r="M892" s="15">
        <f t="shared" si="13"/>
        <v>187259374</v>
      </c>
      <c r="N892" s="15">
        <v>62635649</v>
      </c>
    </row>
    <row r="893" spans="1:14" ht="14.4">
      <c r="A893" s="14">
        <v>2021</v>
      </c>
      <c r="B893" s="17" t="s">
        <v>776</v>
      </c>
      <c r="C893" s="14" t="s">
        <v>190</v>
      </c>
      <c r="D893" s="14" t="s">
        <v>21</v>
      </c>
      <c r="E893" s="16" t="s">
        <v>34</v>
      </c>
      <c r="F893" s="16" t="s">
        <v>775</v>
      </c>
      <c r="G893" s="14" t="s">
        <v>20</v>
      </c>
      <c r="H893" s="15">
        <v>638596</v>
      </c>
      <c r="I893" s="15">
        <v>85287191</v>
      </c>
      <c r="J893" s="15">
        <v>4059337</v>
      </c>
      <c r="K893" s="15">
        <v>219827355</v>
      </c>
      <c r="L893" s="15">
        <v>252046409</v>
      </c>
      <c r="M893" s="15">
        <f t="shared" si="13"/>
        <v>561858888</v>
      </c>
      <c r="N893" s="15">
        <v>252046409</v>
      </c>
    </row>
    <row r="894" spans="1:14" ht="14.4">
      <c r="A894" s="14">
        <v>2021</v>
      </c>
      <c r="B894" s="17" t="s">
        <v>774</v>
      </c>
      <c r="C894" s="14" t="s">
        <v>190</v>
      </c>
      <c r="D894" s="14" t="s">
        <v>21</v>
      </c>
      <c r="E894" s="16" t="s">
        <v>71</v>
      </c>
      <c r="F894" s="16" t="s">
        <v>773</v>
      </c>
      <c r="G894" s="14" t="s">
        <v>20</v>
      </c>
      <c r="H894" s="15">
        <v>1121480</v>
      </c>
      <c r="I894" s="15">
        <v>26437206</v>
      </c>
      <c r="J894" s="15">
        <v>9239</v>
      </c>
      <c r="K894" s="15">
        <v>93959699</v>
      </c>
      <c r="L894" s="15">
        <v>102432544</v>
      </c>
      <c r="M894" s="15">
        <f t="shared" si="13"/>
        <v>223960168</v>
      </c>
      <c r="N894" s="15">
        <v>102432544</v>
      </c>
    </row>
    <row r="895" spans="1:14" ht="14.4">
      <c r="A895" s="14">
        <v>2021</v>
      </c>
      <c r="B895" s="17" t="s">
        <v>5375</v>
      </c>
      <c r="C895" s="17" t="s">
        <v>190</v>
      </c>
      <c r="D895" s="14" t="s">
        <v>21</v>
      </c>
      <c r="E895" s="16" t="s">
        <v>195</v>
      </c>
      <c r="F895" s="16" t="s">
        <v>5696</v>
      </c>
      <c r="G895" s="14" t="s">
        <v>20</v>
      </c>
      <c r="H895" s="15">
        <v>261</v>
      </c>
      <c r="I895" s="15">
        <v>474301</v>
      </c>
      <c r="J895" s="15"/>
      <c r="K895" s="15">
        <v>1905712</v>
      </c>
      <c r="L895" s="15">
        <v>2378353</v>
      </c>
      <c r="M895" s="15">
        <f t="shared" si="13"/>
        <v>4758627</v>
      </c>
      <c r="N895" s="15">
        <v>2378353</v>
      </c>
    </row>
    <row r="896" spans="1:14" ht="14.4">
      <c r="A896" s="14">
        <v>2021</v>
      </c>
      <c r="B896" s="17" t="s">
        <v>772</v>
      </c>
      <c r="C896" s="14" t="s">
        <v>190</v>
      </c>
      <c r="D896" s="14" t="s">
        <v>21</v>
      </c>
      <c r="E896" s="16" t="s">
        <v>63</v>
      </c>
      <c r="F896" s="16" t="s">
        <v>771</v>
      </c>
      <c r="G896" s="14" t="s">
        <v>20</v>
      </c>
      <c r="H896" s="15">
        <v>51296</v>
      </c>
      <c r="I896" s="15">
        <v>9122586</v>
      </c>
      <c r="J896" s="15"/>
      <c r="K896" s="15">
        <v>27150683</v>
      </c>
      <c r="L896" s="15">
        <v>22460173</v>
      </c>
      <c r="M896" s="15">
        <f t="shared" si="13"/>
        <v>58784738</v>
      </c>
      <c r="N896" s="15">
        <v>22460173</v>
      </c>
    </row>
    <row r="897" spans="1:14" ht="14.4">
      <c r="A897" s="14">
        <v>2021</v>
      </c>
      <c r="B897" s="17" t="s">
        <v>770</v>
      </c>
      <c r="C897" s="14" t="s">
        <v>190</v>
      </c>
      <c r="D897" s="14" t="s">
        <v>21</v>
      </c>
      <c r="E897" s="16" t="s">
        <v>98</v>
      </c>
      <c r="F897" s="16" t="s">
        <v>769</v>
      </c>
      <c r="G897" s="14" t="s">
        <v>20</v>
      </c>
      <c r="H897" s="15">
        <v>1011724</v>
      </c>
      <c r="I897" s="15">
        <v>26430634</v>
      </c>
      <c r="J897" s="15"/>
      <c r="K897" s="15">
        <v>122030482</v>
      </c>
      <c r="L897" s="15">
        <v>127219244</v>
      </c>
      <c r="M897" s="15">
        <f t="shared" si="13"/>
        <v>276692084</v>
      </c>
      <c r="N897" s="15">
        <v>127219244</v>
      </c>
    </row>
    <row r="898" spans="1:14" ht="14.4">
      <c r="A898" s="14">
        <v>2021</v>
      </c>
      <c r="B898" s="17" t="s">
        <v>5613</v>
      </c>
      <c r="C898" s="14" t="s">
        <v>190</v>
      </c>
      <c r="D898" s="14" t="s">
        <v>21</v>
      </c>
      <c r="E898" s="16" t="s">
        <v>84</v>
      </c>
      <c r="F898" s="16" t="s">
        <v>5614</v>
      </c>
      <c r="G898" s="14" t="s">
        <v>20</v>
      </c>
      <c r="H898" s="15">
        <v>25473</v>
      </c>
      <c r="I898" s="15">
        <v>1862343</v>
      </c>
      <c r="J898" s="15"/>
      <c r="K898" s="15">
        <v>11621706</v>
      </c>
      <c r="L898" s="15">
        <v>12272935</v>
      </c>
      <c r="M898" s="15">
        <f t="shared" ref="M898:M961" si="14">H898+I898+J898+K898+L898</f>
        <v>25782457</v>
      </c>
      <c r="N898" s="15">
        <v>12272935</v>
      </c>
    </row>
    <row r="899" spans="1:14" ht="14.4">
      <c r="A899" s="14">
        <v>2021</v>
      </c>
      <c r="B899" s="17" t="s">
        <v>768</v>
      </c>
      <c r="C899" s="14" t="s">
        <v>190</v>
      </c>
      <c r="D899" s="14" t="s">
        <v>21</v>
      </c>
      <c r="E899" s="16" t="s">
        <v>65</v>
      </c>
      <c r="F899" s="16" t="s">
        <v>767</v>
      </c>
      <c r="G899" s="14" t="s">
        <v>20</v>
      </c>
      <c r="H899" s="15"/>
      <c r="I899" s="15">
        <v>8497892</v>
      </c>
      <c r="J899" s="15"/>
      <c r="K899" s="15">
        <v>47504651</v>
      </c>
      <c r="L899" s="15">
        <v>52065221</v>
      </c>
      <c r="M899" s="15">
        <f t="shared" si="14"/>
        <v>108067764</v>
      </c>
      <c r="N899" s="15">
        <v>52065221</v>
      </c>
    </row>
    <row r="900" spans="1:14" ht="14.4">
      <c r="A900" s="14">
        <v>2021</v>
      </c>
      <c r="B900" s="17" t="s">
        <v>766</v>
      </c>
      <c r="C900" s="14" t="s">
        <v>190</v>
      </c>
      <c r="D900" s="14" t="s">
        <v>21</v>
      </c>
      <c r="E900" s="16" t="s">
        <v>149</v>
      </c>
      <c r="F900" s="16" t="s">
        <v>765</v>
      </c>
      <c r="G900" s="14" t="s">
        <v>20</v>
      </c>
      <c r="H900" s="15">
        <v>25765</v>
      </c>
      <c r="I900" s="15">
        <v>1807427</v>
      </c>
      <c r="J900" s="15">
        <v>208736</v>
      </c>
      <c r="K900" s="15">
        <v>6051528</v>
      </c>
      <c r="L900" s="15">
        <v>7512643</v>
      </c>
      <c r="M900" s="15">
        <f t="shared" si="14"/>
        <v>15606099</v>
      </c>
      <c r="N900" s="15">
        <v>7512643</v>
      </c>
    </row>
    <row r="901" spans="1:14" ht="14.4">
      <c r="A901" s="14">
        <v>2021</v>
      </c>
      <c r="B901" s="17" t="s">
        <v>5225</v>
      </c>
      <c r="C901" s="14" t="s">
        <v>190</v>
      </c>
      <c r="D901" s="14" t="s">
        <v>21</v>
      </c>
      <c r="E901" s="16" t="s">
        <v>109</v>
      </c>
      <c r="F901" s="16" t="s">
        <v>5512</v>
      </c>
      <c r="G901" s="14" t="s">
        <v>20</v>
      </c>
      <c r="H901" s="15">
        <v>54266</v>
      </c>
      <c r="I901" s="15">
        <v>875742</v>
      </c>
      <c r="J901" s="15"/>
      <c r="K901" s="15">
        <v>3881390</v>
      </c>
      <c r="L901" s="15">
        <v>4554567</v>
      </c>
      <c r="M901" s="15">
        <f t="shared" si="14"/>
        <v>9365965</v>
      </c>
      <c r="N901" s="15">
        <v>4554567</v>
      </c>
    </row>
    <row r="902" spans="1:14" ht="14.4">
      <c r="A902" s="14">
        <v>2021</v>
      </c>
      <c r="B902" s="14" t="s">
        <v>1819</v>
      </c>
      <c r="C902" s="14" t="s">
        <v>53</v>
      </c>
      <c r="D902" s="14" t="s">
        <v>21</v>
      </c>
      <c r="E902" s="16" t="s">
        <v>78</v>
      </c>
      <c r="F902" s="16">
        <v>52694</v>
      </c>
      <c r="G902" s="14" t="s">
        <v>20</v>
      </c>
      <c r="H902" s="15">
        <v>18913382</v>
      </c>
      <c r="I902" s="15">
        <v>2395384</v>
      </c>
      <c r="J902" s="15">
        <v>3808780</v>
      </c>
      <c r="K902" s="15">
        <v>13218589</v>
      </c>
      <c r="L902" s="15">
        <v>15090657</v>
      </c>
      <c r="M902" s="15">
        <f t="shared" si="14"/>
        <v>53426792</v>
      </c>
      <c r="N902" s="15">
        <v>15090657</v>
      </c>
    </row>
    <row r="903" spans="1:14" ht="14.4">
      <c r="A903" s="14">
        <v>2021</v>
      </c>
      <c r="B903" s="17" t="s">
        <v>764</v>
      </c>
      <c r="C903" s="14" t="s">
        <v>190</v>
      </c>
      <c r="D903" s="14" t="s">
        <v>21</v>
      </c>
      <c r="E903" s="16" t="s">
        <v>109</v>
      </c>
      <c r="F903" s="16" t="s">
        <v>763</v>
      </c>
      <c r="G903" s="14" t="s">
        <v>20</v>
      </c>
      <c r="H903" s="15">
        <v>1830892</v>
      </c>
      <c r="I903" s="15">
        <v>17508421</v>
      </c>
      <c r="J903" s="15"/>
      <c r="K903" s="15">
        <v>54170501</v>
      </c>
      <c r="L903" s="15">
        <v>68070322</v>
      </c>
      <c r="M903" s="15">
        <f t="shared" si="14"/>
        <v>141580136</v>
      </c>
      <c r="N903" s="15">
        <v>68070322</v>
      </c>
    </row>
    <row r="904" spans="1:14" ht="14.4">
      <c r="A904" s="14">
        <v>2021</v>
      </c>
      <c r="B904" s="14" t="s">
        <v>1818</v>
      </c>
      <c r="C904" s="14" t="s">
        <v>53</v>
      </c>
      <c r="D904" s="14" t="s">
        <v>21</v>
      </c>
      <c r="E904" s="16" t="s">
        <v>29</v>
      </c>
      <c r="F904" s="16">
        <v>53000</v>
      </c>
      <c r="G904" s="14" t="s">
        <v>20</v>
      </c>
      <c r="H904" s="15">
        <v>240232000</v>
      </c>
      <c r="I904" s="15">
        <v>206509000</v>
      </c>
      <c r="J904" s="15">
        <v>3178000</v>
      </c>
      <c r="K904" s="15">
        <v>1032523000</v>
      </c>
      <c r="L904" s="15">
        <v>887221000</v>
      </c>
      <c r="M904" s="15">
        <f t="shared" si="14"/>
        <v>2369663000</v>
      </c>
      <c r="N904" s="15">
        <v>887221000</v>
      </c>
    </row>
    <row r="905" spans="1:14" ht="14.4">
      <c r="A905" s="14">
        <v>2021</v>
      </c>
      <c r="B905" s="17" t="s">
        <v>762</v>
      </c>
      <c r="C905" s="14" t="s">
        <v>190</v>
      </c>
      <c r="D905" s="14" t="s">
        <v>21</v>
      </c>
      <c r="E905" s="16" t="s">
        <v>29</v>
      </c>
      <c r="F905" s="16" t="s">
        <v>761</v>
      </c>
      <c r="G905" s="14" t="s">
        <v>20</v>
      </c>
      <c r="H905" s="15">
        <v>4468914</v>
      </c>
      <c r="I905" s="15">
        <v>261168067</v>
      </c>
      <c r="J905" s="15"/>
      <c r="K905" s="15">
        <v>589058649</v>
      </c>
      <c r="L905" s="15">
        <v>684037011</v>
      </c>
      <c r="M905" s="15">
        <f t="shared" si="14"/>
        <v>1538732641</v>
      </c>
      <c r="N905" s="15">
        <v>684037011</v>
      </c>
    </row>
    <row r="906" spans="1:14" ht="14.4">
      <c r="A906" s="14">
        <v>2021</v>
      </c>
      <c r="B906" s="17" t="s">
        <v>2171</v>
      </c>
      <c r="C906" s="14" t="s">
        <v>53</v>
      </c>
      <c r="D906" s="14" t="s">
        <v>21</v>
      </c>
      <c r="E906" s="16" t="s">
        <v>36</v>
      </c>
      <c r="F906" s="16">
        <v>53070</v>
      </c>
      <c r="G906" s="14" t="s">
        <v>20</v>
      </c>
      <c r="H906" s="15">
        <v>19373945</v>
      </c>
      <c r="I906" s="15">
        <v>2895109</v>
      </c>
      <c r="J906" s="15">
        <v>45154818</v>
      </c>
      <c r="K906" s="15">
        <v>15526452</v>
      </c>
      <c r="L906" s="15">
        <v>20689912</v>
      </c>
      <c r="M906" s="15">
        <f t="shared" si="14"/>
        <v>103640236</v>
      </c>
      <c r="N906" s="15">
        <v>20689912</v>
      </c>
    </row>
    <row r="907" spans="1:14" ht="14.4">
      <c r="A907" s="14">
        <v>2021</v>
      </c>
      <c r="B907" s="17" t="s">
        <v>760</v>
      </c>
      <c r="C907" s="14" t="s">
        <v>190</v>
      </c>
      <c r="D907" s="14" t="s">
        <v>21</v>
      </c>
      <c r="E907" s="16" t="s">
        <v>36</v>
      </c>
      <c r="F907" s="16" t="s">
        <v>759</v>
      </c>
      <c r="G907" s="14" t="s">
        <v>20</v>
      </c>
      <c r="H907" s="15">
        <v>4186477</v>
      </c>
      <c r="I907" s="15">
        <v>12699512</v>
      </c>
      <c r="J907" s="15">
        <v>6727</v>
      </c>
      <c r="K907" s="15">
        <v>50733128</v>
      </c>
      <c r="L907" s="15">
        <v>60826949</v>
      </c>
      <c r="M907" s="15">
        <f t="shared" si="14"/>
        <v>128452793</v>
      </c>
      <c r="N907" s="15">
        <v>60826949</v>
      </c>
    </row>
    <row r="908" spans="1:14" ht="14.4">
      <c r="A908" s="14">
        <v>2021</v>
      </c>
      <c r="B908" s="17" t="s">
        <v>758</v>
      </c>
      <c r="C908" s="14" t="s">
        <v>190</v>
      </c>
      <c r="D908" s="14" t="s">
        <v>21</v>
      </c>
      <c r="E908" s="16" t="s">
        <v>134</v>
      </c>
      <c r="F908" s="16" t="s">
        <v>757</v>
      </c>
      <c r="G908" s="14" t="s">
        <v>20</v>
      </c>
      <c r="H908" s="15">
        <v>156960</v>
      </c>
      <c r="I908" s="15">
        <v>30753296</v>
      </c>
      <c r="J908" s="15">
        <v>8577</v>
      </c>
      <c r="K908" s="15">
        <v>82886054</v>
      </c>
      <c r="L908" s="15">
        <v>100993762</v>
      </c>
      <c r="M908" s="15">
        <f t="shared" si="14"/>
        <v>214798649</v>
      </c>
      <c r="N908" s="15">
        <v>100993762</v>
      </c>
    </row>
    <row r="909" spans="1:14" ht="14.4">
      <c r="A909" s="14">
        <v>2021</v>
      </c>
      <c r="B909" s="17" t="s">
        <v>756</v>
      </c>
      <c r="C909" s="14" t="s">
        <v>190</v>
      </c>
      <c r="D909" s="14" t="s">
        <v>21</v>
      </c>
      <c r="E909" s="16" t="s">
        <v>65</v>
      </c>
      <c r="F909" s="16" t="s">
        <v>755</v>
      </c>
      <c r="G909" s="14" t="s">
        <v>20</v>
      </c>
      <c r="H909" s="15">
        <v>56329</v>
      </c>
      <c r="I909" s="15">
        <v>15171050</v>
      </c>
      <c r="J909" s="15"/>
      <c r="K909" s="15">
        <v>29773519</v>
      </c>
      <c r="L909" s="15">
        <v>36502548</v>
      </c>
      <c r="M909" s="15">
        <f t="shared" si="14"/>
        <v>81503446</v>
      </c>
      <c r="N909" s="15">
        <v>36502548</v>
      </c>
    </row>
    <row r="910" spans="1:14" ht="14.4">
      <c r="A910" s="14">
        <v>2021</v>
      </c>
      <c r="B910" s="14" t="s">
        <v>1816</v>
      </c>
      <c r="C910" s="14" t="s">
        <v>53</v>
      </c>
      <c r="D910" s="14" t="s">
        <v>21</v>
      </c>
      <c r="E910" s="16" t="s">
        <v>28</v>
      </c>
      <c r="F910" s="16">
        <v>53322</v>
      </c>
      <c r="G910" s="14" t="s">
        <v>20</v>
      </c>
      <c r="H910" s="15">
        <v>205752399</v>
      </c>
      <c r="I910" s="15">
        <v>45478142</v>
      </c>
      <c r="J910" s="15">
        <v>2939236</v>
      </c>
      <c r="K910" s="15">
        <v>161004846</v>
      </c>
      <c r="L910" s="15">
        <v>177734877</v>
      </c>
      <c r="M910" s="15">
        <f t="shared" si="14"/>
        <v>592909500</v>
      </c>
      <c r="N910" s="15">
        <v>177734877</v>
      </c>
    </row>
    <row r="911" spans="1:14" ht="14.4">
      <c r="A911" s="14">
        <v>2021</v>
      </c>
      <c r="B911" s="17" t="s">
        <v>754</v>
      </c>
      <c r="C911" s="14" t="s">
        <v>190</v>
      </c>
      <c r="D911" s="14" t="s">
        <v>21</v>
      </c>
      <c r="E911" s="16" t="s">
        <v>28</v>
      </c>
      <c r="F911" s="16" t="s">
        <v>753</v>
      </c>
      <c r="G911" s="14" t="s">
        <v>20</v>
      </c>
      <c r="H911" s="15">
        <v>3450559</v>
      </c>
      <c r="I911" s="15">
        <v>61488970</v>
      </c>
      <c r="J911" s="15"/>
      <c r="K911" s="15">
        <v>208418474</v>
      </c>
      <c r="L911" s="15">
        <v>237103349</v>
      </c>
      <c r="M911" s="15">
        <f t="shared" si="14"/>
        <v>510461352</v>
      </c>
      <c r="N911" s="15">
        <v>237103349</v>
      </c>
    </row>
    <row r="912" spans="1:14" ht="14.4">
      <c r="A912" s="14">
        <v>2021</v>
      </c>
      <c r="B912" s="17" t="s">
        <v>2172</v>
      </c>
      <c r="C912" s="14" t="s">
        <v>53</v>
      </c>
      <c r="D912" s="14" t="s">
        <v>21</v>
      </c>
      <c r="E912" s="16" t="s">
        <v>65</v>
      </c>
      <c r="F912" s="16">
        <v>53476</v>
      </c>
      <c r="G912" s="14" t="s">
        <v>20</v>
      </c>
      <c r="H912" s="15">
        <v>1581085</v>
      </c>
      <c r="I912" s="15">
        <v>2410871</v>
      </c>
      <c r="J912" s="15">
        <v>1247531</v>
      </c>
      <c r="K912" s="15">
        <v>11364604</v>
      </c>
      <c r="L912" s="15">
        <v>11855432</v>
      </c>
      <c r="M912" s="15">
        <f t="shared" si="14"/>
        <v>28459523</v>
      </c>
      <c r="N912" s="15">
        <v>11855432</v>
      </c>
    </row>
    <row r="913" spans="1:14" ht="14.4">
      <c r="A913" s="14">
        <v>2021</v>
      </c>
      <c r="B913" s="17" t="s">
        <v>752</v>
      </c>
      <c r="C913" s="14" t="s">
        <v>190</v>
      </c>
      <c r="D913" s="14" t="s">
        <v>21</v>
      </c>
      <c r="E913" s="16" t="s">
        <v>65</v>
      </c>
      <c r="F913" s="16" t="s">
        <v>751</v>
      </c>
      <c r="G913" s="14" t="s">
        <v>20</v>
      </c>
      <c r="H913" s="15">
        <v>124422</v>
      </c>
      <c r="I913" s="15">
        <v>9284009</v>
      </c>
      <c r="J913" s="15"/>
      <c r="K913" s="15">
        <v>26124932</v>
      </c>
      <c r="L913" s="15">
        <v>31462535</v>
      </c>
      <c r="M913" s="15">
        <f t="shared" si="14"/>
        <v>66995898</v>
      </c>
      <c r="N913" s="15">
        <v>31462535</v>
      </c>
    </row>
    <row r="914" spans="1:14" ht="14.4">
      <c r="A914" s="14">
        <v>2021</v>
      </c>
      <c r="B914" s="17" t="s">
        <v>750</v>
      </c>
      <c r="C914" s="14" t="s">
        <v>190</v>
      </c>
      <c r="D914" s="14" t="s">
        <v>21</v>
      </c>
      <c r="E914" s="16" t="s">
        <v>84</v>
      </c>
      <c r="F914" s="16" t="s">
        <v>749</v>
      </c>
      <c r="G914" s="14" t="s">
        <v>20</v>
      </c>
      <c r="H914" s="15">
        <v>62162</v>
      </c>
      <c r="I914" s="15">
        <v>5978316</v>
      </c>
      <c r="J914" s="15">
        <v>448</v>
      </c>
      <c r="K914" s="15">
        <v>24821942</v>
      </c>
      <c r="L914" s="15">
        <v>26524810</v>
      </c>
      <c r="M914" s="15">
        <f t="shared" si="14"/>
        <v>57387678</v>
      </c>
      <c r="N914" s="15">
        <v>26524810</v>
      </c>
    </row>
    <row r="915" spans="1:14" ht="14.4">
      <c r="A915" s="14">
        <v>2021</v>
      </c>
      <c r="B915" s="14" t="s">
        <v>1815</v>
      </c>
      <c r="C915" s="14" t="s">
        <v>53</v>
      </c>
      <c r="D915" s="14" t="s">
        <v>21</v>
      </c>
      <c r="E915" s="16" t="s">
        <v>118</v>
      </c>
      <c r="F915" s="16">
        <v>53896</v>
      </c>
      <c r="G915" s="14" t="s">
        <v>20</v>
      </c>
      <c r="H915" s="15">
        <v>229201293</v>
      </c>
      <c r="I915" s="15">
        <v>30113429</v>
      </c>
      <c r="J915" s="15">
        <v>61898257</v>
      </c>
      <c r="K915" s="15">
        <v>224635105</v>
      </c>
      <c r="L915" s="15">
        <v>274535802</v>
      </c>
      <c r="M915" s="15">
        <f t="shared" si="14"/>
        <v>820383886</v>
      </c>
      <c r="N915" s="15">
        <v>274535802</v>
      </c>
    </row>
    <row r="916" spans="1:14" ht="14.4">
      <c r="A916" s="14">
        <v>2021</v>
      </c>
      <c r="B916" s="17" t="s">
        <v>748</v>
      </c>
      <c r="C916" s="14" t="s">
        <v>190</v>
      </c>
      <c r="D916" s="14" t="s">
        <v>21</v>
      </c>
      <c r="E916" s="16" t="s">
        <v>118</v>
      </c>
      <c r="F916" s="16" t="s">
        <v>747</v>
      </c>
      <c r="G916" s="14" t="s">
        <v>20</v>
      </c>
      <c r="H916" s="15">
        <v>1882861</v>
      </c>
      <c r="I916" s="15">
        <v>112457664</v>
      </c>
      <c r="J916" s="15">
        <v>5492027</v>
      </c>
      <c r="K916" s="15">
        <v>247046486</v>
      </c>
      <c r="L916" s="15">
        <v>316923600</v>
      </c>
      <c r="M916" s="15">
        <f t="shared" si="14"/>
        <v>683802638</v>
      </c>
      <c r="N916" s="15">
        <v>316923600</v>
      </c>
    </row>
    <row r="917" spans="1:14" ht="14.4">
      <c r="A917" s="14">
        <v>2021</v>
      </c>
      <c r="B917" s="14" t="s">
        <v>1814</v>
      </c>
      <c r="C917" s="14" t="s">
        <v>53</v>
      </c>
      <c r="D917" s="14" t="s">
        <v>21</v>
      </c>
      <c r="E917" s="16" t="s">
        <v>134</v>
      </c>
      <c r="F917" s="16">
        <v>53980</v>
      </c>
      <c r="G917" s="14" t="s">
        <v>20</v>
      </c>
      <c r="H917" s="15">
        <v>65219791</v>
      </c>
      <c r="I917" s="15">
        <v>19358516</v>
      </c>
      <c r="J917" s="15">
        <v>12631485</v>
      </c>
      <c r="K917" s="15">
        <v>115554602</v>
      </c>
      <c r="L917" s="15">
        <v>140333301</v>
      </c>
      <c r="M917" s="15">
        <f t="shared" si="14"/>
        <v>353097695</v>
      </c>
      <c r="N917" s="15">
        <v>140333301</v>
      </c>
    </row>
    <row r="918" spans="1:14" ht="14.4">
      <c r="A918" s="14">
        <v>2021</v>
      </c>
      <c r="B918" s="17" t="s">
        <v>746</v>
      </c>
      <c r="C918" s="14" t="s">
        <v>190</v>
      </c>
      <c r="D918" s="14" t="s">
        <v>21</v>
      </c>
      <c r="E918" s="16" t="s">
        <v>107</v>
      </c>
      <c r="F918" s="16" t="s">
        <v>745</v>
      </c>
      <c r="G918" s="14" t="s">
        <v>20</v>
      </c>
      <c r="H918" s="15">
        <v>1495614</v>
      </c>
      <c r="I918" s="15"/>
      <c r="J918" s="15"/>
      <c r="K918" s="15">
        <v>4528353</v>
      </c>
      <c r="L918" s="15">
        <v>5501555</v>
      </c>
      <c r="M918" s="15">
        <f t="shared" si="14"/>
        <v>11525522</v>
      </c>
      <c r="N918" s="15">
        <v>5501555</v>
      </c>
    </row>
    <row r="919" spans="1:14" ht="14.4">
      <c r="A919" s="14">
        <v>2021</v>
      </c>
      <c r="B919" s="17" t="s">
        <v>1662</v>
      </c>
      <c r="C919" s="14" t="s">
        <v>55</v>
      </c>
      <c r="D919" s="14" t="s">
        <v>21</v>
      </c>
      <c r="E919" s="16" t="s">
        <v>134</v>
      </c>
      <c r="F919" s="16" t="s">
        <v>57</v>
      </c>
      <c r="G919" s="14" t="s">
        <v>20</v>
      </c>
      <c r="H919" s="15">
        <v>914405000</v>
      </c>
      <c r="I919" s="15">
        <v>3221552000</v>
      </c>
      <c r="J919" s="15">
        <v>147270000</v>
      </c>
      <c r="K919" s="15">
        <v>1313414000</v>
      </c>
      <c r="L919" s="15">
        <v>3840607000</v>
      </c>
      <c r="M919" s="15">
        <f t="shared" si="14"/>
        <v>9437248000</v>
      </c>
      <c r="N919" s="15">
        <v>3840607000</v>
      </c>
    </row>
    <row r="920" spans="1:14" ht="14.4">
      <c r="A920" s="14">
        <v>2021</v>
      </c>
      <c r="B920" s="17" t="s">
        <v>744</v>
      </c>
      <c r="C920" s="14" t="s">
        <v>190</v>
      </c>
      <c r="D920" s="14" t="s">
        <v>21</v>
      </c>
      <c r="E920" s="16" t="s">
        <v>134</v>
      </c>
      <c r="F920" s="16" t="s">
        <v>743</v>
      </c>
      <c r="G920" s="14" t="s">
        <v>20</v>
      </c>
      <c r="H920" s="15">
        <v>40272746</v>
      </c>
      <c r="I920" s="15">
        <v>100075379</v>
      </c>
      <c r="J920" s="15">
        <v>11095943</v>
      </c>
      <c r="K920" s="15">
        <v>236146530</v>
      </c>
      <c r="L920" s="15">
        <v>275452323</v>
      </c>
      <c r="M920" s="15">
        <f t="shared" si="14"/>
        <v>663042921</v>
      </c>
      <c r="N920" s="15">
        <v>275452323</v>
      </c>
    </row>
    <row r="921" spans="1:14" ht="14.4">
      <c r="A921" s="14">
        <v>2021</v>
      </c>
      <c r="B921" s="17" t="s">
        <v>136</v>
      </c>
      <c r="C921" s="14" t="s">
        <v>54</v>
      </c>
      <c r="D921" s="14" t="s">
        <v>21</v>
      </c>
      <c r="E921" s="16" t="s">
        <v>134</v>
      </c>
      <c r="F921" s="16">
        <v>99047</v>
      </c>
      <c r="G921" s="14" t="s">
        <v>20</v>
      </c>
      <c r="H921" s="15">
        <v>169343205</v>
      </c>
      <c r="I921" s="15">
        <v>31323104</v>
      </c>
      <c r="J921" s="15">
        <v>1332000</v>
      </c>
      <c r="K921" s="15">
        <v>292734389</v>
      </c>
      <c r="L921" s="15">
        <v>490141528</v>
      </c>
      <c r="M921" s="15">
        <f t="shared" si="14"/>
        <v>984874226</v>
      </c>
      <c r="N921" s="15">
        <v>490141528</v>
      </c>
    </row>
    <row r="922" spans="1:14" ht="14.4">
      <c r="A922" s="14">
        <v>2021</v>
      </c>
      <c r="B922" s="17" t="s">
        <v>135</v>
      </c>
      <c r="C922" s="14" t="s">
        <v>54</v>
      </c>
      <c r="D922" s="14" t="s">
        <v>21</v>
      </c>
      <c r="E922" s="16" t="s">
        <v>134</v>
      </c>
      <c r="F922" s="16">
        <v>99048</v>
      </c>
      <c r="G922" s="14" t="s">
        <v>20</v>
      </c>
      <c r="H922" s="15">
        <v>72188000</v>
      </c>
      <c r="I922" s="15">
        <v>239184000</v>
      </c>
      <c r="J922" s="15">
        <v>73073000</v>
      </c>
      <c r="K922" s="15">
        <v>609339000</v>
      </c>
      <c r="L922" s="15">
        <v>15686000</v>
      </c>
      <c r="M922" s="15">
        <f t="shared" si="14"/>
        <v>1009470000</v>
      </c>
      <c r="N922" s="15">
        <v>15686000</v>
      </c>
    </row>
    <row r="923" spans="1:14" ht="14.4">
      <c r="A923" s="14">
        <v>2021</v>
      </c>
      <c r="B923" s="17" t="s">
        <v>742</v>
      </c>
      <c r="C923" s="14" t="s">
        <v>190</v>
      </c>
      <c r="D923" s="14" t="s">
        <v>21</v>
      </c>
      <c r="E923" s="16" t="s">
        <v>134</v>
      </c>
      <c r="F923" s="16" t="s">
        <v>741</v>
      </c>
      <c r="G923" s="14" t="s">
        <v>20</v>
      </c>
      <c r="H923" s="15">
        <v>2806656</v>
      </c>
      <c r="I923" s="15">
        <v>101999664</v>
      </c>
      <c r="J923" s="15"/>
      <c r="K923" s="15">
        <v>270332391</v>
      </c>
      <c r="L923" s="15">
        <v>339187861</v>
      </c>
      <c r="M923" s="15">
        <f t="shared" si="14"/>
        <v>714326572</v>
      </c>
      <c r="N923" s="15">
        <v>339187861</v>
      </c>
    </row>
    <row r="924" spans="1:14" ht="14.4">
      <c r="A924" s="14">
        <v>2021</v>
      </c>
      <c r="B924" s="17" t="s">
        <v>740</v>
      </c>
      <c r="C924" s="14" t="s">
        <v>190</v>
      </c>
      <c r="D924" s="14" t="s">
        <v>21</v>
      </c>
      <c r="E924" s="16" t="s">
        <v>98</v>
      </c>
      <c r="F924" s="16" t="s">
        <v>739</v>
      </c>
      <c r="G924" s="14" t="s">
        <v>20</v>
      </c>
      <c r="H924" s="15">
        <v>314781</v>
      </c>
      <c r="I924" s="15">
        <v>2644497</v>
      </c>
      <c r="J924" s="15"/>
      <c r="K924" s="15">
        <v>16662159</v>
      </c>
      <c r="L924" s="15">
        <v>12056902</v>
      </c>
      <c r="M924" s="15">
        <f t="shared" si="14"/>
        <v>31678339</v>
      </c>
      <c r="N924" s="15">
        <v>12056902</v>
      </c>
    </row>
    <row r="925" spans="1:14" ht="14.4">
      <c r="A925" s="14">
        <v>2021</v>
      </c>
      <c r="B925" s="17" t="s">
        <v>738</v>
      </c>
      <c r="C925" s="14" t="s">
        <v>190</v>
      </c>
      <c r="D925" s="14" t="s">
        <v>21</v>
      </c>
      <c r="E925" s="16" t="s">
        <v>100</v>
      </c>
      <c r="F925" s="16" t="s">
        <v>737</v>
      </c>
      <c r="G925" s="14" t="s">
        <v>20</v>
      </c>
      <c r="H925" s="15">
        <v>808017</v>
      </c>
      <c r="I925" s="15">
        <v>14172691</v>
      </c>
      <c r="J925" s="15"/>
      <c r="K925" s="15">
        <v>51812258</v>
      </c>
      <c r="L925" s="15">
        <v>50980800</v>
      </c>
      <c r="M925" s="15">
        <f t="shared" si="14"/>
        <v>117773766</v>
      </c>
      <c r="N925" s="15">
        <v>50980800</v>
      </c>
    </row>
    <row r="926" spans="1:14" ht="14.4">
      <c r="A926" s="14">
        <v>2021</v>
      </c>
      <c r="B926" s="17" t="s">
        <v>5028</v>
      </c>
      <c r="C926" s="17" t="s">
        <v>190</v>
      </c>
      <c r="D926" s="14" t="s">
        <v>21</v>
      </c>
      <c r="E926" s="16" t="s">
        <v>127</v>
      </c>
      <c r="F926" s="16" t="s">
        <v>5697</v>
      </c>
      <c r="G926" s="14" t="s">
        <v>20</v>
      </c>
      <c r="H926" s="15">
        <v>1435</v>
      </c>
      <c r="I926" s="15">
        <v>138983</v>
      </c>
      <c r="J926" s="15"/>
      <c r="K926" s="15">
        <v>397520</v>
      </c>
      <c r="L926" s="15">
        <v>511609</v>
      </c>
      <c r="M926" s="15">
        <f t="shared" si="14"/>
        <v>1049547</v>
      </c>
      <c r="N926" s="15">
        <v>511609</v>
      </c>
    </row>
    <row r="927" spans="1:14" ht="14.4">
      <c r="A927" s="14">
        <v>2021</v>
      </c>
      <c r="B927" s="14" t="s">
        <v>1813</v>
      </c>
      <c r="C927" s="14" t="s">
        <v>53</v>
      </c>
      <c r="D927" s="14" t="s">
        <v>21</v>
      </c>
      <c r="E927" s="16" t="s">
        <v>36</v>
      </c>
      <c r="F927" s="16">
        <v>54232</v>
      </c>
      <c r="G927" s="14" t="s">
        <v>20</v>
      </c>
      <c r="H927" s="15">
        <v>6961426</v>
      </c>
      <c r="I927" s="15">
        <v>331698</v>
      </c>
      <c r="J927" s="15">
        <v>1017913</v>
      </c>
      <c r="K927" s="15">
        <v>18417141</v>
      </c>
      <c r="L927" s="15">
        <v>16926645</v>
      </c>
      <c r="M927" s="15">
        <f t="shared" si="14"/>
        <v>43654823</v>
      </c>
      <c r="N927" s="15">
        <v>16926645</v>
      </c>
    </row>
    <row r="928" spans="1:14" ht="14.4">
      <c r="A928" s="14">
        <v>2021</v>
      </c>
      <c r="B928" s="17" t="s">
        <v>736</v>
      </c>
      <c r="C928" s="14" t="s">
        <v>190</v>
      </c>
      <c r="D928" s="14" t="s">
        <v>21</v>
      </c>
      <c r="E928" s="16" t="s">
        <v>36</v>
      </c>
      <c r="F928" s="16" t="s">
        <v>735</v>
      </c>
      <c r="G928" s="14" t="s">
        <v>20</v>
      </c>
      <c r="H928" s="15">
        <v>323411</v>
      </c>
      <c r="I928" s="15">
        <v>5276456</v>
      </c>
      <c r="J928" s="15"/>
      <c r="K928" s="15">
        <v>33355563</v>
      </c>
      <c r="L928" s="15">
        <v>34103657</v>
      </c>
      <c r="M928" s="15">
        <f t="shared" si="14"/>
        <v>73059087</v>
      </c>
      <c r="N928" s="15">
        <v>34103657</v>
      </c>
    </row>
    <row r="929" spans="1:14" ht="14.4">
      <c r="A929" s="14">
        <v>2021</v>
      </c>
      <c r="B929" s="17" t="s">
        <v>2174</v>
      </c>
      <c r="C929" s="14" t="s">
        <v>53</v>
      </c>
      <c r="D929" s="14" t="s">
        <v>21</v>
      </c>
      <c r="E929" s="16" t="s">
        <v>47</v>
      </c>
      <c r="F929" s="16" t="s">
        <v>5475</v>
      </c>
      <c r="G929" s="14" t="s">
        <v>20</v>
      </c>
      <c r="H929" s="15">
        <v>3969297</v>
      </c>
      <c r="I929" s="15">
        <v>3332145</v>
      </c>
      <c r="J929" s="15"/>
      <c r="K929" s="15">
        <v>5674955</v>
      </c>
      <c r="L929" s="15">
        <v>7543686</v>
      </c>
      <c r="M929" s="15">
        <f t="shared" si="14"/>
        <v>20520083</v>
      </c>
      <c r="N929" s="15">
        <v>7543686</v>
      </c>
    </row>
    <row r="930" spans="1:14" ht="14.4">
      <c r="A930" s="14">
        <v>2021</v>
      </c>
      <c r="B930" s="17" t="s">
        <v>734</v>
      </c>
      <c r="C930" s="14" t="s">
        <v>190</v>
      </c>
      <c r="D930" s="14" t="s">
        <v>21</v>
      </c>
      <c r="E930" s="16" t="s">
        <v>47</v>
      </c>
      <c r="F930" s="16" t="s">
        <v>733</v>
      </c>
      <c r="G930" s="14" t="s">
        <v>20</v>
      </c>
      <c r="H930" s="15">
        <v>558956</v>
      </c>
      <c r="I930" s="15">
        <v>7594883</v>
      </c>
      <c r="J930" s="15"/>
      <c r="K930" s="15">
        <v>28422678</v>
      </c>
      <c r="L930" s="15">
        <v>33895187</v>
      </c>
      <c r="M930" s="15">
        <f t="shared" si="14"/>
        <v>70471704</v>
      </c>
      <c r="N930" s="15">
        <v>33895187</v>
      </c>
    </row>
    <row r="931" spans="1:14" ht="14.4">
      <c r="A931" s="14">
        <v>2021</v>
      </c>
      <c r="B931" s="17" t="s">
        <v>732</v>
      </c>
      <c r="C931" s="14" t="s">
        <v>190</v>
      </c>
      <c r="D931" s="14" t="s">
        <v>21</v>
      </c>
      <c r="E931" s="16" t="s">
        <v>118</v>
      </c>
      <c r="F931" s="16" t="s">
        <v>731</v>
      </c>
      <c r="G931" s="14" t="s">
        <v>20</v>
      </c>
      <c r="H931" s="15">
        <v>33076</v>
      </c>
      <c r="I931" s="15">
        <v>9322622</v>
      </c>
      <c r="J931" s="15"/>
      <c r="K931" s="15">
        <v>12587116</v>
      </c>
      <c r="L931" s="15">
        <v>16741523</v>
      </c>
      <c r="M931" s="15">
        <f t="shared" si="14"/>
        <v>38684337</v>
      </c>
      <c r="N931" s="15">
        <v>16741523</v>
      </c>
    </row>
    <row r="932" spans="1:14" ht="14.4">
      <c r="A932" s="14">
        <v>2021</v>
      </c>
      <c r="B932" s="14" t="s">
        <v>1812</v>
      </c>
      <c r="C932" s="14" t="s">
        <v>53</v>
      </c>
      <c r="D932" s="14" t="s">
        <v>21</v>
      </c>
      <c r="E932" s="16" t="s">
        <v>178</v>
      </c>
      <c r="F932" s="16">
        <v>54386</v>
      </c>
      <c r="G932" s="14" t="s">
        <v>20</v>
      </c>
      <c r="H932" s="15">
        <v>8256815</v>
      </c>
      <c r="I932" s="15">
        <v>7301074</v>
      </c>
      <c r="J932" s="15"/>
      <c r="K932" s="15">
        <v>25965854</v>
      </c>
      <c r="L932" s="15">
        <v>28198302</v>
      </c>
      <c r="M932" s="15">
        <f t="shared" si="14"/>
        <v>69722045</v>
      </c>
      <c r="N932" s="15">
        <v>28198302</v>
      </c>
    </row>
    <row r="933" spans="1:14" ht="14.4">
      <c r="A933" s="14">
        <v>2021</v>
      </c>
      <c r="B933" s="17" t="s">
        <v>730</v>
      </c>
      <c r="C933" s="14" t="s">
        <v>190</v>
      </c>
      <c r="D933" s="14" t="s">
        <v>21</v>
      </c>
      <c r="E933" s="16" t="s">
        <v>178</v>
      </c>
      <c r="F933" s="16" t="s">
        <v>729</v>
      </c>
      <c r="G933" s="14" t="s">
        <v>20</v>
      </c>
      <c r="H933" s="15">
        <v>554336</v>
      </c>
      <c r="I933" s="15">
        <v>10111869</v>
      </c>
      <c r="J933" s="15"/>
      <c r="K933" s="15">
        <v>25841257</v>
      </c>
      <c r="L933" s="15">
        <v>35035138</v>
      </c>
      <c r="M933" s="15">
        <f t="shared" si="14"/>
        <v>71542600</v>
      </c>
      <c r="N933" s="15">
        <v>35035138</v>
      </c>
    </row>
    <row r="934" spans="1:14" ht="14.4">
      <c r="A934" s="14">
        <v>2021</v>
      </c>
      <c r="B934" s="17" t="s">
        <v>728</v>
      </c>
      <c r="C934" s="14" t="s">
        <v>190</v>
      </c>
      <c r="D934" s="14" t="s">
        <v>21</v>
      </c>
      <c r="E934" s="16" t="s">
        <v>178</v>
      </c>
      <c r="F934" s="16" t="s">
        <v>727</v>
      </c>
      <c r="G934" s="14" t="s">
        <v>20</v>
      </c>
      <c r="H934" s="15">
        <v>2066008</v>
      </c>
      <c r="I934" s="15">
        <v>11986289</v>
      </c>
      <c r="J934" s="15"/>
      <c r="K934" s="15">
        <v>30025842</v>
      </c>
      <c r="L934" s="15">
        <v>39758131</v>
      </c>
      <c r="M934" s="15">
        <f t="shared" si="14"/>
        <v>83836270</v>
      </c>
      <c r="N934" s="15">
        <v>39758131</v>
      </c>
    </row>
    <row r="935" spans="1:14" ht="14.4">
      <c r="A935" s="14">
        <v>2021</v>
      </c>
      <c r="B935" s="17" t="s">
        <v>5041</v>
      </c>
      <c r="C935" s="14" t="s">
        <v>190</v>
      </c>
      <c r="D935" s="14" t="s">
        <v>21</v>
      </c>
      <c r="E935" s="16" t="s">
        <v>327</v>
      </c>
      <c r="F935" s="16" t="s">
        <v>5531</v>
      </c>
      <c r="G935" s="14" t="s">
        <v>20</v>
      </c>
      <c r="H935" s="15">
        <v>846</v>
      </c>
      <c r="I935" s="15">
        <v>353837</v>
      </c>
      <c r="J935" s="15"/>
      <c r="K935" s="15">
        <v>2553755</v>
      </c>
      <c r="L935" s="15">
        <v>2571153</v>
      </c>
      <c r="M935" s="15">
        <f t="shared" si="14"/>
        <v>5479591</v>
      </c>
      <c r="N935" s="15">
        <v>2571153</v>
      </c>
    </row>
    <row r="936" spans="1:14" ht="14.4">
      <c r="A936" s="14">
        <v>2021</v>
      </c>
      <c r="B936" s="14" t="s">
        <v>1810</v>
      </c>
      <c r="C936" s="14" t="s">
        <v>53</v>
      </c>
      <c r="D936" s="14" t="s">
        <v>21</v>
      </c>
      <c r="E936" s="16" t="s">
        <v>65</v>
      </c>
      <c r="F936" s="16">
        <v>54652</v>
      </c>
      <c r="G936" s="14" t="s">
        <v>20</v>
      </c>
      <c r="H936" s="15">
        <v>221519871</v>
      </c>
      <c r="I936" s="15">
        <v>53203388</v>
      </c>
      <c r="J936" s="15">
        <v>7551745</v>
      </c>
      <c r="K936" s="15">
        <v>167852396</v>
      </c>
      <c r="L936" s="15">
        <v>177690368</v>
      </c>
      <c r="M936" s="15">
        <f t="shared" si="14"/>
        <v>627817768</v>
      </c>
      <c r="N936" s="15">
        <v>177690368</v>
      </c>
    </row>
    <row r="937" spans="1:14" ht="14.4">
      <c r="A937" s="14">
        <v>2021</v>
      </c>
      <c r="B937" s="17" t="s">
        <v>726</v>
      </c>
      <c r="C937" s="14" t="s">
        <v>190</v>
      </c>
      <c r="D937" s="14" t="s">
        <v>21</v>
      </c>
      <c r="E937" s="16" t="s">
        <v>65</v>
      </c>
      <c r="F937" s="16" t="s">
        <v>725</v>
      </c>
      <c r="G937" s="14" t="s">
        <v>20</v>
      </c>
      <c r="H937" s="15">
        <v>790146</v>
      </c>
      <c r="I937" s="15">
        <v>74713821</v>
      </c>
      <c r="J937" s="15">
        <v>7324488</v>
      </c>
      <c r="K937" s="15">
        <v>192190288</v>
      </c>
      <c r="L937" s="15">
        <v>241198676</v>
      </c>
      <c r="M937" s="15">
        <f t="shared" si="14"/>
        <v>516217419</v>
      </c>
      <c r="N937" s="15">
        <v>241198676</v>
      </c>
    </row>
    <row r="938" spans="1:14" ht="14.4">
      <c r="A938" s="14">
        <v>2021</v>
      </c>
      <c r="B938" s="17" t="s">
        <v>724</v>
      </c>
      <c r="C938" s="14" t="s">
        <v>190</v>
      </c>
      <c r="D938" s="14" t="s">
        <v>21</v>
      </c>
      <c r="E938" s="16" t="s">
        <v>65</v>
      </c>
      <c r="F938" s="16" t="s">
        <v>723</v>
      </c>
      <c r="G938" s="14" t="s">
        <v>20</v>
      </c>
      <c r="H938" s="15">
        <v>1010101</v>
      </c>
      <c r="I938" s="15">
        <v>59574508</v>
      </c>
      <c r="J938" s="15"/>
      <c r="K938" s="15">
        <v>247712928</v>
      </c>
      <c r="L938" s="15">
        <v>252641567</v>
      </c>
      <c r="M938" s="15">
        <f t="shared" si="14"/>
        <v>560939104</v>
      </c>
      <c r="N938" s="15">
        <v>252641567</v>
      </c>
    </row>
    <row r="939" spans="1:14" ht="14.4">
      <c r="A939" s="14">
        <v>2021</v>
      </c>
      <c r="B939" s="17" t="s">
        <v>5297</v>
      </c>
      <c r="C939" s="14" t="s">
        <v>190</v>
      </c>
      <c r="D939" s="14" t="s">
        <v>21</v>
      </c>
      <c r="E939" s="16" t="s">
        <v>96</v>
      </c>
      <c r="F939" s="16" t="s">
        <v>5491</v>
      </c>
      <c r="G939" s="14" t="s">
        <v>20</v>
      </c>
      <c r="H939" s="15">
        <v>465965</v>
      </c>
      <c r="I939" s="15">
        <v>2379450</v>
      </c>
      <c r="J939" s="15"/>
      <c r="K939" s="15">
        <v>6707900</v>
      </c>
      <c r="L939" s="15">
        <v>8844390</v>
      </c>
      <c r="M939" s="15">
        <f t="shared" si="14"/>
        <v>18397705</v>
      </c>
      <c r="N939" s="15">
        <v>8844390</v>
      </c>
    </row>
    <row r="940" spans="1:14" ht="14.4">
      <c r="A940" s="14">
        <v>2021</v>
      </c>
      <c r="B940" s="17" t="s">
        <v>5288</v>
      </c>
      <c r="C940" s="14" t="s">
        <v>190</v>
      </c>
      <c r="D940" s="14" t="s">
        <v>21</v>
      </c>
      <c r="E940" s="16" t="s">
        <v>125</v>
      </c>
      <c r="F940" s="16" t="s">
        <v>5549</v>
      </c>
      <c r="G940" s="14" t="s">
        <v>20</v>
      </c>
      <c r="H940" s="15">
        <v>34742</v>
      </c>
      <c r="I940" s="15">
        <v>947905</v>
      </c>
      <c r="J940" s="15"/>
      <c r="K940" s="15">
        <v>1301748</v>
      </c>
      <c r="L940" s="15">
        <v>1588298</v>
      </c>
      <c r="M940" s="15">
        <f t="shared" si="14"/>
        <v>3872693</v>
      </c>
      <c r="N940" s="15">
        <v>1588298</v>
      </c>
    </row>
    <row r="941" spans="1:14" ht="14.4">
      <c r="A941" s="14">
        <v>2021</v>
      </c>
      <c r="B941" s="14" t="s">
        <v>1809</v>
      </c>
      <c r="C941" s="14" t="s">
        <v>53</v>
      </c>
      <c r="D941" s="14" t="s">
        <v>21</v>
      </c>
      <c r="E941" s="16" t="s">
        <v>182</v>
      </c>
      <c r="F941" s="16">
        <v>54848</v>
      </c>
      <c r="G941" s="14" t="s">
        <v>20</v>
      </c>
      <c r="H941" s="15">
        <v>7866147</v>
      </c>
      <c r="I941" s="15">
        <v>1210086</v>
      </c>
      <c r="J941" s="15">
        <v>4715110</v>
      </c>
      <c r="K941" s="15">
        <v>21920382</v>
      </c>
      <c r="L941" s="15">
        <v>23368297</v>
      </c>
      <c r="M941" s="15">
        <f t="shared" si="14"/>
        <v>59080022</v>
      </c>
      <c r="N941" s="15">
        <v>23368297</v>
      </c>
    </row>
    <row r="942" spans="1:14" ht="14.4">
      <c r="A942" s="14">
        <v>2021</v>
      </c>
      <c r="B942" s="17" t="s">
        <v>722</v>
      </c>
      <c r="C942" s="14" t="s">
        <v>190</v>
      </c>
      <c r="D942" s="14" t="s">
        <v>21</v>
      </c>
      <c r="E942" s="16" t="s">
        <v>182</v>
      </c>
      <c r="F942" s="16" t="s">
        <v>721</v>
      </c>
      <c r="G942" s="14" t="s">
        <v>20</v>
      </c>
      <c r="H942" s="15">
        <v>3435</v>
      </c>
      <c r="I942" s="15">
        <v>9245852</v>
      </c>
      <c r="J942" s="15"/>
      <c r="K942" s="15">
        <v>39018137</v>
      </c>
      <c r="L942" s="15">
        <v>39047848</v>
      </c>
      <c r="M942" s="15">
        <f t="shared" si="14"/>
        <v>87315272</v>
      </c>
      <c r="N942" s="15">
        <v>39047848</v>
      </c>
    </row>
    <row r="943" spans="1:14" ht="14.4">
      <c r="A943" s="14">
        <v>2021</v>
      </c>
      <c r="B943" s="17" t="s">
        <v>133</v>
      </c>
      <c r="C943" s="14" t="s">
        <v>54</v>
      </c>
      <c r="D943" s="14" t="s">
        <v>21</v>
      </c>
      <c r="E943" s="16" t="s">
        <v>27</v>
      </c>
      <c r="F943" s="16">
        <v>99049</v>
      </c>
      <c r="G943" s="14" t="s">
        <v>20</v>
      </c>
      <c r="H943" s="15">
        <v>344302</v>
      </c>
      <c r="I943" s="15">
        <v>3729654</v>
      </c>
      <c r="J943" s="15"/>
      <c r="K943" s="15">
        <v>683624</v>
      </c>
      <c r="L943" s="15">
        <f>4073956+683624</f>
        <v>4757580</v>
      </c>
      <c r="M943" s="15">
        <f t="shared" si="14"/>
        <v>9515160</v>
      </c>
      <c r="N943" s="15">
        <v>4757580</v>
      </c>
    </row>
    <row r="944" spans="1:14" ht="14.4">
      <c r="A944" s="14">
        <v>2021</v>
      </c>
      <c r="B944" s="17" t="s">
        <v>720</v>
      </c>
      <c r="C944" s="14" t="s">
        <v>190</v>
      </c>
      <c r="D944" s="14" t="s">
        <v>21</v>
      </c>
      <c r="E944" s="16" t="s">
        <v>127</v>
      </c>
      <c r="F944" s="16" t="s">
        <v>719</v>
      </c>
      <c r="G944" s="14" t="s">
        <v>20</v>
      </c>
      <c r="H944" s="15"/>
      <c r="I944" s="15">
        <v>1647628</v>
      </c>
      <c r="J944" s="15"/>
      <c r="K944" s="15">
        <v>4988366</v>
      </c>
      <c r="L944" s="15">
        <v>5891683</v>
      </c>
      <c r="M944" s="15">
        <f t="shared" si="14"/>
        <v>12527677</v>
      </c>
      <c r="N944" s="15">
        <v>5891683</v>
      </c>
    </row>
    <row r="945" spans="1:14" ht="14.4">
      <c r="A945" s="14">
        <v>2021</v>
      </c>
      <c r="B945" s="14" t="s">
        <v>1808</v>
      </c>
      <c r="C945" s="14" t="s">
        <v>53</v>
      </c>
      <c r="D945" s="14" t="s">
        <v>21</v>
      </c>
      <c r="E945" s="16" t="s">
        <v>27</v>
      </c>
      <c r="F945" s="16">
        <v>54806</v>
      </c>
      <c r="G945" s="14" t="s">
        <v>20</v>
      </c>
      <c r="H945" s="15">
        <v>21911521</v>
      </c>
      <c r="I945" s="15">
        <v>3491531</v>
      </c>
      <c r="J945" s="15">
        <v>2305188</v>
      </c>
      <c r="K945" s="15">
        <v>31823716</v>
      </c>
      <c r="L945" s="15">
        <v>35712875</v>
      </c>
      <c r="M945" s="15">
        <f t="shared" si="14"/>
        <v>95244831</v>
      </c>
      <c r="N945" s="15">
        <v>35712875</v>
      </c>
    </row>
    <row r="946" spans="1:14" ht="14.4">
      <c r="A946" s="14">
        <v>2021</v>
      </c>
      <c r="B946" s="17" t="s">
        <v>718</v>
      </c>
      <c r="C946" s="14" t="s">
        <v>190</v>
      </c>
      <c r="D946" s="14" t="s">
        <v>21</v>
      </c>
      <c r="E946" s="16" t="s">
        <v>27</v>
      </c>
      <c r="F946" s="16" t="s">
        <v>717</v>
      </c>
      <c r="G946" s="14" t="s">
        <v>20</v>
      </c>
      <c r="H946" s="15">
        <v>150149</v>
      </c>
      <c r="I946" s="15">
        <v>5891207</v>
      </c>
      <c r="J946" s="15"/>
      <c r="K946" s="15">
        <v>35908359</v>
      </c>
      <c r="L946" s="15">
        <v>35223592</v>
      </c>
      <c r="M946" s="15">
        <f t="shared" si="14"/>
        <v>77173307</v>
      </c>
      <c r="N946" s="15">
        <v>35223592</v>
      </c>
    </row>
    <row r="947" spans="1:14" ht="14.4">
      <c r="A947" s="14">
        <v>2021</v>
      </c>
      <c r="B947" s="17" t="s">
        <v>716</v>
      </c>
      <c r="C947" s="14" t="s">
        <v>190</v>
      </c>
      <c r="D947" s="14" t="s">
        <v>21</v>
      </c>
      <c r="E947" s="16" t="s">
        <v>125</v>
      </c>
      <c r="F947" s="16" t="s">
        <v>715</v>
      </c>
      <c r="G947" s="14" t="s">
        <v>20</v>
      </c>
      <c r="H947" s="15">
        <v>290771</v>
      </c>
      <c r="I947" s="15">
        <v>132987949</v>
      </c>
      <c r="J947" s="15"/>
      <c r="K947" s="15">
        <v>239401989</v>
      </c>
      <c r="L947" s="15">
        <v>282935589</v>
      </c>
      <c r="M947" s="15">
        <f t="shared" si="14"/>
        <v>655616298</v>
      </c>
      <c r="N947" s="15">
        <v>282935589</v>
      </c>
    </row>
    <row r="948" spans="1:14" ht="14.4">
      <c r="A948" s="14">
        <v>2021</v>
      </c>
      <c r="B948" s="17" t="s">
        <v>714</v>
      </c>
      <c r="C948" s="14" t="s">
        <v>190</v>
      </c>
      <c r="D948" s="14" t="s">
        <v>21</v>
      </c>
      <c r="E948" s="16" t="s">
        <v>178</v>
      </c>
      <c r="F948" s="16" t="s">
        <v>713</v>
      </c>
      <c r="G948" s="14" t="s">
        <v>20</v>
      </c>
      <c r="H948" s="15">
        <v>83545</v>
      </c>
      <c r="I948" s="15">
        <v>6046062</v>
      </c>
      <c r="J948" s="15"/>
      <c r="K948" s="15">
        <v>14393018</v>
      </c>
      <c r="L948" s="15">
        <v>18905589</v>
      </c>
      <c r="M948" s="15">
        <f t="shared" si="14"/>
        <v>39428214</v>
      </c>
      <c r="N948" s="15">
        <v>18905589</v>
      </c>
    </row>
    <row r="949" spans="1:14" ht="14.4">
      <c r="A949" s="14">
        <v>2021</v>
      </c>
      <c r="B949" s="14" t="s">
        <v>1807</v>
      </c>
      <c r="C949" s="14" t="s">
        <v>53</v>
      </c>
      <c r="D949" s="14" t="s">
        <v>21</v>
      </c>
      <c r="E949" s="16" t="s">
        <v>63</v>
      </c>
      <c r="F949" s="16">
        <v>55184</v>
      </c>
      <c r="G949" s="14" t="s">
        <v>20</v>
      </c>
      <c r="H949" s="15">
        <v>41953231</v>
      </c>
      <c r="I949" s="15">
        <v>10617579</v>
      </c>
      <c r="J949" s="15">
        <v>17056758</v>
      </c>
      <c r="K949" s="15">
        <v>48871327</v>
      </c>
      <c r="L949" s="15">
        <v>60971794</v>
      </c>
      <c r="M949" s="15">
        <f t="shared" si="14"/>
        <v>179470689</v>
      </c>
      <c r="N949" s="15">
        <v>60971794</v>
      </c>
    </row>
    <row r="950" spans="1:14" ht="14.4">
      <c r="A950" s="14">
        <v>2021</v>
      </c>
      <c r="B950" s="14" t="s">
        <v>1806</v>
      </c>
      <c r="C950" s="14" t="s">
        <v>53</v>
      </c>
      <c r="D950" s="14" t="s">
        <v>21</v>
      </c>
      <c r="E950" s="16" t="s">
        <v>63</v>
      </c>
      <c r="F950" s="16">
        <v>55254</v>
      </c>
      <c r="G950" s="14" t="s">
        <v>20</v>
      </c>
      <c r="H950" s="15">
        <v>59804979</v>
      </c>
      <c r="I950" s="15">
        <v>15746695</v>
      </c>
      <c r="J950" s="15">
        <v>8184645</v>
      </c>
      <c r="K950" s="15">
        <v>138322651</v>
      </c>
      <c r="L950" s="15">
        <v>132424420</v>
      </c>
      <c r="M950" s="15">
        <f t="shared" si="14"/>
        <v>354483390</v>
      </c>
      <c r="N950" s="15">
        <v>132424420</v>
      </c>
    </row>
    <row r="951" spans="1:14" ht="14.4">
      <c r="A951" s="14">
        <v>2021</v>
      </c>
      <c r="B951" s="17" t="s">
        <v>712</v>
      </c>
      <c r="C951" s="14" t="s">
        <v>190</v>
      </c>
      <c r="D951" s="14" t="s">
        <v>21</v>
      </c>
      <c r="E951" s="16" t="s">
        <v>63</v>
      </c>
      <c r="F951" s="16" t="s">
        <v>711</v>
      </c>
      <c r="G951" s="14" t="s">
        <v>20</v>
      </c>
      <c r="H951" s="15">
        <v>5145247</v>
      </c>
      <c r="I951" s="15">
        <v>136142233</v>
      </c>
      <c r="J951" s="15">
        <v>15477207</v>
      </c>
      <c r="K951" s="15">
        <v>309408278</v>
      </c>
      <c r="L951" s="15">
        <v>356191297</v>
      </c>
      <c r="M951" s="15">
        <f t="shared" si="14"/>
        <v>822364262</v>
      </c>
      <c r="N951" s="15">
        <v>356191297</v>
      </c>
    </row>
    <row r="952" spans="1:14" ht="14.4">
      <c r="A952" s="14">
        <v>2021</v>
      </c>
      <c r="B952" s="14" t="s">
        <v>1805</v>
      </c>
      <c r="C952" s="14" t="s">
        <v>53</v>
      </c>
      <c r="D952" s="14" t="s">
        <v>21</v>
      </c>
      <c r="E952" s="16" t="s">
        <v>34</v>
      </c>
      <c r="F952" s="16">
        <v>55156</v>
      </c>
      <c r="G952" s="14" t="s">
        <v>20</v>
      </c>
      <c r="H952" s="15">
        <v>50315044</v>
      </c>
      <c r="I952" s="15">
        <v>3828357</v>
      </c>
      <c r="J952" s="15">
        <v>34148793</v>
      </c>
      <c r="K952" s="15">
        <v>71297702</v>
      </c>
      <c r="L952" s="15">
        <v>79077385</v>
      </c>
      <c r="M952" s="15">
        <f t="shared" si="14"/>
        <v>238667281</v>
      </c>
      <c r="N952" s="15">
        <v>79077385</v>
      </c>
    </row>
    <row r="953" spans="1:14" ht="14.4">
      <c r="A953" s="14">
        <v>2021</v>
      </c>
      <c r="B953" s="17" t="s">
        <v>710</v>
      </c>
      <c r="C953" s="14" t="s">
        <v>190</v>
      </c>
      <c r="D953" s="14" t="s">
        <v>21</v>
      </c>
      <c r="E953" s="16" t="s">
        <v>34</v>
      </c>
      <c r="F953" s="16" t="s">
        <v>709</v>
      </c>
      <c r="G953" s="14" t="s">
        <v>20</v>
      </c>
      <c r="H953" s="15">
        <v>6349171</v>
      </c>
      <c r="I953" s="15">
        <v>174674617</v>
      </c>
      <c r="J953" s="15"/>
      <c r="K953" s="15">
        <v>213049555</v>
      </c>
      <c r="L953" s="15">
        <v>295818136</v>
      </c>
      <c r="M953" s="15">
        <f t="shared" si="14"/>
        <v>689891479</v>
      </c>
      <c r="N953" s="15">
        <v>295818136</v>
      </c>
    </row>
    <row r="954" spans="1:14" ht="14.4">
      <c r="A954" s="14">
        <v>2021</v>
      </c>
      <c r="B954" s="14" t="s">
        <v>1804</v>
      </c>
      <c r="C954" s="14" t="s">
        <v>53</v>
      </c>
      <c r="D954" s="14" t="s">
        <v>21</v>
      </c>
      <c r="E954" s="16" t="s">
        <v>98</v>
      </c>
      <c r="F954" s="16">
        <v>55282</v>
      </c>
      <c r="G954" s="14" t="s">
        <v>20</v>
      </c>
      <c r="H954" s="15">
        <v>401990000</v>
      </c>
      <c r="I954" s="15">
        <v>3495000</v>
      </c>
      <c r="J954" s="15">
        <v>17717000</v>
      </c>
      <c r="K954" s="15">
        <v>130629000</v>
      </c>
      <c r="L954" s="15">
        <v>166788000</v>
      </c>
      <c r="M954" s="15">
        <f t="shared" si="14"/>
        <v>720619000</v>
      </c>
      <c r="N954" s="15">
        <v>166788000</v>
      </c>
    </row>
    <row r="955" spans="1:14" ht="14.4">
      <c r="A955" s="14">
        <v>2021</v>
      </c>
      <c r="B955" s="17" t="s">
        <v>708</v>
      </c>
      <c r="C955" s="14" t="s">
        <v>190</v>
      </c>
      <c r="D955" s="14" t="s">
        <v>21</v>
      </c>
      <c r="E955" s="16" t="s">
        <v>98</v>
      </c>
      <c r="F955" s="16" t="s">
        <v>707</v>
      </c>
      <c r="G955" s="14" t="s">
        <v>20</v>
      </c>
      <c r="H955" s="15">
        <v>682593</v>
      </c>
      <c r="I955" s="15">
        <v>52217399</v>
      </c>
      <c r="J955" s="15"/>
      <c r="K955" s="15">
        <v>286970582</v>
      </c>
      <c r="L955" s="15">
        <v>288383020</v>
      </c>
      <c r="M955" s="15">
        <f t="shared" si="14"/>
        <v>628253594</v>
      </c>
      <c r="N955" s="15">
        <v>288383020</v>
      </c>
    </row>
    <row r="956" spans="1:14" ht="14.4">
      <c r="A956" s="14">
        <v>2021</v>
      </c>
      <c r="B956" s="17" t="s">
        <v>706</v>
      </c>
      <c r="C956" s="14" t="s">
        <v>190</v>
      </c>
      <c r="D956" s="14" t="s">
        <v>21</v>
      </c>
      <c r="E956" s="16" t="s">
        <v>63</v>
      </c>
      <c r="F956" s="16" t="s">
        <v>705</v>
      </c>
      <c r="G956" s="14" t="s">
        <v>20</v>
      </c>
      <c r="H956" s="15">
        <v>22008</v>
      </c>
      <c r="I956" s="15">
        <v>15465530</v>
      </c>
      <c r="J956" s="15">
        <v>161</v>
      </c>
      <c r="K956" s="15">
        <v>35821102</v>
      </c>
      <c r="L956" s="15">
        <v>44247904</v>
      </c>
      <c r="M956" s="15">
        <f t="shared" si="14"/>
        <v>95556705</v>
      </c>
      <c r="N956" s="15">
        <v>44247904</v>
      </c>
    </row>
    <row r="957" spans="1:14" ht="14.4">
      <c r="A957" s="14">
        <v>2021</v>
      </c>
      <c r="B957" s="17" t="s">
        <v>704</v>
      </c>
      <c r="C957" s="14" t="s">
        <v>190</v>
      </c>
      <c r="D957" s="14" t="s">
        <v>21</v>
      </c>
      <c r="E957" s="16" t="s">
        <v>149</v>
      </c>
      <c r="F957" s="16" t="s">
        <v>703</v>
      </c>
      <c r="G957" s="14" t="s">
        <v>20</v>
      </c>
      <c r="H957" s="15">
        <v>14654</v>
      </c>
      <c r="I957" s="15">
        <v>2352958</v>
      </c>
      <c r="J957" s="15">
        <v>849</v>
      </c>
      <c r="K957" s="15">
        <v>6433397</v>
      </c>
      <c r="L957" s="15">
        <v>8182381</v>
      </c>
      <c r="M957" s="15">
        <f t="shared" si="14"/>
        <v>16984239</v>
      </c>
      <c r="N957" s="15">
        <v>8182381</v>
      </c>
    </row>
    <row r="958" spans="1:14" ht="14.4">
      <c r="A958" s="14">
        <v>2021</v>
      </c>
      <c r="B958" s="17" t="s">
        <v>2175</v>
      </c>
      <c r="C958" s="14" t="s">
        <v>53</v>
      </c>
      <c r="D958" s="14" t="s">
        <v>21</v>
      </c>
      <c r="E958" s="16" t="s">
        <v>34</v>
      </c>
      <c r="F958" s="16" t="s">
        <v>5558</v>
      </c>
      <c r="G958" s="14" t="s">
        <v>20</v>
      </c>
      <c r="H958" s="15">
        <v>8274433</v>
      </c>
      <c r="I958" s="15">
        <v>1523459</v>
      </c>
      <c r="J958" s="15">
        <v>46563</v>
      </c>
      <c r="K958" s="15">
        <v>13206552</v>
      </c>
      <c r="L958" s="15">
        <v>15808933</v>
      </c>
      <c r="M958" s="15">
        <f t="shared" si="14"/>
        <v>38859940</v>
      </c>
      <c r="N958" s="15">
        <v>15808933</v>
      </c>
    </row>
    <row r="959" spans="1:14" ht="14.4">
      <c r="A959" s="14">
        <v>2021</v>
      </c>
      <c r="B959" s="17" t="s">
        <v>702</v>
      </c>
      <c r="C959" s="14" t="s">
        <v>190</v>
      </c>
      <c r="D959" s="14" t="s">
        <v>21</v>
      </c>
      <c r="E959" s="16" t="s">
        <v>34</v>
      </c>
      <c r="F959" s="16" t="s">
        <v>701</v>
      </c>
      <c r="G959" s="14" t="s">
        <v>20</v>
      </c>
      <c r="H959" s="15">
        <v>15580</v>
      </c>
      <c r="I959" s="15">
        <v>29989551</v>
      </c>
      <c r="J959" s="15">
        <v>-1353</v>
      </c>
      <c r="K959" s="15">
        <v>123638161</v>
      </c>
      <c r="L959" s="15">
        <v>139355447</v>
      </c>
      <c r="M959" s="15">
        <f t="shared" si="14"/>
        <v>292997386</v>
      </c>
      <c r="N959" s="15">
        <v>139355447</v>
      </c>
    </row>
    <row r="960" spans="1:14" ht="14.4">
      <c r="A960" s="14">
        <v>2021</v>
      </c>
      <c r="B960" s="17" t="s">
        <v>700</v>
      </c>
      <c r="C960" s="14" t="s">
        <v>190</v>
      </c>
      <c r="D960" s="14" t="s">
        <v>21</v>
      </c>
      <c r="E960" s="16" t="s">
        <v>151</v>
      </c>
      <c r="F960" s="16" t="s">
        <v>699</v>
      </c>
      <c r="G960" s="14" t="s">
        <v>20</v>
      </c>
      <c r="H960" s="15">
        <v>2713784</v>
      </c>
      <c r="I960" s="15">
        <v>94279674</v>
      </c>
      <c r="J960" s="15">
        <v>12669506</v>
      </c>
      <c r="K960" s="15">
        <v>205008995</v>
      </c>
      <c r="L960" s="15">
        <v>268510061</v>
      </c>
      <c r="M960" s="15">
        <f t="shared" si="14"/>
        <v>583182020</v>
      </c>
      <c r="N960" s="15">
        <v>268510061</v>
      </c>
    </row>
    <row r="961" spans="1:14" ht="14.4">
      <c r="A961" s="14">
        <v>2021</v>
      </c>
      <c r="B961" s="17" t="s">
        <v>5795</v>
      </c>
      <c r="C961" s="17" t="s">
        <v>190</v>
      </c>
      <c r="D961" s="14" t="s">
        <v>21</v>
      </c>
      <c r="E961" s="18" t="s">
        <v>49</v>
      </c>
      <c r="F961" s="18" t="s">
        <v>5699</v>
      </c>
      <c r="G961" s="14" t="s">
        <v>20</v>
      </c>
      <c r="H961" s="15"/>
      <c r="I961" s="15">
        <v>31469</v>
      </c>
      <c r="J961" s="15"/>
      <c r="K961" s="15">
        <v>183913</v>
      </c>
      <c r="L961" s="15">
        <v>215791</v>
      </c>
      <c r="M961" s="15">
        <f t="shared" si="14"/>
        <v>431173</v>
      </c>
      <c r="N961" s="15">
        <v>215791</v>
      </c>
    </row>
    <row r="962" spans="1:14" ht="14.4">
      <c r="A962" s="14">
        <v>2021</v>
      </c>
      <c r="B962" s="17" t="s">
        <v>2176</v>
      </c>
      <c r="C962" s="14" t="s">
        <v>5582</v>
      </c>
      <c r="D962" s="14" t="s">
        <v>21</v>
      </c>
      <c r="E962" s="16" t="s">
        <v>178</v>
      </c>
      <c r="F962" s="16" t="s">
        <v>5590</v>
      </c>
      <c r="G962" s="14" t="s">
        <v>20</v>
      </c>
      <c r="H962" s="15">
        <v>5998170</v>
      </c>
      <c r="I962" s="15">
        <v>4802655</v>
      </c>
      <c r="J962" s="15">
        <v>3825287</v>
      </c>
      <c r="K962" s="15">
        <v>14828504</v>
      </c>
      <c r="L962" s="15">
        <v>13855247</v>
      </c>
      <c r="M962" s="15">
        <f t="shared" ref="M962:M1025" si="15">H962+I962+J962+K962+L962</f>
        <v>43309863</v>
      </c>
      <c r="N962" s="15">
        <v>13855247</v>
      </c>
    </row>
    <row r="963" spans="1:14" ht="14.4">
      <c r="A963" s="14">
        <v>2021</v>
      </c>
      <c r="B963" s="17" t="s">
        <v>698</v>
      </c>
      <c r="C963" s="14" t="s">
        <v>190</v>
      </c>
      <c r="D963" s="14" t="s">
        <v>21</v>
      </c>
      <c r="E963" s="16" t="s">
        <v>178</v>
      </c>
      <c r="F963" s="16" t="s">
        <v>697</v>
      </c>
      <c r="G963" s="14" t="s">
        <v>20</v>
      </c>
      <c r="H963" s="15">
        <v>338847</v>
      </c>
      <c r="I963" s="15">
        <v>14516546</v>
      </c>
      <c r="J963" s="15"/>
      <c r="K963" s="15">
        <v>43673693</v>
      </c>
      <c r="L963" s="15">
        <v>48909969</v>
      </c>
      <c r="M963" s="15">
        <f t="shared" si="15"/>
        <v>107439055</v>
      </c>
      <c r="N963" s="15">
        <v>48909969</v>
      </c>
    </row>
    <row r="964" spans="1:14" ht="14.4">
      <c r="A964" s="14">
        <v>2021</v>
      </c>
      <c r="B964" s="14" t="s">
        <v>1803</v>
      </c>
      <c r="C964" s="14" t="s">
        <v>53</v>
      </c>
      <c r="D964" s="14" t="s">
        <v>21</v>
      </c>
      <c r="E964" s="16" t="s">
        <v>34</v>
      </c>
      <c r="F964" s="16">
        <v>55618</v>
      </c>
      <c r="G964" s="14" t="s">
        <v>20</v>
      </c>
      <c r="H964" s="15">
        <v>9527364</v>
      </c>
      <c r="I964" s="15">
        <v>9449889</v>
      </c>
      <c r="J964" s="15">
        <v>4577817</v>
      </c>
      <c r="K964" s="15">
        <v>32639958</v>
      </c>
      <c r="L964" s="15">
        <v>35929752</v>
      </c>
      <c r="M964" s="15">
        <f t="shared" si="15"/>
        <v>92124780</v>
      </c>
      <c r="N964" s="15">
        <v>35929752</v>
      </c>
    </row>
    <row r="965" spans="1:14" ht="14.4">
      <c r="A965" s="14">
        <v>2021</v>
      </c>
      <c r="B965" s="17" t="s">
        <v>696</v>
      </c>
      <c r="C965" s="14" t="s">
        <v>190</v>
      </c>
      <c r="D965" s="14" t="s">
        <v>21</v>
      </c>
      <c r="E965" s="16" t="s">
        <v>34</v>
      </c>
      <c r="F965" s="16" t="s">
        <v>695</v>
      </c>
      <c r="G965" s="14" t="s">
        <v>20</v>
      </c>
      <c r="H965" s="15">
        <v>157700</v>
      </c>
      <c r="I965" s="15">
        <v>80474314</v>
      </c>
      <c r="J965" s="15"/>
      <c r="K965" s="15">
        <v>186955833</v>
      </c>
      <c r="L965" s="15">
        <v>241334756</v>
      </c>
      <c r="M965" s="15">
        <f t="shared" si="15"/>
        <v>508922603</v>
      </c>
      <c r="N965" s="15">
        <v>241334756</v>
      </c>
    </row>
    <row r="966" spans="1:14" ht="14.4">
      <c r="A966" s="14">
        <v>2021</v>
      </c>
      <c r="B966" s="17" t="s">
        <v>2177</v>
      </c>
      <c r="C966" s="14" t="s">
        <v>53</v>
      </c>
      <c r="D966" s="14" t="s">
        <v>21</v>
      </c>
      <c r="E966" s="16" t="s">
        <v>107</v>
      </c>
      <c r="F966" s="16" t="s">
        <v>5535</v>
      </c>
      <c r="G966" s="14" t="s">
        <v>20</v>
      </c>
      <c r="H966" s="15">
        <v>5342494</v>
      </c>
      <c r="I966" s="15">
        <v>4154818</v>
      </c>
      <c r="J966" s="15">
        <v>749014</v>
      </c>
      <c r="K966" s="15">
        <v>5663990</v>
      </c>
      <c r="L966" s="15">
        <v>4931655</v>
      </c>
      <c r="M966" s="15">
        <f t="shared" si="15"/>
        <v>20841971</v>
      </c>
      <c r="N966" s="15">
        <v>4931655</v>
      </c>
    </row>
    <row r="967" spans="1:14" ht="14.4">
      <c r="A967" s="14">
        <v>2021</v>
      </c>
      <c r="B967" s="17" t="s">
        <v>694</v>
      </c>
      <c r="C967" s="14" t="s">
        <v>190</v>
      </c>
      <c r="D967" s="14" t="s">
        <v>21</v>
      </c>
      <c r="E967" s="16" t="s">
        <v>107</v>
      </c>
      <c r="F967" s="16" t="s">
        <v>693</v>
      </c>
      <c r="G967" s="14" t="s">
        <v>20</v>
      </c>
      <c r="H967" s="15">
        <v>236817</v>
      </c>
      <c r="I967" s="15">
        <v>18026417</v>
      </c>
      <c r="J967" s="15"/>
      <c r="K967" s="15">
        <v>42937965</v>
      </c>
      <c r="L967" s="15">
        <v>57219607</v>
      </c>
      <c r="M967" s="15">
        <f t="shared" si="15"/>
        <v>118420806</v>
      </c>
      <c r="N967" s="15">
        <v>57219607</v>
      </c>
    </row>
    <row r="968" spans="1:14" ht="14.4">
      <c r="A968" s="14">
        <v>2021</v>
      </c>
      <c r="B968" s="14" t="s">
        <v>1802</v>
      </c>
      <c r="C968" s="14" t="s">
        <v>53</v>
      </c>
      <c r="D968" s="14" t="s">
        <v>21</v>
      </c>
      <c r="E968" s="16" t="s">
        <v>34</v>
      </c>
      <c r="F968" s="16">
        <v>56000</v>
      </c>
      <c r="G968" s="14" t="s">
        <v>20</v>
      </c>
      <c r="H968" s="15">
        <v>381195943</v>
      </c>
      <c r="I968" s="15">
        <v>63540528</v>
      </c>
      <c r="J968" s="15">
        <v>13697917</v>
      </c>
      <c r="K968" s="15">
        <v>229685882</v>
      </c>
      <c r="L968" s="15">
        <v>253670536</v>
      </c>
      <c r="M968" s="15">
        <f t="shared" si="15"/>
        <v>941790806</v>
      </c>
      <c r="N968" s="15">
        <v>253670536</v>
      </c>
    </row>
    <row r="969" spans="1:14" ht="14.4">
      <c r="A969" s="14">
        <v>2021</v>
      </c>
      <c r="B969" s="17" t="s">
        <v>692</v>
      </c>
      <c r="C969" s="14" t="s">
        <v>190</v>
      </c>
      <c r="D969" s="14" t="s">
        <v>21</v>
      </c>
      <c r="E969" s="16" t="s">
        <v>34</v>
      </c>
      <c r="F969" s="16" t="s">
        <v>691</v>
      </c>
      <c r="G969" s="14" t="s">
        <v>20</v>
      </c>
      <c r="H969" s="15">
        <v>1789745</v>
      </c>
      <c r="I969" s="15">
        <v>99696050</v>
      </c>
      <c r="J969" s="15"/>
      <c r="K969" s="15">
        <v>187792449</v>
      </c>
      <c r="L969" s="15">
        <v>261680974</v>
      </c>
      <c r="M969" s="15">
        <f t="shared" si="15"/>
        <v>550959218</v>
      </c>
      <c r="N969" s="15">
        <v>261680974</v>
      </c>
    </row>
    <row r="970" spans="1:14" ht="14.4">
      <c r="A970" s="14">
        <v>2021</v>
      </c>
      <c r="B970" s="17" t="s">
        <v>690</v>
      </c>
      <c r="C970" s="14" t="s">
        <v>190</v>
      </c>
      <c r="D970" s="14" t="s">
        <v>21</v>
      </c>
      <c r="E970" s="16" t="s">
        <v>182</v>
      </c>
      <c r="F970" s="16" t="s">
        <v>689</v>
      </c>
      <c r="G970" s="14" t="s">
        <v>20</v>
      </c>
      <c r="H970" s="15">
        <v>1256427</v>
      </c>
      <c r="I970" s="15">
        <v>18012901</v>
      </c>
      <c r="J970" s="15"/>
      <c r="K970" s="15">
        <v>75204576</v>
      </c>
      <c r="L970" s="15">
        <v>86913364</v>
      </c>
      <c r="M970" s="15">
        <f t="shared" si="15"/>
        <v>181387268</v>
      </c>
      <c r="N970" s="15">
        <v>86913364</v>
      </c>
    </row>
    <row r="971" spans="1:14" ht="14.4">
      <c r="A971" s="14">
        <v>2021</v>
      </c>
      <c r="B971" s="14" t="s">
        <v>1801</v>
      </c>
      <c r="C971" s="14" t="s">
        <v>53</v>
      </c>
      <c r="D971" s="14" t="s">
        <v>21</v>
      </c>
      <c r="E971" s="16" t="s">
        <v>78</v>
      </c>
      <c r="F971" s="16">
        <v>56112</v>
      </c>
      <c r="G971" s="14" t="s">
        <v>20</v>
      </c>
      <c r="H971" s="15">
        <v>21273859</v>
      </c>
      <c r="I971" s="15">
        <v>3564498</v>
      </c>
      <c r="J971" s="15">
        <v>4333162</v>
      </c>
      <c r="K971" s="15">
        <v>21310378</v>
      </c>
      <c r="L971" s="15">
        <v>20865061</v>
      </c>
      <c r="M971" s="15">
        <f t="shared" si="15"/>
        <v>71346958</v>
      </c>
      <c r="N971" s="15">
        <v>20865061</v>
      </c>
    </row>
    <row r="972" spans="1:14" ht="14.4">
      <c r="A972" s="14">
        <v>2021</v>
      </c>
      <c r="B972" s="17" t="s">
        <v>5364</v>
      </c>
      <c r="C972" s="17" t="s">
        <v>190</v>
      </c>
      <c r="D972" s="14" t="s">
        <v>21</v>
      </c>
      <c r="E972" s="16" t="s">
        <v>98</v>
      </c>
      <c r="F972" s="16" t="s">
        <v>5860</v>
      </c>
      <c r="G972" s="14" t="s">
        <v>20</v>
      </c>
      <c r="H972" s="15">
        <v>1963837</v>
      </c>
      <c r="I972" s="15">
        <v>26579669</v>
      </c>
      <c r="J972" s="15"/>
      <c r="K972" s="15">
        <v>80632648</v>
      </c>
      <c r="L972" s="15">
        <v>94793490</v>
      </c>
      <c r="M972" s="15">
        <f t="shared" si="15"/>
        <v>203969644</v>
      </c>
      <c r="N972" s="15">
        <v>94793490</v>
      </c>
    </row>
    <row r="973" spans="1:14" ht="14.4">
      <c r="A973" s="14">
        <v>2021</v>
      </c>
      <c r="B973" s="17" t="s">
        <v>5029</v>
      </c>
      <c r="C973" s="17" t="s">
        <v>190</v>
      </c>
      <c r="D973" s="14" t="s">
        <v>21</v>
      </c>
      <c r="E973" s="16" t="s">
        <v>127</v>
      </c>
      <c r="F973" s="16" t="s">
        <v>5701</v>
      </c>
      <c r="G973" s="14" t="s">
        <v>20</v>
      </c>
      <c r="H973" s="15"/>
      <c r="I973" s="15">
        <v>429705</v>
      </c>
      <c r="J973" s="15"/>
      <c r="K973" s="15">
        <v>682900</v>
      </c>
      <c r="L973" s="15">
        <v>1014699</v>
      </c>
      <c r="M973" s="15">
        <f t="shared" si="15"/>
        <v>2127304</v>
      </c>
      <c r="N973" s="15">
        <v>1014699</v>
      </c>
    </row>
    <row r="974" spans="1:14" ht="14.4">
      <c r="A974" s="14">
        <v>2021</v>
      </c>
      <c r="B974" s="17" t="s">
        <v>688</v>
      </c>
      <c r="C974" s="14" t="s">
        <v>190</v>
      </c>
      <c r="D974" s="14" t="s">
        <v>21</v>
      </c>
      <c r="E974" s="16" t="s">
        <v>68</v>
      </c>
      <c r="F974" s="16" t="s">
        <v>687</v>
      </c>
      <c r="G974" s="14" t="s">
        <v>20</v>
      </c>
      <c r="H974" s="15">
        <v>84519</v>
      </c>
      <c r="I974" s="15">
        <v>2190154</v>
      </c>
      <c r="J974" s="15"/>
      <c r="K974" s="15">
        <v>5687259</v>
      </c>
      <c r="L974" s="15">
        <v>7005942</v>
      </c>
      <c r="M974" s="15">
        <f t="shared" si="15"/>
        <v>14967874</v>
      </c>
      <c r="N974" s="15">
        <v>7005942</v>
      </c>
    </row>
    <row r="975" spans="1:14" ht="14.4">
      <c r="A975" s="14">
        <v>2021</v>
      </c>
      <c r="B975" s="17" t="s">
        <v>2178</v>
      </c>
      <c r="C975" s="14" t="s">
        <v>53</v>
      </c>
      <c r="D975" s="14" t="s">
        <v>21</v>
      </c>
      <c r="E975" s="16" t="s">
        <v>63</v>
      </c>
      <c r="F975" s="16">
        <v>56700</v>
      </c>
      <c r="G975" s="14" t="s">
        <v>20</v>
      </c>
      <c r="H975" s="15">
        <v>47365987</v>
      </c>
      <c r="I975" s="15">
        <v>27878287</v>
      </c>
      <c r="J975" s="15">
        <v>5966154</v>
      </c>
      <c r="K975" s="15">
        <v>49574177</v>
      </c>
      <c r="L975" s="15">
        <v>58770348</v>
      </c>
      <c r="M975" s="15">
        <f t="shared" si="15"/>
        <v>189554953</v>
      </c>
      <c r="N975" s="15">
        <v>58770348</v>
      </c>
    </row>
    <row r="976" spans="1:14" ht="14.4">
      <c r="A976" s="14">
        <v>2021</v>
      </c>
      <c r="B976" s="17" t="s">
        <v>686</v>
      </c>
      <c r="C976" s="14" t="s">
        <v>190</v>
      </c>
      <c r="D976" s="14" t="s">
        <v>21</v>
      </c>
      <c r="E976" s="16" t="s">
        <v>63</v>
      </c>
      <c r="F976" s="16" t="s">
        <v>685</v>
      </c>
      <c r="G976" s="14" t="s">
        <v>20</v>
      </c>
      <c r="H976" s="15">
        <v>161986</v>
      </c>
      <c r="I976" s="15">
        <v>27867041</v>
      </c>
      <c r="J976" s="15">
        <v>17063861</v>
      </c>
      <c r="K976" s="15">
        <v>67276015</v>
      </c>
      <c r="L976" s="15">
        <v>72656519</v>
      </c>
      <c r="M976" s="15">
        <f t="shared" si="15"/>
        <v>185025422</v>
      </c>
      <c r="N976" s="15">
        <v>72656519</v>
      </c>
    </row>
    <row r="977" spans="1:14" ht="14.4">
      <c r="A977" s="14">
        <v>2021</v>
      </c>
      <c r="B977" s="17" t="s">
        <v>684</v>
      </c>
      <c r="C977" s="14" t="s">
        <v>190</v>
      </c>
      <c r="D977" s="14" t="s">
        <v>21</v>
      </c>
      <c r="E977" s="16" t="s">
        <v>63</v>
      </c>
      <c r="F977" s="16" t="s">
        <v>683</v>
      </c>
      <c r="G977" s="14" t="s">
        <v>20</v>
      </c>
      <c r="H977" s="15">
        <v>4298948</v>
      </c>
      <c r="I977" s="15">
        <v>46514041</v>
      </c>
      <c r="J977" s="15">
        <v>61885959</v>
      </c>
      <c r="K977" s="15">
        <v>147115041</v>
      </c>
      <c r="L977" s="15">
        <v>149270656</v>
      </c>
      <c r="M977" s="15">
        <f t="shared" si="15"/>
        <v>409084645</v>
      </c>
      <c r="N977" s="15">
        <v>149270656</v>
      </c>
    </row>
    <row r="978" spans="1:14" ht="14.4">
      <c r="A978" s="14">
        <v>2021</v>
      </c>
      <c r="B978" s="14" t="s">
        <v>1800</v>
      </c>
      <c r="C978" s="14" t="s">
        <v>53</v>
      </c>
      <c r="D978" s="14" t="s">
        <v>21</v>
      </c>
      <c r="E978" s="16" t="s">
        <v>84</v>
      </c>
      <c r="F978" s="16">
        <v>56784</v>
      </c>
      <c r="G978" s="14" t="s">
        <v>20</v>
      </c>
      <c r="H978" s="15">
        <v>69092748</v>
      </c>
      <c r="I978" s="15">
        <v>5512196</v>
      </c>
      <c r="J978" s="15">
        <v>4533184</v>
      </c>
      <c r="K978" s="15">
        <v>52419217</v>
      </c>
      <c r="L978" s="15">
        <v>51708513</v>
      </c>
      <c r="M978" s="15">
        <f t="shared" si="15"/>
        <v>183265858</v>
      </c>
      <c r="N978" s="15">
        <v>51708513</v>
      </c>
    </row>
    <row r="979" spans="1:14" ht="14.4">
      <c r="A979" s="14">
        <v>2021</v>
      </c>
      <c r="B979" s="17" t="s">
        <v>682</v>
      </c>
      <c r="C979" s="14" t="s">
        <v>190</v>
      </c>
      <c r="D979" s="14" t="s">
        <v>21</v>
      </c>
      <c r="E979" s="16" t="s">
        <v>84</v>
      </c>
      <c r="F979" s="16" t="s">
        <v>681</v>
      </c>
      <c r="G979" s="14" t="s">
        <v>20</v>
      </c>
      <c r="H979" s="15">
        <v>3747646</v>
      </c>
      <c r="I979" s="15">
        <v>22413714</v>
      </c>
      <c r="J979" s="15"/>
      <c r="K979" s="15">
        <v>84673218</v>
      </c>
      <c r="L979" s="15">
        <v>98809039</v>
      </c>
      <c r="M979" s="15">
        <f t="shared" si="15"/>
        <v>209643617</v>
      </c>
      <c r="N979" s="15">
        <v>98809039</v>
      </c>
    </row>
    <row r="980" spans="1:14" ht="14.4">
      <c r="A980" s="14">
        <v>2021</v>
      </c>
      <c r="B980" s="14" t="s">
        <v>1799</v>
      </c>
      <c r="C980" s="14" t="s">
        <v>53</v>
      </c>
      <c r="D980" s="14" t="s">
        <v>21</v>
      </c>
      <c r="E980" s="16" t="s">
        <v>34</v>
      </c>
      <c r="F980" s="16">
        <v>56924</v>
      </c>
      <c r="G980" s="14" t="s">
        <v>20</v>
      </c>
      <c r="H980" s="15">
        <v>31196444</v>
      </c>
      <c r="I980" s="15">
        <v>16416848</v>
      </c>
      <c r="J980" s="15">
        <v>2986830</v>
      </c>
      <c r="K980" s="15">
        <v>43971285</v>
      </c>
      <c r="L980" s="15">
        <v>45235968</v>
      </c>
      <c r="M980" s="15">
        <f t="shared" si="15"/>
        <v>139807375</v>
      </c>
      <c r="N980" s="15">
        <v>45235968</v>
      </c>
    </row>
    <row r="981" spans="1:14" ht="14.4">
      <c r="A981" s="14">
        <v>2021</v>
      </c>
      <c r="B981" s="17" t="s">
        <v>2179</v>
      </c>
      <c r="C981" s="14" t="s">
        <v>53</v>
      </c>
      <c r="D981" s="14" t="s">
        <v>21</v>
      </c>
      <c r="E981" s="16" t="s">
        <v>29</v>
      </c>
      <c r="F981" s="16" t="s">
        <v>5453</v>
      </c>
      <c r="G981" s="14" t="s">
        <v>20</v>
      </c>
      <c r="H981" s="15">
        <v>7422518</v>
      </c>
      <c r="I981" s="15">
        <v>2561291</v>
      </c>
      <c r="J981" s="15"/>
      <c r="K981" s="15">
        <v>29444824</v>
      </c>
      <c r="L981" s="15">
        <v>33932347</v>
      </c>
      <c r="M981" s="15">
        <f t="shared" si="15"/>
        <v>73360980</v>
      </c>
      <c r="N981" s="15">
        <v>33932347</v>
      </c>
    </row>
    <row r="982" spans="1:14" ht="14.4">
      <c r="A982" s="14">
        <v>2021</v>
      </c>
      <c r="B982" s="17" t="s">
        <v>680</v>
      </c>
      <c r="C982" s="14" t="s">
        <v>190</v>
      </c>
      <c r="D982" s="14" t="s">
        <v>21</v>
      </c>
      <c r="E982" s="16" t="s">
        <v>29</v>
      </c>
      <c r="F982" s="16" t="s">
        <v>679</v>
      </c>
      <c r="G982" s="14" t="s">
        <v>20</v>
      </c>
      <c r="H982" s="15"/>
      <c r="I982" s="15">
        <v>10086904</v>
      </c>
      <c r="J982" s="15"/>
      <c r="K982" s="15">
        <v>43364128</v>
      </c>
      <c r="L982" s="15">
        <v>47318688</v>
      </c>
      <c r="M982" s="15">
        <f t="shared" si="15"/>
        <v>100769720</v>
      </c>
      <c r="N982" s="15">
        <v>47318688</v>
      </c>
    </row>
    <row r="983" spans="1:14" ht="14.4">
      <c r="A983" s="14">
        <v>2021</v>
      </c>
      <c r="B983" s="17" t="s">
        <v>678</v>
      </c>
      <c r="C983" s="14" t="s">
        <v>190</v>
      </c>
      <c r="D983" s="14" t="s">
        <v>21</v>
      </c>
      <c r="E983" s="16" t="s">
        <v>92</v>
      </c>
      <c r="F983" s="16" t="s">
        <v>677</v>
      </c>
      <c r="G983" s="14" t="s">
        <v>20</v>
      </c>
      <c r="H983" s="15">
        <v>154922</v>
      </c>
      <c r="I983" s="15">
        <v>5185171</v>
      </c>
      <c r="J983" s="15">
        <v>1640446</v>
      </c>
      <c r="K983" s="15">
        <v>18572443</v>
      </c>
      <c r="L983" s="15">
        <v>21632353</v>
      </c>
      <c r="M983" s="15">
        <f t="shared" si="15"/>
        <v>47185335</v>
      </c>
      <c r="N983" s="15">
        <v>21632353</v>
      </c>
    </row>
    <row r="984" spans="1:14" ht="14.4">
      <c r="A984" s="14">
        <v>2021</v>
      </c>
      <c r="B984" s="17" t="s">
        <v>5003</v>
      </c>
      <c r="C984" s="14" t="s">
        <v>190</v>
      </c>
      <c r="D984" s="14" t="s">
        <v>21</v>
      </c>
      <c r="E984" s="16" t="s">
        <v>107</v>
      </c>
      <c r="F984" s="16" t="s">
        <v>5510</v>
      </c>
      <c r="G984" s="14" t="s">
        <v>20</v>
      </c>
      <c r="H984" s="15">
        <v>7761</v>
      </c>
      <c r="I984" s="15">
        <v>319231</v>
      </c>
      <c r="J984" s="15"/>
      <c r="K984" s="15">
        <v>2730113</v>
      </c>
      <c r="L984" s="15">
        <v>2592019</v>
      </c>
      <c r="M984" s="15">
        <f t="shared" si="15"/>
        <v>5649124</v>
      </c>
      <c r="N984" s="15">
        <v>2592019</v>
      </c>
    </row>
    <row r="985" spans="1:14" ht="14.4">
      <c r="A985" s="14">
        <v>2021</v>
      </c>
      <c r="B985" s="17" t="s">
        <v>676</v>
      </c>
      <c r="C985" s="14" t="s">
        <v>190</v>
      </c>
      <c r="D985" s="14" t="s">
        <v>21</v>
      </c>
      <c r="E985" s="16" t="s">
        <v>84</v>
      </c>
      <c r="F985" s="16" t="s">
        <v>675</v>
      </c>
      <c r="G985" s="14" t="s">
        <v>20</v>
      </c>
      <c r="H985" s="15">
        <v>45661</v>
      </c>
      <c r="I985" s="15">
        <v>2918333</v>
      </c>
      <c r="J985" s="15"/>
      <c r="K985" s="15">
        <v>18347758</v>
      </c>
      <c r="L985" s="15">
        <v>15208225</v>
      </c>
      <c r="M985" s="15">
        <f t="shared" si="15"/>
        <v>36519977</v>
      </c>
      <c r="N985" s="15">
        <v>15208225</v>
      </c>
    </row>
    <row r="986" spans="1:14" ht="14.4">
      <c r="A986" s="14">
        <v>2021</v>
      </c>
      <c r="B986" s="14" t="s">
        <v>1798</v>
      </c>
      <c r="C986" s="14" t="s">
        <v>53</v>
      </c>
      <c r="D986" s="14" t="s">
        <v>21</v>
      </c>
      <c r="E986" s="16" t="s">
        <v>36</v>
      </c>
      <c r="F986" s="16">
        <v>57288</v>
      </c>
      <c r="G986" s="14" t="s">
        <v>20</v>
      </c>
      <c r="H986" s="15">
        <v>10404854</v>
      </c>
      <c r="I986" s="15">
        <v>1795055</v>
      </c>
      <c r="J986" s="15"/>
      <c r="K986" s="15">
        <v>22536434</v>
      </c>
      <c r="L986" s="15">
        <v>23541881</v>
      </c>
      <c r="M986" s="15">
        <f t="shared" si="15"/>
        <v>58278224</v>
      </c>
      <c r="N986" s="15">
        <v>23541881</v>
      </c>
    </row>
    <row r="987" spans="1:14" ht="14.4">
      <c r="A987" s="14">
        <v>2021</v>
      </c>
      <c r="B987" s="17" t="s">
        <v>674</v>
      </c>
      <c r="C987" s="14" t="s">
        <v>190</v>
      </c>
      <c r="D987" s="14" t="s">
        <v>21</v>
      </c>
      <c r="E987" s="16" t="s">
        <v>178</v>
      </c>
      <c r="F987" s="16" t="s">
        <v>673</v>
      </c>
      <c r="G987" s="14" t="s">
        <v>20</v>
      </c>
      <c r="H987" s="15">
        <v>1068889</v>
      </c>
      <c r="I987" s="15">
        <v>4029919</v>
      </c>
      <c r="J987" s="15">
        <v>55347</v>
      </c>
      <c r="K987" s="15">
        <v>15166230</v>
      </c>
      <c r="L987" s="15">
        <v>17918986</v>
      </c>
      <c r="M987" s="15">
        <f t="shared" si="15"/>
        <v>38239371</v>
      </c>
      <c r="N987" s="15">
        <v>17918986</v>
      </c>
    </row>
    <row r="988" spans="1:14" ht="14.4">
      <c r="A988" s="14">
        <v>2021</v>
      </c>
      <c r="B988" s="17" t="s">
        <v>5817</v>
      </c>
      <c r="C988" s="17" t="s">
        <v>190</v>
      </c>
      <c r="D988" s="14" t="s">
        <v>21</v>
      </c>
      <c r="E988" s="18" t="s">
        <v>178</v>
      </c>
      <c r="F988" s="18" t="s">
        <v>5816</v>
      </c>
      <c r="G988" s="14" t="s">
        <v>20</v>
      </c>
      <c r="H988" s="15"/>
      <c r="I988" s="15">
        <v>128463</v>
      </c>
      <c r="J988" s="15"/>
      <c r="K988" s="15">
        <v>1390198</v>
      </c>
      <c r="L988" s="15">
        <v>1514788</v>
      </c>
      <c r="M988" s="15">
        <f t="shared" si="15"/>
        <v>3033449</v>
      </c>
      <c r="N988" s="15">
        <v>1514788</v>
      </c>
    </row>
    <row r="989" spans="1:14" ht="14.4">
      <c r="A989" s="14">
        <v>2021</v>
      </c>
      <c r="B989" s="14" t="s">
        <v>1797</v>
      </c>
      <c r="C989" s="14" t="s">
        <v>53</v>
      </c>
      <c r="D989" s="14" t="s">
        <v>21</v>
      </c>
      <c r="E989" s="16" t="s">
        <v>105</v>
      </c>
      <c r="F989" s="16">
        <v>57414</v>
      </c>
      <c r="G989" s="14" t="s">
        <v>20</v>
      </c>
      <c r="H989" s="15">
        <v>19854662</v>
      </c>
      <c r="I989" s="15">
        <v>1997917</v>
      </c>
      <c r="J989" s="15">
        <v>3594786</v>
      </c>
      <c r="K989" s="15">
        <v>28952167</v>
      </c>
      <c r="L989" s="15">
        <v>31766951</v>
      </c>
      <c r="M989" s="15">
        <f t="shared" si="15"/>
        <v>86166483</v>
      </c>
      <c r="N989" s="15">
        <v>31766951</v>
      </c>
    </row>
    <row r="990" spans="1:14" ht="14.4">
      <c r="A990" s="14">
        <v>2021</v>
      </c>
      <c r="B990" s="14" t="s">
        <v>1796</v>
      </c>
      <c r="C990" s="14" t="s">
        <v>53</v>
      </c>
      <c r="D990" s="14" t="s">
        <v>21</v>
      </c>
      <c r="E990" s="16" t="s">
        <v>36</v>
      </c>
      <c r="F990" s="16">
        <v>57456</v>
      </c>
      <c r="G990" s="14" t="s">
        <v>20</v>
      </c>
      <c r="H990" s="15">
        <v>74271780</v>
      </c>
      <c r="I990" s="15">
        <v>20680878</v>
      </c>
      <c r="J990" s="15">
        <v>1442355</v>
      </c>
      <c r="K990" s="15">
        <v>52771888</v>
      </c>
      <c r="L990" s="15">
        <v>50911071</v>
      </c>
      <c r="M990" s="15">
        <f t="shared" si="15"/>
        <v>200077972</v>
      </c>
      <c r="N990" s="15">
        <v>50911071</v>
      </c>
    </row>
    <row r="991" spans="1:14" ht="14.4">
      <c r="A991" s="14">
        <v>2021</v>
      </c>
      <c r="B991" s="17" t="s">
        <v>672</v>
      </c>
      <c r="C991" s="14" t="s">
        <v>190</v>
      </c>
      <c r="D991" s="14" t="s">
        <v>21</v>
      </c>
      <c r="E991" s="16" t="s">
        <v>36</v>
      </c>
      <c r="F991" s="16" t="s">
        <v>671</v>
      </c>
      <c r="G991" s="14" t="s">
        <v>20</v>
      </c>
      <c r="H991" s="15">
        <v>1341098</v>
      </c>
      <c r="I991" s="15">
        <v>44638453</v>
      </c>
      <c r="J991" s="15"/>
      <c r="K991" s="15">
        <v>148396719</v>
      </c>
      <c r="L991" s="15">
        <v>164276905</v>
      </c>
      <c r="M991" s="15">
        <f t="shared" si="15"/>
        <v>358653175</v>
      </c>
      <c r="N991" s="15">
        <v>164276905</v>
      </c>
    </row>
    <row r="992" spans="1:14" ht="14.4">
      <c r="A992" s="14">
        <v>2021</v>
      </c>
      <c r="B992" s="17" t="s">
        <v>670</v>
      </c>
      <c r="C992" s="14" t="s">
        <v>190</v>
      </c>
      <c r="D992" s="14" t="s">
        <v>21</v>
      </c>
      <c r="E992" s="16" t="s">
        <v>149</v>
      </c>
      <c r="F992" s="16" t="s">
        <v>669</v>
      </c>
      <c r="G992" s="14" t="s">
        <v>20</v>
      </c>
      <c r="H992" s="15">
        <v>221645</v>
      </c>
      <c r="I992" s="15">
        <v>5216488</v>
      </c>
      <c r="J992" s="15">
        <v>9250556</v>
      </c>
      <c r="K992" s="15">
        <v>11733573</v>
      </c>
      <c r="L992" s="15">
        <v>15728963</v>
      </c>
      <c r="M992" s="15">
        <f t="shared" si="15"/>
        <v>42151225</v>
      </c>
      <c r="N992" s="15">
        <v>15728963</v>
      </c>
    </row>
    <row r="993" spans="1:14" ht="14.4">
      <c r="A993" s="14">
        <v>2021</v>
      </c>
      <c r="B993" s="17" t="s">
        <v>2180</v>
      </c>
      <c r="C993" s="14" t="s">
        <v>53</v>
      </c>
      <c r="D993" s="14" t="s">
        <v>21</v>
      </c>
      <c r="E993" s="16" t="s">
        <v>134</v>
      </c>
      <c r="F993" s="16" t="s">
        <v>5434</v>
      </c>
      <c r="G993" s="14" t="s">
        <v>20</v>
      </c>
      <c r="H993" s="15">
        <v>10872039</v>
      </c>
      <c r="I993" s="15">
        <v>6102506</v>
      </c>
      <c r="J993" s="15">
        <v>8026712</v>
      </c>
      <c r="K993" s="15">
        <v>38184074</v>
      </c>
      <c r="L993" s="15">
        <v>43407453</v>
      </c>
      <c r="M993" s="15">
        <f t="shared" si="15"/>
        <v>106592784</v>
      </c>
      <c r="N993" s="15">
        <v>43407453</v>
      </c>
    </row>
    <row r="994" spans="1:14" ht="14.4">
      <c r="A994" s="14">
        <v>2021</v>
      </c>
      <c r="B994" s="17" t="s">
        <v>668</v>
      </c>
      <c r="C994" s="14" t="s">
        <v>190</v>
      </c>
      <c r="D994" s="14" t="s">
        <v>21</v>
      </c>
      <c r="E994" s="16" t="s">
        <v>134</v>
      </c>
      <c r="F994" s="16" t="s">
        <v>667</v>
      </c>
      <c r="G994" s="14" t="s">
        <v>20</v>
      </c>
      <c r="H994" s="15">
        <v>5951204</v>
      </c>
      <c r="I994" s="15">
        <v>95067362</v>
      </c>
      <c r="J994" s="15">
        <v>2374279</v>
      </c>
      <c r="K994" s="15">
        <v>271268832</v>
      </c>
      <c r="L994" s="15">
        <v>326588742</v>
      </c>
      <c r="M994" s="15">
        <f t="shared" si="15"/>
        <v>701250419</v>
      </c>
      <c r="N994" s="15">
        <v>326588742</v>
      </c>
    </row>
    <row r="995" spans="1:14" ht="14.4">
      <c r="A995" s="14">
        <v>2021</v>
      </c>
      <c r="B995" s="17" t="s">
        <v>1661</v>
      </c>
      <c r="C995" s="14" t="s">
        <v>55</v>
      </c>
      <c r="D995" s="14" t="s">
        <v>21</v>
      </c>
      <c r="E995" s="16" t="s">
        <v>76</v>
      </c>
      <c r="F995" s="16" t="s">
        <v>57</v>
      </c>
      <c r="G995" s="14" t="s">
        <v>20</v>
      </c>
      <c r="H995" s="15">
        <v>147416000</v>
      </c>
      <c r="I995" s="15">
        <v>368115000</v>
      </c>
      <c r="J995" s="15">
        <v>20023000</v>
      </c>
      <c r="K995" s="15">
        <v>296656000</v>
      </c>
      <c r="L995" s="15">
        <v>466730000</v>
      </c>
      <c r="M995" s="15">
        <f t="shared" si="15"/>
        <v>1298940000</v>
      </c>
      <c r="N995" s="15">
        <v>466730000</v>
      </c>
    </row>
    <row r="996" spans="1:14" ht="14.4">
      <c r="A996" s="14">
        <v>2021</v>
      </c>
      <c r="B996" s="17" t="s">
        <v>666</v>
      </c>
      <c r="C996" s="14" t="s">
        <v>190</v>
      </c>
      <c r="D996" s="14" t="s">
        <v>21</v>
      </c>
      <c r="E996" s="16" t="s">
        <v>76</v>
      </c>
      <c r="F996" s="16" t="s">
        <v>665</v>
      </c>
      <c r="G996" s="14" t="s">
        <v>20</v>
      </c>
      <c r="H996" s="15">
        <v>14237579</v>
      </c>
      <c r="I996" s="15">
        <v>81904718</v>
      </c>
      <c r="J996" s="15"/>
      <c r="K996" s="15">
        <v>41326007</v>
      </c>
      <c r="L996" s="15">
        <v>59627517</v>
      </c>
      <c r="M996" s="15">
        <f t="shared" si="15"/>
        <v>197095821</v>
      </c>
      <c r="N996" s="15">
        <v>59627517</v>
      </c>
    </row>
    <row r="997" spans="1:14" ht="14.4">
      <c r="A997" s="14">
        <v>2021</v>
      </c>
      <c r="B997" s="17" t="s">
        <v>664</v>
      </c>
      <c r="C997" s="14" t="s">
        <v>190</v>
      </c>
      <c r="D997" s="14" t="s">
        <v>21</v>
      </c>
      <c r="E997" s="16" t="s">
        <v>76</v>
      </c>
      <c r="F997" s="16" t="s">
        <v>663</v>
      </c>
      <c r="G997" s="14" t="s">
        <v>20</v>
      </c>
      <c r="H997" s="15">
        <v>260865</v>
      </c>
      <c r="I997" s="15">
        <v>2413118</v>
      </c>
      <c r="J997" s="15"/>
      <c r="K997" s="15">
        <v>7359459</v>
      </c>
      <c r="L997" s="15">
        <v>9600366</v>
      </c>
      <c r="M997" s="15">
        <f t="shared" si="15"/>
        <v>19633808</v>
      </c>
      <c r="N997" s="15">
        <v>9600366</v>
      </c>
    </row>
    <row r="998" spans="1:14" ht="14.4">
      <c r="A998" s="14">
        <v>2021</v>
      </c>
      <c r="B998" s="17" t="s">
        <v>662</v>
      </c>
      <c r="C998" s="14" t="s">
        <v>190</v>
      </c>
      <c r="D998" s="14" t="s">
        <v>21</v>
      </c>
      <c r="E998" s="16" t="s">
        <v>76</v>
      </c>
      <c r="F998" s="16" t="s">
        <v>661</v>
      </c>
      <c r="G998" s="14" t="s">
        <v>20</v>
      </c>
      <c r="H998" s="15">
        <v>2796576</v>
      </c>
      <c r="I998" s="15">
        <v>13838282</v>
      </c>
      <c r="J998" s="15">
        <v>21066584</v>
      </c>
      <c r="K998" s="15">
        <v>53820550</v>
      </c>
      <c r="L998" s="15">
        <v>51667417</v>
      </c>
      <c r="M998" s="15">
        <f t="shared" si="15"/>
        <v>143189409</v>
      </c>
      <c r="N998" s="15">
        <v>51667417</v>
      </c>
    </row>
    <row r="999" spans="1:14" ht="14.4">
      <c r="A999" s="14">
        <v>2021</v>
      </c>
      <c r="B999" s="14" t="s">
        <v>1795</v>
      </c>
      <c r="C999" s="14" t="s">
        <v>53</v>
      </c>
      <c r="D999" s="14" t="s">
        <v>21</v>
      </c>
      <c r="E999" s="16" t="s">
        <v>74</v>
      </c>
      <c r="F999" s="16">
        <v>57540</v>
      </c>
      <c r="G999" s="14" t="s">
        <v>20</v>
      </c>
      <c r="H999" s="15">
        <v>10728455</v>
      </c>
      <c r="I999" s="15">
        <v>849780</v>
      </c>
      <c r="J999" s="15">
        <v>9369799</v>
      </c>
      <c r="K999" s="15">
        <v>13813244</v>
      </c>
      <c r="L999" s="15">
        <v>9551084</v>
      </c>
      <c r="M999" s="15">
        <f t="shared" si="15"/>
        <v>44312362</v>
      </c>
      <c r="N999" s="15">
        <v>9551084</v>
      </c>
    </row>
    <row r="1000" spans="1:14" ht="14.4">
      <c r="A1000" s="14">
        <v>2021</v>
      </c>
      <c r="B1000" s="17" t="s">
        <v>660</v>
      </c>
      <c r="C1000" s="14" t="s">
        <v>190</v>
      </c>
      <c r="D1000" s="14" t="s">
        <v>21</v>
      </c>
      <c r="E1000" s="16" t="s">
        <v>74</v>
      </c>
      <c r="F1000" s="16" t="s">
        <v>659</v>
      </c>
      <c r="G1000" s="14" t="s">
        <v>20</v>
      </c>
      <c r="H1000" s="15">
        <v>25353</v>
      </c>
      <c r="I1000" s="15">
        <v>3106914</v>
      </c>
      <c r="J1000" s="15"/>
      <c r="K1000" s="15">
        <v>13091402</v>
      </c>
      <c r="L1000" s="15">
        <v>15694215</v>
      </c>
      <c r="M1000" s="15">
        <f t="shared" si="15"/>
        <v>31917884</v>
      </c>
      <c r="N1000" s="15">
        <v>15694215</v>
      </c>
    </row>
    <row r="1001" spans="1:14" ht="14.4">
      <c r="A1001" s="14">
        <v>2021</v>
      </c>
      <c r="B1001" s="17" t="s">
        <v>5123</v>
      </c>
      <c r="C1001" s="17" t="s">
        <v>190</v>
      </c>
      <c r="D1001" s="14" t="s">
        <v>21</v>
      </c>
      <c r="E1001" s="16" t="s">
        <v>32</v>
      </c>
      <c r="F1001" s="16" t="s">
        <v>5702</v>
      </c>
      <c r="G1001" s="14" t="s">
        <v>20</v>
      </c>
      <c r="H1001" s="15">
        <v>3043</v>
      </c>
      <c r="I1001" s="15">
        <v>290390</v>
      </c>
      <c r="J1001" s="15"/>
      <c r="K1001" s="15">
        <v>1052193</v>
      </c>
      <c r="L1001" s="15">
        <v>1319825</v>
      </c>
      <c r="M1001" s="15">
        <f t="shared" si="15"/>
        <v>2665451</v>
      </c>
      <c r="N1001" s="15">
        <v>1319825</v>
      </c>
    </row>
    <row r="1002" spans="1:14" ht="14.4">
      <c r="A1002" s="14">
        <v>2021</v>
      </c>
      <c r="B1002" s="17" t="s">
        <v>658</v>
      </c>
      <c r="C1002" s="14" t="s">
        <v>190</v>
      </c>
      <c r="D1002" s="14" t="s">
        <v>21</v>
      </c>
      <c r="E1002" s="16" t="s">
        <v>32</v>
      </c>
      <c r="F1002" s="16" t="s">
        <v>657</v>
      </c>
      <c r="G1002" s="14" t="s">
        <v>20</v>
      </c>
      <c r="H1002" s="15">
        <v>30426</v>
      </c>
      <c r="I1002" s="15">
        <v>4522566</v>
      </c>
      <c r="J1002" s="15">
        <v>2125588</v>
      </c>
      <c r="K1002" s="15">
        <v>10220812</v>
      </c>
      <c r="L1002" s="15">
        <v>13471748</v>
      </c>
      <c r="M1002" s="15">
        <f t="shared" si="15"/>
        <v>30371140</v>
      </c>
      <c r="N1002" s="15">
        <v>13471748</v>
      </c>
    </row>
    <row r="1003" spans="1:14" ht="14.4">
      <c r="A1003" s="14">
        <v>2021</v>
      </c>
      <c r="B1003" s="17" t="s">
        <v>132</v>
      </c>
      <c r="C1003" s="14" t="s">
        <v>54</v>
      </c>
      <c r="D1003" s="14" t="s">
        <v>21</v>
      </c>
      <c r="E1003" s="16" t="s">
        <v>94</v>
      </c>
      <c r="F1003" s="16">
        <v>99050</v>
      </c>
      <c r="G1003" s="14" t="s">
        <v>20</v>
      </c>
      <c r="H1003" s="15"/>
      <c r="I1003" s="15">
        <v>2884860</v>
      </c>
      <c r="J1003" s="15"/>
      <c r="K1003" s="15">
        <v>13107</v>
      </c>
      <c r="L1003" s="15">
        <f>16436+2884860</f>
        <v>2901296</v>
      </c>
      <c r="M1003" s="15">
        <f t="shared" si="15"/>
        <v>5799263</v>
      </c>
      <c r="N1003" s="15">
        <v>2901296</v>
      </c>
    </row>
    <row r="1004" spans="1:14" ht="14.4">
      <c r="A1004" s="14">
        <v>2021</v>
      </c>
      <c r="B1004" s="17" t="s">
        <v>5008</v>
      </c>
      <c r="C1004" s="17" t="s">
        <v>190</v>
      </c>
      <c r="D1004" s="14" t="s">
        <v>21</v>
      </c>
      <c r="E1004" s="16" t="s">
        <v>47</v>
      </c>
      <c r="F1004" s="16" t="s">
        <v>5703</v>
      </c>
      <c r="G1004" s="14" t="s">
        <v>20</v>
      </c>
      <c r="H1004" s="15">
        <v>102001</v>
      </c>
      <c r="I1004" s="15">
        <v>536842</v>
      </c>
      <c r="J1004" s="15">
        <v>223564</v>
      </c>
      <c r="K1004" s="15">
        <v>2097985</v>
      </c>
      <c r="L1004" s="15">
        <v>2393862</v>
      </c>
      <c r="M1004" s="15">
        <f t="shared" si="15"/>
        <v>5354254</v>
      </c>
      <c r="N1004" s="15">
        <v>2393862</v>
      </c>
    </row>
    <row r="1005" spans="1:14" ht="14.4">
      <c r="A1005" s="14">
        <v>2021</v>
      </c>
      <c r="B1005" s="14" t="s">
        <v>1794</v>
      </c>
      <c r="C1005" s="14" t="s">
        <v>53</v>
      </c>
      <c r="D1005" s="14" t="s">
        <v>21</v>
      </c>
      <c r="E1005" s="16" t="s">
        <v>74</v>
      </c>
      <c r="F1005" s="16">
        <v>57764</v>
      </c>
      <c r="G1005" s="14" t="s">
        <v>20</v>
      </c>
      <c r="H1005" s="15">
        <v>2887734</v>
      </c>
      <c r="I1005" s="15">
        <v>7357717</v>
      </c>
      <c r="J1005" s="15">
        <v>561295</v>
      </c>
      <c r="K1005" s="15">
        <v>31179273</v>
      </c>
      <c r="L1005" s="15">
        <v>30740835</v>
      </c>
      <c r="M1005" s="15">
        <f t="shared" si="15"/>
        <v>72726854</v>
      </c>
      <c r="N1005" s="15">
        <v>30740835</v>
      </c>
    </row>
    <row r="1006" spans="1:14" ht="14.4">
      <c r="A1006" s="14">
        <v>2021</v>
      </c>
      <c r="B1006" s="17" t="s">
        <v>131</v>
      </c>
      <c r="C1006" s="14" t="s">
        <v>54</v>
      </c>
      <c r="D1006" s="14" t="s">
        <v>21</v>
      </c>
      <c r="E1006" s="16" t="s">
        <v>36</v>
      </c>
      <c r="F1006" s="16">
        <v>99051</v>
      </c>
      <c r="G1006" s="14" t="s">
        <v>20</v>
      </c>
      <c r="H1006" s="15">
        <v>3058676</v>
      </c>
      <c r="I1006" s="15"/>
      <c r="J1006" s="15"/>
      <c r="K1006" s="15">
        <v>4784545</v>
      </c>
      <c r="L1006" s="15">
        <v>7301699</v>
      </c>
      <c r="M1006" s="15">
        <f t="shared" si="15"/>
        <v>15144920</v>
      </c>
      <c r="N1006" s="15">
        <v>7301699</v>
      </c>
    </row>
    <row r="1007" spans="1:14" ht="14.4">
      <c r="A1007" s="14">
        <v>2021</v>
      </c>
      <c r="B1007" s="17" t="s">
        <v>656</v>
      </c>
      <c r="C1007" s="14" t="s">
        <v>190</v>
      </c>
      <c r="D1007" s="14" t="s">
        <v>21</v>
      </c>
      <c r="E1007" s="16" t="s">
        <v>68</v>
      </c>
      <c r="F1007" s="16" t="s">
        <v>655</v>
      </c>
      <c r="G1007" s="14" t="s">
        <v>20</v>
      </c>
      <c r="H1007" s="15">
        <v>199618</v>
      </c>
      <c r="I1007" s="15">
        <v>3977578</v>
      </c>
      <c r="J1007" s="15"/>
      <c r="K1007" s="15">
        <v>11954106</v>
      </c>
      <c r="L1007" s="15">
        <v>16354617</v>
      </c>
      <c r="M1007" s="15">
        <f t="shared" si="15"/>
        <v>32485919</v>
      </c>
      <c r="N1007" s="15">
        <v>16354617</v>
      </c>
    </row>
    <row r="1008" spans="1:14" ht="14.4">
      <c r="A1008" s="14">
        <v>2021</v>
      </c>
      <c r="B1008" s="17" t="s">
        <v>654</v>
      </c>
      <c r="C1008" s="14" t="s">
        <v>190</v>
      </c>
      <c r="D1008" s="14" t="s">
        <v>21</v>
      </c>
      <c r="E1008" s="16" t="s">
        <v>65</v>
      </c>
      <c r="F1008" s="16" t="s">
        <v>653</v>
      </c>
      <c r="G1008" s="14" t="s">
        <v>20</v>
      </c>
      <c r="H1008" s="15">
        <v>995450</v>
      </c>
      <c r="I1008" s="15">
        <v>15632540</v>
      </c>
      <c r="J1008" s="15"/>
      <c r="K1008" s="15">
        <v>61379730</v>
      </c>
      <c r="L1008" s="15">
        <v>69941089</v>
      </c>
      <c r="M1008" s="15">
        <f t="shared" si="15"/>
        <v>147948809</v>
      </c>
      <c r="N1008" s="15">
        <v>69941089</v>
      </c>
    </row>
    <row r="1009" spans="1:14" ht="14.4">
      <c r="A1009" s="14">
        <v>2021</v>
      </c>
      <c r="B1009" s="17" t="s">
        <v>652</v>
      </c>
      <c r="C1009" s="14" t="s">
        <v>190</v>
      </c>
      <c r="D1009" s="14" t="s">
        <v>21</v>
      </c>
      <c r="E1009" s="16" t="s">
        <v>149</v>
      </c>
      <c r="F1009" s="16" t="s">
        <v>651</v>
      </c>
      <c r="G1009" s="14" t="s">
        <v>20</v>
      </c>
      <c r="H1009" s="15">
        <v>17682</v>
      </c>
      <c r="I1009" s="15">
        <v>3196755</v>
      </c>
      <c r="J1009" s="15">
        <v>5097</v>
      </c>
      <c r="K1009" s="15">
        <v>5414708</v>
      </c>
      <c r="L1009" s="15">
        <v>8159369</v>
      </c>
      <c r="M1009" s="15">
        <f t="shared" si="15"/>
        <v>16793611</v>
      </c>
      <c r="N1009" s="15">
        <v>8159369</v>
      </c>
    </row>
    <row r="1010" spans="1:14" ht="14.4">
      <c r="A1010" s="14">
        <v>2021</v>
      </c>
      <c r="B1010" s="14" t="s">
        <v>1793</v>
      </c>
      <c r="C1010" s="14" t="s">
        <v>53</v>
      </c>
      <c r="D1010" s="14" t="s">
        <v>21</v>
      </c>
      <c r="E1010" s="16" t="s">
        <v>29</v>
      </c>
      <c r="F1010" s="16">
        <v>57792</v>
      </c>
      <c r="G1010" s="14" t="s">
        <v>20</v>
      </c>
      <c r="H1010" s="15">
        <v>65523365</v>
      </c>
      <c r="I1010" s="15">
        <v>9195634</v>
      </c>
      <c r="J1010" s="15">
        <v>9720229</v>
      </c>
      <c r="K1010" s="15">
        <v>122587181</v>
      </c>
      <c r="L1010" s="15">
        <v>126584069</v>
      </c>
      <c r="M1010" s="15">
        <f t="shared" si="15"/>
        <v>333610478</v>
      </c>
      <c r="N1010" s="15">
        <v>126584069</v>
      </c>
    </row>
    <row r="1011" spans="1:14" ht="14.4">
      <c r="A1011" s="14">
        <v>2021</v>
      </c>
      <c r="B1011" s="17" t="s">
        <v>650</v>
      </c>
      <c r="C1011" s="14" t="s">
        <v>190</v>
      </c>
      <c r="D1011" s="14" t="s">
        <v>21</v>
      </c>
      <c r="E1011" s="16" t="s">
        <v>29</v>
      </c>
      <c r="F1011" s="16" t="s">
        <v>649</v>
      </c>
      <c r="G1011" s="14" t="s">
        <v>20</v>
      </c>
      <c r="H1011" s="15">
        <v>3718619</v>
      </c>
      <c r="I1011" s="15">
        <v>64613768</v>
      </c>
      <c r="J1011" s="15">
        <v>14219</v>
      </c>
      <c r="K1011" s="15">
        <v>161794906</v>
      </c>
      <c r="L1011" s="15">
        <v>184732171</v>
      </c>
      <c r="M1011" s="15">
        <f t="shared" si="15"/>
        <v>414873683</v>
      </c>
      <c r="N1011" s="15">
        <v>184732171</v>
      </c>
    </row>
    <row r="1012" spans="1:14" ht="14.4">
      <c r="A1012" s="14">
        <v>2021</v>
      </c>
      <c r="B1012" s="17" t="s">
        <v>5745</v>
      </c>
      <c r="C1012" s="17" t="s">
        <v>190</v>
      </c>
      <c r="D1012" s="14" t="s">
        <v>21</v>
      </c>
      <c r="E1012" s="16" t="s">
        <v>5545</v>
      </c>
      <c r="F1012" s="16" t="s">
        <v>5746</v>
      </c>
      <c r="G1012" s="14" t="s">
        <v>20</v>
      </c>
      <c r="H1012" s="15">
        <v>7560</v>
      </c>
      <c r="I1012" s="15">
        <v>650483</v>
      </c>
      <c r="J1012" s="15"/>
      <c r="K1012" s="15">
        <v>3940106</v>
      </c>
      <c r="L1012" s="15">
        <v>3435409</v>
      </c>
      <c r="M1012" s="15">
        <f t="shared" si="15"/>
        <v>8033558</v>
      </c>
      <c r="N1012" s="15">
        <v>3435409</v>
      </c>
    </row>
    <row r="1013" spans="1:14" ht="14.4">
      <c r="A1013" s="14">
        <v>2021</v>
      </c>
      <c r="B1013" s="17" t="s">
        <v>648</v>
      </c>
      <c r="C1013" s="14" t="s">
        <v>190</v>
      </c>
      <c r="D1013" s="14" t="s">
        <v>21</v>
      </c>
      <c r="E1013" s="16" t="s">
        <v>175</v>
      </c>
      <c r="F1013" s="16" t="s">
        <v>647</v>
      </c>
      <c r="G1013" s="14" t="s">
        <v>20</v>
      </c>
      <c r="H1013" s="15">
        <v>65000</v>
      </c>
      <c r="I1013" s="15">
        <v>3417000</v>
      </c>
      <c r="J1013" s="15"/>
      <c r="K1013" s="15">
        <v>18204000</v>
      </c>
      <c r="L1013" s="15">
        <v>16009311</v>
      </c>
      <c r="M1013" s="15">
        <f t="shared" si="15"/>
        <v>37695311</v>
      </c>
      <c r="N1013" s="15">
        <v>16009311</v>
      </c>
    </row>
    <row r="1014" spans="1:14" ht="14.4">
      <c r="A1014" s="14">
        <v>2021</v>
      </c>
      <c r="B1014" s="17" t="s">
        <v>646</v>
      </c>
      <c r="C1014" s="14" t="s">
        <v>190</v>
      </c>
      <c r="D1014" s="14" t="s">
        <v>21</v>
      </c>
      <c r="E1014" s="16" t="s">
        <v>220</v>
      </c>
      <c r="F1014" s="16" t="s">
        <v>645</v>
      </c>
      <c r="G1014" s="14" t="s">
        <v>20</v>
      </c>
      <c r="H1014" s="15">
        <v>237828</v>
      </c>
      <c r="I1014" s="15">
        <v>2090046</v>
      </c>
      <c r="J1014" s="15"/>
      <c r="K1014" s="15">
        <v>7642748</v>
      </c>
      <c r="L1014" s="15">
        <v>9432932</v>
      </c>
      <c r="M1014" s="15">
        <f t="shared" si="15"/>
        <v>19403554</v>
      </c>
      <c r="N1014" s="15">
        <v>9432932</v>
      </c>
    </row>
    <row r="1015" spans="1:14" ht="14.4">
      <c r="A1015" s="14">
        <v>2021</v>
      </c>
      <c r="B1015" s="17" t="s">
        <v>4992</v>
      </c>
      <c r="C1015" s="14" t="s">
        <v>190</v>
      </c>
      <c r="D1015" s="14" t="s">
        <v>21</v>
      </c>
      <c r="E1015" s="16" t="s">
        <v>74</v>
      </c>
      <c r="F1015" s="16" t="s">
        <v>5489</v>
      </c>
      <c r="G1015" s="14" t="s">
        <v>20</v>
      </c>
      <c r="H1015" s="15">
        <v>40125</v>
      </c>
      <c r="I1015" s="15">
        <v>1657948</v>
      </c>
      <c r="J1015" s="15">
        <v>3263653</v>
      </c>
      <c r="K1015" s="15">
        <v>6544860</v>
      </c>
      <c r="L1015" s="15">
        <v>7579976</v>
      </c>
      <c r="M1015" s="15">
        <f t="shared" si="15"/>
        <v>19086562</v>
      </c>
      <c r="N1015" s="15">
        <v>7579976</v>
      </c>
    </row>
    <row r="1016" spans="1:14" ht="14.4">
      <c r="A1016" s="14">
        <v>2021</v>
      </c>
      <c r="B1016" s="14" t="s">
        <v>1792</v>
      </c>
      <c r="C1016" s="14" t="s">
        <v>53</v>
      </c>
      <c r="D1016" s="14" t="s">
        <v>21</v>
      </c>
      <c r="E1016" s="16" t="s">
        <v>34</v>
      </c>
      <c r="F1016" s="16">
        <v>58072</v>
      </c>
      <c r="G1016" s="14" t="s">
        <v>20</v>
      </c>
      <c r="H1016" s="15">
        <v>89569464</v>
      </c>
      <c r="I1016" s="15">
        <v>33917815</v>
      </c>
      <c r="J1016" s="15">
        <v>14909220</v>
      </c>
      <c r="K1016" s="15">
        <v>108135086</v>
      </c>
      <c r="L1016" s="15">
        <v>121429211</v>
      </c>
      <c r="M1016" s="15">
        <f t="shared" si="15"/>
        <v>367960796</v>
      </c>
      <c r="N1016" s="15">
        <v>121429211</v>
      </c>
    </row>
    <row r="1017" spans="1:14" ht="14.4">
      <c r="A1017" s="14">
        <v>2021</v>
      </c>
      <c r="B1017" s="17" t="s">
        <v>644</v>
      </c>
      <c r="C1017" s="14" t="s">
        <v>190</v>
      </c>
      <c r="D1017" s="14" t="s">
        <v>21</v>
      </c>
      <c r="E1017" s="16" t="s">
        <v>34</v>
      </c>
      <c r="F1017" s="16" t="s">
        <v>643</v>
      </c>
      <c r="G1017" s="14" t="s">
        <v>20</v>
      </c>
      <c r="H1017" s="15">
        <v>887208</v>
      </c>
      <c r="I1017" s="15">
        <v>185836016</v>
      </c>
      <c r="J1017" s="15">
        <v>8591952</v>
      </c>
      <c r="K1017" s="15">
        <v>304266522</v>
      </c>
      <c r="L1017" s="15">
        <v>373472645</v>
      </c>
      <c r="M1017" s="15">
        <f t="shared" si="15"/>
        <v>873054343</v>
      </c>
      <c r="N1017" s="15">
        <v>373472645</v>
      </c>
    </row>
    <row r="1018" spans="1:14" ht="14.4">
      <c r="A1018" s="14">
        <v>2021</v>
      </c>
      <c r="B1018" s="17" t="s">
        <v>5060</v>
      </c>
      <c r="C1018" s="17" t="s">
        <v>190</v>
      </c>
      <c r="D1018" s="14" t="s">
        <v>21</v>
      </c>
      <c r="E1018" s="16" t="s">
        <v>151</v>
      </c>
      <c r="F1018" s="16" t="s">
        <v>5704</v>
      </c>
      <c r="G1018" s="14" t="s">
        <v>20</v>
      </c>
      <c r="H1018" s="15"/>
      <c r="I1018" s="15">
        <v>966940</v>
      </c>
      <c r="J1018" s="15"/>
      <c r="K1018" s="15">
        <v>1971927</v>
      </c>
      <c r="L1018" s="15">
        <v>2879295</v>
      </c>
      <c r="M1018" s="15">
        <f t="shared" si="15"/>
        <v>5818162</v>
      </c>
      <c r="N1018" s="15">
        <v>2879295</v>
      </c>
    </row>
    <row r="1019" spans="1:14" ht="14.4">
      <c r="A1019" s="14">
        <v>2021</v>
      </c>
      <c r="B1019" s="17" t="s">
        <v>5147</v>
      </c>
      <c r="C1019" s="14" t="s">
        <v>190</v>
      </c>
      <c r="D1019" s="14" t="s">
        <v>21</v>
      </c>
      <c r="E1019" s="16" t="s">
        <v>48</v>
      </c>
      <c r="F1019" s="16" t="s">
        <v>5511</v>
      </c>
      <c r="G1019" s="14" t="s">
        <v>20</v>
      </c>
      <c r="H1019" s="15"/>
      <c r="I1019" s="15">
        <v>131194</v>
      </c>
      <c r="J1019" s="15"/>
      <c r="K1019" s="15">
        <v>1662251</v>
      </c>
      <c r="L1019" s="15">
        <v>1701709</v>
      </c>
      <c r="M1019" s="15">
        <f t="shared" si="15"/>
        <v>3495154</v>
      </c>
      <c r="N1019" s="15">
        <v>1701709</v>
      </c>
    </row>
    <row r="1020" spans="1:14" ht="14.4">
      <c r="A1020" s="14">
        <v>2021</v>
      </c>
      <c r="B1020" s="14" t="s">
        <v>1791</v>
      </c>
      <c r="C1020" s="14" t="s">
        <v>53</v>
      </c>
      <c r="D1020" s="14" t="s">
        <v>21</v>
      </c>
      <c r="E1020" s="16" t="s">
        <v>65</v>
      </c>
      <c r="F1020" s="16">
        <v>58296</v>
      </c>
      <c r="G1020" s="14" t="s">
        <v>20</v>
      </c>
      <c r="H1020" s="15">
        <v>24274756</v>
      </c>
      <c r="I1020" s="15">
        <v>1849226</v>
      </c>
      <c r="J1020" s="15">
        <v>3277568</v>
      </c>
      <c r="K1020" s="15">
        <v>20163273</v>
      </c>
      <c r="L1020" s="15">
        <v>23540538</v>
      </c>
      <c r="M1020" s="15">
        <f t="shared" si="15"/>
        <v>73105361</v>
      </c>
      <c r="N1020" s="15">
        <v>23540538</v>
      </c>
    </row>
    <row r="1021" spans="1:14" ht="14.4">
      <c r="A1021" s="14">
        <v>2021</v>
      </c>
      <c r="B1021" s="14" t="s">
        <v>1790</v>
      </c>
      <c r="C1021" s="14" t="s">
        <v>53</v>
      </c>
      <c r="D1021" s="14" t="s">
        <v>21</v>
      </c>
      <c r="E1021" s="16" t="s">
        <v>149</v>
      </c>
      <c r="F1021" s="16">
        <v>58240</v>
      </c>
      <c r="G1021" s="14" t="s">
        <v>20</v>
      </c>
      <c r="H1021" s="15">
        <v>36010224</v>
      </c>
      <c r="I1021" s="15">
        <v>12893392</v>
      </c>
      <c r="J1021" s="15">
        <v>13115053</v>
      </c>
      <c r="K1021" s="15">
        <v>38293096</v>
      </c>
      <c r="L1021" s="15">
        <v>31830612</v>
      </c>
      <c r="M1021" s="15">
        <f t="shared" si="15"/>
        <v>132142377</v>
      </c>
      <c r="N1021" s="15">
        <v>31830612</v>
      </c>
    </row>
    <row r="1022" spans="1:14" ht="14.4">
      <c r="A1022" s="14">
        <v>2021</v>
      </c>
      <c r="B1022" s="17" t="s">
        <v>642</v>
      </c>
      <c r="C1022" s="14" t="s">
        <v>190</v>
      </c>
      <c r="D1022" s="14" t="s">
        <v>21</v>
      </c>
      <c r="E1022" s="16" t="s">
        <v>149</v>
      </c>
      <c r="F1022" s="16" t="s">
        <v>641</v>
      </c>
      <c r="G1022" s="14" t="s">
        <v>20</v>
      </c>
      <c r="H1022" s="15">
        <v>878742</v>
      </c>
      <c r="I1022" s="15">
        <v>75705857</v>
      </c>
      <c r="J1022" s="15">
        <v>19636284</v>
      </c>
      <c r="K1022" s="15">
        <v>177249588</v>
      </c>
      <c r="L1022" s="15">
        <v>219325380</v>
      </c>
      <c r="M1022" s="15">
        <f t="shared" si="15"/>
        <v>492795851</v>
      </c>
      <c r="N1022" s="15">
        <v>219325380</v>
      </c>
    </row>
    <row r="1023" spans="1:14" ht="14.4">
      <c r="A1023" s="14">
        <v>2021</v>
      </c>
      <c r="B1023" s="17" t="s">
        <v>2183</v>
      </c>
      <c r="C1023" s="14" t="s">
        <v>53</v>
      </c>
      <c r="D1023" s="14" t="s">
        <v>21</v>
      </c>
      <c r="E1023" s="16" t="s">
        <v>5545</v>
      </c>
      <c r="F1023" s="16">
        <v>58352</v>
      </c>
      <c r="G1023" s="14" t="s">
        <v>20</v>
      </c>
      <c r="H1023" s="15">
        <v>2190118</v>
      </c>
      <c r="I1023" s="15">
        <v>745005</v>
      </c>
      <c r="J1023" s="15">
        <v>79897</v>
      </c>
      <c r="K1023" s="15">
        <v>722787</v>
      </c>
      <c r="L1023" s="15">
        <v>1188232</v>
      </c>
      <c r="M1023" s="15">
        <f t="shared" si="15"/>
        <v>4926039</v>
      </c>
      <c r="N1023" s="15">
        <v>1188232</v>
      </c>
    </row>
    <row r="1024" spans="1:14" ht="14.4">
      <c r="A1024" s="14">
        <v>2021</v>
      </c>
      <c r="B1024" s="17" t="s">
        <v>5437</v>
      </c>
      <c r="C1024" s="14" t="s">
        <v>190</v>
      </c>
      <c r="D1024" s="14" t="s">
        <v>21</v>
      </c>
      <c r="E1024" s="16" t="s">
        <v>27</v>
      </c>
      <c r="F1024" s="16" t="s">
        <v>5438</v>
      </c>
      <c r="G1024" s="14" t="s">
        <v>20</v>
      </c>
      <c r="H1024" s="15">
        <v>158370</v>
      </c>
      <c r="I1024" s="15">
        <v>1255916</v>
      </c>
      <c r="J1024" s="15"/>
      <c r="K1024" s="15">
        <v>20120425</v>
      </c>
      <c r="L1024" s="15">
        <v>17441489</v>
      </c>
      <c r="M1024" s="15">
        <f t="shared" si="15"/>
        <v>38976200</v>
      </c>
      <c r="N1024" s="15">
        <v>17441489</v>
      </c>
    </row>
    <row r="1025" spans="1:16" ht="14.4">
      <c r="A1025" s="14">
        <v>2021</v>
      </c>
      <c r="B1025" s="17" t="s">
        <v>5116</v>
      </c>
      <c r="C1025" s="14" t="s">
        <v>190</v>
      </c>
      <c r="D1025" s="14" t="s">
        <v>21</v>
      </c>
      <c r="E1025" s="16" t="s">
        <v>220</v>
      </c>
      <c r="F1025" s="16" t="s">
        <v>5529</v>
      </c>
      <c r="G1025" s="14" t="s">
        <v>20</v>
      </c>
      <c r="H1025" s="15">
        <v>125169</v>
      </c>
      <c r="I1025" s="15">
        <v>1075395</v>
      </c>
      <c r="J1025" s="15">
        <v>1496185</v>
      </c>
      <c r="K1025" s="15">
        <v>3486521</v>
      </c>
      <c r="L1025" s="15">
        <v>4375313</v>
      </c>
      <c r="M1025" s="15">
        <f t="shared" si="15"/>
        <v>10558583</v>
      </c>
      <c r="N1025" s="15">
        <v>4375313</v>
      </c>
      <c r="O1025" s="20"/>
      <c r="P1025" s="17"/>
    </row>
    <row r="1026" spans="1:16" ht="14.4">
      <c r="A1026" s="14">
        <v>2021</v>
      </c>
      <c r="B1026" s="14" t="s">
        <v>1789</v>
      </c>
      <c r="C1026" s="14" t="s">
        <v>53</v>
      </c>
      <c r="D1026" s="14" t="s">
        <v>21</v>
      </c>
      <c r="E1026" s="16" t="s">
        <v>28</v>
      </c>
      <c r="F1026" s="16">
        <v>58520</v>
      </c>
      <c r="G1026" s="14" t="s">
        <v>20</v>
      </c>
      <c r="H1026" s="15">
        <v>49919326</v>
      </c>
      <c r="I1026" s="15">
        <v>6877528</v>
      </c>
      <c r="J1026" s="15">
        <v>371231</v>
      </c>
      <c r="K1026" s="15">
        <v>45549417</v>
      </c>
      <c r="L1026" s="15">
        <v>50554714</v>
      </c>
      <c r="M1026" s="15">
        <f t="shared" ref="M1026:M1089" si="16">H1026+I1026+J1026+K1026+L1026</f>
        <v>153272216</v>
      </c>
      <c r="N1026" s="15">
        <v>50554714</v>
      </c>
    </row>
    <row r="1027" spans="1:16" ht="14.4">
      <c r="A1027" s="14">
        <v>2021</v>
      </c>
      <c r="B1027" s="17" t="s">
        <v>640</v>
      </c>
      <c r="C1027" s="14" t="s">
        <v>190</v>
      </c>
      <c r="D1027" s="14" t="s">
        <v>21</v>
      </c>
      <c r="E1027" s="16" t="s">
        <v>28</v>
      </c>
      <c r="F1027" s="16" t="s">
        <v>639</v>
      </c>
      <c r="G1027" s="14" t="s">
        <v>20</v>
      </c>
      <c r="H1027" s="15">
        <v>4197047</v>
      </c>
      <c r="I1027" s="15">
        <v>117964351</v>
      </c>
      <c r="J1027" s="15">
        <v>9046187</v>
      </c>
      <c r="K1027" s="15">
        <v>437084359</v>
      </c>
      <c r="L1027" s="15">
        <v>430734749</v>
      </c>
      <c r="M1027" s="15">
        <f t="shared" si="16"/>
        <v>999026693</v>
      </c>
      <c r="N1027" s="15">
        <v>430734749</v>
      </c>
    </row>
    <row r="1028" spans="1:16" ht="14.4">
      <c r="A1028" s="14">
        <v>2021</v>
      </c>
      <c r="B1028" s="17" t="s">
        <v>5009</v>
      </c>
      <c r="C1028" s="14" t="s">
        <v>190</v>
      </c>
      <c r="D1028" s="14" t="s">
        <v>21</v>
      </c>
      <c r="E1028" s="16" t="s">
        <v>47</v>
      </c>
      <c r="F1028" s="16" t="s">
        <v>5530</v>
      </c>
      <c r="G1028" s="14" t="s">
        <v>20</v>
      </c>
      <c r="H1028" s="15">
        <v>1091</v>
      </c>
      <c r="I1028" s="15">
        <v>719852</v>
      </c>
      <c r="J1028" s="15">
        <v>1685029</v>
      </c>
      <c r="K1028" s="15">
        <v>2264812</v>
      </c>
      <c r="L1028" s="15">
        <v>2836523</v>
      </c>
      <c r="M1028" s="15">
        <f t="shared" si="16"/>
        <v>7507307</v>
      </c>
      <c r="N1028" s="15">
        <v>2836523</v>
      </c>
    </row>
    <row r="1029" spans="1:16" ht="14.4">
      <c r="A1029" s="14">
        <v>2021</v>
      </c>
      <c r="B1029" s="17" t="s">
        <v>130</v>
      </c>
      <c r="C1029" s="14" t="s">
        <v>54</v>
      </c>
      <c r="D1029" s="14" t="s">
        <v>21</v>
      </c>
      <c r="E1029" s="16" t="s">
        <v>94</v>
      </c>
      <c r="F1029" s="16">
        <v>99052</v>
      </c>
      <c r="G1029" s="14" t="s">
        <v>20</v>
      </c>
      <c r="H1029" s="15">
        <v>1894638</v>
      </c>
      <c r="I1029" s="15">
        <v>6112724</v>
      </c>
      <c r="J1029" s="15"/>
      <c r="K1029" s="15">
        <v>1820080</v>
      </c>
      <c r="L1029" s="15">
        <v>1112008</v>
      </c>
      <c r="M1029" s="15">
        <f t="shared" si="16"/>
        <v>10939450</v>
      </c>
      <c r="N1029" s="15">
        <v>1112008</v>
      </c>
    </row>
    <row r="1030" spans="1:16" ht="14.4">
      <c r="A1030" s="14">
        <v>2021</v>
      </c>
      <c r="B1030" s="17" t="s">
        <v>638</v>
      </c>
      <c r="C1030" s="14" t="s">
        <v>190</v>
      </c>
      <c r="D1030" s="14" t="s">
        <v>21</v>
      </c>
      <c r="E1030" s="16" t="s">
        <v>107</v>
      </c>
      <c r="F1030" s="16" t="s">
        <v>637</v>
      </c>
      <c r="G1030" s="14" t="s">
        <v>20</v>
      </c>
      <c r="H1030" s="15"/>
      <c r="I1030" s="15">
        <v>1727902</v>
      </c>
      <c r="J1030" s="15">
        <v>3468</v>
      </c>
      <c r="K1030" s="15">
        <v>4434447</v>
      </c>
      <c r="L1030" s="15">
        <v>5500850</v>
      </c>
      <c r="M1030" s="15">
        <f t="shared" si="16"/>
        <v>11666667</v>
      </c>
      <c r="N1030" s="15">
        <v>5500850</v>
      </c>
    </row>
    <row r="1031" spans="1:16" ht="14.4">
      <c r="A1031" s="14">
        <v>2021</v>
      </c>
      <c r="B1031" s="17" t="s">
        <v>129</v>
      </c>
      <c r="C1031" s="14" t="s">
        <v>54</v>
      </c>
      <c r="D1031" s="14" t="s">
        <v>21</v>
      </c>
      <c r="E1031" s="16" t="s">
        <v>63</v>
      </c>
      <c r="F1031" s="16">
        <v>99053</v>
      </c>
      <c r="G1031" s="14" t="s">
        <v>20</v>
      </c>
      <c r="H1031" s="15">
        <v>100000</v>
      </c>
      <c r="I1031" s="15">
        <v>1309791</v>
      </c>
      <c r="J1031" s="15"/>
      <c r="K1031" s="15">
        <v>1100000</v>
      </c>
      <c r="L1031" s="15">
        <v>1338203</v>
      </c>
      <c r="M1031" s="15">
        <f t="shared" si="16"/>
        <v>3847994</v>
      </c>
      <c r="N1031" s="15">
        <v>1338203</v>
      </c>
    </row>
    <row r="1032" spans="1:16" ht="14.4">
      <c r="A1032" s="14">
        <v>2021</v>
      </c>
      <c r="B1032" s="17" t="s">
        <v>636</v>
      </c>
      <c r="C1032" s="14" t="s">
        <v>190</v>
      </c>
      <c r="D1032" s="14" t="s">
        <v>21</v>
      </c>
      <c r="E1032" s="16" t="s">
        <v>28</v>
      </c>
      <c r="F1032" s="16" t="s">
        <v>635</v>
      </c>
      <c r="G1032" s="14" t="s">
        <v>20</v>
      </c>
      <c r="H1032" s="15">
        <v>535711</v>
      </c>
      <c r="I1032" s="15">
        <v>16948587</v>
      </c>
      <c r="J1032" s="15"/>
      <c r="K1032" s="15">
        <v>57522834</v>
      </c>
      <c r="L1032" s="15">
        <v>66714310</v>
      </c>
      <c r="M1032" s="15">
        <f t="shared" si="16"/>
        <v>141721442</v>
      </c>
      <c r="N1032" s="15">
        <v>66714310</v>
      </c>
    </row>
    <row r="1033" spans="1:16" ht="14.4">
      <c r="A1033" s="14">
        <v>2021</v>
      </c>
      <c r="B1033" s="14" t="s">
        <v>1788</v>
      </c>
      <c r="C1033" s="14" t="s">
        <v>53</v>
      </c>
      <c r="D1033" s="14" t="s">
        <v>21</v>
      </c>
      <c r="E1033" s="16" t="s">
        <v>52</v>
      </c>
      <c r="F1033" s="16">
        <v>59444</v>
      </c>
      <c r="G1033" s="14" t="s">
        <v>20</v>
      </c>
      <c r="H1033" s="15">
        <v>42358152</v>
      </c>
      <c r="I1033" s="15">
        <v>5139161</v>
      </c>
      <c r="J1033" s="15">
        <v>14555697</v>
      </c>
      <c r="K1033" s="15">
        <v>64319483</v>
      </c>
      <c r="L1033" s="15">
        <v>77099767</v>
      </c>
      <c r="M1033" s="15">
        <f t="shared" si="16"/>
        <v>203472260</v>
      </c>
      <c r="N1033" s="15">
        <v>77099767</v>
      </c>
    </row>
    <row r="1034" spans="1:16" ht="14.4">
      <c r="A1034" s="14">
        <v>2021</v>
      </c>
      <c r="B1034" s="14" t="s">
        <v>1787</v>
      </c>
      <c r="C1034" s="14" t="s">
        <v>53</v>
      </c>
      <c r="D1034" s="14" t="s">
        <v>21</v>
      </c>
      <c r="E1034" s="16" t="s">
        <v>118</v>
      </c>
      <c r="F1034" s="16">
        <v>59451</v>
      </c>
      <c r="G1034" s="14" t="s">
        <v>20</v>
      </c>
      <c r="H1034" s="15">
        <v>43317016</v>
      </c>
      <c r="I1034" s="15">
        <v>15901843</v>
      </c>
      <c r="J1034" s="15">
        <v>26211473</v>
      </c>
      <c r="K1034" s="15">
        <v>151901774</v>
      </c>
      <c r="L1034" s="15">
        <v>93263305</v>
      </c>
      <c r="M1034" s="15">
        <f t="shared" si="16"/>
        <v>330595411</v>
      </c>
      <c r="N1034" s="15">
        <v>93263305</v>
      </c>
    </row>
    <row r="1035" spans="1:16" ht="14.4">
      <c r="A1035" s="14">
        <v>2021</v>
      </c>
      <c r="B1035" s="14" t="s">
        <v>1786</v>
      </c>
      <c r="C1035" s="14" t="s">
        <v>53</v>
      </c>
      <c r="D1035" s="14" t="s">
        <v>21</v>
      </c>
      <c r="E1035" s="16" t="s">
        <v>63</v>
      </c>
      <c r="F1035" s="16">
        <v>59500</v>
      </c>
      <c r="G1035" s="14" t="s">
        <v>20</v>
      </c>
      <c r="H1035" s="15">
        <v>27102539</v>
      </c>
      <c r="I1035" s="15">
        <v>10793820</v>
      </c>
      <c r="J1035" s="15">
        <v>916218</v>
      </c>
      <c r="K1035" s="15">
        <v>37450891</v>
      </c>
      <c r="L1035" s="15">
        <v>32937497</v>
      </c>
      <c r="M1035" s="15">
        <f t="shared" si="16"/>
        <v>109200965</v>
      </c>
      <c r="N1035" s="15">
        <v>32937497</v>
      </c>
    </row>
    <row r="1036" spans="1:16" ht="14.4">
      <c r="A1036" s="14">
        <v>2021</v>
      </c>
      <c r="B1036" s="14" t="s">
        <v>1785</v>
      </c>
      <c r="C1036" s="14" t="s">
        <v>53</v>
      </c>
      <c r="D1036" s="14" t="s">
        <v>21</v>
      </c>
      <c r="E1036" s="16" t="s">
        <v>34</v>
      </c>
      <c r="F1036" s="16">
        <v>59514</v>
      </c>
      <c r="G1036" s="14" t="s">
        <v>20</v>
      </c>
      <c r="H1036" s="15">
        <v>3579336</v>
      </c>
      <c r="I1036" s="15">
        <v>5086905</v>
      </c>
      <c r="J1036" s="15">
        <v>1253501</v>
      </c>
      <c r="K1036" s="15">
        <v>27594176</v>
      </c>
      <c r="L1036" s="15">
        <v>30112823</v>
      </c>
      <c r="M1036" s="15">
        <f t="shared" si="16"/>
        <v>67626741</v>
      </c>
      <c r="N1036" s="15">
        <v>30112823</v>
      </c>
    </row>
    <row r="1037" spans="1:16" ht="14.4">
      <c r="A1037" s="14">
        <v>2021</v>
      </c>
      <c r="B1037" s="17" t="s">
        <v>5451</v>
      </c>
      <c r="C1037" s="14" t="s">
        <v>190</v>
      </c>
      <c r="D1037" s="14" t="s">
        <v>21</v>
      </c>
      <c r="E1037" s="16" t="s">
        <v>28</v>
      </c>
      <c r="F1037" s="16" t="s">
        <v>5452</v>
      </c>
      <c r="G1037" s="14" t="s">
        <v>20</v>
      </c>
      <c r="H1037" s="15">
        <v>209266</v>
      </c>
      <c r="I1037" s="15">
        <v>1798041</v>
      </c>
      <c r="J1037" s="15"/>
      <c r="K1037" s="15">
        <v>14187117</v>
      </c>
      <c r="L1037" s="15">
        <v>13372056</v>
      </c>
      <c r="M1037" s="15">
        <f t="shared" si="16"/>
        <v>29566480</v>
      </c>
      <c r="N1037" s="15">
        <v>13372056</v>
      </c>
    </row>
    <row r="1038" spans="1:16" ht="14.4">
      <c r="A1038" s="14">
        <v>2021</v>
      </c>
      <c r="B1038" s="14" t="s">
        <v>1784</v>
      </c>
      <c r="C1038" s="14" t="s">
        <v>53</v>
      </c>
      <c r="D1038" s="14" t="s">
        <v>21</v>
      </c>
      <c r="E1038" s="16" t="s">
        <v>134</v>
      </c>
      <c r="F1038" s="16">
        <v>59587</v>
      </c>
      <c r="G1038" s="14" t="s">
        <v>20</v>
      </c>
      <c r="H1038" s="15">
        <v>1034034</v>
      </c>
      <c r="I1038" s="15">
        <v>4289475</v>
      </c>
      <c r="J1038" s="15">
        <v>2364376</v>
      </c>
      <c r="K1038" s="15">
        <v>17613567</v>
      </c>
      <c r="L1038" s="15">
        <v>19145370</v>
      </c>
      <c r="M1038" s="15">
        <f t="shared" si="16"/>
        <v>44446822</v>
      </c>
      <c r="N1038" s="15">
        <v>19145370</v>
      </c>
    </row>
    <row r="1039" spans="1:16" ht="14.4">
      <c r="A1039" s="14">
        <v>2021</v>
      </c>
      <c r="B1039" s="17" t="s">
        <v>5574</v>
      </c>
      <c r="C1039" s="14" t="s">
        <v>190</v>
      </c>
      <c r="D1039" s="14" t="s">
        <v>21</v>
      </c>
      <c r="E1039" s="16" t="s">
        <v>368</v>
      </c>
      <c r="F1039" s="16" t="s">
        <v>5575</v>
      </c>
      <c r="G1039" s="14" t="s">
        <v>20</v>
      </c>
      <c r="H1039" s="15"/>
      <c r="I1039" s="15">
        <v>77319</v>
      </c>
      <c r="J1039" s="15"/>
      <c r="K1039" s="15">
        <v>240212</v>
      </c>
      <c r="L1039" s="15">
        <v>311735</v>
      </c>
      <c r="M1039" s="15">
        <f t="shared" si="16"/>
        <v>629266</v>
      </c>
      <c r="N1039" s="15">
        <v>311735</v>
      </c>
    </row>
    <row r="1040" spans="1:16" ht="14.4">
      <c r="A1040" s="14">
        <v>2021</v>
      </c>
      <c r="B1040" s="17" t="s">
        <v>634</v>
      </c>
      <c r="C1040" s="14" t="s">
        <v>190</v>
      </c>
      <c r="D1040" s="14" t="s">
        <v>21</v>
      </c>
      <c r="E1040" s="16" t="s">
        <v>27</v>
      </c>
      <c r="F1040" s="16" t="s">
        <v>633</v>
      </c>
      <c r="G1040" s="14" t="s">
        <v>20</v>
      </c>
      <c r="H1040" s="15">
        <v>166258</v>
      </c>
      <c r="I1040" s="15">
        <v>20198409</v>
      </c>
      <c r="J1040" s="15"/>
      <c r="K1040" s="15">
        <v>39192724</v>
      </c>
      <c r="L1040" s="15">
        <v>50919009</v>
      </c>
      <c r="M1040" s="15">
        <f t="shared" si="16"/>
        <v>110476400</v>
      </c>
      <c r="N1040" s="15">
        <v>50919009</v>
      </c>
    </row>
    <row r="1041" spans="1:14" ht="14.4">
      <c r="A1041" s="14">
        <v>2021</v>
      </c>
      <c r="B1041" s="17" t="s">
        <v>5103</v>
      </c>
      <c r="C1041" s="17" t="s">
        <v>190</v>
      </c>
      <c r="D1041" s="14" t="s">
        <v>21</v>
      </c>
      <c r="E1041" s="16" t="s">
        <v>142</v>
      </c>
      <c r="F1041" s="16" t="s">
        <v>5705</v>
      </c>
      <c r="G1041" s="14" t="s">
        <v>20</v>
      </c>
      <c r="H1041" s="15">
        <v>113</v>
      </c>
      <c r="I1041" s="15">
        <v>353288</v>
      </c>
      <c r="J1041" s="15"/>
      <c r="K1041" s="15">
        <v>948246</v>
      </c>
      <c r="L1041" s="15">
        <v>1246044</v>
      </c>
      <c r="M1041" s="15">
        <f t="shared" si="16"/>
        <v>2547691</v>
      </c>
      <c r="N1041" s="15">
        <v>1246044</v>
      </c>
    </row>
    <row r="1042" spans="1:14" ht="14.4">
      <c r="A1042" s="14">
        <v>2021</v>
      </c>
      <c r="B1042" s="14" t="s">
        <v>1783</v>
      </c>
      <c r="C1042" s="14" t="s">
        <v>53</v>
      </c>
      <c r="D1042" s="14" t="s">
        <v>21</v>
      </c>
      <c r="E1042" s="16" t="s">
        <v>123</v>
      </c>
      <c r="F1042" s="16">
        <v>59892</v>
      </c>
      <c r="G1042" s="14" t="s">
        <v>20</v>
      </c>
      <c r="H1042" s="15">
        <v>6695852</v>
      </c>
      <c r="I1042" s="15">
        <v>2141419</v>
      </c>
      <c r="J1042" s="15">
        <v>2355018</v>
      </c>
      <c r="K1042" s="15">
        <v>12711662</v>
      </c>
      <c r="L1042" s="15">
        <v>13334337</v>
      </c>
      <c r="M1042" s="15">
        <f t="shared" si="16"/>
        <v>37238288</v>
      </c>
      <c r="N1042" s="15">
        <v>13334337</v>
      </c>
    </row>
    <row r="1043" spans="1:14" ht="14.4">
      <c r="A1043" s="14">
        <v>2021</v>
      </c>
      <c r="B1043" s="17" t="s">
        <v>632</v>
      </c>
      <c r="C1043" s="14" t="s">
        <v>190</v>
      </c>
      <c r="D1043" s="14" t="s">
        <v>21</v>
      </c>
      <c r="E1043" s="16" t="s">
        <v>96</v>
      </c>
      <c r="F1043" s="16" t="s">
        <v>631</v>
      </c>
      <c r="G1043" s="14" t="s">
        <v>20</v>
      </c>
      <c r="H1043" s="15">
        <v>211969</v>
      </c>
      <c r="I1043" s="15">
        <v>7015225</v>
      </c>
      <c r="J1043" s="15">
        <v>11128</v>
      </c>
      <c r="K1043" s="15">
        <v>21507328</v>
      </c>
      <c r="L1043" s="15">
        <v>27026317</v>
      </c>
      <c r="M1043" s="15">
        <f t="shared" si="16"/>
        <v>55771967</v>
      </c>
      <c r="N1043" s="15">
        <v>27026317</v>
      </c>
    </row>
    <row r="1044" spans="1:14" ht="14.4">
      <c r="A1044" s="14">
        <v>2021</v>
      </c>
      <c r="B1044" s="17" t="s">
        <v>630</v>
      </c>
      <c r="C1044" s="14" t="s">
        <v>190</v>
      </c>
      <c r="D1044" s="14" t="s">
        <v>21</v>
      </c>
      <c r="E1044" s="16" t="s">
        <v>123</v>
      </c>
      <c r="F1044" s="16" t="s">
        <v>629</v>
      </c>
      <c r="G1044" s="14" t="s">
        <v>20</v>
      </c>
      <c r="H1044" s="15">
        <v>45223</v>
      </c>
      <c r="I1044" s="15">
        <v>8211496</v>
      </c>
      <c r="J1044" s="15"/>
      <c r="K1044" s="15">
        <v>22296276</v>
      </c>
      <c r="L1044" s="15">
        <v>28330760</v>
      </c>
      <c r="M1044" s="15">
        <f t="shared" si="16"/>
        <v>58883755</v>
      </c>
      <c r="N1044" s="15">
        <v>28330760</v>
      </c>
    </row>
    <row r="1045" spans="1:14" ht="14.4">
      <c r="A1045" s="14">
        <v>2021</v>
      </c>
      <c r="B1045" s="14" t="s">
        <v>1782</v>
      </c>
      <c r="C1045" s="14" t="s">
        <v>53</v>
      </c>
      <c r="D1045" s="14" t="s">
        <v>21</v>
      </c>
      <c r="E1045" s="16" t="s">
        <v>96</v>
      </c>
      <c r="F1045" s="16">
        <v>59920</v>
      </c>
      <c r="G1045" s="14" t="s">
        <v>20</v>
      </c>
      <c r="H1045" s="15">
        <v>266185293</v>
      </c>
      <c r="I1045" s="15">
        <v>42081055</v>
      </c>
      <c r="J1045" s="15">
        <v>34800035</v>
      </c>
      <c r="K1045" s="15">
        <v>67353743</v>
      </c>
      <c r="L1045" s="15">
        <v>84327612</v>
      </c>
      <c r="M1045" s="15">
        <f t="shared" si="16"/>
        <v>494747738</v>
      </c>
      <c r="N1045" s="15">
        <v>84327612</v>
      </c>
    </row>
    <row r="1046" spans="1:14" ht="14.4">
      <c r="A1046" s="14">
        <v>2021</v>
      </c>
      <c r="B1046" s="17" t="s">
        <v>628</v>
      </c>
      <c r="C1046" s="14" t="s">
        <v>190</v>
      </c>
      <c r="D1046" s="14" t="s">
        <v>21</v>
      </c>
      <c r="E1046" s="16" t="s">
        <v>96</v>
      </c>
      <c r="F1046" s="16" t="s">
        <v>627</v>
      </c>
      <c r="G1046" s="14" t="s">
        <v>20</v>
      </c>
      <c r="H1046" s="15">
        <v>863128</v>
      </c>
      <c r="I1046" s="15">
        <v>15320391</v>
      </c>
      <c r="J1046" s="15"/>
      <c r="K1046" s="15">
        <v>34039537</v>
      </c>
      <c r="L1046" s="15">
        <v>42833380</v>
      </c>
      <c r="M1046" s="15">
        <f t="shared" si="16"/>
        <v>93056436</v>
      </c>
      <c r="N1046" s="15">
        <v>42833380</v>
      </c>
    </row>
    <row r="1047" spans="1:14" ht="14.4">
      <c r="A1047" s="14">
        <v>2021</v>
      </c>
      <c r="B1047" s="14" t="s">
        <v>1781</v>
      </c>
      <c r="C1047" s="14" t="s">
        <v>53</v>
      </c>
      <c r="D1047" s="14" t="s">
        <v>21</v>
      </c>
      <c r="E1047" s="16" t="s">
        <v>118</v>
      </c>
      <c r="F1047" s="16">
        <v>59962</v>
      </c>
      <c r="G1047" s="14" t="s">
        <v>20</v>
      </c>
      <c r="H1047" s="15">
        <v>78715733</v>
      </c>
      <c r="I1047" s="15">
        <v>3961865</v>
      </c>
      <c r="J1047" s="15">
        <v>14213539</v>
      </c>
      <c r="K1047" s="15">
        <v>74183291</v>
      </c>
      <c r="L1047" s="15">
        <v>82786284</v>
      </c>
      <c r="M1047" s="15">
        <f t="shared" si="16"/>
        <v>253860712</v>
      </c>
      <c r="N1047" s="15">
        <v>82786284</v>
      </c>
    </row>
    <row r="1048" spans="1:14" ht="14.4">
      <c r="A1048" s="14">
        <v>2021</v>
      </c>
      <c r="B1048" s="17" t="s">
        <v>626</v>
      </c>
      <c r="C1048" s="14" t="s">
        <v>190</v>
      </c>
      <c r="D1048" s="14" t="s">
        <v>21</v>
      </c>
      <c r="E1048" s="16" t="s">
        <v>118</v>
      </c>
      <c r="F1048" s="16" t="s">
        <v>625</v>
      </c>
      <c r="G1048" s="14" t="s">
        <v>20</v>
      </c>
      <c r="H1048" s="15">
        <v>1293683</v>
      </c>
      <c r="I1048" s="15">
        <v>109468819</v>
      </c>
      <c r="J1048" s="15">
        <v>71</v>
      </c>
      <c r="K1048" s="15">
        <v>228600190</v>
      </c>
      <c r="L1048" s="15">
        <v>299297768</v>
      </c>
      <c r="M1048" s="15">
        <f t="shared" si="16"/>
        <v>638660531</v>
      </c>
      <c r="N1048" s="15">
        <v>299297768</v>
      </c>
    </row>
    <row r="1049" spans="1:14" ht="14.4">
      <c r="A1049" s="14">
        <v>2021</v>
      </c>
      <c r="B1049" s="14" t="s">
        <v>1780</v>
      </c>
      <c r="C1049" s="14" t="s">
        <v>53</v>
      </c>
      <c r="D1049" s="14" t="s">
        <v>21</v>
      </c>
      <c r="E1049" s="16" t="s">
        <v>34</v>
      </c>
      <c r="F1049" s="16" t="s">
        <v>1779</v>
      </c>
      <c r="G1049" s="14" t="s">
        <v>20</v>
      </c>
      <c r="H1049" s="15">
        <v>50109662</v>
      </c>
      <c r="I1049" s="15">
        <v>17401072</v>
      </c>
      <c r="J1049" s="15">
        <v>2285961</v>
      </c>
      <c r="K1049" s="15">
        <v>71014832</v>
      </c>
      <c r="L1049" s="15">
        <v>90678359</v>
      </c>
      <c r="M1049" s="15">
        <f t="shared" si="16"/>
        <v>231489886</v>
      </c>
      <c r="N1049" s="15">
        <v>90678359</v>
      </c>
    </row>
    <row r="1050" spans="1:14" ht="14.4">
      <c r="A1050" s="14">
        <v>2021</v>
      </c>
      <c r="B1050" s="17" t="s">
        <v>624</v>
      </c>
      <c r="C1050" s="14" t="s">
        <v>190</v>
      </c>
      <c r="D1050" s="14" t="s">
        <v>21</v>
      </c>
      <c r="E1050" s="16" t="s">
        <v>34</v>
      </c>
      <c r="F1050" s="16" t="s">
        <v>623</v>
      </c>
      <c r="G1050" s="14" t="s">
        <v>20</v>
      </c>
      <c r="H1050" s="15">
        <v>1263840</v>
      </c>
      <c r="I1050" s="15">
        <v>29093214</v>
      </c>
      <c r="J1050" s="15">
        <v>4308231</v>
      </c>
      <c r="K1050" s="15">
        <v>119334367</v>
      </c>
      <c r="L1050" s="15">
        <v>120254335</v>
      </c>
      <c r="M1050" s="15">
        <f t="shared" si="16"/>
        <v>274253987</v>
      </c>
      <c r="N1050" s="15">
        <v>120254335</v>
      </c>
    </row>
    <row r="1051" spans="1:14" ht="14.4">
      <c r="A1051" s="14">
        <v>2021</v>
      </c>
      <c r="B1051" s="14" t="s">
        <v>2185</v>
      </c>
      <c r="C1051" s="14" t="s">
        <v>53</v>
      </c>
      <c r="D1051" s="14" t="s">
        <v>21</v>
      </c>
      <c r="E1051" s="16" t="s">
        <v>27</v>
      </c>
      <c r="F1051" s="16" t="s">
        <v>1778</v>
      </c>
      <c r="G1051" s="14" t="s">
        <v>20</v>
      </c>
      <c r="H1051" s="15">
        <v>130330427</v>
      </c>
      <c r="I1051" s="15">
        <v>12209548</v>
      </c>
      <c r="J1051" s="15">
        <v>30080059</v>
      </c>
      <c r="K1051" s="15">
        <v>140158361</v>
      </c>
      <c r="L1051" s="15">
        <v>157052801</v>
      </c>
      <c r="M1051" s="15">
        <f t="shared" si="16"/>
        <v>469831196</v>
      </c>
      <c r="N1051" s="15">
        <v>157052801</v>
      </c>
    </row>
    <row r="1052" spans="1:14" ht="14.4">
      <c r="A1052" s="14">
        <v>2021</v>
      </c>
      <c r="B1052" s="17" t="s">
        <v>622</v>
      </c>
      <c r="C1052" s="14" t="s">
        <v>190</v>
      </c>
      <c r="D1052" s="14" t="s">
        <v>21</v>
      </c>
      <c r="E1052" s="16" t="s">
        <v>27</v>
      </c>
      <c r="F1052" s="16" t="s">
        <v>621</v>
      </c>
      <c r="G1052" s="14" t="s">
        <v>20</v>
      </c>
      <c r="H1052" s="15">
        <v>541859</v>
      </c>
      <c r="I1052" s="15">
        <v>34260943</v>
      </c>
      <c r="J1052" s="15"/>
      <c r="K1052" s="15">
        <v>107150947</v>
      </c>
      <c r="L1052" s="15">
        <v>114267818</v>
      </c>
      <c r="M1052" s="15">
        <f t="shared" si="16"/>
        <v>256221567</v>
      </c>
      <c r="N1052" s="15">
        <v>114267818</v>
      </c>
    </row>
    <row r="1053" spans="1:14" ht="14.4">
      <c r="A1053" s="14">
        <v>2021</v>
      </c>
      <c r="B1053" s="17" t="s">
        <v>128</v>
      </c>
      <c r="C1053" s="14" t="s">
        <v>54</v>
      </c>
      <c r="D1053" s="14" t="s">
        <v>21</v>
      </c>
      <c r="E1053" s="16" t="s">
        <v>127</v>
      </c>
      <c r="F1053" s="16">
        <v>99054</v>
      </c>
      <c r="G1053" s="14" t="s">
        <v>20</v>
      </c>
      <c r="H1053" s="15">
        <v>719328</v>
      </c>
      <c r="I1053" s="15"/>
      <c r="J1053" s="15"/>
      <c r="K1053" s="15">
        <v>21819</v>
      </c>
      <c r="L1053" s="15">
        <v>138458</v>
      </c>
      <c r="M1053" s="15">
        <f t="shared" si="16"/>
        <v>879605</v>
      </c>
      <c r="N1053" s="15">
        <v>138458</v>
      </c>
    </row>
    <row r="1054" spans="1:14" ht="14.4">
      <c r="A1054" s="14">
        <v>2021</v>
      </c>
      <c r="B1054" s="17" t="s">
        <v>5464</v>
      </c>
      <c r="C1054" s="14" t="s">
        <v>190</v>
      </c>
      <c r="D1054" s="14" t="s">
        <v>21</v>
      </c>
      <c r="E1054" s="16" t="s">
        <v>71</v>
      </c>
      <c r="F1054" s="16" t="s">
        <v>5465</v>
      </c>
      <c r="G1054" s="14" t="s">
        <v>20</v>
      </c>
      <c r="H1054" s="15">
        <v>1382</v>
      </c>
      <c r="I1054" s="15">
        <v>4991325</v>
      </c>
      <c r="J1054" s="15"/>
      <c r="K1054" s="15">
        <v>24712824</v>
      </c>
      <c r="L1054" s="15">
        <v>25809789</v>
      </c>
      <c r="M1054" s="15">
        <f t="shared" si="16"/>
        <v>55515320</v>
      </c>
      <c r="N1054" s="15">
        <v>25809789</v>
      </c>
    </row>
    <row r="1055" spans="1:14" ht="14.4">
      <c r="A1055" s="14">
        <v>2021</v>
      </c>
      <c r="B1055" s="14" t="s">
        <v>1777</v>
      </c>
      <c r="C1055" s="14" t="s">
        <v>53</v>
      </c>
      <c r="D1055" s="14" t="s">
        <v>21</v>
      </c>
      <c r="E1055" s="16" t="s">
        <v>107</v>
      </c>
      <c r="F1055" s="16" t="s">
        <v>1776</v>
      </c>
      <c r="G1055" s="14" t="s">
        <v>20</v>
      </c>
      <c r="H1055" s="15">
        <v>15181729</v>
      </c>
      <c r="I1055" s="15">
        <v>4371502</v>
      </c>
      <c r="J1055" s="15">
        <v>4542406</v>
      </c>
      <c r="K1055" s="15">
        <v>12194609</v>
      </c>
      <c r="L1055" s="15">
        <v>12454360</v>
      </c>
      <c r="M1055" s="15">
        <f t="shared" si="16"/>
        <v>48744606</v>
      </c>
      <c r="N1055" s="15">
        <v>12454360</v>
      </c>
    </row>
    <row r="1056" spans="1:14" ht="14.4">
      <c r="A1056" s="14">
        <v>2021</v>
      </c>
      <c r="B1056" s="17" t="s">
        <v>5380</v>
      </c>
      <c r="C1056" s="17" t="s">
        <v>190</v>
      </c>
      <c r="D1056" s="14" t="s">
        <v>21</v>
      </c>
      <c r="E1056" s="16" t="s">
        <v>123</v>
      </c>
      <c r="F1056" s="16" t="s">
        <v>5706</v>
      </c>
      <c r="G1056" s="14" t="s">
        <v>20</v>
      </c>
      <c r="H1056" s="15">
        <v>1704</v>
      </c>
      <c r="I1056" s="15">
        <v>573860</v>
      </c>
      <c r="J1056" s="15"/>
      <c r="K1056" s="15">
        <v>1727416</v>
      </c>
      <c r="L1056" s="15">
        <v>2163786</v>
      </c>
      <c r="M1056" s="15">
        <f t="shared" si="16"/>
        <v>4466766</v>
      </c>
      <c r="N1056" s="15">
        <v>2163786</v>
      </c>
    </row>
    <row r="1057" spans="1:16" ht="14.4">
      <c r="A1057" s="14">
        <v>2021</v>
      </c>
      <c r="B1057" s="17" t="s">
        <v>620</v>
      </c>
      <c r="C1057" s="14" t="s">
        <v>190</v>
      </c>
      <c r="D1057" s="14" t="s">
        <v>21</v>
      </c>
      <c r="E1057" s="16" t="s">
        <v>253</v>
      </c>
      <c r="F1057" s="16" t="s">
        <v>619</v>
      </c>
      <c r="G1057" s="14" t="s">
        <v>20</v>
      </c>
      <c r="H1057" s="15">
        <v>39567</v>
      </c>
      <c r="I1057" s="15">
        <v>11968325</v>
      </c>
      <c r="J1057" s="15">
        <v>1054366</v>
      </c>
      <c r="K1057" s="15">
        <v>33398567</v>
      </c>
      <c r="L1057" s="15">
        <v>42090270</v>
      </c>
      <c r="M1057" s="15">
        <f t="shared" si="16"/>
        <v>88551095</v>
      </c>
      <c r="N1057" s="15">
        <v>42090270</v>
      </c>
    </row>
    <row r="1058" spans="1:16" ht="14.4">
      <c r="A1058" s="14">
        <v>2021</v>
      </c>
      <c r="B1058" s="17" t="s">
        <v>618</v>
      </c>
      <c r="C1058" s="14" t="s">
        <v>190</v>
      </c>
      <c r="D1058" s="14" t="s">
        <v>21</v>
      </c>
      <c r="E1058" s="16" t="s">
        <v>74</v>
      </c>
      <c r="F1058" s="16" t="s">
        <v>617</v>
      </c>
      <c r="G1058" s="14" t="s">
        <v>20</v>
      </c>
      <c r="H1058" s="15">
        <v>545191</v>
      </c>
      <c r="I1058" s="15">
        <v>11319055</v>
      </c>
      <c r="J1058" s="15"/>
      <c r="K1058" s="15">
        <v>34874027</v>
      </c>
      <c r="L1058" s="15">
        <v>40530858</v>
      </c>
      <c r="M1058" s="15">
        <f t="shared" si="16"/>
        <v>87269131</v>
      </c>
      <c r="N1058" s="15">
        <v>40530858</v>
      </c>
    </row>
    <row r="1059" spans="1:16" ht="14.4">
      <c r="A1059" s="14">
        <v>2021</v>
      </c>
      <c r="B1059" s="17" t="s">
        <v>126</v>
      </c>
      <c r="C1059" s="14" t="s">
        <v>54</v>
      </c>
      <c r="D1059" s="14" t="s">
        <v>21</v>
      </c>
      <c r="E1059" s="16" t="s">
        <v>125</v>
      </c>
      <c r="F1059" s="16">
        <v>99055</v>
      </c>
      <c r="G1059" s="14" t="s">
        <v>20</v>
      </c>
      <c r="H1059" s="15"/>
      <c r="I1059" s="15">
        <v>3442265</v>
      </c>
      <c r="J1059" s="15"/>
      <c r="K1059" s="15">
        <v>41907</v>
      </c>
      <c r="L1059" s="15">
        <v>3480243</v>
      </c>
      <c r="M1059" s="15">
        <f t="shared" si="16"/>
        <v>6964415</v>
      </c>
      <c r="N1059" s="15">
        <v>3480243</v>
      </c>
    </row>
    <row r="1060" spans="1:16" ht="14.4">
      <c r="A1060" s="14">
        <v>2021</v>
      </c>
      <c r="B1060" s="17" t="s">
        <v>124</v>
      </c>
      <c r="C1060" s="14" t="s">
        <v>54</v>
      </c>
      <c r="D1060" s="14" t="s">
        <v>21</v>
      </c>
      <c r="E1060" s="16" t="s">
        <v>123</v>
      </c>
      <c r="F1060" s="16">
        <v>99056</v>
      </c>
      <c r="G1060" s="14" t="s">
        <v>20</v>
      </c>
      <c r="H1060" s="15">
        <v>559091</v>
      </c>
      <c r="I1060" s="15">
        <v>4415889</v>
      </c>
      <c r="J1060" s="15"/>
      <c r="K1060" s="15">
        <v>49598</v>
      </c>
      <c r="L1060" s="15">
        <v>6360126</v>
      </c>
      <c r="M1060" s="15">
        <f t="shared" si="16"/>
        <v>11384704</v>
      </c>
      <c r="N1060" s="15">
        <v>6360126</v>
      </c>
    </row>
    <row r="1061" spans="1:16" ht="14.4">
      <c r="A1061" s="14">
        <v>2021</v>
      </c>
      <c r="B1061" s="14" t="s">
        <v>1775</v>
      </c>
      <c r="C1061" s="14" t="s">
        <v>53</v>
      </c>
      <c r="D1061" s="14" t="s">
        <v>21</v>
      </c>
      <c r="E1061" s="16" t="s">
        <v>118</v>
      </c>
      <c r="F1061" s="16" t="s">
        <v>1774</v>
      </c>
      <c r="G1061" s="14" t="s">
        <v>20</v>
      </c>
      <c r="H1061" s="15">
        <v>63780452</v>
      </c>
      <c r="I1061" s="15">
        <v>17129967</v>
      </c>
      <c r="J1061" s="15">
        <v>8694737</v>
      </c>
      <c r="K1061" s="15">
        <v>104941872</v>
      </c>
      <c r="L1061" s="15">
        <v>115846630</v>
      </c>
      <c r="M1061" s="15">
        <f t="shared" si="16"/>
        <v>310393658</v>
      </c>
      <c r="N1061" s="15">
        <v>115846630</v>
      </c>
    </row>
    <row r="1062" spans="1:16" ht="14.4">
      <c r="A1062" s="14">
        <v>2021</v>
      </c>
      <c r="B1062" s="17" t="s">
        <v>616</v>
      </c>
      <c r="C1062" s="14" t="s">
        <v>190</v>
      </c>
      <c r="D1062" s="14" t="s">
        <v>21</v>
      </c>
      <c r="E1062" s="16" t="s">
        <v>118</v>
      </c>
      <c r="F1062" s="16" t="s">
        <v>615</v>
      </c>
      <c r="G1062" s="14" t="s">
        <v>20</v>
      </c>
      <c r="H1062" s="15">
        <v>2698524</v>
      </c>
      <c r="I1062" s="15">
        <v>142195979</v>
      </c>
      <c r="J1062" s="15">
        <v>1526301</v>
      </c>
      <c r="K1062" s="15">
        <v>326814238</v>
      </c>
      <c r="L1062" s="15">
        <v>396635668</v>
      </c>
      <c r="M1062" s="15">
        <f t="shared" si="16"/>
        <v>869870710</v>
      </c>
      <c r="N1062" s="15">
        <v>396635668</v>
      </c>
    </row>
    <row r="1063" spans="1:16" ht="14.4">
      <c r="A1063" s="14">
        <v>2021</v>
      </c>
      <c r="B1063" s="17" t="s">
        <v>5381</v>
      </c>
      <c r="C1063" s="17" t="s">
        <v>190</v>
      </c>
      <c r="D1063" s="14" t="s">
        <v>21</v>
      </c>
      <c r="E1063" s="16" t="s">
        <v>123</v>
      </c>
      <c r="F1063" s="16" t="s">
        <v>5707</v>
      </c>
      <c r="G1063" s="14" t="s">
        <v>20</v>
      </c>
      <c r="H1063" s="15">
        <v>136331</v>
      </c>
      <c r="I1063" s="15">
        <v>629177</v>
      </c>
      <c r="J1063" s="15"/>
      <c r="K1063" s="15">
        <v>2335925</v>
      </c>
      <c r="L1063" s="15">
        <v>2954499</v>
      </c>
      <c r="M1063" s="15">
        <f t="shared" si="16"/>
        <v>6055932</v>
      </c>
      <c r="N1063" s="15">
        <v>2954499</v>
      </c>
    </row>
    <row r="1064" spans="1:16" ht="14.4">
      <c r="A1064" s="14">
        <v>2021</v>
      </c>
      <c r="B1064" s="17" t="s">
        <v>614</v>
      </c>
      <c r="C1064" s="14" t="s">
        <v>190</v>
      </c>
      <c r="D1064" s="14" t="s">
        <v>21</v>
      </c>
      <c r="E1064" s="16" t="s">
        <v>149</v>
      </c>
      <c r="F1064" s="16" t="s">
        <v>613</v>
      </c>
      <c r="G1064" s="14" t="s">
        <v>20</v>
      </c>
      <c r="H1064" s="15"/>
      <c r="I1064" s="15">
        <v>5070392</v>
      </c>
      <c r="J1064" s="15">
        <v>718837</v>
      </c>
      <c r="K1064" s="15">
        <v>9114371</v>
      </c>
      <c r="L1064" s="15">
        <v>12029724</v>
      </c>
      <c r="M1064" s="15">
        <f t="shared" si="16"/>
        <v>26933324</v>
      </c>
      <c r="N1064" s="15">
        <v>12029724</v>
      </c>
    </row>
    <row r="1065" spans="1:16" ht="14.4">
      <c r="A1065" s="14">
        <v>2021</v>
      </c>
      <c r="B1065" s="17" t="s">
        <v>612</v>
      </c>
      <c r="C1065" s="14" t="s">
        <v>190</v>
      </c>
      <c r="D1065" s="14" t="s">
        <v>21</v>
      </c>
      <c r="E1065" s="16" t="s">
        <v>151</v>
      </c>
      <c r="F1065" s="16" t="s">
        <v>611</v>
      </c>
      <c r="G1065" s="14" t="s">
        <v>20</v>
      </c>
      <c r="H1065" s="15">
        <v>3076</v>
      </c>
      <c r="I1065" s="15">
        <v>14425130</v>
      </c>
      <c r="J1065" s="15"/>
      <c r="K1065" s="15">
        <v>32934945</v>
      </c>
      <c r="L1065" s="15">
        <v>41594805</v>
      </c>
      <c r="M1065" s="15">
        <f t="shared" si="16"/>
        <v>88957956</v>
      </c>
      <c r="N1065" s="15">
        <v>41594805</v>
      </c>
    </row>
    <row r="1066" spans="1:16" ht="14.4">
      <c r="A1066" s="14">
        <v>2021</v>
      </c>
      <c r="B1066" s="14" t="s">
        <v>1773</v>
      </c>
      <c r="C1066" s="14" t="s">
        <v>53</v>
      </c>
      <c r="D1066" s="14" t="s">
        <v>21</v>
      </c>
      <c r="E1066" s="16" t="s">
        <v>36</v>
      </c>
      <c r="F1066" s="16" t="s">
        <v>1772</v>
      </c>
      <c r="G1066" s="14" t="s">
        <v>20</v>
      </c>
      <c r="H1066" s="15">
        <v>69279473</v>
      </c>
      <c r="I1066" s="15">
        <v>33087815</v>
      </c>
      <c r="J1066" s="15">
        <v>4400117</v>
      </c>
      <c r="K1066" s="15">
        <v>196225230</v>
      </c>
      <c r="L1066" s="15">
        <v>178880122</v>
      </c>
      <c r="M1066" s="15">
        <f t="shared" si="16"/>
        <v>481872757</v>
      </c>
      <c r="N1066" s="15">
        <v>178880122</v>
      </c>
    </row>
    <row r="1067" spans="1:16" ht="14.4">
      <c r="A1067" s="14">
        <v>2021</v>
      </c>
      <c r="B1067" s="17" t="s">
        <v>5074</v>
      </c>
      <c r="C1067" s="17" t="s">
        <v>190</v>
      </c>
      <c r="D1067" s="14" t="s">
        <v>21</v>
      </c>
      <c r="E1067" s="16" t="s">
        <v>368</v>
      </c>
      <c r="F1067" s="16" t="s">
        <v>5708</v>
      </c>
      <c r="G1067" s="14" t="s">
        <v>20</v>
      </c>
      <c r="H1067" s="15">
        <v>34399</v>
      </c>
      <c r="I1067" s="15">
        <v>347614</v>
      </c>
      <c r="J1067" s="15"/>
      <c r="K1067" s="15">
        <v>1917088</v>
      </c>
      <c r="L1067" s="15">
        <v>2160549</v>
      </c>
      <c r="M1067" s="15">
        <f t="shared" si="16"/>
        <v>4459650</v>
      </c>
      <c r="N1067" s="15">
        <v>2160549</v>
      </c>
    </row>
    <row r="1068" spans="1:16" ht="14.4">
      <c r="A1068" s="14">
        <v>2021</v>
      </c>
      <c r="B1068" s="17" t="s">
        <v>2186</v>
      </c>
      <c r="C1068" s="14" t="s">
        <v>53</v>
      </c>
      <c r="D1068" s="14" t="s">
        <v>21</v>
      </c>
      <c r="E1068" s="16" t="s">
        <v>151</v>
      </c>
      <c r="F1068" s="16" t="s">
        <v>5459</v>
      </c>
      <c r="G1068" s="14" t="s">
        <v>20</v>
      </c>
      <c r="H1068" s="15">
        <v>8397229</v>
      </c>
      <c r="I1068" s="15">
        <v>1785372</v>
      </c>
      <c r="J1068" s="15">
        <v>1727612</v>
      </c>
      <c r="K1068" s="15">
        <v>17555759</v>
      </c>
      <c r="L1068" s="15">
        <v>18034229</v>
      </c>
      <c r="M1068" s="15">
        <f t="shared" si="16"/>
        <v>47500201</v>
      </c>
      <c r="N1068" s="15">
        <v>18034229</v>
      </c>
    </row>
    <row r="1069" spans="1:16" ht="14.4">
      <c r="A1069" s="14">
        <v>2021</v>
      </c>
      <c r="B1069" s="17" t="s">
        <v>610</v>
      </c>
      <c r="C1069" s="14" t="s">
        <v>190</v>
      </c>
      <c r="D1069" s="14" t="s">
        <v>21</v>
      </c>
      <c r="E1069" s="16" t="s">
        <v>118</v>
      </c>
      <c r="F1069" s="16" t="s">
        <v>609</v>
      </c>
      <c r="G1069" s="14" t="s">
        <v>20</v>
      </c>
      <c r="H1069" s="15">
        <v>192176</v>
      </c>
      <c r="I1069" s="15">
        <v>12600503</v>
      </c>
      <c r="J1069" s="15">
        <v>3473</v>
      </c>
      <c r="K1069" s="15">
        <v>33378795</v>
      </c>
      <c r="L1069" s="15">
        <v>42931731</v>
      </c>
      <c r="M1069" s="15">
        <f t="shared" si="16"/>
        <v>89106678</v>
      </c>
      <c r="N1069" s="15">
        <v>42931731</v>
      </c>
    </row>
    <row r="1070" spans="1:16" ht="14.4">
      <c r="A1070" s="14">
        <v>2021</v>
      </c>
      <c r="B1070" s="17" t="s">
        <v>608</v>
      </c>
      <c r="C1070" s="14" t="s">
        <v>190</v>
      </c>
      <c r="D1070" s="14" t="s">
        <v>21</v>
      </c>
      <c r="E1070" s="16" t="s">
        <v>84</v>
      </c>
      <c r="F1070" s="16" t="s">
        <v>607</v>
      </c>
      <c r="G1070" s="14" t="s">
        <v>20</v>
      </c>
      <c r="H1070" s="15">
        <v>3717187</v>
      </c>
      <c r="I1070" s="15">
        <v>10091361</v>
      </c>
      <c r="J1070" s="15">
        <v>1414</v>
      </c>
      <c r="K1070" s="15">
        <v>44406904</v>
      </c>
      <c r="L1070" s="15">
        <v>44926595</v>
      </c>
      <c r="M1070" s="15">
        <f t="shared" si="16"/>
        <v>103143461</v>
      </c>
      <c r="N1070" s="15">
        <v>44926595</v>
      </c>
    </row>
    <row r="1071" spans="1:16" ht="14.4">
      <c r="A1071" s="14">
        <v>2021</v>
      </c>
      <c r="B1071" s="17" t="s">
        <v>606</v>
      </c>
      <c r="C1071" s="14" t="s">
        <v>190</v>
      </c>
      <c r="D1071" s="14" t="s">
        <v>21</v>
      </c>
      <c r="E1071" s="16" t="s">
        <v>151</v>
      </c>
      <c r="F1071" s="16" t="s">
        <v>605</v>
      </c>
      <c r="G1071" s="14" t="s">
        <v>20</v>
      </c>
      <c r="H1071" s="15">
        <v>787038</v>
      </c>
      <c r="I1071" s="15">
        <v>5835160</v>
      </c>
      <c r="J1071" s="15"/>
      <c r="K1071" s="15">
        <v>15918015</v>
      </c>
      <c r="L1071" s="15">
        <v>14684905</v>
      </c>
      <c r="M1071" s="15">
        <f t="shared" si="16"/>
        <v>37225118</v>
      </c>
      <c r="N1071" s="15">
        <v>14684905</v>
      </c>
      <c r="O1071" s="20"/>
      <c r="P1071" s="17"/>
    </row>
    <row r="1072" spans="1:16" ht="14.4">
      <c r="A1072" s="14">
        <v>2021</v>
      </c>
      <c r="B1072" s="17" t="s">
        <v>2187</v>
      </c>
      <c r="C1072" s="14" t="s">
        <v>53</v>
      </c>
      <c r="D1072" s="14" t="s">
        <v>21</v>
      </c>
      <c r="E1072" s="16" t="s">
        <v>127</v>
      </c>
      <c r="F1072" s="16">
        <v>60900</v>
      </c>
      <c r="G1072" s="14" t="s">
        <v>20</v>
      </c>
      <c r="H1072" s="15">
        <v>2636379</v>
      </c>
      <c r="I1072" s="15">
        <v>371907</v>
      </c>
      <c r="J1072" s="15">
        <v>770759</v>
      </c>
      <c r="K1072" s="15">
        <v>2347399</v>
      </c>
      <c r="L1072" s="15">
        <v>2037222</v>
      </c>
      <c r="M1072" s="15">
        <f t="shared" si="16"/>
        <v>8163666</v>
      </c>
      <c r="N1072" s="15">
        <v>2037222</v>
      </c>
    </row>
    <row r="1073" spans="1:14" ht="14.4">
      <c r="A1073" s="14">
        <v>2021</v>
      </c>
      <c r="B1073" s="17" t="s">
        <v>604</v>
      </c>
      <c r="C1073" s="14" t="s">
        <v>190</v>
      </c>
      <c r="D1073" s="14" t="s">
        <v>21</v>
      </c>
      <c r="E1073" s="16" t="s">
        <v>127</v>
      </c>
      <c r="F1073" s="16" t="s">
        <v>603</v>
      </c>
      <c r="G1073" s="14" t="s">
        <v>20</v>
      </c>
      <c r="H1073" s="15">
        <v>6339</v>
      </c>
      <c r="I1073" s="15">
        <v>1488917</v>
      </c>
      <c r="J1073" s="15"/>
      <c r="K1073" s="15">
        <v>2965012</v>
      </c>
      <c r="L1073" s="15">
        <v>4160632</v>
      </c>
      <c r="M1073" s="15">
        <f t="shared" si="16"/>
        <v>8620900</v>
      </c>
      <c r="N1073" s="15">
        <v>4160632</v>
      </c>
    </row>
    <row r="1074" spans="1:14" ht="14.4">
      <c r="A1074" s="14">
        <v>2021</v>
      </c>
      <c r="B1074" s="17" t="s">
        <v>602</v>
      </c>
      <c r="C1074" s="14" t="s">
        <v>190</v>
      </c>
      <c r="D1074" s="14" t="s">
        <v>21</v>
      </c>
      <c r="E1074" s="16" t="s">
        <v>65</v>
      </c>
      <c r="F1074" s="16" t="s">
        <v>601</v>
      </c>
      <c r="G1074" s="14" t="s">
        <v>20</v>
      </c>
      <c r="H1074" s="15">
        <v>1647150</v>
      </c>
      <c r="I1074" s="15">
        <v>33691701</v>
      </c>
      <c r="J1074" s="15">
        <v>4486</v>
      </c>
      <c r="K1074" s="15">
        <v>61538052</v>
      </c>
      <c r="L1074" s="15">
        <v>75888150</v>
      </c>
      <c r="M1074" s="15">
        <f t="shared" si="16"/>
        <v>172769539</v>
      </c>
      <c r="N1074" s="15">
        <v>75888150</v>
      </c>
    </row>
    <row r="1075" spans="1:14" ht="14.4">
      <c r="A1075" s="14">
        <v>2021</v>
      </c>
      <c r="B1075" s="14" t="s">
        <v>1771</v>
      </c>
      <c r="C1075" s="14" t="s">
        <v>53</v>
      </c>
      <c r="D1075" s="14" t="s">
        <v>21</v>
      </c>
      <c r="E1075" s="16" t="s">
        <v>90</v>
      </c>
      <c r="F1075" s="16" t="s">
        <v>1770</v>
      </c>
      <c r="G1075" s="14" t="s">
        <v>20</v>
      </c>
      <c r="H1075" s="15">
        <v>12041770</v>
      </c>
      <c r="I1075" s="15">
        <v>1011205</v>
      </c>
      <c r="J1075" s="15">
        <v>1476465</v>
      </c>
      <c r="K1075" s="15">
        <v>11282985</v>
      </c>
      <c r="L1075" s="15">
        <v>8778106</v>
      </c>
      <c r="M1075" s="15">
        <f t="shared" si="16"/>
        <v>34590531</v>
      </c>
      <c r="N1075" s="15">
        <v>8778106</v>
      </c>
    </row>
    <row r="1076" spans="1:14" ht="14.4">
      <c r="A1076" s="14">
        <v>2021</v>
      </c>
      <c r="B1076" s="14" t="s">
        <v>1769</v>
      </c>
      <c r="C1076" s="14" t="s">
        <v>53</v>
      </c>
      <c r="D1076" s="14" t="s">
        <v>21</v>
      </c>
      <c r="E1076" s="16" t="s">
        <v>109</v>
      </c>
      <c r="F1076" s="16" t="s">
        <v>1768</v>
      </c>
      <c r="G1076" s="14" t="s">
        <v>20</v>
      </c>
      <c r="H1076" s="15">
        <v>9345389</v>
      </c>
      <c r="I1076" s="15">
        <v>1769336</v>
      </c>
      <c r="J1076" s="15">
        <v>3876832</v>
      </c>
      <c r="K1076" s="15">
        <v>8945677</v>
      </c>
      <c r="L1076" s="15">
        <v>11512613</v>
      </c>
      <c r="M1076" s="15">
        <f t="shared" si="16"/>
        <v>35449847</v>
      </c>
      <c r="N1076" s="15">
        <v>11512613</v>
      </c>
    </row>
    <row r="1077" spans="1:14" ht="14.4">
      <c r="A1077" s="14">
        <v>2021</v>
      </c>
      <c r="B1077" s="17" t="s">
        <v>600</v>
      </c>
      <c r="C1077" s="14" t="s">
        <v>190</v>
      </c>
      <c r="D1077" s="14" t="s">
        <v>21</v>
      </c>
      <c r="E1077" s="16" t="s">
        <v>109</v>
      </c>
      <c r="F1077" s="16" t="s">
        <v>599</v>
      </c>
      <c r="G1077" s="14" t="s">
        <v>20</v>
      </c>
      <c r="H1077" s="15">
        <v>350945</v>
      </c>
      <c r="I1077" s="15">
        <v>10357651</v>
      </c>
      <c r="J1077" s="15">
        <v>9098</v>
      </c>
      <c r="K1077" s="15">
        <v>33809424</v>
      </c>
      <c r="L1077" s="15">
        <v>40327716</v>
      </c>
      <c r="M1077" s="15">
        <f t="shared" si="16"/>
        <v>84854834</v>
      </c>
      <c r="N1077" s="15">
        <v>40327716</v>
      </c>
    </row>
    <row r="1078" spans="1:14" ht="14.4">
      <c r="A1078" s="14">
        <v>2021</v>
      </c>
      <c r="B1078" s="17" t="s">
        <v>598</v>
      </c>
      <c r="C1078" s="14" t="s">
        <v>190</v>
      </c>
      <c r="D1078" s="14" t="s">
        <v>21</v>
      </c>
      <c r="E1078" s="16" t="s">
        <v>52</v>
      </c>
      <c r="F1078" s="16" t="s">
        <v>597</v>
      </c>
      <c r="G1078" s="14" t="s">
        <v>20</v>
      </c>
      <c r="H1078" s="15">
        <v>141048</v>
      </c>
      <c r="I1078" s="15">
        <v>7248166</v>
      </c>
      <c r="J1078" s="15">
        <v>22</v>
      </c>
      <c r="K1078" s="15">
        <v>21193027</v>
      </c>
      <c r="L1078" s="15">
        <v>25661652</v>
      </c>
      <c r="M1078" s="15">
        <f t="shared" si="16"/>
        <v>54243915</v>
      </c>
      <c r="N1078" s="15">
        <v>25661652</v>
      </c>
    </row>
    <row r="1079" spans="1:14" ht="14.4">
      <c r="A1079" s="14">
        <v>2021</v>
      </c>
      <c r="B1079" s="17" t="s">
        <v>596</v>
      </c>
      <c r="C1079" s="14" t="s">
        <v>190</v>
      </c>
      <c r="D1079" s="14" t="s">
        <v>21</v>
      </c>
      <c r="E1079" s="16" t="s">
        <v>78</v>
      </c>
      <c r="F1079" s="16" t="s">
        <v>595</v>
      </c>
      <c r="G1079" s="14" t="s">
        <v>20</v>
      </c>
      <c r="H1079" s="15">
        <v>354269</v>
      </c>
      <c r="I1079" s="15">
        <v>14046955</v>
      </c>
      <c r="J1079" s="15"/>
      <c r="K1079" s="15">
        <v>35884494</v>
      </c>
      <c r="L1079" s="15">
        <v>39187169</v>
      </c>
      <c r="M1079" s="15">
        <f t="shared" si="16"/>
        <v>89472887</v>
      </c>
      <c r="N1079" s="15">
        <v>39187169</v>
      </c>
    </row>
    <row r="1080" spans="1:14" ht="14.4">
      <c r="A1080" s="14">
        <v>2021</v>
      </c>
      <c r="B1080" s="17" t="s">
        <v>594</v>
      </c>
      <c r="C1080" s="14" t="s">
        <v>190</v>
      </c>
      <c r="D1080" s="14" t="s">
        <v>21</v>
      </c>
      <c r="E1080" s="16" t="s">
        <v>107</v>
      </c>
      <c r="F1080" s="16" t="s">
        <v>593</v>
      </c>
      <c r="G1080" s="14" t="s">
        <v>20</v>
      </c>
      <c r="H1080" s="15">
        <v>112304</v>
      </c>
      <c r="I1080" s="15">
        <v>7993242</v>
      </c>
      <c r="J1080" s="15"/>
      <c r="K1080" s="15">
        <v>19520852</v>
      </c>
      <c r="L1080" s="15">
        <v>25547164</v>
      </c>
      <c r="M1080" s="15">
        <f t="shared" si="16"/>
        <v>53173562</v>
      </c>
      <c r="N1080" s="15">
        <v>25547164</v>
      </c>
    </row>
    <row r="1081" spans="1:14" ht="14.4">
      <c r="A1081" s="14">
        <v>2021</v>
      </c>
      <c r="B1081" s="14" t="s">
        <v>1767</v>
      </c>
      <c r="C1081" s="14" t="s">
        <v>53</v>
      </c>
      <c r="D1081" s="14" t="s">
        <v>21</v>
      </c>
      <c r="E1081" s="16" t="s">
        <v>63</v>
      </c>
      <c r="F1081" s="16" t="s">
        <v>1766</v>
      </c>
      <c r="G1081" s="14" t="s">
        <v>20</v>
      </c>
      <c r="H1081" s="15">
        <v>589373000</v>
      </c>
      <c r="I1081" s="15">
        <v>68381000</v>
      </c>
      <c r="J1081" s="15">
        <v>40557000</v>
      </c>
      <c r="K1081" s="15">
        <v>288936000</v>
      </c>
      <c r="L1081" s="15">
        <v>300372000</v>
      </c>
      <c r="M1081" s="15">
        <f t="shared" si="16"/>
        <v>1287619000</v>
      </c>
      <c r="N1081" s="15">
        <v>300372000</v>
      </c>
    </row>
    <row r="1082" spans="1:14" ht="14.4">
      <c r="A1082" s="14">
        <v>2021</v>
      </c>
      <c r="B1082" s="17" t="s">
        <v>1660</v>
      </c>
      <c r="C1082" s="14" t="s">
        <v>55</v>
      </c>
      <c r="D1082" s="14" t="s">
        <v>21</v>
      </c>
      <c r="E1082" s="16" t="s">
        <v>63</v>
      </c>
      <c r="F1082" s="16" t="s">
        <v>57</v>
      </c>
      <c r="G1082" s="14" t="s">
        <v>20</v>
      </c>
      <c r="H1082" s="15">
        <v>1782174000</v>
      </c>
      <c r="I1082" s="15">
        <v>2741915000</v>
      </c>
      <c r="J1082" s="15">
        <v>30014000</v>
      </c>
      <c r="K1082" s="15">
        <v>1155617000</v>
      </c>
      <c r="L1082" s="15">
        <v>3484817000</v>
      </c>
      <c r="M1082" s="15">
        <f t="shared" si="16"/>
        <v>9194537000</v>
      </c>
      <c r="N1082" s="15">
        <v>3484817000</v>
      </c>
    </row>
    <row r="1083" spans="1:14" ht="14.4">
      <c r="A1083" s="14">
        <v>2021</v>
      </c>
      <c r="B1083" s="17" t="s">
        <v>592</v>
      </c>
      <c r="C1083" s="14" t="s">
        <v>190</v>
      </c>
      <c r="D1083" s="14" t="s">
        <v>21</v>
      </c>
      <c r="E1083" s="16" t="s">
        <v>63</v>
      </c>
      <c r="F1083" s="16" t="s">
        <v>591</v>
      </c>
      <c r="G1083" s="14" t="s">
        <v>20</v>
      </c>
      <c r="H1083" s="15">
        <v>16525181</v>
      </c>
      <c r="I1083" s="15">
        <v>232815494</v>
      </c>
      <c r="J1083" s="15">
        <v>733</v>
      </c>
      <c r="K1083" s="15">
        <v>180843033</v>
      </c>
      <c r="L1083" s="15">
        <v>206561835</v>
      </c>
      <c r="M1083" s="15">
        <f t="shared" si="16"/>
        <v>636746276</v>
      </c>
      <c r="N1083" s="15">
        <v>206561835</v>
      </c>
    </row>
    <row r="1084" spans="1:14" ht="14.4">
      <c r="A1084" s="14">
        <v>2021</v>
      </c>
      <c r="B1084" s="17" t="s">
        <v>122</v>
      </c>
      <c r="C1084" s="14" t="s">
        <v>54</v>
      </c>
      <c r="D1084" s="14" t="s">
        <v>21</v>
      </c>
      <c r="E1084" s="16" t="s">
        <v>63</v>
      </c>
      <c r="F1084" s="16">
        <v>99057</v>
      </c>
      <c r="G1084" s="14" t="s">
        <v>20</v>
      </c>
      <c r="H1084" s="15">
        <v>52177502</v>
      </c>
      <c r="I1084" s="15">
        <v>154817759</v>
      </c>
      <c r="J1084" s="15">
        <v>71536414</v>
      </c>
      <c r="K1084" s="15">
        <v>399075632</v>
      </c>
      <c r="L1084" s="15">
        <v>13770556</v>
      </c>
      <c r="M1084" s="15">
        <f t="shared" si="16"/>
        <v>691377863</v>
      </c>
      <c r="N1084" s="15">
        <v>13770556</v>
      </c>
    </row>
    <row r="1085" spans="1:14" ht="14.4">
      <c r="A1085" s="14">
        <v>2021</v>
      </c>
      <c r="B1085" s="17" t="s">
        <v>590</v>
      </c>
      <c r="C1085" s="14" t="s">
        <v>190</v>
      </c>
      <c r="D1085" s="14" t="s">
        <v>21</v>
      </c>
      <c r="E1085" s="16" t="s">
        <v>63</v>
      </c>
      <c r="F1085" s="16" t="s">
        <v>589</v>
      </c>
      <c r="G1085" s="14" t="s">
        <v>20</v>
      </c>
      <c r="H1085" s="15">
        <v>8865718</v>
      </c>
      <c r="I1085" s="15">
        <v>186002369</v>
      </c>
      <c r="J1085" s="15"/>
      <c r="K1085" s="15">
        <v>475496910</v>
      </c>
      <c r="L1085" s="15">
        <v>583674165</v>
      </c>
      <c r="M1085" s="15">
        <f t="shared" si="16"/>
        <v>1254039162</v>
      </c>
      <c r="N1085" s="15">
        <v>583674165</v>
      </c>
    </row>
    <row r="1086" spans="1:14" ht="14.4">
      <c r="A1086" s="14">
        <v>2021</v>
      </c>
      <c r="B1086" s="17" t="s">
        <v>5365</v>
      </c>
      <c r="C1086" s="17" t="s">
        <v>190</v>
      </c>
      <c r="D1086" s="14" t="s">
        <v>21</v>
      </c>
      <c r="E1086" s="16" t="s">
        <v>78</v>
      </c>
      <c r="F1086" s="16" t="s">
        <v>5709</v>
      </c>
      <c r="G1086" s="14" t="s">
        <v>20</v>
      </c>
      <c r="H1086" s="15">
        <v>104567</v>
      </c>
      <c r="I1086" s="15">
        <v>640397</v>
      </c>
      <c r="J1086" s="15">
        <v>332008</v>
      </c>
      <c r="K1086" s="15">
        <v>2100054</v>
      </c>
      <c r="L1086" s="15">
        <v>2987360</v>
      </c>
      <c r="M1086" s="15">
        <f t="shared" si="16"/>
        <v>6164386</v>
      </c>
      <c r="N1086" s="15">
        <v>2987360</v>
      </c>
    </row>
    <row r="1087" spans="1:14" ht="14.4">
      <c r="A1087" s="14">
        <v>2021</v>
      </c>
      <c r="B1087" s="17" t="s">
        <v>588</v>
      </c>
      <c r="C1087" s="14" t="s">
        <v>190</v>
      </c>
      <c r="D1087" s="14" t="s">
        <v>21</v>
      </c>
      <c r="E1087" s="16" t="s">
        <v>52</v>
      </c>
      <c r="F1087" s="16" t="s">
        <v>587</v>
      </c>
      <c r="G1087" s="14" t="s">
        <v>20</v>
      </c>
      <c r="H1087" s="15">
        <v>351858</v>
      </c>
      <c r="I1087" s="15">
        <v>13322525</v>
      </c>
      <c r="J1087" s="15">
        <v>709538</v>
      </c>
      <c r="K1087" s="15">
        <v>31531543</v>
      </c>
      <c r="L1087" s="15">
        <v>31135768</v>
      </c>
      <c r="M1087" s="15">
        <f t="shared" si="16"/>
        <v>77051232</v>
      </c>
      <c r="N1087" s="15">
        <v>31135768</v>
      </c>
    </row>
    <row r="1088" spans="1:14" ht="14.4">
      <c r="A1088" s="14">
        <v>2021</v>
      </c>
      <c r="B1088" s="17" t="s">
        <v>5397</v>
      </c>
      <c r="C1088" s="17" t="s">
        <v>190</v>
      </c>
      <c r="D1088" s="14" t="s">
        <v>21</v>
      </c>
      <c r="E1088" s="16" t="s">
        <v>149</v>
      </c>
      <c r="F1088" s="16" t="s">
        <v>5710</v>
      </c>
      <c r="G1088" s="14" t="s">
        <v>20</v>
      </c>
      <c r="H1088" s="15">
        <v>1934</v>
      </c>
      <c r="I1088" s="15">
        <v>833876</v>
      </c>
      <c r="J1088" s="15">
        <v>26</v>
      </c>
      <c r="K1088" s="15">
        <v>3154645</v>
      </c>
      <c r="L1088" s="15">
        <v>3941328</v>
      </c>
      <c r="M1088" s="15">
        <f t="shared" si="16"/>
        <v>7931809</v>
      </c>
      <c r="N1088" s="15">
        <v>3941328</v>
      </c>
    </row>
    <row r="1089" spans="1:14" ht="14.4">
      <c r="A1089" s="14">
        <v>2021</v>
      </c>
      <c r="B1089" s="14" t="s">
        <v>1765</v>
      </c>
      <c r="C1089" s="14" t="s">
        <v>53</v>
      </c>
      <c r="D1089" s="14" t="s">
        <v>21</v>
      </c>
      <c r="E1089" s="16" t="s">
        <v>76</v>
      </c>
      <c r="F1089" s="16" t="s">
        <v>1764</v>
      </c>
      <c r="G1089" s="14" t="s">
        <v>20</v>
      </c>
      <c r="H1089" s="15">
        <v>13073010</v>
      </c>
      <c r="I1089" s="15">
        <v>10405582</v>
      </c>
      <c r="J1089" s="15">
        <v>1647362</v>
      </c>
      <c r="K1089" s="15">
        <v>66108978</v>
      </c>
      <c r="L1089" s="15">
        <v>59073080</v>
      </c>
      <c r="M1089" s="15">
        <f t="shared" si="16"/>
        <v>150308012</v>
      </c>
      <c r="N1089" s="15">
        <v>59073080</v>
      </c>
    </row>
    <row r="1090" spans="1:14" ht="14.4">
      <c r="A1090" s="14">
        <v>2021</v>
      </c>
      <c r="B1090" s="17" t="s">
        <v>586</v>
      </c>
      <c r="C1090" s="14" t="s">
        <v>190</v>
      </c>
      <c r="D1090" s="14" t="s">
        <v>21</v>
      </c>
      <c r="E1090" s="16" t="s">
        <v>76</v>
      </c>
      <c r="F1090" s="16" t="s">
        <v>585</v>
      </c>
      <c r="G1090" s="14" t="s">
        <v>20</v>
      </c>
      <c r="H1090" s="15">
        <v>5953747</v>
      </c>
      <c r="I1090" s="15">
        <v>34480519</v>
      </c>
      <c r="J1090" s="15">
        <v>3628185</v>
      </c>
      <c r="K1090" s="15">
        <v>137121736</v>
      </c>
      <c r="L1090" s="15">
        <v>142239509</v>
      </c>
      <c r="M1090" s="15">
        <f t="shared" ref="M1090:M1153" si="17">H1090+I1090+J1090+K1090+L1090</f>
        <v>323423696</v>
      </c>
      <c r="N1090" s="15">
        <v>142239509</v>
      </c>
    </row>
    <row r="1091" spans="1:14" ht="14.4">
      <c r="A1091" s="14">
        <v>2021</v>
      </c>
      <c r="B1091" s="14" t="s">
        <v>1763</v>
      </c>
      <c r="C1091" s="14" t="s">
        <v>53</v>
      </c>
      <c r="D1091" s="14" t="s">
        <v>21</v>
      </c>
      <c r="E1091" s="16" t="s">
        <v>84</v>
      </c>
      <c r="F1091" s="16" t="s">
        <v>1762</v>
      </c>
      <c r="G1091" s="14" t="s">
        <v>20</v>
      </c>
      <c r="H1091" s="15">
        <v>40622961</v>
      </c>
      <c r="I1091" s="15">
        <v>18738724</v>
      </c>
      <c r="J1091" s="15">
        <v>8401162</v>
      </c>
      <c r="K1091" s="15">
        <v>35076742</v>
      </c>
      <c r="L1091" s="15">
        <v>42407060</v>
      </c>
      <c r="M1091" s="15">
        <f t="shared" si="17"/>
        <v>145246649</v>
      </c>
      <c r="N1091" s="15">
        <v>42407060</v>
      </c>
    </row>
    <row r="1092" spans="1:14" ht="14.4">
      <c r="A1092" s="14">
        <v>2021</v>
      </c>
      <c r="B1092" s="17" t="s">
        <v>2190</v>
      </c>
      <c r="C1092" s="14" t="s">
        <v>53</v>
      </c>
      <c r="D1092" s="14" t="s">
        <v>21</v>
      </c>
      <c r="E1092" s="16" t="s">
        <v>34</v>
      </c>
      <c r="F1092" s="16" t="s">
        <v>5566</v>
      </c>
      <c r="G1092" s="14" t="s">
        <v>20</v>
      </c>
      <c r="H1092" s="15">
        <v>4306205</v>
      </c>
      <c r="I1092" s="15">
        <v>1987045</v>
      </c>
      <c r="J1092" s="15">
        <v>565189</v>
      </c>
      <c r="K1092" s="15">
        <v>6261913</v>
      </c>
      <c r="L1092" s="15">
        <v>10823547</v>
      </c>
      <c r="M1092" s="15">
        <f t="shared" si="17"/>
        <v>23943899</v>
      </c>
      <c r="N1092" s="15">
        <v>10823547</v>
      </c>
    </row>
    <row r="1093" spans="1:14" ht="14.4">
      <c r="A1093" s="14">
        <v>2021</v>
      </c>
      <c r="B1093" s="17" t="s">
        <v>584</v>
      </c>
      <c r="C1093" s="14" t="s">
        <v>190</v>
      </c>
      <c r="D1093" s="14" t="s">
        <v>21</v>
      </c>
      <c r="E1093" s="16" t="s">
        <v>63</v>
      </c>
      <c r="F1093" s="16" t="s">
        <v>583</v>
      </c>
      <c r="G1093" s="14" t="s">
        <v>20</v>
      </c>
      <c r="H1093" s="15">
        <v>2235947</v>
      </c>
      <c r="I1093" s="15">
        <v>22447962</v>
      </c>
      <c r="J1093" s="15"/>
      <c r="K1093" s="15">
        <v>43312539</v>
      </c>
      <c r="L1093" s="15">
        <v>56721334</v>
      </c>
      <c r="M1093" s="15">
        <f t="shared" si="17"/>
        <v>124717782</v>
      </c>
      <c r="N1093" s="15">
        <v>56721334</v>
      </c>
    </row>
    <row r="1094" spans="1:14" ht="14.4">
      <c r="A1094" s="14">
        <v>2021</v>
      </c>
      <c r="B1094" s="17" t="s">
        <v>582</v>
      </c>
      <c r="C1094" s="14" t="s">
        <v>190</v>
      </c>
      <c r="D1094" s="14" t="s">
        <v>21</v>
      </c>
      <c r="E1094" s="16" t="s">
        <v>151</v>
      </c>
      <c r="F1094" s="16" t="s">
        <v>581</v>
      </c>
      <c r="G1094" s="14" t="s">
        <v>20</v>
      </c>
      <c r="H1094" s="15">
        <v>91362</v>
      </c>
      <c r="I1094" s="15">
        <v>17220422</v>
      </c>
      <c r="J1094" s="15"/>
      <c r="K1094" s="15">
        <v>65373616</v>
      </c>
      <c r="L1094" s="15">
        <v>68535341</v>
      </c>
      <c r="M1094" s="15">
        <f t="shared" si="17"/>
        <v>151220741</v>
      </c>
      <c r="N1094" s="15">
        <v>68535341</v>
      </c>
    </row>
    <row r="1095" spans="1:14" ht="14.4">
      <c r="A1095" s="14">
        <v>2021</v>
      </c>
      <c r="B1095" s="17" t="s">
        <v>580</v>
      </c>
      <c r="C1095" s="14" t="s">
        <v>190</v>
      </c>
      <c r="D1095" s="14" t="s">
        <v>21</v>
      </c>
      <c r="E1095" s="16" t="s">
        <v>84</v>
      </c>
      <c r="F1095" s="16" t="s">
        <v>579</v>
      </c>
      <c r="G1095" s="14" t="s">
        <v>20</v>
      </c>
      <c r="H1095" s="15">
        <v>326460</v>
      </c>
      <c r="I1095" s="15">
        <v>8075581</v>
      </c>
      <c r="J1095" s="15"/>
      <c r="K1095" s="15">
        <v>31202214</v>
      </c>
      <c r="L1095" s="15">
        <v>36708019</v>
      </c>
      <c r="M1095" s="15">
        <f t="shared" si="17"/>
        <v>76312274</v>
      </c>
      <c r="N1095" s="15">
        <v>36708019</v>
      </c>
    </row>
    <row r="1096" spans="1:14" ht="14.4">
      <c r="A1096" s="14">
        <v>2021</v>
      </c>
      <c r="B1096" s="14" t="s">
        <v>1761</v>
      </c>
      <c r="C1096" s="14" t="s">
        <v>53</v>
      </c>
      <c r="D1096" s="14" t="s">
        <v>21</v>
      </c>
      <c r="E1096" s="16" t="s">
        <v>34</v>
      </c>
      <c r="F1096" s="16">
        <v>62896</v>
      </c>
      <c r="G1096" s="14" t="s">
        <v>20</v>
      </c>
      <c r="H1096" s="15">
        <v>6579445</v>
      </c>
      <c r="I1096" s="15">
        <v>6590283</v>
      </c>
      <c r="J1096" s="15">
        <v>1780851</v>
      </c>
      <c r="K1096" s="15">
        <v>19386533</v>
      </c>
      <c r="L1096" s="15">
        <v>23288934</v>
      </c>
      <c r="M1096" s="15">
        <f t="shared" si="17"/>
        <v>57626046</v>
      </c>
      <c r="N1096" s="15">
        <v>23288934</v>
      </c>
    </row>
    <row r="1097" spans="1:14" ht="14.4">
      <c r="A1097" s="14">
        <v>2021</v>
      </c>
      <c r="B1097" s="17" t="s">
        <v>578</v>
      </c>
      <c r="C1097" s="14" t="s">
        <v>190</v>
      </c>
      <c r="D1097" s="14" t="s">
        <v>21</v>
      </c>
      <c r="E1097" s="16" t="s">
        <v>34</v>
      </c>
      <c r="F1097" s="16" t="s">
        <v>577</v>
      </c>
      <c r="G1097" s="14" t="s">
        <v>20</v>
      </c>
      <c r="H1097" s="15">
        <v>438822</v>
      </c>
      <c r="I1097" s="15">
        <v>13187160</v>
      </c>
      <c r="J1097" s="15">
        <v>2465687</v>
      </c>
      <c r="K1097" s="15">
        <v>28899770</v>
      </c>
      <c r="L1097" s="15">
        <v>36095975</v>
      </c>
      <c r="M1097" s="15">
        <f t="shared" si="17"/>
        <v>81087414</v>
      </c>
      <c r="N1097" s="15">
        <v>36095975</v>
      </c>
    </row>
    <row r="1098" spans="1:14" ht="14.4">
      <c r="A1098" s="14">
        <v>2021</v>
      </c>
      <c r="B1098" s="14" t="s">
        <v>1760</v>
      </c>
      <c r="C1098" s="14" t="s">
        <v>53</v>
      </c>
      <c r="D1098" s="14" t="s">
        <v>21</v>
      </c>
      <c r="E1098" s="16" t="s">
        <v>76</v>
      </c>
      <c r="F1098" s="16">
        <v>62938</v>
      </c>
      <c r="G1098" s="14" t="s">
        <v>20</v>
      </c>
      <c r="H1098" s="15">
        <v>353923493</v>
      </c>
      <c r="I1098" s="15">
        <v>42410967</v>
      </c>
      <c r="J1098" s="15">
        <v>301352183</v>
      </c>
      <c r="K1098" s="15">
        <v>179758248</v>
      </c>
      <c r="L1098" s="15">
        <v>181004442</v>
      </c>
      <c r="M1098" s="15">
        <f t="shared" si="17"/>
        <v>1058449333</v>
      </c>
      <c r="N1098" s="15">
        <v>181004442</v>
      </c>
    </row>
    <row r="1099" spans="1:14" ht="14.4">
      <c r="A1099" s="14">
        <v>2021</v>
      </c>
      <c r="B1099" s="17" t="s">
        <v>576</v>
      </c>
      <c r="C1099" s="14" t="s">
        <v>190</v>
      </c>
      <c r="D1099" s="14" t="s">
        <v>21</v>
      </c>
      <c r="E1099" s="16" t="s">
        <v>76</v>
      </c>
      <c r="F1099" s="16" t="s">
        <v>575</v>
      </c>
      <c r="G1099" s="14" t="s">
        <v>20</v>
      </c>
      <c r="H1099" s="15">
        <v>18638425</v>
      </c>
      <c r="I1099" s="15">
        <v>42696981</v>
      </c>
      <c r="J1099" s="15">
        <v>32822003</v>
      </c>
      <c r="K1099" s="15">
        <v>104909354</v>
      </c>
      <c r="L1099" s="15">
        <v>135390539</v>
      </c>
      <c r="M1099" s="15">
        <f t="shared" si="17"/>
        <v>334457302</v>
      </c>
      <c r="N1099" s="15">
        <v>135390539</v>
      </c>
    </row>
    <row r="1100" spans="1:14" ht="14.4">
      <c r="A1100" s="14">
        <v>2021</v>
      </c>
      <c r="B1100" s="17" t="s">
        <v>574</v>
      </c>
      <c r="C1100" s="14" t="s">
        <v>190</v>
      </c>
      <c r="D1100" s="14" t="s">
        <v>21</v>
      </c>
      <c r="E1100" s="16" t="s">
        <v>76</v>
      </c>
      <c r="F1100" s="16" t="s">
        <v>573</v>
      </c>
      <c r="G1100" s="14" t="s">
        <v>20</v>
      </c>
      <c r="H1100" s="15">
        <v>12271260</v>
      </c>
      <c r="I1100" s="15">
        <v>44034227</v>
      </c>
      <c r="J1100" s="15">
        <v>2063039</v>
      </c>
      <c r="K1100" s="15">
        <v>126852903</v>
      </c>
      <c r="L1100" s="15">
        <v>142164149</v>
      </c>
      <c r="M1100" s="15">
        <f t="shared" si="17"/>
        <v>327385578</v>
      </c>
      <c r="N1100" s="15">
        <v>142164149</v>
      </c>
    </row>
    <row r="1101" spans="1:14" ht="14.4">
      <c r="A1101" s="14">
        <v>2021</v>
      </c>
      <c r="B1101" s="17" t="s">
        <v>2191</v>
      </c>
      <c r="C1101" s="14" t="s">
        <v>5582</v>
      </c>
      <c r="D1101" s="14" t="s">
        <v>21</v>
      </c>
      <c r="E1101" s="16" t="s">
        <v>71</v>
      </c>
      <c r="F1101" s="16" t="s">
        <v>5596</v>
      </c>
      <c r="G1101" s="14" t="s">
        <v>20</v>
      </c>
      <c r="H1101" s="15">
        <v>1724433</v>
      </c>
      <c r="I1101" s="15">
        <v>376811</v>
      </c>
      <c r="J1101" s="15">
        <v>445714</v>
      </c>
      <c r="K1101" s="15">
        <v>7142853</v>
      </c>
      <c r="L1101" s="15">
        <v>7941039</v>
      </c>
      <c r="M1101" s="15">
        <f t="shared" si="17"/>
        <v>17630850</v>
      </c>
      <c r="N1101" s="15">
        <v>7941039</v>
      </c>
    </row>
    <row r="1102" spans="1:14" ht="14.4">
      <c r="A1102" s="14">
        <v>2021</v>
      </c>
      <c r="B1102" s="17" t="s">
        <v>5112</v>
      </c>
      <c r="C1102" s="17" t="s">
        <v>190</v>
      </c>
      <c r="D1102" s="14" t="s">
        <v>21</v>
      </c>
      <c r="E1102" s="16" t="s">
        <v>71</v>
      </c>
      <c r="F1102" s="16" t="s">
        <v>5711</v>
      </c>
      <c r="G1102" s="14" t="s">
        <v>20</v>
      </c>
      <c r="H1102" s="15"/>
      <c r="I1102" s="15">
        <v>1245095</v>
      </c>
      <c r="J1102" s="15"/>
      <c r="K1102" s="15">
        <v>9602755</v>
      </c>
      <c r="L1102" s="15">
        <v>9182815</v>
      </c>
      <c r="M1102" s="15">
        <f t="shared" si="17"/>
        <v>20030665</v>
      </c>
      <c r="N1102" s="15">
        <v>9182815</v>
      </c>
    </row>
    <row r="1103" spans="1:14" ht="14.4">
      <c r="A1103" s="14">
        <v>2021</v>
      </c>
      <c r="B1103" s="17" t="s">
        <v>5441</v>
      </c>
      <c r="C1103" s="14" t="s">
        <v>190</v>
      </c>
      <c r="D1103" s="14" t="s">
        <v>21</v>
      </c>
      <c r="E1103" s="16" t="s">
        <v>71</v>
      </c>
      <c r="F1103" s="16" t="s">
        <v>5442</v>
      </c>
      <c r="G1103" s="14" t="s">
        <v>20</v>
      </c>
      <c r="H1103" s="15"/>
      <c r="I1103" s="15">
        <v>5147180</v>
      </c>
      <c r="J1103" s="15">
        <v>10254</v>
      </c>
      <c r="K1103" s="15">
        <v>25276628</v>
      </c>
      <c r="L1103" s="15">
        <v>26438860</v>
      </c>
      <c r="M1103" s="15">
        <f t="shared" si="17"/>
        <v>56872922</v>
      </c>
      <c r="N1103" s="15">
        <v>26438860</v>
      </c>
    </row>
    <row r="1104" spans="1:14" ht="14.4">
      <c r="A1104" s="14">
        <v>2021</v>
      </c>
      <c r="B1104" s="17" t="s">
        <v>5042</v>
      </c>
      <c r="C1104" s="14" t="s">
        <v>190</v>
      </c>
      <c r="D1104" s="14" t="s">
        <v>21</v>
      </c>
      <c r="E1104" s="16" t="s">
        <v>327</v>
      </c>
      <c r="F1104" s="16" t="s">
        <v>571</v>
      </c>
      <c r="G1104" s="14" t="s">
        <v>20</v>
      </c>
      <c r="H1104" s="15">
        <v>16774</v>
      </c>
      <c r="I1104" s="15">
        <v>257587</v>
      </c>
      <c r="J1104" s="15"/>
      <c r="K1104" s="15">
        <v>1515912</v>
      </c>
      <c r="L1104" s="15">
        <v>1567217</v>
      </c>
      <c r="M1104" s="15">
        <f t="shared" si="17"/>
        <v>3357490</v>
      </c>
      <c r="N1104" s="15">
        <v>1567217</v>
      </c>
    </row>
    <row r="1105" spans="1:14" ht="14.4">
      <c r="A1105" s="14">
        <v>2021</v>
      </c>
      <c r="B1105" s="17" t="s">
        <v>572</v>
      </c>
      <c r="C1105" s="14" t="s">
        <v>190</v>
      </c>
      <c r="D1105" s="14" t="s">
        <v>21</v>
      </c>
      <c r="E1105" s="16" t="s">
        <v>220</v>
      </c>
      <c r="F1105" s="16" t="s">
        <v>5578</v>
      </c>
      <c r="G1105" s="14" t="s">
        <v>20</v>
      </c>
      <c r="H1105" s="15">
        <v>233146</v>
      </c>
      <c r="I1105" s="15">
        <v>2368900</v>
      </c>
      <c r="J1105" s="15"/>
      <c r="K1105" s="15">
        <v>7320183</v>
      </c>
      <c r="L1105" s="15">
        <v>9345749</v>
      </c>
      <c r="M1105" s="15">
        <f t="shared" si="17"/>
        <v>19267978</v>
      </c>
      <c r="N1105" s="15">
        <v>9345749</v>
      </c>
    </row>
    <row r="1106" spans="1:14" ht="14.4">
      <c r="A1106" s="14">
        <v>2021</v>
      </c>
      <c r="B1106" s="17" t="s">
        <v>570</v>
      </c>
      <c r="C1106" s="14" t="s">
        <v>190</v>
      </c>
      <c r="D1106" s="14" t="s">
        <v>21</v>
      </c>
      <c r="E1106" s="16" t="s">
        <v>34</v>
      </c>
      <c r="F1106" s="16" t="s">
        <v>569</v>
      </c>
      <c r="G1106" s="14" t="s">
        <v>20</v>
      </c>
      <c r="H1106" s="15">
        <v>951481</v>
      </c>
      <c r="I1106" s="15">
        <v>67167822</v>
      </c>
      <c r="J1106" s="15"/>
      <c r="K1106" s="15">
        <v>164538112</v>
      </c>
      <c r="L1106" s="15">
        <v>211332646</v>
      </c>
      <c r="M1106" s="15">
        <f t="shared" si="17"/>
        <v>443990061</v>
      </c>
      <c r="N1106" s="15">
        <v>211332646</v>
      </c>
    </row>
    <row r="1107" spans="1:14" ht="14.4">
      <c r="A1107" s="14">
        <v>2021</v>
      </c>
      <c r="B1107" s="14" t="s">
        <v>1759</v>
      </c>
      <c r="C1107" s="14" t="s">
        <v>53</v>
      </c>
      <c r="D1107" s="14" t="s">
        <v>21</v>
      </c>
      <c r="E1107" s="16" t="s">
        <v>52</v>
      </c>
      <c r="F1107" s="16">
        <v>64000</v>
      </c>
      <c r="G1107" s="14" t="s">
        <v>20</v>
      </c>
      <c r="H1107" s="15">
        <v>494252000</v>
      </c>
      <c r="I1107" s="15">
        <v>186142000</v>
      </c>
      <c r="J1107" s="15">
        <v>160205000</v>
      </c>
      <c r="K1107" s="15">
        <v>563936000</v>
      </c>
      <c r="L1107" s="15">
        <v>532834000</v>
      </c>
      <c r="M1107" s="15">
        <f t="shared" si="17"/>
        <v>1937369000</v>
      </c>
      <c r="N1107" s="15">
        <v>532834000</v>
      </c>
    </row>
    <row r="1108" spans="1:14" ht="14.4">
      <c r="A1108" s="14">
        <v>2021</v>
      </c>
      <c r="B1108" s="17" t="s">
        <v>121</v>
      </c>
      <c r="C1108" s="14" t="s">
        <v>54</v>
      </c>
      <c r="D1108" s="14" t="s">
        <v>21</v>
      </c>
      <c r="E1108" s="16" t="s">
        <v>52</v>
      </c>
      <c r="F1108" s="16">
        <v>99058</v>
      </c>
      <c r="G1108" s="14" t="s">
        <v>20</v>
      </c>
      <c r="H1108" s="15">
        <v>4179444</v>
      </c>
      <c r="I1108" s="15">
        <v>13114579</v>
      </c>
      <c r="J1108" s="15"/>
      <c r="K1108" s="15">
        <v>119677322</v>
      </c>
      <c r="L1108" s="15">
        <v>14277581</v>
      </c>
      <c r="M1108" s="15">
        <f t="shared" si="17"/>
        <v>151248926</v>
      </c>
      <c r="N1108" s="15">
        <v>14277581</v>
      </c>
    </row>
    <row r="1109" spans="1:14" ht="14.4">
      <c r="A1109" s="14">
        <v>2021</v>
      </c>
      <c r="B1109" s="17" t="s">
        <v>568</v>
      </c>
      <c r="C1109" s="14" t="s">
        <v>190</v>
      </c>
      <c r="D1109" s="14" t="s">
        <v>21</v>
      </c>
      <c r="E1109" s="16" t="s">
        <v>52</v>
      </c>
      <c r="F1109" s="16" t="s">
        <v>567</v>
      </c>
      <c r="G1109" s="14" t="s">
        <v>20</v>
      </c>
      <c r="H1109" s="15">
        <v>5422128</v>
      </c>
      <c r="I1109" s="15">
        <v>258221937</v>
      </c>
      <c r="J1109" s="15">
        <v>1919710</v>
      </c>
      <c r="K1109" s="15">
        <v>499197831</v>
      </c>
      <c r="L1109" s="15">
        <v>626752179</v>
      </c>
      <c r="M1109" s="15">
        <f t="shared" si="17"/>
        <v>1391513785</v>
      </c>
      <c r="N1109" s="15">
        <v>626752179</v>
      </c>
    </row>
    <row r="1110" spans="1:14" ht="14.4">
      <c r="A1110" s="14">
        <v>2021</v>
      </c>
      <c r="B1110" s="17" t="s">
        <v>1659</v>
      </c>
      <c r="C1110" s="14" t="s">
        <v>55</v>
      </c>
      <c r="D1110" s="14" t="s">
        <v>21</v>
      </c>
      <c r="E1110" s="16" t="s">
        <v>52</v>
      </c>
      <c r="F1110" s="16" t="s">
        <v>57</v>
      </c>
      <c r="G1110" s="14" t="s">
        <v>20</v>
      </c>
      <c r="H1110" s="15">
        <v>808263000</v>
      </c>
      <c r="I1110" s="15">
        <v>1531281000</v>
      </c>
      <c r="J1110" s="15">
        <v>41956000</v>
      </c>
      <c r="K1110" s="15">
        <v>1351309000</v>
      </c>
      <c r="L1110" s="15">
        <v>2821802000</v>
      </c>
      <c r="M1110" s="15">
        <f t="shared" si="17"/>
        <v>6554611000</v>
      </c>
      <c r="N1110" s="15">
        <v>2821802000</v>
      </c>
    </row>
    <row r="1111" spans="1:14" ht="14.4">
      <c r="A1111" s="14">
        <v>2021</v>
      </c>
      <c r="B1111" s="17" t="s">
        <v>566</v>
      </c>
      <c r="C1111" s="14" t="s">
        <v>190</v>
      </c>
      <c r="D1111" s="14" t="s">
        <v>21</v>
      </c>
      <c r="E1111" s="16" t="s">
        <v>52</v>
      </c>
      <c r="F1111" s="16" t="s">
        <v>565</v>
      </c>
      <c r="G1111" s="14" t="s">
        <v>20</v>
      </c>
      <c r="H1111" s="15">
        <v>22428059</v>
      </c>
      <c r="I1111" s="15">
        <v>72660081</v>
      </c>
      <c r="J1111" s="15">
        <v>6957871</v>
      </c>
      <c r="K1111" s="15">
        <v>57721156</v>
      </c>
      <c r="L1111" s="15">
        <v>111263577</v>
      </c>
      <c r="M1111" s="15">
        <f t="shared" si="17"/>
        <v>271030744</v>
      </c>
      <c r="N1111" s="15">
        <v>111263577</v>
      </c>
    </row>
    <row r="1112" spans="1:14" ht="14.4">
      <c r="A1112" s="14">
        <v>2021</v>
      </c>
      <c r="B1112" s="17" t="s">
        <v>23</v>
      </c>
      <c r="C1112" s="14" t="s">
        <v>54</v>
      </c>
      <c r="D1112" s="14" t="s">
        <v>21</v>
      </c>
      <c r="E1112" s="16" t="s">
        <v>52</v>
      </c>
      <c r="F1112" s="16">
        <v>99059</v>
      </c>
      <c r="G1112" s="14" t="s">
        <v>20</v>
      </c>
      <c r="H1112" s="15">
        <v>8877598</v>
      </c>
      <c r="I1112" s="15">
        <v>30307829</v>
      </c>
      <c r="J1112" s="15"/>
      <c r="K1112" s="15">
        <v>7959769</v>
      </c>
      <c r="L1112" s="15">
        <v>19671940</v>
      </c>
      <c r="M1112" s="15">
        <f t="shared" si="17"/>
        <v>66817136</v>
      </c>
      <c r="N1112" s="15">
        <v>19671940</v>
      </c>
    </row>
    <row r="1113" spans="1:14" ht="14.4">
      <c r="A1113" s="14">
        <v>2021</v>
      </c>
      <c r="B1113" s="17" t="s">
        <v>120</v>
      </c>
      <c r="C1113" s="14" t="s">
        <v>54</v>
      </c>
      <c r="D1113" s="14" t="s">
        <v>21</v>
      </c>
      <c r="E1113" s="16" t="s">
        <v>52</v>
      </c>
      <c r="F1113" s="16">
        <v>99060</v>
      </c>
      <c r="G1113" s="14" t="s">
        <v>20</v>
      </c>
      <c r="H1113" s="15">
        <v>75311265</v>
      </c>
      <c r="I1113" s="15">
        <v>147605</v>
      </c>
      <c r="J1113" s="15">
        <v>41017</v>
      </c>
      <c r="K1113" s="15">
        <v>171632575</v>
      </c>
      <c r="L1113" s="15">
        <v>245390507</v>
      </c>
      <c r="M1113" s="15">
        <f t="shared" si="17"/>
        <v>492522969</v>
      </c>
      <c r="N1113" s="15">
        <v>245390507</v>
      </c>
    </row>
    <row r="1114" spans="1:14" ht="14.4">
      <c r="A1114" s="14">
        <v>2021</v>
      </c>
      <c r="B1114" s="17" t="s">
        <v>564</v>
      </c>
      <c r="C1114" s="14" t="s">
        <v>190</v>
      </c>
      <c r="D1114" s="14" t="s">
        <v>21</v>
      </c>
      <c r="E1114" s="16" t="s">
        <v>134</v>
      </c>
      <c r="F1114" s="16" t="s">
        <v>563</v>
      </c>
      <c r="G1114" s="14" t="s">
        <v>20</v>
      </c>
      <c r="H1114" s="15">
        <v>5053672</v>
      </c>
      <c r="I1114" s="15">
        <v>81082233</v>
      </c>
      <c r="J1114" s="15">
        <v>12122714</v>
      </c>
      <c r="K1114" s="15">
        <v>264803159</v>
      </c>
      <c r="L1114" s="15">
        <v>319325322</v>
      </c>
      <c r="M1114" s="15">
        <f t="shared" si="17"/>
        <v>682387100</v>
      </c>
      <c r="N1114" s="15">
        <v>319325322</v>
      </c>
    </row>
    <row r="1115" spans="1:14" ht="14.4">
      <c r="A1115" s="14">
        <v>2021</v>
      </c>
      <c r="B1115" s="17" t="s">
        <v>562</v>
      </c>
      <c r="C1115" s="14" t="s">
        <v>190</v>
      </c>
      <c r="D1115" s="14" t="s">
        <v>21</v>
      </c>
      <c r="E1115" s="16" t="s">
        <v>78</v>
      </c>
      <c r="F1115" s="16" t="s">
        <v>561</v>
      </c>
      <c r="G1115" s="14" t="s">
        <v>20</v>
      </c>
      <c r="H1115" s="15">
        <v>651561</v>
      </c>
      <c r="I1115" s="15">
        <v>12819494</v>
      </c>
      <c r="J1115" s="15">
        <v>601</v>
      </c>
      <c r="K1115" s="15">
        <v>26209802</v>
      </c>
      <c r="L1115" s="15">
        <v>32820531</v>
      </c>
      <c r="M1115" s="15">
        <f t="shared" si="17"/>
        <v>72501989</v>
      </c>
      <c r="N1115" s="15">
        <v>32820531</v>
      </c>
    </row>
    <row r="1116" spans="1:14" ht="14.4">
      <c r="A1116" s="14">
        <v>2021</v>
      </c>
      <c r="B1116" s="17" t="s">
        <v>2192</v>
      </c>
      <c r="C1116" s="14" t="s">
        <v>53</v>
      </c>
      <c r="D1116" s="14" t="s">
        <v>21</v>
      </c>
      <c r="E1116" s="16" t="s">
        <v>182</v>
      </c>
      <c r="F1116" s="16">
        <v>64224</v>
      </c>
      <c r="G1116" s="14" t="s">
        <v>20</v>
      </c>
      <c r="H1116" s="15">
        <v>21896288</v>
      </c>
      <c r="I1116" s="15">
        <v>28602656</v>
      </c>
      <c r="J1116" s="15">
        <v>9931607</v>
      </c>
      <c r="K1116" s="15">
        <v>147237895</v>
      </c>
      <c r="L1116" s="15">
        <v>153505525</v>
      </c>
      <c r="M1116" s="15">
        <f t="shared" si="17"/>
        <v>361173971</v>
      </c>
      <c r="N1116" s="15">
        <v>153505525</v>
      </c>
    </row>
    <row r="1117" spans="1:14" ht="14.4">
      <c r="A1117" s="14">
        <v>2021</v>
      </c>
      <c r="B1117" s="17" t="s">
        <v>560</v>
      </c>
      <c r="C1117" s="14" t="s">
        <v>190</v>
      </c>
      <c r="D1117" s="14" t="s">
        <v>21</v>
      </c>
      <c r="E1117" s="16" t="s">
        <v>182</v>
      </c>
      <c r="F1117" s="16" t="s">
        <v>559</v>
      </c>
      <c r="G1117" s="14" t="s">
        <v>20</v>
      </c>
      <c r="H1117" s="15">
        <v>434933</v>
      </c>
      <c r="I1117" s="15">
        <v>39897102</v>
      </c>
      <c r="J1117" s="15"/>
      <c r="K1117" s="15">
        <v>94922011</v>
      </c>
      <c r="L1117" s="15">
        <v>125596336</v>
      </c>
      <c r="M1117" s="15">
        <f t="shared" si="17"/>
        <v>260850382</v>
      </c>
      <c r="N1117" s="15">
        <v>125596336</v>
      </c>
    </row>
    <row r="1118" spans="1:14" ht="14.4">
      <c r="A1118" s="14">
        <v>2021</v>
      </c>
      <c r="B1118" s="17" t="s">
        <v>558</v>
      </c>
      <c r="C1118" s="14" t="s">
        <v>190</v>
      </c>
      <c r="D1118" s="14" t="s">
        <v>21</v>
      </c>
      <c r="E1118" s="16" t="s">
        <v>182</v>
      </c>
      <c r="F1118" s="16" t="s">
        <v>557</v>
      </c>
      <c r="G1118" s="14" t="s">
        <v>20</v>
      </c>
      <c r="H1118" s="15">
        <v>1247948</v>
      </c>
      <c r="I1118" s="15">
        <v>66852163</v>
      </c>
      <c r="J1118" s="15">
        <v>33621640</v>
      </c>
      <c r="K1118" s="15">
        <v>195891052</v>
      </c>
      <c r="L1118" s="15">
        <v>250365708</v>
      </c>
      <c r="M1118" s="15">
        <f t="shared" si="17"/>
        <v>547978511</v>
      </c>
      <c r="N1118" s="15">
        <v>250365708</v>
      </c>
    </row>
    <row r="1119" spans="1:14" ht="14.4">
      <c r="A1119" s="14">
        <v>2021</v>
      </c>
      <c r="B1119" s="17" t="s">
        <v>2193</v>
      </c>
      <c r="C1119" s="14" t="s">
        <v>5582</v>
      </c>
      <c r="D1119" s="14" t="s">
        <v>21</v>
      </c>
      <c r="E1119" s="16" t="s">
        <v>71</v>
      </c>
      <c r="F1119" s="16" t="s">
        <v>5591</v>
      </c>
      <c r="G1119" s="14" t="s">
        <v>20</v>
      </c>
      <c r="H1119" s="15">
        <v>1819164</v>
      </c>
      <c r="I1119" s="15">
        <v>157084</v>
      </c>
      <c r="J1119" s="15">
        <v>748180</v>
      </c>
      <c r="K1119" s="15">
        <v>20894619</v>
      </c>
      <c r="L1119" s="15">
        <v>18160553</v>
      </c>
      <c r="M1119" s="15">
        <f t="shared" si="17"/>
        <v>41779600</v>
      </c>
      <c r="N1119" s="15">
        <v>18160553</v>
      </c>
    </row>
    <row r="1120" spans="1:14" ht="14.4">
      <c r="A1120" s="14">
        <v>2021</v>
      </c>
      <c r="B1120" s="17" t="s">
        <v>5139</v>
      </c>
      <c r="C1120" s="17" t="s">
        <v>190</v>
      </c>
      <c r="D1120" s="14" t="s">
        <v>21</v>
      </c>
      <c r="E1120" s="16" t="s">
        <v>182</v>
      </c>
      <c r="F1120" s="16" t="s">
        <v>5712</v>
      </c>
      <c r="G1120" s="14" t="s">
        <v>20</v>
      </c>
      <c r="H1120" s="15"/>
      <c r="I1120" s="15">
        <v>503606</v>
      </c>
      <c r="J1120" s="15"/>
      <c r="K1120" s="15">
        <v>1765640</v>
      </c>
      <c r="L1120" s="15">
        <v>2178927</v>
      </c>
      <c r="M1120" s="15">
        <f t="shared" si="17"/>
        <v>4448173</v>
      </c>
      <c r="N1120" s="15">
        <v>2178927</v>
      </c>
    </row>
    <row r="1121" spans="1:14" ht="14.4">
      <c r="A1121" s="14">
        <v>2021</v>
      </c>
      <c r="B1121" s="17" t="s">
        <v>5140</v>
      </c>
      <c r="C1121" s="17" t="s">
        <v>190</v>
      </c>
      <c r="D1121" s="14" t="s">
        <v>21</v>
      </c>
      <c r="E1121" s="16" t="s">
        <v>182</v>
      </c>
      <c r="F1121" s="16" t="s">
        <v>5713</v>
      </c>
      <c r="G1121" s="14" t="s">
        <v>20</v>
      </c>
      <c r="H1121" s="15"/>
      <c r="I1121" s="15">
        <v>827832</v>
      </c>
      <c r="J1121" s="15"/>
      <c r="K1121" s="15">
        <v>1798014</v>
      </c>
      <c r="L1121" s="15">
        <v>2048195</v>
      </c>
      <c r="M1121" s="15">
        <f t="shared" si="17"/>
        <v>4674041</v>
      </c>
      <c r="N1121" s="15">
        <v>2048195</v>
      </c>
    </row>
    <row r="1122" spans="1:14" ht="14.4">
      <c r="A1122" s="14">
        <v>2021</v>
      </c>
      <c r="B1122" s="17" t="s">
        <v>44</v>
      </c>
      <c r="C1122" s="14" t="s">
        <v>55</v>
      </c>
      <c r="D1122" s="14" t="s">
        <v>21</v>
      </c>
      <c r="E1122" s="16" t="s">
        <v>49</v>
      </c>
      <c r="F1122" s="16" t="s">
        <v>57</v>
      </c>
      <c r="G1122" s="14" t="s">
        <v>20</v>
      </c>
      <c r="H1122" s="15">
        <v>19879117</v>
      </c>
      <c r="I1122" s="15">
        <v>76937579</v>
      </c>
      <c r="J1122" s="15">
        <v>14529166</v>
      </c>
      <c r="K1122" s="15">
        <v>27373026</v>
      </c>
      <c r="L1122" s="15">
        <v>63777514</v>
      </c>
      <c r="M1122" s="15">
        <f t="shared" si="17"/>
        <v>202496402</v>
      </c>
      <c r="N1122" s="15">
        <v>63777514</v>
      </c>
    </row>
    <row r="1123" spans="1:14" ht="14.4">
      <c r="A1123" s="14">
        <v>2021</v>
      </c>
      <c r="B1123" s="17" t="s">
        <v>556</v>
      </c>
      <c r="C1123" s="14" t="s">
        <v>190</v>
      </c>
      <c r="D1123" s="14" t="s">
        <v>21</v>
      </c>
      <c r="E1123" s="16" t="s">
        <v>49</v>
      </c>
      <c r="F1123" s="16" t="s">
        <v>555</v>
      </c>
      <c r="G1123" s="14" t="s">
        <v>20</v>
      </c>
      <c r="H1123" s="15">
        <v>2449117</v>
      </c>
      <c r="I1123" s="15">
        <v>10980067</v>
      </c>
      <c r="J1123" s="15"/>
      <c r="K1123" s="15">
        <v>10411820</v>
      </c>
      <c r="L1123" s="15">
        <v>16649738</v>
      </c>
      <c r="M1123" s="15">
        <f t="shared" si="17"/>
        <v>40490742</v>
      </c>
      <c r="N1123" s="15">
        <v>16649738</v>
      </c>
    </row>
    <row r="1124" spans="1:14" ht="14.4">
      <c r="A1124" s="14">
        <v>2021</v>
      </c>
      <c r="B1124" s="17" t="s">
        <v>554</v>
      </c>
      <c r="C1124" s="14" t="s">
        <v>190</v>
      </c>
      <c r="D1124" s="14" t="s">
        <v>21</v>
      </c>
      <c r="E1124" s="16" t="s">
        <v>49</v>
      </c>
      <c r="F1124" s="16" t="s">
        <v>553</v>
      </c>
      <c r="G1124" s="14" t="s">
        <v>20</v>
      </c>
      <c r="H1124" s="15">
        <v>1889469</v>
      </c>
      <c r="I1124" s="15">
        <v>12780734</v>
      </c>
      <c r="J1124" s="15">
        <v>22308075</v>
      </c>
      <c r="K1124" s="15">
        <v>39839119</v>
      </c>
      <c r="L1124" s="15">
        <v>44769650</v>
      </c>
      <c r="M1124" s="15">
        <f t="shared" si="17"/>
        <v>121587047</v>
      </c>
      <c r="N1124" s="15">
        <v>44769650</v>
      </c>
    </row>
    <row r="1125" spans="1:14" ht="14.4">
      <c r="A1125" s="14">
        <v>2021</v>
      </c>
      <c r="B1125" s="14" t="s">
        <v>1758</v>
      </c>
      <c r="C1125" s="14" t="s">
        <v>53</v>
      </c>
      <c r="D1125" s="14" t="s">
        <v>21</v>
      </c>
      <c r="E1125" s="16" t="s">
        <v>118</v>
      </c>
      <c r="F1125" s="16">
        <v>65000</v>
      </c>
      <c r="G1125" s="14" t="s">
        <v>20</v>
      </c>
      <c r="H1125" s="15">
        <v>103214998</v>
      </c>
      <c r="I1125" s="15">
        <v>36292187</v>
      </c>
      <c r="J1125" s="15">
        <v>8307060</v>
      </c>
      <c r="K1125" s="15">
        <v>159130522</v>
      </c>
      <c r="L1125" s="15">
        <v>175620364</v>
      </c>
      <c r="M1125" s="15">
        <f t="shared" si="17"/>
        <v>482565131</v>
      </c>
      <c r="N1125" s="15">
        <v>175620364</v>
      </c>
    </row>
    <row r="1126" spans="1:14" ht="14.4">
      <c r="A1126" s="14">
        <v>2021</v>
      </c>
      <c r="B1126" s="17" t="s">
        <v>552</v>
      </c>
      <c r="C1126" s="14" t="s">
        <v>190</v>
      </c>
      <c r="D1126" s="14" t="s">
        <v>21</v>
      </c>
      <c r="E1126" s="16" t="s">
        <v>118</v>
      </c>
      <c r="F1126" s="16" t="s">
        <v>551</v>
      </c>
      <c r="G1126" s="14" t="s">
        <v>20</v>
      </c>
      <c r="H1126" s="15">
        <v>7970647</v>
      </c>
      <c r="I1126" s="15">
        <v>310874759</v>
      </c>
      <c r="J1126" s="15">
        <v>5481990</v>
      </c>
      <c r="K1126" s="15">
        <v>607310329</v>
      </c>
      <c r="L1126" s="15">
        <v>843778190</v>
      </c>
      <c r="M1126" s="15">
        <f t="shared" si="17"/>
        <v>1775415915</v>
      </c>
      <c r="N1126" s="15">
        <v>843778190</v>
      </c>
    </row>
    <row r="1127" spans="1:14" ht="14.4">
      <c r="A1127" s="14">
        <v>2021</v>
      </c>
      <c r="B1127" s="17" t="s">
        <v>1658</v>
      </c>
      <c r="C1127" s="14" t="s">
        <v>55</v>
      </c>
      <c r="D1127" s="14" t="s">
        <v>21</v>
      </c>
      <c r="E1127" s="16" t="s">
        <v>118</v>
      </c>
      <c r="F1127" s="16" t="s">
        <v>57</v>
      </c>
      <c r="G1127" s="14" t="s">
        <v>20</v>
      </c>
      <c r="H1127" s="15">
        <v>1062306000</v>
      </c>
      <c r="I1127" s="15">
        <v>3097389000</v>
      </c>
      <c r="J1127" s="15">
        <v>18887000</v>
      </c>
      <c r="K1127" s="15">
        <v>1298603000</v>
      </c>
      <c r="L1127" s="15">
        <v>3698407000</v>
      </c>
      <c r="M1127" s="15">
        <f t="shared" si="17"/>
        <v>9175592000</v>
      </c>
      <c r="N1127" s="15">
        <v>3698407000</v>
      </c>
    </row>
    <row r="1128" spans="1:14" ht="14.4">
      <c r="A1128" s="14">
        <v>2021</v>
      </c>
      <c r="B1128" s="17" t="s">
        <v>550</v>
      </c>
      <c r="C1128" s="14" t="s">
        <v>190</v>
      </c>
      <c r="D1128" s="14" t="s">
        <v>21</v>
      </c>
      <c r="E1128" s="16" t="s">
        <v>118</v>
      </c>
      <c r="F1128" s="16" t="s">
        <v>549</v>
      </c>
      <c r="G1128" s="14" t="s">
        <v>20</v>
      </c>
      <c r="H1128" s="15">
        <v>55337336</v>
      </c>
      <c r="I1128" s="15">
        <v>352672004</v>
      </c>
      <c r="J1128" s="15">
        <v>1298</v>
      </c>
      <c r="K1128" s="15">
        <v>93765783</v>
      </c>
      <c r="L1128" s="15">
        <v>345998631</v>
      </c>
      <c r="M1128" s="15">
        <f t="shared" si="17"/>
        <v>847775052</v>
      </c>
      <c r="N1128" s="15">
        <v>345998631</v>
      </c>
    </row>
    <row r="1129" spans="1:14" ht="14.4">
      <c r="A1129" s="14">
        <v>2021</v>
      </c>
      <c r="B1129" s="17" t="s">
        <v>119</v>
      </c>
      <c r="C1129" s="14" t="s">
        <v>54</v>
      </c>
      <c r="D1129" s="14" t="s">
        <v>21</v>
      </c>
      <c r="E1129" s="16" t="s">
        <v>118</v>
      </c>
      <c r="F1129" s="16">
        <v>99061</v>
      </c>
      <c r="G1129" s="14" t="s">
        <v>20</v>
      </c>
      <c r="H1129" s="15">
        <v>866778</v>
      </c>
      <c r="I1129" s="15">
        <v>146381605</v>
      </c>
      <c r="J1129" s="15">
        <v>257273325</v>
      </c>
      <c r="K1129" s="15">
        <v>351632618</v>
      </c>
      <c r="L1129" s="15">
        <v>2869639</v>
      </c>
      <c r="M1129" s="15">
        <f t="shared" si="17"/>
        <v>759023965</v>
      </c>
      <c r="N1129" s="15">
        <v>2869639</v>
      </c>
    </row>
    <row r="1130" spans="1:14" ht="14.4">
      <c r="A1130" s="14">
        <v>2021</v>
      </c>
      <c r="B1130" s="14" t="s">
        <v>1757</v>
      </c>
      <c r="C1130" s="14" t="s">
        <v>53</v>
      </c>
      <c r="D1130" s="14" t="s">
        <v>21</v>
      </c>
      <c r="E1130" s="16" t="s">
        <v>27</v>
      </c>
      <c r="F1130" s="16">
        <v>65028</v>
      </c>
      <c r="G1130" s="14" t="s">
        <v>20</v>
      </c>
      <c r="H1130" s="15">
        <v>56506705</v>
      </c>
      <c r="I1130" s="15">
        <v>3022800</v>
      </c>
      <c r="J1130" s="15">
        <v>7808476</v>
      </c>
      <c r="K1130" s="15">
        <v>42714870</v>
      </c>
      <c r="L1130" s="15">
        <v>56184561</v>
      </c>
      <c r="M1130" s="15">
        <f t="shared" si="17"/>
        <v>166237412</v>
      </c>
      <c r="N1130" s="15">
        <v>56184561</v>
      </c>
    </row>
    <row r="1131" spans="1:14" ht="14.4">
      <c r="A1131" s="14">
        <v>2021</v>
      </c>
      <c r="B1131" s="17" t="s">
        <v>548</v>
      </c>
      <c r="C1131" s="14" t="s">
        <v>190</v>
      </c>
      <c r="D1131" s="14" t="s">
        <v>21</v>
      </c>
      <c r="E1131" s="16" t="s">
        <v>27</v>
      </c>
      <c r="F1131" s="16" t="s">
        <v>547</v>
      </c>
      <c r="G1131" s="14" t="s">
        <v>20</v>
      </c>
      <c r="H1131" s="15">
        <v>239606</v>
      </c>
      <c r="I1131" s="15">
        <v>10624859</v>
      </c>
      <c r="J1131" s="15"/>
      <c r="K1131" s="15">
        <v>33955097</v>
      </c>
      <c r="L1131" s="15">
        <v>33023077</v>
      </c>
      <c r="M1131" s="15">
        <f t="shared" si="17"/>
        <v>77842639</v>
      </c>
      <c r="N1131" s="15">
        <v>33023077</v>
      </c>
    </row>
    <row r="1132" spans="1:14" ht="14.4">
      <c r="A1132" s="14">
        <v>2021</v>
      </c>
      <c r="B1132" s="17" t="s">
        <v>2194</v>
      </c>
      <c r="C1132" s="14" t="s">
        <v>53</v>
      </c>
      <c r="D1132" s="14" t="s">
        <v>21</v>
      </c>
      <c r="E1132" s="16" t="s">
        <v>65</v>
      </c>
      <c r="F1132" s="16" t="s">
        <v>5425</v>
      </c>
      <c r="G1132" s="14" t="s">
        <v>20</v>
      </c>
      <c r="H1132" s="15">
        <v>97694039</v>
      </c>
      <c r="I1132" s="15">
        <v>21846346</v>
      </c>
      <c r="J1132" s="15">
        <v>3139939</v>
      </c>
      <c r="K1132" s="15">
        <v>108653231</v>
      </c>
      <c r="L1132" s="15">
        <v>129587781</v>
      </c>
      <c r="M1132" s="15">
        <f t="shared" si="17"/>
        <v>360921336</v>
      </c>
      <c r="N1132" s="15">
        <v>129587781</v>
      </c>
    </row>
    <row r="1133" spans="1:14" ht="14.4">
      <c r="A1133" s="14">
        <v>2021</v>
      </c>
      <c r="B1133" s="14" t="s">
        <v>1756</v>
      </c>
      <c r="C1133" s="14" t="s">
        <v>53</v>
      </c>
      <c r="D1133" s="14" t="s">
        <v>21</v>
      </c>
      <c r="E1133" s="16" t="s">
        <v>27</v>
      </c>
      <c r="F1133" s="16">
        <v>65070</v>
      </c>
      <c r="G1133" s="14" t="s">
        <v>20</v>
      </c>
      <c r="H1133" s="15">
        <v>33126004</v>
      </c>
      <c r="I1133" s="15">
        <v>4761192</v>
      </c>
      <c r="J1133" s="15">
        <v>20833501</v>
      </c>
      <c r="K1133" s="15">
        <v>40645094</v>
      </c>
      <c r="L1133" s="15">
        <v>45126088</v>
      </c>
      <c r="M1133" s="15">
        <f t="shared" si="17"/>
        <v>144491879</v>
      </c>
      <c r="N1133" s="15">
        <v>45126088</v>
      </c>
    </row>
    <row r="1134" spans="1:14" ht="14.4">
      <c r="A1134" s="14">
        <v>2021</v>
      </c>
      <c r="B1134" s="17" t="s">
        <v>546</v>
      </c>
      <c r="C1134" s="14" t="s">
        <v>190</v>
      </c>
      <c r="D1134" s="14" t="s">
        <v>21</v>
      </c>
      <c r="E1134" s="16" t="s">
        <v>27</v>
      </c>
      <c r="F1134" s="16" t="s">
        <v>545</v>
      </c>
      <c r="G1134" s="14" t="s">
        <v>20</v>
      </c>
      <c r="H1134" s="15">
        <v>3302144</v>
      </c>
      <c r="I1134" s="15">
        <v>8424254</v>
      </c>
      <c r="J1134" s="15">
        <v>4630726</v>
      </c>
      <c r="K1134" s="15">
        <v>40668611</v>
      </c>
      <c r="L1134" s="15">
        <v>41847612</v>
      </c>
      <c r="M1134" s="15">
        <f t="shared" si="17"/>
        <v>98873347</v>
      </c>
      <c r="N1134" s="15">
        <v>41847612</v>
      </c>
    </row>
    <row r="1135" spans="1:14" ht="14.4">
      <c r="A1135" s="14">
        <v>2021</v>
      </c>
      <c r="B1135" s="14" t="s">
        <v>1755</v>
      </c>
      <c r="C1135" s="14" t="s">
        <v>53</v>
      </c>
      <c r="D1135" s="14" t="s">
        <v>21</v>
      </c>
      <c r="E1135" s="16" t="s">
        <v>134</v>
      </c>
      <c r="F1135" s="16">
        <v>65084</v>
      </c>
      <c r="G1135" s="14" t="s">
        <v>20</v>
      </c>
      <c r="H1135" s="15">
        <v>49349729</v>
      </c>
      <c r="I1135" s="15">
        <v>6701082</v>
      </c>
      <c r="J1135" s="15">
        <v>301636</v>
      </c>
      <c r="K1135" s="15">
        <v>57112751</v>
      </c>
      <c r="L1135" s="15">
        <v>66713286</v>
      </c>
      <c r="M1135" s="15">
        <f t="shared" si="17"/>
        <v>180178484</v>
      </c>
      <c r="N1135" s="15">
        <v>66713286</v>
      </c>
    </row>
    <row r="1136" spans="1:14" ht="14.4">
      <c r="A1136" s="14">
        <v>2021</v>
      </c>
      <c r="B1136" s="14" t="s">
        <v>1754</v>
      </c>
      <c r="C1136" s="14" t="s">
        <v>53</v>
      </c>
      <c r="D1136" s="14" t="s">
        <v>21</v>
      </c>
      <c r="E1136" s="16" t="s">
        <v>28</v>
      </c>
      <c r="F1136" s="16">
        <v>66000</v>
      </c>
      <c r="G1136" s="14" t="s">
        <v>20</v>
      </c>
      <c r="H1136" s="15">
        <v>1610162000</v>
      </c>
      <c r="I1136" s="15">
        <v>430170000</v>
      </c>
      <c r="J1136" s="15">
        <v>136162000</v>
      </c>
      <c r="K1136" s="15">
        <v>1543273000</v>
      </c>
      <c r="L1136" s="15">
        <v>1765970000</v>
      </c>
      <c r="M1136" s="15">
        <f t="shared" si="17"/>
        <v>5485737000</v>
      </c>
      <c r="N1136" s="15">
        <v>1765970000</v>
      </c>
    </row>
    <row r="1137" spans="1:14" ht="14.4">
      <c r="A1137" s="14">
        <v>2021</v>
      </c>
      <c r="B1137" s="17" t="s">
        <v>117</v>
      </c>
      <c r="C1137" s="14" t="s">
        <v>54</v>
      </c>
      <c r="D1137" s="14" t="s">
        <v>21</v>
      </c>
      <c r="E1137" s="16" t="s">
        <v>28</v>
      </c>
      <c r="F1137" s="16">
        <v>99062</v>
      </c>
      <c r="G1137" s="14" t="s">
        <v>20</v>
      </c>
      <c r="H1137" s="15">
        <v>37137766</v>
      </c>
      <c r="I1137" s="15">
        <v>42505970</v>
      </c>
      <c r="J1137" s="15">
        <v>257050678</v>
      </c>
      <c r="K1137" s="15">
        <v>369590478</v>
      </c>
      <c r="L1137" s="15">
        <v>11432238</v>
      </c>
      <c r="M1137" s="15">
        <f t="shared" si="17"/>
        <v>717717130</v>
      </c>
      <c r="N1137" s="15">
        <v>11432238</v>
      </c>
    </row>
    <row r="1138" spans="1:14" ht="14.4">
      <c r="A1138" s="14">
        <v>2021</v>
      </c>
      <c r="B1138" s="17" t="s">
        <v>1657</v>
      </c>
      <c r="C1138" s="14" t="s">
        <v>55</v>
      </c>
      <c r="D1138" s="14" t="s">
        <v>21</v>
      </c>
      <c r="E1138" s="16" t="s">
        <v>28</v>
      </c>
      <c r="F1138" s="16" t="s">
        <v>57</v>
      </c>
      <c r="G1138" s="14" t="s">
        <v>20</v>
      </c>
      <c r="H1138" s="15">
        <v>630817000</v>
      </c>
      <c r="I1138" s="15">
        <v>3758523000</v>
      </c>
      <c r="J1138" s="15">
        <v>24242000</v>
      </c>
      <c r="K1138" s="15">
        <v>1520365000</v>
      </c>
      <c r="L1138" s="15">
        <v>4817882000</v>
      </c>
      <c r="M1138" s="15">
        <f t="shared" si="17"/>
        <v>10751829000</v>
      </c>
      <c r="N1138" s="15">
        <v>4817882000</v>
      </c>
    </row>
    <row r="1139" spans="1:14" ht="14.4">
      <c r="A1139" s="14">
        <v>2021</v>
      </c>
      <c r="B1139" s="17" t="s">
        <v>24</v>
      </c>
      <c r="C1139" s="14" t="s">
        <v>54</v>
      </c>
      <c r="D1139" s="14" t="s">
        <v>21</v>
      </c>
      <c r="E1139" s="16" t="s">
        <v>28</v>
      </c>
      <c r="F1139" s="16">
        <v>99063</v>
      </c>
      <c r="G1139" s="14" t="s">
        <v>20</v>
      </c>
      <c r="H1139" s="15">
        <v>4026578</v>
      </c>
      <c r="I1139" s="15">
        <v>11650624</v>
      </c>
      <c r="J1139" s="15"/>
      <c r="K1139" s="15">
        <v>13493833</v>
      </c>
      <c r="L1139" s="15">
        <v>12183867</v>
      </c>
      <c r="M1139" s="15">
        <f t="shared" si="17"/>
        <v>41354902</v>
      </c>
      <c r="N1139" s="15">
        <v>12183867</v>
      </c>
    </row>
    <row r="1140" spans="1:14" ht="14.4">
      <c r="A1140" s="14">
        <v>2021</v>
      </c>
      <c r="B1140" s="17" t="s">
        <v>544</v>
      </c>
      <c r="C1140" s="14" t="s">
        <v>190</v>
      </c>
      <c r="D1140" s="14" t="s">
        <v>21</v>
      </c>
      <c r="E1140" s="16" t="s">
        <v>28</v>
      </c>
      <c r="F1140" s="16" t="s">
        <v>543</v>
      </c>
      <c r="G1140" s="14" t="s">
        <v>20</v>
      </c>
      <c r="H1140" s="15">
        <v>27220656</v>
      </c>
      <c r="I1140" s="15">
        <v>356984261</v>
      </c>
      <c r="J1140" s="15">
        <v>320</v>
      </c>
      <c r="K1140" s="15">
        <v>160479212</v>
      </c>
      <c r="L1140" s="15">
        <v>284618617</v>
      </c>
      <c r="M1140" s="15">
        <f t="shared" si="17"/>
        <v>829303066</v>
      </c>
      <c r="N1140" s="15">
        <v>284618617</v>
      </c>
    </row>
    <row r="1141" spans="1:14" ht="14.4">
      <c r="A1141" s="14">
        <v>2021</v>
      </c>
      <c r="B1141" s="17" t="s">
        <v>541</v>
      </c>
      <c r="C1141" s="14" t="s">
        <v>190</v>
      </c>
      <c r="D1141" s="14" t="s">
        <v>21</v>
      </c>
      <c r="E1141" s="16" t="s">
        <v>28</v>
      </c>
      <c r="F1141" s="16" t="s">
        <v>540</v>
      </c>
      <c r="G1141" s="14" t="s">
        <v>20</v>
      </c>
      <c r="H1141" s="15">
        <v>16989518</v>
      </c>
      <c r="I1141" s="15">
        <v>514002640</v>
      </c>
      <c r="J1141" s="15">
        <v>2482678</v>
      </c>
      <c r="K1141" s="15">
        <v>1580245728</v>
      </c>
      <c r="L1141" s="15">
        <v>1503741001</v>
      </c>
      <c r="M1141" s="15">
        <f t="shared" si="17"/>
        <v>3617461565</v>
      </c>
      <c r="N1141" s="15">
        <v>1503741001</v>
      </c>
    </row>
    <row r="1142" spans="1:14" ht="14.4">
      <c r="A1142" s="14">
        <v>2021</v>
      </c>
      <c r="B1142" s="17" t="s">
        <v>114</v>
      </c>
      <c r="C1142" s="14" t="s">
        <v>54</v>
      </c>
      <c r="D1142" s="14" t="s">
        <v>21</v>
      </c>
      <c r="E1142" s="16" t="s">
        <v>28</v>
      </c>
      <c r="F1142" s="16">
        <v>99064</v>
      </c>
      <c r="G1142" s="14" t="s">
        <v>20</v>
      </c>
      <c r="H1142" s="15"/>
      <c r="I1142" s="15">
        <v>27555631</v>
      </c>
      <c r="J1142" s="15"/>
      <c r="K1142" s="15"/>
      <c r="L1142" s="15">
        <v>83898</v>
      </c>
      <c r="M1142" s="15">
        <f t="shared" si="17"/>
        <v>27639529</v>
      </c>
      <c r="N1142" s="15">
        <v>83898</v>
      </c>
    </row>
    <row r="1143" spans="1:14" ht="14.4">
      <c r="A1143" s="14">
        <v>2021</v>
      </c>
      <c r="B1143" s="17" t="s">
        <v>539</v>
      </c>
      <c r="C1143" s="14" t="s">
        <v>190</v>
      </c>
      <c r="D1143" s="14" t="s">
        <v>21</v>
      </c>
      <c r="E1143" s="16" t="s">
        <v>28</v>
      </c>
      <c r="F1143" s="16" t="s">
        <v>538</v>
      </c>
      <c r="G1143" s="14" t="s">
        <v>20</v>
      </c>
      <c r="H1143" s="15">
        <v>1492873</v>
      </c>
      <c r="I1143" s="15">
        <v>37041003</v>
      </c>
      <c r="J1143" s="15">
        <v>4087742</v>
      </c>
      <c r="K1143" s="15">
        <v>162015179</v>
      </c>
      <c r="L1143" s="15">
        <v>172141423</v>
      </c>
      <c r="M1143" s="15">
        <f t="shared" si="17"/>
        <v>376778220</v>
      </c>
      <c r="N1143" s="15">
        <v>172141423</v>
      </c>
    </row>
    <row r="1144" spans="1:14" ht="14.4">
      <c r="A1144" s="14">
        <v>2021</v>
      </c>
      <c r="B1144" s="17" t="s">
        <v>2195</v>
      </c>
      <c r="C1144" s="14" t="s">
        <v>53</v>
      </c>
      <c r="D1144" s="14" t="s">
        <v>21</v>
      </c>
      <c r="E1144" s="16" t="s">
        <v>34</v>
      </c>
      <c r="F1144" s="16">
        <v>66070</v>
      </c>
      <c r="G1144" s="14" t="s">
        <v>20</v>
      </c>
      <c r="H1144" s="15">
        <v>2404282</v>
      </c>
      <c r="I1144" s="15">
        <v>3401453</v>
      </c>
      <c r="J1144" s="15">
        <v>455</v>
      </c>
      <c r="K1144" s="15">
        <v>32479523</v>
      </c>
      <c r="L1144" s="15">
        <v>27061519</v>
      </c>
      <c r="M1144" s="15">
        <f t="shared" si="17"/>
        <v>65347232</v>
      </c>
      <c r="N1144" s="15">
        <v>27061519</v>
      </c>
    </row>
    <row r="1145" spans="1:14" ht="14.4">
      <c r="A1145" s="14">
        <v>2021</v>
      </c>
      <c r="B1145" s="14" t="s">
        <v>1753</v>
      </c>
      <c r="C1145" s="14" t="s">
        <v>53</v>
      </c>
      <c r="D1145" s="14" t="s">
        <v>21</v>
      </c>
      <c r="E1145" s="16" t="s">
        <v>34</v>
      </c>
      <c r="F1145" s="16">
        <v>66140</v>
      </c>
      <c r="G1145" s="14" t="s">
        <v>20</v>
      </c>
      <c r="H1145" s="15">
        <v>12066402</v>
      </c>
      <c r="I1145" s="15">
        <v>3927950</v>
      </c>
      <c r="J1145" s="15">
        <v>5194218</v>
      </c>
      <c r="K1145" s="15">
        <v>23804514</v>
      </c>
      <c r="L1145" s="15">
        <v>21477735</v>
      </c>
      <c r="M1145" s="15">
        <f t="shared" si="17"/>
        <v>66470819</v>
      </c>
      <c r="N1145" s="15">
        <v>21477735</v>
      </c>
    </row>
    <row r="1146" spans="1:14" ht="14.4">
      <c r="A1146" s="14">
        <v>2021</v>
      </c>
      <c r="B1146" s="17" t="s">
        <v>113</v>
      </c>
      <c r="C1146" s="14" t="s">
        <v>54</v>
      </c>
      <c r="D1146" s="14" t="s">
        <v>21</v>
      </c>
      <c r="E1146" s="16" t="s">
        <v>112</v>
      </c>
      <c r="F1146" s="16">
        <v>99065</v>
      </c>
      <c r="G1146" s="14" t="s">
        <v>20</v>
      </c>
      <c r="H1146" s="15"/>
      <c r="I1146" s="15">
        <v>21800630</v>
      </c>
      <c r="J1146" s="15"/>
      <c r="K1146" s="15">
        <v>97267522</v>
      </c>
      <c r="L1146" s="15">
        <v>86565649</v>
      </c>
      <c r="M1146" s="15">
        <f t="shared" si="17"/>
        <v>205633801</v>
      </c>
      <c r="N1146" s="15">
        <v>86565649</v>
      </c>
    </row>
    <row r="1147" spans="1:14" ht="14.4">
      <c r="A1147" s="14">
        <v>2021</v>
      </c>
      <c r="B1147" s="17" t="s">
        <v>5223</v>
      </c>
      <c r="C1147" s="14" t="s">
        <v>190</v>
      </c>
      <c r="D1147" s="14" t="s">
        <v>21</v>
      </c>
      <c r="E1147" s="16" t="s">
        <v>112</v>
      </c>
      <c r="F1147" s="16" t="s">
        <v>5417</v>
      </c>
      <c r="G1147" s="14" t="s">
        <v>20</v>
      </c>
      <c r="H1147" s="15">
        <v>1361890</v>
      </c>
      <c r="I1147" s="15">
        <v>345675333</v>
      </c>
      <c r="J1147" s="15"/>
      <c r="K1147" s="15">
        <v>1005531547</v>
      </c>
      <c r="L1147" s="15">
        <v>988792489</v>
      </c>
      <c r="M1147" s="15">
        <f t="shared" si="17"/>
        <v>2341361259</v>
      </c>
      <c r="N1147" s="15">
        <v>988792489</v>
      </c>
    </row>
    <row r="1148" spans="1:14" ht="14.4">
      <c r="A1148" s="14">
        <v>2021</v>
      </c>
      <c r="B1148" s="14" t="s">
        <v>1752</v>
      </c>
      <c r="C1148" s="14" t="s">
        <v>53</v>
      </c>
      <c r="D1148" s="14" t="s">
        <v>21</v>
      </c>
      <c r="E1148" s="16" t="s">
        <v>34</v>
      </c>
      <c r="F1148" s="16">
        <v>67042</v>
      </c>
      <c r="G1148" s="14" t="s">
        <v>20</v>
      </c>
      <c r="H1148" s="15">
        <v>8038081</v>
      </c>
      <c r="I1148" s="15">
        <v>10021904</v>
      </c>
      <c r="J1148" s="15">
        <v>1810490</v>
      </c>
      <c r="K1148" s="15">
        <v>36425370</v>
      </c>
      <c r="L1148" s="15">
        <v>38096603</v>
      </c>
      <c r="M1148" s="15">
        <f t="shared" si="17"/>
        <v>94392448</v>
      </c>
      <c r="N1148" s="15">
        <v>38096603</v>
      </c>
    </row>
    <row r="1149" spans="1:14" ht="14.4">
      <c r="A1149" s="14">
        <v>2021</v>
      </c>
      <c r="B1149" s="17" t="s">
        <v>537</v>
      </c>
      <c r="C1149" s="14" t="s">
        <v>190</v>
      </c>
      <c r="D1149" s="14" t="s">
        <v>21</v>
      </c>
      <c r="E1149" s="16" t="s">
        <v>34</v>
      </c>
      <c r="F1149" s="16" t="s">
        <v>536</v>
      </c>
      <c r="G1149" s="14" t="s">
        <v>20</v>
      </c>
      <c r="H1149" s="15">
        <v>1685686</v>
      </c>
      <c r="I1149" s="15">
        <v>20741141</v>
      </c>
      <c r="J1149" s="15"/>
      <c r="K1149" s="15">
        <v>56263974</v>
      </c>
      <c r="L1149" s="15">
        <v>69412973</v>
      </c>
      <c r="M1149" s="15">
        <f t="shared" si="17"/>
        <v>148103774</v>
      </c>
      <c r="N1149" s="15">
        <v>69412973</v>
      </c>
    </row>
    <row r="1150" spans="1:14" ht="14.4">
      <c r="A1150" s="14">
        <v>2021</v>
      </c>
      <c r="B1150" s="14" t="s">
        <v>1751</v>
      </c>
      <c r="C1150" s="14" t="s">
        <v>53</v>
      </c>
      <c r="D1150" s="14" t="s">
        <v>21</v>
      </c>
      <c r="E1150" s="16" t="s">
        <v>63</v>
      </c>
      <c r="F1150" s="16" t="s">
        <v>1750</v>
      </c>
      <c r="G1150" s="14" t="s">
        <v>20</v>
      </c>
      <c r="H1150" s="15">
        <v>28001191</v>
      </c>
      <c r="I1150" s="15">
        <v>7311790</v>
      </c>
      <c r="J1150" s="15">
        <v>6164601</v>
      </c>
      <c r="K1150" s="15">
        <v>15767944</v>
      </c>
      <c r="L1150" s="15">
        <v>23479184</v>
      </c>
      <c r="M1150" s="15">
        <f t="shared" si="17"/>
        <v>80724710</v>
      </c>
      <c r="N1150" s="15">
        <v>23479184</v>
      </c>
    </row>
    <row r="1151" spans="1:14" ht="14.4">
      <c r="A1151" s="14">
        <v>2021</v>
      </c>
      <c r="B1151" s="17" t="s">
        <v>535</v>
      </c>
      <c r="C1151" s="14" t="s">
        <v>190</v>
      </c>
      <c r="D1151" s="14" t="s">
        <v>21</v>
      </c>
      <c r="E1151" s="16" t="s">
        <v>63</v>
      </c>
      <c r="F1151" s="16" t="s">
        <v>534</v>
      </c>
      <c r="G1151" s="14" t="s">
        <v>20</v>
      </c>
      <c r="H1151" s="15">
        <v>1172191</v>
      </c>
      <c r="I1151" s="15">
        <v>61916019</v>
      </c>
      <c r="J1151" s="15">
        <v>5970608</v>
      </c>
      <c r="K1151" s="15">
        <v>133646467</v>
      </c>
      <c r="L1151" s="15">
        <v>165313558</v>
      </c>
      <c r="M1151" s="15">
        <f t="shared" si="17"/>
        <v>368018843</v>
      </c>
      <c r="N1151" s="15">
        <v>165313558</v>
      </c>
    </row>
    <row r="1152" spans="1:14" ht="14.4">
      <c r="A1152" s="14">
        <v>2021</v>
      </c>
      <c r="B1152" s="17" t="s">
        <v>111</v>
      </c>
      <c r="C1152" s="14" t="s">
        <v>54</v>
      </c>
      <c r="D1152" s="14" t="s">
        <v>21</v>
      </c>
      <c r="E1152" s="16" t="s">
        <v>109</v>
      </c>
      <c r="F1152" s="16">
        <v>99066</v>
      </c>
      <c r="G1152" s="14" t="s">
        <v>20</v>
      </c>
      <c r="H1152" s="15">
        <v>20831520</v>
      </c>
      <c r="I1152" s="15">
        <v>155464879</v>
      </c>
      <c r="J1152" s="15"/>
      <c r="K1152" s="15">
        <v>424177</v>
      </c>
      <c r="L1152" s="15">
        <v>12401303</v>
      </c>
      <c r="M1152" s="15">
        <f t="shared" si="17"/>
        <v>189121879</v>
      </c>
      <c r="N1152" s="15">
        <v>12401303</v>
      </c>
    </row>
    <row r="1153" spans="1:14" ht="14.4">
      <c r="A1153" s="14">
        <v>2021</v>
      </c>
      <c r="B1153" s="17" t="s">
        <v>1656</v>
      </c>
      <c r="C1153" s="14" t="s">
        <v>55</v>
      </c>
      <c r="D1153" s="14" t="s">
        <v>21</v>
      </c>
      <c r="E1153" s="16" t="s">
        <v>109</v>
      </c>
      <c r="F1153" s="16" t="s">
        <v>57</v>
      </c>
      <c r="G1153" s="14" t="s">
        <v>20</v>
      </c>
      <c r="H1153" s="15">
        <v>575358722</v>
      </c>
      <c r="I1153" s="15">
        <v>1017423156</v>
      </c>
      <c r="J1153" s="15">
        <v>13606658</v>
      </c>
      <c r="K1153" s="15">
        <v>402355057</v>
      </c>
      <c r="L1153" s="15">
        <v>976372949</v>
      </c>
      <c r="M1153" s="15">
        <f t="shared" si="17"/>
        <v>2985116542</v>
      </c>
      <c r="N1153" s="15">
        <v>976372949</v>
      </c>
    </row>
    <row r="1154" spans="1:14" ht="14.4">
      <c r="A1154" s="14">
        <v>2021</v>
      </c>
      <c r="B1154" s="17" t="s">
        <v>533</v>
      </c>
      <c r="C1154" s="14" t="s">
        <v>190</v>
      </c>
      <c r="D1154" s="14" t="s">
        <v>21</v>
      </c>
      <c r="E1154" s="16" t="s">
        <v>109</v>
      </c>
      <c r="F1154" s="16" t="s">
        <v>532</v>
      </c>
      <c r="G1154" s="14" t="s">
        <v>20</v>
      </c>
      <c r="H1154" s="15">
        <v>30417197</v>
      </c>
      <c r="I1154" s="15">
        <v>153140342</v>
      </c>
      <c r="J1154" s="15"/>
      <c r="K1154" s="15">
        <v>96583886</v>
      </c>
      <c r="L1154" s="15">
        <v>154150564</v>
      </c>
      <c r="M1154" s="15">
        <f t="shared" ref="M1154:M1217" si="18">H1154+I1154+J1154+K1154+L1154</f>
        <v>434291989</v>
      </c>
      <c r="N1154" s="15">
        <v>154150564</v>
      </c>
    </row>
    <row r="1155" spans="1:14" ht="14.4">
      <c r="A1155" s="14">
        <v>2021</v>
      </c>
      <c r="B1155" s="17" t="s">
        <v>110</v>
      </c>
      <c r="C1155" s="14" t="s">
        <v>54</v>
      </c>
      <c r="D1155" s="14" t="s">
        <v>21</v>
      </c>
      <c r="E1155" s="16" t="s">
        <v>109</v>
      </c>
      <c r="F1155" s="16">
        <v>99067</v>
      </c>
      <c r="G1155" s="14" t="s">
        <v>20</v>
      </c>
      <c r="H1155" s="15">
        <v>1469619</v>
      </c>
      <c r="I1155" s="15">
        <v>29162503</v>
      </c>
      <c r="J1155" s="15">
        <v>71073765</v>
      </c>
      <c r="K1155" s="15">
        <v>2294908</v>
      </c>
      <c r="L1155" s="15">
        <v>126976</v>
      </c>
      <c r="M1155" s="15">
        <f t="shared" si="18"/>
        <v>104127771</v>
      </c>
      <c r="N1155" s="15">
        <v>126976</v>
      </c>
    </row>
    <row r="1156" spans="1:14" ht="14.4">
      <c r="A1156" s="14">
        <v>2021</v>
      </c>
      <c r="B1156" s="17" t="s">
        <v>108</v>
      </c>
      <c r="C1156" s="14" t="s">
        <v>54</v>
      </c>
      <c r="D1156" s="14" t="s">
        <v>21</v>
      </c>
      <c r="E1156" s="16" t="s">
        <v>107</v>
      </c>
      <c r="F1156" s="16">
        <v>99068</v>
      </c>
      <c r="G1156" s="14" t="s">
        <v>20</v>
      </c>
      <c r="H1156" s="15">
        <v>56828921</v>
      </c>
      <c r="I1156" s="15">
        <v>12382182</v>
      </c>
      <c r="J1156" s="15"/>
      <c r="K1156" s="15">
        <v>198074212</v>
      </c>
      <c r="L1156" s="15">
        <v>267285316</v>
      </c>
      <c r="M1156" s="15">
        <f t="shared" si="18"/>
        <v>534570631</v>
      </c>
      <c r="N1156" s="15">
        <v>267285316</v>
      </c>
    </row>
    <row r="1157" spans="1:14" ht="14.4">
      <c r="A1157" s="14">
        <v>2021</v>
      </c>
      <c r="B1157" s="14" t="s">
        <v>1749</v>
      </c>
      <c r="C1157" s="14" t="s">
        <v>53</v>
      </c>
      <c r="D1157" s="14" t="s">
        <v>21</v>
      </c>
      <c r="E1157" s="16" t="s">
        <v>98</v>
      </c>
      <c r="F1157" s="16">
        <v>68000</v>
      </c>
      <c r="G1157" s="14" t="s">
        <v>20</v>
      </c>
      <c r="H1157" s="15">
        <v>1094632000</v>
      </c>
      <c r="I1157" s="15">
        <v>306679000</v>
      </c>
      <c r="J1157" s="15">
        <v>114096000</v>
      </c>
      <c r="K1157" s="15">
        <v>1211457000</v>
      </c>
      <c r="L1157" s="15">
        <v>1181321000</v>
      </c>
      <c r="M1157" s="15">
        <f t="shared" si="18"/>
        <v>3908185000</v>
      </c>
      <c r="N1157" s="15">
        <v>1181321000</v>
      </c>
    </row>
    <row r="1158" spans="1:14" ht="14.4">
      <c r="A1158" s="14">
        <v>2021</v>
      </c>
      <c r="B1158" s="17" t="s">
        <v>531</v>
      </c>
      <c r="C1158" s="14" t="s">
        <v>190</v>
      </c>
      <c r="D1158" s="14" t="s">
        <v>21</v>
      </c>
      <c r="E1158" s="16" t="s">
        <v>98</v>
      </c>
      <c r="F1158" s="16" t="s">
        <v>530</v>
      </c>
      <c r="G1158" s="14" t="s">
        <v>20</v>
      </c>
      <c r="H1158" s="15">
        <v>1739727</v>
      </c>
      <c r="I1158" s="15">
        <v>98923712</v>
      </c>
      <c r="J1158" s="15"/>
      <c r="K1158" s="15">
        <v>404123228</v>
      </c>
      <c r="L1158" s="15">
        <v>428847615</v>
      </c>
      <c r="M1158" s="15">
        <f t="shared" si="18"/>
        <v>933634282</v>
      </c>
      <c r="N1158" s="15">
        <v>428847615</v>
      </c>
    </row>
    <row r="1159" spans="1:14" ht="14.4">
      <c r="A1159" s="14">
        <v>2021</v>
      </c>
      <c r="B1159" s="17" t="s">
        <v>2197</v>
      </c>
      <c r="C1159" s="14" t="s">
        <v>53</v>
      </c>
      <c r="D1159" s="14" t="s">
        <v>21</v>
      </c>
      <c r="E1159" s="16" t="s">
        <v>49</v>
      </c>
      <c r="F1159" s="16" t="s">
        <v>5598</v>
      </c>
      <c r="G1159" s="14" t="s">
        <v>20</v>
      </c>
      <c r="H1159" s="15">
        <v>2660575</v>
      </c>
      <c r="I1159" s="15">
        <v>936486</v>
      </c>
      <c r="J1159" s="15">
        <v>500932</v>
      </c>
      <c r="K1159" s="15">
        <v>2040632</v>
      </c>
      <c r="L1159" s="15">
        <v>2674357</v>
      </c>
      <c r="M1159" s="15">
        <f t="shared" si="18"/>
        <v>8812982</v>
      </c>
      <c r="N1159" s="15">
        <v>2674357</v>
      </c>
    </row>
    <row r="1160" spans="1:14" ht="14.4">
      <c r="A1160" s="14">
        <v>2021</v>
      </c>
      <c r="B1160" s="14" t="s">
        <v>1748</v>
      </c>
      <c r="C1160" s="14" t="s">
        <v>53</v>
      </c>
      <c r="D1160" s="14" t="s">
        <v>21</v>
      </c>
      <c r="E1160" s="16" t="s">
        <v>134</v>
      </c>
      <c r="F1160" s="16">
        <v>68028</v>
      </c>
      <c r="G1160" s="14" t="s">
        <v>20</v>
      </c>
      <c r="H1160" s="15">
        <v>34671939</v>
      </c>
      <c r="I1160" s="15">
        <v>3990151</v>
      </c>
      <c r="J1160" s="15">
        <v>1808811</v>
      </c>
      <c r="K1160" s="15">
        <v>39406971</v>
      </c>
      <c r="L1160" s="15">
        <v>34742729</v>
      </c>
      <c r="M1160" s="15">
        <f t="shared" si="18"/>
        <v>114620601</v>
      </c>
      <c r="N1160" s="15">
        <v>34742729</v>
      </c>
    </row>
    <row r="1161" spans="1:14" ht="14.4">
      <c r="A1161" s="14">
        <v>2021</v>
      </c>
      <c r="B1161" s="17" t="s">
        <v>529</v>
      </c>
      <c r="C1161" s="14" t="s">
        <v>190</v>
      </c>
      <c r="D1161" s="14" t="s">
        <v>21</v>
      </c>
      <c r="E1161" s="16" t="s">
        <v>52</v>
      </c>
      <c r="F1161" s="16" t="s">
        <v>528</v>
      </c>
      <c r="G1161" s="14" t="s">
        <v>20</v>
      </c>
      <c r="H1161" s="15">
        <v>7722534</v>
      </c>
      <c r="I1161" s="15">
        <v>216659059</v>
      </c>
      <c r="J1161" s="15">
        <v>3143614</v>
      </c>
      <c r="K1161" s="15">
        <v>456753480</v>
      </c>
      <c r="L1161" s="15">
        <v>537812699</v>
      </c>
      <c r="M1161" s="15">
        <f t="shared" si="18"/>
        <v>1222091386</v>
      </c>
      <c r="N1161" s="15">
        <v>537812699</v>
      </c>
    </row>
    <row r="1162" spans="1:14" ht="14.4">
      <c r="A1162" s="14">
        <v>2021</v>
      </c>
      <c r="B1162" s="14" t="s">
        <v>1747</v>
      </c>
      <c r="C1162" s="14" t="s">
        <v>53</v>
      </c>
      <c r="D1162" s="14" t="s">
        <v>21</v>
      </c>
      <c r="E1162" s="16" t="s">
        <v>29</v>
      </c>
      <c r="F1162" s="16">
        <v>68084</v>
      </c>
      <c r="G1162" s="14" t="s">
        <v>20</v>
      </c>
      <c r="H1162" s="15">
        <v>40407170</v>
      </c>
      <c r="I1162" s="15">
        <v>15881854</v>
      </c>
      <c r="J1162" s="15">
        <v>11522928</v>
      </c>
      <c r="K1162" s="15">
        <v>111537760</v>
      </c>
      <c r="L1162" s="15">
        <v>125709950</v>
      </c>
      <c r="M1162" s="15">
        <f t="shared" si="18"/>
        <v>305059662</v>
      </c>
      <c r="N1162" s="15">
        <v>125709950</v>
      </c>
    </row>
    <row r="1163" spans="1:14" ht="14.4">
      <c r="A1163" s="14">
        <v>2021</v>
      </c>
      <c r="B1163" s="17" t="s">
        <v>527</v>
      </c>
      <c r="C1163" s="14" t="s">
        <v>190</v>
      </c>
      <c r="D1163" s="14" t="s">
        <v>21</v>
      </c>
      <c r="E1163" s="16" t="s">
        <v>29</v>
      </c>
      <c r="F1163" s="16" t="s">
        <v>526</v>
      </c>
      <c r="G1163" s="14" t="s">
        <v>20</v>
      </c>
      <c r="H1163" s="15">
        <v>110067</v>
      </c>
      <c r="I1163" s="15">
        <v>42216102</v>
      </c>
      <c r="J1163" s="15"/>
      <c r="K1163" s="15">
        <v>120733057</v>
      </c>
      <c r="L1163" s="15">
        <v>128654087</v>
      </c>
      <c r="M1163" s="15">
        <f t="shared" si="18"/>
        <v>291713313</v>
      </c>
      <c r="N1163" s="15">
        <v>128654087</v>
      </c>
    </row>
    <row r="1164" spans="1:14" ht="14.4">
      <c r="A1164" s="14">
        <v>2021</v>
      </c>
      <c r="B1164" s="17" t="s">
        <v>525</v>
      </c>
      <c r="C1164" s="14" t="s">
        <v>190</v>
      </c>
      <c r="D1164" s="14" t="s">
        <v>21</v>
      </c>
      <c r="E1164" s="16" t="s">
        <v>29</v>
      </c>
      <c r="F1164" s="16" t="s">
        <v>524</v>
      </c>
      <c r="G1164" s="14" t="s">
        <v>20</v>
      </c>
      <c r="H1164" s="15">
        <v>163387</v>
      </c>
      <c r="I1164" s="15">
        <v>40698565</v>
      </c>
      <c r="J1164" s="15"/>
      <c r="K1164" s="15">
        <v>120672171</v>
      </c>
      <c r="L1164" s="15">
        <v>144548624</v>
      </c>
      <c r="M1164" s="15">
        <f t="shared" si="18"/>
        <v>306082747</v>
      </c>
      <c r="N1164" s="15">
        <v>144548624</v>
      </c>
    </row>
    <row r="1165" spans="1:14" ht="14.4">
      <c r="A1165" s="14">
        <v>2021</v>
      </c>
      <c r="B1165" s="17" t="s">
        <v>523</v>
      </c>
      <c r="C1165" s="14" t="s">
        <v>190</v>
      </c>
      <c r="D1165" s="14" t="s">
        <v>21</v>
      </c>
      <c r="E1165" s="16" t="s">
        <v>125</v>
      </c>
      <c r="F1165" s="16" t="s">
        <v>522</v>
      </c>
      <c r="G1165" s="14" t="s">
        <v>20</v>
      </c>
      <c r="H1165" s="15">
        <v>194127</v>
      </c>
      <c r="I1165" s="15">
        <v>6557666</v>
      </c>
      <c r="J1165" s="15"/>
      <c r="K1165" s="15">
        <v>34899635</v>
      </c>
      <c r="L1165" s="15">
        <v>35483331</v>
      </c>
      <c r="M1165" s="15">
        <f t="shared" si="18"/>
        <v>77134759</v>
      </c>
      <c r="N1165" s="15">
        <v>35483331</v>
      </c>
    </row>
    <row r="1166" spans="1:14" ht="14.4">
      <c r="A1166" s="14">
        <v>2021</v>
      </c>
      <c r="B1166" s="17" t="s">
        <v>5141</v>
      </c>
      <c r="C1166" s="17" t="s">
        <v>190</v>
      </c>
      <c r="D1166" s="14" t="s">
        <v>21</v>
      </c>
      <c r="E1166" s="16" t="s">
        <v>182</v>
      </c>
      <c r="F1166" s="16" t="s">
        <v>5714</v>
      </c>
      <c r="G1166" s="14" t="s">
        <v>20</v>
      </c>
      <c r="H1166" s="15"/>
      <c r="I1166" s="15">
        <v>643682</v>
      </c>
      <c r="J1166" s="15"/>
      <c r="K1166" s="15">
        <v>817258</v>
      </c>
      <c r="L1166" s="15">
        <v>1437891</v>
      </c>
      <c r="M1166" s="15">
        <f t="shared" si="18"/>
        <v>2898831</v>
      </c>
      <c r="N1166" s="15">
        <v>1437891</v>
      </c>
    </row>
    <row r="1167" spans="1:14" ht="14.4">
      <c r="A1167" s="14">
        <v>2021</v>
      </c>
      <c r="B1167" s="17" t="s">
        <v>521</v>
      </c>
      <c r="C1167" s="14" t="s">
        <v>190</v>
      </c>
      <c r="D1167" s="14" t="s">
        <v>21</v>
      </c>
      <c r="E1167" s="16" t="s">
        <v>105</v>
      </c>
      <c r="F1167" s="16" t="s">
        <v>520</v>
      </c>
      <c r="G1167" s="14" t="s">
        <v>20</v>
      </c>
      <c r="H1167" s="15">
        <v>3797003</v>
      </c>
      <c r="I1167" s="15">
        <v>26214032</v>
      </c>
      <c r="J1167" s="15">
        <v>4876450</v>
      </c>
      <c r="K1167" s="15">
        <v>108557518</v>
      </c>
      <c r="L1167" s="15">
        <v>119404011</v>
      </c>
      <c r="M1167" s="15">
        <f t="shared" si="18"/>
        <v>262849014</v>
      </c>
      <c r="N1167" s="15">
        <v>119404011</v>
      </c>
    </row>
    <row r="1168" spans="1:14" ht="14.4">
      <c r="A1168" s="14">
        <v>2021</v>
      </c>
      <c r="B1168" s="14" t="s">
        <v>1746</v>
      </c>
      <c r="C1168" s="14" t="s">
        <v>53</v>
      </c>
      <c r="D1168" s="14" t="s">
        <v>21</v>
      </c>
      <c r="E1168" s="16" t="s">
        <v>105</v>
      </c>
      <c r="F1168" s="16">
        <v>68154</v>
      </c>
      <c r="G1168" s="14" t="s">
        <v>20</v>
      </c>
      <c r="H1168" s="15">
        <v>76837267</v>
      </c>
      <c r="I1168" s="15">
        <v>7344567</v>
      </c>
      <c r="J1168" s="15">
        <v>5688200</v>
      </c>
      <c r="K1168" s="15">
        <v>73023209</v>
      </c>
      <c r="L1168" s="15">
        <v>86747710</v>
      </c>
      <c r="M1168" s="15">
        <f t="shared" si="18"/>
        <v>249640953</v>
      </c>
      <c r="N1168" s="15">
        <v>86747710</v>
      </c>
    </row>
    <row r="1169" spans="1:14" ht="14.4">
      <c r="A1169" s="14">
        <v>2021</v>
      </c>
      <c r="B1169" s="17" t="s">
        <v>106</v>
      </c>
      <c r="C1169" s="14" t="s">
        <v>54</v>
      </c>
      <c r="D1169" s="14" t="s">
        <v>21</v>
      </c>
      <c r="E1169" s="16" t="s">
        <v>105</v>
      </c>
      <c r="F1169" s="16">
        <v>99069</v>
      </c>
      <c r="G1169" s="14" t="s">
        <v>20</v>
      </c>
      <c r="H1169" s="15"/>
      <c r="I1169" s="15">
        <v>4642916</v>
      </c>
      <c r="J1169" s="15"/>
      <c r="K1169" s="15">
        <v>85498</v>
      </c>
      <c r="L1169" s="15">
        <v>4424191</v>
      </c>
      <c r="M1169" s="15">
        <f t="shared" si="18"/>
        <v>9152605</v>
      </c>
      <c r="N1169" s="15">
        <v>4424191</v>
      </c>
    </row>
    <row r="1170" spans="1:14" ht="14.4">
      <c r="A1170" s="14">
        <v>2021</v>
      </c>
      <c r="B1170" s="17" t="s">
        <v>1654</v>
      </c>
      <c r="C1170" s="14" t="s">
        <v>55</v>
      </c>
      <c r="D1170" s="14" t="s">
        <v>21</v>
      </c>
      <c r="E1170" s="16" t="s">
        <v>105</v>
      </c>
      <c r="F1170" s="16" t="s">
        <v>57</v>
      </c>
      <c r="G1170" s="14" t="s">
        <v>20</v>
      </c>
      <c r="H1170" s="15">
        <v>114653000</v>
      </c>
      <c r="I1170" s="15">
        <v>292791000</v>
      </c>
      <c r="J1170" s="15">
        <v>20743000</v>
      </c>
      <c r="K1170" s="15">
        <v>294345000</v>
      </c>
      <c r="L1170" s="15">
        <v>609236000</v>
      </c>
      <c r="M1170" s="15">
        <f t="shared" si="18"/>
        <v>1331768000</v>
      </c>
      <c r="N1170" s="15">
        <v>609236000</v>
      </c>
    </row>
    <row r="1171" spans="1:14" ht="14.4">
      <c r="A1171" s="14">
        <v>2021</v>
      </c>
      <c r="B1171" s="17" t="s">
        <v>519</v>
      </c>
      <c r="C1171" s="14" t="s">
        <v>190</v>
      </c>
      <c r="D1171" s="14" t="s">
        <v>21</v>
      </c>
      <c r="E1171" s="16" t="s">
        <v>105</v>
      </c>
      <c r="F1171" s="16" t="s">
        <v>518</v>
      </c>
      <c r="G1171" s="14" t="s">
        <v>20</v>
      </c>
      <c r="H1171" s="15">
        <v>5588832</v>
      </c>
      <c r="I1171" s="15">
        <v>29634847</v>
      </c>
      <c r="J1171" s="15"/>
      <c r="K1171" s="15">
        <v>20421880</v>
      </c>
      <c r="L1171" s="15">
        <v>35485236</v>
      </c>
      <c r="M1171" s="15">
        <f t="shared" si="18"/>
        <v>91130795</v>
      </c>
      <c r="N1171" s="15">
        <v>35485236</v>
      </c>
    </row>
    <row r="1172" spans="1:14" ht="14.4">
      <c r="A1172" s="14">
        <v>2021</v>
      </c>
      <c r="B1172" s="14" t="s">
        <v>1745</v>
      </c>
      <c r="C1172" s="14" t="s">
        <v>53</v>
      </c>
      <c r="D1172" s="14" t="s">
        <v>21</v>
      </c>
      <c r="E1172" s="16" t="s">
        <v>28</v>
      </c>
      <c r="F1172" s="16">
        <v>68196</v>
      </c>
      <c r="G1172" s="14" t="s">
        <v>20</v>
      </c>
      <c r="H1172" s="15">
        <v>32636109</v>
      </c>
      <c r="I1172" s="15">
        <v>24626457</v>
      </c>
      <c r="J1172" s="15">
        <v>22305574</v>
      </c>
      <c r="K1172" s="15">
        <v>57961967</v>
      </c>
      <c r="L1172" s="15">
        <v>87011814</v>
      </c>
      <c r="M1172" s="15">
        <f t="shared" si="18"/>
        <v>224541921</v>
      </c>
      <c r="N1172" s="15">
        <v>87011814</v>
      </c>
    </row>
    <row r="1173" spans="1:14" ht="14.4">
      <c r="A1173" s="14">
        <v>2021</v>
      </c>
      <c r="B1173" s="17" t="s">
        <v>517</v>
      </c>
      <c r="C1173" s="14" t="s">
        <v>190</v>
      </c>
      <c r="D1173" s="14" t="s">
        <v>21</v>
      </c>
      <c r="E1173" s="16" t="s">
        <v>28</v>
      </c>
      <c r="F1173" s="16" t="s">
        <v>516</v>
      </c>
      <c r="G1173" s="14" t="s">
        <v>20</v>
      </c>
      <c r="H1173" s="15">
        <v>2440915</v>
      </c>
      <c r="I1173" s="15">
        <v>68133291</v>
      </c>
      <c r="J1173" s="15">
        <v>40984094</v>
      </c>
      <c r="K1173" s="15">
        <v>229928742</v>
      </c>
      <c r="L1173" s="15">
        <v>260201757</v>
      </c>
      <c r="M1173" s="15">
        <f t="shared" si="18"/>
        <v>601688799</v>
      </c>
      <c r="N1173" s="15">
        <v>260201757</v>
      </c>
    </row>
    <row r="1174" spans="1:14" ht="14.4">
      <c r="A1174" s="14">
        <v>2021</v>
      </c>
      <c r="B1174" s="14" t="s">
        <v>1744</v>
      </c>
      <c r="C1174" s="14" t="s">
        <v>53</v>
      </c>
      <c r="D1174" s="14" t="s">
        <v>21</v>
      </c>
      <c r="E1174" s="16" t="s">
        <v>34</v>
      </c>
      <c r="F1174" s="16">
        <v>68224</v>
      </c>
      <c r="G1174" s="14" t="s">
        <v>20</v>
      </c>
      <c r="H1174" s="15">
        <v>6298738</v>
      </c>
      <c r="I1174" s="15">
        <v>1348383</v>
      </c>
      <c r="J1174" s="15">
        <v>384133</v>
      </c>
      <c r="K1174" s="15">
        <v>23412984</v>
      </c>
      <c r="L1174" s="15">
        <v>29643955</v>
      </c>
      <c r="M1174" s="15">
        <f t="shared" si="18"/>
        <v>61088193</v>
      </c>
      <c r="N1174" s="15">
        <v>29643955</v>
      </c>
    </row>
    <row r="1175" spans="1:14" ht="14.4">
      <c r="A1175" s="14">
        <v>2021</v>
      </c>
      <c r="B1175" s="17" t="s">
        <v>515</v>
      </c>
      <c r="C1175" s="14" t="s">
        <v>190</v>
      </c>
      <c r="D1175" s="14" t="s">
        <v>21</v>
      </c>
      <c r="E1175" s="16" t="s">
        <v>34</v>
      </c>
      <c r="F1175" s="16" t="s">
        <v>514</v>
      </c>
      <c r="G1175" s="14" t="s">
        <v>20</v>
      </c>
      <c r="H1175" s="15">
        <v>1303959</v>
      </c>
      <c r="I1175" s="15">
        <v>9698290</v>
      </c>
      <c r="J1175" s="15"/>
      <c r="K1175" s="15">
        <v>41056690</v>
      </c>
      <c r="L1175" s="15">
        <v>45898487</v>
      </c>
      <c r="M1175" s="15">
        <f t="shared" si="18"/>
        <v>97957426</v>
      </c>
      <c r="N1175" s="15">
        <v>45898487</v>
      </c>
    </row>
    <row r="1176" spans="1:14" ht="14.4">
      <c r="A1176" s="14">
        <v>2021</v>
      </c>
      <c r="B1176" s="14" t="s">
        <v>1743</v>
      </c>
      <c r="C1176" s="14" t="s">
        <v>53</v>
      </c>
      <c r="D1176" s="14" t="s">
        <v>21</v>
      </c>
      <c r="E1176" s="16" t="s">
        <v>27</v>
      </c>
      <c r="F1176" s="16">
        <v>68252</v>
      </c>
      <c r="G1176" s="14" t="s">
        <v>20</v>
      </c>
      <c r="H1176" s="15">
        <v>99475422</v>
      </c>
      <c r="I1176" s="15">
        <v>19005126</v>
      </c>
      <c r="J1176" s="15">
        <v>15285635</v>
      </c>
      <c r="K1176" s="15">
        <v>119061004</v>
      </c>
      <c r="L1176" s="15">
        <v>137596660</v>
      </c>
      <c r="M1176" s="15">
        <f t="shared" si="18"/>
        <v>390423847</v>
      </c>
      <c r="N1176" s="15">
        <v>137596660</v>
      </c>
    </row>
    <row r="1177" spans="1:14" ht="14.4">
      <c r="A1177" s="14">
        <v>2021</v>
      </c>
      <c r="B1177" s="17" t="s">
        <v>1653</v>
      </c>
      <c r="C1177" s="14" t="s">
        <v>55</v>
      </c>
      <c r="D1177" s="14" t="s">
        <v>21</v>
      </c>
      <c r="E1177" s="16" t="s">
        <v>27</v>
      </c>
      <c r="F1177" s="16" t="s">
        <v>57</v>
      </c>
      <c r="G1177" s="14" t="s">
        <v>20</v>
      </c>
      <c r="H1177" s="15">
        <v>716033000</v>
      </c>
      <c r="I1177" s="15">
        <v>792087000</v>
      </c>
      <c r="J1177" s="15">
        <v>3211000</v>
      </c>
      <c r="K1177" s="15">
        <v>953378000</v>
      </c>
      <c r="L1177" s="15">
        <v>1682375000</v>
      </c>
      <c r="M1177" s="15">
        <f t="shared" si="18"/>
        <v>4147084000</v>
      </c>
      <c r="N1177" s="15">
        <v>1682375000</v>
      </c>
    </row>
    <row r="1178" spans="1:14" ht="14.4">
      <c r="A1178" s="14">
        <v>2021</v>
      </c>
      <c r="B1178" s="17" t="s">
        <v>104</v>
      </c>
      <c r="C1178" s="14" t="s">
        <v>54</v>
      </c>
      <c r="D1178" s="14" t="s">
        <v>21</v>
      </c>
      <c r="E1178" s="16" t="s">
        <v>27</v>
      </c>
      <c r="F1178" s="16">
        <v>99070</v>
      </c>
      <c r="G1178" s="14" t="s">
        <v>20</v>
      </c>
      <c r="H1178" s="15">
        <v>11407817</v>
      </c>
      <c r="I1178" s="15">
        <v>3705222</v>
      </c>
      <c r="J1178" s="15"/>
      <c r="K1178" s="15">
        <v>-4723</v>
      </c>
      <c r="L1178" s="15">
        <v>275288</v>
      </c>
      <c r="M1178" s="15">
        <f t="shared" si="18"/>
        <v>15383604</v>
      </c>
      <c r="N1178" s="15">
        <v>275288</v>
      </c>
    </row>
    <row r="1179" spans="1:14" ht="14.4">
      <c r="A1179" s="14">
        <v>2021</v>
      </c>
      <c r="B1179" s="17" t="s">
        <v>513</v>
      </c>
      <c r="C1179" s="14" t="s">
        <v>190</v>
      </c>
      <c r="D1179" s="14" t="s">
        <v>21</v>
      </c>
      <c r="E1179" s="16" t="s">
        <v>27</v>
      </c>
      <c r="F1179" s="16" t="s">
        <v>512</v>
      </c>
      <c r="G1179" s="14" t="s">
        <v>20</v>
      </c>
      <c r="H1179" s="15">
        <v>2108006</v>
      </c>
      <c r="I1179" s="15">
        <v>35575400</v>
      </c>
      <c r="J1179" s="15"/>
      <c r="K1179" s="15">
        <v>232953376</v>
      </c>
      <c r="L1179" s="15">
        <v>200047559</v>
      </c>
      <c r="M1179" s="15">
        <f t="shared" si="18"/>
        <v>470684341</v>
      </c>
      <c r="N1179" s="15">
        <v>200047559</v>
      </c>
    </row>
    <row r="1180" spans="1:14" ht="14.4">
      <c r="A1180" s="14">
        <v>2021</v>
      </c>
      <c r="B1180" s="17" t="s">
        <v>511</v>
      </c>
      <c r="C1180" s="14" t="s">
        <v>190</v>
      </c>
      <c r="D1180" s="14" t="s">
        <v>21</v>
      </c>
      <c r="E1180" s="16" t="s">
        <v>27</v>
      </c>
      <c r="F1180" s="16" t="s">
        <v>510</v>
      </c>
      <c r="G1180" s="14" t="s">
        <v>20</v>
      </c>
      <c r="H1180" s="15">
        <v>4696280</v>
      </c>
      <c r="I1180" s="15">
        <v>34288734</v>
      </c>
      <c r="J1180" s="15"/>
      <c r="K1180" s="15">
        <v>164474897</v>
      </c>
      <c r="L1180" s="15">
        <v>170083761</v>
      </c>
      <c r="M1180" s="15">
        <f t="shared" si="18"/>
        <v>373543672</v>
      </c>
      <c r="N1180" s="15">
        <v>170083761</v>
      </c>
    </row>
    <row r="1181" spans="1:14" ht="14.4">
      <c r="A1181" s="14">
        <v>2021</v>
      </c>
      <c r="B1181" s="17" t="s">
        <v>509</v>
      </c>
      <c r="C1181" s="14" t="s">
        <v>190</v>
      </c>
      <c r="D1181" s="14" t="s">
        <v>21</v>
      </c>
      <c r="E1181" s="16" t="s">
        <v>105</v>
      </c>
      <c r="F1181" s="16" t="s">
        <v>508</v>
      </c>
      <c r="G1181" s="14" t="s">
        <v>20</v>
      </c>
      <c r="H1181" s="15">
        <v>128801</v>
      </c>
      <c r="I1181" s="15">
        <v>3940376</v>
      </c>
      <c r="J1181" s="15"/>
      <c r="K1181" s="15">
        <v>8065688</v>
      </c>
      <c r="L1181" s="15">
        <v>10353935</v>
      </c>
      <c r="M1181" s="15">
        <f t="shared" si="18"/>
        <v>22488800</v>
      </c>
      <c r="N1181" s="15">
        <v>10353935</v>
      </c>
    </row>
    <row r="1182" spans="1:14" ht="14.4">
      <c r="A1182" s="14">
        <v>2021</v>
      </c>
      <c r="B1182" s="14" t="s">
        <v>1742</v>
      </c>
      <c r="C1182" s="14" t="s">
        <v>53</v>
      </c>
      <c r="D1182" s="14" t="s">
        <v>21</v>
      </c>
      <c r="E1182" s="16" t="s">
        <v>36</v>
      </c>
      <c r="F1182" s="16">
        <v>68294</v>
      </c>
      <c r="G1182" s="14" t="s">
        <v>20</v>
      </c>
      <c r="H1182" s="15">
        <v>2260115</v>
      </c>
      <c r="I1182" s="15">
        <v>2460329</v>
      </c>
      <c r="J1182" s="15">
        <v>1070768</v>
      </c>
      <c r="K1182" s="15">
        <v>50751380</v>
      </c>
      <c r="L1182" s="15">
        <v>47651574</v>
      </c>
      <c r="M1182" s="15">
        <f t="shared" si="18"/>
        <v>104194166</v>
      </c>
      <c r="N1182" s="15">
        <v>47651574</v>
      </c>
    </row>
    <row r="1183" spans="1:14" ht="14.4">
      <c r="A1183" s="14">
        <v>2021</v>
      </c>
      <c r="B1183" s="17" t="s">
        <v>507</v>
      </c>
      <c r="C1183" s="14" t="s">
        <v>190</v>
      </c>
      <c r="D1183" s="14" t="s">
        <v>21</v>
      </c>
      <c r="E1183" s="16" t="s">
        <v>28</v>
      </c>
      <c r="F1183" s="16" t="s">
        <v>506</v>
      </c>
      <c r="G1183" s="14" t="s">
        <v>20</v>
      </c>
      <c r="H1183" s="15">
        <v>21336</v>
      </c>
      <c r="I1183" s="15">
        <v>1509264</v>
      </c>
      <c r="J1183" s="15"/>
      <c r="K1183" s="15">
        <v>5180029</v>
      </c>
      <c r="L1183" s="15">
        <v>6347454</v>
      </c>
      <c r="M1183" s="15">
        <f t="shared" si="18"/>
        <v>13058083</v>
      </c>
      <c r="N1183" s="15">
        <v>6347454</v>
      </c>
    </row>
    <row r="1184" spans="1:14" ht="14.4">
      <c r="A1184" s="14">
        <v>2021</v>
      </c>
      <c r="B1184" s="17" t="s">
        <v>505</v>
      </c>
      <c r="C1184" s="14" t="s">
        <v>190</v>
      </c>
      <c r="D1184" s="14" t="s">
        <v>21</v>
      </c>
      <c r="E1184" s="16" t="s">
        <v>153</v>
      </c>
      <c r="F1184" s="16" t="s">
        <v>504</v>
      </c>
      <c r="G1184" s="14" t="s">
        <v>20</v>
      </c>
      <c r="H1184" s="15">
        <v>68819</v>
      </c>
      <c r="I1184" s="15">
        <v>3991294</v>
      </c>
      <c r="J1184" s="15"/>
      <c r="K1184" s="15">
        <v>12769007</v>
      </c>
      <c r="L1184" s="15">
        <v>15815521</v>
      </c>
      <c r="M1184" s="15">
        <f t="shared" si="18"/>
        <v>32644641</v>
      </c>
      <c r="N1184" s="15">
        <v>15815521</v>
      </c>
    </row>
    <row r="1185" spans="1:14" ht="14.4">
      <c r="A1185" s="14">
        <v>2021</v>
      </c>
      <c r="B1185" s="14" t="s">
        <v>1741</v>
      </c>
      <c r="C1185" s="14" t="s">
        <v>53</v>
      </c>
      <c r="D1185" s="14" t="s">
        <v>21</v>
      </c>
      <c r="E1185" s="16" t="s">
        <v>71</v>
      </c>
      <c r="F1185" s="16">
        <v>68364</v>
      </c>
      <c r="G1185" s="14" t="s">
        <v>20</v>
      </c>
      <c r="H1185" s="15">
        <v>23115482</v>
      </c>
      <c r="I1185" s="15">
        <v>5132596</v>
      </c>
      <c r="J1185" s="15">
        <v>8718764</v>
      </c>
      <c r="K1185" s="15">
        <v>90322261</v>
      </c>
      <c r="L1185" s="15">
        <v>88702749</v>
      </c>
      <c r="M1185" s="15">
        <f t="shared" si="18"/>
        <v>215991852</v>
      </c>
      <c r="N1185" s="15">
        <v>88702749</v>
      </c>
    </row>
    <row r="1186" spans="1:14" ht="14.4">
      <c r="A1186" s="14">
        <v>2021</v>
      </c>
      <c r="B1186" s="17" t="s">
        <v>503</v>
      </c>
      <c r="C1186" s="14" t="s">
        <v>190</v>
      </c>
      <c r="D1186" s="14" t="s">
        <v>21</v>
      </c>
      <c r="E1186" s="16" t="s">
        <v>71</v>
      </c>
      <c r="F1186" s="16" t="s">
        <v>502</v>
      </c>
      <c r="G1186" s="14" t="s">
        <v>20</v>
      </c>
      <c r="H1186" s="15">
        <v>183095</v>
      </c>
      <c r="I1186" s="15">
        <v>17085288</v>
      </c>
      <c r="J1186" s="15"/>
      <c r="K1186" s="15">
        <v>59516177</v>
      </c>
      <c r="L1186" s="15">
        <v>66544687</v>
      </c>
      <c r="M1186" s="15">
        <f t="shared" si="18"/>
        <v>143329247</v>
      </c>
      <c r="N1186" s="15">
        <v>66544687</v>
      </c>
    </row>
    <row r="1187" spans="1:14" ht="14.4">
      <c r="A1187" s="14">
        <v>2021</v>
      </c>
      <c r="B1187" s="17" t="s">
        <v>501</v>
      </c>
      <c r="C1187" s="14" t="s">
        <v>190</v>
      </c>
      <c r="D1187" s="14" t="s">
        <v>21</v>
      </c>
      <c r="E1187" s="16" t="s">
        <v>71</v>
      </c>
      <c r="F1187" s="16" t="s">
        <v>500</v>
      </c>
      <c r="G1187" s="14" t="s">
        <v>20</v>
      </c>
      <c r="H1187" s="15">
        <v>374984</v>
      </c>
      <c r="I1187" s="15">
        <v>9185543</v>
      </c>
      <c r="J1187" s="15"/>
      <c r="K1187" s="15">
        <v>47739837</v>
      </c>
      <c r="L1187" s="15">
        <v>44951612</v>
      </c>
      <c r="M1187" s="15">
        <f t="shared" si="18"/>
        <v>102251976</v>
      </c>
      <c r="N1187" s="15">
        <v>44951612</v>
      </c>
    </row>
    <row r="1188" spans="1:14" ht="14.4">
      <c r="A1188" s="14">
        <v>2021</v>
      </c>
      <c r="B1188" s="14" t="s">
        <v>1740</v>
      </c>
      <c r="C1188" s="14" t="s">
        <v>53</v>
      </c>
      <c r="D1188" s="14" t="s">
        <v>21</v>
      </c>
      <c r="E1188" s="16" t="s">
        <v>36</v>
      </c>
      <c r="F1188" s="16">
        <v>68378</v>
      </c>
      <c r="G1188" s="14" t="s">
        <v>20</v>
      </c>
      <c r="H1188" s="15">
        <v>6628610</v>
      </c>
      <c r="I1188" s="15">
        <v>37147892</v>
      </c>
      <c r="J1188" s="15">
        <v>3170000</v>
      </c>
      <c r="K1188" s="15">
        <v>42365337</v>
      </c>
      <c r="L1188" s="15">
        <v>47156534</v>
      </c>
      <c r="M1188" s="15">
        <f t="shared" si="18"/>
        <v>136468373</v>
      </c>
      <c r="N1188" s="15">
        <v>47156534</v>
      </c>
    </row>
    <row r="1189" spans="1:14" ht="14.4">
      <c r="A1189" s="14">
        <v>2021</v>
      </c>
      <c r="B1189" s="17" t="s">
        <v>103</v>
      </c>
      <c r="C1189" s="14" t="s">
        <v>54</v>
      </c>
      <c r="D1189" s="14" t="s">
        <v>21</v>
      </c>
      <c r="E1189" s="16" t="s">
        <v>36</v>
      </c>
      <c r="F1189" s="16">
        <v>99071</v>
      </c>
      <c r="G1189" s="14" t="s">
        <v>20</v>
      </c>
      <c r="H1189" s="15">
        <v>4887601</v>
      </c>
      <c r="I1189" s="15">
        <v>5922255</v>
      </c>
      <c r="J1189" s="15"/>
      <c r="K1189" s="15">
        <v>80565783</v>
      </c>
      <c r="L1189" s="15">
        <v>90331807</v>
      </c>
      <c r="M1189" s="15">
        <f t="shared" si="18"/>
        <v>181707446</v>
      </c>
      <c r="N1189" s="15">
        <v>90331807</v>
      </c>
    </row>
    <row r="1190" spans="1:14" ht="14.4">
      <c r="A1190" s="14">
        <v>2021</v>
      </c>
      <c r="B1190" s="17" t="s">
        <v>499</v>
      </c>
      <c r="C1190" s="14" t="s">
        <v>190</v>
      </c>
      <c r="D1190" s="14" t="s">
        <v>21</v>
      </c>
      <c r="E1190" s="16" t="s">
        <v>36</v>
      </c>
      <c r="F1190" s="16" t="s">
        <v>498</v>
      </c>
      <c r="G1190" s="14" t="s">
        <v>20</v>
      </c>
      <c r="H1190" s="15">
        <v>3585021</v>
      </c>
      <c r="I1190" s="15">
        <v>62433793</v>
      </c>
      <c r="J1190" s="15">
        <v>13983046</v>
      </c>
      <c r="K1190" s="15">
        <v>382849683</v>
      </c>
      <c r="L1190" s="15">
        <v>376991256</v>
      </c>
      <c r="M1190" s="15">
        <f t="shared" si="18"/>
        <v>839842799</v>
      </c>
      <c r="N1190" s="15">
        <v>376991256</v>
      </c>
    </row>
    <row r="1191" spans="1:14" ht="14.4">
      <c r="A1191" s="14">
        <v>2021</v>
      </c>
      <c r="B1191" s="17" t="s">
        <v>497</v>
      </c>
      <c r="C1191" s="14" t="s">
        <v>190</v>
      </c>
      <c r="D1191" s="14" t="s">
        <v>21</v>
      </c>
      <c r="E1191" s="16" t="s">
        <v>28</v>
      </c>
      <c r="F1191" s="16" t="s">
        <v>496</v>
      </c>
      <c r="G1191" s="14" t="s">
        <v>20</v>
      </c>
      <c r="H1191" s="15">
        <v>2596787</v>
      </c>
      <c r="I1191" s="15">
        <v>23555310</v>
      </c>
      <c r="J1191" s="15"/>
      <c r="K1191" s="15">
        <v>61955749</v>
      </c>
      <c r="L1191" s="15">
        <v>68243420</v>
      </c>
      <c r="M1191" s="15">
        <f t="shared" si="18"/>
        <v>156351266</v>
      </c>
      <c r="N1191" s="15">
        <v>68243420</v>
      </c>
    </row>
    <row r="1192" spans="1:14" ht="14.4">
      <c r="A1192" s="14">
        <v>2021</v>
      </c>
      <c r="B1192" s="17" t="s">
        <v>495</v>
      </c>
      <c r="C1192" s="14" t="s">
        <v>190</v>
      </c>
      <c r="D1192" s="14" t="s">
        <v>21</v>
      </c>
      <c r="E1192" s="16" t="s">
        <v>107</v>
      </c>
      <c r="F1192" s="16" t="s">
        <v>494</v>
      </c>
      <c r="G1192" s="14" t="s">
        <v>20</v>
      </c>
      <c r="H1192" s="15">
        <v>2489901</v>
      </c>
      <c r="I1192" s="15">
        <v>57329516</v>
      </c>
      <c r="J1192" s="15">
        <v>7564742</v>
      </c>
      <c r="K1192" s="15">
        <v>154481874</v>
      </c>
      <c r="L1192" s="15">
        <v>165941868</v>
      </c>
      <c r="M1192" s="15">
        <f t="shared" si="18"/>
        <v>387807901</v>
      </c>
      <c r="N1192" s="15">
        <v>165941868</v>
      </c>
    </row>
    <row r="1193" spans="1:14" ht="14.4">
      <c r="A1193" s="14">
        <v>2021</v>
      </c>
      <c r="B1193" s="14" t="s">
        <v>1739</v>
      </c>
      <c r="C1193" s="14" t="s">
        <v>53</v>
      </c>
      <c r="D1193" s="14" t="s">
        <v>21</v>
      </c>
      <c r="E1193" s="16" t="s">
        <v>134</v>
      </c>
      <c r="F1193" s="16">
        <v>69000</v>
      </c>
      <c r="G1193" s="14" t="s">
        <v>20</v>
      </c>
      <c r="H1193" s="15">
        <v>159899391</v>
      </c>
      <c r="I1193" s="15">
        <v>126944625</v>
      </c>
      <c r="J1193" s="15">
        <v>38392355</v>
      </c>
      <c r="K1193" s="15">
        <v>297528787</v>
      </c>
      <c r="L1193" s="15">
        <v>355112284</v>
      </c>
      <c r="M1193" s="15">
        <f t="shared" si="18"/>
        <v>977877442</v>
      </c>
      <c r="N1193" s="15">
        <v>355112284</v>
      </c>
    </row>
    <row r="1194" spans="1:14" ht="14.4">
      <c r="A1194" s="14">
        <v>2021</v>
      </c>
      <c r="B1194" s="17" t="s">
        <v>493</v>
      </c>
      <c r="C1194" s="14" t="s">
        <v>190</v>
      </c>
      <c r="D1194" s="14" t="s">
        <v>21</v>
      </c>
      <c r="E1194" s="16" t="s">
        <v>134</v>
      </c>
      <c r="F1194" s="16" t="s">
        <v>492</v>
      </c>
      <c r="G1194" s="14" t="s">
        <v>20</v>
      </c>
      <c r="H1194" s="15">
        <v>5658688</v>
      </c>
      <c r="I1194" s="15">
        <v>238306067</v>
      </c>
      <c r="J1194" s="15">
        <v>22397</v>
      </c>
      <c r="K1194" s="15">
        <v>615036203</v>
      </c>
      <c r="L1194" s="15">
        <v>753126077</v>
      </c>
      <c r="M1194" s="15">
        <f t="shared" si="18"/>
        <v>1612149432</v>
      </c>
      <c r="N1194" s="15">
        <v>753126077</v>
      </c>
    </row>
    <row r="1195" spans="1:14" ht="14.4">
      <c r="A1195" s="14">
        <v>2021</v>
      </c>
      <c r="B1195" s="14" t="s">
        <v>1737</v>
      </c>
      <c r="C1195" s="14" t="s">
        <v>53</v>
      </c>
      <c r="D1195" s="14" t="s">
        <v>21</v>
      </c>
      <c r="E1195" s="16" t="s">
        <v>100</v>
      </c>
      <c r="F1195" s="16">
        <v>69070</v>
      </c>
      <c r="G1195" s="14" t="s">
        <v>20</v>
      </c>
      <c r="H1195" s="15">
        <v>188930789</v>
      </c>
      <c r="I1195" s="15">
        <v>41842019</v>
      </c>
      <c r="J1195" s="15">
        <v>24839437</v>
      </c>
      <c r="K1195" s="15">
        <v>135817919</v>
      </c>
      <c r="L1195" s="15">
        <v>170773282</v>
      </c>
      <c r="M1195" s="15">
        <f t="shared" si="18"/>
        <v>562203446</v>
      </c>
      <c r="N1195" s="15">
        <v>170773282</v>
      </c>
    </row>
    <row r="1196" spans="1:14" ht="14.4">
      <c r="A1196" s="14">
        <v>2021</v>
      </c>
      <c r="B1196" s="17" t="s">
        <v>1652</v>
      </c>
      <c r="C1196" s="14" t="s">
        <v>55</v>
      </c>
      <c r="D1196" s="14" t="s">
        <v>21</v>
      </c>
      <c r="E1196" s="16" t="s">
        <v>100</v>
      </c>
      <c r="F1196" s="16" t="s">
        <v>57</v>
      </c>
      <c r="G1196" s="14" t="s">
        <v>20</v>
      </c>
      <c r="H1196" s="15">
        <v>295347000</v>
      </c>
      <c r="I1196" s="15">
        <v>494357000</v>
      </c>
      <c r="J1196" s="15">
        <v>523000</v>
      </c>
      <c r="K1196" s="15">
        <v>380559000</v>
      </c>
      <c r="L1196" s="15">
        <v>530139000</v>
      </c>
      <c r="M1196" s="15">
        <f t="shared" si="18"/>
        <v>1700925000</v>
      </c>
      <c r="N1196" s="15">
        <v>530139000</v>
      </c>
    </row>
    <row r="1197" spans="1:14" ht="14.4">
      <c r="A1197" s="14">
        <v>2021</v>
      </c>
      <c r="B1197" s="17" t="s">
        <v>102</v>
      </c>
      <c r="C1197" s="14" t="s">
        <v>54</v>
      </c>
      <c r="D1197" s="14" t="s">
        <v>21</v>
      </c>
      <c r="E1197" s="16" t="s">
        <v>100</v>
      </c>
      <c r="F1197" s="16">
        <v>99072</v>
      </c>
      <c r="G1197" s="14" t="s">
        <v>20</v>
      </c>
      <c r="H1197" s="15">
        <v>325454</v>
      </c>
      <c r="I1197" s="15">
        <v>10156280</v>
      </c>
      <c r="J1197" s="15"/>
      <c r="K1197" s="15">
        <v>17570249</v>
      </c>
      <c r="L1197" s="15">
        <v>4782581</v>
      </c>
      <c r="M1197" s="15">
        <f t="shared" si="18"/>
        <v>32834564</v>
      </c>
      <c r="N1197" s="15">
        <v>4782581</v>
      </c>
    </row>
    <row r="1198" spans="1:14" ht="14.4">
      <c r="A1198" s="14">
        <v>2021</v>
      </c>
      <c r="B1198" s="17" t="s">
        <v>491</v>
      </c>
      <c r="C1198" s="14" t="s">
        <v>190</v>
      </c>
      <c r="D1198" s="14" t="s">
        <v>21</v>
      </c>
      <c r="E1198" s="16" t="s">
        <v>100</v>
      </c>
      <c r="F1198" s="16" t="s">
        <v>490</v>
      </c>
      <c r="G1198" s="14" t="s">
        <v>20</v>
      </c>
      <c r="H1198" s="15">
        <v>8508701</v>
      </c>
      <c r="I1198" s="15">
        <v>52162375</v>
      </c>
      <c r="J1198" s="15"/>
      <c r="K1198" s="15">
        <v>28248048</v>
      </c>
      <c r="L1198" s="15">
        <v>61166545</v>
      </c>
      <c r="M1198" s="15">
        <f t="shared" si="18"/>
        <v>150085669</v>
      </c>
      <c r="N1198" s="15">
        <v>61166545</v>
      </c>
    </row>
    <row r="1199" spans="1:14" ht="14.4">
      <c r="A1199" s="14">
        <v>2021</v>
      </c>
      <c r="B1199" s="17" t="s">
        <v>101</v>
      </c>
      <c r="C1199" s="14" t="s">
        <v>54</v>
      </c>
      <c r="D1199" s="14" t="s">
        <v>21</v>
      </c>
      <c r="E1199" s="16" t="s">
        <v>100</v>
      </c>
      <c r="F1199" s="16">
        <v>99073</v>
      </c>
      <c r="G1199" s="14" t="s">
        <v>20</v>
      </c>
      <c r="H1199" s="15">
        <v>57698265</v>
      </c>
      <c r="I1199" s="15"/>
      <c r="J1199" s="15"/>
      <c r="K1199" s="15">
        <v>23375</v>
      </c>
      <c r="L1199" s="15">
        <v>6764424</v>
      </c>
      <c r="M1199" s="15">
        <f t="shared" si="18"/>
        <v>64486064</v>
      </c>
      <c r="N1199" s="15">
        <v>6764424</v>
      </c>
    </row>
    <row r="1200" spans="1:14" ht="14.4">
      <c r="A1200" s="14">
        <v>2021</v>
      </c>
      <c r="B1200" s="17" t="s">
        <v>489</v>
      </c>
      <c r="C1200" s="14" t="s">
        <v>190</v>
      </c>
      <c r="D1200" s="14" t="s">
        <v>21</v>
      </c>
      <c r="E1200" s="16" t="s">
        <v>100</v>
      </c>
      <c r="F1200" s="16" t="s">
        <v>488</v>
      </c>
      <c r="G1200" s="14" t="s">
        <v>20</v>
      </c>
      <c r="H1200" s="15">
        <v>3179201</v>
      </c>
      <c r="I1200" s="15">
        <v>53886411</v>
      </c>
      <c r="J1200" s="15">
        <v>23045</v>
      </c>
      <c r="K1200" s="15">
        <v>181223238</v>
      </c>
      <c r="L1200" s="15">
        <v>195976628</v>
      </c>
      <c r="M1200" s="15">
        <f t="shared" si="18"/>
        <v>434288523</v>
      </c>
      <c r="N1200" s="15">
        <v>195976628</v>
      </c>
    </row>
    <row r="1201" spans="1:14" ht="14.4">
      <c r="A1201" s="14">
        <v>2021</v>
      </c>
      <c r="B1201" s="14" t="s">
        <v>1736</v>
      </c>
      <c r="C1201" s="14" t="s">
        <v>53</v>
      </c>
      <c r="D1201" s="14" t="s">
        <v>21</v>
      </c>
      <c r="E1201" s="16" t="s">
        <v>98</v>
      </c>
      <c r="F1201" s="16">
        <v>69084</v>
      </c>
      <c r="G1201" s="14" t="s">
        <v>20</v>
      </c>
      <c r="H1201" s="15">
        <v>699915873</v>
      </c>
      <c r="I1201" s="15">
        <v>17053822</v>
      </c>
      <c r="J1201" s="15">
        <v>14479932</v>
      </c>
      <c r="K1201" s="15">
        <v>202738320</v>
      </c>
      <c r="L1201" s="15">
        <v>225805503</v>
      </c>
      <c r="M1201" s="15">
        <f t="shared" si="18"/>
        <v>1159993450</v>
      </c>
      <c r="N1201" s="15">
        <v>225805503</v>
      </c>
    </row>
    <row r="1202" spans="1:14" ht="14.4">
      <c r="A1202" s="14">
        <v>2021</v>
      </c>
      <c r="B1202" s="17" t="s">
        <v>1651</v>
      </c>
      <c r="C1202" s="14" t="s">
        <v>55</v>
      </c>
      <c r="D1202" s="14" t="s">
        <v>21</v>
      </c>
      <c r="E1202" s="16" t="s">
        <v>98</v>
      </c>
      <c r="F1202" s="16" t="s">
        <v>57</v>
      </c>
      <c r="G1202" s="14" t="s">
        <v>20</v>
      </c>
      <c r="H1202" s="15">
        <v>2963394000</v>
      </c>
      <c r="I1202" s="15">
        <v>2233088000</v>
      </c>
      <c r="J1202" s="15">
        <v>18602000</v>
      </c>
      <c r="K1202" s="15">
        <v>2154635000</v>
      </c>
      <c r="L1202" s="15">
        <v>3833354000</v>
      </c>
      <c r="M1202" s="15">
        <f t="shared" si="18"/>
        <v>11203073000</v>
      </c>
      <c r="N1202" s="15">
        <v>3833354000</v>
      </c>
    </row>
    <row r="1203" spans="1:14" ht="14.4">
      <c r="A1203" s="14">
        <v>2021</v>
      </c>
      <c r="B1203" s="17" t="s">
        <v>487</v>
      </c>
      <c r="C1203" s="14" t="s">
        <v>190</v>
      </c>
      <c r="D1203" s="14" t="s">
        <v>21</v>
      </c>
      <c r="E1203" s="16" t="s">
        <v>98</v>
      </c>
      <c r="F1203" s="16" t="s">
        <v>486</v>
      </c>
      <c r="G1203" s="14" t="s">
        <v>20</v>
      </c>
      <c r="H1203" s="15">
        <v>16732404</v>
      </c>
      <c r="I1203" s="15">
        <v>142609917</v>
      </c>
      <c r="J1203" s="15"/>
      <c r="K1203" s="15">
        <v>194221446</v>
      </c>
      <c r="L1203" s="15">
        <v>294397754</v>
      </c>
      <c r="M1203" s="15">
        <f t="shared" si="18"/>
        <v>647961521</v>
      </c>
      <c r="N1203" s="15">
        <v>294397754</v>
      </c>
    </row>
    <row r="1204" spans="1:14" ht="14.4">
      <c r="A1204" s="14">
        <v>2021</v>
      </c>
      <c r="B1204" s="17" t="s">
        <v>5414</v>
      </c>
      <c r="C1204" s="17" t="s">
        <v>190</v>
      </c>
      <c r="D1204" s="14" t="s">
        <v>21</v>
      </c>
      <c r="E1204" s="16" t="s">
        <v>65</v>
      </c>
      <c r="F1204" s="16" t="s">
        <v>484</v>
      </c>
      <c r="G1204" s="14" t="s">
        <v>20</v>
      </c>
      <c r="H1204" s="15"/>
      <c r="I1204" s="15">
        <v>161522</v>
      </c>
      <c r="J1204" s="15"/>
      <c r="K1204" s="15">
        <v>637599</v>
      </c>
      <c r="L1204" s="15">
        <v>781400</v>
      </c>
      <c r="M1204" s="15">
        <f t="shared" si="18"/>
        <v>1580521</v>
      </c>
      <c r="N1204" s="15">
        <v>781400</v>
      </c>
    </row>
    <row r="1205" spans="1:14" ht="14.4">
      <c r="A1205" s="14">
        <v>2021</v>
      </c>
      <c r="B1205" s="17" t="s">
        <v>485</v>
      </c>
      <c r="C1205" s="14" t="s">
        <v>190</v>
      </c>
      <c r="D1205" s="14" t="s">
        <v>21</v>
      </c>
      <c r="E1205" s="16" t="s">
        <v>98</v>
      </c>
      <c r="F1205" s="16" t="s">
        <v>5579</v>
      </c>
      <c r="G1205" s="14" t="s">
        <v>20</v>
      </c>
      <c r="H1205" s="15">
        <v>2734474</v>
      </c>
      <c r="I1205" s="15">
        <v>59991798</v>
      </c>
      <c r="J1205" s="15"/>
      <c r="K1205" s="15">
        <v>392041230</v>
      </c>
      <c r="L1205" s="15">
        <v>338383248</v>
      </c>
      <c r="M1205" s="15">
        <f t="shared" si="18"/>
        <v>793150750</v>
      </c>
      <c r="N1205" s="15">
        <v>338383248</v>
      </c>
    </row>
    <row r="1206" spans="1:14" ht="14.4">
      <c r="A1206" s="14">
        <v>2021</v>
      </c>
      <c r="B1206" s="17" t="s">
        <v>99</v>
      </c>
      <c r="C1206" s="14" t="s">
        <v>54</v>
      </c>
      <c r="D1206" s="14" t="s">
        <v>21</v>
      </c>
      <c r="E1206" s="16" t="s">
        <v>98</v>
      </c>
      <c r="F1206" s="16">
        <v>99074</v>
      </c>
      <c r="G1206" s="14" t="s">
        <v>20</v>
      </c>
      <c r="H1206" s="15">
        <f>289700000</f>
        <v>289700000</v>
      </c>
      <c r="I1206" s="15">
        <v>4000000</v>
      </c>
      <c r="J1206" s="15">
        <v>32300000</v>
      </c>
      <c r="K1206" s="15">
        <v>191600000</v>
      </c>
      <c r="L1206" s="15">
        <v>9800000</v>
      </c>
      <c r="M1206" s="15">
        <f t="shared" si="18"/>
        <v>527400000</v>
      </c>
      <c r="N1206" s="15">
        <v>9800000</v>
      </c>
    </row>
    <row r="1207" spans="1:14" ht="14.4">
      <c r="A1207" s="14">
        <v>2021</v>
      </c>
      <c r="B1207" s="14" t="s">
        <v>1735</v>
      </c>
      <c r="C1207" s="14" t="s">
        <v>53</v>
      </c>
      <c r="D1207" s="14" t="s">
        <v>21</v>
      </c>
      <c r="E1207" s="16" t="s">
        <v>34</v>
      </c>
      <c r="F1207" s="16">
        <v>69088</v>
      </c>
      <c r="G1207" s="14" t="s">
        <v>20</v>
      </c>
      <c r="H1207" s="15">
        <v>69557455</v>
      </c>
      <c r="I1207" s="15">
        <v>73969612</v>
      </c>
      <c r="J1207" s="15">
        <v>51886443</v>
      </c>
      <c r="K1207" s="15">
        <v>113120342</v>
      </c>
      <c r="L1207" s="15">
        <v>117928772</v>
      </c>
      <c r="M1207" s="15">
        <f t="shared" si="18"/>
        <v>426462624</v>
      </c>
      <c r="N1207" s="15">
        <v>117928772</v>
      </c>
    </row>
    <row r="1208" spans="1:14" ht="14.4">
      <c r="A1208" s="14">
        <v>2021</v>
      </c>
      <c r="B1208" s="14" t="s">
        <v>1734</v>
      </c>
      <c r="C1208" s="14" t="s">
        <v>53</v>
      </c>
      <c r="D1208" s="14" t="s">
        <v>21</v>
      </c>
      <c r="E1208" s="16" t="s">
        <v>125</v>
      </c>
      <c r="F1208" s="16">
        <v>69112</v>
      </c>
      <c r="G1208" s="14" t="s">
        <v>20</v>
      </c>
      <c r="H1208" s="15">
        <v>120151072</v>
      </c>
      <c r="I1208" s="15">
        <v>9916766</v>
      </c>
      <c r="J1208" s="15">
        <v>13972656</v>
      </c>
      <c r="K1208" s="15">
        <v>83793791</v>
      </c>
      <c r="L1208" s="15">
        <v>107840731</v>
      </c>
      <c r="M1208" s="15">
        <f t="shared" si="18"/>
        <v>335675016</v>
      </c>
      <c r="N1208" s="15">
        <v>107840731</v>
      </c>
    </row>
    <row r="1209" spans="1:14" ht="14.4">
      <c r="A1209" s="14">
        <v>2021</v>
      </c>
      <c r="B1209" s="17" t="s">
        <v>483</v>
      </c>
      <c r="C1209" s="14" t="s">
        <v>190</v>
      </c>
      <c r="D1209" s="14" t="s">
        <v>21</v>
      </c>
      <c r="E1209" s="16" t="s">
        <v>125</v>
      </c>
      <c r="F1209" s="16" t="s">
        <v>482</v>
      </c>
      <c r="G1209" s="14" t="s">
        <v>20</v>
      </c>
      <c r="H1209" s="15">
        <v>1222850</v>
      </c>
      <c r="I1209" s="15">
        <v>22000891</v>
      </c>
      <c r="J1209" s="15"/>
      <c r="K1209" s="15">
        <v>98599988</v>
      </c>
      <c r="L1209" s="15">
        <v>100171029</v>
      </c>
      <c r="M1209" s="15">
        <f t="shared" si="18"/>
        <v>221994758</v>
      </c>
      <c r="N1209" s="15">
        <v>100171029</v>
      </c>
    </row>
    <row r="1210" spans="1:14" ht="14.4">
      <c r="A1210" s="14">
        <v>2021</v>
      </c>
      <c r="B1210" s="17" t="s">
        <v>1650</v>
      </c>
      <c r="C1210" s="14" t="s">
        <v>55</v>
      </c>
      <c r="D1210" s="14" t="s">
        <v>21</v>
      </c>
      <c r="E1210" s="16" t="s">
        <v>125</v>
      </c>
      <c r="F1210" s="16" t="s">
        <v>57</v>
      </c>
      <c r="G1210" s="14" t="s">
        <v>20</v>
      </c>
      <c r="H1210" s="15">
        <v>132392721</v>
      </c>
      <c r="I1210" s="15">
        <v>372315275</v>
      </c>
      <c r="J1210" s="15">
        <v>32521885</v>
      </c>
      <c r="K1210" s="15">
        <v>210678500</v>
      </c>
      <c r="L1210" s="15">
        <v>624152435</v>
      </c>
      <c r="M1210" s="15">
        <f t="shared" si="18"/>
        <v>1372060816</v>
      </c>
      <c r="N1210" s="15">
        <v>624152435</v>
      </c>
    </row>
    <row r="1211" spans="1:14" ht="14.4">
      <c r="A1211" s="14">
        <v>2021</v>
      </c>
      <c r="B1211" s="17" t="s">
        <v>481</v>
      </c>
      <c r="C1211" s="14" t="s">
        <v>190</v>
      </c>
      <c r="D1211" s="14" t="s">
        <v>21</v>
      </c>
      <c r="E1211" s="16" t="s">
        <v>125</v>
      </c>
      <c r="F1211" s="16" t="s">
        <v>480</v>
      </c>
      <c r="G1211" s="14" t="s">
        <v>20</v>
      </c>
      <c r="H1211" s="15">
        <v>4310794</v>
      </c>
      <c r="I1211" s="15">
        <v>20850291</v>
      </c>
      <c r="J1211" s="15"/>
      <c r="K1211" s="15">
        <v>39723981</v>
      </c>
      <c r="L1211" s="15">
        <v>52673801</v>
      </c>
      <c r="M1211" s="15">
        <f t="shared" si="18"/>
        <v>117558867</v>
      </c>
      <c r="N1211" s="15">
        <v>52673801</v>
      </c>
    </row>
    <row r="1212" spans="1:14" ht="14.4">
      <c r="A1212" s="14">
        <v>2021</v>
      </c>
      <c r="B1212" s="17" t="s">
        <v>2200</v>
      </c>
      <c r="C1212" s="14" t="s">
        <v>53</v>
      </c>
      <c r="D1212" s="14" t="s">
        <v>21</v>
      </c>
      <c r="E1212" s="16" t="s">
        <v>34</v>
      </c>
      <c r="F1212" s="16">
        <v>69154</v>
      </c>
      <c r="G1212" s="14" t="s">
        <v>20</v>
      </c>
      <c r="H1212" s="15">
        <v>23924001</v>
      </c>
      <c r="I1212" s="15">
        <v>5694683</v>
      </c>
      <c r="J1212" s="15">
        <v>3373090</v>
      </c>
      <c r="K1212" s="15">
        <v>68324107</v>
      </c>
      <c r="L1212" s="15">
        <v>77657857</v>
      </c>
      <c r="M1212" s="15">
        <f t="shared" si="18"/>
        <v>178973738</v>
      </c>
      <c r="N1212" s="15">
        <v>77657857</v>
      </c>
    </row>
    <row r="1213" spans="1:14" ht="14.4">
      <c r="A1213" s="14">
        <v>2021</v>
      </c>
      <c r="B1213" s="17" t="s">
        <v>479</v>
      </c>
      <c r="C1213" s="14" t="s">
        <v>190</v>
      </c>
      <c r="D1213" s="14" t="s">
        <v>21</v>
      </c>
      <c r="E1213" s="16" t="s">
        <v>100</v>
      </c>
      <c r="F1213" s="16" t="s">
        <v>478</v>
      </c>
      <c r="G1213" s="14" t="s">
        <v>20</v>
      </c>
      <c r="H1213" s="15">
        <v>2944136</v>
      </c>
      <c r="I1213" s="15">
        <v>30096185</v>
      </c>
      <c r="J1213" s="15"/>
      <c r="K1213" s="15">
        <v>117114353</v>
      </c>
      <c r="L1213" s="15">
        <v>136766489</v>
      </c>
      <c r="M1213" s="15">
        <f t="shared" si="18"/>
        <v>286921163</v>
      </c>
      <c r="N1213" s="15">
        <v>136766489</v>
      </c>
    </row>
    <row r="1214" spans="1:14" ht="14.4">
      <c r="A1214" s="14">
        <v>2021</v>
      </c>
      <c r="B1214" s="17" t="s">
        <v>477</v>
      </c>
      <c r="C1214" s="14" t="s">
        <v>190</v>
      </c>
      <c r="D1214" s="14" t="s">
        <v>21</v>
      </c>
      <c r="E1214" s="16" t="s">
        <v>100</v>
      </c>
      <c r="F1214" s="16" t="s">
        <v>476</v>
      </c>
      <c r="G1214" s="14" t="s">
        <v>20</v>
      </c>
      <c r="H1214" s="15">
        <v>1645239</v>
      </c>
      <c r="I1214" s="15">
        <v>79735442</v>
      </c>
      <c r="J1214" s="15">
        <v>3473009</v>
      </c>
      <c r="K1214" s="15">
        <v>195743868</v>
      </c>
      <c r="L1214" s="15">
        <v>259525287</v>
      </c>
      <c r="M1214" s="15">
        <f t="shared" si="18"/>
        <v>540122845</v>
      </c>
      <c r="N1214" s="15">
        <v>259525287</v>
      </c>
    </row>
    <row r="1215" spans="1:14" ht="14.4">
      <c r="A1215" s="14">
        <v>2021</v>
      </c>
      <c r="B1215" s="14" t="s">
        <v>1733</v>
      </c>
      <c r="C1215" s="14" t="s">
        <v>53</v>
      </c>
      <c r="D1215" s="14" t="s">
        <v>21</v>
      </c>
      <c r="E1215" s="16" t="s">
        <v>34</v>
      </c>
      <c r="F1215" s="16">
        <v>70000</v>
      </c>
      <c r="G1215" s="14" t="s">
        <v>20</v>
      </c>
      <c r="H1215" s="15">
        <v>212046955</v>
      </c>
      <c r="I1215" s="15">
        <v>122377736</v>
      </c>
      <c r="J1215" s="15">
        <v>5264352</v>
      </c>
      <c r="K1215" s="15">
        <v>246116260</v>
      </c>
      <c r="L1215" s="15">
        <v>325362083</v>
      </c>
      <c r="M1215" s="15">
        <f t="shared" si="18"/>
        <v>911167386</v>
      </c>
      <c r="N1215" s="15">
        <v>325362083</v>
      </c>
    </row>
    <row r="1216" spans="1:14" ht="14.4">
      <c r="A1216" s="14">
        <v>2021</v>
      </c>
      <c r="B1216" s="17" t="s">
        <v>475</v>
      </c>
      <c r="C1216" s="14" t="s">
        <v>190</v>
      </c>
      <c r="D1216" s="14" t="s">
        <v>21</v>
      </c>
      <c r="E1216" s="16" t="s">
        <v>34</v>
      </c>
      <c r="F1216" s="16" t="s">
        <v>474</v>
      </c>
      <c r="G1216" s="14" t="s">
        <v>20</v>
      </c>
      <c r="H1216" s="15">
        <v>2501571</v>
      </c>
      <c r="I1216" s="15">
        <v>57765842</v>
      </c>
      <c r="J1216" s="15">
        <v>3393535</v>
      </c>
      <c r="K1216" s="15">
        <v>211656955</v>
      </c>
      <c r="L1216" s="15">
        <v>190450417</v>
      </c>
      <c r="M1216" s="15">
        <f t="shared" si="18"/>
        <v>465768320</v>
      </c>
      <c r="N1216" s="15">
        <v>190450417</v>
      </c>
    </row>
    <row r="1217" spans="1:14" ht="14.4">
      <c r="A1217" s="14">
        <v>2021</v>
      </c>
      <c r="B1217" s="17" t="s">
        <v>2202</v>
      </c>
      <c r="C1217" s="14" t="s">
        <v>53</v>
      </c>
      <c r="D1217" s="14" t="s">
        <v>21</v>
      </c>
      <c r="E1217" s="16" t="s">
        <v>65</v>
      </c>
      <c r="F1217" s="16" t="s">
        <v>5602</v>
      </c>
      <c r="G1217" s="14" t="s">
        <v>20</v>
      </c>
      <c r="H1217" s="15">
        <v>26634640</v>
      </c>
      <c r="I1217" s="15">
        <v>4584707</v>
      </c>
      <c r="J1217" s="15">
        <v>3096566</v>
      </c>
      <c r="K1217" s="15">
        <v>12495907</v>
      </c>
      <c r="L1217" s="15">
        <v>16867158</v>
      </c>
      <c r="M1217" s="15">
        <f t="shared" si="18"/>
        <v>63678978</v>
      </c>
      <c r="N1217" s="15">
        <v>16867158</v>
      </c>
    </row>
    <row r="1218" spans="1:14" ht="14.4">
      <c r="A1218" s="14">
        <v>2021</v>
      </c>
      <c r="B1218" s="17" t="s">
        <v>473</v>
      </c>
      <c r="C1218" s="14" t="s">
        <v>190</v>
      </c>
      <c r="D1218" s="14" t="s">
        <v>21</v>
      </c>
      <c r="E1218" s="16" t="s">
        <v>65</v>
      </c>
      <c r="F1218" s="16" t="s">
        <v>472</v>
      </c>
      <c r="G1218" s="14" t="s">
        <v>20</v>
      </c>
      <c r="H1218" s="15">
        <v>1877299</v>
      </c>
      <c r="I1218" s="15">
        <v>22534328</v>
      </c>
      <c r="J1218" s="15">
        <v>1664573</v>
      </c>
      <c r="K1218" s="15">
        <v>65065560</v>
      </c>
      <c r="L1218" s="15">
        <v>81357315</v>
      </c>
      <c r="M1218" s="15">
        <f t="shared" ref="M1218:M1281" si="19">H1218+I1218+J1218+K1218+L1218</f>
        <v>172499075</v>
      </c>
      <c r="N1218" s="15">
        <v>81357315</v>
      </c>
    </row>
    <row r="1219" spans="1:14" ht="14.4">
      <c r="A1219" s="14">
        <v>2021</v>
      </c>
      <c r="B1219" s="17" t="s">
        <v>471</v>
      </c>
      <c r="C1219" s="14" t="s">
        <v>190</v>
      </c>
      <c r="D1219" s="14" t="s">
        <v>21</v>
      </c>
      <c r="E1219" s="16" t="s">
        <v>182</v>
      </c>
      <c r="F1219" s="16" t="s">
        <v>470</v>
      </c>
      <c r="G1219" s="14" t="s">
        <v>20</v>
      </c>
      <c r="H1219" s="15">
        <v>33099</v>
      </c>
      <c r="I1219" s="15">
        <v>13474674</v>
      </c>
      <c r="J1219" s="15">
        <v>5371604</v>
      </c>
      <c r="K1219" s="15">
        <v>38025333</v>
      </c>
      <c r="L1219" s="15">
        <v>48891080</v>
      </c>
      <c r="M1219" s="15">
        <f t="shared" si="19"/>
        <v>105795790</v>
      </c>
      <c r="N1219" s="15">
        <v>48891080</v>
      </c>
    </row>
    <row r="1220" spans="1:14" ht="14.4">
      <c r="A1220" s="14">
        <v>2021</v>
      </c>
      <c r="B1220" s="17" t="s">
        <v>2203</v>
      </c>
      <c r="C1220" s="14" t="s">
        <v>53</v>
      </c>
      <c r="D1220" s="14" t="s">
        <v>21</v>
      </c>
      <c r="E1220" s="16" t="s">
        <v>84</v>
      </c>
      <c r="F1220" s="16" t="s">
        <v>5419</v>
      </c>
      <c r="G1220" s="14" t="s">
        <v>20</v>
      </c>
      <c r="H1220" s="15">
        <v>158693000</v>
      </c>
      <c r="I1220" s="15">
        <v>34297000</v>
      </c>
      <c r="J1220" s="15">
        <v>17357000</v>
      </c>
      <c r="K1220" s="15">
        <v>272964000</v>
      </c>
      <c r="L1220" s="15">
        <v>291939000</v>
      </c>
      <c r="M1220" s="15">
        <f t="shared" si="19"/>
        <v>775250000</v>
      </c>
      <c r="N1220" s="15">
        <v>291939000</v>
      </c>
    </row>
    <row r="1221" spans="1:14" ht="14.4">
      <c r="A1221" s="14">
        <v>2021</v>
      </c>
      <c r="B1221" s="17" t="s">
        <v>469</v>
      </c>
      <c r="C1221" s="14" t="s">
        <v>190</v>
      </c>
      <c r="D1221" s="14" t="s">
        <v>21</v>
      </c>
      <c r="E1221" s="16" t="s">
        <v>84</v>
      </c>
      <c r="F1221" s="16" t="s">
        <v>468</v>
      </c>
      <c r="G1221" s="14" t="s">
        <v>20</v>
      </c>
      <c r="H1221" s="15">
        <v>3319791</v>
      </c>
      <c r="I1221" s="15">
        <v>65558486</v>
      </c>
      <c r="J1221" s="15">
        <v>191504</v>
      </c>
      <c r="K1221" s="15">
        <v>159292447</v>
      </c>
      <c r="L1221" s="15">
        <v>205451745</v>
      </c>
      <c r="M1221" s="15">
        <f t="shared" si="19"/>
        <v>433813973</v>
      </c>
      <c r="N1221" s="15">
        <v>205451745</v>
      </c>
    </row>
    <row r="1222" spans="1:14" ht="14.4">
      <c r="A1222" s="14">
        <v>2021</v>
      </c>
      <c r="B1222" s="17" t="s">
        <v>5756</v>
      </c>
      <c r="C1222" s="17" t="s">
        <v>54</v>
      </c>
      <c r="D1222" s="14" t="s">
        <v>21</v>
      </c>
      <c r="E1222" s="16" t="s">
        <v>100</v>
      </c>
      <c r="F1222" s="16" t="s">
        <v>5757</v>
      </c>
      <c r="G1222" s="14" t="s">
        <v>20</v>
      </c>
      <c r="H1222" s="15">
        <v>612736</v>
      </c>
      <c r="I1222" s="15">
        <v>708916</v>
      </c>
      <c r="J1222" s="15"/>
      <c r="K1222" s="15">
        <v>342153</v>
      </c>
      <c r="L1222" s="15">
        <v>1663805</v>
      </c>
      <c r="M1222" s="15">
        <f t="shared" si="19"/>
        <v>3327610</v>
      </c>
      <c r="N1222" s="15">
        <v>1663805</v>
      </c>
    </row>
    <row r="1223" spans="1:14" ht="14.4">
      <c r="A1223" s="14">
        <v>2021</v>
      </c>
      <c r="B1223" s="17" t="s">
        <v>467</v>
      </c>
      <c r="C1223" s="14" t="s">
        <v>190</v>
      </c>
      <c r="D1223" s="14" t="s">
        <v>21</v>
      </c>
      <c r="E1223" s="16" t="s">
        <v>100</v>
      </c>
      <c r="F1223" s="16" t="s">
        <v>466</v>
      </c>
      <c r="G1223" s="14" t="s">
        <v>20</v>
      </c>
      <c r="H1223" s="15">
        <v>49816</v>
      </c>
      <c r="I1223" s="15">
        <v>1531571</v>
      </c>
      <c r="J1223" s="15"/>
      <c r="K1223" s="15">
        <v>14585385</v>
      </c>
      <c r="L1223" s="15">
        <v>14779988</v>
      </c>
      <c r="M1223" s="15">
        <f t="shared" si="19"/>
        <v>30946760</v>
      </c>
      <c r="N1223" s="15">
        <v>14779988</v>
      </c>
    </row>
    <row r="1224" spans="1:14" ht="14.4">
      <c r="A1224" s="14">
        <v>2021</v>
      </c>
      <c r="B1224" s="14" t="s">
        <v>1732</v>
      </c>
      <c r="C1224" s="14" t="s">
        <v>53</v>
      </c>
      <c r="D1224" s="14" t="s">
        <v>21</v>
      </c>
      <c r="E1224" s="16" t="s">
        <v>28</v>
      </c>
      <c r="F1224" s="16">
        <v>70224</v>
      </c>
      <c r="G1224" s="14" t="s">
        <v>20</v>
      </c>
      <c r="H1224" s="15">
        <v>10625701</v>
      </c>
      <c r="I1224" s="15">
        <v>5139851</v>
      </c>
      <c r="J1224" s="15">
        <v>5589506</v>
      </c>
      <c r="K1224" s="15">
        <v>43343901</v>
      </c>
      <c r="L1224" s="15">
        <v>54220535</v>
      </c>
      <c r="M1224" s="15">
        <f t="shared" si="19"/>
        <v>118919494</v>
      </c>
      <c r="N1224" s="15">
        <v>54220535</v>
      </c>
    </row>
    <row r="1225" spans="1:14" ht="14.4">
      <c r="A1225" s="14">
        <v>2021</v>
      </c>
      <c r="B1225" s="17" t="s">
        <v>465</v>
      </c>
      <c r="C1225" s="14" t="s">
        <v>190</v>
      </c>
      <c r="D1225" s="14" t="s">
        <v>21</v>
      </c>
      <c r="E1225" s="16" t="s">
        <v>28</v>
      </c>
      <c r="F1225" s="16" t="s">
        <v>464</v>
      </c>
      <c r="G1225" s="14" t="s">
        <v>20</v>
      </c>
      <c r="H1225" s="15">
        <v>107186</v>
      </c>
      <c r="I1225" s="15">
        <v>24406517</v>
      </c>
      <c r="J1225" s="15"/>
      <c r="K1225" s="15">
        <v>71137850</v>
      </c>
      <c r="L1225" s="15">
        <v>80929261</v>
      </c>
      <c r="M1225" s="15">
        <f t="shared" si="19"/>
        <v>176580814</v>
      </c>
      <c r="N1225" s="15">
        <v>80929261</v>
      </c>
    </row>
    <row r="1226" spans="1:14" ht="14.4">
      <c r="A1226" s="14">
        <v>2021</v>
      </c>
      <c r="B1226" s="17" t="s">
        <v>2204</v>
      </c>
      <c r="C1226" s="14" t="s">
        <v>53</v>
      </c>
      <c r="D1226" s="14" t="s">
        <v>21</v>
      </c>
      <c r="E1226" s="16" t="s">
        <v>98</v>
      </c>
      <c r="F1226" s="16" t="s">
        <v>5496</v>
      </c>
      <c r="G1226" s="14" t="s">
        <v>20</v>
      </c>
      <c r="H1226" s="15">
        <v>5345704</v>
      </c>
      <c r="I1226" s="15">
        <v>563716</v>
      </c>
      <c r="J1226" s="15">
        <v>1091631</v>
      </c>
      <c r="K1226" s="15">
        <v>25211576</v>
      </c>
      <c r="L1226" s="15">
        <v>26400850</v>
      </c>
      <c r="M1226" s="15">
        <f t="shared" si="19"/>
        <v>58613477</v>
      </c>
      <c r="N1226" s="15">
        <v>26400850</v>
      </c>
    </row>
    <row r="1227" spans="1:14" ht="14.4">
      <c r="A1227" s="14">
        <v>2021</v>
      </c>
      <c r="B1227" s="17" t="s">
        <v>463</v>
      </c>
      <c r="C1227" s="14" t="s">
        <v>190</v>
      </c>
      <c r="D1227" s="14" t="s">
        <v>21</v>
      </c>
      <c r="E1227" s="16" t="s">
        <v>98</v>
      </c>
      <c r="F1227" s="16" t="s">
        <v>462</v>
      </c>
      <c r="G1227" s="14" t="s">
        <v>20</v>
      </c>
      <c r="H1227" s="15">
        <v>95556</v>
      </c>
      <c r="I1227" s="15">
        <v>4813632</v>
      </c>
      <c r="J1227" s="15"/>
      <c r="K1227" s="15">
        <v>39648891</v>
      </c>
      <c r="L1227" s="15">
        <v>37557687</v>
      </c>
      <c r="M1227" s="15">
        <f t="shared" si="19"/>
        <v>82115766</v>
      </c>
      <c r="N1227" s="15">
        <v>37557687</v>
      </c>
    </row>
    <row r="1228" spans="1:14" ht="14.4">
      <c r="A1228" s="14">
        <v>2021</v>
      </c>
      <c r="B1228" s="17" t="s">
        <v>5398</v>
      </c>
      <c r="C1228" s="17" t="s">
        <v>190</v>
      </c>
      <c r="D1228" s="14" t="s">
        <v>21</v>
      </c>
      <c r="E1228" s="16" t="s">
        <v>149</v>
      </c>
      <c r="F1228" s="16" t="s">
        <v>5715</v>
      </c>
      <c r="G1228" s="14" t="s">
        <v>20</v>
      </c>
      <c r="H1228" s="15">
        <v>13920</v>
      </c>
      <c r="I1228" s="15">
        <v>370049</v>
      </c>
      <c r="J1228" s="15"/>
      <c r="K1228" s="15">
        <v>857888</v>
      </c>
      <c r="L1228" s="15">
        <v>1206023</v>
      </c>
      <c r="M1228" s="15">
        <f t="shared" si="19"/>
        <v>2447880</v>
      </c>
      <c r="N1228" s="15">
        <v>1206023</v>
      </c>
    </row>
    <row r="1229" spans="1:14" ht="14.4">
      <c r="A1229" s="14">
        <v>2021</v>
      </c>
      <c r="B1229" s="17" t="s">
        <v>461</v>
      </c>
      <c r="C1229" s="14" t="s">
        <v>190</v>
      </c>
      <c r="D1229" s="14" t="s">
        <v>21</v>
      </c>
      <c r="E1229" s="16" t="s">
        <v>34</v>
      </c>
      <c r="F1229" s="16" t="s">
        <v>460</v>
      </c>
      <c r="G1229" s="14" t="s">
        <v>20</v>
      </c>
      <c r="H1229" s="15">
        <v>1070294</v>
      </c>
      <c r="I1229" s="15">
        <v>27042523</v>
      </c>
      <c r="J1229" s="15">
        <v>7604529</v>
      </c>
      <c r="K1229" s="15">
        <v>108922772</v>
      </c>
      <c r="L1229" s="15">
        <v>112979999</v>
      </c>
      <c r="M1229" s="15">
        <f t="shared" si="19"/>
        <v>257620117</v>
      </c>
      <c r="N1229" s="15">
        <v>112979999</v>
      </c>
    </row>
    <row r="1230" spans="1:14" ht="14.4">
      <c r="A1230" s="14">
        <v>2021</v>
      </c>
      <c r="B1230" s="17" t="s">
        <v>2205</v>
      </c>
      <c r="C1230" s="14" t="s">
        <v>53</v>
      </c>
      <c r="D1230" s="14" t="s">
        <v>21</v>
      </c>
      <c r="E1230" s="16" t="s">
        <v>71</v>
      </c>
      <c r="F1230" s="16">
        <v>70364</v>
      </c>
      <c r="G1230" s="14" t="s">
        <v>20</v>
      </c>
      <c r="H1230" s="15">
        <v>7492590</v>
      </c>
      <c r="I1230" s="15">
        <v>774442</v>
      </c>
      <c r="J1230" s="15">
        <v>277796</v>
      </c>
      <c r="K1230" s="15">
        <v>15667187</v>
      </c>
      <c r="L1230" s="15">
        <v>16583866</v>
      </c>
      <c r="M1230" s="15">
        <f t="shared" si="19"/>
        <v>40795881</v>
      </c>
      <c r="N1230" s="15">
        <v>16583866</v>
      </c>
    </row>
    <row r="1231" spans="1:14" ht="14.4">
      <c r="A1231" s="14">
        <v>2021</v>
      </c>
      <c r="B1231" s="17" t="s">
        <v>459</v>
      </c>
      <c r="C1231" s="14" t="s">
        <v>190</v>
      </c>
      <c r="D1231" s="14" t="s">
        <v>21</v>
      </c>
      <c r="E1231" s="16" t="s">
        <v>71</v>
      </c>
      <c r="F1231" s="16" t="s">
        <v>458</v>
      </c>
      <c r="G1231" s="14" t="s">
        <v>20</v>
      </c>
      <c r="H1231" s="15">
        <v>10745</v>
      </c>
      <c r="I1231" s="15">
        <v>2090684</v>
      </c>
      <c r="J1231" s="15"/>
      <c r="K1231" s="15">
        <v>7317948</v>
      </c>
      <c r="L1231" s="15">
        <v>8219617</v>
      </c>
      <c r="M1231" s="15">
        <f t="shared" si="19"/>
        <v>17638994</v>
      </c>
      <c r="N1231" s="15">
        <v>8219617</v>
      </c>
    </row>
    <row r="1232" spans="1:14" ht="14.4">
      <c r="A1232" s="14">
        <v>2021</v>
      </c>
      <c r="B1232" s="17" t="s">
        <v>457</v>
      </c>
      <c r="C1232" s="14" t="s">
        <v>190</v>
      </c>
      <c r="D1232" s="14" t="s">
        <v>21</v>
      </c>
      <c r="E1232" s="16" t="s">
        <v>134</v>
      </c>
      <c r="F1232" s="16" t="s">
        <v>456</v>
      </c>
      <c r="G1232" s="14" t="s">
        <v>20</v>
      </c>
      <c r="H1232" s="15">
        <v>233615</v>
      </c>
      <c r="I1232" s="15">
        <v>11343779</v>
      </c>
      <c r="J1232" s="15"/>
      <c r="K1232" s="15">
        <v>24086587</v>
      </c>
      <c r="L1232" s="15">
        <v>32121937</v>
      </c>
      <c r="M1232" s="15">
        <f t="shared" si="19"/>
        <v>67785918</v>
      </c>
      <c r="N1232" s="15">
        <v>32121937</v>
      </c>
    </row>
    <row r="1233" spans="1:14" ht="14.4">
      <c r="A1233" s="14">
        <v>2021</v>
      </c>
      <c r="B1233" s="17" t="s">
        <v>5031</v>
      </c>
      <c r="C1233" s="17" t="s">
        <v>190</v>
      </c>
      <c r="D1233" s="14" t="s">
        <v>21</v>
      </c>
      <c r="E1233" s="16" t="s">
        <v>127</v>
      </c>
      <c r="F1233" s="16" t="s">
        <v>5716</v>
      </c>
      <c r="G1233" s="14" t="s">
        <v>20</v>
      </c>
      <c r="H1233" s="15">
        <v>582</v>
      </c>
      <c r="I1233" s="15">
        <v>1012847</v>
      </c>
      <c r="J1233" s="15">
        <v>1463367</v>
      </c>
      <c r="K1233" s="15">
        <v>1756866</v>
      </c>
      <c r="L1233" s="15">
        <v>2548359</v>
      </c>
      <c r="M1233" s="15">
        <f t="shared" si="19"/>
        <v>6782021</v>
      </c>
      <c r="N1233" s="15">
        <v>2548359</v>
      </c>
    </row>
    <row r="1234" spans="1:14" ht="14.4">
      <c r="A1234" s="14">
        <v>2021</v>
      </c>
      <c r="B1234" s="17" t="s">
        <v>5324</v>
      </c>
      <c r="C1234" s="17" t="s">
        <v>190</v>
      </c>
      <c r="D1234" s="14" t="s">
        <v>21</v>
      </c>
      <c r="E1234" s="16" t="s">
        <v>94</v>
      </c>
      <c r="F1234" s="16" t="s">
        <v>5853</v>
      </c>
      <c r="G1234" s="14" t="s">
        <v>20</v>
      </c>
      <c r="H1234" s="15">
        <v>331418</v>
      </c>
      <c r="I1234" s="15">
        <v>2940837</v>
      </c>
      <c r="J1234" s="15">
        <v>3182195</v>
      </c>
      <c r="K1234" s="15">
        <v>8213490</v>
      </c>
      <c r="L1234" s="15">
        <v>11017778</v>
      </c>
      <c r="M1234" s="15">
        <f t="shared" si="19"/>
        <v>25685718</v>
      </c>
      <c r="N1234" s="15">
        <v>11017778</v>
      </c>
    </row>
    <row r="1235" spans="1:14" ht="14.4">
      <c r="A1235" s="14">
        <v>2021</v>
      </c>
      <c r="B1235" s="14" t="s">
        <v>1731</v>
      </c>
      <c r="C1235" s="14" t="s">
        <v>53</v>
      </c>
      <c r="D1235" s="14" t="s">
        <v>21</v>
      </c>
      <c r="E1235" s="16" t="s">
        <v>125</v>
      </c>
      <c r="F1235" s="16">
        <v>70588</v>
      </c>
      <c r="G1235" s="14" t="s">
        <v>20</v>
      </c>
      <c r="H1235" s="15">
        <v>4664264</v>
      </c>
      <c r="I1235" s="15">
        <v>1984759</v>
      </c>
      <c r="J1235" s="15">
        <v>383340</v>
      </c>
      <c r="K1235" s="15">
        <v>14333836</v>
      </c>
      <c r="L1235" s="15">
        <v>14969250</v>
      </c>
      <c r="M1235" s="15">
        <f t="shared" si="19"/>
        <v>36335449</v>
      </c>
      <c r="N1235" s="15">
        <v>14969250</v>
      </c>
    </row>
    <row r="1236" spans="1:14" ht="14.4">
      <c r="A1236" s="14">
        <v>2021</v>
      </c>
      <c r="B1236" s="17" t="s">
        <v>455</v>
      </c>
      <c r="C1236" s="14" t="s">
        <v>190</v>
      </c>
      <c r="D1236" s="14" t="s">
        <v>21</v>
      </c>
      <c r="E1236" s="16" t="s">
        <v>125</v>
      </c>
      <c r="F1236" s="16" t="s">
        <v>454</v>
      </c>
      <c r="G1236" s="14" t="s">
        <v>20</v>
      </c>
      <c r="H1236" s="15">
        <v>148472</v>
      </c>
      <c r="I1236" s="15">
        <v>4437088</v>
      </c>
      <c r="J1236" s="15"/>
      <c r="K1236" s="15">
        <v>35153210</v>
      </c>
      <c r="L1236" s="15">
        <v>26797178</v>
      </c>
      <c r="M1236" s="15">
        <f t="shared" si="19"/>
        <v>66535948</v>
      </c>
      <c r="N1236" s="15">
        <v>26797178</v>
      </c>
    </row>
    <row r="1237" spans="1:14" ht="14.4">
      <c r="A1237" s="14">
        <v>2021</v>
      </c>
      <c r="B1237" s="14" t="s">
        <v>1730</v>
      </c>
      <c r="C1237" s="14" t="s">
        <v>53</v>
      </c>
      <c r="D1237" s="14" t="s">
        <v>21</v>
      </c>
      <c r="E1237" s="16" t="s">
        <v>134</v>
      </c>
      <c r="F1237" s="16">
        <v>70686</v>
      </c>
      <c r="G1237" s="14" t="s">
        <v>20</v>
      </c>
      <c r="H1237" s="15">
        <v>15494933</v>
      </c>
      <c r="I1237" s="15">
        <v>4287922</v>
      </c>
      <c r="J1237" s="15">
        <v>10692</v>
      </c>
      <c r="K1237" s="15">
        <v>33567519</v>
      </c>
      <c r="L1237" s="15">
        <v>40962783</v>
      </c>
      <c r="M1237" s="15">
        <f t="shared" si="19"/>
        <v>94323849</v>
      </c>
      <c r="N1237" s="15">
        <v>40962783</v>
      </c>
    </row>
    <row r="1238" spans="1:14" ht="14.4">
      <c r="A1238" s="14">
        <v>2021</v>
      </c>
      <c r="B1238" s="17" t="s">
        <v>2206</v>
      </c>
      <c r="C1238" s="14" t="s">
        <v>53</v>
      </c>
      <c r="D1238" s="14" t="s">
        <v>21</v>
      </c>
      <c r="E1238" s="16" t="s">
        <v>182</v>
      </c>
      <c r="F1238" s="16">
        <v>70742</v>
      </c>
      <c r="G1238" s="14" t="s">
        <v>20</v>
      </c>
      <c r="H1238" s="15">
        <v>3478970</v>
      </c>
      <c r="I1238" s="15">
        <v>3433800</v>
      </c>
      <c r="J1238" s="15">
        <v>1575799</v>
      </c>
      <c r="K1238" s="15">
        <v>40930006</v>
      </c>
      <c r="L1238" s="15">
        <v>41768338</v>
      </c>
      <c r="M1238" s="15">
        <f t="shared" si="19"/>
        <v>91186913</v>
      </c>
      <c r="N1238" s="15">
        <v>41768338</v>
      </c>
    </row>
    <row r="1239" spans="1:14" ht="14.4">
      <c r="A1239" s="14">
        <v>2021</v>
      </c>
      <c r="B1239" s="17" t="s">
        <v>2207</v>
      </c>
      <c r="C1239" s="14" t="s">
        <v>53</v>
      </c>
      <c r="D1239" s="14" t="s">
        <v>21</v>
      </c>
      <c r="E1239" s="16" t="s">
        <v>84</v>
      </c>
      <c r="F1239" s="16">
        <v>70770</v>
      </c>
      <c r="G1239" s="14" t="s">
        <v>20</v>
      </c>
      <c r="H1239" s="15">
        <v>6573982</v>
      </c>
      <c r="I1239" s="15">
        <v>799896</v>
      </c>
      <c r="J1239" s="15">
        <v>741050</v>
      </c>
      <c r="K1239" s="15">
        <v>9261959</v>
      </c>
      <c r="L1239" s="15">
        <v>10540671</v>
      </c>
      <c r="M1239" s="15">
        <f t="shared" si="19"/>
        <v>27917558</v>
      </c>
      <c r="N1239" s="15">
        <v>10540671</v>
      </c>
    </row>
    <row r="1240" spans="1:14" ht="14.4">
      <c r="A1240" s="14">
        <v>2021</v>
      </c>
      <c r="B1240" s="17" t="s">
        <v>5460</v>
      </c>
      <c r="C1240" s="14" t="s">
        <v>190</v>
      </c>
      <c r="D1240" s="14" t="s">
        <v>21</v>
      </c>
      <c r="E1240" s="16" t="s">
        <v>84</v>
      </c>
      <c r="F1240" s="16" t="s">
        <v>5461</v>
      </c>
      <c r="G1240" s="14" t="s">
        <v>20</v>
      </c>
      <c r="H1240" s="15">
        <v>144927</v>
      </c>
      <c r="I1240" s="15">
        <v>1375239</v>
      </c>
      <c r="J1240" s="15">
        <v>424872</v>
      </c>
      <c r="K1240" s="15">
        <v>8681207</v>
      </c>
      <c r="L1240" s="15">
        <v>8507584</v>
      </c>
      <c r="M1240" s="15">
        <f t="shared" si="19"/>
        <v>19133829</v>
      </c>
      <c r="N1240" s="15">
        <v>8507584</v>
      </c>
    </row>
    <row r="1241" spans="1:14" ht="14.4">
      <c r="A1241" s="14">
        <v>2021</v>
      </c>
      <c r="B1241" s="17" t="s">
        <v>453</v>
      </c>
      <c r="C1241" s="14" t="s">
        <v>190</v>
      </c>
      <c r="D1241" s="14" t="s">
        <v>21</v>
      </c>
      <c r="E1241" s="16" t="s">
        <v>153</v>
      </c>
      <c r="F1241" s="16" t="s">
        <v>452</v>
      </c>
      <c r="G1241" s="14" t="s">
        <v>20</v>
      </c>
      <c r="H1241" s="15"/>
      <c r="I1241" s="15">
        <v>1837258</v>
      </c>
      <c r="J1241" s="15"/>
      <c r="K1241" s="15">
        <v>4765887</v>
      </c>
      <c r="L1241" s="15">
        <v>6252512</v>
      </c>
      <c r="M1241" s="15">
        <f t="shared" si="19"/>
        <v>12855657</v>
      </c>
      <c r="N1241" s="15">
        <v>6252512</v>
      </c>
    </row>
    <row r="1242" spans="1:14" ht="14.4">
      <c r="A1242" s="14">
        <v>2021</v>
      </c>
      <c r="B1242" s="17" t="s">
        <v>2208</v>
      </c>
      <c r="C1242" s="14" t="s">
        <v>53</v>
      </c>
      <c r="D1242" s="14" t="s">
        <v>21</v>
      </c>
      <c r="E1242" s="16" t="s">
        <v>107</v>
      </c>
      <c r="F1242" s="16">
        <v>70882</v>
      </c>
      <c r="G1242" s="14" t="s">
        <v>20</v>
      </c>
      <c r="H1242" s="15">
        <v>9699543</v>
      </c>
      <c r="I1242" s="15">
        <v>1298220</v>
      </c>
      <c r="J1242" s="15">
        <v>1549629</v>
      </c>
      <c r="K1242" s="15">
        <v>20656274</v>
      </c>
      <c r="L1242" s="15">
        <v>16103245</v>
      </c>
      <c r="M1242" s="15">
        <f t="shared" si="19"/>
        <v>49306911</v>
      </c>
      <c r="N1242" s="15">
        <v>16103245</v>
      </c>
    </row>
    <row r="1243" spans="1:14" ht="14.4">
      <c r="A1243" s="14">
        <v>2021</v>
      </c>
      <c r="B1243" s="17" t="s">
        <v>451</v>
      </c>
      <c r="C1243" s="14" t="s">
        <v>190</v>
      </c>
      <c r="D1243" s="14" t="s">
        <v>21</v>
      </c>
      <c r="E1243" s="16" t="s">
        <v>107</v>
      </c>
      <c r="F1243" s="16" t="s">
        <v>450</v>
      </c>
      <c r="G1243" s="14" t="s">
        <v>20</v>
      </c>
      <c r="H1243" s="15">
        <v>747579</v>
      </c>
      <c r="I1243" s="15">
        <v>35039518</v>
      </c>
      <c r="J1243" s="15"/>
      <c r="K1243" s="15">
        <v>78553415</v>
      </c>
      <c r="L1243" s="15">
        <v>96295738</v>
      </c>
      <c r="M1243" s="15">
        <f t="shared" si="19"/>
        <v>210636250</v>
      </c>
      <c r="N1243" s="15">
        <v>96295738</v>
      </c>
    </row>
    <row r="1244" spans="1:14" ht="14.4">
      <c r="A1244" s="14">
        <v>2021</v>
      </c>
      <c r="B1244" s="17" t="s">
        <v>5061</v>
      </c>
      <c r="C1244" s="17" t="s">
        <v>190</v>
      </c>
      <c r="D1244" s="14" t="s">
        <v>21</v>
      </c>
      <c r="E1244" s="16" t="s">
        <v>151</v>
      </c>
      <c r="F1244" s="16" t="s">
        <v>5718</v>
      </c>
      <c r="G1244" s="14" t="s">
        <v>20</v>
      </c>
      <c r="H1244" s="15"/>
      <c r="I1244" s="15">
        <v>794517</v>
      </c>
      <c r="J1244" s="15"/>
      <c r="K1244" s="15">
        <v>2369533</v>
      </c>
      <c r="L1244" s="15">
        <v>3048156</v>
      </c>
      <c r="M1244" s="15">
        <f t="shared" si="19"/>
        <v>6212206</v>
      </c>
      <c r="N1244" s="15">
        <v>3048156</v>
      </c>
    </row>
    <row r="1245" spans="1:14" ht="14.4">
      <c r="A1245" s="14">
        <v>2021</v>
      </c>
      <c r="B1245" s="17" t="s">
        <v>5399</v>
      </c>
      <c r="C1245" s="17" t="s">
        <v>190</v>
      </c>
      <c r="D1245" s="14" t="s">
        <v>21</v>
      </c>
      <c r="E1245" s="16" t="s">
        <v>149</v>
      </c>
      <c r="F1245" s="16" t="s">
        <v>448</v>
      </c>
      <c r="G1245" s="14" t="s">
        <v>20</v>
      </c>
      <c r="H1245" s="15">
        <v>10143</v>
      </c>
      <c r="I1245" s="15">
        <v>1028705</v>
      </c>
      <c r="J1245" s="15">
        <v>1120843</v>
      </c>
      <c r="K1245" s="15">
        <v>3357862</v>
      </c>
      <c r="L1245" s="15">
        <v>4295486</v>
      </c>
      <c r="M1245" s="15">
        <f t="shared" si="19"/>
        <v>9813039</v>
      </c>
      <c r="N1245" s="15">
        <v>4295486</v>
      </c>
    </row>
    <row r="1246" spans="1:14" ht="14.4">
      <c r="A1246" s="14">
        <v>2021</v>
      </c>
      <c r="B1246" s="17" t="s">
        <v>449</v>
      </c>
      <c r="C1246" s="14" t="s">
        <v>190</v>
      </c>
      <c r="D1246" s="14" t="s">
        <v>21</v>
      </c>
      <c r="E1246" s="16" t="s">
        <v>27</v>
      </c>
      <c r="F1246" s="16" t="s">
        <v>5580</v>
      </c>
      <c r="G1246" s="14" t="s">
        <v>20</v>
      </c>
      <c r="H1246" s="15">
        <v>2020099</v>
      </c>
      <c r="I1246" s="15">
        <v>37730579</v>
      </c>
      <c r="J1246" s="15">
        <v>15418965</v>
      </c>
      <c r="K1246" s="15">
        <v>212662542</v>
      </c>
      <c r="L1246" s="15">
        <v>198944521</v>
      </c>
      <c r="M1246" s="15">
        <f t="shared" si="19"/>
        <v>466776706</v>
      </c>
      <c r="N1246" s="15">
        <v>198944521</v>
      </c>
    </row>
    <row r="1247" spans="1:14" ht="14.4">
      <c r="A1247" s="14">
        <v>2021</v>
      </c>
      <c r="B1247" s="17" t="s">
        <v>5075</v>
      </c>
      <c r="C1247" s="17" t="s">
        <v>190</v>
      </c>
      <c r="D1247" s="14" t="s">
        <v>21</v>
      </c>
      <c r="E1247" s="16" t="s">
        <v>368</v>
      </c>
      <c r="F1247" s="16" t="s">
        <v>5719</v>
      </c>
      <c r="G1247" s="14" t="s">
        <v>20</v>
      </c>
      <c r="H1247" s="15">
        <v>3656</v>
      </c>
      <c r="I1247" s="15">
        <v>1214972</v>
      </c>
      <c r="J1247" s="15"/>
      <c r="K1247" s="15">
        <v>1726097</v>
      </c>
      <c r="L1247" s="15">
        <v>2738684</v>
      </c>
      <c r="M1247" s="15">
        <f t="shared" si="19"/>
        <v>5683409</v>
      </c>
      <c r="N1247" s="15">
        <v>2738684</v>
      </c>
    </row>
    <row r="1248" spans="1:14" ht="14.4">
      <c r="A1248" s="14">
        <v>2021</v>
      </c>
      <c r="B1248" s="14" t="s">
        <v>1729</v>
      </c>
      <c r="C1248" s="14" t="s">
        <v>53</v>
      </c>
      <c r="D1248" s="14" t="s">
        <v>21</v>
      </c>
      <c r="E1248" s="16" t="s">
        <v>151</v>
      </c>
      <c r="F1248" s="16">
        <v>71106</v>
      </c>
      <c r="G1248" s="14" t="s">
        <v>20</v>
      </c>
      <c r="H1248" s="15">
        <v>23737006</v>
      </c>
      <c r="I1248" s="15">
        <v>1266925</v>
      </c>
      <c r="J1248" s="15">
        <v>4899743</v>
      </c>
      <c r="K1248" s="15">
        <v>30034053</v>
      </c>
      <c r="L1248" s="15">
        <v>34900054</v>
      </c>
      <c r="M1248" s="15">
        <f t="shared" si="19"/>
        <v>94837781</v>
      </c>
      <c r="N1248" s="15">
        <v>34900054</v>
      </c>
    </row>
    <row r="1249" spans="1:14" ht="14.4">
      <c r="A1249" s="14">
        <v>2021</v>
      </c>
      <c r="B1249" s="17" t="s">
        <v>5611</v>
      </c>
      <c r="C1249" s="14" t="s">
        <v>54</v>
      </c>
      <c r="D1249" s="14" t="s">
        <v>21</v>
      </c>
      <c r="E1249" s="16" t="s">
        <v>151</v>
      </c>
      <c r="F1249" s="16">
        <v>99075</v>
      </c>
      <c r="G1249" s="14" t="s">
        <v>20</v>
      </c>
      <c r="H1249" s="15">
        <v>90913</v>
      </c>
      <c r="I1249" s="15"/>
      <c r="J1249" s="15">
        <v>796740</v>
      </c>
      <c r="K1249" s="15">
        <v>627507</v>
      </c>
      <c r="L1249" s="15">
        <v>1515160</v>
      </c>
      <c r="M1249" s="15">
        <f t="shared" si="19"/>
        <v>3030320</v>
      </c>
      <c r="N1249" s="15">
        <v>1515160</v>
      </c>
    </row>
    <row r="1250" spans="1:14" ht="14.4">
      <c r="A1250" s="14">
        <v>2021</v>
      </c>
      <c r="B1250" s="17" t="s">
        <v>447</v>
      </c>
      <c r="C1250" s="14" t="s">
        <v>190</v>
      </c>
      <c r="D1250" s="14" t="s">
        <v>21</v>
      </c>
      <c r="E1250" s="16" t="s">
        <v>182</v>
      </c>
      <c r="F1250" s="16" t="s">
        <v>446</v>
      </c>
      <c r="G1250" s="14" t="s">
        <v>20</v>
      </c>
      <c r="H1250" s="15">
        <v>105083</v>
      </c>
      <c r="I1250" s="15">
        <v>1600143</v>
      </c>
      <c r="J1250" s="15"/>
      <c r="K1250" s="15">
        <v>5027024</v>
      </c>
      <c r="L1250" s="15">
        <v>6247865</v>
      </c>
      <c r="M1250" s="15">
        <f t="shared" si="19"/>
        <v>12980115</v>
      </c>
      <c r="N1250" s="15">
        <v>6247865</v>
      </c>
    </row>
    <row r="1251" spans="1:14" ht="14.4">
      <c r="A1251" s="14">
        <v>2021</v>
      </c>
      <c r="B1251" s="17" t="s">
        <v>1649</v>
      </c>
      <c r="C1251" s="14" t="s">
        <v>55</v>
      </c>
      <c r="D1251" s="14" t="s">
        <v>21</v>
      </c>
      <c r="E1251" s="16" t="s">
        <v>96</v>
      </c>
      <c r="F1251" s="16" t="s">
        <v>57</v>
      </c>
      <c r="G1251" s="14" t="s">
        <v>20</v>
      </c>
      <c r="H1251" s="15">
        <v>38771892</v>
      </c>
      <c r="I1251" s="15">
        <v>320264192</v>
      </c>
      <c r="J1251" s="15">
        <v>5406564</v>
      </c>
      <c r="K1251" s="15">
        <v>60072189</v>
      </c>
      <c r="L1251" s="15">
        <v>163466260</v>
      </c>
      <c r="M1251" s="15">
        <f t="shared" si="19"/>
        <v>587981097</v>
      </c>
      <c r="N1251" s="15">
        <v>163466260</v>
      </c>
    </row>
    <row r="1252" spans="1:14" ht="14.4">
      <c r="A1252" s="14">
        <v>2021</v>
      </c>
      <c r="B1252" s="17" t="s">
        <v>445</v>
      </c>
      <c r="C1252" s="14" t="s">
        <v>190</v>
      </c>
      <c r="D1252" s="14" t="s">
        <v>21</v>
      </c>
      <c r="E1252" s="16" t="s">
        <v>96</v>
      </c>
      <c r="F1252" s="16" t="s">
        <v>444</v>
      </c>
      <c r="G1252" s="14" t="s">
        <v>20</v>
      </c>
      <c r="H1252" s="15">
        <v>4140377</v>
      </c>
      <c r="I1252" s="15">
        <v>50407915</v>
      </c>
      <c r="J1252" s="15"/>
      <c r="K1252" s="15">
        <v>18946315</v>
      </c>
      <c r="L1252" s="15">
        <v>28703420</v>
      </c>
      <c r="M1252" s="15">
        <f t="shared" si="19"/>
        <v>102198027</v>
      </c>
      <c r="N1252" s="15">
        <v>28703420</v>
      </c>
    </row>
    <row r="1253" spans="1:14" ht="14.4">
      <c r="A1253" s="14">
        <v>2021</v>
      </c>
      <c r="B1253" s="14" t="s">
        <v>1728</v>
      </c>
      <c r="C1253" s="14" t="s">
        <v>53</v>
      </c>
      <c r="D1253" s="14" t="s">
        <v>21</v>
      </c>
      <c r="E1253" s="16" t="s">
        <v>96</v>
      </c>
      <c r="F1253" s="16">
        <v>71225</v>
      </c>
      <c r="G1253" s="14" t="s">
        <v>20</v>
      </c>
      <c r="H1253" s="15">
        <v>36117095</v>
      </c>
      <c r="I1253" s="15">
        <v>3551248</v>
      </c>
      <c r="J1253" s="15">
        <v>234607</v>
      </c>
      <c r="K1253" s="15">
        <v>5148099</v>
      </c>
      <c r="L1253" s="15">
        <v>8792436</v>
      </c>
      <c r="M1253" s="15">
        <f t="shared" si="19"/>
        <v>53843485</v>
      </c>
      <c r="N1253" s="15">
        <v>8792436</v>
      </c>
    </row>
    <row r="1254" spans="1:14" ht="14.4">
      <c r="A1254" s="14">
        <v>2021</v>
      </c>
      <c r="B1254" s="17" t="s">
        <v>97</v>
      </c>
      <c r="C1254" s="14" t="s">
        <v>54</v>
      </c>
      <c r="D1254" s="14" t="s">
        <v>21</v>
      </c>
      <c r="E1254" s="16" t="s">
        <v>96</v>
      </c>
      <c r="F1254" s="16">
        <v>99076</v>
      </c>
      <c r="G1254" s="14" t="s">
        <v>20</v>
      </c>
      <c r="H1254" s="15"/>
      <c r="I1254" s="15">
        <v>17921583</v>
      </c>
      <c r="J1254" s="15"/>
      <c r="K1254" s="15">
        <v>52031</v>
      </c>
      <c r="L1254" s="15">
        <v>6159028</v>
      </c>
      <c r="M1254" s="15">
        <f t="shared" si="19"/>
        <v>24132642</v>
      </c>
      <c r="N1254" s="15">
        <v>6159028</v>
      </c>
    </row>
    <row r="1255" spans="1:14" ht="14.4">
      <c r="A1255" s="14">
        <v>2021</v>
      </c>
      <c r="B1255" s="17" t="s">
        <v>443</v>
      </c>
      <c r="C1255" s="14" t="s">
        <v>190</v>
      </c>
      <c r="D1255" s="14" t="s">
        <v>21</v>
      </c>
      <c r="E1255" s="16" t="s">
        <v>96</v>
      </c>
      <c r="F1255" s="16" t="s">
        <v>442</v>
      </c>
      <c r="G1255" s="14" t="s">
        <v>20</v>
      </c>
      <c r="H1255" s="15">
        <v>679939</v>
      </c>
      <c r="I1255" s="15">
        <v>16315289</v>
      </c>
      <c r="J1255" s="15"/>
      <c r="K1255" s="15">
        <v>61926409</v>
      </c>
      <c r="L1255" s="15">
        <v>62323425</v>
      </c>
      <c r="M1255" s="15">
        <f t="shared" si="19"/>
        <v>141245062</v>
      </c>
      <c r="N1255" s="15">
        <v>62323425</v>
      </c>
    </row>
    <row r="1256" spans="1:14" ht="14.4">
      <c r="A1256" s="14">
        <v>2021</v>
      </c>
      <c r="B1256" s="17" t="s">
        <v>441</v>
      </c>
      <c r="C1256" s="14" t="s">
        <v>190</v>
      </c>
      <c r="D1256" s="14" t="s">
        <v>21</v>
      </c>
      <c r="E1256" s="16" t="s">
        <v>71</v>
      </c>
      <c r="F1256" s="16" t="s">
        <v>440</v>
      </c>
      <c r="G1256" s="14" t="s">
        <v>20</v>
      </c>
      <c r="H1256" s="15">
        <v>42168</v>
      </c>
      <c r="I1256" s="15">
        <v>2107280</v>
      </c>
      <c r="J1256" s="15"/>
      <c r="K1256" s="15">
        <v>16246541</v>
      </c>
      <c r="L1256" s="15">
        <v>16300146</v>
      </c>
      <c r="M1256" s="15">
        <f t="shared" si="19"/>
        <v>34696135</v>
      </c>
      <c r="N1256" s="15">
        <v>16300146</v>
      </c>
    </row>
    <row r="1257" spans="1:14" ht="14.4">
      <c r="A1257" s="14">
        <v>2021</v>
      </c>
      <c r="B1257" s="17" t="s">
        <v>45</v>
      </c>
      <c r="C1257" s="14" t="s">
        <v>55</v>
      </c>
      <c r="D1257" s="14" t="s">
        <v>21</v>
      </c>
      <c r="E1257" s="16" t="s">
        <v>50</v>
      </c>
      <c r="F1257" s="16" t="s">
        <v>57</v>
      </c>
      <c r="G1257" s="14" t="s">
        <v>20</v>
      </c>
      <c r="H1257" s="15">
        <v>4131738</v>
      </c>
      <c r="I1257" s="15">
        <v>14432830</v>
      </c>
      <c r="J1257" s="15">
        <v>3710733</v>
      </c>
      <c r="K1257" s="15">
        <v>5753610</v>
      </c>
      <c r="L1257" s="15">
        <v>8130673</v>
      </c>
      <c r="M1257" s="15">
        <f t="shared" si="19"/>
        <v>36159584</v>
      </c>
      <c r="N1257" s="15">
        <v>8130673</v>
      </c>
    </row>
    <row r="1258" spans="1:14" ht="14.4">
      <c r="A1258" s="14">
        <v>2021</v>
      </c>
      <c r="B1258" s="17" t="s">
        <v>5747</v>
      </c>
      <c r="C1258" s="17" t="s">
        <v>190</v>
      </c>
      <c r="D1258" s="14" t="s">
        <v>21</v>
      </c>
      <c r="E1258" s="16" t="s">
        <v>50</v>
      </c>
      <c r="F1258" s="16" t="s">
        <v>5748</v>
      </c>
      <c r="G1258" s="14" t="s">
        <v>20</v>
      </c>
      <c r="H1258" s="15"/>
      <c r="I1258" s="15">
        <v>1498726</v>
      </c>
      <c r="J1258" s="15"/>
      <c r="K1258" s="15">
        <v>2149935</v>
      </c>
      <c r="L1258" s="15">
        <v>3224411</v>
      </c>
      <c r="M1258" s="15">
        <f t="shared" si="19"/>
        <v>6873072</v>
      </c>
      <c r="N1258" s="15">
        <v>3224411</v>
      </c>
    </row>
    <row r="1259" spans="1:14" ht="14.4">
      <c r="A1259" s="14">
        <v>2021</v>
      </c>
      <c r="B1259" s="17" t="s">
        <v>2209</v>
      </c>
      <c r="C1259" s="14" t="s">
        <v>53</v>
      </c>
      <c r="D1259" s="14" t="s">
        <v>21</v>
      </c>
      <c r="E1259" s="16" t="s">
        <v>34</v>
      </c>
      <c r="F1259" s="16">
        <v>71806</v>
      </c>
      <c r="G1259" s="14" t="s">
        <v>20</v>
      </c>
      <c r="H1259" s="15">
        <v>12487914</v>
      </c>
      <c r="I1259" s="15">
        <v>2279930</v>
      </c>
      <c r="J1259" s="15">
        <v>114657</v>
      </c>
      <c r="K1259" s="15">
        <v>12029734</v>
      </c>
      <c r="L1259" s="15">
        <v>14180025</v>
      </c>
      <c r="M1259" s="15">
        <f t="shared" si="19"/>
        <v>41092260</v>
      </c>
      <c r="N1259" s="15">
        <v>14180025</v>
      </c>
    </row>
    <row r="1260" spans="1:14" ht="14.4">
      <c r="A1260" s="14">
        <v>2021</v>
      </c>
      <c r="B1260" s="17" t="s">
        <v>439</v>
      </c>
      <c r="C1260" s="14" t="s">
        <v>190</v>
      </c>
      <c r="D1260" s="14" t="s">
        <v>21</v>
      </c>
      <c r="E1260" s="16" t="s">
        <v>151</v>
      </c>
      <c r="F1260" s="16" t="s">
        <v>438</v>
      </c>
      <c r="G1260" s="14" t="s">
        <v>20</v>
      </c>
      <c r="H1260" s="15">
        <v>737869</v>
      </c>
      <c r="I1260" s="15">
        <v>29736672</v>
      </c>
      <c r="J1260" s="15">
        <v>14492388</v>
      </c>
      <c r="K1260" s="15">
        <v>59263240</v>
      </c>
      <c r="L1260" s="15">
        <v>82033753</v>
      </c>
      <c r="M1260" s="15">
        <f t="shared" si="19"/>
        <v>186263922</v>
      </c>
      <c r="N1260" s="15">
        <v>82033753</v>
      </c>
    </row>
    <row r="1261" spans="1:14" ht="14.4">
      <c r="A1261" s="14">
        <v>2021</v>
      </c>
      <c r="B1261" s="17" t="s">
        <v>437</v>
      </c>
      <c r="C1261" s="14" t="s">
        <v>190</v>
      </c>
      <c r="D1261" s="14" t="s">
        <v>21</v>
      </c>
      <c r="E1261" s="16" t="s">
        <v>107</v>
      </c>
      <c r="F1261" s="16" t="s">
        <v>436</v>
      </c>
      <c r="G1261" s="14" t="s">
        <v>20</v>
      </c>
      <c r="H1261" s="15"/>
      <c r="I1261" s="15">
        <v>4941330</v>
      </c>
      <c r="J1261" s="15"/>
      <c r="K1261" s="15">
        <v>16404030</v>
      </c>
      <c r="L1261" s="15">
        <v>20333953</v>
      </c>
      <c r="M1261" s="15">
        <f t="shared" si="19"/>
        <v>41679313</v>
      </c>
      <c r="N1261" s="15">
        <v>20333953</v>
      </c>
    </row>
    <row r="1262" spans="1:14" ht="14.4">
      <c r="A1262" s="14">
        <v>2021</v>
      </c>
      <c r="B1262" s="17" t="s">
        <v>5301</v>
      </c>
      <c r="C1262" s="17" t="s">
        <v>190</v>
      </c>
      <c r="D1262" s="14" t="s">
        <v>21</v>
      </c>
      <c r="E1262" s="16" t="s">
        <v>5545</v>
      </c>
      <c r="F1262" s="16" t="s">
        <v>5848</v>
      </c>
      <c r="G1262" s="14" t="s">
        <v>20</v>
      </c>
      <c r="H1262" s="15">
        <v>17146</v>
      </c>
      <c r="I1262" s="15">
        <v>1657345</v>
      </c>
      <c r="J1262" s="15"/>
      <c r="K1262" s="15">
        <v>5319633</v>
      </c>
      <c r="L1262" s="15">
        <v>6718923</v>
      </c>
      <c r="M1262" s="15">
        <f t="shared" si="19"/>
        <v>13713047</v>
      </c>
      <c r="N1262" s="15">
        <v>6718923</v>
      </c>
    </row>
    <row r="1263" spans="1:14" ht="14.4">
      <c r="A1263" s="14">
        <v>2021</v>
      </c>
      <c r="B1263" s="14" t="s">
        <v>1727</v>
      </c>
      <c r="C1263" s="14" t="s">
        <v>53</v>
      </c>
      <c r="D1263" s="14" t="s">
        <v>21</v>
      </c>
      <c r="E1263" s="16" t="s">
        <v>34</v>
      </c>
      <c r="F1263" s="16">
        <v>71876</v>
      </c>
      <c r="G1263" s="14" t="s">
        <v>20</v>
      </c>
      <c r="H1263" s="15">
        <v>7451134</v>
      </c>
      <c r="I1263" s="15">
        <v>1819450</v>
      </c>
      <c r="J1263" s="15">
        <v>937517</v>
      </c>
      <c r="K1263" s="15">
        <v>26754995</v>
      </c>
      <c r="L1263" s="15">
        <v>28130590</v>
      </c>
      <c r="M1263" s="15">
        <f t="shared" si="19"/>
        <v>65093686</v>
      </c>
      <c r="N1263" s="15">
        <v>28130590</v>
      </c>
    </row>
    <row r="1264" spans="1:14" ht="14.4">
      <c r="A1264" s="14">
        <v>2021</v>
      </c>
      <c r="B1264" s="17" t="s">
        <v>4994</v>
      </c>
      <c r="C1264" s="17" t="s">
        <v>190</v>
      </c>
      <c r="D1264" s="14" t="s">
        <v>21</v>
      </c>
      <c r="E1264" s="16" t="s">
        <v>74</v>
      </c>
      <c r="F1264" s="16" t="s">
        <v>5722</v>
      </c>
      <c r="G1264" s="14" t="s">
        <v>20</v>
      </c>
      <c r="H1264" s="15">
        <v>253</v>
      </c>
      <c r="I1264" s="15">
        <v>45035</v>
      </c>
      <c r="J1264" s="15"/>
      <c r="K1264" s="15">
        <v>463519</v>
      </c>
      <c r="L1264" s="15">
        <v>508541</v>
      </c>
      <c r="M1264" s="15">
        <f t="shared" si="19"/>
        <v>1017348</v>
      </c>
      <c r="N1264" s="15">
        <v>508541</v>
      </c>
    </row>
    <row r="1265" spans="1:14" ht="14.4">
      <c r="A1265" s="14">
        <v>2021</v>
      </c>
      <c r="B1265" s="17" t="s">
        <v>435</v>
      </c>
      <c r="C1265" s="14" t="s">
        <v>190</v>
      </c>
      <c r="D1265" s="14" t="s">
        <v>21</v>
      </c>
      <c r="E1265" s="16" t="s">
        <v>118</v>
      </c>
      <c r="F1265" s="16" t="s">
        <v>434</v>
      </c>
      <c r="G1265" s="14" t="s">
        <v>20</v>
      </c>
      <c r="H1265" s="15">
        <v>20626</v>
      </c>
      <c r="I1265" s="15">
        <v>8410517</v>
      </c>
      <c r="J1265" s="15"/>
      <c r="K1265" s="15">
        <v>33007874</v>
      </c>
      <c r="L1265" s="15">
        <v>40013651</v>
      </c>
      <c r="M1265" s="15">
        <f t="shared" si="19"/>
        <v>81452668</v>
      </c>
      <c r="N1265" s="15">
        <v>40013651</v>
      </c>
    </row>
    <row r="1266" spans="1:14" ht="14.4">
      <c r="A1266" s="14">
        <v>2021</v>
      </c>
      <c r="B1266" s="14" t="s">
        <v>1726</v>
      </c>
      <c r="C1266" s="14" t="s">
        <v>53</v>
      </c>
      <c r="D1266" s="14" t="s">
        <v>21</v>
      </c>
      <c r="E1266" s="16" t="s">
        <v>65</v>
      </c>
      <c r="F1266" s="16">
        <v>72016</v>
      </c>
      <c r="G1266" s="14" t="s">
        <v>20</v>
      </c>
      <c r="H1266" s="15">
        <v>86628151</v>
      </c>
      <c r="I1266" s="15">
        <v>29094833</v>
      </c>
      <c r="J1266" s="15">
        <v>4251203</v>
      </c>
      <c r="K1266" s="15">
        <v>69958251</v>
      </c>
      <c r="L1266" s="15">
        <v>85711653</v>
      </c>
      <c r="M1266" s="15">
        <f t="shared" si="19"/>
        <v>275644091</v>
      </c>
      <c r="N1266" s="15">
        <v>85711653</v>
      </c>
    </row>
    <row r="1267" spans="1:14" ht="14.4">
      <c r="A1267" s="14">
        <v>2021</v>
      </c>
      <c r="B1267" s="17" t="s">
        <v>433</v>
      </c>
      <c r="C1267" s="14" t="s">
        <v>190</v>
      </c>
      <c r="D1267" s="14" t="s">
        <v>21</v>
      </c>
      <c r="E1267" s="16" t="s">
        <v>65</v>
      </c>
      <c r="F1267" s="16" t="s">
        <v>432</v>
      </c>
      <c r="G1267" s="14" t="s">
        <v>20</v>
      </c>
      <c r="H1267" s="15">
        <v>2344914</v>
      </c>
      <c r="I1267" s="15">
        <v>56848211</v>
      </c>
      <c r="J1267" s="15">
        <v>33812</v>
      </c>
      <c r="K1267" s="15">
        <v>179985524</v>
      </c>
      <c r="L1267" s="15">
        <v>202122697</v>
      </c>
      <c r="M1267" s="15">
        <f t="shared" si="19"/>
        <v>441335158</v>
      </c>
      <c r="N1267" s="15">
        <v>202122697</v>
      </c>
    </row>
    <row r="1268" spans="1:14" ht="14.4">
      <c r="A1268" s="14">
        <v>2021</v>
      </c>
      <c r="B1268" s="17" t="s">
        <v>1648</v>
      </c>
      <c r="C1268" s="14" t="s">
        <v>55</v>
      </c>
      <c r="D1268" s="14" t="s">
        <v>21</v>
      </c>
      <c r="E1268" s="16" t="s">
        <v>94</v>
      </c>
      <c r="F1268" s="16" t="s">
        <v>57</v>
      </c>
      <c r="G1268" s="14" t="s">
        <v>20</v>
      </c>
      <c r="H1268" s="15">
        <v>12151310</v>
      </c>
      <c r="I1268" s="15">
        <v>86733879</v>
      </c>
      <c r="J1268" s="15">
        <v>48902</v>
      </c>
      <c r="K1268" s="15">
        <v>25716733</v>
      </c>
      <c r="L1268" s="15">
        <v>40505766</v>
      </c>
      <c r="M1268" s="15">
        <f t="shared" si="19"/>
        <v>165156590</v>
      </c>
      <c r="N1268" s="15">
        <v>40505766</v>
      </c>
    </row>
    <row r="1269" spans="1:14" ht="14.4">
      <c r="A1269" s="14">
        <v>2021</v>
      </c>
      <c r="B1269" s="17" t="s">
        <v>5773</v>
      </c>
      <c r="C1269" s="17" t="s">
        <v>190</v>
      </c>
      <c r="D1269" s="14" t="s">
        <v>21</v>
      </c>
      <c r="E1269" s="18" t="s">
        <v>94</v>
      </c>
      <c r="F1269" s="16" t="s">
        <v>5855</v>
      </c>
      <c r="G1269" s="14" t="s">
        <v>20</v>
      </c>
      <c r="H1269" s="15">
        <v>4937</v>
      </c>
      <c r="I1269" s="15">
        <v>12987452</v>
      </c>
      <c r="J1269" s="15"/>
      <c r="K1269" s="15">
        <v>9377077</v>
      </c>
      <c r="L1269" s="15">
        <v>17320737</v>
      </c>
      <c r="M1269" s="15">
        <f t="shared" si="19"/>
        <v>39690203</v>
      </c>
      <c r="N1269" s="15">
        <v>17320737</v>
      </c>
    </row>
    <row r="1270" spans="1:14" ht="14.4">
      <c r="A1270" s="14">
        <v>2021</v>
      </c>
      <c r="B1270" s="17" t="s">
        <v>5318</v>
      </c>
      <c r="C1270" s="17" t="s">
        <v>190</v>
      </c>
      <c r="D1270" s="14" t="s">
        <v>21</v>
      </c>
      <c r="E1270" s="16" t="s">
        <v>94</v>
      </c>
      <c r="F1270" s="16" t="s">
        <v>5851</v>
      </c>
      <c r="G1270" s="14" t="s">
        <v>20</v>
      </c>
      <c r="H1270" s="15">
        <v>446714</v>
      </c>
      <c r="I1270" s="15">
        <v>2034230</v>
      </c>
      <c r="J1270" s="15">
        <v>488794</v>
      </c>
      <c r="K1270" s="15">
        <v>8257500</v>
      </c>
      <c r="L1270" s="15">
        <v>9390967</v>
      </c>
      <c r="M1270" s="15">
        <f t="shared" si="19"/>
        <v>20618205</v>
      </c>
      <c r="N1270" s="15">
        <v>9390967</v>
      </c>
    </row>
    <row r="1271" spans="1:14" ht="14.4">
      <c r="A1271" s="14">
        <v>2021</v>
      </c>
      <c r="B1271" s="17" t="s">
        <v>93</v>
      </c>
      <c r="C1271" s="14" t="s">
        <v>54</v>
      </c>
      <c r="D1271" s="14" t="s">
        <v>21</v>
      </c>
      <c r="E1271" s="16" t="s">
        <v>92</v>
      </c>
      <c r="F1271" s="16">
        <v>99078</v>
      </c>
      <c r="G1271" s="14" t="s">
        <v>20</v>
      </c>
      <c r="H1271" s="15"/>
      <c r="I1271" s="15"/>
      <c r="J1271" s="15"/>
      <c r="K1271" s="15">
        <v>21783521</v>
      </c>
      <c r="L1271" s="15">
        <v>506290</v>
      </c>
      <c r="M1271" s="15">
        <f t="shared" si="19"/>
        <v>22289811</v>
      </c>
      <c r="N1271" s="15">
        <v>506290</v>
      </c>
    </row>
    <row r="1272" spans="1:14" ht="14.4">
      <c r="A1272" s="14">
        <v>2021</v>
      </c>
      <c r="B1272" s="17" t="s">
        <v>431</v>
      </c>
      <c r="C1272" s="14" t="s">
        <v>190</v>
      </c>
      <c r="D1272" s="14" t="s">
        <v>21</v>
      </c>
      <c r="E1272" s="16" t="s">
        <v>34</v>
      </c>
      <c r="F1272" s="16" t="s">
        <v>430</v>
      </c>
      <c r="G1272" s="14" t="s">
        <v>20</v>
      </c>
      <c r="H1272" s="15">
        <v>1401507</v>
      </c>
      <c r="I1272" s="15">
        <v>27408122</v>
      </c>
      <c r="J1272" s="15">
        <v>6128273</v>
      </c>
      <c r="K1272" s="15">
        <v>83280810</v>
      </c>
      <c r="L1272" s="15">
        <v>104963910</v>
      </c>
      <c r="M1272" s="15">
        <f t="shared" si="19"/>
        <v>223182622</v>
      </c>
      <c r="N1272" s="15">
        <v>104963910</v>
      </c>
    </row>
    <row r="1273" spans="1:14" ht="14.4">
      <c r="A1273" s="14">
        <v>2021</v>
      </c>
      <c r="B1273" s="14" t="s">
        <v>1725</v>
      </c>
      <c r="C1273" s="14" t="s">
        <v>53</v>
      </c>
      <c r="D1273" s="14" t="s">
        <v>21</v>
      </c>
      <c r="E1273" s="16" t="s">
        <v>28</v>
      </c>
      <c r="F1273" s="16">
        <v>72506</v>
      </c>
      <c r="G1273" s="14" t="s">
        <v>20</v>
      </c>
      <c r="H1273" s="15">
        <v>11512992</v>
      </c>
      <c r="I1273" s="15">
        <v>1913915</v>
      </c>
      <c r="J1273" s="15">
        <v>301580</v>
      </c>
      <c r="K1273" s="15">
        <v>23690898</v>
      </c>
      <c r="L1273" s="15">
        <v>23041752</v>
      </c>
      <c r="M1273" s="15">
        <f t="shared" si="19"/>
        <v>60461137</v>
      </c>
      <c r="N1273" s="15">
        <v>23041752</v>
      </c>
    </row>
    <row r="1274" spans="1:14" ht="14.4">
      <c r="A1274" s="14">
        <v>2021</v>
      </c>
      <c r="B1274" s="17" t="s">
        <v>429</v>
      </c>
      <c r="C1274" s="14" t="s">
        <v>190</v>
      </c>
      <c r="D1274" s="14" t="s">
        <v>21</v>
      </c>
      <c r="E1274" s="16" t="s">
        <v>28</v>
      </c>
      <c r="F1274" s="16" t="s">
        <v>428</v>
      </c>
      <c r="G1274" s="14" t="s">
        <v>20</v>
      </c>
      <c r="H1274" s="15">
        <v>1935384</v>
      </c>
      <c r="I1274" s="15">
        <v>12242313</v>
      </c>
      <c r="J1274" s="15">
        <v>16536</v>
      </c>
      <c r="K1274" s="15">
        <v>57919213</v>
      </c>
      <c r="L1274" s="15">
        <v>55350192</v>
      </c>
      <c r="M1274" s="15">
        <f t="shared" si="19"/>
        <v>127463638</v>
      </c>
      <c r="N1274" s="15">
        <v>55350192</v>
      </c>
    </row>
    <row r="1275" spans="1:14" ht="14.4">
      <c r="A1275" s="14">
        <v>2021</v>
      </c>
      <c r="B1275" s="17" t="s">
        <v>1646</v>
      </c>
      <c r="C1275" s="14" t="s">
        <v>55</v>
      </c>
      <c r="D1275" s="14" t="s">
        <v>21</v>
      </c>
      <c r="E1275" s="16" t="s">
        <v>90</v>
      </c>
      <c r="F1275" s="16" t="s">
        <v>57</v>
      </c>
      <c r="G1275" s="14" t="s">
        <v>20</v>
      </c>
      <c r="H1275" s="15">
        <v>93252735</v>
      </c>
      <c r="I1275" s="15">
        <v>486923543</v>
      </c>
      <c r="J1275" s="15">
        <v>1160692</v>
      </c>
      <c r="K1275" s="15">
        <v>239684338</v>
      </c>
      <c r="L1275" s="15">
        <v>282447677</v>
      </c>
      <c r="M1275" s="15">
        <f t="shared" si="19"/>
        <v>1103468985</v>
      </c>
      <c r="N1275" s="15">
        <v>282447677</v>
      </c>
    </row>
    <row r="1276" spans="1:14" ht="14.4">
      <c r="A1276" s="14">
        <v>2021</v>
      </c>
      <c r="B1276" s="17" t="s">
        <v>427</v>
      </c>
      <c r="C1276" s="14" t="s">
        <v>190</v>
      </c>
      <c r="D1276" s="14" t="s">
        <v>21</v>
      </c>
      <c r="E1276" s="16" t="s">
        <v>90</v>
      </c>
      <c r="F1276" s="16" t="s">
        <v>426</v>
      </c>
      <c r="G1276" s="14" t="s">
        <v>20</v>
      </c>
      <c r="H1276" s="15">
        <v>7030232</v>
      </c>
      <c r="I1276" s="15">
        <v>49785080</v>
      </c>
      <c r="J1276" s="15">
        <v>6902092</v>
      </c>
      <c r="K1276" s="15">
        <v>23153211</v>
      </c>
      <c r="L1276" s="15">
        <v>56906138</v>
      </c>
      <c r="M1276" s="15">
        <f t="shared" si="19"/>
        <v>143776753</v>
      </c>
      <c r="N1276" s="15">
        <v>56906138</v>
      </c>
    </row>
    <row r="1277" spans="1:14" ht="14.4">
      <c r="A1277" s="14">
        <v>2021</v>
      </c>
      <c r="B1277" s="17" t="s">
        <v>91</v>
      </c>
      <c r="C1277" s="14" t="s">
        <v>54</v>
      </c>
      <c r="D1277" s="14" t="s">
        <v>21</v>
      </c>
      <c r="E1277" s="16" t="s">
        <v>90</v>
      </c>
      <c r="F1277" s="16">
        <v>99079</v>
      </c>
      <c r="G1277" s="14" t="s">
        <v>20</v>
      </c>
      <c r="H1277" s="15"/>
      <c r="I1277" s="15">
        <v>22716493</v>
      </c>
      <c r="J1277" s="15"/>
      <c r="K1277" s="15">
        <v>172042</v>
      </c>
      <c r="L1277" s="15">
        <v>9983324</v>
      </c>
      <c r="M1277" s="15">
        <f t="shared" si="19"/>
        <v>32871859</v>
      </c>
      <c r="N1277" s="15">
        <v>9983324</v>
      </c>
    </row>
    <row r="1278" spans="1:14" ht="14.4">
      <c r="A1278" s="14">
        <v>2021</v>
      </c>
      <c r="B1278" s="14" t="s">
        <v>1724</v>
      </c>
      <c r="C1278" s="14" t="s">
        <v>53</v>
      </c>
      <c r="D1278" s="14" t="s">
        <v>21</v>
      </c>
      <c r="E1278" s="16" t="s">
        <v>182</v>
      </c>
      <c r="F1278" s="16">
        <v>72520</v>
      </c>
      <c r="G1278" s="14" t="s">
        <v>20</v>
      </c>
      <c r="H1278" s="15">
        <v>13086052</v>
      </c>
      <c r="I1278" s="15">
        <v>2296308</v>
      </c>
      <c r="J1278" s="15">
        <v>1505374</v>
      </c>
      <c r="K1278" s="15">
        <v>11059825</v>
      </c>
      <c r="L1278" s="15">
        <v>10671441</v>
      </c>
      <c r="M1278" s="15">
        <f t="shared" si="19"/>
        <v>38619000</v>
      </c>
      <c r="N1278" s="15">
        <v>10671441</v>
      </c>
    </row>
    <row r="1279" spans="1:14" ht="14.4">
      <c r="A1279" s="14">
        <v>2021</v>
      </c>
      <c r="B1279" s="17" t="s">
        <v>425</v>
      </c>
      <c r="C1279" s="14" t="s">
        <v>190</v>
      </c>
      <c r="D1279" s="14" t="s">
        <v>21</v>
      </c>
      <c r="E1279" s="16" t="s">
        <v>182</v>
      </c>
      <c r="F1279" s="16" t="s">
        <v>424</v>
      </c>
      <c r="G1279" s="14" t="s">
        <v>20</v>
      </c>
      <c r="H1279" s="15">
        <v>11063</v>
      </c>
      <c r="I1279" s="15">
        <v>24586815</v>
      </c>
      <c r="J1279" s="15"/>
      <c r="K1279" s="15">
        <v>61041489</v>
      </c>
      <c r="L1279" s="15">
        <v>76672945</v>
      </c>
      <c r="M1279" s="15">
        <f t="shared" si="19"/>
        <v>162312312</v>
      </c>
      <c r="N1279" s="15">
        <v>76672945</v>
      </c>
    </row>
    <row r="1280" spans="1:14" ht="14.4">
      <c r="A1280" s="14">
        <v>2021</v>
      </c>
      <c r="B1280" s="14" t="s">
        <v>1723</v>
      </c>
      <c r="C1280" s="14" t="s">
        <v>53</v>
      </c>
      <c r="D1280" s="14" t="s">
        <v>21</v>
      </c>
      <c r="E1280" s="16" t="s">
        <v>100</v>
      </c>
      <c r="F1280" s="16">
        <v>72576</v>
      </c>
      <c r="G1280" s="14" t="s">
        <v>20</v>
      </c>
      <c r="H1280" s="15">
        <v>7672224</v>
      </c>
      <c r="I1280" s="15">
        <v>2666493</v>
      </c>
      <c r="J1280" s="15">
        <v>152572</v>
      </c>
      <c r="K1280" s="15">
        <v>7582732</v>
      </c>
      <c r="L1280" s="15">
        <v>8701572</v>
      </c>
      <c r="M1280" s="15">
        <f t="shared" si="19"/>
        <v>26775593</v>
      </c>
      <c r="N1280" s="15">
        <v>8701572</v>
      </c>
    </row>
    <row r="1281" spans="1:14" ht="14.4">
      <c r="A1281" s="14">
        <v>2021</v>
      </c>
      <c r="B1281" s="17" t="s">
        <v>423</v>
      </c>
      <c r="C1281" s="14" t="s">
        <v>190</v>
      </c>
      <c r="D1281" s="14" t="s">
        <v>21</v>
      </c>
      <c r="E1281" s="16" t="s">
        <v>100</v>
      </c>
      <c r="F1281" s="16" t="s">
        <v>422</v>
      </c>
      <c r="G1281" s="14" t="s">
        <v>20</v>
      </c>
      <c r="H1281" s="15">
        <v>135725</v>
      </c>
      <c r="I1281" s="15">
        <v>1639807</v>
      </c>
      <c r="J1281" s="15"/>
      <c r="K1281" s="15">
        <v>6357249</v>
      </c>
      <c r="L1281" s="15">
        <v>7358845</v>
      </c>
      <c r="M1281" s="15">
        <f t="shared" si="19"/>
        <v>15491626</v>
      </c>
      <c r="N1281" s="15">
        <v>7358845</v>
      </c>
    </row>
    <row r="1282" spans="1:14" ht="14.4">
      <c r="A1282" s="14">
        <v>2021</v>
      </c>
      <c r="B1282" s="17" t="s">
        <v>5606</v>
      </c>
      <c r="C1282" s="19" t="s">
        <v>190</v>
      </c>
      <c r="D1282" s="14" t="s">
        <v>21</v>
      </c>
      <c r="E1282" s="16" t="s">
        <v>65</v>
      </c>
      <c r="F1282" s="16" t="s">
        <v>5607</v>
      </c>
      <c r="G1282" s="14" t="s">
        <v>20</v>
      </c>
      <c r="H1282" s="15">
        <v>50097</v>
      </c>
      <c r="I1282" s="15">
        <v>1142047</v>
      </c>
      <c r="J1282" s="15"/>
      <c r="K1282" s="15">
        <v>3117181</v>
      </c>
      <c r="L1282" s="15">
        <v>3787187</v>
      </c>
      <c r="M1282" s="15">
        <f t="shared" ref="M1282:M1345" si="20">H1282+I1282+J1282+K1282+L1282</f>
        <v>8096512</v>
      </c>
      <c r="N1282" s="15">
        <v>3787187</v>
      </c>
    </row>
    <row r="1283" spans="1:14" ht="14.4">
      <c r="A1283" s="14">
        <v>2021</v>
      </c>
      <c r="B1283" s="17" t="s">
        <v>1644</v>
      </c>
      <c r="C1283" s="14" t="s">
        <v>55</v>
      </c>
      <c r="D1283" s="14" t="s">
        <v>21</v>
      </c>
      <c r="E1283" s="16" t="s">
        <v>84</v>
      </c>
      <c r="F1283" s="16" t="s">
        <v>57</v>
      </c>
      <c r="G1283" s="14" t="s">
        <v>20</v>
      </c>
      <c r="H1283" s="15">
        <v>134210000</v>
      </c>
      <c r="I1283" s="15">
        <v>654623000</v>
      </c>
      <c r="J1283" s="15">
        <v>9876000</v>
      </c>
      <c r="K1283" s="15">
        <v>616065000</v>
      </c>
      <c r="L1283" s="15">
        <v>769945000</v>
      </c>
      <c r="M1283" s="15">
        <f t="shared" si="20"/>
        <v>2184719000</v>
      </c>
      <c r="N1283" s="15">
        <v>769945000</v>
      </c>
    </row>
    <row r="1284" spans="1:14" ht="14.4">
      <c r="A1284" s="14">
        <v>2021</v>
      </c>
      <c r="B1284" s="17" t="s">
        <v>421</v>
      </c>
      <c r="C1284" s="14" t="s">
        <v>190</v>
      </c>
      <c r="D1284" s="14" t="s">
        <v>21</v>
      </c>
      <c r="E1284" s="16" t="s">
        <v>84</v>
      </c>
      <c r="F1284" s="16" t="s">
        <v>420</v>
      </c>
      <c r="G1284" s="14" t="s">
        <v>20</v>
      </c>
      <c r="H1284" s="15">
        <v>24519741</v>
      </c>
      <c r="I1284" s="15">
        <v>83467702</v>
      </c>
      <c r="J1284" s="15"/>
      <c r="K1284" s="15">
        <v>35576218</v>
      </c>
      <c r="L1284" s="15">
        <v>74435388</v>
      </c>
      <c r="M1284" s="15">
        <f t="shared" si="20"/>
        <v>217999049</v>
      </c>
      <c r="N1284" s="15">
        <v>74435388</v>
      </c>
    </row>
    <row r="1285" spans="1:14" ht="14.4">
      <c r="A1285" s="14">
        <v>2021</v>
      </c>
      <c r="B1285" s="17" t="s">
        <v>89</v>
      </c>
      <c r="C1285" s="14" t="s">
        <v>54</v>
      </c>
      <c r="D1285" s="14" t="s">
        <v>21</v>
      </c>
      <c r="E1285" s="16" t="s">
        <v>84</v>
      </c>
      <c r="F1285" s="16">
        <v>99080</v>
      </c>
      <c r="G1285" s="14" t="s">
        <v>20</v>
      </c>
      <c r="H1285" s="15"/>
      <c r="I1285" s="15">
        <v>9245143</v>
      </c>
      <c r="J1285" s="15"/>
      <c r="K1285" s="15">
        <v>28667699</v>
      </c>
      <c r="L1285" s="15">
        <v>2748255</v>
      </c>
      <c r="M1285" s="15">
        <f t="shared" si="20"/>
        <v>40661097</v>
      </c>
      <c r="N1285" s="15">
        <v>2748255</v>
      </c>
    </row>
    <row r="1286" spans="1:14" ht="14.4">
      <c r="A1286" s="14">
        <v>2021</v>
      </c>
      <c r="B1286" s="17" t="s">
        <v>88</v>
      </c>
      <c r="C1286" s="14" t="s">
        <v>54</v>
      </c>
      <c r="D1286" s="14" t="s">
        <v>21</v>
      </c>
      <c r="E1286" s="16" t="s">
        <v>84</v>
      </c>
      <c r="F1286" s="16">
        <v>99081</v>
      </c>
      <c r="G1286" s="14" t="s">
        <v>20</v>
      </c>
      <c r="H1286" s="15">
        <v>79302742</v>
      </c>
      <c r="I1286" s="15">
        <v>6505997</v>
      </c>
      <c r="J1286" s="15">
        <v>1049722</v>
      </c>
      <c r="K1286" s="15">
        <v>32541807</v>
      </c>
      <c r="L1286" s="15">
        <v>32548381</v>
      </c>
      <c r="M1286" s="15">
        <f t="shared" si="20"/>
        <v>151948649</v>
      </c>
      <c r="N1286" s="15">
        <v>32548381</v>
      </c>
    </row>
    <row r="1287" spans="1:14" ht="14.4">
      <c r="A1287" s="14">
        <v>2021</v>
      </c>
      <c r="B1287" s="17" t="s">
        <v>86</v>
      </c>
      <c r="C1287" s="14" t="s">
        <v>54</v>
      </c>
      <c r="D1287" s="14" t="s">
        <v>21</v>
      </c>
      <c r="E1287" s="16" t="s">
        <v>84</v>
      </c>
      <c r="F1287" s="16">
        <v>99082</v>
      </c>
      <c r="G1287" s="14" t="s">
        <v>20</v>
      </c>
      <c r="H1287" s="15">
        <v>67302</v>
      </c>
      <c r="I1287" s="15">
        <v>2684203</v>
      </c>
      <c r="J1287" s="15"/>
      <c r="K1287" s="15">
        <v>406789</v>
      </c>
      <c r="L1287" s="15">
        <v>3146236</v>
      </c>
      <c r="M1287" s="15">
        <f t="shared" si="20"/>
        <v>6304530</v>
      </c>
      <c r="N1287" s="15">
        <v>3146236</v>
      </c>
    </row>
    <row r="1288" spans="1:14" ht="14.4">
      <c r="A1288" s="14">
        <v>2021</v>
      </c>
      <c r="B1288" s="17" t="s">
        <v>5351</v>
      </c>
      <c r="C1288" s="14" t="s">
        <v>190</v>
      </c>
      <c r="D1288" s="14" t="s">
        <v>21</v>
      </c>
      <c r="E1288" s="16" t="s">
        <v>84</v>
      </c>
      <c r="F1288" s="16" t="s">
        <v>5423</v>
      </c>
      <c r="G1288" s="14" t="s">
        <v>20</v>
      </c>
      <c r="H1288" s="15">
        <v>395356</v>
      </c>
      <c r="I1288" s="15">
        <v>17962993</v>
      </c>
      <c r="J1288" s="15">
        <v>1511824</v>
      </c>
      <c r="K1288" s="15">
        <v>60604011</v>
      </c>
      <c r="L1288" s="15">
        <v>66056040</v>
      </c>
      <c r="M1288" s="15">
        <f t="shared" si="20"/>
        <v>146530224</v>
      </c>
      <c r="N1288" s="15">
        <v>66056040</v>
      </c>
    </row>
    <row r="1289" spans="1:14" ht="14.4">
      <c r="A1289" s="14">
        <v>2021</v>
      </c>
      <c r="B1289" s="17" t="s">
        <v>2210</v>
      </c>
      <c r="C1289" s="14" t="s">
        <v>53</v>
      </c>
      <c r="D1289" s="14" t="s">
        <v>21</v>
      </c>
      <c r="E1289" s="16" t="s">
        <v>317</v>
      </c>
      <c r="F1289" s="16">
        <v>72646</v>
      </c>
      <c r="G1289" s="14" t="s">
        <v>20</v>
      </c>
      <c r="H1289" s="15">
        <v>1056284</v>
      </c>
      <c r="I1289" s="15">
        <v>554837</v>
      </c>
      <c r="J1289" s="15">
        <v>217861</v>
      </c>
      <c r="K1289" s="15">
        <v>9152239</v>
      </c>
      <c r="L1289" s="15">
        <v>6060972</v>
      </c>
      <c r="M1289" s="15">
        <f t="shared" si="20"/>
        <v>17042193</v>
      </c>
      <c r="N1289" s="15">
        <v>6060972</v>
      </c>
    </row>
    <row r="1290" spans="1:14" ht="14.4">
      <c r="A1290" s="14">
        <v>2021</v>
      </c>
      <c r="B1290" s="17" t="s">
        <v>419</v>
      </c>
      <c r="C1290" s="14" t="s">
        <v>190</v>
      </c>
      <c r="D1290" s="14" t="s">
        <v>21</v>
      </c>
      <c r="E1290" s="16" t="s">
        <v>317</v>
      </c>
      <c r="F1290" s="16" t="s">
        <v>418</v>
      </c>
      <c r="G1290" s="14" t="s">
        <v>20</v>
      </c>
      <c r="H1290" s="15">
        <v>2838</v>
      </c>
      <c r="I1290" s="15">
        <v>1831378</v>
      </c>
      <c r="J1290" s="15"/>
      <c r="K1290" s="15">
        <v>7466780</v>
      </c>
      <c r="L1290" s="15">
        <v>8131891</v>
      </c>
      <c r="M1290" s="15">
        <f t="shared" si="20"/>
        <v>17432887</v>
      </c>
      <c r="N1290" s="15">
        <v>8131891</v>
      </c>
    </row>
    <row r="1291" spans="1:14" ht="14.4">
      <c r="A1291" s="14">
        <v>2021</v>
      </c>
      <c r="B1291" s="17" t="s">
        <v>417</v>
      </c>
      <c r="C1291" s="14" t="s">
        <v>190</v>
      </c>
      <c r="D1291" s="14" t="s">
        <v>21</v>
      </c>
      <c r="E1291" s="16" t="s">
        <v>317</v>
      </c>
      <c r="F1291" s="16" t="s">
        <v>416</v>
      </c>
      <c r="G1291" s="14" t="s">
        <v>20</v>
      </c>
      <c r="H1291" s="15">
        <v>427701</v>
      </c>
      <c r="I1291" s="15">
        <v>3149590</v>
      </c>
      <c r="J1291" s="15"/>
      <c r="K1291" s="15">
        <v>14187416</v>
      </c>
      <c r="L1291" s="15">
        <v>15833621</v>
      </c>
      <c r="M1291" s="15">
        <f t="shared" si="20"/>
        <v>33598328</v>
      </c>
      <c r="N1291" s="15">
        <v>15833621</v>
      </c>
    </row>
    <row r="1292" spans="1:14" ht="14.4">
      <c r="A1292" s="14">
        <v>2021</v>
      </c>
      <c r="B1292" s="17" t="s">
        <v>415</v>
      </c>
      <c r="C1292" s="14" t="s">
        <v>190</v>
      </c>
      <c r="D1292" s="14" t="s">
        <v>21</v>
      </c>
      <c r="E1292" s="16" t="s">
        <v>125</v>
      </c>
      <c r="F1292" s="16" t="s">
        <v>414</v>
      </c>
      <c r="G1292" s="14" t="s">
        <v>20</v>
      </c>
      <c r="H1292" s="15">
        <v>78184</v>
      </c>
      <c r="I1292" s="15">
        <v>5070485</v>
      </c>
      <c r="J1292" s="15"/>
      <c r="K1292" s="15">
        <v>20856462</v>
      </c>
      <c r="L1292" s="15">
        <v>21480646</v>
      </c>
      <c r="M1292" s="15">
        <f t="shared" si="20"/>
        <v>47485777</v>
      </c>
      <c r="N1292" s="15">
        <v>21480646</v>
      </c>
    </row>
    <row r="1293" spans="1:14" ht="14.4">
      <c r="A1293" s="14">
        <v>2021</v>
      </c>
      <c r="B1293" s="17" t="s">
        <v>5615</v>
      </c>
      <c r="C1293" s="14" t="s">
        <v>190</v>
      </c>
      <c r="D1293" s="14" t="s">
        <v>21</v>
      </c>
      <c r="E1293" s="16" t="s">
        <v>317</v>
      </c>
      <c r="F1293" s="16" t="s">
        <v>5616</v>
      </c>
      <c r="G1293" s="14" t="s">
        <v>20</v>
      </c>
      <c r="H1293" s="15">
        <v>1299</v>
      </c>
      <c r="I1293" s="15">
        <v>1253812</v>
      </c>
      <c r="J1293" s="15"/>
      <c r="K1293" s="15">
        <v>5311510</v>
      </c>
      <c r="L1293" s="15">
        <v>6125508</v>
      </c>
      <c r="M1293" s="15">
        <f t="shared" si="20"/>
        <v>12692129</v>
      </c>
      <c r="N1293" s="15">
        <v>6125508</v>
      </c>
    </row>
    <row r="1294" spans="1:14" ht="14.4">
      <c r="A1294" s="14">
        <v>2021</v>
      </c>
      <c r="B1294" s="17" t="s">
        <v>413</v>
      </c>
      <c r="C1294" s="14" t="s">
        <v>190</v>
      </c>
      <c r="D1294" s="14" t="s">
        <v>21</v>
      </c>
      <c r="E1294" s="16" t="s">
        <v>127</v>
      </c>
      <c r="F1294" s="16" t="s">
        <v>412</v>
      </c>
      <c r="G1294" s="14" t="s">
        <v>20</v>
      </c>
      <c r="H1294" s="15">
        <v>785</v>
      </c>
      <c r="I1294" s="15">
        <v>2059900</v>
      </c>
      <c r="J1294" s="15"/>
      <c r="K1294" s="15">
        <v>5379745</v>
      </c>
      <c r="L1294" s="15">
        <v>5922969</v>
      </c>
      <c r="M1294" s="15">
        <f t="shared" si="20"/>
        <v>13363399</v>
      </c>
      <c r="N1294" s="15">
        <v>5922969</v>
      </c>
    </row>
    <row r="1295" spans="1:14" ht="14.4">
      <c r="A1295" s="14">
        <v>2021</v>
      </c>
      <c r="B1295" s="17" t="s">
        <v>411</v>
      </c>
      <c r="C1295" s="14" t="s">
        <v>190</v>
      </c>
      <c r="D1295" s="14" t="s">
        <v>21</v>
      </c>
      <c r="E1295" s="16" t="s">
        <v>28</v>
      </c>
      <c r="F1295" s="16" t="s">
        <v>410</v>
      </c>
      <c r="G1295" s="14" t="s">
        <v>20</v>
      </c>
      <c r="H1295" s="15">
        <v>1153578</v>
      </c>
      <c r="I1295" s="15">
        <v>25831070</v>
      </c>
      <c r="J1295" s="15"/>
      <c r="K1295" s="15">
        <v>85619044</v>
      </c>
      <c r="L1295" s="15">
        <v>84162394</v>
      </c>
      <c r="M1295" s="15">
        <f t="shared" si="20"/>
        <v>196766086</v>
      </c>
      <c r="N1295" s="15">
        <v>84162394</v>
      </c>
    </row>
    <row r="1296" spans="1:14" ht="14.4">
      <c r="A1296" s="14">
        <v>2021</v>
      </c>
      <c r="B1296" s="17" t="s">
        <v>25</v>
      </c>
      <c r="C1296" s="14" t="s">
        <v>54</v>
      </c>
      <c r="D1296" s="14" t="s">
        <v>21</v>
      </c>
      <c r="E1296" s="16" t="s">
        <v>34</v>
      </c>
      <c r="F1296" s="16">
        <v>99084</v>
      </c>
      <c r="G1296" s="14" t="s">
        <v>20</v>
      </c>
      <c r="H1296" s="15">
        <v>133912413</v>
      </c>
      <c r="I1296" s="15">
        <v>304766572</v>
      </c>
      <c r="J1296" s="15"/>
      <c r="K1296" s="15">
        <v>10336674</v>
      </c>
      <c r="L1296" s="15">
        <v>173033830</v>
      </c>
      <c r="M1296" s="15">
        <f t="shared" si="20"/>
        <v>622049489</v>
      </c>
      <c r="N1296" s="15">
        <v>173033830</v>
      </c>
    </row>
    <row r="1297" spans="1:14" ht="14.4">
      <c r="A1297" s="14">
        <v>2021</v>
      </c>
      <c r="B1297" s="14" t="s">
        <v>1722</v>
      </c>
      <c r="C1297" s="14" t="s">
        <v>53</v>
      </c>
      <c r="D1297" s="14" t="s">
        <v>21</v>
      </c>
      <c r="E1297" s="16" t="s">
        <v>34</v>
      </c>
      <c r="F1297" s="16">
        <v>72996</v>
      </c>
      <c r="G1297" s="14" t="s">
        <v>20</v>
      </c>
      <c r="H1297" s="15">
        <v>2615908</v>
      </c>
      <c r="I1297" s="15">
        <v>2893662</v>
      </c>
      <c r="J1297" s="15">
        <v>3237224</v>
      </c>
      <c r="K1297" s="15">
        <v>13970885</v>
      </c>
      <c r="L1297" s="15">
        <v>17253552</v>
      </c>
      <c r="M1297" s="15">
        <f t="shared" si="20"/>
        <v>39971231</v>
      </c>
      <c r="N1297" s="15">
        <v>17253552</v>
      </c>
    </row>
    <row r="1298" spans="1:14" ht="14.4">
      <c r="A1298" s="14">
        <v>2021</v>
      </c>
      <c r="B1298" s="17" t="s">
        <v>409</v>
      </c>
      <c r="C1298" s="14" t="s">
        <v>190</v>
      </c>
      <c r="D1298" s="14" t="s">
        <v>21</v>
      </c>
      <c r="E1298" s="16" t="s">
        <v>151</v>
      </c>
      <c r="F1298" s="16" t="s">
        <v>408</v>
      </c>
      <c r="G1298" s="14" t="s">
        <v>20</v>
      </c>
      <c r="H1298" s="15">
        <v>6438</v>
      </c>
      <c r="I1298" s="15">
        <v>1429784</v>
      </c>
      <c r="J1298" s="15">
        <v>716998</v>
      </c>
      <c r="K1298" s="15">
        <v>3722300</v>
      </c>
      <c r="L1298" s="15">
        <v>4029252</v>
      </c>
      <c r="M1298" s="15">
        <f t="shared" si="20"/>
        <v>9904772</v>
      </c>
      <c r="N1298" s="15">
        <v>4029252</v>
      </c>
    </row>
    <row r="1299" spans="1:14" ht="14.4">
      <c r="A1299" s="14">
        <v>2021</v>
      </c>
      <c r="B1299" s="14" t="s">
        <v>1721</v>
      </c>
      <c r="C1299" s="14" t="s">
        <v>53</v>
      </c>
      <c r="D1299" s="14" t="s">
        <v>21</v>
      </c>
      <c r="E1299" s="16" t="s">
        <v>34</v>
      </c>
      <c r="F1299" s="16">
        <v>73080</v>
      </c>
      <c r="G1299" s="14" t="s">
        <v>20</v>
      </c>
      <c r="H1299" s="15">
        <v>34644036</v>
      </c>
      <c r="I1299" s="15">
        <v>28498116</v>
      </c>
      <c r="J1299" s="15">
        <v>24999083</v>
      </c>
      <c r="K1299" s="15">
        <v>46529692</v>
      </c>
      <c r="L1299" s="15">
        <v>55438702</v>
      </c>
      <c r="M1299" s="15">
        <f t="shared" si="20"/>
        <v>190109629</v>
      </c>
      <c r="N1299" s="15">
        <v>55438702</v>
      </c>
    </row>
    <row r="1300" spans="1:14" ht="14.4">
      <c r="A1300" s="14">
        <v>2021</v>
      </c>
      <c r="B1300" s="14" t="s">
        <v>1720</v>
      </c>
      <c r="C1300" s="14" t="s">
        <v>53</v>
      </c>
      <c r="D1300" s="14" t="s">
        <v>21</v>
      </c>
      <c r="E1300" s="16" t="s">
        <v>74</v>
      </c>
      <c r="F1300" s="16">
        <v>73108</v>
      </c>
      <c r="G1300" s="14" t="s">
        <v>20</v>
      </c>
      <c r="H1300" s="15">
        <v>10309245</v>
      </c>
      <c r="I1300" s="15">
        <v>3086867</v>
      </c>
      <c r="J1300" s="15">
        <v>5816648</v>
      </c>
      <c r="K1300" s="15">
        <v>54884530</v>
      </c>
      <c r="L1300" s="15">
        <v>51894495</v>
      </c>
      <c r="M1300" s="15">
        <f t="shared" si="20"/>
        <v>125991785</v>
      </c>
      <c r="N1300" s="15">
        <v>51894495</v>
      </c>
    </row>
    <row r="1301" spans="1:14" ht="14.4">
      <c r="A1301" s="14">
        <v>2021</v>
      </c>
      <c r="B1301" s="17" t="s">
        <v>407</v>
      </c>
      <c r="C1301" s="14" t="s">
        <v>190</v>
      </c>
      <c r="D1301" s="14" t="s">
        <v>21</v>
      </c>
      <c r="E1301" s="16" t="s">
        <v>182</v>
      </c>
      <c r="F1301" s="16" t="s">
        <v>406</v>
      </c>
      <c r="G1301" s="14" t="s">
        <v>20</v>
      </c>
      <c r="H1301" s="15">
        <v>438228</v>
      </c>
      <c r="I1301" s="15">
        <v>14148668</v>
      </c>
      <c r="J1301" s="15">
        <v>1501656</v>
      </c>
      <c r="K1301" s="15">
        <v>34501918</v>
      </c>
      <c r="L1301" s="15">
        <v>44392136</v>
      </c>
      <c r="M1301" s="15">
        <f t="shared" si="20"/>
        <v>94982606</v>
      </c>
      <c r="N1301" s="15">
        <v>44392136</v>
      </c>
    </row>
    <row r="1302" spans="1:14" ht="14.4">
      <c r="A1302" s="14">
        <v>2021</v>
      </c>
      <c r="B1302" s="17" t="s">
        <v>1719</v>
      </c>
      <c r="C1302" s="14" t="s">
        <v>53</v>
      </c>
      <c r="D1302" s="14" t="s">
        <v>21</v>
      </c>
      <c r="E1302" s="16" t="s">
        <v>34</v>
      </c>
      <c r="F1302" s="16" t="s">
        <v>1718</v>
      </c>
      <c r="G1302" s="14" t="s">
        <v>20</v>
      </c>
      <c r="H1302" s="15">
        <v>21273549</v>
      </c>
      <c r="I1302" s="15">
        <v>4401287</v>
      </c>
      <c r="J1302" s="15">
        <v>1429167</v>
      </c>
      <c r="K1302" s="15">
        <v>32546037</v>
      </c>
      <c r="L1302" s="15">
        <v>37635460</v>
      </c>
      <c r="M1302" s="15">
        <f t="shared" si="20"/>
        <v>97285500</v>
      </c>
      <c r="N1302" s="15">
        <v>37635460</v>
      </c>
    </row>
    <row r="1303" spans="1:14" ht="14.4">
      <c r="A1303" s="14">
        <v>2021</v>
      </c>
      <c r="B1303" s="17" t="s">
        <v>405</v>
      </c>
      <c r="C1303" s="14" t="s">
        <v>190</v>
      </c>
      <c r="D1303" s="14" t="s">
        <v>21</v>
      </c>
      <c r="E1303" s="16" t="s">
        <v>34</v>
      </c>
      <c r="F1303" s="16" t="s">
        <v>404</v>
      </c>
      <c r="G1303" s="14" t="s">
        <v>20</v>
      </c>
      <c r="H1303" s="15">
        <v>891122</v>
      </c>
      <c r="I1303" s="15">
        <v>12653269</v>
      </c>
      <c r="J1303" s="15">
        <v>58</v>
      </c>
      <c r="K1303" s="15">
        <v>54966318</v>
      </c>
      <c r="L1303" s="15">
        <v>59553186</v>
      </c>
      <c r="M1303" s="15">
        <f t="shared" si="20"/>
        <v>128063953</v>
      </c>
      <c r="N1303" s="15">
        <v>59553186</v>
      </c>
    </row>
    <row r="1304" spans="1:14" ht="14.4">
      <c r="A1304" s="14">
        <v>2021</v>
      </c>
      <c r="B1304" s="14" t="s">
        <v>1717</v>
      </c>
      <c r="C1304" s="14" t="s">
        <v>53</v>
      </c>
      <c r="D1304" s="14" t="s">
        <v>21</v>
      </c>
      <c r="E1304" s="16" t="s">
        <v>27</v>
      </c>
      <c r="F1304" s="16">
        <v>73262</v>
      </c>
      <c r="G1304" s="14" t="s">
        <v>20</v>
      </c>
      <c r="H1304" s="15">
        <v>70764318</v>
      </c>
      <c r="I1304" s="15">
        <v>22837418</v>
      </c>
      <c r="J1304" s="15">
        <v>5498698</v>
      </c>
      <c r="K1304" s="15">
        <v>106495146</v>
      </c>
      <c r="L1304" s="15">
        <v>123488986</v>
      </c>
      <c r="M1304" s="15">
        <f t="shared" si="20"/>
        <v>329084566</v>
      </c>
      <c r="N1304" s="15">
        <v>123488986</v>
      </c>
    </row>
    <row r="1305" spans="1:14" ht="14.4">
      <c r="A1305" s="14">
        <v>2021</v>
      </c>
      <c r="B1305" s="17" t="s">
        <v>403</v>
      </c>
      <c r="C1305" s="14" t="s">
        <v>190</v>
      </c>
      <c r="D1305" s="14" t="s">
        <v>21</v>
      </c>
      <c r="E1305" s="16" t="s">
        <v>27</v>
      </c>
      <c r="F1305" s="16" t="s">
        <v>402</v>
      </c>
      <c r="G1305" s="14" t="s">
        <v>20</v>
      </c>
      <c r="H1305" s="15">
        <v>1317621</v>
      </c>
      <c r="I1305" s="15">
        <v>29947416</v>
      </c>
      <c r="J1305" s="15"/>
      <c r="K1305" s="15">
        <v>128917153</v>
      </c>
      <c r="L1305" s="15">
        <v>138942553</v>
      </c>
      <c r="M1305" s="15">
        <f t="shared" si="20"/>
        <v>299124743</v>
      </c>
      <c r="N1305" s="15">
        <v>138942553</v>
      </c>
    </row>
    <row r="1306" spans="1:14" ht="14.4">
      <c r="A1306" s="14">
        <v>2021</v>
      </c>
      <c r="B1306" s="17" t="s">
        <v>401</v>
      </c>
      <c r="C1306" s="14" t="s">
        <v>190</v>
      </c>
      <c r="D1306" s="14" t="s">
        <v>21</v>
      </c>
      <c r="E1306" s="16" t="s">
        <v>34</v>
      </c>
      <c r="F1306" s="16" t="s">
        <v>400</v>
      </c>
      <c r="G1306" s="14" t="s">
        <v>20</v>
      </c>
      <c r="H1306" s="15">
        <v>432730</v>
      </c>
      <c r="I1306" s="15">
        <v>15340496</v>
      </c>
      <c r="J1306" s="15"/>
      <c r="K1306" s="15">
        <v>31996147</v>
      </c>
      <c r="L1306" s="15">
        <v>41801883</v>
      </c>
      <c r="M1306" s="15">
        <f t="shared" si="20"/>
        <v>89571256</v>
      </c>
      <c r="N1306" s="15">
        <v>41801883</v>
      </c>
    </row>
    <row r="1307" spans="1:14" ht="14.4">
      <c r="A1307" s="14">
        <v>2021</v>
      </c>
      <c r="B1307" s="17" t="s">
        <v>83</v>
      </c>
      <c r="C1307" s="14" t="s">
        <v>54</v>
      </c>
      <c r="D1307" s="14" t="s">
        <v>21</v>
      </c>
      <c r="E1307" s="16" t="s">
        <v>34</v>
      </c>
      <c r="F1307" s="16">
        <v>99085</v>
      </c>
      <c r="G1307" s="14" t="s">
        <v>20</v>
      </c>
      <c r="H1307" s="15"/>
      <c r="I1307" s="15">
        <v>5503618</v>
      </c>
      <c r="J1307" s="15"/>
      <c r="K1307" s="15">
        <v>16947</v>
      </c>
      <c r="L1307" s="15">
        <v>57622</v>
      </c>
      <c r="M1307" s="15">
        <f t="shared" si="20"/>
        <v>5578187</v>
      </c>
      <c r="N1307" s="15">
        <v>57622</v>
      </c>
    </row>
    <row r="1308" spans="1:14" ht="14.4">
      <c r="A1308" s="14">
        <v>2021</v>
      </c>
      <c r="B1308" s="17" t="s">
        <v>82</v>
      </c>
      <c r="C1308" s="14" t="s">
        <v>54</v>
      </c>
      <c r="D1308" s="14" t="s">
        <v>21</v>
      </c>
      <c r="E1308" s="16" t="s">
        <v>34</v>
      </c>
      <c r="F1308" s="16">
        <v>99086</v>
      </c>
      <c r="G1308" s="14" t="s">
        <v>20</v>
      </c>
      <c r="H1308" s="15">
        <v>1861517</v>
      </c>
      <c r="I1308" s="15">
        <v>55993555</v>
      </c>
      <c r="J1308" s="15"/>
      <c r="K1308" s="15">
        <v>82132</v>
      </c>
      <c r="L1308" s="15">
        <v>1943649</v>
      </c>
      <c r="M1308" s="15">
        <f t="shared" si="20"/>
        <v>59880853</v>
      </c>
      <c r="N1308" s="15">
        <v>1943649</v>
      </c>
    </row>
    <row r="1309" spans="1:14" ht="14.4">
      <c r="A1309" s="14">
        <v>2021</v>
      </c>
      <c r="B1309" s="17" t="s">
        <v>81</v>
      </c>
      <c r="C1309" s="14" t="s">
        <v>54</v>
      </c>
      <c r="D1309" s="14" t="s">
        <v>21</v>
      </c>
      <c r="E1309" s="16" t="s">
        <v>34</v>
      </c>
      <c r="F1309" s="16">
        <v>99087</v>
      </c>
      <c r="G1309" s="14" t="s">
        <v>20</v>
      </c>
      <c r="H1309" s="15"/>
      <c r="I1309" s="15"/>
      <c r="J1309" s="15"/>
      <c r="K1309" s="15">
        <v>3791311</v>
      </c>
      <c r="L1309" s="15">
        <v>3791311</v>
      </c>
      <c r="M1309" s="15">
        <f t="shared" si="20"/>
        <v>7582622</v>
      </c>
      <c r="N1309" s="15">
        <v>3791311</v>
      </c>
    </row>
    <row r="1310" spans="1:14" ht="14.4">
      <c r="A1310" s="14">
        <v>2021</v>
      </c>
      <c r="B1310" s="17" t="s">
        <v>399</v>
      </c>
      <c r="C1310" s="14" t="s">
        <v>190</v>
      </c>
      <c r="D1310" s="14" t="s">
        <v>21</v>
      </c>
      <c r="E1310" s="16" t="s">
        <v>127</v>
      </c>
      <c r="F1310" s="16" t="s">
        <v>398</v>
      </c>
      <c r="G1310" s="14" t="s">
        <v>20</v>
      </c>
      <c r="H1310" s="15">
        <v>315</v>
      </c>
      <c r="I1310" s="15">
        <v>3051276</v>
      </c>
      <c r="J1310" s="15">
        <v>4317800</v>
      </c>
      <c r="K1310" s="15">
        <v>10797028</v>
      </c>
      <c r="L1310" s="15">
        <v>12120138</v>
      </c>
      <c r="M1310" s="15">
        <f t="shared" si="20"/>
        <v>30286557</v>
      </c>
      <c r="N1310" s="15">
        <v>12120138</v>
      </c>
    </row>
    <row r="1311" spans="1:14" ht="14.4">
      <c r="A1311" s="14">
        <v>2021</v>
      </c>
      <c r="B1311" s="17" t="s">
        <v>397</v>
      </c>
      <c r="C1311" s="14" t="s">
        <v>190</v>
      </c>
      <c r="D1311" s="14" t="s">
        <v>21</v>
      </c>
      <c r="E1311" s="16" t="s">
        <v>151</v>
      </c>
      <c r="F1311" s="16" t="s">
        <v>396</v>
      </c>
      <c r="G1311" s="14" t="s">
        <v>20</v>
      </c>
      <c r="H1311" s="15">
        <v>1480783</v>
      </c>
      <c r="I1311" s="15">
        <v>13212485</v>
      </c>
      <c r="J1311" s="15">
        <v>4273966</v>
      </c>
      <c r="K1311" s="15">
        <v>41852041</v>
      </c>
      <c r="L1311" s="15">
        <v>49402825</v>
      </c>
      <c r="M1311" s="15">
        <f t="shared" si="20"/>
        <v>110222100</v>
      </c>
      <c r="N1311" s="15">
        <v>49402825</v>
      </c>
    </row>
    <row r="1312" spans="1:14" ht="14.4">
      <c r="A1312" s="14">
        <v>2021</v>
      </c>
      <c r="B1312" s="17" t="s">
        <v>5388</v>
      </c>
      <c r="C1312" s="14" t="s">
        <v>190</v>
      </c>
      <c r="D1312" s="14" t="s">
        <v>21</v>
      </c>
      <c r="E1312" s="16" t="s">
        <v>51</v>
      </c>
      <c r="F1312" s="16" t="s">
        <v>5539</v>
      </c>
      <c r="G1312" s="14" t="s">
        <v>20</v>
      </c>
      <c r="H1312" s="15">
        <v>96489</v>
      </c>
      <c r="I1312" s="15">
        <v>588572</v>
      </c>
      <c r="J1312" s="15"/>
      <c r="K1312" s="15">
        <v>2506434</v>
      </c>
      <c r="L1312" s="15">
        <v>2883920</v>
      </c>
      <c r="M1312" s="15">
        <f t="shared" si="20"/>
        <v>6075415</v>
      </c>
      <c r="N1312" s="15">
        <v>2883920</v>
      </c>
    </row>
    <row r="1313" spans="1:14" ht="14.4">
      <c r="A1313" s="14">
        <v>2021</v>
      </c>
      <c r="B1313" s="17" t="s">
        <v>5188</v>
      </c>
      <c r="C1313" s="17" t="s">
        <v>190</v>
      </c>
      <c r="D1313" s="14" t="s">
        <v>21</v>
      </c>
      <c r="E1313" s="16" t="s">
        <v>49</v>
      </c>
      <c r="F1313" s="16" t="s">
        <v>5723</v>
      </c>
      <c r="G1313" s="14" t="s">
        <v>20</v>
      </c>
      <c r="H1313" s="15">
        <v>3950</v>
      </c>
      <c r="I1313" s="15">
        <v>704444</v>
      </c>
      <c r="J1313" s="15"/>
      <c r="K1313" s="15">
        <v>1833150</v>
      </c>
      <c r="L1313" s="15">
        <v>2339894</v>
      </c>
      <c r="M1313" s="15">
        <f t="shared" si="20"/>
        <v>4881438</v>
      </c>
      <c r="N1313" s="15">
        <v>2339894</v>
      </c>
    </row>
    <row r="1314" spans="1:14" ht="14.4">
      <c r="A1314" s="14">
        <v>2021</v>
      </c>
      <c r="B1314" s="17" t="s">
        <v>5572</v>
      </c>
      <c r="C1314" s="14" t="s">
        <v>190</v>
      </c>
      <c r="D1314" s="14" t="s">
        <v>21</v>
      </c>
      <c r="E1314" s="16" t="s">
        <v>28</v>
      </c>
      <c r="F1314" s="16" t="s">
        <v>5573</v>
      </c>
      <c r="G1314" s="14" t="s">
        <v>20</v>
      </c>
      <c r="H1314" s="15"/>
      <c r="I1314" s="15">
        <v>2056979</v>
      </c>
      <c r="J1314" s="15"/>
      <c r="K1314" s="15">
        <v>2158900</v>
      </c>
      <c r="L1314" s="15">
        <v>4203060</v>
      </c>
      <c r="M1314" s="15">
        <f t="shared" si="20"/>
        <v>8418939</v>
      </c>
      <c r="N1314" s="15">
        <v>4203060</v>
      </c>
    </row>
    <row r="1315" spans="1:14" ht="14.4">
      <c r="A1315" s="14">
        <v>2021</v>
      </c>
      <c r="B1315" s="17" t="s">
        <v>5493</v>
      </c>
      <c r="C1315" s="14" t="s">
        <v>190</v>
      </c>
      <c r="D1315" s="14" t="s">
        <v>21</v>
      </c>
      <c r="E1315" s="16" t="s">
        <v>182</v>
      </c>
      <c r="F1315" s="16" t="s">
        <v>5494</v>
      </c>
      <c r="G1315" s="14" t="s">
        <v>20</v>
      </c>
      <c r="H1315" s="15">
        <v>3432</v>
      </c>
      <c r="I1315" s="15">
        <v>2167646</v>
      </c>
      <c r="J1315" s="15">
        <v>5</v>
      </c>
      <c r="K1315" s="15">
        <v>9623932</v>
      </c>
      <c r="L1315" s="15">
        <v>10887213</v>
      </c>
      <c r="M1315" s="15">
        <f t="shared" si="20"/>
        <v>22682228</v>
      </c>
      <c r="N1315" s="15">
        <v>10887213</v>
      </c>
    </row>
    <row r="1316" spans="1:14" ht="14.4">
      <c r="A1316" s="14">
        <v>2021</v>
      </c>
      <c r="B1316" s="17" t="s">
        <v>395</v>
      </c>
      <c r="C1316" s="14" t="s">
        <v>190</v>
      </c>
      <c r="D1316" s="14" t="s">
        <v>21</v>
      </c>
      <c r="E1316" s="16" t="s">
        <v>149</v>
      </c>
      <c r="F1316" s="16" t="s">
        <v>394</v>
      </c>
      <c r="G1316" s="14" t="s">
        <v>20</v>
      </c>
      <c r="H1316" s="15">
        <v>84184</v>
      </c>
      <c r="I1316" s="15">
        <v>958643</v>
      </c>
      <c r="J1316" s="15"/>
      <c r="K1316" s="15">
        <v>2968899</v>
      </c>
      <c r="L1316" s="15">
        <v>3722461</v>
      </c>
      <c r="M1316" s="15">
        <f t="shared" si="20"/>
        <v>7734187</v>
      </c>
      <c r="N1316" s="15">
        <v>3722461</v>
      </c>
    </row>
    <row r="1317" spans="1:14" ht="14.4">
      <c r="A1317" s="14">
        <v>2021</v>
      </c>
      <c r="B1317" s="14" t="s">
        <v>1716</v>
      </c>
      <c r="C1317" s="14" t="s">
        <v>53</v>
      </c>
      <c r="D1317" s="14" t="s">
        <v>21</v>
      </c>
      <c r="E1317" s="16" t="s">
        <v>48</v>
      </c>
      <c r="F1317" s="16">
        <v>64140</v>
      </c>
      <c r="G1317" s="14" t="s">
        <v>20</v>
      </c>
      <c r="H1317" s="15">
        <v>13878239</v>
      </c>
      <c r="I1317" s="15">
        <v>5689122</v>
      </c>
      <c r="J1317" s="15">
        <v>72475</v>
      </c>
      <c r="K1317" s="15">
        <v>14255330</v>
      </c>
      <c r="L1317" s="15">
        <v>16010952</v>
      </c>
      <c r="M1317" s="15">
        <f t="shared" si="20"/>
        <v>49906118</v>
      </c>
      <c r="N1317" s="15">
        <v>16010952</v>
      </c>
    </row>
    <row r="1318" spans="1:14" ht="14.4">
      <c r="A1318" s="14">
        <v>2021</v>
      </c>
      <c r="B1318" s="17" t="s">
        <v>393</v>
      </c>
      <c r="C1318" s="14" t="s">
        <v>190</v>
      </c>
      <c r="D1318" s="14" t="s">
        <v>21</v>
      </c>
      <c r="E1318" s="16" t="s">
        <v>48</v>
      </c>
      <c r="F1318" s="16" t="s">
        <v>392</v>
      </c>
      <c r="G1318" s="14" t="s">
        <v>20</v>
      </c>
      <c r="H1318" s="15">
        <v>174562</v>
      </c>
      <c r="I1318" s="15">
        <v>4118451</v>
      </c>
      <c r="J1318" s="15"/>
      <c r="K1318" s="15">
        <v>41469060</v>
      </c>
      <c r="L1318" s="15">
        <v>41106154</v>
      </c>
      <c r="M1318" s="15">
        <f t="shared" si="20"/>
        <v>86868227</v>
      </c>
      <c r="N1318" s="15">
        <v>41106154</v>
      </c>
    </row>
    <row r="1319" spans="1:14" ht="14.4">
      <c r="A1319" s="14">
        <v>2021</v>
      </c>
      <c r="B1319" s="17" t="s">
        <v>391</v>
      </c>
      <c r="C1319" s="14" t="s">
        <v>190</v>
      </c>
      <c r="D1319" s="14" t="s">
        <v>21</v>
      </c>
      <c r="E1319" s="16" t="s">
        <v>151</v>
      </c>
      <c r="F1319" s="16" t="s">
        <v>390</v>
      </c>
      <c r="G1319" s="14" t="s">
        <v>20</v>
      </c>
      <c r="H1319" s="15">
        <v>559420</v>
      </c>
      <c r="I1319" s="15">
        <v>13364867</v>
      </c>
      <c r="J1319" s="15">
        <v>2473085</v>
      </c>
      <c r="K1319" s="15">
        <v>37866137</v>
      </c>
      <c r="L1319" s="15">
        <v>43567837</v>
      </c>
      <c r="M1319" s="15">
        <f t="shared" si="20"/>
        <v>97831346</v>
      </c>
      <c r="N1319" s="15">
        <v>43567837</v>
      </c>
    </row>
    <row r="1320" spans="1:14" ht="14.4">
      <c r="A1320" s="14">
        <v>2021</v>
      </c>
      <c r="B1320" s="17" t="s">
        <v>80</v>
      </c>
      <c r="C1320" s="14" t="s">
        <v>54</v>
      </c>
      <c r="D1320" s="14" t="s">
        <v>21</v>
      </c>
      <c r="E1320" s="16" t="s">
        <v>78</v>
      </c>
      <c r="F1320" s="16">
        <v>99088</v>
      </c>
      <c r="G1320" s="14" t="s">
        <v>20</v>
      </c>
      <c r="H1320" s="15">
        <v>7657758</v>
      </c>
      <c r="I1320" s="15">
        <v>637692</v>
      </c>
      <c r="J1320" s="15"/>
      <c r="K1320" s="15">
        <v>3968588</v>
      </c>
      <c r="L1320" s="15">
        <v>11954749</v>
      </c>
      <c r="M1320" s="15">
        <f t="shared" si="20"/>
        <v>24218787</v>
      </c>
      <c r="N1320" s="15">
        <v>11954749</v>
      </c>
    </row>
    <row r="1321" spans="1:14" ht="14.4">
      <c r="A1321" s="14">
        <v>2021</v>
      </c>
      <c r="B1321" s="17" t="s">
        <v>79</v>
      </c>
      <c r="C1321" s="14" t="s">
        <v>54</v>
      </c>
      <c r="D1321" s="14" t="s">
        <v>21</v>
      </c>
      <c r="E1321" s="16" t="s">
        <v>78</v>
      </c>
      <c r="F1321" s="16">
        <v>99089</v>
      </c>
      <c r="G1321" s="14" t="s">
        <v>20</v>
      </c>
      <c r="H1321" s="15"/>
      <c r="I1321" s="15">
        <v>24195452</v>
      </c>
      <c r="J1321" s="15"/>
      <c r="K1321" s="15">
        <v>141308</v>
      </c>
      <c r="L1321" s="15">
        <v>4666959</v>
      </c>
      <c r="M1321" s="15">
        <f t="shared" si="20"/>
        <v>29003719</v>
      </c>
      <c r="N1321" s="15">
        <v>4666959</v>
      </c>
    </row>
    <row r="1322" spans="1:14" ht="14.4">
      <c r="A1322" s="14">
        <v>2021</v>
      </c>
      <c r="B1322" s="17" t="s">
        <v>1643</v>
      </c>
      <c r="C1322" s="14" t="s">
        <v>55</v>
      </c>
      <c r="D1322" s="14" t="s">
        <v>21</v>
      </c>
      <c r="E1322" s="16" t="s">
        <v>78</v>
      </c>
      <c r="F1322" s="16" t="s">
        <v>57</v>
      </c>
      <c r="G1322" s="14" t="s">
        <v>20</v>
      </c>
      <c r="H1322" s="15">
        <v>219810189</v>
      </c>
      <c r="I1322" s="15">
        <v>624064820</v>
      </c>
      <c r="J1322" s="15">
        <v>28664305</v>
      </c>
      <c r="K1322" s="15">
        <v>243227774</v>
      </c>
      <c r="L1322" s="15">
        <v>435211482</v>
      </c>
      <c r="M1322" s="15">
        <f t="shared" si="20"/>
        <v>1550978570</v>
      </c>
      <c r="N1322" s="15">
        <v>435211482</v>
      </c>
    </row>
    <row r="1323" spans="1:14" ht="14.4">
      <c r="A1323" s="14">
        <v>2021</v>
      </c>
      <c r="B1323" s="17" t="s">
        <v>389</v>
      </c>
      <c r="C1323" s="14" t="s">
        <v>190</v>
      </c>
      <c r="D1323" s="14" t="s">
        <v>21</v>
      </c>
      <c r="E1323" s="16" t="s">
        <v>78</v>
      </c>
      <c r="F1323" s="16" t="s">
        <v>388</v>
      </c>
      <c r="G1323" s="14" t="s">
        <v>20</v>
      </c>
      <c r="H1323" s="15">
        <v>38428848</v>
      </c>
      <c r="I1323" s="15">
        <v>96960751</v>
      </c>
      <c r="J1323" s="15"/>
      <c r="K1323" s="15">
        <v>167798338</v>
      </c>
      <c r="L1323" s="15">
        <v>131409832</v>
      </c>
      <c r="M1323" s="15">
        <f t="shared" si="20"/>
        <v>434597769</v>
      </c>
      <c r="N1323" s="15">
        <v>131409832</v>
      </c>
    </row>
    <row r="1324" spans="1:14" ht="14.4">
      <c r="A1324" s="14">
        <v>2021</v>
      </c>
      <c r="B1324" s="17" t="s">
        <v>387</v>
      </c>
      <c r="C1324" s="14" t="s">
        <v>190</v>
      </c>
      <c r="D1324" s="14" t="s">
        <v>21</v>
      </c>
      <c r="E1324" s="16" t="s">
        <v>78</v>
      </c>
      <c r="F1324" s="16" t="s">
        <v>386</v>
      </c>
      <c r="G1324" s="14" t="s">
        <v>20</v>
      </c>
      <c r="H1324" s="15">
        <v>1130748</v>
      </c>
      <c r="I1324" s="15">
        <v>12641969</v>
      </c>
      <c r="J1324" s="15"/>
      <c r="K1324" s="15">
        <v>38178079</v>
      </c>
      <c r="L1324" s="15">
        <v>48125390</v>
      </c>
      <c r="M1324" s="15">
        <f t="shared" si="20"/>
        <v>100076186</v>
      </c>
      <c r="N1324" s="15">
        <v>48125390</v>
      </c>
    </row>
    <row r="1325" spans="1:14" ht="14.4">
      <c r="A1325" s="14">
        <v>2021</v>
      </c>
      <c r="B1325" s="17" t="s">
        <v>2211</v>
      </c>
      <c r="C1325" s="14" t="s">
        <v>53</v>
      </c>
      <c r="D1325" s="14" t="s">
        <v>21</v>
      </c>
      <c r="E1325" s="16" t="s">
        <v>134</v>
      </c>
      <c r="F1325" s="16">
        <v>73962</v>
      </c>
      <c r="G1325" s="14" t="s">
        <v>20</v>
      </c>
      <c r="H1325" s="15">
        <v>11151020</v>
      </c>
      <c r="I1325" s="15">
        <v>5697844</v>
      </c>
      <c r="J1325" s="15">
        <v>35081</v>
      </c>
      <c r="K1325" s="15">
        <v>22478395</v>
      </c>
      <c r="L1325" s="15">
        <v>27176746</v>
      </c>
      <c r="M1325" s="15">
        <f t="shared" si="20"/>
        <v>66539086</v>
      </c>
      <c r="N1325" s="15">
        <v>27176746</v>
      </c>
    </row>
    <row r="1326" spans="1:14" ht="14.4">
      <c r="A1326" s="14">
        <v>2021</v>
      </c>
      <c r="B1326" s="17" t="s">
        <v>2212</v>
      </c>
      <c r="C1326" s="14" t="s">
        <v>53</v>
      </c>
      <c r="D1326" s="14" t="s">
        <v>21</v>
      </c>
      <c r="E1326" s="16" t="s">
        <v>109</v>
      </c>
      <c r="F1326" s="16">
        <v>75000</v>
      </c>
      <c r="G1326" s="14" t="s">
        <v>20</v>
      </c>
      <c r="H1326" s="15">
        <v>214659434</v>
      </c>
      <c r="I1326" s="15">
        <v>51328357</v>
      </c>
      <c r="J1326" s="15">
        <v>52328038</v>
      </c>
      <c r="K1326" s="15">
        <v>301480671</v>
      </c>
      <c r="L1326" s="15">
        <v>286396351</v>
      </c>
      <c r="M1326" s="15">
        <f t="shared" si="20"/>
        <v>906192851</v>
      </c>
      <c r="N1326" s="15">
        <v>286396351</v>
      </c>
    </row>
    <row r="1327" spans="1:14" ht="14.4">
      <c r="A1327" s="14">
        <v>2021</v>
      </c>
      <c r="B1327" s="17" t="s">
        <v>385</v>
      </c>
      <c r="C1327" s="14" t="s">
        <v>190</v>
      </c>
      <c r="D1327" s="14" t="s">
        <v>21</v>
      </c>
      <c r="E1327" s="16" t="s">
        <v>109</v>
      </c>
      <c r="F1327" s="16" t="s">
        <v>384</v>
      </c>
      <c r="G1327" s="14" t="s">
        <v>20</v>
      </c>
      <c r="H1327" s="15">
        <v>3911125</v>
      </c>
      <c r="I1327" s="15">
        <v>244957014</v>
      </c>
      <c r="J1327" s="15"/>
      <c r="K1327" s="15">
        <v>457239788</v>
      </c>
      <c r="L1327" s="15">
        <v>559839904</v>
      </c>
      <c r="M1327" s="15">
        <f t="shared" si="20"/>
        <v>1265947831</v>
      </c>
      <c r="N1327" s="15">
        <v>559839904</v>
      </c>
    </row>
    <row r="1328" spans="1:14" ht="14.4">
      <c r="A1328" s="14">
        <v>2021</v>
      </c>
      <c r="B1328" s="17" t="s">
        <v>5400</v>
      </c>
      <c r="C1328" s="14" t="s">
        <v>190</v>
      </c>
      <c r="D1328" s="14" t="s">
        <v>21</v>
      </c>
      <c r="E1328" s="16" t="s">
        <v>149</v>
      </c>
      <c r="F1328" s="16" t="s">
        <v>5555</v>
      </c>
      <c r="G1328" s="14" t="s">
        <v>20</v>
      </c>
      <c r="H1328" s="15">
        <v>222925</v>
      </c>
      <c r="I1328" s="15">
        <v>512943</v>
      </c>
      <c r="J1328" s="15"/>
      <c r="K1328" s="15">
        <v>1648874</v>
      </c>
      <c r="L1328" s="15">
        <v>2293620</v>
      </c>
      <c r="M1328" s="15">
        <f t="shared" si="20"/>
        <v>4678362</v>
      </c>
      <c r="N1328" s="15">
        <v>2293620</v>
      </c>
    </row>
    <row r="1329" spans="1:14" ht="14.4">
      <c r="A1329" s="14">
        <v>2021</v>
      </c>
      <c r="B1329" s="17" t="s">
        <v>5010</v>
      </c>
      <c r="C1329" s="17" t="s">
        <v>190</v>
      </c>
      <c r="D1329" s="14" t="s">
        <v>21</v>
      </c>
      <c r="E1329" s="16" t="s">
        <v>92</v>
      </c>
      <c r="F1329" s="16" t="s">
        <v>5831</v>
      </c>
      <c r="G1329" s="14" t="s">
        <v>20</v>
      </c>
      <c r="H1329" s="15">
        <v>39067</v>
      </c>
      <c r="I1329" s="15">
        <v>938410</v>
      </c>
      <c r="J1329" s="15"/>
      <c r="K1329" s="15">
        <v>1917299</v>
      </c>
      <c r="L1329" s="15">
        <v>2843164</v>
      </c>
      <c r="M1329" s="15">
        <f t="shared" si="20"/>
        <v>5737940</v>
      </c>
      <c r="N1329" s="15">
        <v>2843164</v>
      </c>
    </row>
    <row r="1330" spans="1:14" ht="14.4">
      <c r="A1330" s="14">
        <v>2021</v>
      </c>
      <c r="B1330" s="17" t="s">
        <v>383</v>
      </c>
      <c r="C1330" s="14" t="s">
        <v>190</v>
      </c>
      <c r="D1330" s="14" t="s">
        <v>21</v>
      </c>
      <c r="E1330" s="16" t="s">
        <v>149</v>
      </c>
      <c r="F1330" s="16" t="s">
        <v>382</v>
      </c>
      <c r="G1330" s="14" t="s">
        <v>20</v>
      </c>
      <c r="H1330" s="15">
        <v>76226</v>
      </c>
      <c r="I1330" s="15">
        <v>3205475</v>
      </c>
      <c r="J1330" s="15">
        <v>324</v>
      </c>
      <c r="K1330" s="15">
        <v>8629098</v>
      </c>
      <c r="L1330" s="15">
        <v>11038607</v>
      </c>
      <c r="M1330" s="15">
        <f t="shared" si="20"/>
        <v>22949730</v>
      </c>
      <c r="N1330" s="15">
        <v>11038607</v>
      </c>
    </row>
    <row r="1331" spans="1:14" ht="14.4">
      <c r="A1331" s="14">
        <v>2021</v>
      </c>
      <c r="B1331" s="14" t="s">
        <v>2213</v>
      </c>
      <c r="C1331" s="14" t="s">
        <v>53</v>
      </c>
      <c r="D1331" s="14" t="s">
        <v>21</v>
      </c>
      <c r="E1331" s="16" t="s">
        <v>90</v>
      </c>
      <c r="F1331" s="16">
        <v>75630</v>
      </c>
      <c r="G1331" s="14" t="s">
        <v>20</v>
      </c>
      <c r="H1331" s="15">
        <v>7135832</v>
      </c>
      <c r="I1331" s="15">
        <v>4534872</v>
      </c>
      <c r="J1331" s="15">
        <v>754163</v>
      </c>
      <c r="K1331" s="15">
        <v>12475986</v>
      </c>
      <c r="L1331" s="15">
        <v>15236693</v>
      </c>
      <c r="M1331" s="15">
        <f t="shared" si="20"/>
        <v>40137546</v>
      </c>
      <c r="N1331" s="15">
        <v>15236693</v>
      </c>
    </row>
    <row r="1332" spans="1:14" ht="14.4">
      <c r="A1332" s="14">
        <v>2021</v>
      </c>
      <c r="B1332" s="17" t="s">
        <v>381</v>
      </c>
      <c r="C1332" s="14" t="s">
        <v>190</v>
      </c>
      <c r="D1332" s="14" t="s">
        <v>21</v>
      </c>
      <c r="E1332" s="16" t="s">
        <v>34</v>
      </c>
      <c r="F1332" s="16" t="s">
        <v>380</v>
      </c>
      <c r="G1332" s="14" t="s">
        <v>20</v>
      </c>
      <c r="H1332" s="15">
        <v>3536322</v>
      </c>
      <c r="I1332" s="15">
        <v>18706754</v>
      </c>
      <c r="J1332" s="15">
        <v>11428769</v>
      </c>
      <c r="K1332" s="15">
        <v>52527494</v>
      </c>
      <c r="L1332" s="15">
        <v>68411141</v>
      </c>
      <c r="M1332" s="15">
        <f t="shared" si="20"/>
        <v>154610480</v>
      </c>
      <c r="N1332" s="15">
        <v>68411141</v>
      </c>
    </row>
    <row r="1333" spans="1:14" ht="14.4">
      <c r="A1333" s="14">
        <v>2021</v>
      </c>
      <c r="B1333" s="17" t="s">
        <v>379</v>
      </c>
      <c r="C1333" s="14" t="s">
        <v>190</v>
      </c>
      <c r="D1333" s="14" t="s">
        <v>21</v>
      </c>
      <c r="E1333" s="16" t="s">
        <v>317</v>
      </c>
      <c r="F1333" s="16" t="s">
        <v>378</v>
      </c>
      <c r="G1333" s="14" t="s">
        <v>20</v>
      </c>
      <c r="H1333" s="15">
        <v>210</v>
      </c>
      <c r="I1333" s="15">
        <v>1259084</v>
      </c>
      <c r="J1333" s="15"/>
      <c r="K1333" s="15">
        <v>4093283</v>
      </c>
      <c r="L1333" s="15">
        <v>5021843</v>
      </c>
      <c r="M1333" s="15">
        <f t="shared" si="20"/>
        <v>10374420</v>
      </c>
      <c r="N1333" s="15">
        <v>5021843</v>
      </c>
    </row>
    <row r="1334" spans="1:14" ht="14.4">
      <c r="A1334" s="14">
        <v>2021</v>
      </c>
      <c r="B1334" s="17" t="s">
        <v>377</v>
      </c>
      <c r="C1334" s="14" t="s">
        <v>190</v>
      </c>
      <c r="D1334" s="14" t="s">
        <v>21</v>
      </c>
      <c r="E1334" s="16" t="s">
        <v>317</v>
      </c>
      <c r="F1334" s="16" t="s">
        <v>376</v>
      </c>
      <c r="G1334" s="14" t="s">
        <v>20</v>
      </c>
      <c r="H1334" s="15">
        <v>1483</v>
      </c>
      <c r="I1334" s="15">
        <v>2016210</v>
      </c>
      <c r="J1334" s="15"/>
      <c r="K1334" s="15">
        <v>10232157</v>
      </c>
      <c r="L1334" s="15">
        <v>7747110</v>
      </c>
      <c r="M1334" s="15">
        <f t="shared" si="20"/>
        <v>19996960</v>
      </c>
      <c r="N1334" s="15">
        <v>7747110</v>
      </c>
    </row>
    <row r="1335" spans="1:14" ht="14.4">
      <c r="A1335" s="14">
        <v>2021</v>
      </c>
      <c r="B1335" s="17" t="s">
        <v>375</v>
      </c>
      <c r="C1335" s="14" t="s">
        <v>190</v>
      </c>
      <c r="D1335" s="14" t="s">
        <v>21</v>
      </c>
      <c r="E1335" s="16" t="s">
        <v>149</v>
      </c>
      <c r="F1335" s="16" t="s">
        <v>374</v>
      </c>
      <c r="G1335" s="14" t="s">
        <v>20</v>
      </c>
      <c r="H1335" s="15">
        <v>58242</v>
      </c>
      <c r="I1335" s="15">
        <v>2092908</v>
      </c>
      <c r="J1335" s="15">
        <v>1399543</v>
      </c>
      <c r="K1335" s="15">
        <v>7526024</v>
      </c>
      <c r="L1335" s="15">
        <v>9506917</v>
      </c>
      <c r="M1335" s="15">
        <f t="shared" si="20"/>
        <v>20583634</v>
      </c>
      <c r="N1335" s="15">
        <v>9506917</v>
      </c>
    </row>
    <row r="1336" spans="1:14" ht="14.4">
      <c r="A1336" s="14">
        <v>2021</v>
      </c>
      <c r="B1336" s="17" t="s">
        <v>373</v>
      </c>
      <c r="C1336" s="14" t="s">
        <v>190</v>
      </c>
      <c r="D1336" s="14" t="s">
        <v>21</v>
      </c>
      <c r="E1336" s="16" t="s">
        <v>149</v>
      </c>
      <c r="F1336" s="16" t="s">
        <v>372</v>
      </c>
      <c r="G1336" s="14" t="s">
        <v>20</v>
      </c>
      <c r="H1336" s="15">
        <v>52089</v>
      </c>
      <c r="I1336" s="15">
        <v>1741232</v>
      </c>
      <c r="J1336" s="15">
        <v>61</v>
      </c>
      <c r="K1336" s="15">
        <v>4404225</v>
      </c>
      <c r="L1336" s="15">
        <v>5651575</v>
      </c>
      <c r="M1336" s="15">
        <f t="shared" si="20"/>
        <v>11849182</v>
      </c>
      <c r="N1336" s="15">
        <v>5651575</v>
      </c>
    </row>
    <row r="1337" spans="1:14" ht="14.4">
      <c r="A1337" s="14">
        <v>2021</v>
      </c>
      <c r="B1337" s="14" t="s">
        <v>1715</v>
      </c>
      <c r="C1337" s="14" t="s">
        <v>53</v>
      </c>
      <c r="D1337" s="14" t="s">
        <v>21</v>
      </c>
      <c r="E1337" s="16" t="s">
        <v>98</v>
      </c>
      <c r="F1337" s="16">
        <v>77000</v>
      </c>
      <c r="G1337" s="14" t="s">
        <v>20</v>
      </c>
      <c r="H1337" s="15">
        <v>225245991</v>
      </c>
      <c r="I1337" s="15">
        <v>18151802</v>
      </c>
      <c r="J1337" s="15">
        <v>21268376</v>
      </c>
      <c r="K1337" s="15">
        <v>157720046</v>
      </c>
      <c r="L1337" s="15">
        <v>171256790</v>
      </c>
      <c r="M1337" s="15">
        <f t="shared" si="20"/>
        <v>593643005</v>
      </c>
      <c r="N1337" s="15">
        <v>171256790</v>
      </c>
    </row>
    <row r="1338" spans="1:14" ht="14.4">
      <c r="A1338" s="14">
        <v>2021</v>
      </c>
      <c r="B1338" s="17" t="s">
        <v>371</v>
      </c>
      <c r="C1338" s="14" t="s">
        <v>190</v>
      </c>
      <c r="D1338" s="14" t="s">
        <v>21</v>
      </c>
      <c r="E1338" s="16" t="s">
        <v>98</v>
      </c>
      <c r="F1338" s="16" t="s">
        <v>370</v>
      </c>
      <c r="G1338" s="14" t="s">
        <v>20</v>
      </c>
      <c r="H1338" s="15">
        <v>626200</v>
      </c>
      <c r="I1338" s="15">
        <v>16361005</v>
      </c>
      <c r="J1338" s="15"/>
      <c r="K1338" s="15">
        <v>123360727</v>
      </c>
      <c r="L1338" s="15">
        <v>119925391</v>
      </c>
      <c r="M1338" s="15">
        <f t="shared" si="20"/>
        <v>260273323</v>
      </c>
      <c r="N1338" s="15">
        <v>119925391</v>
      </c>
    </row>
    <row r="1339" spans="1:14" ht="14.4">
      <c r="A1339" s="14">
        <v>2021</v>
      </c>
      <c r="B1339" s="17" t="s">
        <v>4969</v>
      </c>
      <c r="C1339" s="14" t="s">
        <v>190</v>
      </c>
      <c r="D1339" s="14" t="s">
        <v>21</v>
      </c>
      <c r="E1339" s="16" t="s">
        <v>29</v>
      </c>
      <c r="F1339" s="16" t="s">
        <v>5560</v>
      </c>
      <c r="G1339" s="14" t="s">
        <v>20</v>
      </c>
      <c r="H1339" s="15">
        <v>40508</v>
      </c>
      <c r="I1339" s="15">
        <v>1062546</v>
      </c>
      <c r="J1339" s="15"/>
      <c r="K1339" s="15">
        <v>3736032</v>
      </c>
      <c r="L1339" s="15">
        <v>4278561</v>
      </c>
      <c r="M1339" s="15">
        <f t="shared" si="20"/>
        <v>9117647</v>
      </c>
      <c r="N1339" s="15">
        <v>4278561</v>
      </c>
    </row>
    <row r="1340" spans="1:14" ht="14.4">
      <c r="A1340" s="14">
        <v>2021</v>
      </c>
      <c r="B1340" s="17" t="s">
        <v>5130</v>
      </c>
      <c r="C1340" s="17" t="s">
        <v>190</v>
      </c>
      <c r="D1340" s="14" t="s">
        <v>21</v>
      </c>
      <c r="E1340" s="16" t="s">
        <v>368</v>
      </c>
      <c r="F1340" s="16" t="s">
        <v>1884</v>
      </c>
      <c r="G1340" s="14" t="s">
        <v>20</v>
      </c>
      <c r="H1340" s="15">
        <v>1827</v>
      </c>
      <c r="I1340" s="15">
        <v>414891</v>
      </c>
      <c r="J1340" s="15"/>
      <c r="K1340" s="15">
        <v>1789682</v>
      </c>
      <c r="L1340" s="15">
        <v>2107322</v>
      </c>
      <c r="M1340" s="15">
        <f t="shared" si="20"/>
        <v>4313722</v>
      </c>
      <c r="N1340" s="15">
        <v>2107322</v>
      </c>
    </row>
    <row r="1341" spans="1:14" ht="14.4">
      <c r="A1341" s="14">
        <v>2021</v>
      </c>
      <c r="B1341" s="17" t="s">
        <v>2214</v>
      </c>
      <c r="C1341" s="14" t="s">
        <v>53</v>
      </c>
      <c r="D1341" s="14" t="s">
        <v>21</v>
      </c>
      <c r="E1341" s="16" t="s">
        <v>368</v>
      </c>
      <c r="F1341" s="16">
        <v>77364</v>
      </c>
      <c r="G1341" s="14" t="s">
        <v>20</v>
      </c>
      <c r="H1341" s="15">
        <v>9131394</v>
      </c>
      <c r="I1341" s="15">
        <v>933086</v>
      </c>
      <c r="J1341" s="15">
        <v>1503002</v>
      </c>
      <c r="K1341" s="15">
        <v>5466938</v>
      </c>
      <c r="L1341" s="15">
        <v>6978557</v>
      </c>
      <c r="M1341" s="15">
        <f t="shared" si="20"/>
        <v>24012977</v>
      </c>
      <c r="N1341" s="15">
        <v>6978557</v>
      </c>
    </row>
    <row r="1342" spans="1:14" ht="14.4">
      <c r="A1342" s="14">
        <v>2021</v>
      </c>
      <c r="B1342" s="17" t="s">
        <v>369</v>
      </c>
      <c r="C1342" s="14" t="s">
        <v>190</v>
      </c>
      <c r="D1342" s="14" t="s">
        <v>21</v>
      </c>
      <c r="E1342" s="16" t="s">
        <v>368</v>
      </c>
      <c r="F1342" s="16" t="s">
        <v>367</v>
      </c>
      <c r="G1342" s="14" t="s">
        <v>20</v>
      </c>
      <c r="H1342" s="15">
        <v>20774</v>
      </c>
      <c r="I1342" s="15">
        <v>4823576</v>
      </c>
      <c r="J1342" s="15"/>
      <c r="K1342" s="15">
        <v>11127369</v>
      </c>
      <c r="L1342" s="15">
        <v>14721784</v>
      </c>
      <c r="M1342" s="15">
        <f t="shared" si="20"/>
        <v>30693503</v>
      </c>
      <c r="N1342" s="15">
        <v>14721784</v>
      </c>
    </row>
    <row r="1343" spans="1:14" ht="14.4">
      <c r="A1343" s="14">
        <v>2021</v>
      </c>
      <c r="B1343" s="17" t="s">
        <v>1642</v>
      </c>
      <c r="C1343" s="14" t="s">
        <v>55</v>
      </c>
      <c r="D1343" s="14" t="s">
        <v>21</v>
      </c>
      <c r="E1343" s="16" t="s">
        <v>195</v>
      </c>
      <c r="F1343" s="16" t="s">
        <v>57</v>
      </c>
      <c r="G1343" s="14" t="s">
        <v>20</v>
      </c>
      <c r="H1343" s="15">
        <v>26936433</v>
      </c>
      <c r="I1343" s="15">
        <v>153137234</v>
      </c>
      <c r="J1343" s="15">
        <v>76373</v>
      </c>
      <c r="K1343" s="15">
        <v>47577941</v>
      </c>
      <c r="L1343" s="15">
        <v>63540407</v>
      </c>
      <c r="M1343" s="15">
        <f t="shared" si="20"/>
        <v>291268388</v>
      </c>
      <c r="N1343" s="15">
        <v>63540407</v>
      </c>
    </row>
    <row r="1344" spans="1:14" ht="14.4">
      <c r="A1344" s="14">
        <v>2021</v>
      </c>
      <c r="B1344" s="17" t="s">
        <v>366</v>
      </c>
      <c r="C1344" s="14" t="s">
        <v>190</v>
      </c>
      <c r="D1344" s="14" t="s">
        <v>21</v>
      </c>
      <c r="E1344" s="16" t="s">
        <v>195</v>
      </c>
      <c r="F1344" s="16" t="s">
        <v>365</v>
      </c>
      <c r="G1344" s="14" t="s">
        <v>20</v>
      </c>
      <c r="H1344" s="15">
        <v>6472893</v>
      </c>
      <c r="I1344" s="15">
        <v>30362435</v>
      </c>
      <c r="J1344" s="15"/>
      <c r="K1344" s="15">
        <v>12130732</v>
      </c>
      <c r="L1344" s="15">
        <v>36777769</v>
      </c>
      <c r="M1344" s="15">
        <f t="shared" si="20"/>
        <v>85743829</v>
      </c>
      <c r="N1344" s="15">
        <v>36777769</v>
      </c>
    </row>
    <row r="1345" spans="1:14" ht="14.4">
      <c r="A1345" s="14">
        <v>2021</v>
      </c>
      <c r="B1345" s="17" t="s">
        <v>364</v>
      </c>
      <c r="C1345" s="14" t="s">
        <v>190</v>
      </c>
      <c r="D1345" s="14" t="s">
        <v>21</v>
      </c>
      <c r="E1345" s="16" t="s">
        <v>195</v>
      </c>
      <c r="F1345" s="16" t="s">
        <v>363</v>
      </c>
      <c r="G1345" s="14" t="s">
        <v>20</v>
      </c>
      <c r="H1345" s="15">
        <v>35030</v>
      </c>
      <c r="I1345" s="15">
        <v>1996454</v>
      </c>
      <c r="J1345" s="15"/>
      <c r="K1345" s="15">
        <v>8888016</v>
      </c>
      <c r="L1345" s="15">
        <v>10034085</v>
      </c>
      <c r="M1345" s="15">
        <f t="shared" si="20"/>
        <v>20953585</v>
      </c>
      <c r="N1345" s="15">
        <v>10034085</v>
      </c>
    </row>
    <row r="1346" spans="1:14" ht="14.4">
      <c r="A1346" s="14">
        <v>2021</v>
      </c>
      <c r="B1346" s="17" t="s">
        <v>362</v>
      </c>
      <c r="C1346" s="14" t="s">
        <v>190</v>
      </c>
      <c r="D1346" s="14" t="s">
        <v>21</v>
      </c>
      <c r="E1346" s="16" t="s">
        <v>28</v>
      </c>
      <c r="F1346" s="16" t="s">
        <v>361</v>
      </c>
      <c r="G1346" s="14" t="s">
        <v>20</v>
      </c>
      <c r="H1346" s="15">
        <v>5038482</v>
      </c>
      <c r="I1346" s="15">
        <v>151468895</v>
      </c>
      <c r="J1346" s="15">
        <v>15276106</v>
      </c>
      <c r="K1346" s="15">
        <v>479229116</v>
      </c>
      <c r="L1346" s="15">
        <v>522463610</v>
      </c>
      <c r="M1346" s="15">
        <f t="shared" ref="M1346:M1409" si="21">H1346+I1346+J1346+K1346+L1346</f>
        <v>1173476209</v>
      </c>
      <c r="N1346" s="15">
        <v>522463610</v>
      </c>
    </row>
    <row r="1347" spans="1:14" ht="14.4">
      <c r="A1347" s="14">
        <v>2021</v>
      </c>
      <c r="B1347" s="17" t="s">
        <v>360</v>
      </c>
      <c r="C1347" s="14" t="s">
        <v>190</v>
      </c>
      <c r="D1347" s="14" t="s">
        <v>21</v>
      </c>
      <c r="E1347" s="16" t="s">
        <v>78</v>
      </c>
      <c r="F1347" s="16" t="s">
        <v>359</v>
      </c>
      <c r="G1347" s="14" t="s">
        <v>20</v>
      </c>
      <c r="H1347" s="15">
        <v>977122</v>
      </c>
      <c r="I1347" s="15">
        <v>25208651</v>
      </c>
      <c r="J1347" s="15"/>
      <c r="K1347" s="15">
        <v>77564318</v>
      </c>
      <c r="L1347" s="15">
        <v>99685786</v>
      </c>
      <c r="M1347" s="15">
        <f t="shared" si="21"/>
        <v>203435877</v>
      </c>
      <c r="N1347" s="15">
        <v>99685786</v>
      </c>
    </row>
    <row r="1348" spans="1:14" ht="14.4">
      <c r="A1348" s="14">
        <v>2021</v>
      </c>
      <c r="B1348" s="17" t="s">
        <v>358</v>
      </c>
      <c r="C1348" s="14" t="s">
        <v>190</v>
      </c>
      <c r="D1348" s="14" t="s">
        <v>21</v>
      </c>
      <c r="E1348" s="16" t="s">
        <v>151</v>
      </c>
      <c r="F1348" s="16" t="s">
        <v>357</v>
      </c>
      <c r="G1348" s="14" t="s">
        <v>20</v>
      </c>
      <c r="H1348" s="15">
        <v>570815</v>
      </c>
      <c r="I1348" s="15">
        <v>12898708</v>
      </c>
      <c r="J1348" s="15">
        <v>3404009</v>
      </c>
      <c r="K1348" s="15">
        <v>31228874</v>
      </c>
      <c r="L1348" s="15">
        <v>35883460</v>
      </c>
      <c r="M1348" s="15">
        <f t="shared" si="21"/>
        <v>83985866</v>
      </c>
      <c r="N1348" s="15">
        <v>35883460</v>
      </c>
    </row>
    <row r="1349" spans="1:14" ht="14.4">
      <c r="A1349" s="14">
        <v>2021</v>
      </c>
      <c r="B1349" s="17" t="s">
        <v>356</v>
      </c>
      <c r="C1349" s="14" t="s">
        <v>190</v>
      </c>
      <c r="D1349" s="14" t="s">
        <v>21</v>
      </c>
      <c r="E1349" s="16" t="s">
        <v>151</v>
      </c>
      <c r="F1349" s="16" t="s">
        <v>355</v>
      </c>
      <c r="G1349" s="14" t="s">
        <v>20</v>
      </c>
      <c r="H1349" s="15">
        <v>-501</v>
      </c>
      <c r="I1349" s="15">
        <v>5195332</v>
      </c>
      <c r="J1349" s="15"/>
      <c r="K1349" s="15">
        <v>27238812</v>
      </c>
      <c r="L1349" s="15">
        <v>31807969</v>
      </c>
      <c r="M1349" s="15">
        <f t="shared" si="21"/>
        <v>64241612</v>
      </c>
      <c r="N1349" s="15">
        <v>31807969</v>
      </c>
    </row>
    <row r="1350" spans="1:14" ht="14.4">
      <c r="A1350" s="14">
        <v>2021</v>
      </c>
      <c r="B1350" s="17" t="s">
        <v>77</v>
      </c>
      <c r="C1350" s="14" t="s">
        <v>54</v>
      </c>
      <c r="D1350" s="14" t="s">
        <v>21</v>
      </c>
      <c r="E1350" s="16" t="s">
        <v>76</v>
      </c>
      <c r="F1350" s="16">
        <v>99090</v>
      </c>
      <c r="G1350" s="14" t="s">
        <v>20</v>
      </c>
      <c r="H1350" s="15">
        <v>5030121</v>
      </c>
      <c r="I1350" s="15">
        <v>6865465</v>
      </c>
      <c r="J1350" s="15">
        <v>74861</v>
      </c>
      <c r="K1350" s="15">
        <v>7123157</v>
      </c>
      <c r="L1350" s="15">
        <v>10428046</v>
      </c>
      <c r="M1350" s="15">
        <f t="shared" si="21"/>
        <v>29521650</v>
      </c>
      <c r="N1350" s="15">
        <v>10428046</v>
      </c>
    </row>
    <row r="1351" spans="1:14" ht="14.4">
      <c r="A1351" s="14">
        <v>2021</v>
      </c>
      <c r="B1351" s="17" t="s">
        <v>75</v>
      </c>
      <c r="C1351" s="14" t="s">
        <v>54</v>
      </c>
      <c r="D1351" s="14" t="s">
        <v>21</v>
      </c>
      <c r="E1351" s="16" t="s">
        <v>74</v>
      </c>
      <c r="F1351" s="16">
        <v>99091</v>
      </c>
      <c r="G1351" s="14" t="s">
        <v>20</v>
      </c>
      <c r="H1351" s="15">
        <v>40</v>
      </c>
      <c r="I1351" s="15">
        <v>4037781</v>
      </c>
      <c r="J1351" s="15"/>
      <c r="K1351" s="15">
        <v>176630</v>
      </c>
      <c r="L1351" s="15">
        <v>4281791</v>
      </c>
      <c r="M1351" s="15">
        <f t="shared" si="21"/>
        <v>8496242</v>
      </c>
      <c r="N1351" s="15">
        <v>4281791</v>
      </c>
    </row>
    <row r="1352" spans="1:14" ht="14.4">
      <c r="A1352" s="14">
        <v>2021</v>
      </c>
      <c r="B1352" s="17" t="s">
        <v>354</v>
      </c>
      <c r="C1352" s="14" t="s">
        <v>190</v>
      </c>
      <c r="D1352" s="14" t="s">
        <v>21</v>
      </c>
      <c r="E1352" s="16" t="s">
        <v>76</v>
      </c>
      <c r="F1352" s="16" t="s">
        <v>353</v>
      </c>
      <c r="G1352" s="14" t="s">
        <v>20</v>
      </c>
      <c r="H1352" s="15">
        <v>4529494</v>
      </c>
      <c r="I1352" s="15">
        <v>17783375</v>
      </c>
      <c r="J1352" s="15">
        <v>1202180</v>
      </c>
      <c r="K1352" s="15">
        <v>80535839</v>
      </c>
      <c r="L1352" s="15">
        <v>80806907</v>
      </c>
      <c r="M1352" s="15">
        <f t="shared" si="21"/>
        <v>184857795</v>
      </c>
      <c r="N1352" s="15">
        <v>80806907</v>
      </c>
    </row>
    <row r="1353" spans="1:14" ht="14.4">
      <c r="A1353" s="14">
        <v>2021</v>
      </c>
      <c r="B1353" s="17" t="s">
        <v>352</v>
      </c>
      <c r="C1353" s="14" t="s">
        <v>190</v>
      </c>
      <c r="D1353" s="14" t="s">
        <v>21</v>
      </c>
      <c r="E1353" s="16" t="s">
        <v>71</v>
      </c>
      <c r="F1353" s="16" t="s">
        <v>351</v>
      </c>
      <c r="G1353" s="14" t="s">
        <v>20</v>
      </c>
      <c r="H1353" s="15">
        <v>829537</v>
      </c>
      <c r="I1353" s="15">
        <v>15814807</v>
      </c>
      <c r="J1353" s="15"/>
      <c r="K1353" s="15">
        <v>101011811</v>
      </c>
      <c r="L1353" s="15">
        <v>104257996</v>
      </c>
      <c r="M1353" s="15">
        <f t="shared" si="21"/>
        <v>221914151</v>
      </c>
      <c r="N1353" s="15">
        <v>104257996</v>
      </c>
    </row>
    <row r="1354" spans="1:14" ht="14.4">
      <c r="A1354" s="14">
        <v>2021</v>
      </c>
      <c r="B1354" s="14" t="s">
        <v>1714</v>
      </c>
      <c r="C1354" s="14" t="s">
        <v>53</v>
      </c>
      <c r="D1354" s="14" t="s">
        <v>21</v>
      </c>
      <c r="E1354" s="16" t="s">
        <v>151</v>
      </c>
      <c r="F1354" s="16">
        <v>78092</v>
      </c>
      <c r="G1354" s="14" t="s">
        <v>20</v>
      </c>
      <c r="H1354" s="15">
        <v>8671237</v>
      </c>
      <c r="I1354" s="15">
        <v>2872790</v>
      </c>
      <c r="J1354" s="15">
        <v>2483627</v>
      </c>
      <c r="K1354" s="15">
        <v>9684543</v>
      </c>
      <c r="L1354" s="15">
        <v>12697650</v>
      </c>
      <c r="M1354" s="15">
        <f t="shared" si="21"/>
        <v>36409847</v>
      </c>
      <c r="N1354" s="15">
        <v>12697650</v>
      </c>
    </row>
    <row r="1355" spans="1:14" ht="14.4">
      <c r="A1355" s="14">
        <v>2021</v>
      </c>
      <c r="B1355" s="17" t="s">
        <v>1641</v>
      </c>
      <c r="C1355" s="14" t="s">
        <v>55</v>
      </c>
      <c r="D1355" s="14" t="s">
        <v>21</v>
      </c>
      <c r="E1355" s="16" t="s">
        <v>123</v>
      </c>
      <c r="F1355" s="16" t="s">
        <v>57</v>
      </c>
      <c r="G1355" s="14" t="s">
        <v>20</v>
      </c>
      <c r="H1355" s="15">
        <v>19694783</v>
      </c>
      <c r="I1355" s="15">
        <v>109597910</v>
      </c>
      <c r="J1355" s="15">
        <v>12933251</v>
      </c>
      <c r="K1355" s="15">
        <v>36380269</v>
      </c>
      <c r="L1355" s="15">
        <v>43809103</v>
      </c>
      <c r="M1355" s="15">
        <f t="shared" si="21"/>
        <v>222415316</v>
      </c>
      <c r="N1355" s="15">
        <v>43809103</v>
      </c>
    </row>
    <row r="1356" spans="1:14" ht="14.4">
      <c r="A1356" s="14">
        <v>2021</v>
      </c>
      <c r="B1356" s="17" t="s">
        <v>350</v>
      </c>
      <c r="C1356" s="14" t="s">
        <v>190</v>
      </c>
      <c r="D1356" s="14" t="s">
        <v>21</v>
      </c>
      <c r="E1356" s="16" t="s">
        <v>123</v>
      </c>
      <c r="F1356" s="16" t="s">
        <v>349</v>
      </c>
      <c r="G1356" s="14" t="s">
        <v>20</v>
      </c>
      <c r="H1356" s="15">
        <v>1303959</v>
      </c>
      <c r="I1356" s="15">
        <v>17380326</v>
      </c>
      <c r="J1356" s="15"/>
      <c r="K1356" s="15">
        <v>13554430</v>
      </c>
      <c r="L1356" s="15">
        <v>22225512</v>
      </c>
      <c r="M1356" s="15">
        <f t="shared" si="21"/>
        <v>54464227</v>
      </c>
      <c r="N1356" s="15">
        <v>22225512</v>
      </c>
    </row>
    <row r="1357" spans="1:14" ht="14.4">
      <c r="A1357" s="14">
        <v>2021</v>
      </c>
      <c r="B1357" s="14" t="s">
        <v>1713</v>
      </c>
      <c r="C1357" s="14" t="s">
        <v>53</v>
      </c>
      <c r="D1357" s="14" t="s">
        <v>21</v>
      </c>
      <c r="E1357" s="16" t="s">
        <v>63</v>
      </c>
      <c r="F1357" s="16">
        <v>78120</v>
      </c>
      <c r="G1357" s="14" t="s">
        <v>20</v>
      </c>
      <c r="H1357" s="15">
        <v>24151716</v>
      </c>
      <c r="I1357" s="15">
        <v>8139711</v>
      </c>
      <c r="J1357" s="15">
        <v>9285015</v>
      </c>
      <c r="K1357" s="15">
        <v>107152184</v>
      </c>
      <c r="L1357" s="15">
        <v>116470981</v>
      </c>
      <c r="M1357" s="15">
        <f t="shared" si="21"/>
        <v>265199607</v>
      </c>
      <c r="N1357" s="15">
        <v>116470981</v>
      </c>
    </row>
    <row r="1358" spans="1:14" ht="14.4">
      <c r="A1358" s="14">
        <v>2021</v>
      </c>
      <c r="B1358" s="17" t="s">
        <v>348</v>
      </c>
      <c r="C1358" s="14" t="s">
        <v>190</v>
      </c>
      <c r="D1358" s="14" t="s">
        <v>21</v>
      </c>
      <c r="E1358" s="16" t="s">
        <v>63</v>
      </c>
      <c r="F1358" s="16" t="s">
        <v>347</v>
      </c>
      <c r="G1358" s="14" t="s">
        <v>20</v>
      </c>
      <c r="H1358" s="15">
        <v>1954742</v>
      </c>
      <c r="I1358" s="15">
        <v>83515782</v>
      </c>
      <c r="J1358" s="15">
        <v>9329601</v>
      </c>
      <c r="K1358" s="15">
        <v>301966118</v>
      </c>
      <c r="L1358" s="15">
        <v>332629779</v>
      </c>
      <c r="M1358" s="15">
        <f t="shared" si="21"/>
        <v>729396022</v>
      </c>
      <c r="N1358" s="15">
        <v>332629779</v>
      </c>
    </row>
    <row r="1359" spans="1:14" ht="14.4">
      <c r="A1359" s="14">
        <v>2021</v>
      </c>
      <c r="B1359" s="17" t="s">
        <v>2217</v>
      </c>
      <c r="C1359" s="14" t="s">
        <v>53</v>
      </c>
      <c r="D1359" s="14" t="s">
        <v>21</v>
      </c>
      <c r="E1359" s="16" t="s">
        <v>34</v>
      </c>
      <c r="F1359" s="16" t="s">
        <v>5565</v>
      </c>
      <c r="G1359" s="14" t="s">
        <v>20</v>
      </c>
      <c r="H1359" s="15">
        <v>3388948</v>
      </c>
      <c r="I1359" s="15">
        <v>4779668</v>
      </c>
      <c r="J1359" s="15">
        <v>1460153</v>
      </c>
      <c r="K1359" s="15">
        <v>12860712</v>
      </c>
      <c r="L1359" s="15">
        <v>14955116</v>
      </c>
      <c r="M1359" s="15">
        <f t="shared" si="21"/>
        <v>37444597</v>
      </c>
      <c r="N1359" s="15">
        <v>14955116</v>
      </c>
    </row>
    <row r="1360" spans="1:14" ht="14.4">
      <c r="A1360" s="14">
        <v>2021</v>
      </c>
      <c r="B1360" s="17" t="s">
        <v>346</v>
      </c>
      <c r="C1360" s="14" t="s">
        <v>190</v>
      </c>
      <c r="D1360" s="14" t="s">
        <v>21</v>
      </c>
      <c r="E1360" s="16" t="s">
        <v>34</v>
      </c>
      <c r="F1360" s="16" t="s">
        <v>345</v>
      </c>
      <c r="G1360" s="14" t="s">
        <v>20</v>
      </c>
      <c r="H1360" s="15">
        <v>1556710</v>
      </c>
      <c r="I1360" s="15">
        <v>18073791</v>
      </c>
      <c r="J1360" s="15">
        <v>28552666</v>
      </c>
      <c r="K1360" s="15">
        <v>62581282</v>
      </c>
      <c r="L1360" s="15">
        <v>71793005</v>
      </c>
      <c r="M1360" s="15">
        <f t="shared" si="21"/>
        <v>182557454</v>
      </c>
      <c r="N1360" s="15">
        <v>71793005</v>
      </c>
    </row>
    <row r="1361" spans="1:14" ht="14.4">
      <c r="A1361" s="14">
        <v>2021</v>
      </c>
      <c r="B1361" s="17" t="s">
        <v>5232</v>
      </c>
      <c r="C1361" s="14" t="s">
        <v>190</v>
      </c>
      <c r="D1361" s="14" t="s">
        <v>21</v>
      </c>
      <c r="E1361" s="16" t="s">
        <v>105</v>
      </c>
      <c r="F1361" s="16" t="s">
        <v>5450</v>
      </c>
      <c r="G1361" s="14" t="s">
        <v>20</v>
      </c>
      <c r="H1361" s="15">
        <v>313286</v>
      </c>
      <c r="I1361" s="15">
        <v>5257441</v>
      </c>
      <c r="J1361" s="15"/>
      <c r="K1361" s="15">
        <v>24712344</v>
      </c>
      <c r="L1361" s="15">
        <v>28303402</v>
      </c>
      <c r="M1361" s="15">
        <f t="shared" si="21"/>
        <v>58586473</v>
      </c>
      <c r="N1361" s="15">
        <v>28303402</v>
      </c>
    </row>
    <row r="1362" spans="1:14" ht="14.4">
      <c r="A1362" s="14">
        <v>2021</v>
      </c>
      <c r="B1362" s="17" t="s">
        <v>344</v>
      </c>
      <c r="C1362" s="14" t="s">
        <v>190</v>
      </c>
      <c r="D1362" s="14" t="s">
        <v>21</v>
      </c>
      <c r="E1362" s="16" t="s">
        <v>149</v>
      </c>
      <c r="F1362" s="16" t="s">
        <v>343</v>
      </c>
      <c r="G1362" s="14" t="s">
        <v>20</v>
      </c>
      <c r="H1362" s="15">
        <v>22418</v>
      </c>
      <c r="I1362" s="15">
        <v>4982438</v>
      </c>
      <c r="J1362" s="15">
        <v>220</v>
      </c>
      <c r="K1362" s="15">
        <v>9994496</v>
      </c>
      <c r="L1362" s="15">
        <v>13226497</v>
      </c>
      <c r="M1362" s="15">
        <f t="shared" si="21"/>
        <v>28226069</v>
      </c>
      <c r="N1362" s="15">
        <v>13226497</v>
      </c>
    </row>
    <row r="1363" spans="1:14" ht="14.4">
      <c r="A1363" s="14">
        <v>2021</v>
      </c>
      <c r="B1363" s="17" t="s">
        <v>73</v>
      </c>
      <c r="C1363" s="14" t="s">
        <v>54</v>
      </c>
      <c r="D1363" s="14" t="s">
        <v>21</v>
      </c>
      <c r="E1363" s="16" t="s">
        <v>34</v>
      </c>
      <c r="F1363" s="16">
        <v>99092</v>
      </c>
      <c r="G1363" s="14" t="s">
        <v>20</v>
      </c>
      <c r="H1363" s="15">
        <v>50514221</v>
      </c>
      <c r="I1363" s="15"/>
      <c r="J1363" s="15"/>
      <c r="K1363" s="15">
        <v>45344</v>
      </c>
      <c r="L1363" s="15">
        <v>50559565</v>
      </c>
      <c r="M1363" s="15">
        <f t="shared" si="21"/>
        <v>101119130</v>
      </c>
      <c r="N1363" s="15">
        <v>50559565</v>
      </c>
    </row>
    <row r="1364" spans="1:14" ht="14.4">
      <c r="A1364" s="14">
        <v>2021</v>
      </c>
      <c r="B1364" s="17" t="s">
        <v>342</v>
      </c>
      <c r="C1364" s="14" t="s">
        <v>190</v>
      </c>
      <c r="D1364" s="14" t="s">
        <v>21</v>
      </c>
      <c r="E1364" s="16" t="s">
        <v>178</v>
      </c>
      <c r="F1364" s="16" t="s">
        <v>341</v>
      </c>
      <c r="G1364" s="14" t="s">
        <v>20</v>
      </c>
      <c r="H1364" s="15">
        <v>699170</v>
      </c>
      <c r="I1364" s="15">
        <v>14510986</v>
      </c>
      <c r="J1364" s="15"/>
      <c r="K1364" s="15">
        <v>17653605</v>
      </c>
      <c r="L1364" s="15">
        <v>28549133</v>
      </c>
      <c r="M1364" s="15">
        <f t="shared" si="21"/>
        <v>61412894</v>
      </c>
      <c r="N1364" s="15">
        <v>28549133</v>
      </c>
    </row>
    <row r="1365" spans="1:14" ht="14.4">
      <c r="A1365" s="14">
        <v>2021</v>
      </c>
      <c r="B1365" s="14" t="s">
        <v>1712</v>
      </c>
      <c r="C1365" s="14" t="s">
        <v>53</v>
      </c>
      <c r="D1365" s="14" t="s">
        <v>21</v>
      </c>
      <c r="E1365" s="16" t="s">
        <v>65</v>
      </c>
      <c r="F1365" s="16">
        <v>78582</v>
      </c>
      <c r="G1365" s="14" t="s">
        <v>20</v>
      </c>
      <c r="H1365" s="15">
        <v>82868759</v>
      </c>
      <c r="I1365" s="15">
        <v>26526669</v>
      </c>
      <c r="J1365" s="15">
        <v>2572033</v>
      </c>
      <c r="K1365" s="15">
        <v>92060485</v>
      </c>
      <c r="L1365" s="15">
        <v>102545488</v>
      </c>
      <c r="M1365" s="15">
        <f t="shared" si="21"/>
        <v>306573434</v>
      </c>
      <c r="N1365" s="15">
        <v>102545488</v>
      </c>
    </row>
    <row r="1366" spans="1:14" ht="14.4">
      <c r="A1366" s="14">
        <v>2021</v>
      </c>
      <c r="B1366" s="17" t="s">
        <v>5401</v>
      </c>
      <c r="C1366" s="14" t="s">
        <v>190</v>
      </c>
      <c r="D1366" s="14" t="s">
        <v>21</v>
      </c>
      <c r="E1366" s="16" t="s">
        <v>149</v>
      </c>
      <c r="F1366" s="16" t="s">
        <v>5521</v>
      </c>
      <c r="G1366" s="14" t="s">
        <v>20</v>
      </c>
      <c r="H1366" s="15">
        <v>86038</v>
      </c>
      <c r="I1366" s="15">
        <v>259075</v>
      </c>
      <c r="J1366" s="15">
        <v>25</v>
      </c>
      <c r="K1366" s="15">
        <v>1558920</v>
      </c>
      <c r="L1366" s="15">
        <v>1461737</v>
      </c>
      <c r="M1366" s="15">
        <f t="shared" si="21"/>
        <v>3365795</v>
      </c>
      <c r="N1366" s="15">
        <v>1461737</v>
      </c>
    </row>
    <row r="1367" spans="1:14" ht="14.4">
      <c r="A1367" s="14">
        <v>2021</v>
      </c>
      <c r="B1367" s="17" t="s">
        <v>340</v>
      </c>
      <c r="C1367" s="14" t="s">
        <v>190</v>
      </c>
      <c r="D1367" s="14" t="s">
        <v>21</v>
      </c>
      <c r="E1367" s="16" t="s">
        <v>149</v>
      </c>
      <c r="F1367" s="16" t="s">
        <v>339</v>
      </c>
      <c r="G1367" s="14" t="s">
        <v>20</v>
      </c>
      <c r="H1367" s="15">
        <v>36883</v>
      </c>
      <c r="I1367" s="15">
        <v>2824749</v>
      </c>
      <c r="J1367" s="15">
        <v>357084</v>
      </c>
      <c r="K1367" s="15">
        <v>6299423</v>
      </c>
      <c r="L1367" s="15">
        <v>8355497</v>
      </c>
      <c r="M1367" s="15">
        <f t="shared" si="21"/>
        <v>17873636</v>
      </c>
      <c r="N1367" s="15">
        <v>8355497</v>
      </c>
    </row>
    <row r="1368" spans="1:14" ht="14.4">
      <c r="A1368" s="14">
        <v>2021</v>
      </c>
      <c r="B1368" s="14" t="s">
        <v>1711</v>
      </c>
      <c r="C1368" s="14" t="s">
        <v>53</v>
      </c>
      <c r="D1368" s="14" t="s">
        <v>21</v>
      </c>
      <c r="E1368" s="16" t="s">
        <v>34</v>
      </c>
      <c r="F1368" s="16" t="s">
        <v>1710</v>
      </c>
      <c r="G1368" s="14" t="s">
        <v>20</v>
      </c>
      <c r="H1368" s="15">
        <v>99383561</v>
      </c>
      <c r="I1368" s="15">
        <v>61335690</v>
      </c>
      <c r="J1368" s="15">
        <v>25277825</v>
      </c>
      <c r="K1368" s="15">
        <v>178927205</v>
      </c>
      <c r="L1368" s="15">
        <v>203450067</v>
      </c>
      <c r="M1368" s="15">
        <f t="shared" si="21"/>
        <v>568374348</v>
      </c>
      <c r="N1368" s="15">
        <v>203450067</v>
      </c>
    </row>
    <row r="1369" spans="1:14" ht="14.4">
      <c r="A1369" s="14">
        <v>2021</v>
      </c>
      <c r="B1369" s="17" t="s">
        <v>338</v>
      </c>
      <c r="C1369" s="14" t="s">
        <v>190</v>
      </c>
      <c r="D1369" s="14" t="s">
        <v>21</v>
      </c>
      <c r="E1369" s="16" t="s">
        <v>34</v>
      </c>
      <c r="F1369" s="16" t="s">
        <v>337</v>
      </c>
      <c r="G1369" s="14" t="s">
        <v>20</v>
      </c>
      <c r="H1369" s="15">
        <v>6219609</v>
      </c>
      <c r="I1369" s="15">
        <v>71273001</v>
      </c>
      <c r="J1369" s="15">
        <v>18150077</v>
      </c>
      <c r="K1369" s="15">
        <v>256552382</v>
      </c>
      <c r="L1369" s="15">
        <v>293728704</v>
      </c>
      <c r="M1369" s="15">
        <f t="shared" si="21"/>
        <v>645923773</v>
      </c>
      <c r="N1369" s="15">
        <v>293728704</v>
      </c>
    </row>
    <row r="1370" spans="1:14" ht="14.4">
      <c r="A1370" s="14">
        <v>2021</v>
      </c>
      <c r="B1370" s="14" t="s">
        <v>1709</v>
      </c>
      <c r="C1370" s="14" t="s">
        <v>53</v>
      </c>
      <c r="D1370" s="14" t="s">
        <v>21</v>
      </c>
      <c r="E1370" s="16" t="s">
        <v>109</v>
      </c>
      <c r="F1370" s="16">
        <v>80238</v>
      </c>
      <c r="G1370" s="14" t="s">
        <v>20</v>
      </c>
      <c r="H1370" s="15">
        <v>87254766</v>
      </c>
      <c r="I1370" s="15">
        <v>15317648</v>
      </c>
      <c r="J1370" s="15">
        <v>58474227</v>
      </c>
      <c r="K1370" s="15">
        <v>93329739</v>
      </c>
      <c r="L1370" s="15">
        <v>104959869</v>
      </c>
      <c r="M1370" s="15">
        <f t="shared" si="21"/>
        <v>359336249</v>
      </c>
      <c r="N1370" s="15">
        <v>104959869</v>
      </c>
    </row>
    <row r="1371" spans="1:14" ht="14.4">
      <c r="A1371" s="14">
        <v>2021</v>
      </c>
      <c r="B1371" s="17" t="s">
        <v>336</v>
      </c>
      <c r="C1371" s="14" t="s">
        <v>190</v>
      </c>
      <c r="D1371" s="14" t="s">
        <v>21</v>
      </c>
      <c r="E1371" s="16" t="s">
        <v>109</v>
      </c>
      <c r="F1371" s="16" t="s">
        <v>335</v>
      </c>
      <c r="G1371" s="14" t="s">
        <v>20</v>
      </c>
      <c r="H1371" s="15">
        <v>5795216</v>
      </c>
      <c r="I1371" s="15">
        <v>41968356</v>
      </c>
      <c r="J1371" s="15">
        <v>2785603</v>
      </c>
      <c r="K1371" s="15">
        <v>166559345</v>
      </c>
      <c r="L1371" s="15">
        <v>188841753</v>
      </c>
      <c r="M1371" s="15">
        <f t="shared" si="21"/>
        <v>405950273</v>
      </c>
      <c r="N1371" s="15">
        <v>188841753</v>
      </c>
    </row>
    <row r="1372" spans="1:14" ht="14.4">
      <c r="A1372" s="14">
        <v>2021</v>
      </c>
      <c r="B1372" s="17" t="s">
        <v>72</v>
      </c>
      <c r="C1372" s="14" t="s">
        <v>54</v>
      </c>
      <c r="D1372" s="14" t="s">
        <v>21</v>
      </c>
      <c r="E1372" s="16" t="s">
        <v>71</v>
      </c>
      <c r="F1372" s="16">
        <v>99093</v>
      </c>
      <c r="G1372" s="14" t="s">
        <v>20</v>
      </c>
      <c r="H1372" s="15"/>
      <c r="I1372" s="15">
        <v>7729826</v>
      </c>
      <c r="J1372" s="15"/>
      <c r="K1372" s="15">
        <v>33280362</v>
      </c>
      <c r="L1372" s="15">
        <v>7418238</v>
      </c>
      <c r="M1372" s="15">
        <f t="shared" si="21"/>
        <v>48428426</v>
      </c>
      <c r="N1372" s="15">
        <v>7418238</v>
      </c>
    </row>
    <row r="1373" spans="1:14" ht="14.4">
      <c r="A1373" s="14">
        <v>2021</v>
      </c>
      <c r="B1373" s="17" t="s">
        <v>5402</v>
      </c>
      <c r="C1373" s="17" t="s">
        <v>190</v>
      </c>
      <c r="D1373" s="14" t="s">
        <v>21</v>
      </c>
      <c r="E1373" s="16" t="s">
        <v>253</v>
      </c>
      <c r="F1373" s="16" t="s">
        <v>5724</v>
      </c>
      <c r="G1373" s="14" t="s">
        <v>20</v>
      </c>
      <c r="H1373" s="15">
        <v>119371</v>
      </c>
      <c r="I1373" s="15">
        <v>900240</v>
      </c>
      <c r="J1373" s="15">
        <v>1492188</v>
      </c>
      <c r="K1373" s="15">
        <v>2990743</v>
      </c>
      <c r="L1373" s="15">
        <v>3456959</v>
      </c>
      <c r="M1373" s="15">
        <f t="shared" si="21"/>
        <v>8959501</v>
      </c>
      <c r="N1373" s="15">
        <v>3456959</v>
      </c>
    </row>
    <row r="1374" spans="1:14" ht="14.4">
      <c r="A1374" s="14">
        <v>2021</v>
      </c>
      <c r="B1374" s="17" t="s">
        <v>334</v>
      </c>
      <c r="C1374" s="14" t="s">
        <v>190</v>
      </c>
      <c r="D1374" s="14" t="s">
        <v>21</v>
      </c>
      <c r="E1374" s="16" t="s">
        <v>90</v>
      </c>
      <c r="F1374" s="16" t="s">
        <v>333</v>
      </c>
      <c r="G1374" s="14" t="s">
        <v>20</v>
      </c>
      <c r="H1374" s="15">
        <v>4559188</v>
      </c>
      <c r="I1374" s="15">
        <v>13585446</v>
      </c>
      <c r="J1374" s="15"/>
      <c r="K1374" s="15">
        <v>60261863</v>
      </c>
      <c r="L1374" s="15">
        <v>65979854</v>
      </c>
      <c r="M1374" s="15">
        <f t="shared" si="21"/>
        <v>144386351</v>
      </c>
      <c r="N1374" s="15">
        <v>65979854</v>
      </c>
    </row>
    <row r="1375" spans="1:14" ht="14.4">
      <c r="A1375" s="14">
        <v>2021</v>
      </c>
      <c r="B1375" s="17" t="s">
        <v>5189</v>
      </c>
      <c r="C1375" s="17" t="s">
        <v>190</v>
      </c>
      <c r="D1375" s="14" t="s">
        <v>21</v>
      </c>
      <c r="E1375" s="16" t="s">
        <v>49</v>
      </c>
      <c r="F1375" s="16" t="s">
        <v>5725</v>
      </c>
      <c r="G1375" s="14" t="s">
        <v>20</v>
      </c>
      <c r="H1375" s="15">
        <v>27790</v>
      </c>
      <c r="I1375" s="15">
        <v>182376</v>
      </c>
      <c r="J1375" s="15"/>
      <c r="K1375" s="15">
        <v>854715</v>
      </c>
      <c r="L1375" s="15">
        <v>980998</v>
      </c>
      <c r="M1375" s="15">
        <f t="shared" si="21"/>
        <v>2045879</v>
      </c>
      <c r="N1375" s="15">
        <v>980998</v>
      </c>
    </row>
    <row r="1376" spans="1:14" ht="14.4">
      <c r="A1376" s="14">
        <v>2021</v>
      </c>
      <c r="B1376" s="17" t="s">
        <v>5533</v>
      </c>
      <c r="C1376" s="14" t="s">
        <v>190</v>
      </c>
      <c r="D1376" s="14" t="s">
        <v>21</v>
      </c>
      <c r="E1376" s="16" t="s">
        <v>127</v>
      </c>
      <c r="F1376" s="16" t="s">
        <v>5534</v>
      </c>
      <c r="G1376" s="14" t="s">
        <v>20</v>
      </c>
      <c r="H1376" s="15">
        <v>2312</v>
      </c>
      <c r="I1376" s="15">
        <v>735131</v>
      </c>
      <c r="J1376" s="15">
        <v>5533</v>
      </c>
      <c r="K1376" s="15">
        <v>1985297</v>
      </c>
      <c r="L1376" s="15">
        <v>2530760</v>
      </c>
      <c r="M1376" s="15">
        <f t="shared" si="21"/>
        <v>5259033</v>
      </c>
      <c r="N1376" s="15">
        <v>2530760</v>
      </c>
    </row>
    <row r="1377" spans="1:14" ht="14.4">
      <c r="A1377" s="14">
        <v>2021</v>
      </c>
      <c r="B1377" s="17" t="s">
        <v>332</v>
      </c>
      <c r="C1377" s="14" t="s">
        <v>190</v>
      </c>
      <c r="D1377" s="14" t="s">
        <v>21</v>
      </c>
      <c r="E1377" s="16" t="s">
        <v>51</v>
      </c>
      <c r="F1377" s="16" t="s">
        <v>331</v>
      </c>
      <c r="G1377" s="14" t="s">
        <v>20</v>
      </c>
      <c r="H1377" s="15">
        <v>185388</v>
      </c>
      <c r="I1377" s="15">
        <v>3297565</v>
      </c>
      <c r="J1377" s="15">
        <v>24645680</v>
      </c>
      <c r="K1377" s="15">
        <v>8181028</v>
      </c>
      <c r="L1377" s="15">
        <v>11446806</v>
      </c>
      <c r="M1377" s="15">
        <f t="shared" si="21"/>
        <v>47756467</v>
      </c>
      <c r="N1377" s="15">
        <v>11446806</v>
      </c>
    </row>
    <row r="1378" spans="1:14" ht="14.4">
      <c r="A1378" s="14">
        <v>2021</v>
      </c>
      <c r="B1378" s="17" t="s">
        <v>5387</v>
      </c>
      <c r="C1378" s="17" t="s">
        <v>190</v>
      </c>
      <c r="D1378" s="14" t="s">
        <v>21</v>
      </c>
      <c r="E1378" s="16" t="s">
        <v>51</v>
      </c>
      <c r="F1378" s="16" t="s">
        <v>5726</v>
      </c>
      <c r="G1378" s="14" t="s">
        <v>20</v>
      </c>
      <c r="H1378" s="15">
        <v>12599</v>
      </c>
      <c r="I1378" s="15">
        <v>51628</v>
      </c>
      <c r="J1378" s="15"/>
      <c r="K1378" s="15">
        <v>293285</v>
      </c>
      <c r="L1378" s="15">
        <v>338591</v>
      </c>
      <c r="M1378" s="15">
        <f t="shared" si="21"/>
        <v>696103</v>
      </c>
      <c r="N1378" s="15">
        <v>338591</v>
      </c>
    </row>
    <row r="1379" spans="1:14" ht="14.4">
      <c r="A1379" s="14">
        <v>2021</v>
      </c>
      <c r="B1379" s="17" t="s">
        <v>46</v>
      </c>
      <c r="C1379" s="14" t="s">
        <v>55</v>
      </c>
      <c r="D1379" s="14" t="s">
        <v>21</v>
      </c>
      <c r="E1379" s="16">
        <v>105</v>
      </c>
      <c r="F1379" s="16" t="s">
        <v>57</v>
      </c>
      <c r="G1379" s="14" t="s">
        <v>20</v>
      </c>
      <c r="H1379" s="15">
        <v>15054011</v>
      </c>
      <c r="I1379" s="15">
        <v>37792201</v>
      </c>
      <c r="J1379" s="15">
        <v>9782028</v>
      </c>
      <c r="K1379" s="15">
        <v>14908109</v>
      </c>
      <c r="L1379" s="15">
        <v>20077119</v>
      </c>
      <c r="M1379" s="15">
        <f t="shared" si="21"/>
        <v>97613468</v>
      </c>
      <c r="N1379" s="15">
        <v>20077119</v>
      </c>
    </row>
    <row r="1380" spans="1:14" ht="14.4">
      <c r="A1380" s="14">
        <v>2021</v>
      </c>
      <c r="B1380" s="17" t="s">
        <v>330</v>
      </c>
      <c r="C1380" s="14" t="s">
        <v>190</v>
      </c>
      <c r="D1380" s="14" t="s">
        <v>21</v>
      </c>
      <c r="E1380" s="16" t="s">
        <v>51</v>
      </c>
      <c r="F1380" s="16" t="s">
        <v>329</v>
      </c>
      <c r="G1380" s="14" t="s">
        <v>20</v>
      </c>
      <c r="H1380" s="15">
        <v>227342</v>
      </c>
      <c r="I1380" s="15">
        <v>3897419</v>
      </c>
      <c r="J1380" s="15"/>
      <c r="K1380" s="15">
        <v>4916494</v>
      </c>
      <c r="L1380" s="15">
        <v>5711272</v>
      </c>
      <c r="M1380" s="15">
        <f t="shared" si="21"/>
        <v>14752527</v>
      </c>
      <c r="N1380" s="15">
        <v>5711272</v>
      </c>
    </row>
    <row r="1381" spans="1:14" ht="14.4">
      <c r="A1381" s="14">
        <v>2021</v>
      </c>
      <c r="B1381" s="17" t="s">
        <v>70</v>
      </c>
      <c r="C1381" s="14" t="s">
        <v>54</v>
      </c>
      <c r="D1381" s="14" t="s">
        <v>21</v>
      </c>
      <c r="E1381" s="16" t="s">
        <v>51</v>
      </c>
      <c r="F1381" s="16">
        <v>99094</v>
      </c>
      <c r="G1381" s="14" t="s">
        <v>20</v>
      </c>
      <c r="H1381" s="15">
        <v>47831</v>
      </c>
      <c r="I1381" s="15">
        <v>2232635</v>
      </c>
      <c r="J1381" s="15"/>
      <c r="K1381" s="15">
        <v>131382</v>
      </c>
      <c r="L1381" s="15">
        <v>2408011</v>
      </c>
      <c r="M1381" s="15">
        <f t="shared" si="21"/>
        <v>4819859</v>
      </c>
      <c r="N1381" s="15">
        <v>2408011</v>
      </c>
    </row>
    <row r="1382" spans="1:14" ht="14.4">
      <c r="A1382" s="14">
        <v>2021</v>
      </c>
      <c r="B1382" s="17" t="s">
        <v>328</v>
      </c>
      <c r="C1382" s="14" t="s">
        <v>190</v>
      </c>
      <c r="D1382" s="14" t="s">
        <v>21</v>
      </c>
      <c r="E1382" s="16" t="s">
        <v>327</v>
      </c>
      <c r="F1382" s="16" t="s">
        <v>326</v>
      </c>
      <c r="G1382" s="14" t="s">
        <v>20</v>
      </c>
      <c r="H1382" s="15">
        <v>332</v>
      </c>
      <c r="I1382" s="15">
        <v>5228974</v>
      </c>
      <c r="J1382" s="15"/>
      <c r="K1382" s="15">
        <v>7512482</v>
      </c>
      <c r="L1382" s="15">
        <v>8737598</v>
      </c>
      <c r="M1382" s="15">
        <f t="shared" si="21"/>
        <v>21479386</v>
      </c>
      <c r="N1382" s="15">
        <v>8737598</v>
      </c>
    </row>
    <row r="1383" spans="1:14" ht="14.4">
      <c r="A1383" s="14">
        <v>2021</v>
      </c>
      <c r="B1383" s="17" t="s">
        <v>2220</v>
      </c>
      <c r="C1383" s="14" t="s">
        <v>5582</v>
      </c>
      <c r="D1383" s="14" t="s">
        <v>21</v>
      </c>
      <c r="E1383" s="16" t="s">
        <v>68</v>
      </c>
      <c r="F1383" s="16" t="s">
        <v>5592</v>
      </c>
      <c r="G1383" s="14" t="s">
        <v>20</v>
      </c>
      <c r="H1383" s="15">
        <v>13225991</v>
      </c>
      <c r="I1383" s="15">
        <v>5162703</v>
      </c>
      <c r="J1383" s="15">
        <v>2624048</v>
      </c>
      <c r="K1383" s="15">
        <v>35024960</v>
      </c>
      <c r="L1383" s="15">
        <v>31364757</v>
      </c>
      <c r="M1383" s="15">
        <f t="shared" si="21"/>
        <v>87402459</v>
      </c>
      <c r="N1383" s="15">
        <v>31364757</v>
      </c>
    </row>
    <row r="1384" spans="1:14" ht="14.4">
      <c r="A1384" s="14">
        <v>2021</v>
      </c>
      <c r="B1384" s="17" t="s">
        <v>69</v>
      </c>
      <c r="C1384" s="14" t="s">
        <v>54</v>
      </c>
      <c r="D1384" s="14" t="s">
        <v>21</v>
      </c>
      <c r="E1384" s="16" t="s">
        <v>68</v>
      </c>
      <c r="F1384" s="16">
        <v>99095</v>
      </c>
      <c r="G1384" s="14" t="s">
        <v>20</v>
      </c>
      <c r="H1384" s="15">
        <v>3199896</v>
      </c>
      <c r="I1384" s="15"/>
      <c r="J1384" s="15">
        <v>159311</v>
      </c>
      <c r="K1384" s="15">
        <v>6818084</v>
      </c>
      <c r="L1384" s="15">
        <v>9439464</v>
      </c>
      <c r="M1384" s="15">
        <f t="shared" si="21"/>
        <v>19616755</v>
      </c>
      <c r="N1384" s="15">
        <v>9439464</v>
      </c>
    </row>
    <row r="1385" spans="1:14" ht="14.4">
      <c r="A1385" s="14">
        <v>2021</v>
      </c>
      <c r="B1385" s="14" t="s">
        <v>1708</v>
      </c>
      <c r="C1385" s="14" t="s">
        <v>53</v>
      </c>
      <c r="D1385" s="14" t="s">
        <v>21</v>
      </c>
      <c r="E1385" s="16" t="s">
        <v>149</v>
      </c>
      <c r="F1385" s="16">
        <v>80644</v>
      </c>
      <c r="G1385" s="14" t="s">
        <v>20</v>
      </c>
      <c r="H1385" s="15">
        <v>72114419</v>
      </c>
      <c r="I1385" s="15">
        <v>6249833</v>
      </c>
      <c r="J1385" s="15"/>
      <c r="K1385" s="15">
        <v>61436172</v>
      </c>
      <c r="L1385" s="15">
        <v>56040579</v>
      </c>
      <c r="M1385" s="15">
        <f t="shared" si="21"/>
        <v>195841003</v>
      </c>
      <c r="N1385" s="15">
        <v>56040579</v>
      </c>
    </row>
    <row r="1386" spans="1:14" ht="14.4">
      <c r="A1386" s="14">
        <v>2021</v>
      </c>
      <c r="B1386" s="17" t="s">
        <v>325</v>
      </c>
      <c r="C1386" s="14" t="s">
        <v>190</v>
      </c>
      <c r="D1386" s="14" t="s">
        <v>21</v>
      </c>
      <c r="E1386" s="16" t="s">
        <v>149</v>
      </c>
      <c r="F1386" s="16" t="s">
        <v>324</v>
      </c>
      <c r="G1386" s="14" t="s">
        <v>20</v>
      </c>
      <c r="H1386" s="15">
        <v>817227</v>
      </c>
      <c r="I1386" s="15">
        <v>42773248</v>
      </c>
      <c r="J1386" s="15"/>
      <c r="K1386" s="15">
        <v>102865223</v>
      </c>
      <c r="L1386" s="15">
        <v>133439986</v>
      </c>
      <c r="M1386" s="15">
        <f t="shared" si="21"/>
        <v>279895684</v>
      </c>
      <c r="N1386" s="15">
        <v>133439986</v>
      </c>
    </row>
    <row r="1387" spans="1:14" ht="14.4">
      <c r="A1387" s="14">
        <v>2021</v>
      </c>
      <c r="B1387" s="17" t="s">
        <v>1640</v>
      </c>
      <c r="C1387" s="14" t="s">
        <v>55</v>
      </c>
      <c r="D1387" s="14" t="s">
        <v>21</v>
      </c>
      <c r="E1387" s="16" t="s">
        <v>149</v>
      </c>
      <c r="F1387" s="16" t="s">
        <v>57</v>
      </c>
      <c r="G1387" s="14" t="s">
        <v>20</v>
      </c>
      <c r="H1387" s="15">
        <v>165435000</v>
      </c>
      <c r="I1387" s="15">
        <v>644221000</v>
      </c>
      <c r="J1387" s="15"/>
      <c r="K1387" s="15">
        <v>208309000</v>
      </c>
      <c r="L1387" s="15">
        <v>727820000</v>
      </c>
      <c r="M1387" s="15">
        <f t="shared" si="21"/>
        <v>1745785000</v>
      </c>
      <c r="N1387" s="15">
        <v>727820000</v>
      </c>
    </row>
    <row r="1388" spans="1:14" ht="14.4">
      <c r="A1388" s="14">
        <v>2021</v>
      </c>
      <c r="B1388" s="17" t="s">
        <v>5749</v>
      </c>
      <c r="C1388" s="17" t="s">
        <v>190</v>
      </c>
      <c r="D1388" s="14" t="s">
        <v>21</v>
      </c>
      <c r="E1388" s="16" t="s">
        <v>149</v>
      </c>
      <c r="F1388" s="16" t="s">
        <v>322</v>
      </c>
      <c r="G1388" s="14" t="s">
        <v>20</v>
      </c>
      <c r="H1388" s="15">
        <v>19986719</v>
      </c>
      <c r="I1388" s="15">
        <v>208207559</v>
      </c>
      <c r="J1388" s="15"/>
      <c r="K1388" s="15">
        <v>35733593</v>
      </c>
      <c r="L1388" s="15">
        <v>151646065</v>
      </c>
      <c r="M1388" s="15">
        <f t="shared" si="21"/>
        <v>415573936</v>
      </c>
      <c r="N1388" s="15">
        <v>151646065</v>
      </c>
    </row>
    <row r="1389" spans="1:14" ht="14.4">
      <c r="A1389" s="14">
        <v>2021</v>
      </c>
      <c r="B1389" s="17" t="s">
        <v>323</v>
      </c>
      <c r="C1389" s="14" t="s">
        <v>190</v>
      </c>
      <c r="D1389" s="14" t="s">
        <v>21</v>
      </c>
      <c r="E1389" s="16" t="s">
        <v>253</v>
      </c>
      <c r="F1389" s="16" t="s">
        <v>5581</v>
      </c>
      <c r="G1389" s="14" t="s">
        <v>20</v>
      </c>
      <c r="H1389" s="15">
        <v>1498123</v>
      </c>
      <c r="I1389" s="15">
        <v>29425778</v>
      </c>
      <c r="J1389" s="15">
        <v>2007880</v>
      </c>
      <c r="K1389" s="15">
        <v>72646115</v>
      </c>
      <c r="L1389" s="15">
        <v>89493341</v>
      </c>
      <c r="M1389" s="15">
        <f t="shared" si="21"/>
        <v>195071237</v>
      </c>
      <c r="N1389" s="15">
        <v>89493341</v>
      </c>
    </row>
    <row r="1390" spans="1:14" ht="14.4">
      <c r="A1390" s="14">
        <v>2021</v>
      </c>
      <c r="B1390" s="17" t="s">
        <v>321</v>
      </c>
      <c r="C1390" s="14" t="s">
        <v>190</v>
      </c>
      <c r="D1390" s="14" t="s">
        <v>21</v>
      </c>
      <c r="E1390" s="16" t="s">
        <v>320</v>
      </c>
      <c r="F1390" s="16" t="s">
        <v>319</v>
      </c>
      <c r="G1390" s="14" t="s">
        <v>20</v>
      </c>
      <c r="H1390" s="15">
        <v>2247</v>
      </c>
      <c r="I1390" s="15">
        <v>2009327</v>
      </c>
      <c r="J1390" s="15"/>
      <c r="K1390" s="15">
        <v>5456511</v>
      </c>
      <c r="L1390" s="15">
        <v>7147233</v>
      </c>
      <c r="M1390" s="15">
        <f t="shared" si="21"/>
        <v>14615318</v>
      </c>
      <c r="N1390" s="15">
        <v>7147233</v>
      </c>
    </row>
    <row r="1391" spans="1:14" ht="14.4">
      <c r="A1391" s="14">
        <v>2021</v>
      </c>
      <c r="B1391" s="17" t="s">
        <v>318</v>
      </c>
      <c r="C1391" s="14" t="s">
        <v>190</v>
      </c>
      <c r="D1391" s="14" t="s">
        <v>21</v>
      </c>
      <c r="E1391" s="16" t="s">
        <v>317</v>
      </c>
      <c r="F1391" s="16" t="s">
        <v>316</v>
      </c>
      <c r="G1391" s="14" t="s">
        <v>20</v>
      </c>
      <c r="H1391" s="15">
        <v>3210707</v>
      </c>
      <c r="I1391" s="15">
        <v>7871641</v>
      </c>
      <c r="J1391" s="15"/>
      <c r="K1391" s="15">
        <v>6297940</v>
      </c>
      <c r="L1391" s="15">
        <v>16901710</v>
      </c>
      <c r="M1391" s="15">
        <f t="shared" si="21"/>
        <v>34281998</v>
      </c>
      <c r="N1391" s="15">
        <v>16901710</v>
      </c>
    </row>
    <row r="1392" spans="1:14" ht="14.4">
      <c r="A1392" s="14">
        <v>2021</v>
      </c>
      <c r="B1392" s="17" t="s">
        <v>315</v>
      </c>
      <c r="C1392" s="14" t="s">
        <v>190</v>
      </c>
      <c r="D1392" s="14" t="s">
        <v>21</v>
      </c>
      <c r="E1392" s="16" t="s">
        <v>32</v>
      </c>
      <c r="F1392" s="16" t="s">
        <v>314</v>
      </c>
      <c r="G1392" s="14" t="s">
        <v>20</v>
      </c>
      <c r="H1392" s="15">
        <v>4844036</v>
      </c>
      <c r="I1392" s="15">
        <v>53978735</v>
      </c>
      <c r="J1392" s="15"/>
      <c r="K1392" s="15">
        <v>156886046</v>
      </c>
      <c r="L1392" s="15">
        <v>192494544</v>
      </c>
      <c r="M1392" s="15">
        <f t="shared" si="21"/>
        <v>408203361</v>
      </c>
      <c r="N1392" s="15">
        <v>192494544</v>
      </c>
    </row>
    <row r="1393" spans="1:16" ht="14.4">
      <c r="A1393" s="14">
        <v>2021</v>
      </c>
      <c r="B1393" s="14" t="s">
        <v>1707</v>
      </c>
      <c r="C1393" s="14" t="s">
        <v>53</v>
      </c>
      <c r="D1393" s="14" t="s">
        <v>21</v>
      </c>
      <c r="E1393" s="16" t="s">
        <v>134</v>
      </c>
      <c r="F1393" s="16">
        <v>80854</v>
      </c>
      <c r="G1393" s="14" t="s">
        <v>20</v>
      </c>
      <c r="H1393" s="15">
        <v>26020062</v>
      </c>
      <c r="I1393" s="15">
        <v>8618631</v>
      </c>
      <c r="J1393" s="15">
        <v>4422891</v>
      </c>
      <c r="K1393" s="15">
        <v>71569269</v>
      </c>
      <c r="L1393" s="15">
        <v>78248034</v>
      </c>
      <c r="M1393" s="15">
        <f t="shared" si="21"/>
        <v>188878887</v>
      </c>
      <c r="N1393" s="15">
        <v>78248034</v>
      </c>
    </row>
    <row r="1394" spans="1:16" ht="14.4">
      <c r="A1394" s="14">
        <v>2021</v>
      </c>
      <c r="B1394" s="17" t="s">
        <v>313</v>
      </c>
      <c r="C1394" s="14" t="s">
        <v>190</v>
      </c>
      <c r="D1394" s="14" t="s">
        <v>21</v>
      </c>
      <c r="E1394" s="16" t="s">
        <v>134</v>
      </c>
      <c r="F1394" s="16" t="s">
        <v>312</v>
      </c>
      <c r="G1394" s="14" t="s">
        <v>20</v>
      </c>
      <c r="H1394" s="15">
        <v>2507847</v>
      </c>
      <c r="I1394" s="15">
        <v>77492102</v>
      </c>
      <c r="J1394" s="15"/>
      <c r="K1394" s="15">
        <v>248921554</v>
      </c>
      <c r="L1394" s="15">
        <v>306161993</v>
      </c>
      <c r="M1394" s="15">
        <f t="shared" si="21"/>
        <v>635083496</v>
      </c>
      <c r="N1394" s="15">
        <v>306161993</v>
      </c>
    </row>
    <row r="1395" spans="1:16" ht="14.4">
      <c r="A1395" s="14">
        <v>2021</v>
      </c>
      <c r="B1395" s="14" t="s">
        <v>1706</v>
      </c>
      <c r="C1395" s="14" t="s">
        <v>53</v>
      </c>
      <c r="D1395" s="14" t="s">
        <v>21</v>
      </c>
      <c r="E1395" s="16" t="s">
        <v>118</v>
      </c>
      <c r="F1395" s="16">
        <v>80994</v>
      </c>
      <c r="G1395" s="14" t="s">
        <v>20</v>
      </c>
      <c r="H1395" s="15">
        <v>1254033</v>
      </c>
      <c r="I1395" s="15">
        <v>2791174</v>
      </c>
      <c r="J1395" s="15">
        <v>1853592</v>
      </c>
      <c r="K1395" s="15">
        <v>10132564</v>
      </c>
      <c r="L1395" s="15">
        <v>11880061</v>
      </c>
      <c r="M1395" s="15">
        <f t="shared" si="21"/>
        <v>27911424</v>
      </c>
      <c r="N1395" s="15">
        <v>11880061</v>
      </c>
    </row>
    <row r="1396" spans="1:16" ht="14.4">
      <c r="A1396" s="14">
        <v>2021</v>
      </c>
      <c r="B1396" s="17" t="s">
        <v>5352</v>
      </c>
      <c r="C1396" s="14" t="s">
        <v>190</v>
      </c>
      <c r="D1396" s="14" t="s">
        <v>21</v>
      </c>
      <c r="E1396" s="16" t="s">
        <v>84</v>
      </c>
      <c r="F1396" s="16" t="s">
        <v>5601</v>
      </c>
      <c r="G1396" s="14" t="s">
        <v>20</v>
      </c>
      <c r="H1396" s="15">
        <v>71413</v>
      </c>
      <c r="I1396" s="15">
        <v>1927877</v>
      </c>
      <c r="J1396" s="15"/>
      <c r="K1396" s="15">
        <v>12149736</v>
      </c>
      <c r="L1396" s="15">
        <v>11521534</v>
      </c>
      <c r="M1396" s="15">
        <f t="shared" si="21"/>
        <v>25670560</v>
      </c>
      <c r="N1396" s="15">
        <v>11521534</v>
      </c>
    </row>
    <row r="1397" spans="1:16" ht="14.4">
      <c r="A1397" s="14">
        <v>2021</v>
      </c>
      <c r="B1397" s="17" t="s">
        <v>311</v>
      </c>
      <c r="C1397" s="14" t="s">
        <v>190</v>
      </c>
      <c r="D1397" s="14" t="s">
        <v>21</v>
      </c>
      <c r="E1397" s="16" t="s">
        <v>68</v>
      </c>
      <c r="F1397" s="16" t="s">
        <v>310</v>
      </c>
      <c r="G1397" s="14" t="s">
        <v>20</v>
      </c>
      <c r="H1397" s="15">
        <v>12547</v>
      </c>
      <c r="I1397" s="15">
        <v>591096</v>
      </c>
      <c r="J1397" s="15">
        <v>21</v>
      </c>
      <c r="K1397" s="15">
        <v>1665105</v>
      </c>
      <c r="L1397" s="15">
        <v>2211190</v>
      </c>
      <c r="M1397" s="15">
        <f t="shared" si="21"/>
        <v>4479959</v>
      </c>
      <c r="N1397" s="15">
        <v>2211190</v>
      </c>
      <c r="O1397" s="20"/>
      <c r="P1397" s="17"/>
    </row>
    <row r="1398" spans="1:16" ht="14.4">
      <c r="A1398" s="14">
        <v>2021</v>
      </c>
      <c r="B1398" s="17" t="s">
        <v>309</v>
      </c>
      <c r="C1398" s="14" t="s">
        <v>190</v>
      </c>
      <c r="D1398" s="14" t="s">
        <v>21</v>
      </c>
      <c r="E1398" s="16" t="s">
        <v>76</v>
      </c>
      <c r="F1398" s="16" t="s">
        <v>308</v>
      </c>
      <c r="G1398" s="14" t="s">
        <v>20</v>
      </c>
      <c r="H1398" s="15">
        <v>8442434</v>
      </c>
      <c r="I1398" s="15">
        <v>193498715</v>
      </c>
      <c r="J1398" s="15">
        <v>8768326</v>
      </c>
      <c r="K1398" s="15">
        <v>327352311</v>
      </c>
      <c r="L1398" s="15">
        <v>459195907</v>
      </c>
      <c r="M1398" s="15">
        <f t="shared" si="21"/>
        <v>997257693</v>
      </c>
      <c r="N1398" s="15">
        <v>459195907</v>
      </c>
    </row>
    <row r="1399" spans="1:16" ht="14.4">
      <c r="A1399" s="14">
        <v>2021</v>
      </c>
      <c r="B1399" s="17" t="s">
        <v>5353</v>
      </c>
      <c r="C1399" s="17" t="s">
        <v>190</v>
      </c>
      <c r="D1399" s="14" t="s">
        <v>21</v>
      </c>
      <c r="E1399" s="16" t="s">
        <v>84</v>
      </c>
      <c r="F1399" s="16" t="s">
        <v>5727</v>
      </c>
      <c r="G1399" s="14" t="s">
        <v>20</v>
      </c>
      <c r="H1399" s="15"/>
      <c r="I1399" s="15">
        <v>493714</v>
      </c>
      <c r="J1399" s="15"/>
      <c r="K1399" s="15">
        <v>1855038</v>
      </c>
      <c r="L1399" s="15">
        <v>2405706</v>
      </c>
      <c r="M1399" s="15">
        <f t="shared" si="21"/>
        <v>4754458</v>
      </c>
      <c r="N1399" s="15">
        <v>2405706</v>
      </c>
    </row>
    <row r="1400" spans="1:16" ht="14.4">
      <c r="A1400" s="14">
        <v>2021</v>
      </c>
      <c r="B1400" s="14" t="s">
        <v>1705</v>
      </c>
      <c r="C1400" s="14" t="s">
        <v>53</v>
      </c>
      <c r="D1400" s="14" t="s">
        <v>21</v>
      </c>
      <c r="E1400" s="16" t="s">
        <v>220</v>
      </c>
      <c r="F1400" s="16">
        <v>81134</v>
      </c>
      <c r="G1400" s="14" t="s">
        <v>20</v>
      </c>
      <c r="H1400" s="15">
        <v>39511109</v>
      </c>
      <c r="I1400" s="15">
        <v>8650226</v>
      </c>
      <c r="J1400" s="15">
        <v>1327158</v>
      </c>
      <c r="K1400" s="15">
        <v>23363429</v>
      </c>
      <c r="L1400" s="15">
        <v>26839114</v>
      </c>
      <c r="M1400" s="15">
        <f t="shared" si="21"/>
        <v>99691036</v>
      </c>
      <c r="N1400" s="15">
        <v>26839114</v>
      </c>
    </row>
    <row r="1401" spans="1:16" ht="14.4">
      <c r="A1401" s="14">
        <v>2021</v>
      </c>
      <c r="B1401" s="17" t="s">
        <v>307</v>
      </c>
      <c r="C1401" s="14" t="s">
        <v>190</v>
      </c>
      <c r="D1401" s="14" t="s">
        <v>21</v>
      </c>
      <c r="E1401" s="16" t="s">
        <v>220</v>
      </c>
      <c r="F1401" s="16" t="s">
        <v>306</v>
      </c>
      <c r="G1401" s="14" t="s">
        <v>20</v>
      </c>
      <c r="H1401" s="15">
        <v>2056426</v>
      </c>
      <c r="I1401" s="15">
        <v>28986998</v>
      </c>
      <c r="J1401" s="15">
        <v>1249</v>
      </c>
      <c r="K1401" s="15">
        <v>76254735</v>
      </c>
      <c r="L1401" s="15">
        <v>91314704</v>
      </c>
      <c r="M1401" s="15">
        <f t="shared" si="21"/>
        <v>198614112</v>
      </c>
      <c r="N1401" s="15">
        <v>91314704</v>
      </c>
    </row>
    <row r="1402" spans="1:16" ht="14.4">
      <c r="A1402" s="14">
        <v>2021</v>
      </c>
      <c r="B1402" s="17" t="s">
        <v>305</v>
      </c>
      <c r="C1402" s="14" t="s">
        <v>190</v>
      </c>
      <c r="D1402" s="14" t="s">
        <v>21</v>
      </c>
      <c r="E1402" s="16" t="s">
        <v>68</v>
      </c>
      <c r="F1402" s="16" t="s">
        <v>304</v>
      </c>
      <c r="G1402" s="14" t="s">
        <v>20</v>
      </c>
      <c r="H1402" s="15">
        <v>4026</v>
      </c>
      <c r="I1402" s="15">
        <v>2516551</v>
      </c>
      <c r="J1402" s="15"/>
      <c r="K1402" s="15">
        <v>6781762</v>
      </c>
      <c r="L1402" s="15">
        <v>8625451</v>
      </c>
      <c r="M1402" s="15">
        <f t="shared" si="21"/>
        <v>17927790</v>
      </c>
      <c r="N1402" s="15">
        <v>8625451</v>
      </c>
    </row>
    <row r="1403" spans="1:16" ht="14.4">
      <c r="A1403" s="14">
        <v>2021</v>
      </c>
      <c r="B1403" s="17" t="s">
        <v>303</v>
      </c>
      <c r="C1403" s="14" t="s">
        <v>190</v>
      </c>
      <c r="D1403" s="14" t="s">
        <v>21</v>
      </c>
      <c r="E1403" s="16" t="s">
        <v>98</v>
      </c>
      <c r="F1403" s="16" t="s">
        <v>302</v>
      </c>
      <c r="G1403" s="14" t="s">
        <v>20</v>
      </c>
      <c r="H1403" s="15">
        <v>1129173</v>
      </c>
      <c r="I1403" s="15">
        <v>12793531</v>
      </c>
      <c r="J1403" s="15"/>
      <c r="K1403" s="15">
        <v>72450884</v>
      </c>
      <c r="L1403" s="15">
        <v>65239371</v>
      </c>
      <c r="M1403" s="15">
        <f t="shared" si="21"/>
        <v>151612959</v>
      </c>
      <c r="N1403" s="15">
        <v>65239371</v>
      </c>
    </row>
    <row r="1404" spans="1:16" ht="14.4">
      <c r="A1404" s="14">
        <v>2021</v>
      </c>
      <c r="B1404" s="14" t="s">
        <v>1704</v>
      </c>
      <c r="C1404" s="14" t="s">
        <v>53</v>
      </c>
      <c r="D1404" s="14" t="s">
        <v>21</v>
      </c>
      <c r="E1404" s="16" t="s">
        <v>118</v>
      </c>
      <c r="F1404" s="16">
        <v>81344</v>
      </c>
      <c r="G1404" s="14" t="s">
        <v>20</v>
      </c>
      <c r="H1404" s="15">
        <v>67818171</v>
      </c>
      <c r="I1404" s="15">
        <v>4457432</v>
      </c>
      <c r="J1404" s="15">
        <v>10123129</v>
      </c>
      <c r="K1404" s="15">
        <v>39657817</v>
      </c>
      <c r="L1404" s="15">
        <v>46292574</v>
      </c>
      <c r="M1404" s="15">
        <f t="shared" si="21"/>
        <v>168349123</v>
      </c>
      <c r="N1404" s="15">
        <v>46292574</v>
      </c>
    </row>
    <row r="1405" spans="1:16" ht="14.4">
      <c r="A1405" s="14">
        <v>2021</v>
      </c>
      <c r="B1405" s="17" t="s">
        <v>301</v>
      </c>
      <c r="C1405" s="14" t="s">
        <v>190</v>
      </c>
      <c r="D1405" s="14" t="s">
        <v>21</v>
      </c>
      <c r="E1405" s="16" t="s">
        <v>118</v>
      </c>
      <c r="F1405" s="16" t="s">
        <v>300</v>
      </c>
      <c r="G1405" s="14" t="s">
        <v>20</v>
      </c>
      <c r="H1405" s="15">
        <v>1737512</v>
      </c>
      <c r="I1405" s="15">
        <v>42849677</v>
      </c>
      <c r="J1405" s="15">
        <v>15</v>
      </c>
      <c r="K1405" s="15">
        <v>111535315</v>
      </c>
      <c r="L1405" s="15">
        <v>135469059</v>
      </c>
      <c r="M1405" s="15">
        <f t="shared" si="21"/>
        <v>291591578</v>
      </c>
      <c r="N1405" s="15">
        <v>135469059</v>
      </c>
    </row>
    <row r="1406" spans="1:16" ht="14.4">
      <c r="A1406" s="14">
        <v>2021</v>
      </c>
      <c r="B1406" s="17" t="s">
        <v>299</v>
      </c>
      <c r="C1406" s="14" t="s">
        <v>190</v>
      </c>
      <c r="D1406" s="14" t="s">
        <v>21</v>
      </c>
      <c r="E1406" s="16" t="s">
        <v>147</v>
      </c>
      <c r="F1406" s="16" t="s">
        <v>298</v>
      </c>
      <c r="G1406" s="14" t="s">
        <v>20</v>
      </c>
      <c r="H1406" s="15">
        <v>130535</v>
      </c>
      <c r="I1406" s="15">
        <v>4345976</v>
      </c>
      <c r="J1406" s="15"/>
      <c r="K1406" s="15">
        <v>10148054</v>
      </c>
      <c r="L1406" s="15">
        <v>13171588</v>
      </c>
      <c r="M1406" s="15">
        <f t="shared" si="21"/>
        <v>27796153</v>
      </c>
      <c r="N1406" s="15">
        <v>13171588</v>
      </c>
    </row>
    <row r="1407" spans="1:16" ht="14.4">
      <c r="A1407" s="14">
        <v>2021</v>
      </c>
      <c r="B1407" s="14" t="s">
        <v>1703</v>
      </c>
      <c r="C1407" s="14" t="s">
        <v>53</v>
      </c>
      <c r="D1407" s="14" t="s">
        <v>21</v>
      </c>
      <c r="E1407" s="16" t="s">
        <v>90</v>
      </c>
      <c r="F1407" s="16">
        <v>81554</v>
      </c>
      <c r="G1407" s="14" t="s">
        <v>20</v>
      </c>
      <c r="H1407" s="15">
        <v>81434462</v>
      </c>
      <c r="I1407" s="15">
        <v>27953937</v>
      </c>
      <c r="J1407" s="15">
        <v>50676663</v>
      </c>
      <c r="K1407" s="15">
        <v>107430845</v>
      </c>
      <c r="L1407" s="15">
        <v>113164773</v>
      </c>
      <c r="M1407" s="15">
        <f t="shared" si="21"/>
        <v>380660680</v>
      </c>
      <c r="N1407" s="15">
        <v>113164773</v>
      </c>
    </row>
    <row r="1408" spans="1:16" ht="14.4">
      <c r="A1408" s="14">
        <v>2021</v>
      </c>
      <c r="B1408" s="17" t="s">
        <v>297</v>
      </c>
      <c r="C1408" s="14" t="s">
        <v>190</v>
      </c>
      <c r="D1408" s="14" t="s">
        <v>21</v>
      </c>
      <c r="E1408" s="16" t="s">
        <v>90</v>
      </c>
      <c r="F1408" s="16" t="s">
        <v>296</v>
      </c>
      <c r="G1408" s="14" t="s">
        <v>20</v>
      </c>
      <c r="H1408" s="15">
        <v>5240807</v>
      </c>
      <c r="I1408" s="15">
        <v>50440048</v>
      </c>
      <c r="J1408" s="15"/>
      <c r="K1408" s="15">
        <v>139164903</v>
      </c>
      <c r="L1408" s="15">
        <v>143830656</v>
      </c>
      <c r="M1408" s="15">
        <f t="shared" si="21"/>
        <v>338676414</v>
      </c>
      <c r="N1408" s="15">
        <v>143830656</v>
      </c>
    </row>
    <row r="1409" spans="1:14" ht="14.4">
      <c r="A1409" s="14">
        <v>2021</v>
      </c>
      <c r="B1409" s="17" t="s">
        <v>295</v>
      </c>
      <c r="C1409" s="14" t="s">
        <v>190</v>
      </c>
      <c r="D1409" s="14" t="s">
        <v>21</v>
      </c>
      <c r="E1409" s="16" t="s">
        <v>63</v>
      </c>
      <c r="F1409" s="16" t="s">
        <v>294</v>
      </c>
      <c r="G1409" s="14" t="s">
        <v>20</v>
      </c>
      <c r="H1409" s="15">
        <v>3444070</v>
      </c>
      <c r="I1409" s="15">
        <v>297352347</v>
      </c>
      <c r="J1409" s="15">
        <v>4857</v>
      </c>
      <c r="K1409" s="15">
        <v>285546102</v>
      </c>
      <c r="L1409" s="15">
        <v>309951831</v>
      </c>
      <c r="M1409" s="15">
        <f t="shared" si="21"/>
        <v>896299207</v>
      </c>
      <c r="N1409" s="15">
        <v>309951831</v>
      </c>
    </row>
    <row r="1410" spans="1:14" ht="14.4">
      <c r="A1410" s="14">
        <v>2021</v>
      </c>
      <c r="B1410" s="17" t="s">
        <v>293</v>
      </c>
      <c r="C1410" s="14" t="s">
        <v>190</v>
      </c>
      <c r="D1410" s="14" t="s">
        <v>21</v>
      </c>
      <c r="E1410" s="16" t="s">
        <v>34</v>
      </c>
      <c r="F1410" s="16" t="s">
        <v>292</v>
      </c>
      <c r="G1410" s="14" t="s">
        <v>20</v>
      </c>
      <c r="H1410" s="15">
        <v>55833</v>
      </c>
      <c r="I1410" s="15">
        <v>3931287</v>
      </c>
      <c r="J1410" s="15"/>
      <c r="K1410" s="15">
        <v>11335370</v>
      </c>
      <c r="L1410" s="15">
        <v>14960006</v>
      </c>
      <c r="M1410" s="15">
        <f t="shared" ref="M1410:M1473" si="22">H1410+I1410+J1410+K1410+L1410</f>
        <v>30282496</v>
      </c>
      <c r="N1410" s="15">
        <v>14960006</v>
      </c>
    </row>
    <row r="1411" spans="1:14" ht="14.4">
      <c r="A1411" s="14">
        <v>2021</v>
      </c>
      <c r="B1411" s="17" t="s">
        <v>291</v>
      </c>
      <c r="C1411" s="14" t="s">
        <v>190</v>
      </c>
      <c r="D1411" s="14" t="s">
        <v>21</v>
      </c>
      <c r="E1411" s="16" t="s">
        <v>290</v>
      </c>
      <c r="F1411" s="16" t="s">
        <v>289</v>
      </c>
      <c r="G1411" s="14" t="s">
        <v>20</v>
      </c>
      <c r="H1411" s="15">
        <v>238639</v>
      </c>
      <c r="I1411" s="15">
        <v>1594438</v>
      </c>
      <c r="J1411" s="15"/>
      <c r="K1411" s="15">
        <v>9324112</v>
      </c>
      <c r="L1411" s="15">
        <v>9162734</v>
      </c>
      <c r="M1411" s="15">
        <f t="shared" si="22"/>
        <v>20319923</v>
      </c>
      <c r="N1411" s="15">
        <v>9162734</v>
      </c>
    </row>
    <row r="1412" spans="1:14" ht="14.4">
      <c r="A1412" s="14">
        <v>2021</v>
      </c>
      <c r="B1412" s="17" t="s">
        <v>5221</v>
      </c>
      <c r="C1412" s="17" t="s">
        <v>190</v>
      </c>
      <c r="D1412" s="14" t="s">
        <v>21</v>
      </c>
      <c r="E1412" s="16" t="s">
        <v>28</v>
      </c>
      <c r="F1412" s="16" t="s">
        <v>5728</v>
      </c>
      <c r="G1412" s="14" t="s">
        <v>20</v>
      </c>
      <c r="H1412" s="15">
        <v>315224</v>
      </c>
      <c r="I1412" s="15">
        <v>1185779</v>
      </c>
      <c r="J1412" s="15">
        <v>3557</v>
      </c>
      <c r="K1412" s="15">
        <v>2292186</v>
      </c>
      <c r="L1412" s="15">
        <v>3557941</v>
      </c>
      <c r="M1412" s="15">
        <f t="shared" si="22"/>
        <v>7354687</v>
      </c>
      <c r="N1412" s="15">
        <v>3557941</v>
      </c>
    </row>
    <row r="1413" spans="1:14" ht="14.4">
      <c r="A1413" s="14">
        <v>2021</v>
      </c>
      <c r="B1413" s="14" t="s">
        <v>1702</v>
      </c>
      <c r="C1413" s="14" t="s">
        <v>53</v>
      </c>
      <c r="D1413" s="14" t="s">
        <v>21</v>
      </c>
      <c r="E1413" s="16" t="s">
        <v>90</v>
      </c>
      <c r="F1413" s="16">
        <v>81666</v>
      </c>
      <c r="G1413" s="14" t="s">
        <v>20</v>
      </c>
      <c r="H1413" s="15">
        <v>81407157</v>
      </c>
      <c r="I1413" s="15">
        <v>45890457</v>
      </c>
      <c r="J1413" s="15">
        <v>7523810</v>
      </c>
      <c r="K1413" s="15">
        <v>106467322</v>
      </c>
      <c r="L1413" s="15">
        <v>120635054</v>
      </c>
      <c r="M1413" s="15">
        <f t="shared" si="22"/>
        <v>361923800</v>
      </c>
      <c r="N1413" s="15">
        <v>120635054</v>
      </c>
    </row>
    <row r="1414" spans="1:14" ht="14.4">
      <c r="A1414" s="14">
        <v>2021</v>
      </c>
      <c r="B1414" s="17" t="s">
        <v>288</v>
      </c>
      <c r="C1414" s="14" t="s">
        <v>190</v>
      </c>
      <c r="D1414" s="14" t="s">
        <v>21</v>
      </c>
      <c r="E1414" s="16" t="s">
        <v>90</v>
      </c>
      <c r="F1414" s="16" t="s">
        <v>287</v>
      </c>
      <c r="G1414" s="14" t="s">
        <v>20</v>
      </c>
      <c r="H1414" s="15">
        <v>147795</v>
      </c>
      <c r="I1414" s="15">
        <v>55070759</v>
      </c>
      <c r="J1414" s="15"/>
      <c r="K1414" s="15">
        <v>143948215</v>
      </c>
      <c r="L1414" s="15">
        <v>164588162</v>
      </c>
      <c r="M1414" s="15">
        <f t="shared" si="22"/>
        <v>363754931</v>
      </c>
      <c r="N1414" s="15">
        <v>164588162</v>
      </c>
    </row>
    <row r="1415" spans="1:14" ht="14.4">
      <c r="A1415" s="14">
        <v>2021</v>
      </c>
      <c r="B1415" s="17" t="s">
        <v>286</v>
      </c>
      <c r="C1415" s="14" t="s">
        <v>190</v>
      </c>
      <c r="D1415" s="14" t="s">
        <v>21</v>
      </c>
      <c r="E1415" s="16" t="s">
        <v>28</v>
      </c>
      <c r="F1415" s="16" t="s">
        <v>285</v>
      </c>
      <c r="G1415" s="14" t="s">
        <v>20</v>
      </c>
      <c r="H1415" s="15">
        <v>1267825</v>
      </c>
      <c r="I1415" s="15">
        <v>14754092</v>
      </c>
      <c r="J1415" s="15"/>
      <c r="K1415" s="15">
        <v>41485237</v>
      </c>
      <c r="L1415" s="15">
        <v>54970966</v>
      </c>
      <c r="M1415" s="15">
        <f t="shared" si="22"/>
        <v>112478120</v>
      </c>
      <c r="N1415" s="15">
        <v>54970966</v>
      </c>
    </row>
    <row r="1416" spans="1:14" ht="14.4">
      <c r="A1416" s="14">
        <v>2021</v>
      </c>
      <c r="B1416" s="17" t="s">
        <v>1639</v>
      </c>
      <c r="C1416" s="14" t="s">
        <v>55</v>
      </c>
      <c r="D1416" s="14" t="s">
        <v>21</v>
      </c>
      <c r="E1416" s="16" t="s">
        <v>65</v>
      </c>
      <c r="F1416" s="16" t="s">
        <v>57</v>
      </c>
      <c r="G1416" s="14" t="s">
        <v>20</v>
      </c>
      <c r="H1416" s="15">
        <v>930189000</v>
      </c>
      <c r="I1416" s="15">
        <v>832924000</v>
      </c>
      <c r="J1416" s="15">
        <v>28812000</v>
      </c>
      <c r="K1416" s="15">
        <v>656494000</v>
      </c>
      <c r="L1416" s="15">
        <v>1318269000</v>
      </c>
      <c r="M1416" s="15">
        <f t="shared" si="22"/>
        <v>3766688000</v>
      </c>
      <c r="N1416" s="15">
        <v>1318269000</v>
      </c>
    </row>
    <row r="1417" spans="1:14" ht="14.4">
      <c r="A1417" s="14">
        <v>2021</v>
      </c>
      <c r="B1417" s="17" t="s">
        <v>67</v>
      </c>
      <c r="C1417" s="14" t="s">
        <v>54</v>
      </c>
      <c r="D1417" s="14" t="s">
        <v>21</v>
      </c>
      <c r="E1417" s="16" t="s">
        <v>65</v>
      </c>
      <c r="F1417" s="16">
        <v>99096</v>
      </c>
      <c r="G1417" s="14" t="s">
        <v>20</v>
      </c>
      <c r="H1417" s="15">
        <v>2990000</v>
      </c>
      <c r="I1417" s="15">
        <v>10335000</v>
      </c>
      <c r="J1417" s="15"/>
      <c r="K1417" s="15">
        <v>257000</v>
      </c>
      <c r="L1417" s="15">
        <v>13531000</v>
      </c>
      <c r="M1417" s="15">
        <f t="shared" si="22"/>
        <v>27113000</v>
      </c>
      <c r="N1417" s="15">
        <v>13531000</v>
      </c>
    </row>
    <row r="1418" spans="1:14" ht="14.4">
      <c r="A1418" s="14">
        <v>2021</v>
      </c>
      <c r="B1418" s="17" t="s">
        <v>284</v>
      </c>
      <c r="C1418" s="14" t="s">
        <v>190</v>
      </c>
      <c r="D1418" s="14" t="s">
        <v>21</v>
      </c>
      <c r="E1418" s="16" t="s">
        <v>65</v>
      </c>
      <c r="F1418" s="16" t="s">
        <v>283</v>
      </c>
      <c r="G1418" s="14" t="s">
        <v>20</v>
      </c>
      <c r="H1418" s="15">
        <v>31271849</v>
      </c>
      <c r="I1418" s="15">
        <v>152524233</v>
      </c>
      <c r="J1418" s="15">
        <v>33177</v>
      </c>
      <c r="K1418" s="15">
        <v>53157811</v>
      </c>
      <c r="L1418" s="15">
        <v>118316392</v>
      </c>
      <c r="M1418" s="15">
        <f t="shared" si="22"/>
        <v>355303462</v>
      </c>
      <c r="N1418" s="15">
        <v>118316392</v>
      </c>
    </row>
    <row r="1419" spans="1:14" ht="14.4">
      <c r="A1419" s="14">
        <v>2021</v>
      </c>
      <c r="B1419" s="17" t="s">
        <v>66</v>
      </c>
      <c r="C1419" s="14" t="s">
        <v>54</v>
      </c>
      <c r="D1419" s="14" t="s">
        <v>21</v>
      </c>
      <c r="E1419" s="16" t="s">
        <v>65</v>
      </c>
      <c r="F1419" s="16">
        <v>99097</v>
      </c>
      <c r="G1419" s="14" t="s">
        <v>20</v>
      </c>
      <c r="H1419" s="15">
        <v>1106392</v>
      </c>
      <c r="I1419" s="15">
        <v>26605535</v>
      </c>
      <c r="J1419" s="15">
        <v>2283279</v>
      </c>
      <c r="K1419" s="15">
        <v>48076765</v>
      </c>
      <c r="L1419" s="15">
        <v>18326819</v>
      </c>
      <c r="M1419" s="15">
        <f t="shared" si="22"/>
        <v>96398790</v>
      </c>
      <c r="N1419" s="15">
        <v>18326819</v>
      </c>
    </row>
    <row r="1420" spans="1:14" ht="14.4">
      <c r="A1420" s="14">
        <v>2021</v>
      </c>
      <c r="B1420" s="17" t="s">
        <v>282</v>
      </c>
      <c r="C1420" s="14" t="s">
        <v>190</v>
      </c>
      <c r="D1420" s="14" t="s">
        <v>21</v>
      </c>
      <c r="E1420" s="16" t="s">
        <v>65</v>
      </c>
      <c r="F1420" s="16" t="s">
        <v>281</v>
      </c>
      <c r="G1420" s="14" t="s">
        <v>20</v>
      </c>
      <c r="H1420" s="15">
        <v>2544183</v>
      </c>
      <c r="I1420" s="15">
        <v>66038875</v>
      </c>
      <c r="J1420" s="15"/>
      <c r="K1420" s="15">
        <v>168850260</v>
      </c>
      <c r="L1420" s="15">
        <v>218491123</v>
      </c>
      <c r="M1420" s="15">
        <f t="shared" si="22"/>
        <v>455924441</v>
      </c>
      <c r="N1420" s="15">
        <v>218491123</v>
      </c>
    </row>
    <row r="1421" spans="1:14" ht="14.4">
      <c r="A1421" s="14">
        <v>2021</v>
      </c>
      <c r="B1421" s="14" t="s">
        <v>1701</v>
      </c>
      <c r="C1421" s="14" t="s">
        <v>53</v>
      </c>
      <c r="D1421" s="14" t="s">
        <v>21</v>
      </c>
      <c r="E1421" s="16" t="s">
        <v>34</v>
      </c>
      <c r="F1421" s="16">
        <v>82422</v>
      </c>
      <c r="G1421" s="14" t="s">
        <v>20</v>
      </c>
      <c r="H1421" s="15">
        <v>223457750</v>
      </c>
      <c r="I1421" s="15">
        <v>1034867</v>
      </c>
      <c r="J1421" s="15">
        <v>1068557</v>
      </c>
      <c r="K1421" s="15">
        <v>56281031</v>
      </c>
      <c r="L1421" s="15">
        <v>69567470</v>
      </c>
      <c r="M1421" s="15">
        <f t="shared" si="22"/>
        <v>351409675</v>
      </c>
      <c r="N1421" s="15">
        <v>69567470</v>
      </c>
    </row>
    <row r="1422" spans="1:14" ht="14.4">
      <c r="A1422" s="14">
        <v>2021</v>
      </c>
      <c r="B1422" s="17" t="s">
        <v>280</v>
      </c>
      <c r="C1422" s="14" t="s">
        <v>190</v>
      </c>
      <c r="D1422" s="14" t="s">
        <v>21</v>
      </c>
      <c r="E1422" s="16" t="s">
        <v>118</v>
      </c>
      <c r="F1422" s="16" t="s">
        <v>279</v>
      </c>
      <c r="G1422" s="14" t="s">
        <v>20</v>
      </c>
      <c r="H1422" s="15">
        <v>1328694</v>
      </c>
      <c r="I1422" s="15">
        <v>62183382</v>
      </c>
      <c r="J1422" s="15">
        <v>1640360</v>
      </c>
      <c r="K1422" s="15">
        <v>147009440</v>
      </c>
      <c r="L1422" s="15">
        <v>192724595</v>
      </c>
      <c r="M1422" s="15">
        <f t="shared" si="22"/>
        <v>404886471</v>
      </c>
      <c r="N1422" s="15">
        <v>192724595</v>
      </c>
    </row>
    <row r="1423" spans="1:14" ht="14.4">
      <c r="A1423" s="14">
        <v>2021</v>
      </c>
      <c r="B1423" s="17" t="s">
        <v>278</v>
      </c>
      <c r="C1423" s="14" t="s">
        <v>190</v>
      </c>
      <c r="D1423" s="14" t="s">
        <v>21</v>
      </c>
      <c r="E1423" s="16" t="s">
        <v>118</v>
      </c>
      <c r="F1423" s="16" t="s">
        <v>277</v>
      </c>
      <c r="G1423" s="14" t="s">
        <v>20</v>
      </c>
      <c r="H1423" s="15">
        <v>2267572</v>
      </c>
      <c r="I1423" s="15">
        <v>49696412</v>
      </c>
      <c r="J1423" s="15">
        <v>111847</v>
      </c>
      <c r="K1423" s="15">
        <v>149901136</v>
      </c>
      <c r="L1423" s="15">
        <v>182222730</v>
      </c>
      <c r="M1423" s="15">
        <f t="shared" si="22"/>
        <v>384199697</v>
      </c>
      <c r="N1423" s="15">
        <v>182222730</v>
      </c>
    </row>
    <row r="1424" spans="1:14" ht="14.4">
      <c r="A1424" s="14">
        <v>2021</v>
      </c>
      <c r="B1424" s="14" t="s">
        <v>1700</v>
      </c>
      <c r="C1424" s="14" t="s">
        <v>53</v>
      </c>
      <c r="D1424" s="14" t="s">
        <v>21</v>
      </c>
      <c r="E1424" s="16" t="s">
        <v>118</v>
      </c>
      <c r="F1424" s="16">
        <v>82590</v>
      </c>
      <c r="G1424" s="14" t="s">
        <v>20</v>
      </c>
      <c r="H1424" s="15">
        <v>137615407</v>
      </c>
      <c r="I1424" s="15">
        <v>11719165</v>
      </c>
      <c r="J1424" s="15">
        <v>21769267</v>
      </c>
      <c r="K1424" s="15">
        <v>103627119</v>
      </c>
      <c r="L1424" s="15">
        <v>88884104</v>
      </c>
      <c r="M1424" s="15">
        <f t="shared" si="22"/>
        <v>363615062</v>
      </c>
      <c r="N1424" s="15">
        <v>88884104</v>
      </c>
    </row>
    <row r="1425" spans="1:14" ht="14.4">
      <c r="A1425" s="14">
        <v>2021</v>
      </c>
      <c r="B1425" s="17" t="s">
        <v>2224</v>
      </c>
      <c r="C1425" s="14" t="s">
        <v>53</v>
      </c>
      <c r="D1425" s="14" t="s">
        <v>21</v>
      </c>
      <c r="E1425" s="16" t="s">
        <v>134</v>
      </c>
      <c r="F1425" s="16">
        <v>82744</v>
      </c>
      <c r="G1425" s="14" t="s">
        <v>20</v>
      </c>
      <c r="H1425" s="15">
        <v>796121</v>
      </c>
      <c r="I1425" s="15">
        <v>607249</v>
      </c>
      <c r="J1425" s="15">
        <v>89523</v>
      </c>
      <c r="K1425" s="15">
        <v>3906218</v>
      </c>
      <c r="L1425" s="15">
        <v>4336390</v>
      </c>
      <c r="M1425" s="15">
        <f t="shared" si="22"/>
        <v>9735501</v>
      </c>
      <c r="N1425" s="15">
        <v>4336390</v>
      </c>
    </row>
    <row r="1426" spans="1:14" ht="14.4">
      <c r="A1426" s="14">
        <v>2021</v>
      </c>
      <c r="B1426" s="17" t="s">
        <v>276</v>
      </c>
      <c r="C1426" s="14" t="s">
        <v>190</v>
      </c>
      <c r="D1426" s="14" t="s">
        <v>21</v>
      </c>
      <c r="E1426" s="16" t="s">
        <v>151</v>
      </c>
      <c r="F1426" s="16" t="s">
        <v>275</v>
      </c>
      <c r="G1426" s="14" t="s">
        <v>20</v>
      </c>
      <c r="H1426" s="15">
        <v>5160</v>
      </c>
      <c r="I1426" s="15">
        <v>5264597</v>
      </c>
      <c r="J1426" s="15"/>
      <c r="K1426" s="15">
        <v>8398201</v>
      </c>
      <c r="L1426" s="15">
        <v>11747401</v>
      </c>
      <c r="M1426" s="15">
        <f t="shared" si="22"/>
        <v>25415359</v>
      </c>
      <c r="N1426" s="15">
        <v>11747401</v>
      </c>
    </row>
    <row r="1427" spans="1:14" ht="14.4">
      <c r="A1427" s="14">
        <v>2021</v>
      </c>
      <c r="B1427" s="14" t="s">
        <v>1699</v>
      </c>
      <c r="C1427" s="14" t="s">
        <v>53</v>
      </c>
      <c r="D1427" s="14" t="s">
        <v>21</v>
      </c>
      <c r="E1427" s="16" t="s">
        <v>149</v>
      </c>
      <c r="F1427" s="16">
        <v>82954</v>
      </c>
      <c r="G1427" s="14" t="s">
        <v>20</v>
      </c>
      <c r="H1427" s="15">
        <v>85661282</v>
      </c>
      <c r="I1427" s="15">
        <v>21518813</v>
      </c>
      <c r="J1427" s="15">
        <v>24240815</v>
      </c>
      <c r="K1427" s="15">
        <v>112927897</v>
      </c>
      <c r="L1427" s="15">
        <v>84262320</v>
      </c>
      <c r="M1427" s="15">
        <f t="shared" si="22"/>
        <v>328611127</v>
      </c>
      <c r="N1427" s="15">
        <v>84262320</v>
      </c>
    </row>
    <row r="1428" spans="1:14" ht="14.4">
      <c r="A1428" s="14">
        <v>2021</v>
      </c>
      <c r="B1428" s="17" t="s">
        <v>274</v>
      </c>
      <c r="C1428" s="14" t="s">
        <v>190</v>
      </c>
      <c r="D1428" s="14" t="s">
        <v>21</v>
      </c>
      <c r="E1428" s="16" t="s">
        <v>149</v>
      </c>
      <c r="F1428" s="16" t="s">
        <v>273</v>
      </c>
      <c r="G1428" s="14" t="s">
        <v>20</v>
      </c>
      <c r="H1428" s="15">
        <v>8249311</v>
      </c>
      <c r="I1428" s="15">
        <v>119114009</v>
      </c>
      <c r="J1428" s="15">
        <v>25808230</v>
      </c>
      <c r="K1428" s="15">
        <v>327162478</v>
      </c>
      <c r="L1428" s="15">
        <v>414252775</v>
      </c>
      <c r="M1428" s="15">
        <f t="shared" si="22"/>
        <v>894586803</v>
      </c>
      <c r="N1428" s="15">
        <v>414252775</v>
      </c>
    </row>
    <row r="1429" spans="1:14" ht="14.4">
      <c r="A1429" s="14">
        <v>2021</v>
      </c>
      <c r="B1429" s="14" t="s">
        <v>1698</v>
      </c>
      <c r="C1429" s="14" t="s">
        <v>53</v>
      </c>
      <c r="D1429" s="14" t="s">
        <v>21</v>
      </c>
      <c r="E1429" s="16" t="s">
        <v>28</v>
      </c>
      <c r="F1429" s="16">
        <v>82996</v>
      </c>
      <c r="G1429" s="14" t="s">
        <v>20</v>
      </c>
      <c r="H1429" s="15">
        <v>51465148</v>
      </c>
      <c r="I1429" s="15">
        <v>13643897</v>
      </c>
      <c r="J1429" s="15">
        <v>6274173</v>
      </c>
      <c r="K1429" s="15">
        <v>77805287</v>
      </c>
      <c r="L1429" s="15">
        <v>100224452</v>
      </c>
      <c r="M1429" s="15">
        <f t="shared" si="22"/>
        <v>249412957</v>
      </c>
      <c r="N1429" s="15">
        <v>100224452</v>
      </c>
    </row>
    <row r="1430" spans="1:14" ht="14.4">
      <c r="A1430" s="14">
        <v>2021</v>
      </c>
      <c r="B1430" s="17" t="s">
        <v>5813</v>
      </c>
      <c r="C1430" s="17" t="s">
        <v>190</v>
      </c>
      <c r="D1430" s="14" t="s">
        <v>21</v>
      </c>
      <c r="E1430" s="18" t="s">
        <v>100</v>
      </c>
      <c r="F1430" s="18" t="s">
        <v>5812</v>
      </c>
      <c r="G1430" s="14" t="s">
        <v>20</v>
      </c>
      <c r="H1430" s="15">
        <v>10</v>
      </c>
      <c r="I1430" s="15">
        <v>217179</v>
      </c>
      <c r="J1430" s="15"/>
      <c r="K1430" s="15">
        <v>1137144</v>
      </c>
      <c r="L1430" s="15">
        <v>1374612</v>
      </c>
      <c r="M1430" s="15">
        <f t="shared" si="22"/>
        <v>2728945</v>
      </c>
      <c r="N1430" s="15">
        <v>1374612</v>
      </c>
    </row>
    <row r="1431" spans="1:14" ht="14.4">
      <c r="A1431" s="14">
        <v>2021</v>
      </c>
      <c r="B1431" s="17" t="s">
        <v>272</v>
      </c>
      <c r="C1431" s="14" t="s">
        <v>190</v>
      </c>
      <c r="D1431" s="14" t="s">
        <v>21</v>
      </c>
      <c r="E1431" s="16" t="s">
        <v>28</v>
      </c>
      <c r="F1431" s="16" t="s">
        <v>271</v>
      </c>
      <c r="G1431" s="14" t="s">
        <v>20</v>
      </c>
      <c r="H1431" s="15">
        <v>5265389</v>
      </c>
      <c r="I1431" s="15">
        <v>92598229</v>
      </c>
      <c r="J1431" s="15"/>
      <c r="K1431" s="15">
        <v>234895084</v>
      </c>
      <c r="L1431" s="15">
        <v>286804787</v>
      </c>
      <c r="M1431" s="15">
        <f t="shared" si="22"/>
        <v>619563489</v>
      </c>
      <c r="N1431" s="15">
        <v>286804787</v>
      </c>
    </row>
    <row r="1432" spans="1:14" ht="14.4">
      <c r="A1432" s="14">
        <v>2021</v>
      </c>
      <c r="B1432" s="14" t="s">
        <v>1696</v>
      </c>
      <c r="C1432" s="14" t="s">
        <v>53</v>
      </c>
      <c r="D1432" s="14" t="s">
        <v>21</v>
      </c>
      <c r="E1432" s="16" t="s">
        <v>34</v>
      </c>
      <c r="F1432" s="16">
        <v>83332</v>
      </c>
      <c r="G1432" s="14" t="s">
        <v>20</v>
      </c>
      <c r="H1432" s="15">
        <v>4415907</v>
      </c>
      <c r="I1432" s="15">
        <v>2320940</v>
      </c>
      <c r="J1432" s="15">
        <v>2435822</v>
      </c>
      <c r="K1432" s="15">
        <v>11293777</v>
      </c>
      <c r="L1432" s="15">
        <v>13760362</v>
      </c>
      <c r="M1432" s="15">
        <f t="shared" si="22"/>
        <v>34226808</v>
      </c>
      <c r="N1432" s="15">
        <v>13760362</v>
      </c>
    </row>
    <row r="1433" spans="1:14" ht="14.4">
      <c r="A1433" s="14">
        <v>2021</v>
      </c>
      <c r="B1433" s="14" t="s">
        <v>1695</v>
      </c>
      <c r="C1433" s="14" t="s">
        <v>53</v>
      </c>
      <c r="D1433" s="14" t="s">
        <v>21</v>
      </c>
      <c r="E1433" s="16" t="s">
        <v>36</v>
      </c>
      <c r="F1433" s="16">
        <v>83346</v>
      </c>
      <c r="G1433" s="14" t="s">
        <v>20</v>
      </c>
      <c r="H1433" s="15">
        <v>28667924</v>
      </c>
      <c r="I1433" s="15">
        <v>1613004</v>
      </c>
      <c r="J1433" s="15">
        <v>4469079</v>
      </c>
      <c r="K1433" s="15">
        <v>83585169</v>
      </c>
      <c r="L1433" s="15">
        <v>89175949</v>
      </c>
      <c r="M1433" s="15">
        <f t="shared" si="22"/>
        <v>207511125</v>
      </c>
      <c r="N1433" s="15">
        <v>89175949</v>
      </c>
    </row>
    <row r="1434" spans="1:14" ht="14.4">
      <c r="A1434" s="14">
        <v>2021</v>
      </c>
      <c r="B1434" s="17" t="s">
        <v>270</v>
      </c>
      <c r="C1434" s="14" t="s">
        <v>190</v>
      </c>
      <c r="D1434" s="14" t="s">
        <v>21</v>
      </c>
      <c r="E1434" s="16" t="s">
        <v>36</v>
      </c>
      <c r="F1434" s="16" t="s">
        <v>269</v>
      </c>
      <c r="G1434" s="14" t="s">
        <v>20</v>
      </c>
      <c r="H1434" s="15">
        <v>1116614</v>
      </c>
      <c r="I1434" s="15">
        <v>7276066</v>
      </c>
      <c r="J1434" s="15"/>
      <c r="K1434" s="15">
        <v>40316272</v>
      </c>
      <c r="L1434" s="15">
        <v>42464833</v>
      </c>
      <c r="M1434" s="15">
        <f t="shared" si="22"/>
        <v>91173785</v>
      </c>
      <c r="N1434" s="15">
        <v>42464833</v>
      </c>
    </row>
    <row r="1435" spans="1:14" ht="14.4">
      <c r="A1435" s="14">
        <v>2021</v>
      </c>
      <c r="B1435" s="17" t="s">
        <v>268</v>
      </c>
      <c r="C1435" s="14" t="s">
        <v>190</v>
      </c>
      <c r="D1435" s="14" t="s">
        <v>21</v>
      </c>
      <c r="E1435" s="16" t="s">
        <v>34</v>
      </c>
      <c r="F1435" s="16" t="s">
        <v>267</v>
      </c>
      <c r="G1435" s="14" t="s">
        <v>20</v>
      </c>
      <c r="H1435" s="15">
        <v>2318020</v>
      </c>
      <c r="I1435" s="15">
        <v>48734617</v>
      </c>
      <c r="J1435" s="15"/>
      <c r="K1435" s="15">
        <v>146616298</v>
      </c>
      <c r="L1435" s="15">
        <v>175631858</v>
      </c>
      <c r="M1435" s="15">
        <f t="shared" si="22"/>
        <v>373300793</v>
      </c>
      <c r="N1435" s="15">
        <v>175631858</v>
      </c>
    </row>
    <row r="1436" spans="1:14" ht="14.4">
      <c r="A1436" s="14">
        <v>2021</v>
      </c>
      <c r="B1436" s="17" t="s">
        <v>266</v>
      </c>
      <c r="C1436" s="14" t="s">
        <v>190</v>
      </c>
      <c r="D1436" s="14" t="s">
        <v>21</v>
      </c>
      <c r="E1436" s="16" t="s">
        <v>28</v>
      </c>
      <c r="F1436" s="16" t="s">
        <v>265</v>
      </c>
      <c r="G1436" s="14" t="s">
        <v>20</v>
      </c>
      <c r="H1436" s="15">
        <v>142568</v>
      </c>
      <c r="I1436" s="15">
        <v>1668078</v>
      </c>
      <c r="J1436" s="15"/>
      <c r="K1436" s="15">
        <v>3329144</v>
      </c>
      <c r="L1436" s="15">
        <v>4807173</v>
      </c>
      <c r="M1436" s="15">
        <f t="shared" si="22"/>
        <v>9946963</v>
      </c>
      <c r="N1436" s="15">
        <v>4807173</v>
      </c>
    </row>
    <row r="1437" spans="1:14" ht="14.4">
      <c r="A1437" s="14">
        <v>2021</v>
      </c>
      <c r="B1437" s="14" t="s">
        <v>1694</v>
      </c>
      <c r="C1437" s="14" t="s">
        <v>53</v>
      </c>
      <c r="D1437" s="14" t="s">
        <v>21</v>
      </c>
      <c r="E1437" s="16" t="s">
        <v>63</v>
      </c>
      <c r="F1437" s="16">
        <v>83542</v>
      </c>
      <c r="G1437" s="14" t="s">
        <v>20</v>
      </c>
      <c r="H1437" s="15">
        <v>11111285</v>
      </c>
      <c r="I1437" s="15">
        <v>1607551</v>
      </c>
      <c r="J1437" s="15">
        <v>11704</v>
      </c>
      <c r="K1437" s="15">
        <v>11394025</v>
      </c>
      <c r="L1437" s="15">
        <v>12601017</v>
      </c>
      <c r="M1437" s="15">
        <f t="shared" si="22"/>
        <v>36725582</v>
      </c>
      <c r="N1437" s="15">
        <v>12601017</v>
      </c>
    </row>
    <row r="1438" spans="1:14" ht="14.4">
      <c r="A1438" s="14">
        <v>2021</v>
      </c>
      <c r="B1438" s="17" t="s">
        <v>264</v>
      </c>
      <c r="C1438" s="14" t="s">
        <v>190</v>
      </c>
      <c r="D1438" s="14" t="s">
        <v>21</v>
      </c>
      <c r="E1438" s="16" t="s">
        <v>151</v>
      </c>
      <c r="F1438" s="16" t="s">
        <v>263</v>
      </c>
      <c r="G1438" s="14" t="s">
        <v>20</v>
      </c>
      <c r="H1438" s="15">
        <v>1665778</v>
      </c>
      <c r="I1438" s="15">
        <v>21539572</v>
      </c>
      <c r="J1438" s="15"/>
      <c r="K1438" s="15">
        <v>46755582</v>
      </c>
      <c r="L1438" s="15">
        <v>59008812</v>
      </c>
      <c r="M1438" s="15">
        <f t="shared" si="22"/>
        <v>128969744</v>
      </c>
      <c r="N1438" s="15">
        <v>59008812</v>
      </c>
    </row>
    <row r="1439" spans="1:14" ht="14.4">
      <c r="A1439" s="14">
        <v>2021</v>
      </c>
      <c r="B1439" s="17" t="s">
        <v>262</v>
      </c>
      <c r="C1439" s="14" t="s">
        <v>190</v>
      </c>
      <c r="D1439" s="14" t="s">
        <v>21</v>
      </c>
      <c r="E1439" s="16" t="s">
        <v>151</v>
      </c>
      <c r="F1439" s="16" t="s">
        <v>261</v>
      </c>
      <c r="G1439" s="14" t="s">
        <v>20</v>
      </c>
      <c r="H1439" s="15">
        <v>192044</v>
      </c>
      <c r="I1439" s="15">
        <v>10162715</v>
      </c>
      <c r="J1439" s="15"/>
      <c r="K1439" s="15">
        <v>26194391</v>
      </c>
      <c r="L1439" s="15">
        <v>31384908</v>
      </c>
      <c r="M1439" s="15">
        <f t="shared" si="22"/>
        <v>67934058</v>
      </c>
      <c r="N1439" s="15">
        <v>31384908</v>
      </c>
    </row>
    <row r="1440" spans="1:14" ht="14.4">
      <c r="A1440" s="14">
        <v>2021</v>
      </c>
      <c r="B1440" s="17" t="s">
        <v>260</v>
      </c>
      <c r="C1440" s="14" t="s">
        <v>190</v>
      </c>
      <c r="D1440" s="14" t="s">
        <v>21</v>
      </c>
      <c r="E1440" s="16" t="s">
        <v>107</v>
      </c>
      <c r="F1440" s="16" t="s">
        <v>259</v>
      </c>
      <c r="G1440" s="14" t="s">
        <v>20</v>
      </c>
      <c r="H1440" s="15">
        <v>1115</v>
      </c>
      <c r="I1440" s="15">
        <v>1886059</v>
      </c>
      <c r="J1440" s="15">
        <v>958</v>
      </c>
      <c r="K1440" s="15">
        <v>5629984</v>
      </c>
      <c r="L1440" s="15">
        <v>6543991</v>
      </c>
      <c r="M1440" s="15">
        <f t="shared" si="22"/>
        <v>14062107</v>
      </c>
      <c r="N1440" s="15">
        <v>6543991</v>
      </c>
    </row>
    <row r="1441" spans="1:16" ht="14.4">
      <c r="A1441" s="14">
        <v>2021</v>
      </c>
      <c r="B1441" s="17" t="s">
        <v>5005</v>
      </c>
      <c r="C1441" s="14" t="s">
        <v>190</v>
      </c>
      <c r="D1441" s="14" t="s">
        <v>21</v>
      </c>
      <c r="E1441" s="16" t="s">
        <v>107</v>
      </c>
      <c r="F1441" s="16" t="s">
        <v>5443</v>
      </c>
      <c r="G1441" s="14" t="s">
        <v>20</v>
      </c>
      <c r="H1441" s="15">
        <v>308536</v>
      </c>
      <c r="I1441" s="15">
        <v>12331427</v>
      </c>
      <c r="J1441" s="15">
        <v>804277</v>
      </c>
      <c r="K1441" s="15">
        <v>34328571</v>
      </c>
      <c r="L1441" s="15">
        <v>42991443</v>
      </c>
      <c r="M1441" s="15">
        <f t="shared" si="22"/>
        <v>90764254</v>
      </c>
      <c r="N1441" s="15">
        <v>42991443</v>
      </c>
    </row>
    <row r="1442" spans="1:16" ht="14.4">
      <c r="A1442" s="14">
        <v>2021</v>
      </c>
      <c r="B1442" s="17" t="s">
        <v>258</v>
      </c>
      <c r="C1442" s="14" t="s">
        <v>190</v>
      </c>
      <c r="D1442" s="14" t="s">
        <v>21</v>
      </c>
      <c r="E1442" s="16" t="s">
        <v>164</v>
      </c>
      <c r="F1442" s="16" t="s">
        <v>257</v>
      </c>
      <c r="G1442" s="14" t="s">
        <v>20</v>
      </c>
      <c r="H1442" s="15">
        <v>1851563</v>
      </c>
      <c r="I1442" s="15">
        <v>36115309</v>
      </c>
      <c r="J1442" s="15"/>
      <c r="K1442" s="15">
        <v>88052032</v>
      </c>
      <c r="L1442" s="15">
        <v>104285529</v>
      </c>
      <c r="M1442" s="15">
        <f t="shared" si="22"/>
        <v>230304433</v>
      </c>
      <c r="N1442" s="15">
        <v>104285529</v>
      </c>
    </row>
    <row r="1443" spans="1:16" ht="14.4">
      <c r="A1443" s="14">
        <v>2021</v>
      </c>
      <c r="B1443" s="17" t="s">
        <v>5483</v>
      </c>
      <c r="C1443" s="14" t="s">
        <v>190</v>
      </c>
      <c r="D1443" s="14" t="s">
        <v>21</v>
      </c>
      <c r="E1443" s="16" t="s">
        <v>182</v>
      </c>
      <c r="F1443" s="16" t="s">
        <v>5484</v>
      </c>
      <c r="G1443" s="14" t="s">
        <v>20</v>
      </c>
      <c r="H1443" s="15">
        <v>22088</v>
      </c>
      <c r="I1443" s="15">
        <v>2047224</v>
      </c>
      <c r="J1443" s="15"/>
      <c r="K1443" s="15">
        <v>8225619</v>
      </c>
      <c r="L1443" s="15">
        <v>9585952</v>
      </c>
      <c r="M1443" s="15">
        <f t="shared" si="22"/>
        <v>19880883</v>
      </c>
      <c r="N1443" s="15">
        <v>9585952</v>
      </c>
    </row>
    <row r="1444" spans="1:16" ht="14.4">
      <c r="A1444" s="14">
        <v>2021</v>
      </c>
      <c r="B1444" s="17" t="s">
        <v>2225</v>
      </c>
      <c r="C1444" s="14" t="s">
        <v>53</v>
      </c>
      <c r="D1444" s="14" t="s">
        <v>21</v>
      </c>
      <c r="E1444" s="16" t="s">
        <v>78</v>
      </c>
      <c r="F1444" s="16" t="s">
        <v>5508</v>
      </c>
      <c r="G1444" s="14" t="s">
        <v>20</v>
      </c>
      <c r="H1444" s="15">
        <v>5119035</v>
      </c>
      <c r="I1444" s="15">
        <v>1549861</v>
      </c>
      <c r="J1444" s="15">
        <v>8025</v>
      </c>
      <c r="K1444" s="15">
        <v>2837086</v>
      </c>
      <c r="L1444" s="15">
        <v>3602513</v>
      </c>
      <c r="M1444" s="15">
        <f t="shared" si="22"/>
        <v>13116520</v>
      </c>
      <c r="N1444" s="15">
        <v>3602513</v>
      </c>
    </row>
    <row r="1445" spans="1:16" ht="14.4">
      <c r="A1445" s="14">
        <v>2021</v>
      </c>
      <c r="B1445" s="17" t="s">
        <v>256</v>
      </c>
      <c r="C1445" s="14" t="s">
        <v>190</v>
      </c>
      <c r="D1445" s="14" t="s">
        <v>21</v>
      </c>
      <c r="E1445" s="16" t="s">
        <v>78</v>
      </c>
      <c r="F1445" s="16" t="s">
        <v>255</v>
      </c>
      <c r="G1445" s="14" t="s">
        <v>20</v>
      </c>
      <c r="H1445" s="15">
        <v>2169123</v>
      </c>
      <c r="I1445" s="15">
        <v>9465058</v>
      </c>
      <c r="J1445" s="15"/>
      <c r="K1445" s="15">
        <v>23130842</v>
      </c>
      <c r="L1445" s="15">
        <v>32125480</v>
      </c>
      <c r="M1445" s="15">
        <f t="shared" si="22"/>
        <v>66890503</v>
      </c>
      <c r="N1445" s="15">
        <v>32125480</v>
      </c>
    </row>
    <row r="1446" spans="1:16" ht="14.4">
      <c r="A1446" s="14">
        <v>2021</v>
      </c>
      <c r="B1446" s="14" t="s">
        <v>1693</v>
      </c>
      <c r="C1446" s="14" t="s">
        <v>53</v>
      </c>
      <c r="D1446" s="14" t="s">
        <v>21</v>
      </c>
      <c r="E1446" s="16" t="s">
        <v>125</v>
      </c>
      <c r="F1446" s="16">
        <v>83668</v>
      </c>
      <c r="G1446" s="14" t="s">
        <v>20</v>
      </c>
      <c r="H1446" s="15">
        <v>67693439</v>
      </c>
      <c r="I1446" s="15">
        <v>5832282</v>
      </c>
      <c r="J1446" s="15">
        <v>106885</v>
      </c>
      <c r="K1446" s="15">
        <v>50877350</v>
      </c>
      <c r="L1446" s="15">
        <v>45884925</v>
      </c>
      <c r="M1446" s="15">
        <f t="shared" si="22"/>
        <v>170394881</v>
      </c>
      <c r="N1446" s="15">
        <v>45884925</v>
      </c>
    </row>
    <row r="1447" spans="1:16" ht="14.4">
      <c r="A1447" s="14">
        <v>2021</v>
      </c>
      <c r="B1447" s="17" t="s">
        <v>5354</v>
      </c>
      <c r="C1447" s="17" t="s">
        <v>190</v>
      </c>
      <c r="D1447" s="14" t="s">
        <v>21</v>
      </c>
      <c r="E1447" s="16" t="s">
        <v>84</v>
      </c>
      <c r="F1447" s="16" t="s">
        <v>5730</v>
      </c>
      <c r="G1447" s="14" t="s">
        <v>20</v>
      </c>
      <c r="H1447" s="15">
        <v>23716</v>
      </c>
      <c r="I1447" s="15">
        <v>2004349</v>
      </c>
      <c r="J1447" s="15"/>
      <c r="K1447" s="15">
        <v>8196564</v>
      </c>
      <c r="L1447" s="15">
        <v>9282924</v>
      </c>
      <c r="M1447" s="15">
        <f t="shared" si="22"/>
        <v>19507553</v>
      </c>
      <c r="N1447" s="15">
        <v>9282924</v>
      </c>
      <c r="O1447" s="20"/>
      <c r="P1447" s="17"/>
    </row>
    <row r="1448" spans="1:16" ht="14.4">
      <c r="A1448" s="14">
        <v>2021</v>
      </c>
      <c r="B1448" s="17" t="s">
        <v>254</v>
      </c>
      <c r="C1448" s="14" t="s">
        <v>190</v>
      </c>
      <c r="D1448" s="14" t="s">
        <v>21</v>
      </c>
      <c r="E1448" s="16" t="s">
        <v>253</v>
      </c>
      <c r="F1448" s="16" t="s">
        <v>252</v>
      </c>
      <c r="G1448" s="14" t="s">
        <v>20</v>
      </c>
      <c r="H1448" s="15">
        <v>2927</v>
      </c>
      <c r="I1448" s="15">
        <v>823836</v>
      </c>
      <c r="J1448" s="15"/>
      <c r="K1448" s="15">
        <v>2445724</v>
      </c>
      <c r="L1448" s="15">
        <v>3053093</v>
      </c>
      <c r="M1448" s="15">
        <f t="shared" si="22"/>
        <v>6325580</v>
      </c>
      <c r="N1448" s="15">
        <v>3053093</v>
      </c>
    </row>
    <row r="1449" spans="1:16" ht="14.4">
      <c r="A1449" s="14">
        <v>2021</v>
      </c>
      <c r="B1449" s="17" t="s">
        <v>251</v>
      </c>
      <c r="C1449" s="14" t="s">
        <v>190</v>
      </c>
      <c r="D1449" s="14" t="s">
        <v>21</v>
      </c>
      <c r="E1449" s="16" t="s">
        <v>32</v>
      </c>
      <c r="F1449" s="16" t="s">
        <v>250</v>
      </c>
      <c r="G1449" s="14" t="s">
        <v>20</v>
      </c>
      <c r="H1449" s="15">
        <v>1531198</v>
      </c>
      <c r="I1449" s="15">
        <v>12257271</v>
      </c>
      <c r="J1449" s="15">
        <v>7545711</v>
      </c>
      <c r="K1449" s="15">
        <v>34203440</v>
      </c>
      <c r="L1449" s="15">
        <v>42029753</v>
      </c>
      <c r="M1449" s="15">
        <f t="shared" si="22"/>
        <v>97567373</v>
      </c>
      <c r="N1449" s="15">
        <v>42029753</v>
      </c>
    </row>
    <row r="1450" spans="1:16" ht="14.4">
      <c r="A1450" s="14">
        <v>2021</v>
      </c>
      <c r="B1450" s="17" t="s">
        <v>2226</v>
      </c>
      <c r="C1450" s="14" t="s">
        <v>53</v>
      </c>
      <c r="D1450" s="14" t="s">
        <v>21</v>
      </c>
      <c r="E1450" s="16" t="s">
        <v>94</v>
      </c>
      <c r="F1450" s="16" t="s">
        <v>5532</v>
      </c>
      <c r="G1450" s="14" t="s">
        <v>20</v>
      </c>
      <c r="H1450" s="15">
        <v>2302228</v>
      </c>
      <c r="I1450" s="15">
        <v>450446</v>
      </c>
      <c r="J1450" s="15">
        <v>1287128</v>
      </c>
      <c r="K1450" s="15">
        <v>4692351</v>
      </c>
      <c r="L1450" s="15">
        <v>4353899</v>
      </c>
      <c r="M1450" s="15">
        <f t="shared" si="22"/>
        <v>13086052</v>
      </c>
      <c r="N1450" s="15">
        <v>4353899</v>
      </c>
    </row>
    <row r="1451" spans="1:16" ht="14.4">
      <c r="A1451" s="14">
        <v>2021</v>
      </c>
      <c r="B1451" s="17" t="s">
        <v>5319</v>
      </c>
      <c r="C1451" s="17" t="s">
        <v>190</v>
      </c>
      <c r="D1451" s="14" t="s">
        <v>21</v>
      </c>
      <c r="E1451" s="16" t="s">
        <v>94</v>
      </c>
      <c r="F1451" s="16" t="s">
        <v>5837</v>
      </c>
      <c r="G1451" s="14" t="s">
        <v>20</v>
      </c>
      <c r="H1451" s="15">
        <v>194162</v>
      </c>
      <c r="I1451" s="15">
        <v>1297526</v>
      </c>
      <c r="J1451" s="15"/>
      <c r="K1451" s="15">
        <v>3147812</v>
      </c>
      <c r="L1451" s="15">
        <v>4440002</v>
      </c>
      <c r="M1451" s="15">
        <f t="shared" si="22"/>
        <v>9079502</v>
      </c>
      <c r="N1451" s="15">
        <v>4440002</v>
      </c>
    </row>
    <row r="1452" spans="1:16" ht="14.4">
      <c r="A1452" s="14">
        <v>2021</v>
      </c>
      <c r="B1452" s="17" t="s">
        <v>249</v>
      </c>
      <c r="C1452" s="14" t="s">
        <v>190</v>
      </c>
      <c r="D1452" s="14" t="s">
        <v>21</v>
      </c>
      <c r="E1452" s="16" t="s">
        <v>36</v>
      </c>
      <c r="F1452" s="16" t="s">
        <v>248</v>
      </c>
      <c r="G1452" s="14" t="s">
        <v>20</v>
      </c>
      <c r="H1452" s="15">
        <v>1058899</v>
      </c>
      <c r="I1452" s="15">
        <v>184943036</v>
      </c>
      <c r="J1452" s="15">
        <v>23403505</v>
      </c>
      <c r="K1452" s="15">
        <v>403829946</v>
      </c>
      <c r="L1452" s="15">
        <v>430786902</v>
      </c>
      <c r="M1452" s="15">
        <f t="shared" si="22"/>
        <v>1044022288</v>
      </c>
      <c r="N1452" s="15">
        <v>430786902</v>
      </c>
    </row>
    <row r="1453" spans="1:16" ht="14.4">
      <c r="A1453" s="14">
        <v>2021</v>
      </c>
      <c r="B1453" s="14" t="s">
        <v>1692</v>
      </c>
      <c r="C1453" s="14" t="s">
        <v>53</v>
      </c>
      <c r="D1453" s="14" t="s">
        <v>21</v>
      </c>
      <c r="E1453" s="16" t="s">
        <v>34</v>
      </c>
      <c r="F1453" s="16">
        <v>84200</v>
      </c>
      <c r="G1453" s="14" t="s">
        <v>20</v>
      </c>
      <c r="H1453" s="15">
        <v>9944572</v>
      </c>
      <c r="I1453" s="15">
        <v>21764524</v>
      </c>
      <c r="J1453" s="15">
        <v>10621147</v>
      </c>
      <c r="K1453" s="15">
        <v>65926507</v>
      </c>
      <c r="L1453" s="15">
        <v>72992419</v>
      </c>
      <c r="M1453" s="15">
        <f t="shared" si="22"/>
        <v>181249169</v>
      </c>
      <c r="N1453" s="15">
        <v>72992419</v>
      </c>
    </row>
    <row r="1454" spans="1:16" ht="14.4">
      <c r="A1454" s="14">
        <v>2021</v>
      </c>
      <c r="B1454" s="17" t="s">
        <v>247</v>
      </c>
      <c r="C1454" s="14" t="s">
        <v>190</v>
      </c>
      <c r="D1454" s="14" t="s">
        <v>21</v>
      </c>
      <c r="E1454" s="16" t="s">
        <v>34</v>
      </c>
      <c r="F1454" s="16" t="s">
        <v>246</v>
      </c>
      <c r="G1454" s="14" t="s">
        <v>20</v>
      </c>
      <c r="H1454" s="15">
        <v>876078</v>
      </c>
      <c r="I1454" s="15">
        <v>42600593</v>
      </c>
      <c r="J1454" s="15">
        <v>6000000</v>
      </c>
      <c r="K1454" s="15">
        <v>108242032</v>
      </c>
      <c r="L1454" s="15">
        <v>136021615</v>
      </c>
      <c r="M1454" s="15">
        <f t="shared" si="22"/>
        <v>293740318</v>
      </c>
      <c r="N1454" s="15">
        <v>136021615</v>
      </c>
    </row>
    <row r="1455" spans="1:16" ht="14.4">
      <c r="A1455" s="14">
        <v>2021</v>
      </c>
      <c r="B1455" s="14" t="s">
        <v>1691</v>
      </c>
      <c r="C1455" s="14" t="s">
        <v>53</v>
      </c>
      <c r="D1455" s="14" t="s">
        <v>21</v>
      </c>
      <c r="E1455" s="16" t="s">
        <v>34</v>
      </c>
      <c r="F1455" s="16">
        <v>84410</v>
      </c>
      <c r="G1455" s="14" t="s">
        <v>20</v>
      </c>
      <c r="H1455" s="15">
        <v>20869623</v>
      </c>
      <c r="I1455" s="15">
        <v>6114866</v>
      </c>
      <c r="J1455" s="15">
        <v>7050323</v>
      </c>
      <c r="K1455" s="15">
        <v>76291901</v>
      </c>
      <c r="L1455" s="15">
        <v>89667578</v>
      </c>
      <c r="M1455" s="15">
        <f t="shared" si="22"/>
        <v>199994291</v>
      </c>
      <c r="N1455" s="15">
        <v>89667578</v>
      </c>
    </row>
    <row r="1456" spans="1:16" ht="14.4">
      <c r="A1456" s="14">
        <v>2021</v>
      </c>
      <c r="B1456" s="17" t="s">
        <v>245</v>
      </c>
      <c r="C1456" s="14" t="s">
        <v>190</v>
      </c>
      <c r="D1456" s="14" t="s">
        <v>21</v>
      </c>
      <c r="E1456" s="16" t="s">
        <v>107</v>
      </c>
      <c r="F1456" s="16" t="s">
        <v>244</v>
      </c>
      <c r="G1456" s="14" t="s">
        <v>20</v>
      </c>
      <c r="H1456" s="15"/>
      <c r="I1456" s="15">
        <v>2676472</v>
      </c>
      <c r="J1456" s="15"/>
      <c r="K1456" s="15">
        <v>8422086</v>
      </c>
      <c r="L1456" s="15">
        <v>5803362</v>
      </c>
      <c r="M1456" s="15">
        <f t="shared" si="22"/>
        <v>16901920</v>
      </c>
      <c r="N1456" s="15">
        <v>5803362</v>
      </c>
    </row>
    <row r="1457" spans="1:14" ht="14.4">
      <c r="A1457" s="14">
        <v>2021</v>
      </c>
      <c r="B1457" s="17" t="s">
        <v>2227</v>
      </c>
      <c r="C1457" s="14" t="s">
        <v>53</v>
      </c>
      <c r="D1457" s="14" t="s">
        <v>21</v>
      </c>
      <c r="E1457" s="16" t="s">
        <v>164</v>
      </c>
      <c r="F1457" s="16" t="s">
        <v>5429</v>
      </c>
      <c r="G1457" s="14" t="s">
        <v>20</v>
      </c>
      <c r="H1457" s="15">
        <v>66865605</v>
      </c>
      <c r="I1457" s="15">
        <v>32631597</v>
      </c>
      <c r="J1457" s="15">
        <v>6058772</v>
      </c>
      <c r="K1457" s="15">
        <v>75596117</v>
      </c>
      <c r="L1457" s="15">
        <v>83516430</v>
      </c>
      <c r="M1457" s="15">
        <f t="shared" si="22"/>
        <v>264668521</v>
      </c>
      <c r="N1457" s="15">
        <v>83516430</v>
      </c>
    </row>
    <row r="1458" spans="1:14" ht="14.4">
      <c r="A1458" s="14">
        <v>2021</v>
      </c>
      <c r="B1458" s="17" t="s">
        <v>5355</v>
      </c>
      <c r="C1458" s="17" t="s">
        <v>190</v>
      </c>
      <c r="D1458" s="14" t="s">
        <v>21</v>
      </c>
      <c r="E1458" s="16" t="s">
        <v>84</v>
      </c>
      <c r="F1458" s="16" t="s">
        <v>5731</v>
      </c>
      <c r="G1458" s="14" t="s">
        <v>20</v>
      </c>
      <c r="H1458" s="15">
        <v>40105</v>
      </c>
      <c r="I1458" s="15">
        <v>457418</v>
      </c>
      <c r="J1458" s="15"/>
      <c r="K1458" s="15">
        <v>1837555</v>
      </c>
      <c r="L1458" s="15">
        <v>2084990</v>
      </c>
      <c r="M1458" s="15">
        <f t="shared" si="22"/>
        <v>4420068</v>
      </c>
      <c r="N1458" s="15">
        <v>2084990</v>
      </c>
    </row>
    <row r="1459" spans="1:14" ht="14.4">
      <c r="A1459" s="14">
        <v>2021</v>
      </c>
      <c r="B1459" s="17" t="s">
        <v>243</v>
      </c>
      <c r="C1459" s="14" t="s">
        <v>190</v>
      </c>
      <c r="D1459" s="14" t="s">
        <v>21</v>
      </c>
      <c r="E1459" s="16" t="s">
        <v>84</v>
      </c>
      <c r="F1459" s="16" t="s">
        <v>242</v>
      </c>
      <c r="G1459" s="14" t="s">
        <v>20</v>
      </c>
      <c r="H1459" s="15">
        <v>2499427</v>
      </c>
      <c r="I1459" s="15">
        <v>4520961</v>
      </c>
      <c r="J1459" s="15">
        <v>3287</v>
      </c>
      <c r="K1459" s="15">
        <v>28142163</v>
      </c>
      <c r="L1459" s="15">
        <v>29997746</v>
      </c>
      <c r="M1459" s="15">
        <f t="shared" si="22"/>
        <v>65163584</v>
      </c>
      <c r="N1459" s="15">
        <v>29997746</v>
      </c>
    </row>
    <row r="1460" spans="1:14" ht="14.4">
      <c r="A1460" s="14">
        <v>2021</v>
      </c>
      <c r="B1460" s="17" t="s">
        <v>241</v>
      </c>
      <c r="C1460" s="14" t="s">
        <v>190</v>
      </c>
      <c r="D1460" s="14" t="s">
        <v>21</v>
      </c>
      <c r="E1460" s="16" t="s">
        <v>76</v>
      </c>
      <c r="F1460" s="16" t="s">
        <v>240</v>
      </c>
      <c r="G1460" s="14" t="s">
        <v>20</v>
      </c>
      <c r="H1460" s="15">
        <v>3353693</v>
      </c>
      <c r="I1460" s="15">
        <v>27029847</v>
      </c>
      <c r="J1460" s="15">
        <v>3102130</v>
      </c>
      <c r="K1460" s="15">
        <v>89050835</v>
      </c>
      <c r="L1460" s="15">
        <v>90696128</v>
      </c>
      <c r="M1460" s="15">
        <f t="shared" si="22"/>
        <v>213232633</v>
      </c>
      <c r="N1460" s="15">
        <v>90696128</v>
      </c>
    </row>
    <row r="1461" spans="1:14" ht="14.4">
      <c r="A1461" s="14">
        <v>2021</v>
      </c>
      <c r="B1461" s="17" t="s">
        <v>64</v>
      </c>
      <c r="C1461" s="14" t="s">
        <v>54</v>
      </c>
      <c r="D1461" s="14" t="s">
        <v>21</v>
      </c>
      <c r="E1461" s="16" t="s">
        <v>63</v>
      </c>
      <c r="F1461" s="16">
        <v>99098</v>
      </c>
      <c r="G1461" s="14" t="s">
        <v>20</v>
      </c>
      <c r="H1461" s="15">
        <v>160444</v>
      </c>
      <c r="I1461" s="15">
        <v>6700505</v>
      </c>
      <c r="J1461" s="15">
        <v>48064697</v>
      </c>
      <c r="K1461" s="15">
        <v>347239</v>
      </c>
      <c r="L1461" s="15">
        <v>6720013</v>
      </c>
      <c r="M1461" s="15">
        <f t="shared" si="22"/>
        <v>61992898</v>
      </c>
      <c r="N1461" s="15">
        <v>6720013</v>
      </c>
    </row>
    <row r="1462" spans="1:14" ht="14.4">
      <c r="A1462" s="14">
        <v>2021</v>
      </c>
      <c r="B1462" s="17" t="s">
        <v>2228</v>
      </c>
      <c r="C1462" s="14" t="s">
        <v>53</v>
      </c>
      <c r="D1462" s="14" t="s">
        <v>21</v>
      </c>
      <c r="E1462" s="16" t="s">
        <v>34</v>
      </c>
      <c r="F1462" s="16" t="s">
        <v>5472</v>
      </c>
      <c r="G1462" s="14" t="s">
        <v>20</v>
      </c>
      <c r="H1462" s="15">
        <v>2560350</v>
      </c>
      <c r="I1462" s="15">
        <v>2346158</v>
      </c>
      <c r="J1462" s="15"/>
      <c r="K1462" s="15">
        <v>10957360</v>
      </c>
      <c r="L1462" s="15">
        <v>12102396</v>
      </c>
      <c r="M1462" s="15">
        <f t="shared" si="22"/>
        <v>27966264</v>
      </c>
      <c r="N1462" s="15">
        <v>12102396</v>
      </c>
    </row>
    <row r="1463" spans="1:14" ht="14.4">
      <c r="A1463" s="14">
        <v>2021</v>
      </c>
      <c r="B1463" s="14" t="s">
        <v>1690</v>
      </c>
      <c r="C1463" s="14" t="s">
        <v>53</v>
      </c>
      <c r="D1463" s="14" t="s">
        <v>21</v>
      </c>
      <c r="E1463" s="16" t="s">
        <v>134</v>
      </c>
      <c r="F1463" s="16">
        <v>84550</v>
      </c>
      <c r="G1463" s="14" t="s">
        <v>20</v>
      </c>
      <c r="H1463" s="15">
        <v>28157800</v>
      </c>
      <c r="I1463" s="15">
        <v>10753411</v>
      </c>
      <c r="J1463" s="15">
        <v>2793635</v>
      </c>
      <c r="K1463" s="15">
        <v>59930627</v>
      </c>
      <c r="L1463" s="15">
        <v>67470421</v>
      </c>
      <c r="M1463" s="15">
        <f t="shared" si="22"/>
        <v>169105894</v>
      </c>
      <c r="N1463" s="15">
        <v>67470421</v>
      </c>
    </row>
    <row r="1464" spans="1:14" ht="14.4">
      <c r="A1464" s="14">
        <v>2021</v>
      </c>
      <c r="B1464" s="17" t="s">
        <v>239</v>
      </c>
      <c r="C1464" s="14" t="s">
        <v>190</v>
      </c>
      <c r="D1464" s="14" t="s">
        <v>21</v>
      </c>
      <c r="E1464" s="16" t="s">
        <v>134</v>
      </c>
      <c r="F1464" s="16" t="s">
        <v>238</v>
      </c>
      <c r="G1464" s="14" t="s">
        <v>20</v>
      </c>
      <c r="H1464" s="15">
        <v>1206594</v>
      </c>
      <c r="I1464" s="15">
        <v>43867289</v>
      </c>
      <c r="J1464" s="15"/>
      <c r="K1464" s="15">
        <v>105432846</v>
      </c>
      <c r="L1464" s="15">
        <v>129128291</v>
      </c>
      <c r="M1464" s="15">
        <f t="shared" si="22"/>
        <v>279635020</v>
      </c>
      <c r="N1464" s="15">
        <v>129128291</v>
      </c>
    </row>
    <row r="1465" spans="1:14" ht="14.4">
      <c r="A1465" s="14">
        <v>2021</v>
      </c>
      <c r="B1465" s="17" t="s">
        <v>237</v>
      </c>
      <c r="C1465" s="14" t="s">
        <v>190</v>
      </c>
      <c r="D1465" s="14" t="s">
        <v>21</v>
      </c>
      <c r="E1465" s="16" t="s">
        <v>153</v>
      </c>
      <c r="F1465" s="16" t="s">
        <v>236</v>
      </c>
      <c r="G1465" s="14" t="s">
        <v>20</v>
      </c>
      <c r="H1465" s="15">
        <v>112268</v>
      </c>
      <c r="I1465" s="15">
        <v>2375572</v>
      </c>
      <c r="J1465" s="15"/>
      <c r="K1465" s="15">
        <v>4436862</v>
      </c>
      <c r="L1465" s="15">
        <v>6501741</v>
      </c>
      <c r="M1465" s="15">
        <f t="shared" si="22"/>
        <v>13426443</v>
      </c>
      <c r="N1465" s="15">
        <v>6501741</v>
      </c>
    </row>
    <row r="1466" spans="1:14" ht="14.4">
      <c r="A1466" s="14">
        <v>2021</v>
      </c>
      <c r="B1466" s="17" t="s">
        <v>235</v>
      </c>
      <c r="C1466" s="14" t="s">
        <v>190</v>
      </c>
      <c r="D1466" s="14" t="s">
        <v>21</v>
      </c>
      <c r="E1466" s="16" t="s">
        <v>107</v>
      </c>
      <c r="F1466" s="16" t="s">
        <v>234</v>
      </c>
      <c r="G1466" s="14" t="s">
        <v>20</v>
      </c>
      <c r="H1466" s="15"/>
      <c r="I1466" s="15">
        <v>1558853</v>
      </c>
      <c r="J1466" s="15"/>
      <c r="K1466" s="15">
        <v>4720583</v>
      </c>
      <c r="L1466" s="15">
        <v>4298607</v>
      </c>
      <c r="M1466" s="15">
        <f t="shared" si="22"/>
        <v>10578043</v>
      </c>
      <c r="N1466" s="15">
        <v>4298607</v>
      </c>
    </row>
    <row r="1467" spans="1:14" ht="14.4">
      <c r="A1467" s="14">
        <v>2021</v>
      </c>
      <c r="B1467" s="17" t="s">
        <v>5435</v>
      </c>
      <c r="C1467" s="14" t="s">
        <v>190</v>
      </c>
      <c r="D1467" s="14" t="s">
        <v>21</v>
      </c>
      <c r="E1467" s="16" t="s">
        <v>84</v>
      </c>
      <c r="F1467" s="16" t="s">
        <v>5436</v>
      </c>
      <c r="G1467" s="14" t="s">
        <v>20</v>
      </c>
      <c r="H1467" s="15">
        <v>409788</v>
      </c>
      <c r="I1467" s="15">
        <v>33400309</v>
      </c>
      <c r="J1467" s="15">
        <v>2511573</v>
      </c>
      <c r="K1467" s="15">
        <v>96365523</v>
      </c>
      <c r="L1467" s="15">
        <v>118164170</v>
      </c>
      <c r="M1467" s="15">
        <f t="shared" si="22"/>
        <v>250851363</v>
      </c>
      <c r="N1467" s="15">
        <v>118164170</v>
      </c>
    </row>
    <row r="1468" spans="1:14" ht="14.4">
      <c r="A1468" s="14">
        <v>2021</v>
      </c>
      <c r="B1468" s="17" t="s">
        <v>5077</v>
      </c>
      <c r="C1468" s="14" t="s">
        <v>190</v>
      </c>
      <c r="D1468" s="14" t="s">
        <v>21</v>
      </c>
      <c r="E1468" s="16" t="s">
        <v>368</v>
      </c>
      <c r="F1468" s="16" t="s">
        <v>5561</v>
      </c>
      <c r="G1468" s="14" t="s">
        <v>20</v>
      </c>
      <c r="H1468" s="15">
        <v>4308</v>
      </c>
      <c r="I1468" s="15">
        <v>781029</v>
      </c>
      <c r="J1468" s="15"/>
      <c r="K1468" s="15">
        <v>2460148</v>
      </c>
      <c r="L1468" s="15">
        <v>3068169</v>
      </c>
      <c r="M1468" s="15">
        <f t="shared" si="22"/>
        <v>6313654</v>
      </c>
      <c r="N1468" s="15">
        <v>3068169</v>
      </c>
    </row>
    <row r="1469" spans="1:14" ht="14.4">
      <c r="A1469" s="14">
        <v>2021</v>
      </c>
      <c r="B1469" s="17" t="s">
        <v>2230</v>
      </c>
      <c r="C1469" s="14" t="s">
        <v>53</v>
      </c>
      <c r="D1469" s="14" t="s">
        <v>21</v>
      </c>
      <c r="E1469" s="16" t="s">
        <v>175</v>
      </c>
      <c r="F1469" s="16" t="s">
        <v>5504</v>
      </c>
      <c r="G1469" s="14" t="s">
        <v>20</v>
      </c>
      <c r="H1469" s="15">
        <v>2586311</v>
      </c>
      <c r="I1469" s="15">
        <v>722252</v>
      </c>
      <c r="J1469" s="15">
        <v>329844</v>
      </c>
      <c r="K1469" s="15">
        <v>2559569</v>
      </c>
      <c r="L1469" s="15">
        <v>2444867</v>
      </c>
      <c r="M1469" s="15">
        <f t="shared" si="22"/>
        <v>8642843</v>
      </c>
      <c r="N1469" s="15">
        <v>2444867</v>
      </c>
    </row>
    <row r="1470" spans="1:14" ht="14.4">
      <c r="A1470" s="14">
        <v>2021</v>
      </c>
      <c r="B1470" s="17" t="s">
        <v>233</v>
      </c>
      <c r="C1470" s="14" t="s">
        <v>190</v>
      </c>
      <c r="D1470" s="14" t="s">
        <v>21</v>
      </c>
      <c r="E1470" s="16" t="s">
        <v>175</v>
      </c>
      <c r="F1470" s="16" t="s">
        <v>232</v>
      </c>
      <c r="G1470" s="14" t="s">
        <v>20</v>
      </c>
      <c r="H1470" s="15">
        <v>113000</v>
      </c>
      <c r="I1470" s="15">
        <v>5660000</v>
      </c>
      <c r="J1470" s="15"/>
      <c r="K1470" s="15">
        <v>17735000</v>
      </c>
      <c r="L1470" s="15">
        <v>20767436</v>
      </c>
      <c r="M1470" s="15">
        <f t="shared" si="22"/>
        <v>44275436</v>
      </c>
      <c r="N1470" s="15">
        <v>20767436</v>
      </c>
    </row>
    <row r="1471" spans="1:14" ht="14.4">
      <c r="A1471" s="14">
        <v>2021</v>
      </c>
      <c r="B1471" s="17" t="s">
        <v>231</v>
      </c>
      <c r="C1471" s="14" t="s">
        <v>190</v>
      </c>
      <c r="D1471" s="14" t="s">
        <v>21</v>
      </c>
      <c r="E1471" s="16" t="s">
        <v>175</v>
      </c>
      <c r="F1471" s="16" t="s">
        <v>230</v>
      </c>
      <c r="G1471" s="14" t="s">
        <v>20</v>
      </c>
      <c r="H1471" s="15">
        <v>1507000</v>
      </c>
      <c r="I1471" s="15">
        <v>3293000</v>
      </c>
      <c r="J1471" s="15"/>
      <c r="K1471" s="15">
        <v>10210000</v>
      </c>
      <c r="L1471" s="15">
        <v>12805668</v>
      </c>
      <c r="M1471" s="15">
        <f t="shared" si="22"/>
        <v>27815668</v>
      </c>
      <c r="N1471" s="15">
        <v>12805668</v>
      </c>
    </row>
    <row r="1472" spans="1:14" ht="14.4">
      <c r="A1472" s="14">
        <v>2021</v>
      </c>
      <c r="B1472" s="17" t="s">
        <v>5299</v>
      </c>
      <c r="C1472" s="17" t="s">
        <v>190</v>
      </c>
      <c r="D1472" s="14" t="s">
        <v>21</v>
      </c>
      <c r="E1472" s="16" t="s">
        <v>96</v>
      </c>
      <c r="F1472" s="16" t="s">
        <v>5805</v>
      </c>
      <c r="G1472" s="14" t="s">
        <v>20</v>
      </c>
      <c r="H1472" s="15">
        <v>2</v>
      </c>
      <c r="I1472" s="15">
        <v>164435</v>
      </c>
      <c r="J1472" s="15"/>
      <c r="K1472" s="15">
        <v>558003</v>
      </c>
      <c r="L1472" s="15">
        <v>712408</v>
      </c>
      <c r="M1472" s="15">
        <f t="shared" si="22"/>
        <v>1434848</v>
      </c>
      <c r="N1472" s="15">
        <v>712408</v>
      </c>
    </row>
    <row r="1473" spans="1:14" ht="14.4">
      <c r="A1473" s="14">
        <v>2021</v>
      </c>
      <c r="B1473" s="14" t="s">
        <v>1689</v>
      </c>
      <c r="C1473" s="14" t="s">
        <v>53</v>
      </c>
      <c r="D1473" s="14" t="s">
        <v>21</v>
      </c>
      <c r="E1473" s="16" t="s">
        <v>34</v>
      </c>
      <c r="F1473" s="16">
        <v>85292</v>
      </c>
      <c r="G1473" s="14" t="s">
        <v>20</v>
      </c>
      <c r="H1473" s="15">
        <v>60650021</v>
      </c>
      <c r="I1473" s="15">
        <v>11979457</v>
      </c>
      <c r="J1473" s="15">
        <v>4027017</v>
      </c>
      <c r="K1473" s="15">
        <v>75854623</v>
      </c>
      <c r="L1473" s="15">
        <v>99819387</v>
      </c>
      <c r="M1473" s="15">
        <f t="shared" si="22"/>
        <v>252330505</v>
      </c>
      <c r="N1473" s="15">
        <v>99819387</v>
      </c>
    </row>
    <row r="1474" spans="1:14" ht="14.4">
      <c r="A1474" s="14">
        <v>2021</v>
      </c>
      <c r="B1474" s="17" t="s">
        <v>229</v>
      </c>
      <c r="C1474" s="14" t="s">
        <v>190</v>
      </c>
      <c r="D1474" s="14" t="s">
        <v>21</v>
      </c>
      <c r="E1474" s="16" t="s">
        <v>34</v>
      </c>
      <c r="F1474" s="16" t="s">
        <v>228</v>
      </c>
      <c r="G1474" s="14" t="s">
        <v>20</v>
      </c>
      <c r="H1474" s="15">
        <v>2326675</v>
      </c>
      <c r="I1474" s="15">
        <v>25936541</v>
      </c>
      <c r="J1474" s="15"/>
      <c r="K1474" s="15">
        <v>70922895</v>
      </c>
      <c r="L1474" s="15">
        <v>84585570</v>
      </c>
      <c r="M1474" s="15">
        <f t="shared" ref="M1474:M1512" si="23">H1474+I1474+J1474+K1474+L1474</f>
        <v>183771681</v>
      </c>
      <c r="N1474" s="15">
        <v>84585570</v>
      </c>
    </row>
    <row r="1475" spans="1:14" ht="14.4">
      <c r="A1475" s="14">
        <v>2021</v>
      </c>
      <c r="B1475" s="17" t="s">
        <v>227</v>
      </c>
      <c r="C1475" s="14" t="s">
        <v>190</v>
      </c>
      <c r="D1475" s="14" t="s">
        <v>21</v>
      </c>
      <c r="E1475" s="16" t="s">
        <v>34</v>
      </c>
      <c r="F1475" s="16" t="s">
        <v>226</v>
      </c>
      <c r="G1475" s="14" t="s">
        <v>20</v>
      </c>
      <c r="H1475" s="15">
        <v>7311225</v>
      </c>
      <c r="I1475" s="15">
        <v>81126395</v>
      </c>
      <c r="J1475" s="15"/>
      <c r="K1475" s="15">
        <v>154258521</v>
      </c>
      <c r="L1475" s="15">
        <v>188120517</v>
      </c>
      <c r="M1475" s="15">
        <f t="shared" si="23"/>
        <v>430816658</v>
      </c>
      <c r="N1475" s="15">
        <v>188120517</v>
      </c>
    </row>
    <row r="1476" spans="1:14" ht="14.4">
      <c r="A1476" s="14">
        <v>2021</v>
      </c>
      <c r="B1476" s="17" t="s">
        <v>2231</v>
      </c>
      <c r="C1476" s="14" t="s">
        <v>53</v>
      </c>
      <c r="D1476" s="14" t="s">
        <v>21</v>
      </c>
      <c r="E1476" s="16" t="s">
        <v>63</v>
      </c>
      <c r="F1476" s="16" t="s">
        <v>5544</v>
      </c>
      <c r="G1476" s="14" t="s">
        <v>20</v>
      </c>
      <c r="H1476" s="15">
        <v>4493154</v>
      </c>
      <c r="I1476" s="15">
        <v>4174241</v>
      </c>
      <c r="J1476" s="15">
        <v>7851995</v>
      </c>
      <c r="K1476" s="15">
        <v>16031374</v>
      </c>
      <c r="L1476" s="15">
        <v>13999474</v>
      </c>
      <c r="M1476" s="15">
        <f t="shared" si="23"/>
        <v>46550238</v>
      </c>
      <c r="N1476" s="15">
        <v>13999474</v>
      </c>
    </row>
    <row r="1477" spans="1:14" ht="14.4">
      <c r="A1477" s="14">
        <v>2021</v>
      </c>
      <c r="B1477" s="17" t="s">
        <v>225</v>
      </c>
      <c r="C1477" s="14" t="s">
        <v>190</v>
      </c>
      <c r="D1477" s="14" t="s">
        <v>21</v>
      </c>
      <c r="E1477" s="16" t="s">
        <v>34</v>
      </c>
      <c r="F1477" s="16" t="s">
        <v>224</v>
      </c>
      <c r="G1477" s="14" t="s">
        <v>20</v>
      </c>
      <c r="H1477" s="15">
        <v>2443330</v>
      </c>
      <c r="I1477" s="15">
        <v>93681933</v>
      </c>
      <c r="J1477" s="15">
        <v>77545543</v>
      </c>
      <c r="K1477" s="15">
        <v>255426469</v>
      </c>
      <c r="L1477" s="15">
        <v>277697835</v>
      </c>
      <c r="M1477" s="15">
        <f t="shared" si="23"/>
        <v>706795110</v>
      </c>
      <c r="N1477" s="15">
        <v>277697835</v>
      </c>
    </row>
    <row r="1478" spans="1:14" ht="14.4">
      <c r="A1478" s="14">
        <v>2021</v>
      </c>
      <c r="B1478" s="17" t="s">
        <v>223</v>
      </c>
      <c r="C1478" s="14" t="s">
        <v>190</v>
      </c>
      <c r="D1478" s="14" t="s">
        <v>21</v>
      </c>
      <c r="E1478" s="16" t="s">
        <v>92</v>
      </c>
      <c r="F1478" s="16" t="s">
        <v>222</v>
      </c>
      <c r="G1478" s="14" t="s">
        <v>20</v>
      </c>
      <c r="H1478" s="15">
        <v>126633</v>
      </c>
      <c r="I1478" s="15">
        <v>5089238</v>
      </c>
      <c r="J1478" s="15"/>
      <c r="K1478" s="15">
        <v>16366070</v>
      </c>
      <c r="L1478" s="15">
        <v>20384741</v>
      </c>
      <c r="M1478" s="15">
        <f t="shared" si="23"/>
        <v>41966682</v>
      </c>
      <c r="N1478" s="15">
        <v>20384741</v>
      </c>
    </row>
    <row r="1479" spans="1:14" ht="14.4">
      <c r="A1479" s="14">
        <v>2021</v>
      </c>
      <c r="B1479" s="17" t="s">
        <v>221</v>
      </c>
      <c r="C1479" s="14" t="s">
        <v>190</v>
      </c>
      <c r="D1479" s="14" t="s">
        <v>21</v>
      </c>
      <c r="E1479" s="16" t="s">
        <v>220</v>
      </c>
      <c r="F1479" s="16" t="s">
        <v>219</v>
      </c>
      <c r="G1479" s="14" t="s">
        <v>20</v>
      </c>
      <c r="H1479" s="15">
        <v>429479</v>
      </c>
      <c r="I1479" s="15">
        <v>6533410</v>
      </c>
      <c r="J1479" s="15"/>
      <c r="K1479" s="15">
        <v>17644864</v>
      </c>
      <c r="L1479" s="15">
        <v>23433550</v>
      </c>
      <c r="M1479" s="15">
        <f t="shared" si="23"/>
        <v>48041303</v>
      </c>
      <c r="N1479" s="15">
        <v>23433550</v>
      </c>
    </row>
    <row r="1480" spans="1:14" ht="14.4">
      <c r="A1480" s="14">
        <v>2021</v>
      </c>
      <c r="B1480" s="17" t="s">
        <v>5190</v>
      </c>
      <c r="C1480" s="17" t="s">
        <v>190</v>
      </c>
      <c r="D1480" s="14" t="s">
        <v>21</v>
      </c>
      <c r="E1480" s="16" t="s">
        <v>49</v>
      </c>
      <c r="F1480" s="16" t="s">
        <v>5732</v>
      </c>
      <c r="G1480" s="14" t="s">
        <v>20</v>
      </c>
      <c r="H1480" s="15"/>
      <c r="I1480" s="15">
        <v>80081</v>
      </c>
      <c r="J1480" s="15"/>
      <c r="K1480" s="15">
        <v>413641</v>
      </c>
      <c r="L1480" s="15">
        <v>474452</v>
      </c>
      <c r="M1480" s="15">
        <f t="shared" si="23"/>
        <v>968174</v>
      </c>
      <c r="N1480" s="15">
        <v>474452</v>
      </c>
    </row>
    <row r="1481" spans="1:14" ht="14.4">
      <c r="A1481" s="14">
        <v>2021</v>
      </c>
      <c r="B1481" s="14" t="s">
        <v>1688</v>
      </c>
      <c r="C1481" s="14" t="s">
        <v>53</v>
      </c>
      <c r="D1481" s="14" t="s">
        <v>21</v>
      </c>
      <c r="E1481" s="16" t="s">
        <v>47</v>
      </c>
      <c r="F1481" s="16">
        <v>85684</v>
      </c>
      <c r="G1481" s="14" t="s">
        <v>20</v>
      </c>
      <c r="H1481" s="15">
        <v>2106116</v>
      </c>
      <c r="I1481" s="15">
        <v>4475781</v>
      </c>
      <c r="J1481" s="15"/>
      <c r="K1481" s="15">
        <v>4213866</v>
      </c>
      <c r="L1481" s="15">
        <v>5315087</v>
      </c>
      <c r="M1481" s="15">
        <f t="shared" si="23"/>
        <v>16110850</v>
      </c>
      <c r="N1481" s="15">
        <v>5315087</v>
      </c>
    </row>
    <row r="1482" spans="1:14" ht="14.4">
      <c r="A1482" s="14">
        <v>2021</v>
      </c>
      <c r="B1482" s="17" t="s">
        <v>5011</v>
      </c>
      <c r="C1482" s="17" t="s">
        <v>190</v>
      </c>
      <c r="D1482" s="14" t="s">
        <v>21</v>
      </c>
      <c r="E1482" s="16" t="s">
        <v>47</v>
      </c>
      <c r="F1482" s="16" t="s">
        <v>5856</v>
      </c>
      <c r="G1482" s="14" t="s">
        <v>20</v>
      </c>
      <c r="H1482" s="15">
        <v>241574</v>
      </c>
      <c r="I1482" s="15">
        <v>3679424</v>
      </c>
      <c r="J1482" s="15"/>
      <c r="K1482" s="15">
        <v>17251978</v>
      </c>
      <c r="L1482" s="15">
        <v>19827428</v>
      </c>
      <c r="M1482" s="15">
        <f t="shared" si="23"/>
        <v>41000404</v>
      </c>
      <c r="N1482" s="15">
        <v>19827428</v>
      </c>
    </row>
    <row r="1483" spans="1:14" ht="14.4">
      <c r="A1483" s="14">
        <v>2021</v>
      </c>
      <c r="B1483" s="17" t="s">
        <v>5356</v>
      </c>
      <c r="C1483" s="17" t="s">
        <v>190</v>
      </c>
      <c r="D1483" s="14" t="s">
        <v>21</v>
      </c>
      <c r="E1483" s="16" t="s">
        <v>84</v>
      </c>
      <c r="F1483" s="16" t="s">
        <v>5733</v>
      </c>
      <c r="G1483" s="14" t="s">
        <v>20</v>
      </c>
      <c r="H1483" s="15">
        <v>29741</v>
      </c>
      <c r="I1483" s="15">
        <v>492467</v>
      </c>
      <c r="J1483" s="15">
        <v>1575</v>
      </c>
      <c r="K1483" s="15">
        <v>2275208</v>
      </c>
      <c r="L1483" s="15">
        <v>2649511</v>
      </c>
      <c r="M1483" s="15">
        <f t="shared" si="23"/>
        <v>5448502</v>
      </c>
      <c r="N1483" s="15">
        <v>2649511</v>
      </c>
    </row>
    <row r="1484" spans="1:14" ht="14.4">
      <c r="A1484" s="14">
        <v>2021</v>
      </c>
      <c r="B1484" s="17" t="s">
        <v>218</v>
      </c>
      <c r="C1484" s="14" t="s">
        <v>190</v>
      </c>
      <c r="D1484" s="14" t="s">
        <v>21</v>
      </c>
      <c r="E1484" s="16" t="s">
        <v>34</v>
      </c>
      <c r="F1484" s="16" t="s">
        <v>217</v>
      </c>
      <c r="G1484" s="14" t="s">
        <v>20</v>
      </c>
      <c r="H1484" s="15">
        <v>5055</v>
      </c>
      <c r="I1484" s="15">
        <v>7591902</v>
      </c>
      <c r="J1484" s="15">
        <v>1060815</v>
      </c>
      <c r="K1484" s="15">
        <v>14895590</v>
      </c>
      <c r="L1484" s="15">
        <v>20405995</v>
      </c>
      <c r="M1484" s="15">
        <f t="shared" si="23"/>
        <v>43959357</v>
      </c>
      <c r="N1484" s="15">
        <v>20405995</v>
      </c>
    </row>
    <row r="1485" spans="1:14" ht="14.4">
      <c r="A1485" s="14">
        <v>2021</v>
      </c>
      <c r="B1485" s="17" t="s">
        <v>216</v>
      </c>
      <c r="C1485" s="14" t="s">
        <v>190</v>
      </c>
      <c r="D1485" s="14" t="s">
        <v>21</v>
      </c>
      <c r="E1485" s="16" t="s">
        <v>84</v>
      </c>
      <c r="F1485" s="16" t="s">
        <v>215</v>
      </c>
      <c r="G1485" s="14" t="s">
        <v>20</v>
      </c>
      <c r="H1485" s="15">
        <v>2665651</v>
      </c>
      <c r="I1485" s="15">
        <v>15873652</v>
      </c>
      <c r="J1485" s="15">
        <v>16932</v>
      </c>
      <c r="K1485" s="15">
        <v>57074174</v>
      </c>
      <c r="L1485" s="15">
        <v>51162264</v>
      </c>
      <c r="M1485" s="15">
        <f t="shared" si="23"/>
        <v>126792673</v>
      </c>
      <c r="N1485" s="15">
        <v>51162264</v>
      </c>
    </row>
    <row r="1486" spans="1:14" ht="14.4">
      <c r="A1486" s="14">
        <v>2021</v>
      </c>
      <c r="B1486" s="17" t="s">
        <v>5377</v>
      </c>
      <c r="C1486" s="17" t="s">
        <v>190</v>
      </c>
      <c r="D1486" s="14" t="s">
        <v>21</v>
      </c>
      <c r="E1486" s="16" t="s">
        <v>195</v>
      </c>
      <c r="F1486" s="16" t="s">
        <v>5734</v>
      </c>
      <c r="G1486" s="14" t="s">
        <v>20</v>
      </c>
      <c r="H1486" s="15">
        <v>515</v>
      </c>
      <c r="I1486" s="15">
        <v>499124</v>
      </c>
      <c r="J1486" s="15">
        <v>120168</v>
      </c>
      <c r="K1486" s="15">
        <v>1651578</v>
      </c>
      <c r="L1486" s="15">
        <v>2263585</v>
      </c>
      <c r="M1486" s="15">
        <f t="shared" si="23"/>
        <v>4534970</v>
      </c>
      <c r="N1486" s="15">
        <v>2263585</v>
      </c>
    </row>
    <row r="1487" spans="1:14" ht="14.4">
      <c r="A1487" s="14">
        <v>2021</v>
      </c>
      <c r="B1487" s="14" t="s">
        <v>1687</v>
      </c>
      <c r="C1487" s="14" t="s">
        <v>53</v>
      </c>
      <c r="D1487" s="14" t="s">
        <v>21</v>
      </c>
      <c r="E1487" s="16" t="s">
        <v>164</v>
      </c>
      <c r="F1487" s="16">
        <v>86034</v>
      </c>
      <c r="G1487" s="14" t="s">
        <v>20</v>
      </c>
      <c r="H1487" s="15">
        <v>6897555</v>
      </c>
      <c r="I1487" s="15">
        <v>1334052</v>
      </c>
      <c r="J1487" s="15">
        <v>8909162</v>
      </c>
      <c r="K1487" s="15">
        <v>4567203</v>
      </c>
      <c r="L1487" s="15">
        <v>6492480</v>
      </c>
      <c r="M1487" s="15">
        <f t="shared" si="23"/>
        <v>28200452</v>
      </c>
      <c r="N1487" s="15">
        <v>6492480</v>
      </c>
    </row>
    <row r="1488" spans="1:14" ht="14.4">
      <c r="A1488" s="14">
        <v>2021</v>
      </c>
      <c r="B1488" s="17" t="s">
        <v>214</v>
      </c>
      <c r="C1488" s="14" t="s">
        <v>190</v>
      </c>
      <c r="D1488" s="14" t="s">
        <v>21</v>
      </c>
      <c r="E1488" s="16" t="s">
        <v>90</v>
      </c>
      <c r="F1488" s="16" t="s">
        <v>213</v>
      </c>
      <c r="G1488" s="14" t="s">
        <v>20</v>
      </c>
      <c r="H1488" s="15">
        <v>1229068</v>
      </c>
      <c r="I1488" s="15">
        <v>7190206</v>
      </c>
      <c r="J1488" s="15">
        <v>766353</v>
      </c>
      <c r="K1488" s="15">
        <v>19039461</v>
      </c>
      <c r="L1488" s="15">
        <v>22398994</v>
      </c>
      <c r="M1488" s="15">
        <f t="shared" si="23"/>
        <v>50624082</v>
      </c>
      <c r="N1488" s="15">
        <v>22398994</v>
      </c>
    </row>
    <row r="1489" spans="1:14" ht="14.4">
      <c r="A1489" s="14">
        <v>2021</v>
      </c>
      <c r="B1489" s="17" t="s">
        <v>212</v>
      </c>
      <c r="C1489" s="14" t="s">
        <v>190</v>
      </c>
      <c r="D1489" s="14" t="s">
        <v>21</v>
      </c>
      <c r="E1489" s="16" t="s">
        <v>32</v>
      </c>
      <c r="F1489" s="16" t="s">
        <v>211</v>
      </c>
      <c r="G1489" s="14" t="s">
        <v>20</v>
      </c>
      <c r="H1489" s="15">
        <v>103073</v>
      </c>
      <c r="I1489" s="15">
        <v>8916877</v>
      </c>
      <c r="J1489" s="15"/>
      <c r="K1489" s="15">
        <v>22977665</v>
      </c>
      <c r="L1489" s="15">
        <v>30778913</v>
      </c>
      <c r="M1489" s="15">
        <f t="shared" si="23"/>
        <v>62776528</v>
      </c>
      <c r="N1489" s="15">
        <v>30778913</v>
      </c>
    </row>
    <row r="1490" spans="1:14" ht="14.4">
      <c r="A1490" s="14">
        <v>2021</v>
      </c>
      <c r="B1490" s="17" t="s">
        <v>210</v>
      </c>
      <c r="C1490" s="14" t="s">
        <v>190</v>
      </c>
      <c r="D1490" s="14" t="s">
        <v>21</v>
      </c>
      <c r="E1490" s="16" t="s">
        <v>34</v>
      </c>
      <c r="F1490" s="16" t="s">
        <v>209</v>
      </c>
      <c r="G1490" s="14" t="s">
        <v>20</v>
      </c>
      <c r="H1490" s="15">
        <v>443366</v>
      </c>
      <c r="I1490" s="15">
        <v>7475961</v>
      </c>
      <c r="J1490" s="15"/>
      <c r="K1490" s="15">
        <v>35090020</v>
      </c>
      <c r="L1490" s="15">
        <v>32542377</v>
      </c>
      <c r="M1490" s="15">
        <f t="shared" si="23"/>
        <v>75551724</v>
      </c>
      <c r="N1490" s="15">
        <v>32542377</v>
      </c>
    </row>
    <row r="1491" spans="1:14" ht="14.4">
      <c r="A1491" s="14">
        <v>2021</v>
      </c>
      <c r="B1491" s="14" t="s">
        <v>1686</v>
      </c>
      <c r="C1491" s="14" t="s">
        <v>53</v>
      </c>
      <c r="D1491" s="14" t="s">
        <v>21</v>
      </c>
      <c r="E1491" s="16" t="s">
        <v>149</v>
      </c>
      <c r="F1491" s="16">
        <v>86300</v>
      </c>
      <c r="G1491" s="14" t="s">
        <v>20</v>
      </c>
      <c r="H1491" s="15">
        <v>5097765</v>
      </c>
      <c r="I1491" s="15">
        <v>780598</v>
      </c>
      <c r="J1491" s="15">
        <v>2036621</v>
      </c>
      <c r="K1491" s="15">
        <v>3186534</v>
      </c>
      <c r="L1491" s="15">
        <v>5581814</v>
      </c>
      <c r="M1491" s="15">
        <f t="shared" si="23"/>
        <v>16683332</v>
      </c>
      <c r="N1491" s="15">
        <v>5581814</v>
      </c>
    </row>
    <row r="1492" spans="1:14" ht="14.4">
      <c r="A1492" s="14">
        <v>2021</v>
      </c>
      <c r="B1492" s="17" t="s">
        <v>208</v>
      </c>
      <c r="C1492" s="14" t="s">
        <v>190</v>
      </c>
      <c r="D1492" s="14" t="s">
        <v>21</v>
      </c>
      <c r="E1492" s="16" t="s">
        <v>149</v>
      </c>
      <c r="F1492" s="16" t="s">
        <v>207</v>
      </c>
      <c r="G1492" s="14" t="s">
        <v>20</v>
      </c>
      <c r="H1492" s="15">
        <v>415925</v>
      </c>
      <c r="I1492" s="15">
        <v>12522957</v>
      </c>
      <c r="J1492" s="15">
        <v>120</v>
      </c>
      <c r="K1492" s="15">
        <v>26892920</v>
      </c>
      <c r="L1492" s="15">
        <v>37481204</v>
      </c>
      <c r="M1492" s="15">
        <f t="shared" si="23"/>
        <v>77313126</v>
      </c>
      <c r="N1492" s="15">
        <v>37481204</v>
      </c>
    </row>
    <row r="1493" spans="1:14" ht="14.4">
      <c r="A1493" s="14">
        <v>2021</v>
      </c>
      <c r="B1493" s="17" t="s">
        <v>206</v>
      </c>
      <c r="C1493" s="14" t="s">
        <v>190</v>
      </c>
      <c r="D1493" s="14" t="s">
        <v>21</v>
      </c>
      <c r="E1493" s="16" t="s">
        <v>195</v>
      </c>
      <c r="F1493" s="16" t="s">
        <v>205</v>
      </c>
      <c r="G1493" s="14" t="s">
        <v>20</v>
      </c>
      <c r="H1493" s="15">
        <v>4263667</v>
      </c>
      <c r="I1493" s="15">
        <v>43704195</v>
      </c>
      <c r="J1493" s="15"/>
      <c r="K1493" s="15">
        <v>101949549</v>
      </c>
      <c r="L1493" s="15">
        <v>131963101</v>
      </c>
      <c r="M1493" s="15">
        <f t="shared" si="23"/>
        <v>281880512</v>
      </c>
      <c r="N1493" s="15">
        <v>131963101</v>
      </c>
    </row>
    <row r="1494" spans="1:14" ht="14.4">
      <c r="A1494" s="14">
        <v>2021</v>
      </c>
      <c r="B1494" s="17" t="s">
        <v>2236</v>
      </c>
      <c r="C1494" s="14" t="s">
        <v>5582</v>
      </c>
      <c r="D1494" s="14" t="s">
        <v>21</v>
      </c>
      <c r="E1494" s="16" t="s">
        <v>27</v>
      </c>
      <c r="F1494" s="16" t="s">
        <v>5593</v>
      </c>
      <c r="G1494" s="14" t="s">
        <v>20</v>
      </c>
      <c r="H1494" s="15">
        <v>3168884</v>
      </c>
      <c r="I1494" s="15">
        <v>777954</v>
      </c>
      <c r="J1494" s="15">
        <v>224506</v>
      </c>
      <c r="K1494" s="15">
        <v>8414482</v>
      </c>
      <c r="L1494" s="15">
        <v>9901012</v>
      </c>
      <c r="M1494" s="15">
        <f t="shared" si="23"/>
        <v>22486838</v>
      </c>
      <c r="N1494" s="15">
        <v>9901012</v>
      </c>
    </row>
    <row r="1495" spans="1:14" ht="14.4">
      <c r="A1495" s="14">
        <v>2021</v>
      </c>
      <c r="B1495" s="17" t="s">
        <v>5250</v>
      </c>
      <c r="C1495" s="14" t="s">
        <v>190</v>
      </c>
      <c r="D1495" s="14" t="s">
        <v>21</v>
      </c>
      <c r="E1495" s="16" t="s">
        <v>27</v>
      </c>
      <c r="F1495" s="16" t="s">
        <v>5456</v>
      </c>
      <c r="G1495" s="14" t="s">
        <v>20</v>
      </c>
      <c r="H1495" s="15">
        <v>41209</v>
      </c>
      <c r="I1495" s="15">
        <v>1177089</v>
      </c>
      <c r="J1495" s="15"/>
      <c r="K1495" s="15">
        <v>14459608</v>
      </c>
      <c r="L1495" s="15">
        <v>13261117</v>
      </c>
      <c r="M1495" s="15">
        <f t="shared" si="23"/>
        <v>28939023</v>
      </c>
      <c r="N1495" s="15">
        <v>13261117</v>
      </c>
    </row>
    <row r="1496" spans="1:14" ht="14.4">
      <c r="A1496" s="14">
        <v>2021</v>
      </c>
      <c r="B1496" s="17" t="s">
        <v>204</v>
      </c>
      <c r="C1496" s="14" t="s">
        <v>190</v>
      </c>
      <c r="D1496" s="14" t="s">
        <v>21</v>
      </c>
      <c r="E1496" s="16" t="s">
        <v>149</v>
      </c>
      <c r="F1496" s="16" t="s">
        <v>203</v>
      </c>
      <c r="G1496" s="14" t="s">
        <v>20</v>
      </c>
      <c r="H1496" s="15">
        <v>9862</v>
      </c>
      <c r="I1496" s="15">
        <v>2684840</v>
      </c>
      <c r="J1496" s="15">
        <v>113312</v>
      </c>
      <c r="K1496" s="15">
        <v>5500728</v>
      </c>
      <c r="L1496" s="15">
        <v>7462660</v>
      </c>
      <c r="M1496" s="15">
        <f t="shared" si="23"/>
        <v>15771402</v>
      </c>
      <c r="N1496" s="15">
        <v>7462660</v>
      </c>
    </row>
    <row r="1497" spans="1:14" ht="14.4">
      <c r="A1497" s="14">
        <v>2021</v>
      </c>
      <c r="B1497" s="17" t="s">
        <v>202</v>
      </c>
      <c r="C1497" s="14" t="s">
        <v>190</v>
      </c>
      <c r="D1497" s="14" t="s">
        <v>21</v>
      </c>
      <c r="E1497" s="16" t="s">
        <v>84</v>
      </c>
      <c r="F1497" s="16" t="s">
        <v>201</v>
      </c>
      <c r="G1497" s="14" t="s">
        <v>20</v>
      </c>
      <c r="H1497" s="15">
        <v>75081</v>
      </c>
      <c r="I1497" s="15">
        <v>4985051</v>
      </c>
      <c r="J1497" s="15">
        <v>10306</v>
      </c>
      <c r="K1497" s="15">
        <v>17723010</v>
      </c>
      <c r="L1497" s="15">
        <v>20848009</v>
      </c>
      <c r="M1497" s="15">
        <f t="shared" si="23"/>
        <v>43641457</v>
      </c>
      <c r="N1497" s="15">
        <v>20848009</v>
      </c>
    </row>
    <row r="1498" spans="1:14" ht="14.4">
      <c r="A1498" s="14">
        <v>2021</v>
      </c>
      <c r="B1498" s="17" t="s">
        <v>1638</v>
      </c>
      <c r="C1498" s="14" t="s">
        <v>55</v>
      </c>
      <c r="D1498" s="14" t="s">
        <v>21</v>
      </c>
      <c r="E1498" s="16" t="s">
        <v>164</v>
      </c>
      <c r="F1498" s="16" t="s">
        <v>57</v>
      </c>
      <c r="G1498" s="14" t="s">
        <v>20</v>
      </c>
      <c r="H1498" s="15">
        <v>84258073</v>
      </c>
      <c r="I1498" s="15">
        <v>270336084</v>
      </c>
      <c r="J1498" s="15">
        <v>8490289</v>
      </c>
      <c r="K1498" s="15">
        <v>77315823</v>
      </c>
      <c r="L1498" s="15">
        <v>258635966</v>
      </c>
      <c r="M1498" s="15">
        <f t="shared" si="23"/>
        <v>699036235</v>
      </c>
      <c r="N1498" s="15">
        <v>258635966</v>
      </c>
    </row>
    <row r="1499" spans="1:14" ht="14.4">
      <c r="A1499" s="14">
        <v>2021</v>
      </c>
      <c r="B1499" s="17" t="s">
        <v>200</v>
      </c>
      <c r="C1499" s="14" t="s">
        <v>190</v>
      </c>
      <c r="D1499" s="14" t="s">
        <v>21</v>
      </c>
      <c r="E1499" s="16" t="s">
        <v>164</v>
      </c>
      <c r="F1499" s="16" t="s">
        <v>199</v>
      </c>
      <c r="G1499" s="14" t="s">
        <v>20</v>
      </c>
      <c r="H1499" s="15">
        <v>4155685</v>
      </c>
      <c r="I1499" s="15">
        <v>32255893</v>
      </c>
      <c r="J1499" s="15"/>
      <c r="K1499" s="15">
        <v>13488830</v>
      </c>
      <c r="L1499" s="15">
        <v>25938908</v>
      </c>
      <c r="M1499" s="15">
        <f t="shared" si="23"/>
        <v>75839316</v>
      </c>
      <c r="N1499" s="15">
        <v>25938908</v>
      </c>
    </row>
    <row r="1500" spans="1:14" ht="14.4">
      <c r="A1500" s="14">
        <v>2021</v>
      </c>
      <c r="B1500" s="17" t="s">
        <v>2237</v>
      </c>
      <c r="C1500" s="14" t="s">
        <v>53</v>
      </c>
      <c r="D1500" s="14" t="s">
        <v>21</v>
      </c>
      <c r="E1500" s="16" t="s">
        <v>134</v>
      </c>
      <c r="F1500" s="16">
        <v>86832</v>
      </c>
      <c r="G1500" s="14" t="s">
        <v>20</v>
      </c>
      <c r="H1500" s="15">
        <v>9987010</v>
      </c>
      <c r="I1500" s="15">
        <v>3474747</v>
      </c>
      <c r="J1500" s="15">
        <v>5418822</v>
      </c>
      <c r="K1500" s="15">
        <v>52570617</v>
      </c>
      <c r="L1500" s="15">
        <v>38908420</v>
      </c>
      <c r="M1500" s="15">
        <f t="shared" si="23"/>
        <v>110359616</v>
      </c>
      <c r="N1500" s="15">
        <v>38908420</v>
      </c>
    </row>
    <row r="1501" spans="1:14" ht="14.4">
      <c r="A1501" s="14">
        <v>2021</v>
      </c>
      <c r="B1501" s="17" t="s">
        <v>198</v>
      </c>
      <c r="C1501" s="14" t="s">
        <v>190</v>
      </c>
      <c r="D1501" s="14" t="s">
        <v>21</v>
      </c>
      <c r="E1501" s="16" t="s">
        <v>142</v>
      </c>
      <c r="F1501" s="16" t="s">
        <v>197</v>
      </c>
      <c r="G1501" s="14" t="s">
        <v>20</v>
      </c>
      <c r="H1501" s="15">
        <v>691</v>
      </c>
      <c r="I1501" s="15">
        <v>6037673</v>
      </c>
      <c r="J1501" s="15"/>
      <c r="K1501" s="15">
        <v>16910015</v>
      </c>
      <c r="L1501" s="15">
        <v>21120803</v>
      </c>
      <c r="M1501" s="15">
        <f t="shared" si="23"/>
        <v>44069182</v>
      </c>
      <c r="N1501" s="15">
        <v>21120803</v>
      </c>
    </row>
    <row r="1502" spans="1:14" ht="14.4">
      <c r="A1502" s="14">
        <v>2021</v>
      </c>
      <c r="B1502" s="17" t="s">
        <v>2238</v>
      </c>
      <c r="C1502" s="14" t="s">
        <v>5582</v>
      </c>
      <c r="D1502" s="14" t="s">
        <v>21</v>
      </c>
      <c r="E1502" s="16" t="s">
        <v>48</v>
      </c>
      <c r="F1502" s="16" t="s">
        <v>5594</v>
      </c>
      <c r="G1502" s="14" t="s">
        <v>20</v>
      </c>
      <c r="H1502" s="15">
        <v>4892940</v>
      </c>
      <c r="I1502" s="15">
        <v>1239684</v>
      </c>
      <c r="J1502" s="15">
        <v>1225133</v>
      </c>
      <c r="K1502" s="15">
        <v>9136582</v>
      </c>
      <c r="L1502" s="15">
        <v>10473094</v>
      </c>
      <c r="M1502" s="15">
        <f t="shared" si="23"/>
        <v>26967433</v>
      </c>
      <c r="N1502" s="15">
        <v>10473094</v>
      </c>
    </row>
    <row r="1503" spans="1:14" ht="14.4">
      <c r="A1503" s="14">
        <v>2021</v>
      </c>
      <c r="B1503" s="14" t="s">
        <v>1685</v>
      </c>
      <c r="C1503" s="14" t="s">
        <v>53</v>
      </c>
      <c r="D1503" s="14" t="s">
        <v>21</v>
      </c>
      <c r="E1503" s="16" t="s">
        <v>94</v>
      </c>
      <c r="F1503" s="16">
        <v>86944</v>
      </c>
      <c r="G1503" s="14" t="s">
        <v>20</v>
      </c>
      <c r="H1503" s="15">
        <v>6773401</v>
      </c>
      <c r="I1503" s="15">
        <v>1392803</v>
      </c>
      <c r="J1503" s="15">
        <v>41008</v>
      </c>
      <c r="K1503" s="15">
        <v>8015672</v>
      </c>
      <c r="L1503" s="15">
        <v>8718866</v>
      </c>
      <c r="M1503" s="15">
        <f t="shared" si="23"/>
        <v>24941750</v>
      </c>
      <c r="N1503" s="15">
        <v>8718866</v>
      </c>
    </row>
    <row r="1504" spans="1:14" ht="14.4">
      <c r="A1504" s="14">
        <v>2021</v>
      </c>
      <c r="B1504" s="17" t="s">
        <v>5321</v>
      </c>
      <c r="C1504" s="17" t="s">
        <v>190</v>
      </c>
      <c r="D1504" s="14" t="s">
        <v>21</v>
      </c>
      <c r="E1504" s="16" t="s">
        <v>94</v>
      </c>
      <c r="F1504" s="16" t="s">
        <v>5854</v>
      </c>
      <c r="G1504" s="14" t="s">
        <v>20</v>
      </c>
      <c r="H1504" s="15">
        <v>289214</v>
      </c>
      <c r="I1504" s="15">
        <v>3988823</v>
      </c>
      <c r="J1504" s="15"/>
      <c r="K1504" s="15">
        <v>10007766</v>
      </c>
      <c r="L1504" s="15">
        <v>13469097</v>
      </c>
      <c r="M1504" s="15">
        <f t="shared" si="23"/>
        <v>27754900</v>
      </c>
      <c r="N1504" s="15">
        <v>13469097</v>
      </c>
    </row>
    <row r="1505" spans="1:14" ht="14.4">
      <c r="A1505" s="14">
        <v>2021</v>
      </c>
      <c r="B1505" s="17" t="s">
        <v>5322</v>
      </c>
      <c r="C1505" s="17" t="s">
        <v>190</v>
      </c>
      <c r="D1505" s="14" t="s">
        <v>21</v>
      </c>
      <c r="E1505" s="16" t="s">
        <v>94</v>
      </c>
      <c r="F1505" s="16" t="s">
        <v>5852</v>
      </c>
      <c r="G1505" s="14" t="s">
        <v>20</v>
      </c>
      <c r="H1505" s="15">
        <v>364103</v>
      </c>
      <c r="I1505" s="15">
        <v>2497610</v>
      </c>
      <c r="J1505" s="15"/>
      <c r="K1505" s="15">
        <v>10504517</v>
      </c>
      <c r="L1505" s="15">
        <v>10874668</v>
      </c>
      <c r="M1505" s="15">
        <f t="shared" si="23"/>
        <v>24240898</v>
      </c>
      <c r="N1505" s="15">
        <v>10874668</v>
      </c>
    </row>
    <row r="1506" spans="1:14" ht="14.4">
      <c r="A1506" s="14">
        <v>2021</v>
      </c>
      <c r="B1506" s="14" t="s">
        <v>1684</v>
      </c>
      <c r="C1506" s="14" t="s">
        <v>53</v>
      </c>
      <c r="D1506" s="14" t="s">
        <v>21</v>
      </c>
      <c r="E1506" s="16" t="s">
        <v>195</v>
      </c>
      <c r="F1506" s="16" t="s">
        <v>1683</v>
      </c>
      <c r="G1506" s="14" t="s">
        <v>20</v>
      </c>
      <c r="H1506" s="15">
        <v>47817398</v>
      </c>
      <c r="I1506" s="15">
        <v>6814464</v>
      </c>
      <c r="J1506" s="15">
        <v>11637873</v>
      </c>
      <c r="K1506" s="15">
        <v>37641312</v>
      </c>
      <c r="L1506" s="15">
        <v>49432645</v>
      </c>
      <c r="M1506" s="15">
        <f t="shared" si="23"/>
        <v>153343692</v>
      </c>
      <c r="N1506" s="15">
        <v>49432645</v>
      </c>
    </row>
    <row r="1507" spans="1:14" ht="14.4">
      <c r="A1507" s="14">
        <v>2021</v>
      </c>
      <c r="B1507" s="17" t="s">
        <v>196</v>
      </c>
      <c r="C1507" s="14" t="s">
        <v>190</v>
      </c>
      <c r="D1507" s="14" t="s">
        <v>21</v>
      </c>
      <c r="E1507" s="16" t="s">
        <v>195</v>
      </c>
      <c r="F1507" s="16" t="s">
        <v>194</v>
      </c>
      <c r="G1507" s="14" t="s">
        <v>20</v>
      </c>
      <c r="H1507" s="15">
        <v>358315</v>
      </c>
      <c r="I1507" s="15">
        <v>50377884</v>
      </c>
      <c r="J1507" s="15">
        <v>3796</v>
      </c>
      <c r="K1507" s="15">
        <v>151616796</v>
      </c>
      <c r="L1507" s="15">
        <v>169703818</v>
      </c>
      <c r="M1507" s="15">
        <f t="shared" si="23"/>
        <v>372060609</v>
      </c>
      <c r="N1507" s="15">
        <v>169703818</v>
      </c>
    </row>
    <row r="1508" spans="1:14" ht="14.4">
      <c r="A1508" s="14">
        <v>2021</v>
      </c>
      <c r="B1508" s="17" t="s">
        <v>1637</v>
      </c>
      <c r="C1508" s="14" t="s">
        <v>55</v>
      </c>
      <c r="D1508" s="14" t="s">
        <v>21</v>
      </c>
      <c r="E1508" s="16" t="s">
        <v>175</v>
      </c>
      <c r="F1508" s="16" t="s">
        <v>57</v>
      </c>
      <c r="G1508" s="14" t="s">
        <v>20</v>
      </c>
      <c r="H1508" s="15">
        <v>54609251</v>
      </c>
      <c r="I1508" s="15">
        <v>115982744</v>
      </c>
      <c r="J1508" s="15">
        <v>11862345</v>
      </c>
      <c r="K1508" s="15">
        <v>41995214</v>
      </c>
      <c r="L1508" s="15">
        <v>76716952</v>
      </c>
      <c r="M1508" s="15">
        <f t="shared" si="23"/>
        <v>301166506</v>
      </c>
      <c r="N1508" s="15">
        <v>76716952</v>
      </c>
    </row>
    <row r="1509" spans="1:14" ht="14.4">
      <c r="A1509" s="14">
        <v>2021</v>
      </c>
      <c r="B1509" s="17" t="s">
        <v>193</v>
      </c>
      <c r="C1509" s="14" t="s">
        <v>190</v>
      </c>
      <c r="D1509" s="14" t="s">
        <v>21</v>
      </c>
      <c r="E1509" s="16" t="s">
        <v>175</v>
      </c>
      <c r="F1509" s="16" t="s">
        <v>192</v>
      </c>
      <c r="G1509" s="14" t="s">
        <v>20</v>
      </c>
      <c r="H1509" s="15">
        <v>6982000</v>
      </c>
      <c r="I1509" s="15">
        <v>22739000</v>
      </c>
      <c r="J1509" s="15"/>
      <c r="K1509" s="15">
        <v>10193000</v>
      </c>
      <c r="L1509" s="15">
        <v>21705512</v>
      </c>
      <c r="M1509" s="15">
        <f t="shared" si="23"/>
        <v>61619512</v>
      </c>
      <c r="N1509" s="15">
        <v>21705512</v>
      </c>
    </row>
    <row r="1510" spans="1:14" ht="14.4">
      <c r="A1510" s="14">
        <v>2021</v>
      </c>
      <c r="B1510" s="14" t="s">
        <v>1682</v>
      </c>
      <c r="C1510" s="14" t="s">
        <v>53</v>
      </c>
      <c r="D1510" s="14" t="s">
        <v>21</v>
      </c>
      <c r="E1510" s="16" t="s">
        <v>118</v>
      </c>
      <c r="F1510" s="16">
        <v>87042</v>
      </c>
      <c r="G1510" s="14" t="s">
        <v>20</v>
      </c>
      <c r="H1510" s="15">
        <v>4557440</v>
      </c>
      <c r="I1510" s="15">
        <v>3568495</v>
      </c>
      <c r="J1510" s="15">
        <v>9636799</v>
      </c>
      <c r="K1510" s="15">
        <v>31193431</v>
      </c>
      <c r="L1510" s="15">
        <v>28405508</v>
      </c>
      <c r="M1510" s="15">
        <f t="shared" si="23"/>
        <v>77361673</v>
      </c>
      <c r="N1510" s="15">
        <v>28405508</v>
      </c>
    </row>
    <row r="1511" spans="1:14" ht="14.4">
      <c r="A1511" s="14">
        <v>2021</v>
      </c>
      <c r="B1511" s="17" t="s">
        <v>191</v>
      </c>
      <c r="C1511" s="14" t="s">
        <v>190</v>
      </c>
      <c r="D1511" s="14" t="s">
        <v>21</v>
      </c>
      <c r="E1511" s="16" t="s">
        <v>63</v>
      </c>
      <c r="F1511" s="16" t="s">
        <v>189</v>
      </c>
      <c r="G1511" s="14" t="s">
        <v>20</v>
      </c>
      <c r="H1511" s="15">
        <v>1330892</v>
      </c>
      <c r="I1511" s="15">
        <v>42344452</v>
      </c>
      <c r="J1511" s="15">
        <v>363</v>
      </c>
      <c r="K1511" s="15">
        <v>87961149</v>
      </c>
      <c r="L1511" s="15">
        <v>108096343</v>
      </c>
      <c r="M1511" s="15">
        <f t="shared" si="23"/>
        <v>239733199</v>
      </c>
      <c r="N1511" s="15">
        <v>108096343</v>
      </c>
    </row>
    <row r="1512" spans="1:14" ht="14.4">
      <c r="A1512" s="14">
        <v>2021</v>
      </c>
      <c r="B1512" s="17" t="s">
        <v>2239</v>
      </c>
      <c r="C1512" s="14" t="s">
        <v>5582</v>
      </c>
      <c r="D1512" s="14" t="s">
        <v>21</v>
      </c>
      <c r="E1512" s="16" t="s">
        <v>118</v>
      </c>
      <c r="F1512" s="16" t="s">
        <v>5597</v>
      </c>
      <c r="G1512" s="14" t="s">
        <v>20</v>
      </c>
      <c r="H1512" s="15">
        <v>1769764</v>
      </c>
      <c r="I1512" s="15">
        <v>3770459</v>
      </c>
      <c r="J1512" s="15">
        <v>3159787</v>
      </c>
      <c r="K1512" s="15">
        <v>16552745</v>
      </c>
      <c r="L1512" s="15">
        <v>15563719</v>
      </c>
      <c r="M1512" s="15">
        <f t="shared" si="23"/>
        <v>40816474</v>
      </c>
      <c r="N1512" s="15">
        <v>15563719</v>
      </c>
    </row>
    <row r="1513" spans="1:14" ht="14.4">
      <c r="B1513" s="17"/>
      <c r="E1513" s="16"/>
      <c r="F1513" s="16"/>
      <c r="H1513" s="15"/>
      <c r="I1513" s="15"/>
      <c r="J1513" s="15"/>
      <c r="K1513" s="15"/>
    </row>
    <row r="1514" spans="1:14" ht="14.4">
      <c r="B1514" s="17"/>
      <c r="E1514" s="16"/>
      <c r="F1514" s="16"/>
      <c r="H1514" s="15"/>
      <c r="I1514" s="15"/>
      <c r="J1514" s="15"/>
      <c r="K1514" s="15"/>
    </row>
    <row r="1515" spans="1:14" ht="14.4">
      <c r="B1515" s="17"/>
      <c r="E1515" s="16"/>
      <c r="F1515" s="16"/>
      <c r="H1515" s="15"/>
      <c r="I1515" s="15"/>
      <c r="J1515" s="15"/>
      <c r="K1515" s="15"/>
    </row>
    <row r="1516" spans="1:14" ht="14.4">
      <c r="B1516" s="17"/>
      <c r="E1516" s="16"/>
      <c r="F1516" s="16"/>
      <c r="H1516" s="15"/>
      <c r="I1516" s="15"/>
      <c r="J1516" s="15"/>
      <c r="K1516" s="15"/>
    </row>
    <row r="1517" spans="1:14" ht="14.4">
      <c r="B1517" s="17"/>
      <c r="E1517" s="16"/>
      <c r="F1517" s="16"/>
      <c r="H1517" s="15"/>
      <c r="I1517" s="15"/>
      <c r="J1517" s="15"/>
      <c r="K1517" s="15"/>
    </row>
    <row r="1518" spans="1:14" ht="14.4">
      <c r="B1518" s="17"/>
      <c r="E1518" s="16"/>
      <c r="F1518" s="16"/>
      <c r="H1518" s="15"/>
      <c r="I1518" s="15"/>
      <c r="J1518" s="15"/>
      <c r="K1518" s="15"/>
    </row>
    <row r="1519" spans="1:14" ht="14.4">
      <c r="B1519" s="17"/>
      <c r="E1519" s="16"/>
      <c r="F1519" s="16"/>
      <c r="H1519" s="15"/>
      <c r="I1519" s="15"/>
      <c r="J1519" s="15"/>
      <c r="K1519" s="15"/>
    </row>
    <row r="1520" spans="1:14" ht="14.4">
      <c r="B1520" s="17"/>
      <c r="E1520" s="16"/>
      <c r="F1520" s="16"/>
      <c r="H1520" s="15"/>
      <c r="I1520" s="15"/>
      <c r="J1520" s="15"/>
      <c r="K1520" s="15"/>
    </row>
    <row r="1521" spans="2:11" ht="14.4">
      <c r="B1521" s="17"/>
      <c r="E1521" s="16"/>
      <c r="F1521" s="16"/>
      <c r="H1521" s="15"/>
      <c r="I1521" s="15"/>
      <c r="J1521" s="15"/>
      <c r="K1521" s="15"/>
    </row>
    <row r="1522" spans="2:11" ht="14.4">
      <c r="B1522" s="17"/>
      <c r="E1522" s="16"/>
      <c r="F1522" s="16"/>
      <c r="H1522" s="15"/>
      <c r="I1522" s="15"/>
      <c r="J1522" s="15"/>
      <c r="K1522" s="15"/>
    </row>
    <row r="1523" spans="2:11" ht="14.4">
      <c r="B1523" s="17"/>
      <c r="E1523" s="16"/>
      <c r="F1523" s="16"/>
      <c r="H1523" s="15"/>
      <c r="I1523" s="15"/>
      <c r="J1523" s="15"/>
      <c r="K1523" s="15"/>
    </row>
    <row r="1524" spans="2:11" ht="14.4">
      <c r="B1524" s="17"/>
      <c r="E1524" s="16"/>
      <c r="F1524" s="16"/>
      <c r="H1524" s="15"/>
      <c r="I1524" s="15"/>
      <c r="J1524" s="15"/>
      <c r="K1524" s="15"/>
    </row>
    <row r="1525" spans="2:11" ht="14.4">
      <c r="B1525" s="17"/>
      <c r="E1525" s="16"/>
      <c r="F1525" s="16"/>
      <c r="H1525" s="15"/>
      <c r="I1525" s="15"/>
      <c r="J1525" s="15"/>
      <c r="K1525" s="15"/>
    </row>
    <row r="1526" spans="2:11" ht="14.4">
      <c r="B1526" s="17"/>
      <c r="E1526" s="16"/>
      <c r="F1526" s="16"/>
      <c r="H1526" s="15"/>
      <c r="I1526" s="15"/>
      <c r="J1526" s="15"/>
      <c r="K1526" s="15"/>
    </row>
    <row r="1527" spans="2:11" ht="14.4">
      <c r="B1527" s="17"/>
      <c r="E1527" s="16"/>
      <c r="F1527" s="16"/>
      <c r="H1527" s="15"/>
      <c r="I1527" s="15"/>
      <c r="J1527" s="15"/>
      <c r="K1527" s="15"/>
    </row>
    <row r="1528" spans="2:11" ht="14.4">
      <c r="B1528" s="17"/>
      <c r="E1528" s="16"/>
      <c r="F1528" s="16"/>
      <c r="H1528" s="15"/>
      <c r="I1528" s="15"/>
      <c r="J1528" s="15"/>
      <c r="K1528" s="15"/>
    </row>
    <row r="1529" spans="2:11" ht="14.4">
      <c r="B1529" s="17"/>
      <c r="E1529" s="16"/>
      <c r="F1529" s="16"/>
      <c r="H1529" s="15"/>
      <c r="I1529" s="15"/>
      <c r="J1529" s="15"/>
      <c r="K1529" s="15"/>
    </row>
    <row r="1530" spans="2:11" ht="14.4">
      <c r="B1530" s="17"/>
      <c r="E1530" s="16"/>
      <c r="F1530" s="16"/>
      <c r="H1530" s="15"/>
      <c r="I1530" s="15"/>
      <c r="J1530" s="15"/>
      <c r="K1530" s="15"/>
    </row>
    <row r="1531" spans="2:11" ht="14.4">
      <c r="B1531" s="17"/>
      <c r="E1531" s="16"/>
      <c r="F1531" s="16"/>
      <c r="H1531" s="15"/>
      <c r="I1531" s="15"/>
      <c r="J1531" s="15"/>
      <c r="K1531" s="15"/>
    </row>
    <row r="1532" spans="2:11" ht="14.4">
      <c r="B1532" s="17"/>
      <c r="E1532" s="16"/>
      <c r="F1532" s="16"/>
      <c r="H1532" s="15"/>
      <c r="I1532" s="15"/>
      <c r="J1532" s="15"/>
      <c r="K1532" s="15"/>
    </row>
    <row r="1533" spans="2:11" ht="14.4">
      <c r="B1533" s="17"/>
      <c r="E1533" s="16"/>
      <c r="F1533" s="16"/>
      <c r="H1533" s="15"/>
      <c r="I1533" s="15"/>
      <c r="J1533" s="15"/>
      <c r="K1533" s="15"/>
    </row>
    <row r="1534" spans="2:11" ht="14.4">
      <c r="B1534" s="17"/>
      <c r="E1534" s="16"/>
      <c r="F1534" s="16"/>
      <c r="H1534" s="15"/>
      <c r="I1534" s="15"/>
      <c r="J1534" s="15"/>
      <c r="K1534" s="15"/>
    </row>
    <row r="1535" spans="2:11" ht="14.4">
      <c r="B1535" s="17"/>
      <c r="E1535" s="16"/>
      <c r="F1535" s="16"/>
      <c r="H1535" s="15"/>
      <c r="I1535" s="15"/>
      <c r="J1535" s="15"/>
      <c r="K1535" s="15"/>
    </row>
    <row r="1536" spans="2:11" ht="14.4">
      <c r="B1536" s="17"/>
      <c r="E1536" s="16"/>
      <c r="F1536" s="16"/>
      <c r="H1536" s="15"/>
      <c r="I1536" s="15"/>
      <c r="J1536" s="15"/>
      <c r="K1536" s="15"/>
    </row>
    <row r="1537" spans="2:11" ht="14.4">
      <c r="B1537" s="17"/>
      <c r="E1537" s="16"/>
      <c r="F1537" s="16"/>
      <c r="H1537" s="15"/>
      <c r="I1537" s="15"/>
      <c r="J1537" s="15"/>
      <c r="K1537" s="15"/>
    </row>
    <row r="1538" spans="2:11" ht="14.4">
      <c r="B1538" s="17"/>
      <c r="E1538" s="16"/>
      <c r="F1538" s="16"/>
      <c r="H1538" s="15"/>
      <c r="I1538" s="15"/>
      <c r="J1538" s="15"/>
      <c r="K1538" s="15"/>
    </row>
    <row r="1539" spans="2:11" ht="14.4">
      <c r="B1539" s="17"/>
      <c r="E1539" s="16"/>
      <c r="F1539" s="16"/>
      <c r="H1539" s="15"/>
      <c r="I1539" s="15"/>
      <c r="J1539" s="15"/>
      <c r="K1539" s="15"/>
    </row>
    <row r="1540" spans="2:11" ht="14.4">
      <c r="B1540" s="17"/>
      <c r="E1540" s="16"/>
      <c r="F1540" s="16"/>
      <c r="H1540" s="15"/>
      <c r="I1540" s="15"/>
      <c r="J1540" s="15"/>
      <c r="K1540" s="15"/>
    </row>
    <row r="1541" spans="2:11" ht="14.4">
      <c r="B1541" s="17"/>
      <c r="E1541" s="16"/>
      <c r="F1541" s="16"/>
      <c r="H1541" s="15"/>
      <c r="I1541" s="15"/>
      <c r="J1541" s="15"/>
      <c r="K1541" s="15"/>
    </row>
    <row r="1542" spans="2:11" ht="14.4">
      <c r="B1542" s="17"/>
      <c r="E1542" s="16"/>
      <c r="F1542" s="16"/>
      <c r="H1542" s="15"/>
      <c r="I1542" s="15"/>
      <c r="J1542" s="15"/>
      <c r="K1542" s="15"/>
    </row>
    <row r="1543" spans="2:11" ht="14.4">
      <c r="B1543" s="17"/>
      <c r="E1543" s="16"/>
      <c r="F1543" s="16"/>
      <c r="H1543" s="15"/>
      <c r="I1543" s="15"/>
      <c r="J1543" s="15"/>
      <c r="K1543" s="15"/>
    </row>
    <row r="1544" spans="2:11" ht="14.4">
      <c r="B1544" s="17"/>
      <c r="E1544" s="16"/>
      <c r="F1544" s="16"/>
      <c r="H1544" s="15"/>
      <c r="I1544" s="15"/>
      <c r="J1544" s="15"/>
      <c r="K1544" s="15"/>
    </row>
    <row r="1545" spans="2:11" ht="14.4">
      <c r="B1545" s="17"/>
      <c r="E1545" s="16"/>
      <c r="F1545" s="16"/>
      <c r="H1545" s="15"/>
      <c r="I1545" s="15"/>
      <c r="J1545" s="15"/>
      <c r="K1545" s="15"/>
    </row>
    <row r="1546" spans="2:11" ht="14.4">
      <c r="B1546" s="17"/>
      <c r="E1546" s="16"/>
      <c r="F1546" s="16"/>
      <c r="H1546" s="15"/>
      <c r="I1546" s="15"/>
      <c r="J1546" s="15"/>
      <c r="K1546" s="15"/>
    </row>
    <row r="1547" spans="2:11" ht="14.4">
      <c r="B1547" s="17"/>
      <c r="E1547" s="16"/>
      <c r="F1547" s="16"/>
      <c r="H1547" s="15"/>
      <c r="I1547" s="15"/>
      <c r="J1547" s="15"/>
      <c r="K1547" s="15"/>
    </row>
    <row r="1548" spans="2:11" ht="14.4">
      <c r="B1548" s="17"/>
      <c r="E1548" s="16"/>
      <c r="F1548" s="16"/>
      <c r="H1548" s="15"/>
      <c r="I1548" s="15"/>
      <c r="J1548" s="15"/>
      <c r="K1548" s="15"/>
    </row>
    <row r="1549" spans="2:11" ht="14.4">
      <c r="B1549" s="17"/>
      <c r="E1549" s="16"/>
      <c r="F1549" s="16"/>
      <c r="H1549" s="15"/>
      <c r="I1549" s="15"/>
      <c r="J1549" s="15"/>
      <c r="K1549" s="15"/>
    </row>
    <row r="1550" spans="2:11" ht="14.4">
      <c r="B1550" s="17"/>
      <c r="E1550" s="16"/>
      <c r="F1550" s="16"/>
      <c r="H1550" s="15"/>
      <c r="I1550" s="15"/>
      <c r="J1550" s="15"/>
      <c r="K1550" s="15"/>
    </row>
    <row r="1551" spans="2:11" ht="14.4">
      <c r="B1551" s="17"/>
      <c r="E1551" s="16"/>
      <c r="F1551" s="16"/>
      <c r="H1551" s="15"/>
      <c r="I1551" s="15"/>
      <c r="J1551" s="15"/>
      <c r="K1551" s="15"/>
    </row>
    <row r="1552" spans="2:11" ht="14.4">
      <c r="B1552" s="17"/>
      <c r="E1552" s="16"/>
      <c r="F1552" s="16"/>
      <c r="H1552" s="15"/>
      <c r="I1552" s="15"/>
      <c r="J1552" s="15"/>
      <c r="K1552" s="15"/>
    </row>
    <row r="1553" spans="2:11" ht="14.4">
      <c r="B1553" s="17"/>
      <c r="E1553" s="16"/>
      <c r="F1553" s="16"/>
      <c r="H1553" s="15"/>
      <c r="I1553" s="15"/>
      <c r="J1553" s="15"/>
      <c r="K1553" s="15"/>
    </row>
    <row r="1554" spans="2:11" ht="14.4">
      <c r="B1554" s="17"/>
      <c r="E1554" s="16"/>
      <c r="F1554" s="16"/>
      <c r="H1554" s="15"/>
      <c r="I1554" s="15"/>
      <c r="J1554" s="15"/>
      <c r="K1554" s="15"/>
    </row>
    <row r="1555" spans="2:11" ht="14.4">
      <c r="B1555" s="17"/>
      <c r="E1555" s="16"/>
      <c r="F1555" s="16"/>
      <c r="H1555" s="15"/>
      <c r="I1555" s="15"/>
      <c r="J1555" s="15"/>
      <c r="K1555" s="15"/>
    </row>
    <row r="1556" spans="2:11" ht="14.4">
      <c r="B1556" s="17"/>
      <c r="E1556" s="16"/>
      <c r="F1556" s="16"/>
      <c r="H1556" s="15"/>
      <c r="I1556" s="15"/>
      <c r="J1556" s="15"/>
      <c r="K1556" s="15"/>
    </row>
    <row r="1557" spans="2:11" ht="14.4">
      <c r="B1557" s="17"/>
      <c r="E1557" s="16"/>
      <c r="F1557" s="16"/>
      <c r="H1557" s="15"/>
      <c r="I1557" s="15"/>
      <c r="J1557" s="15"/>
      <c r="K1557" s="15"/>
    </row>
    <row r="1558" spans="2:11" ht="14.4">
      <c r="B1558" s="17"/>
      <c r="E1558" s="16"/>
      <c r="F1558" s="16"/>
      <c r="H1558" s="15"/>
      <c r="I1558" s="15"/>
      <c r="J1558" s="15"/>
      <c r="K1558" s="15"/>
    </row>
    <row r="1559" spans="2:11" ht="14.4">
      <c r="B1559" s="17"/>
      <c r="E1559" s="16"/>
      <c r="F1559" s="16"/>
      <c r="H1559" s="15"/>
      <c r="I1559" s="15"/>
      <c r="J1559" s="15"/>
      <c r="K1559" s="15"/>
    </row>
    <row r="1560" spans="2:11" ht="14.4">
      <c r="B1560" s="17"/>
      <c r="E1560" s="16"/>
      <c r="F1560" s="16"/>
      <c r="H1560" s="15"/>
      <c r="I1560" s="15"/>
      <c r="J1560" s="15"/>
      <c r="K1560" s="15"/>
    </row>
    <row r="1561" spans="2:11" ht="14.4">
      <c r="B1561" s="17"/>
      <c r="E1561" s="16"/>
      <c r="F1561" s="16"/>
      <c r="H1561" s="15"/>
      <c r="I1561" s="15"/>
      <c r="J1561" s="15"/>
      <c r="K1561" s="15"/>
    </row>
    <row r="1562" spans="2:11" ht="14.4">
      <c r="B1562" s="17"/>
      <c r="E1562" s="16"/>
      <c r="F1562" s="16"/>
      <c r="H1562" s="15"/>
      <c r="I1562" s="15"/>
      <c r="J1562" s="15"/>
      <c r="K1562" s="15"/>
    </row>
    <row r="1563" spans="2:11" ht="14.4">
      <c r="B1563" s="17"/>
      <c r="E1563" s="16"/>
      <c r="F1563" s="16"/>
      <c r="H1563" s="15"/>
      <c r="I1563" s="15"/>
      <c r="J1563" s="15"/>
      <c r="K1563" s="15"/>
    </row>
    <row r="1564" spans="2:11" ht="14.4">
      <c r="B1564" s="17"/>
      <c r="E1564" s="16"/>
      <c r="F1564" s="16"/>
      <c r="H1564" s="15"/>
      <c r="I1564" s="15"/>
      <c r="J1564" s="15"/>
      <c r="K1564" s="15"/>
    </row>
    <row r="1565" spans="2:11" ht="14.4">
      <c r="B1565" s="17"/>
      <c r="E1565" s="16"/>
      <c r="F1565" s="16"/>
      <c r="H1565" s="15"/>
      <c r="I1565" s="15"/>
      <c r="J1565" s="15"/>
      <c r="K1565" s="15"/>
    </row>
    <row r="1566" spans="2:11" ht="14.4">
      <c r="B1566" s="17"/>
      <c r="E1566" s="16"/>
      <c r="F1566" s="16"/>
      <c r="H1566" s="15"/>
      <c r="I1566" s="15"/>
      <c r="J1566" s="15"/>
      <c r="K1566" s="15"/>
    </row>
    <row r="1567" spans="2:11" ht="14.4">
      <c r="B1567" s="17"/>
      <c r="E1567" s="16"/>
      <c r="F1567" s="16"/>
      <c r="H1567" s="15"/>
      <c r="I1567" s="15"/>
      <c r="J1567" s="15"/>
      <c r="K1567" s="15"/>
    </row>
    <row r="1568" spans="2:11" ht="14.4">
      <c r="B1568" s="17"/>
      <c r="E1568" s="16"/>
      <c r="F1568" s="16"/>
      <c r="H1568" s="15"/>
      <c r="I1568" s="15"/>
      <c r="J1568" s="15"/>
      <c r="K1568" s="15"/>
    </row>
    <row r="1569" spans="2:11" ht="14.4">
      <c r="B1569" s="17"/>
      <c r="E1569" s="16"/>
      <c r="F1569" s="16"/>
      <c r="H1569" s="15"/>
      <c r="I1569" s="15"/>
      <c r="J1569" s="15"/>
      <c r="K1569" s="15"/>
    </row>
    <row r="1570" spans="2:11" ht="14.4">
      <c r="B1570" s="17"/>
      <c r="E1570" s="16"/>
      <c r="F1570" s="16"/>
      <c r="H1570" s="15"/>
      <c r="I1570" s="15"/>
      <c r="J1570" s="15"/>
      <c r="K1570" s="15"/>
    </row>
    <row r="1571" spans="2:11" ht="14.4">
      <c r="B1571" s="17"/>
      <c r="E1571" s="16"/>
      <c r="F1571" s="16"/>
      <c r="H1571" s="15"/>
      <c r="I1571" s="15"/>
      <c r="J1571" s="15"/>
      <c r="K1571" s="15"/>
    </row>
    <row r="1572" spans="2:11" ht="14.4">
      <c r="B1572" s="17"/>
      <c r="E1572" s="16"/>
      <c r="F1572" s="16"/>
      <c r="H1572" s="15"/>
      <c r="I1572" s="15"/>
      <c r="J1572" s="15"/>
      <c r="K1572" s="15"/>
    </row>
    <row r="1573" spans="2:11" ht="14.4">
      <c r="B1573" s="17"/>
      <c r="E1573" s="16"/>
      <c r="F1573" s="16"/>
      <c r="H1573" s="15"/>
      <c r="I1573" s="15"/>
      <c r="J1573" s="15"/>
      <c r="K1573" s="15"/>
    </row>
    <row r="1574" spans="2:11" ht="14.4">
      <c r="B1574" s="17"/>
      <c r="E1574" s="16"/>
      <c r="F1574" s="16"/>
      <c r="H1574" s="15"/>
      <c r="I1574" s="15"/>
      <c r="J1574" s="15"/>
      <c r="K1574" s="15"/>
    </row>
    <row r="1575" spans="2:11" ht="14.4">
      <c r="B1575" s="17"/>
      <c r="E1575" s="16"/>
      <c r="F1575" s="16"/>
      <c r="H1575" s="15"/>
      <c r="I1575" s="15"/>
      <c r="J1575" s="15"/>
      <c r="K1575" s="15"/>
    </row>
    <row r="1576" spans="2:11" ht="14.4">
      <c r="B1576" s="17"/>
      <c r="E1576" s="16"/>
      <c r="F1576" s="16"/>
      <c r="H1576" s="15"/>
      <c r="I1576" s="15"/>
      <c r="J1576" s="15"/>
      <c r="K1576" s="15"/>
    </row>
    <row r="1577" spans="2:11" ht="14.4">
      <c r="B1577" s="17"/>
      <c r="E1577" s="16"/>
      <c r="F1577" s="16"/>
      <c r="H1577" s="15"/>
      <c r="I1577" s="15"/>
      <c r="J1577" s="15"/>
      <c r="K1577" s="15"/>
    </row>
    <row r="1578" spans="2:11" ht="14.4">
      <c r="B1578" s="17"/>
      <c r="E1578" s="16"/>
      <c r="F1578" s="16"/>
      <c r="H1578" s="15"/>
      <c r="I1578" s="15"/>
      <c r="J1578" s="15"/>
      <c r="K1578" s="15"/>
    </row>
    <row r="1579" spans="2:11" ht="14.4">
      <c r="B1579" s="17"/>
      <c r="E1579" s="16"/>
      <c r="F1579" s="16"/>
      <c r="H1579" s="15"/>
      <c r="I1579" s="15"/>
      <c r="J1579" s="15"/>
      <c r="K1579" s="15"/>
    </row>
    <row r="1580" spans="2:11" ht="14.4">
      <c r="B1580" s="17"/>
      <c r="E1580" s="16"/>
      <c r="F1580" s="16"/>
      <c r="H1580" s="15"/>
      <c r="I1580" s="15"/>
      <c r="J1580" s="15"/>
      <c r="K1580" s="15"/>
    </row>
    <row r="1581" spans="2:11" ht="14.4">
      <c r="B1581" s="17"/>
      <c r="E1581" s="16"/>
      <c r="F1581" s="16"/>
      <c r="H1581" s="15"/>
      <c r="I1581" s="15"/>
      <c r="J1581" s="15"/>
      <c r="K1581" s="15"/>
    </row>
    <row r="1582" spans="2:11" ht="14.4">
      <c r="B1582" s="17"/>
      <c r="E1582" s="16"/>
      <c r="F1582" s="16"/>
      <c r="H1582" s="15"/>
      <c r="I1582" s="15"/>
      <c r="J1582" s="15"/>
      <c r="K1582" s="15"/>
    </row>
    <row r="1583" spans="2:11" ht="14.4">
      <c r="B1583" s="17"/>
      <c r="E1583" s="16"/>
      <c r="F1583" s="16"/>
      <c r="H1583" s="15"/>
      <c r="I1583" s="15"/>
      <c r="J1583" s="15"/>
      <c r="K1583" s="15"/>
    </row>
    <row r="1584" spans="2:11" ht="14.4">
      <c r="B1584" s="17"/>
      <c r="E1584" s="16"/>
      <c r="F1584" s="16"/>
      <c r="H1584" s="15"/>
      <c r="I1584" s="15"/>
      <c r="J1584" s="15"/>
      <c r="K1584" s="15"/>
    </row>
    <row r="1585" spans="2:11" ht="14.4">
      <c r="B1585" s="17"/>
      <c r="E1585" s="16"/>
      <c r="F1585" s="16"/>
      <c r="H1585" s="15"/>
      <c r="I1585" s="15"/>
      <c r="J1585" s="15"/>
      <c r="K1585" s="15"/>
    </row>
    <row r="1586" spans="2:11" ht="14.4">
      <c r="B1586" s="17"/>
      <c r="E1586" s="16"/>
      <c r="F1586" s="16"/>
      <c r="H1586" s="15"/>
      <c r="I1586" s="15"/>
      <c r="J1586" s="15"/>
      <c r="K1586" s="15"/>
    </row>
    <row r="1587" spans="2:11" ht="14.4">
      <c r="B1587" s="17"/>
      <c r="E1587" s="16"/>
      <c r="F1587" s="16"/>
      <c r="H1587" s="15"/>
      <c r="I1587" s="15"/>
      <c r="J1587" s="15"/>
      <c r="K1587" s="15"/>
    </row>
    <row r="1588" spans="2:11" ht="14.4">
      <c r="B1588" s="17"/>
      <c r="E1588" s="16"/>
      <c r="F1588" s="16"/>
      <c r="H1588" s="15"/>
      <c r="I1588" s="15"/>
      <c r="J1588" s="15"/>
      <c r="K1588" s="15"/>
    </row>
    <row r="1589" spans="2:11" ht="14.4">
      <c r="B1589" s="17"/>
      <c r="E1589" s="16"/>
      <c r="F1589" s="16"/>
      <c r="H1589" s="15"/>
      <c r="I1589" s="15"/>
      <c r="J1589" s="15"/>
      <c r="K1589" s="15"/>
    </row>
    <row r="1590" spans="2:11" ht="14.4">
      <c r="B1590" s="17"/>
      <c r="E1590" s="16"/>
      <c r="F1590" s="16"/>
      <c r="H1590" s="15"/>
      <c r="I1590" s="15"/>
      <c r="J1590" s="15"/>
      <c r="K1590" s="15"/>
    </row>
    <row r="1591" spans="2:11" ht="14.4">
      <c r="B1591" s="17"/>
      <c r="E1591" s="16"/>
      <c r="F1591" s="16"/>
      <c r="H1591" s="15"/>
      <c r="I1591" s="15"/>
      <c r="J1591" s="15"/>
      <c r="K1591" s="15"/>
    </row>
    <row r="1592" spans="2:11" ht="14.4">
      <c r="B1592" s="17"/>
      <c r="E1592" s="16"/>
      <c r="F1592" s="16"/>
      <c r="H1592" s="15"/>
      <c r="I1592" s="15"/>
      <c r="J1592" s="15"/>
      <c r="K1592" s="15"/>
    </row>
    <row r="1593" spans="2:11" ht="14.4">
      <c r="B1593" s="17"/>
      <c r="E1593" s="16"/>
      <c r="F1593" s="16"/>
      <c r="H1593" s="15"/>
      <c r="I1593" s="15"/>
      <c r="J1593" s="15"/>
      <c r="K1593" s="15"/>
    </row>
    <row r="1594" spans="2:11" ht="14.4">
      <c r="B1594" s="17"/>
      <c r="E1594" s="16"/>
      <c r="F1594" s="16"/>
      <c r="H1594" s="15"/>
      <c r="I1594" s="15"/>
      <c r="J1594" s="15"/>
      <c r="K1594" s="15"/>
    </row>
    <row r="1595" spans="2:11" ht="14.4">
      <c r="B1595" s="17"/>
      <c r="E1595" s="16"/>
      <c r="F1595" s="16"/>
      <c r="H1595" s="15"/>
      <c r="I1595" s="15"/>
      <c r="J1595" s="15"/>
      <c r="K1595" s="15"/>
    </row>
    <row r="1596" spans="2:11" ht="14.4">
      <c r="B1596" s="17"/>
      <c r="E1596" s="16"/>
      <c r="F1596" s="16"/>
      <c r="H1596" s="15"/>
      <c r="I1596" s="15"/>
      <c r="J1596" s="15"/>
      <c r="K1596" s="15"/>
    </row>
    <row r="1597" spans="2:11" ht="14.4">
      <c r="B1597" s="17"/>
      <c r="E1597" s="16"/>
      <c r="F1597" s="16"/>
      <c r="H1597" s="15"/>
      <c r="I1597" s="15"/>
      <c r="J1597" s="15"/>
      <c r="K1597" s="15"/>
    </row>
    <row r="1598" spans="2:11" ht="14.4">
      <c r="B1598" s="17"/>
      <c r="E1598" s="16"/>
      <c r="F1598" s="16"/>
      <c r="H1598" s="15"/>
      <c r="I1598" s="15"/>
      <c r="J1598" s="15"/>
      <c r="K1598" s="15"/>
    </row>
    <row r="1599" spans="2:11" ht="14.4">
      <c r="B1599" s="17"/>
      <c r="E1599" s="16"/>
      <c r="F1599" s="16"/>
      <c r="H1599" s="15"/>
      <c r="I1599" s="15"/>
      <c r="J1599" s="15"/>
      <c r="K1599" s="15"/>
    </row>
    <row r="1600" spans="2:11" ht="14.4">
      <c r="B1600" s="17"/>
      <c r="E1600" s="16"/>
      <c r="F1600" s="16"/>
      <c r="H1600" s="15"/>
      <c r="I1600" s="15"/>
      <c r="J1600" s="15"/>
      <c r="K1600" s="15"/>
    </row>
    <row r="1601" spans="2:11" ht="14.4">
      <c r="B1601" s="17"/>
      <c r="E1601" s="16"/>
      <c r="F1601" s="16"/>
      <c r="H1601" s="15"/>
      <c r="I1601" s="15"/>
      <c r="J1601" s="15"/>
      <c r="K1601" s="15"/>
    </row>
    <row r="1602" spans="2:11" ht="14.4">
      <c r="B1602" s="17"/>
      <c r="E1602" s="16"/>
      <c r="F1602" s="16"/>
      <c r="H1602" s="15"/>
      <c r="I1602" s="15"/>
      <c r="J1602" s="15"/>
      <c r="K1602" s="15"/>
    </row>
    <row r="1603" spans="2:11" ht="14.4">
      <c r="B1603" s="17"/>
      <c r="E1603" s="16"/>
      <c r="F1603" s="16"/>
      <c r="H1603" s="15"/>
      <c r="I1603" s="15"/>
      <c r="J1603" s="15"/>
      <c r="K1603" s="15"/>
    </row>
    <row r="1604" spans="2:11" ht="14.4">
      <c r="B1604" s="17"/>
      <c r="E1604" s="16"/>
      <c r="F1604" s="16"/>
      <c r="H1604" s="15"/>
      <c r="I1604" s="15"/>
      <c r="J1604" s="15"/>
      <c r="K1604" s="15"/>
    </row>
    <row r="1605" spans="2:11" ht="14.4">
      <c r="B1605" s="17"/>
      <c r="E1605" s="16"/>
      <c r="F1605" s="16"/>
      <c r="H1605" s="15"/>
      <c r="I1605" s="15"/>
      <c r="J1605" s="15"/>
      <c r="K1605" s="15"/>
    </row>
    <row r="1606" spans="2:11" ht="14.4">
      <c r="B1606" s="17"/>
      <c r="E1606" s="16"/>
      <c r="F1606" s="16"/>
      <c r="H1606" s="15"/>
      <c r="I1606" s="15"/>
      <c r="J1606" s="15"/>
      <c r="K1606" s="15"/>
    </row>
    <row r="1607" spans="2:11" ht="14.4">
      <c r="B1607" s="17"/>
      <c r="E1607" s="16"/>
      <c r="F1607" s="16"/>
      <c r="H1607" s="15"/>
      <c r="I1607" s="15"/>
      <c r="J1607" s="15"/>
      <c r="K1607" s="15"/>
    </row>
    <row r="1608" spans="2:11" ht="14.4">
      <c r="B1608" s="17"/>
      <c r="E1608" s="16"/>
      <c r="F1608" s="16"/>
      <c r="H1608" s="15"/>
      <c r="I1608" s="15"/>
      <c r="J1608" s="15"/>
      <c r="K1608" s="15"/>
    </row>
    <row r="1609" spans="2:11" ht="14.4">
      <c r="B1609" s="17"/>
      <c r="E1609" s="16"/>
      <c r="F1609" s="16"/>
      <c r="H1609" s="15"/>
      <c r="I1609" s="15"/>
      <c r="J1609" s="15"/>
      <c r="K1609" s="15"/>
    </row>
    <row r="1610" spans="2:11" ht="14.4">
      <c r="B1610" s="17"/>
      <c r="E1610" s="16"/>
      <c r="F1610" s="16"/>
      <c r="H1610" s="15"/>
      <c r="I1610" s="15"/>
      <c r="J1610" s="15"/>
      <c r="K1610" s="15"/>
    </row>
    <row r="1611" spans="2:11" ht="14.4">
      <c r="B1611" s="17"/>
      <c r="E1611" s="16"/>
      <c r="F1611" s="16"/>
      <c r="H1611" s="15"/>
      <c r="I1611" s="15"/>
      <c r="J1611" s="15"/>
      <c r="K1611" s="15"/>
    </row>
    <row r="1612" spans="2:11" ht="14.4">
      <c r="B1612" s="17"/>
      <c r="E1612" s="16"/>
      <c r="F1612" s="16"/>
      <c r="H1612" s="15"/>
      <c r="I1612" s="15"/>
      <c r="J1612" s="15"/>
      <c r="K1612" s="15"/>
    </row>
    <row r="1613" spans="2:11" ht="14.4">
      <c r="B1613" s="17"/>
      <c r="E1613" s="16"/>
      <c r="F1613" s="16"/>
      <c r="H1613" s="15"/>
      <c r="I1613" s="15"/>
      <c r="J1613" s="15"/>
      <c r="K1613" s="15"/>
    </row>
    <row r="1614" spans="2:11" ht="14.4">
      <c r="B1614" s="17"/>
      <c r="E1614" s="16"/>
      <c r="F1614" s="16"/>
      <c r="H1614" s="15"/>
      <c r="I1614" s="15"/>
      <c r="J1614" s="15"/>
      <c r="K1614" s="15"/>
    </row>
    <row r="1615" spans="2:11" ht="14.4">
      <c r="B1615" s="17"/>
      <c r="E1615" s="16"/>
      <c r="F1615" s="16"/>
      <c r="H1615" s="15"/>
      <c r="I1615" s="15"/>
      <c r="J1615" s="15"/>
      <c r="K1615" s="15"/>
    </row>
    <row r="1616" spans="2:11" ht="14.4">
      <c r="B1616" s="17"/>
      <c r="E1616" s="16"/>
      <c r="F1616" s="16"/>
      <c r="H1616" s="15"/>
      <c r="I1616" s="15"/>
      <c r="J1616" s="15"/>
      <c r="K1616" s="15"/>
    </row>
    <row r="1617" spans="2:11" ht="14.4">
      <c r="B1617" s="17"/>
      <c r="E1617" s="16"/>
      <c r="F1617" s="16"/>
      <c r="H1617" s="15"/>
      <c r="I1617" s="15"/>
      <c r="J1617" s="15"/>
      <c r="K1617" s="15"/>
    </row>
    <row r="1618" spans="2:11" ht="14.4">
      <c r="B1618" s="17"/>
      <c r="E1618" s="16"/>
      <c r="F1618" s="16"/>
      <c r="H1618" s="15"/>
      <c r="I1618" s="15"/>
      <c r="J1618" s="15"/>
      <c r="K1618" s="15"/>
    </row>
    <row r="1619" spans="2:11" ht="14.4">
      <c r="B1619" s="17"/>
      <c r="E1619" s="16"/>
      <c r="F1619" s="16"/>
      <c r="H1619" s="15"/>
      <c r="I1619" s="15"/>
      <c r="J1619" s="15"/>
      <c r="K1619" s="15"/>
    </row>
    <row r="1620" spans="2:11" ht="14.4">
      <c r="B1620" s="17"/>
      <c r="E1620" s="16"/>
      <c r="F1620" s="16"/>
      <c r="H1620" s="15"/>
      <c r="I1620" s="15"/>
      <c r="J1620" s="15"/>
      <c r="K1620" s="15"/>
    </row>
    <row r="1621" spans="2:11" ht="14.4">
      <c r="B1621" s="17"/>
      <c r="E1621" s="16"/>
      <c r="F1621" s="16"/>
      <c r="H1621" s="15"/>
      <c r="I1621" s="15"/>
      <c r="J1621" s="15"/>
      <c r="K1621" s="15"/>
    </row>
    <row r="1622" spans="2:11" ht="14.4">
      <c r="B1622" s="17"/>
      <c r="E1622" s="16"/>
      <c r="F1622" s="16"/>
      <c r="H1622" s="15"/>
      <c r="I1622" s="15"/>
      <c r="J1622" s="15"/>
      <c r="K1622" s="15"/>
    </row>
    <row r="1623" spans="2:11" ht="14.4">
      <c r="B1623" s="17"/>
      <c r="E1623" s="16"/>
      <c r="F1623" s="16"/>
      <c r="H1623" s="15"/>
      <c r="I1623" s="15"/>
      <c r="J1623" s="15"/>
      <c r="K1623" s="15"/>
    </row>
    <row r="1624" spans="2:11" ht="14.4">
      <c r="B1624" s="17"/>
      <c r="E1624" s="16"/>
      <c r="F1624" s="16"/>
      <c r="H1624" s="15"/>
      <c r="I1624" s="15"/>
      <c r="J1624" s="15"/>
      <c r="K1624" s="15"/>
    </row>
    <row r="1625" spans="2:11" ht="14.4">
      <c r="B1625" s="17"/>
      <c r="E1625" s="16"/>
      <c r="F1625" s="16"/>
      <c r="H1625" s="15"/>
      <c r="I1625" s="15"/>
      <c r="J1625" s="15"/>
      <c r="K1625" s="15"/>
    </row>
    <row r="1626" spans="2:11" ht="14.4">
      <c r="B1626" s="17"/>
      <c r="E1626" s="16"/>
      <c r="F1626" s="16"/>
      <c r="H1626" s="15"/>
      <c r="I1626" s="15"/>
      <c r="J1626" s="15"/>
      <c r="K1626" s="15"/>
    </row>
    <row r="1627" spans="2:11" ht="14.4">
      <c r="B1627" s="17"/>
      <c r="E1627" s="16"/>
      <c r="F1627" s="16"/>
      <c r="H1627" s="15"/>
      <c r="I1627" s="15"/>
      <c r="J1627" s="15"/>
      <c r="K1627" s="15"/>
    </row>
    <row r="1628" spans="2:11" ht="14.4">
      <c r="B1628" s="17"/>
      <c r="E1628" s="16"/>
      <c r="F1628" s="16"/>
      <c r="H1628" s="15"/>
      <c r="I1628" s="15"/>
      <c r="J1628" s="15"/>
      <c r="K1628" s="15"/>
    </row>
    <row r="1629" spans="2:11" ht="14.4">
      <c r="B1629" s="17"/>
      <c r="E1629" s="16"/>
      <c r="F1629" s="16"/>
      <c r="H1629" s="15"/>
      <c r="I1629" s="15"/>
      <c r="J1629" s="15"/>
      <c r="K1629" s="15"/>
    </row>
    <row r="1630" spans="2:11" ht="14.4">
      <c r="B1630" s="17"/>
      <c r="E1630" s="16"/>
      <c r="F1630" s="16"/>
      <c r="H1630" s="15"/>
      <c r="I1630" s="15"/>
      <c r="J1630" s="15"/>
      <c r="K1630" s="15"/>
    </row>
    <row r="1631" spans="2:11" ht="14.4">
      <c r="B1631" s="17"/>
      <c r="E1631" s="16"/>
      <c r="F1631" s="16"/>
      <c r="H1631" s="15"/>
      <c r="I1631" s="15"/>
      <c r="J1631" s="15"/>
      <c r="K1631" s="15"/>
    </row>
    <row r="1632" spans="2:11" ht="14.4">
      <c r="B1632" s="17"/>
      <c r="E1632" s="16"/>
      <c r="F1632" s="16"/>
      <c r="H1632" s="15"/>
      <c r="I1632" s="15"/>
      <c r="J1632" s="15"/>
      <c r="K1632" s="15"/>
    </row>
    <row r="1633" spans="2:11" ht="14.4">
      <c r="B1633" s="17"/>
      <c r="E1633" s="16"/>
      <c r="F1633" s="16"/>
      <c r="H1633" s="15"/>
      <c r="I1633" s="15"/>
      <c r="J1633" s="15"/>
      <c r="K1633" s="15"/>
    </row>
    <row r="1634" spans="2:11" ht="14.4">
      <c r="B1634" s="17"/>
      <c r="E1634" s="16"/>
      <c r="F1634" s="16"/>
      <c r="H1634" s="15"/>
      <c r="I1634" s="15"/>
      <c r="J1634" s="15"/>
      <c r="K1634" s="15"/>
    </row>
    <row r="1635" spans="2:11" ht="14.4">
      <c r="B1635" s="17"/>
      <c r="E1635" s="16"/>
      <c r="F1635" s="16"/>
      <c r="H1635" s="15"/>
      <c r="I1635" s="15"/>
      <c r="J1635" s="15"/>
      <c r="K1635" s="15"/>
    </row>
    <row r="1636" spans="2:11" ht="14.4">
      <c r="B1636" s="17"/>
      <c r="E1636" s="16"/>
      <c r="F1636" s="16"/>
      <c r="H1636" s="15"/>
      <c r="I1636" s="15"/>
      <c r="J1636" s="15"/>
      <c r="K1636" s="15"/>
    </row>
    <row r="1637" spans="2:11" ht="14.4">
      <c r="B1637" s="17"/>
      <c r="E1637" s="16"/>
      <c r="F1637" s="16"/>
      <c r="H1637" s="15"/>
      <c r="I1637" s="15"/>
      <c r="J1637" s="15"/>
      <c r="K1637" s="15"/>
    </row>
    <row r="1638" spans="2:11" ht="14.4">
      <c r="B1638" s="17"/>
      <c r="E1638" s="16"/>
      <c r="F1638" s="16"/>
      <c r="H1638" s="15"/>
      <c r="I1638" s="15"/>
      <c r="J1638" s="15"/>
      <c r="K1638" s="15"/>
    </row>
    <row r="1639" spans="2:11" ht="14.4">
      <c r="B1639" s="17"/>
      <c r="E1639" s="16"/>
      <c r="F1639" s="16"/>
      <c r="H1639" s="15"/>
      <c r="I1639" s="15"/>
      <c r="J1639" s="15"/>
      <c r="K1639" s="15"/>
    </row>
    <row r="1640" spans="2:11" ht="14.4">
      <c r="B1640" s="17"/>
      <c r="E1640" s="16"/>
      <c r="F1640" s="16"/>
      <c r="H1640" s="15"/>
      <c r="I1640" s="15"/>
      <c r="J1640" s="15"/>
      <c r="K1640" s="15"/>
    </row>
    <row r="1641" spans="2:11" ht="14.4">
      <c r="B1641" s="17"/>
      <c r="E1641" s="16"/>
      <c r="F1641" s="16"/>
      <c r="H1641" s="15"/>
      <c r="I1641" s="15"/>
      <c r="J1641" s="15"/>
      <c r="K1641" s="15"/>
    </row>
    <row r="1642" spans="2:11" ht="14.4">
      <c r="B1642" s="17"/>
      <c r="E1642" s="16"/>
      <c r="F1642" s="16"/>
      <c r="H1642" s="15"/>
      <c r="I1642" s="15"/>
      <c r="J1642" s="15"/>
      <c r="K1642" s="15"/>
    </row>
    <row r="1643" spans="2:11" ht="14.4">
      <c r="B1643" s="17"/>
      <c r="E1643" s="16"/>
      <c r="F1643" s="16"/>
      <c r="H1643" s="15"/>
      <c r="I1643" s="15"/>
      <c r="J1643" s="15"/>
      <c r="K1643" s="15"/>
    </row>
    <row r="1644" spans="2:11" ht="14.4">
      <c r="B1644" s="17"/>
      <c r="E1644" s="16"/>
      <c r="F1644" s="16"/>
      <c r="H1644" s="15"/>
      <c r="I1644" s="15"/>
      <c r="J1644" s="15"/>
      <c r="K1644" s="15"/>
    </row>
    <row r="1645" spans="2:11" ht="14.4">
      <c r="B1645" s="17"/>
      <c r="E1645" s="16"/>
      <c r="F1645" s="16"/>
      <c r="H1645" s="15"/>
      <c r="I1645" s="15"/>
      <c r="J1645" s="15"/>
      <c r="K1645" s="15"/>
    </row>
    <row r="1646" spans="2:11" ht="14.4">
      <c r="B1646" s="17"/>
      <c r="E1646" s="16"/>
      <c r="F1646" s="16"/>
      <c r="H1646" s="15"/>
      <c r="I1646" s="15"/>
      <c r="J1646" s="15"/>
      <c r="K1646" s="15"/>
    </row>
    <row r="1647" spans="2:11" ht="14.4">
      <c r="B1647" s="17"/>
      <c r="E1647" s="16"/>
      <c r="F1647" s="16"/>
      <c r="H1647" s="15"/>
      <c r="I1647" s="15"/>
      <c r="J1647" s="15"/>
      <c r="K1647" s="15"/>
    </row>
    <row r="1648" spans="2:11" ht="14.4">
      <c r="B1648" s="17"/>
      <c r="E1648" s="16"/>
      <c r="F1648" s="16"/>
      <c r="H1648" s="15"/>
      <c r="I1648" s="15"/>
      <c r="J1648" s="15"/>
      <c r="K1648" s="15"/>
    </row>
    <row r="1649" spans="2:11" ht="14.4">
      <c r="B1649" s="17"/>
      <c r="E1649" s="16"/>
      <c r="F1649" s="16"/>
      <c r="H1649" s="15"/>
      <c r="I1649" s="15"/>
      <c r="J1649" s="15"/>
      <c r="K1649" s="15"/>
    </row>
    <row r="1650" spans="2:11" ht="14.4">
      <c r="B1650" s="17"/>
      <c r="E1650" s="16"/>
      <c r="F1650" s="16"/>
      <c r="H1650" s="15"/>
      <c r="I1650" s="15"/>
      <c r="J1650" s="15"/>
      <c r="K1650" s="15"/>
    </row>
    <row r="1651" spans="2:11" ht="14.4">
      <c r="B1651" s="17"/>
      <c r="E1651" s="16"/>
      <c r="F1651" s="16"/>
      <c r="H1651" s="15"/>
      <c r="I1651" s="15"/>
      <c r="J1651" s="15"/>
      <c r="K1651" s="15"/>
    </row>
    <row r="1652" spans="2:11" ht="14.4">
      <c r="B1652" s="17"/>
      <c r="E1652" s="16"/>
      <c r="F1652" s="16"/>
      <c r="H1652" s="15"/>
      <c r="I1652" s="15"/>
      <c r="J1652" s="15"/>
      <c r="K1652" s="15"/>
    </row>
    <row r="1653" spans="2:11" ht="14.4">
      <c r="B1653" s="17"/>
      <c r="E1653" s="16"/>
      <c r="F1653" s="16"/>
      <c r="H1653" s="15"/>
      <c r="I1653" s="15"/>
      <c r="J1653" s="15"/>
      <c r="K1653" s="15"/>
    </row>
    <row r="1654" spans="2:11" ht="14.4">
      <c r="B1654" s="17"/>
      <c r="E1654" s="16"/>
      <c r="F1654" s="16"/>
      <c r="H1654" s="15"/>
      <c r="I1654" s="15"/>
      <c r="J1654" s="15"/>
      <c r="K1654" s="15"/>
    </row>
    <row r="1655" spans="2:11" ht="14.4">
      <c r="B1655" s="17"/>
      <c r="E1655" s="16"/>
      <c r="F1655" s="16"/>
      <c r="H1655" s="15"/>
      <c r="I1655" s="15"/>
      <c r="J1655" s="15"/>
      <c r="K1655" s="15"/>
    </row>
    <row r="1656" spans="2:11" ht="14.4">
      <c r="B1656" s="17"/>
      <c r="E1656" s="16"/>
      <c r="F1656" s="16"/>
      <c r="H1656" s="15"/>
      <c r="I1656" s="15"/>
      <c r="J1656" s="15"/>
      <c r="K1656" s="15"/>
    </row>
    <row r="1657" spans="2:11" ht="14.4">
      <c r="B1657" s="17"/>
      <c r="E1657" s="16"/>
      <c r="F1657" s="16"/>
      <c r="H1657" s="15"/>
      <c r="I1657" s="15"/>
      <c r="J1657" s="15"/>
      <c r="K1657" s="15"/>
    </row>
    <row r="1658" spans="2:11" ht="14.4">
      <c r="B1658" s="17"/>
      <c r="E1658" s="16"/>
      <c r="F1658" s="16"/>
      <c r="H1658" s="15"/>
      <c r="I1658" s="15"/>
      <c r="J1658" s="15"/>
      <c r="K1658" s="15"/>
    </row>
    <row r="1659" spans="2:11" ht="14.4">
      <c r="B1659" s="17"/>
      <c r="E1659" s="16"/>
      <c r="F1659" s="16"/>
      <c r="H1659" s="15"/>
      <c r="I1659" s="15"/>
      <c r="J1659" s="15"/>
      <c r="K1659" s="15"/>
    </row>
    <row r="1660" spans="2:11" ht="14.4">
      <c r="B1660" s="17"/>
      <c r="E1660" s="16"/>
      <c r="F1660" s="16"/>
      <c r="H1660" s="15"/>
      <c r="I1660" s="15"/>
      <c r="J1660" s="15"/>
      <c r="K1660" s="15"/>
    </row>
    <row r="1661" spans="2:11" ht="14.4">
      <c r="B1661" s="17"/>
      <c r="E1661" s="16"/>
      <c r="F1661" s="16"/>
      <c r="H1661" s="15"/>
      <c r="I1661" s="15"/>
      <c r="J1661" s="15"/>
      <c r="K1661" s="15"/>
    </row>
    <row r="1662" spans="2:11" ht="14.4">
      <c r="B1662" s="17"/>
      <c r="E1662" s="16"/>
      <c r="F1662" s="16"/>
      <c r="H1662" s="15"/>
      <c r="I1662" s="15"/>
      <c r="J1662" s="15"/>
      <c r="K1662" s="15"/>
    </row>
    <row r="1663" spans="2:11" ht="14.4">
      <c r="B1663" s="17"/>
      <c r="E1663" s="16"/>
      <c r="F1663" s="16"/>
      <c r="H1663" s="15"/>
      <c r="I1663" s="15"/>
      <c r="J1663" s="15"/>
      <c r="K1663" s="15"/>
    </row>
    <row r="1664" spans="2:11" ht="14.4">
      <c r="B1664" s="17"/>
      <c r="E1664" s="16"/>
      <c r="F1664" s="16"/>
      <c r="H1664" s="15"/>
      <c r="I1664" s="15"/>
      <c r="J1664" s="15"/>
      <c r="K1664" s="15"/>
    </row>
    <row r="1665" spans="2:11" ht="14.4">
      <c r="B1665" s="17"/>
      <c r="E1665" s="16"/>
      <c r="F1665" s="16"/>
      <c r="H1665" s="15"/>
      <c r="I1665" s="15"/>
      <c r="J1665" s="15"/>
      <c r="K1665" s="15"/>
    </row>
    <row r="1666" spans="2:11" ht="14.4">
      <c r="B1666" s="17"/>
      <c r="E1666" s="16"/>
      <c r="F1666" s="16"/>
      <c r="H1666" s="15"/>
      <c r="I1666" s="15"/>
      <c r="J1666" s="15"/>
      <c r="K1666" s="15"/>
    </row>
    <row r="1667" spans="2:11" ht="14.4">
      <c r="B1667" s="17"/>
      <c r="E1667" s="16"/>
      <c r="F1667" s="16"/>
      <c r="H1667" s="15"/>
      <c r="I1667" s="15"/>
      <c r="J1667" s="15"/>
      <c r="K1667" s="15"/>
    </row>
    <row r="1668" spans="2:11" ht="14.4">
      <c r="B1668" s="17"/>
      <c r="E1668" s="16"/>
      <c r="F1668" s="16"/>
      <c r="H1668" s="15"/>
      <c r="I1668" s="15"/>
      <c r="J1668" s="15"/>
      <c r="K1668" s="15"/>
    </row>
    <row r="1669" spans="2:11" ht="14.4">
      <c r="B1669" s="17"/>
      <c r="E1669" s="16"/>
      <c r="F1669" s="16"/>
      <c r="H1669" s="15"/>
      <c r="I1669" s="15"/>
      <c r="J1669" s="15"/>
      <c r="K1669" s="15"/>
    </row>
    <row r="1670" spans="2:11" ht="14.4">
      <c r="B1670" s="17"/>
      <c r="E1670" s="16"/>
      <c r="F1670" s="16"/>
      <c r="H1670" s="15"/>
      <c r="I1670" s="15"/>
      <c r="J1670" s="15"/>
      <c r="K1670" s="15"/>
    </row>
    <row r="1671" spans="2:11" ht="14.4">
      <c r="B1671" s="17"/>
      <c r="E1671" s="16"/>
      <c r="F1671" s="16"/>
      <c r="H1671" s="15"/>
      <c r="I1671" s="15"/>
      <c r="J1671" s="15"/>
      <c r="K1671" s="15"/>
    </row>
    <row r="1672" spans="2:11" ht="14.4">
      <c r="B1672" s="17"/>
      <c r="E1672" s="16"/>
      <c r="F1672" s="16"/>
      <c r="H1672" s="15"/>
      <c r="I1672" s="15"/>
      <c r="J1672" s="15"/>
      <c r="K1672" s="15"/>
    </row>
    <row r="1673" spans="2:11" ht="14.4">
      <c r="B1673" s="17"/>
      <c r="E1673" s="16"/>
      <c r="F1673" s="16"/>
      <c r="H1673" s="15"/>
      <c r="I1673" s="15"/>
      <c r="J1673" s="15"/>
      <c r="K1673" s="15"/>
    </row>
    <row r="1674" spans="2:11" ht="14.4">
      <c r="B1674" s="17"/>
      <c r="E1674" s="16"/>
      <c r="F1674" s="16"/>
      <c r="H1674" s="15"/>
      <c r="I1674" s="15"/>
      <c r="J1674" s="15"/>
      <c r="K1674" s="15"/>
    </row>
    <row r="1675" spans="2:11" ht="14.4">
      <c r="B1675" s="17"/>
      <c r="E1675" s="16"/>
      <c r="F1675" s="16"/>
      <c r="H1675" s="15"/>
      <c r="I1675" s="15"/>
      <c r="J1675" s="15"/>
      <c r="K1675" s="15"/>
    </row>
    <row r="1676" spans="2:11" ht="14.4">
      <c r="B1676" s="17"/>
      <c r="E1676" s="16"/>
      <c r="F1676" s="16"/>
      <c r="H1676" s="15"/>
      <c r="I1676" s="15"/>
      <c r="J1676" s="15"/>
      <c r="K1676" s="15"/>
    </row>
    <row r="1677" spans="2:11" ht="14.4">
      <c r="B1677" s="17"/>
      <c r="E1677" s="16"/>
      <c r="F1677" s="16"/>
      <c r="H1677" s="15"/>
      <c r="I1677" s="15"/>
      <c r="J1677" s="15"/>
      <c r="K1677" s="15"/>
    </row>
    <row r="1678" spans="2:11" ht="14.4">
      <c r="B1678" s="17"/>
      <c r="E1678" s="16"/>
      <c r="F1678" s="16"/>
      <c r="H1678" s="15"/>
      <c r="I1678" s="15"/>
      <c r="J1678" s="15"/>
      <c r="K1678" s="15"/>
    </row>
    <row r="1679" spans="2:11" ht="14.4">
      <c r="B1679" s="17"/>
      <c r="E1679" s="16"/>
      <c r="F1679" s="16"/>
      <c r="H1679" s="15"/>
      <c r="I1679" s="15"/>
      <c r="J1679" s="15"/>
      <c r="K1679" s="15"/>
    </row>
    <row r="1680" spans="2:11" ht="14.4">
      <c r="B1680" s="17"/>
      <c r="E1680" s="16"/>
      <c r="F1680" s="16"/>
      <c r="H1680" s="15"/>
      <c r="I1680" s="15"/>
      <c r="J1680" s="15"/>
      <c r="K1680" s="15"/>
    </row>
    <row r="1681" spans="2:11" ht="14.4">
      <c r="B1681" s="17"/>
      <c r="E1681" s="16"/>
      <c r="F1681" s="16"/>
      <c r="H1681" s="15"/>
      <c r="I1681" s="15"/>
      <c r="J1681" s="15"/>
      <c r="K1681" s="15"/>
    </row>
    <row r="1682" spans="2:11" ht="14.4">
      <c r="B1682" s="17"/>
      <c r="E1682" s="16"/>
      <c r="F1682" s="16"/>
      <c r="H1682" s="15"/>
      <c r="I1682" s="15"/>
      <c r="J1682" s="15"/>
      <c r="K1682" s="15"/>
    </row>
    <row r="1683" spans="2:11" ht="14.4">
      <c r="B1683" s="17"/>
      <c r="E1683" s="16"/>
      <c r="F1683" s="16"/>
      <c r="H1683" s="15"/>
      <c r="I1683" s="15"/>
      <c r="J1683" s="15"/>
      <c r="K1683" s="15"/>
    </row>
    <row r="1684" spans="2:11" ht="14.4">
      <c r="B1684" s="17"/>
      <c r="E1684" s="16"/>
      <c r="F1684" s="16"/>
      <c r="H1684" s="15"/>
      <c r="I1684" s="15"/>
      <c r="J1684" s="15"/>
      <c r="K1684" s="15"/>
    </row>
    <row r="1685" spans="2:11" ht="14.4">
      <c r="B1685" s="17"/>
      <c r="E1685" s="16"/>
      <c r="F1685" s="16"/>
      <c r="H1685" s="15"/>
      <c r="I1685" s="15"/>
      <c r="J1685" s="15"/>
      <c r="K1685" s="15"/>
    </row>
    <row r="1686" spans="2:11" ht="14.4">
      <c r="B1686" s="17"/>
      <c r="E1686" s="16"/>
      <c r="F1686" s="16"/>
      <c r="H1686" s="15"/>
      <c r="I1686" s="15"/>
      <c r="J1686" s="15"/>
      <c r="K1686" s="15"/>
    </row>
    <row r="1687" spans="2:11" ht="14.4">
      <c r="B1687" s="17"/>
      <c r="E1687" s="16"/>
      <c r="F1687" s="16"/>
      <c r="H1687" s="15"/>
      <c r="I1687" s="15"/>
      <c r="J1687" s="15"/>
      <c r="K1687" s="15"/>
    </row>
    <row r="1688" spans="2:11" ht="14.4">
      <c r="B1688" s="17"/>
      <c r="E1688" s="16"/>
      <c r="F1688" s="16"/>
      <c r="H1688" s="15"/>
      <c r="I1688" s="15"/>
      <c r="J1688" s="15"/>
      <c r="K1688" s="15"/>
    </row>
    <row r="1689" spans="2:11" ht="14.4">
      <c r="B1689" s="17"/>
      <c r="E1689" s="16"/>
      <c r="F1689" s="16"/>
      <c r="H1689" s="15"/>
      <c r="I1689" s="15"/>
      <c r="J1689" s="15"/>
      <c r="K1689" s="15"/>
    </row>
    <row r="1690" spans="2:11" ht="14.4">
      <c r="B1690" s="17"/>
      <c r="E1690" s="16"/>
      <c r="F1690" s="16"/>
      <c r="H1690" s="15"/>
      <c r="I1690" s="15"/>
      <c r="J1690" s="15"/>
      <c r="K1690" s="15"/>
    </row>
    <row r="1691" spans="2:11" ht="14.4">
      <c r="B1691" s="17"/>
      <c r="E1691" s="16"/>
      <c r="F1691" s="16"/>
      <c r="H1691" s="15"/>
      <c r="I1691" s="15"/>
      <c r="J1691" s="15"/>
      <c r="K1691" s="15"/>
    </row>
    <row r="1692" spans="2:11" ht="14.4">
      <c r="B1692" s="17"/>
      <c r="E1692" s="16"/>
      <c r="F1692" s="16"/>
      <c r="H1692" s="15"/>
      <c r="I1692" s="15"/>
      <c r="J1692" s="15"/>
      <c r="K1692" s="15"/>
    </row>
    <row r="1693" spans="2:11" ht="14.4">
      <c r="B1693" s="17"/>
      <c r="E1693" s="16"/>
      <c r="F1693" s="16"/>
      <c r="H1693" s="15"/>
      <c r="I1693" s="15"/>
      <c r="J1693" s="15"/>
      <c r="K1693" s="15"/>
    </row>
    <row r="1694" spans="2:11" ht="14.4">
      <c r="B1694" s="17"/>
      <c r="E1694" s="16"/>
      <c r="F1694" s="16"/>
      <c r="H1694" s="15"/>
      <c r="I1694" s="15"/>
      <c r="J1694" s="15"/>
      <c r="K1694" s="15"/>
    </row>
    <row r="1695" spans="2:11" ht="14.4">
      <c r="B1695" s="17"/>
      <c r="E1695" s="16"/>
      <c r="F1695" s="16"/>
      <c r="H1695" s="15"/>
      <c r="I1695" s="15"/>
      <c r="J1695" s="15"/>
      <c r="K1695" s="15"/>
    </row>
    <row r="1696" spans="2:11" ht="14.4">
      <c r="B1696" s="17"/>
      <c r="E1696" s="16"/>
      <c r="F1696" s="16"/>
      <c r="H1696" s="15"/>
      <c r="I1696" s="15"/>
      <c r="J1696" s="15"/>
      <c r="K1696" s="15"/>
    </row>
    <row r="1697" spans="2:11" ht="14.4">
      <c r="B1697" s="17"/>
      <c r="E1697" s="16"/>
      <c r="F1697" s="16"/>
      <c r="H1697" s="15"/>
      <c r="I1697" s="15"/>
      <c r="J1697" s="15"/>
      <c r="K1697" s="15"/>
    </row>
    <row r="1698" spans="2:11" ht="14.4">
      <c r="B1698" s="17"/>
      <c r="E1698" s="16"/>
      <c r="F1698" s="16"/>
      <c r="H1698" s="15"/>
      <c r="I1698" s="15"/>
      <c r="J1698" s="15"/>
      <c r="K1698" s="15"/>
    </row>
    <row r="1699" spans="2:11" ht="14.4">
      <c r="B1699" s="17"/>
      <c r="E1699" s="16"/>
      <c r="F1699" s="16"/>
      <c r="H1699" s="15"/>
      <c r="I1699" s="15"/>
      <c r="J1699" s="15"/>
      <c r="K1699" s="15"/>
    </row>
    <row r="1700" spans="2:11" ht="14.4">
      <c r="B1700" s="17"/>
      <c r="E1700" s="16"/>
      <c r="F1700" s="16"/>
      <c r="H1700" s="15"/>
      <c r="I1700" s="15"/>
      <c r="J1700" s="15"/>
      <c r="K1700" s="15"/>
    </row>
    <row r="1701" spans="2:11" ht="14.4">
      <c r="B1701" s="17"/>
      <c r="E1701" s="16"/>
      <c r="F1701" s="16"/>
      <c r="H1701" s="15"/>
      <c r="I1701" s="15"/>
      <c r="J1701" s="15"/>
      <c r="K1701" s="15"/>
    </row>
    <row r="1702" spans="2:11" ht="14.4">
      <c r="B1702" s="17"/>
      <c r="E1702" s="16"/>
      <c r="F1702" s="16"/>
      <c r="H1702" s="15"/>
      <c r="I1702" s="15"/>
      <c r="J1702" s="15"/>
      <c r="K1702" s="15"/>
    </row>
    <row r="1703" spans="2:11" ht="14.4">
      <c r="B1703" s="17"/>
      <c r="E1703" s="16"/>
      <c r="F1703" s="16"/>
      <c r="H1703" s="15"/>
      <c r="I1703" s="15"/>
      <c r="J1703" s="15"/>
      <c r="K1703" s="15"/>
    </row>
    <row r="1704" spans="2:11" ht="14.4">
      <c r="B1704" s="17"/>
      <c r="E1704" s="16"/>
      <c r="F1704" s="16"/>
      <c r="H1704" s="15"/>
      <c r="I1704" s="15"/>
      <c r="J1704" s="15"/>
      <c r="K1704" s="15"/>
    </row>
    <row r="1705" spans="2:11" ht="14.4">
      <c r="B1705" s="17"/>
      <c r="E1705" s="16"/>
      <c r="F1705" s="16"/>
      <c r="H1705" s="15"/>
      <c r="I1705" s="15"/>
      <c r="J1705" s="15"/>
      <c r="K1705" s="15"/>
    </row>
    <row r="1706" spans="2:11" ht="14.4">
      <c r="B1706" s="17"/>
      <c r="E1706" s="16"/>
      <c r="F1706" s="16"/>
      <c r="H1706" s="15"/>
      <c r="I1706" s="15"/>
      <c r="J1706" s="15"/>
      <c r="K1706" s="15"/>
    </row>
    <row r="1707" spans="2:11" ht="14.4">
      <c r="B1707" s="17"/>
      <c r="E1707" s="16"/>
      <c r="F1707" s="16"/>
      <c r="H1707" s="15"/>
      <c r="I1707" s="15"/>
      <c r="J1707" s="15"/>
      <c r="K1707" s="15"/>
    </row>
    <row r="1708" spans="2:11" ht="14.4">
      <c r="B1708" s="17"/>
      <c r="E1708" s="16"/>
      <c r="F1708" s="16"/>
      <c r="H1708" s="15"/>
      <c r="I1708" s="15"/>
      <c r="J1708" s="15"/>
      <c r="K1708" s="15"/>
    </row>
    <row r="1709" spans="2:11" ht="14.4">
      <c r="B1709" s="17"/>
      <c r="E1709" s="16"/>
      <c r="F1709" s="16"/>
      <c r="H1709" s="15"/>
      <c r="I1709" s="15"/>
      <c r="J1709" s="15"/>
      <c r="K1709" s="15"/>
    </row>
    <row r="1710" spans="2:11" ht="14.4">
      <c r="B1710" s="17"/>
      <c r="E1710" s="16"/>
      <c r="F1710" s="16"/>
      <c r="H1710" s="15"/>
      <c r="I1710" s="15"/>
      <c r="J1710" s="15"/>
      <c r="K1710" s="15"/>
    </row>
    <row r="1711" spans="2:11" ht="14.4">
      <c r="B1711" s="17"/>
      <c r="E1711" s="16"/>
      <c r="F1711" s="16"/>
      <c r="H1711" s="15"/>
      <c r="I1711" s="15"/>
      <c r="J1711" s="15"/>
      <c r="K1711" s="15"/>
    </row>
    <row r="1712" spans="2:11" ht="14.4">
      <c r="B1712" s="17"/>
      <c r="E1712" s="16"/>
      <c r="F1712" s="16"/>
      <c r="H1712" s="15"/>
      <c r="I1712" s="15"/>
      <c r="J1712" s="15"/>
      <c r="K1712" s="15"/>
    </row>
    <row r="1713" spans="2:11" ht="14.4">
      <c r="B1713" s="17"/>
      <c r="E1713" s="16"/>
      <c r="F1713" s="16"/>
      <c r="H1713" s="15"/>
      <c r="I1713" s="15"/>
      <c r="J1713" s="15"/>
      <c r="K1713" s="15"/>
    </row>
    <row r="1714" spans="2:11" ht="14.4">
      <c r="B1714" s="17"/>
      <c r="E1714" s="16"/>
      <c r="F1714" s="16"/>
      <c r="H1714" s="15"/>
      <c r="I1714" s="15"/>
      <c r="J1714" s="15"/>
      <c r="K1714" s="15"/>
    </row>
    <row r="1715" spans="2:11" ht="14.4">
      <c r="B1715" s="17"/>
      <c r="E1715" s="16"/>
      <c r="F1715" s="16"/>
      <c r="H1715" s="15"/>
      <c r="I1715" s="15"/>
      <c r="J1715" s="15"/>
      <c r="K1715" s="15"/>
    </row>
    <row r="1716" spans="2:11" ht="14.4">
      <c r="B1716" s="17"/>
      <c r="E1716" s="16"/>
      <c r="F1716" s="16"/>
      <c r="H1716" s="15"/>
      <c r="I1716" s="15"/>
      <c r="J1716" s="15"/>
      <c r="K1716" s="15"/>
    </row>
    <row r="1717" spans="2:11" ht="14.4">
      <c r="B1717" s="17"/>
      <c r="E1717" s="16"/>
      <c r="F1717" s="16"/>
      <c r="H1717" s="15"/>
      <c r="I1717" s="15"/>
      <c r="J1717" s="15"/>
      <c r="K1717" s="15"/>
    </row>
    <row r="1718" spans="2:11" ht="14.4">
      <c r="B1718" s="17"/>
      <c r="E1718" s="16"/>
      <c r="F1718" s="16"/>
      <c r="H1718" s="15"/>
      <c r="I1718" s="15"/>
      <c r="J1718" s="15"/>
      <c r="K1718" s="15"/>
    </row>
    <row r="1719" spans="2:11" ht="14.4">
      <c r="B1719" s="17"/>
      <c r="E1719" s="16"/>
      <c r="F1719" s="16"/>
      <c r="H1719" s="15"/>
      <c r="I1719" s="15"/>
      <c r="J1719" s="15"/>
      <c r="K1719" s="15"/>
    </row>
    <row r="1720" spans="2:11" ht="14.4">
      <c r="B1720" s="17"/>
      <c r="E1720" s="16"/>
      <c r="F1720" s="16"/>
      <c r="H1720" s="15"/>
      <c r="I1720" s="15"/>
      <c r="J1720" s="15"/>
      <c r="K1720" s="15"/>
    </row>
    <row r="1721" spans="2:11" ht="14.4">
      <c r="B1721" s="17"/>
      <c r="E1721" s="16"/>
      <c r="F1721" s="16"/>
      <c r="H1721" s="15"/>
      <c r="I1721" s="15"/>
      <c r="J1721" s="15"/>
      <c r="K1721" s="15"/>
    </row>
    <row r="1722" spans="2:11" ht="14.4">
      <c r="B1722" s="17"/>
      <c r="E1722" s="16"/>
      <c r="F1722" s="16"/>
      <c r="H1722" s="15"/>
      <c r="I1722" s="15"/>
      <c r="J1722" s="15"/>
      <c r="K1722" s="15"/>
    </row>
    <row r="1723" spans="2:11" ht="14.4">
      <c r="B1723" s="17"/>
      <c r="E1723" s="16"/>
      <c r="F1723" s="16"/>
      <c r="H1723" s="15"/>
      <c r="I1723" s="15"/>
      <c r="J1723" s="15"/>
      <c r="K1723" s="15"/>
    </row>
    <row r="1724" spans="2:11" ht="14.4">
      <c r="B1724" s="17"/>
      <c r="E1724" s="16"/>
      <c r="F1724" s="16"/>
      <c r="H1724" s="15"/>
      <c r="I1724" s="15"/>
      <c r="J1724" s="15"/>
      <c r="K1724" s="15"/>
    </row>
    <row r="1725" spans="2:11" ht="14.4">
      <c r="B1725" s="17"/>
      <c r="E1725" s="16"/>
      <c r="F1725" s="16"/>
      <c r="H1725" s="15"/>
      <c r="I1725" s="15"/>
      <c r="J1725" s="15"/>
      <c r="K1725" s="15"/>
    </row>
    <row r="1726" spans="2:11" ht="14.4">
      <c r="B1726" s="17"/>
      <c r="E1726" s="16"/>
      <c r="F1726" s="16"/>
      <c r="H1726" s="15"/>
      <c r="I1726" s="15"/>
      <c r="J1726" s="15"/>
      <c r="K1726" s="15"/>
    </row>
    <row r="1727" spans="2:11" ht="14.4">
      <c r="B1727" s="17"/>
      <c r="E1727" s="16"/>
      <c r="F1727" s="16"/>
      <c r="H1727" s="15"/>
      <c r="I1727" s="15"/>
      <c r="J1727" s="15"/>
      <c r="K1727" s="15"/>
    </row>
    <row r="1728" spans="2:11" ht="14.4">
      <c r="B1728" s="17"/>
      <c r="E1728" s="16"/>
      <c r="F1728" s="16"/>
      <c r="H1728" s="15"/>
      <c r="I1728" s="15"/>
      <c r="J1728" s="15"/>
      <c r="K1728" s="15"/>
    </row>
    <row r="1729" spans="2:11" ht="14.4">
      <c r="B1729" s="17"/>
      <c r="E1729" s="16"/>
      <c r="F1729" s="16"/>
      <c r="H1729" s="15"/>
      <c r="I1729" s="15"/>
      <c r="J1729" s="15"/>
      <c r="K1729" s="15"/>
    </row>
    <row r="1730" spans="2:11" ht="14.4">
      <c r="B1730" s="17"/>
      <c r="E1730" s="16"/>
      <c r="F1730" s="16"/>
      <c r="H1730" s="15"/>
      <c r="I1730" s="15"/>
      <c r="J1730" s="15"/>
      <c r="K1730" s="15"/>
    </row>
    <row r="1731" spans="2:11" ht="14.4">
      <c r="B1731" s="17"/>
      <c r="E1731" s="16"/>
      <c r="F1731" s="16"/>
      <c r="H1731" s="15"/>
      <c r="I1731" s="15"/>
      <c r="J1731" s="15"/>
      <c r="K1731" s="15"/>
    </row>
    <row r="1732" spans="2:11" ht="14.4">
      <c r="B1732" s="17"/>
      <c r="E1732" s="16"/>
      <c r="F1732" s="16"/>
      <c r="H1732" s="15"/>
      <c r="I1732" s="15"/>
      <c r="J1732" s="15"/>
      <c r="K1732" s="15"/>
    </row>
    <row r="1733" spans="2:11" ht="14.4">
      <c r="B1733" s="17"/>
      <c r="E1733" s="16"/>
      <c r="F1733" s="16"/>
      <c r="H1733" s="15"/>
      <c r="I1733" s="15"/>
      <c r="J1733" s="15"/>
      <c r="K1733" s="15"/>
    </row>
    <row r="1734" spans="2:11" ht="14.4">
      <c r="B1734" s="17"/>
      <c r="E1734" s="16"/>
      <c r="F1734" s="16"/>
      <c r="H1734" s="15"/>
      <c r="I1734" s="15"/>
      <c r="J1734" s="15"/>
      <c r="K1734" s="15"/>
    </row>
    <row r="1735" spans="2:11" ht="14.4">
      <c r="B1735" s="17"/>
      <c r="E1735" s="16"/>
      <c r="F1735" s="16"/>
      <c r="H1735" s="15"/>
      <c r="I1735" s="15"/>
      <c r="J1735" s="15"/>
      <c r="K1735" s="15"/>
    </row>
    <row r="1736" spans="2:11" ht="14.4">
      <c r="B1736" s="17"/>
      <c r="E1736" s="16"/>
      <c r="F1736" s="16"/>
      <c r="H1736" s="15"/>
      <c r="I1736" s="15"/>
      <c r="J1736" s="15"/>
      <c r="K1736" s="15"/>
    </row>
    <row r="1737" spans="2:11" ht="14.4">
      <c r="B1737" s="17"/>
      <c r="E1737" s="16"/>
      <c r="F1737" s="16"/>
      <c r="H1737" s="15"/>
      <c r="I1737" s="15"/>
      <c r="J1737" s="15"/>
      <c r="K1737" s="15"/>
    </row>
    <row r="1738" spans="2:11" ht="14.4">
      <c r="B1738" s="17"/>
      <c r="E1738" s="16"/>
      <c r="F1738" s="16"/>
      <c r="H1738" s="15"/>
      <c r="I1738" s="15"/>
      <c r="J1738" s="15"/>
      <c r="K1738" s="15"/>
    </row>
    <row r="1739" spans="2:11" ht="14.4">
      <c r="B1739" s="17"/>
      <c r="E1739" s="16"/>
      <c r="F1739" s="16"/>
      <c r="H1739" s="15"/>
      <c r="I1739" s="15"/>
      <c r="J1739" s="15"/>
      <c r="K1739" s="15"/>
    </row>
    <row r="1740" spans="2:11" ht="14.4">
      <c r="B1740" s="17"/>
      <c r="E1740" s="16"/>
      <c r="F1740" s="16"/>
      <c r="H1740" s="15"/>
      <c r="I1740" s="15"/>
      <c r="J1740" s="15"/>
      <c r="K1740" s="15"/>
    </row>
    <row r="1741" spans="2:11" ht="14.4">
      <c r="B1741" s="17"/>
      <c r="E1741" s="16"/>
      <c r="F1741" s="16"/>
      <c r="H1741" s="15"/>
      <c r="I1741" s="15"/>
      <c r="J1741" s="15"/>
      <c r="K1741" s="15"/>
    </row>
    <row r="1742" spans="2:11" ht="14.4">
      <c r="B1742" s="17"/>
      <c r="E1742" s="16"/>
      <c r="F1742" s="16"/>
      <c r="H1742" s="15"/>
      <c r="I1742" s="15"/>
      <c r="J1742" s="15"/>
      <c r="K1742" s="15"/>
    </row>
    <row r="1743" spans="2:11" ht="14.4">
      <c r="B1743" s="17"/>
      <c r="E1743" s="16"/>
      <c r="F1743" s="16"/>
      <c r="H1743" s="15"/>
      <c r="I1743" s="15"/>
      <c r="J1743" s="15"/>
      <c r="K1743" s="15"/>
    </row>
    <row r="1744" spans="2:11" ht="14.4">
      <c r="B1744" s="17"/>
      <c r="E1744" s="16"/>
      <c r="F1744" s="16"/>
      <c r="H1744" s="15"/>
      <c r="I1744" s="15"/>
      <c r="J1744" s="15"/>
      <c r="K1744" s="15"/>
    </row>
    <row r="1745" spans="2:11" ht="14.4">
      <c r="B1745" s="17"/>
      <c r="E1745" s="16"/>
      <c r="F1745" s="16"/>
      <c r="H1745" s="15"/>
      <c r="I1745" s="15"/>
      <c r="J1745" s="15"/>
      <c r="K1745" s="15"/>
    </row>
    <row r="1746" spans="2:11" ht="14.4">
      <c r="B1746" s="17"/>
      <c r="E1746" s="16"/>
      <c r="F1746" s="16"/>
      <c r="H1746" s="15"/>
      <c r="I1746" s="15"/>
      <c r="J1746" s="15"/>
      <c r="K1746" s="15"/>
    </row>
    <row r="1747" spans="2:11" ht="14.4">
      <c r="B1747" s="17"/>
      <c r="E1747" s="16"/>
      <c r="F1747" s="16"/>
      <c r="H1747" s="15"/>
      <c r="I1747" s="15"/>
      <c r="J1747" s="15"/>
      <c r="K1747" s="15"/>
    </row>
    <row r="1748" spans="2:11" ht="14.4">
      <c r="B1748" s="17"/>
      <c r="E1748" s="16"/>
      <c r="F1748" s="16"/>
      <c r="H1748" s="15"/>
      <c r="I1748" s="15"/>
      <c r="J1748" s="15"/>
      <c r="K1748" s="15"/>
    </row>
    <row r="1749" spans="2:11" ht="14.4">
      <c r="B1749" s="17"/>
      <c r="E1749" s="16"/>
      <c r="F1749" s="16"/>
      <c r="H1749" s="15"/>
      <c r="I1749" s="15"/>
      <c r="J1749" s="15"/>
      <c r="K1749" s="15"/>
    </row>
    <row r="1750" spans="2:11" ht="14.4">
      <c r="B1750" s="17"/>
      <c r="E1750" s="16"/>
      <c r="F1750" s="16"/>
      <c r="H1750" s="15"/>
      <c r="I1750" s="15"/>
      <c r="J1750" s="15"/>
      <c r="K1750" s="15"/>
    </row>
    <row r="1751" spans="2:11" ht="14.4">
      <c r="B1751" s="17"/>
      <c r="E1751" s="16"/>
      <c r="F1751" s="16"/>
      <c r="H1751" s="15"/>
      <c r="I1751" s="15"/>
      <c r="J1751" s="15"/>
      <c r="K1751" s="15"/>
    </row>
    <row r="1752" spans="2:11" ht="14.4">
      <c r="B1752" s="17"/>
      <c r="E1752" s="16"/>
      <c r="F1752" s="16"/>
      <c r="H1752" s="15"/>
      <c r="I1752" s="15"/>
      <c r="J1752" s="15"/>
      <c r="K1752" s="15"/>
    </row>
    <row r="1753" spans="2:11" ht="14.4">
      <c r="B1753" s="17"/>
      <c r="E1753" s="16"/>
      <c r="F1753" s="16"/>
      <c r="H1753" s="15"/>
      <c r="I1753" s="15"/>
      <c r="J1753" s="15"/>
      <c r="K1753" s="15"/>
    </row>
    <row r="1754" spans="2:11" ht="14.4">
      <c r="B1754" s="17"/>
      <c r="E1754" s="16"/>
      <c r="F1754" s="16"/>
      <c r="H1754" s="15"/>
      <c r="I1754" s="15"/>
      <c r="J1754" s="15"/>
      <c r="K1754" s="15"/>
    </row>
    <row r="1755" spans="2:11" ht="14.4">
      <c r="B1755" s="17"/>
      <c r="E1755" s="16"/>
      <c r="F1755" s="16"/>
      <c r="H1755" s="15"/>
      <c r="I1755" s="15"/>
      <c r="J1755" s="15"/>
      <c r="K1755" s="15"/>
    </row>
    <row r="1756" spans="2:11" ht="14.4">
      <c r="B1756" s="17"/>
      <c r="E1756" s="16"/>
      <c r="F1756" s="16"/>
      <c r="H1756" s="15"/>
      <c r="I1756" s="15"/>
      <c r="J1756" s="15"/>
      <c r="K1756" s="15"/>
    </row>
    <row r="1757" spans="2:11" ht="14.4">
      <c r="B1757" s="17"/>
      <c r="E1757" s="16"/>
      <c r="F1757" s="16"/>
      <c r="H1757" s="15"/>
      <c r="I1757" s="15"/>
      <c r="J1757" s="15"/>
      <c r="K1757" s="15"/>
    </row>
    <row r="1758" spans="2:11" ht="14.4">
      <c r="B1758" s="17"/>
      <c r="E1758" s="16"/>
      <c r="F1758" s="16"/>
      <c r="H1758" s="15"/>
      <c r="I1758" s="15"/>
      <c r="J1758" s="15"/>
      <c r="K1758" s="15"/>
    </row>
    <row r="1759" spans="2:11" ht="14.4">
      <c r="B1759" s="17"/>
      <c r="E1759" s="16"/>
      <c r="F1759" s="16"/>
      <c r="H1759" s="15"/>
      <c r="I1759" s="15"/>
      <c r="J1759" s="15"/>
      <c r="K1759" s="15"/>
    </row>
    <row r="1760" spans="2:11" ht="14.4">
      <c r="B1760" s="17"/>
      <c r="E1760" s="16"/>
      <c r="F1760" s="16"/>
      <c r="H1760" s="15"/>
      <c r="I1760" s="15"/>
      <c r="J1760" s="15"/>
      <c r="K1760" s="15"/>
    </row>
    <row r="1761" spans="2:11" ht="14.4">
      <c r="B1761" s="17"/>
      <c r="E1761" s="16"/>
      <c r="F1761" s="16"/>
      <c r="H1761" s="15"/>
      <c r="I1761" s="15"/>
      <c r="J1761" s="15"/>
      <c r="K1761" s="15"/>
    </row>
    <row r="1762" spans="2:11" ht="14.4">
      <c r="B1762" s="17"/>
      <c r="E1762" s="16"/>
      <c r="F1762" s="16"/>
      <c r="H1762" s="15"/>
      <c r="I1762" s="15"/>
      <c r="J1762" s="15"/>
      <c r="K1762" s="15"/>
    </row>
    <row r="1763" spans="2:11" ht="14.4">
      <c r="B1763" s="17"/>
      <c r="E1763" s="16"/>
      <c r="F1763" s="16"/>
      <c r="H1763" s="15"/>
      <c r="I1763" s="15"/>
      <c r="J1763" s="15"/>
      <c r="K1763" s="15"/>
    </row>
    <row r="1764" spans="2:11" ht="14.4">
      <c r="B1764" s="17"/>
      <c r="E1764" s="16"/>
      <c r="F1764" s="16"/>
      <c r="H1764" s="15"/>
      <c r="I1764" s="15"/>
      <c r="J1764" s="15"/>
      <c r="K1764" s="15"/>
    </row>
    <row r="1765" spans="2:11" ht="14.4">
      <c r="B1765" s="17"/>
      <c r="E1765" s="16"/>
      <c r="F1765" s="16"/>
      <c r="H1765" s="15"/>
      <c r="I1765" s="15"/>
      <c r="J1765" s="15"/>
      <c r="K1765" s="15"/>
    </row>
    <row r="1766" spans="2:11" ht="14.4">
      <c r="B1766" s="17"/>
      <c r="E1766" s="16"/>
      <c r="F1766" s="16"/>
      <c r="H1766" s="15"/>
      <c r="I1766" s="15"/>
      <c r="J1766" s="15"/>
      <c r="K1766" s="15"/>
    </row>
    <row r="1767" spans="2:11" ht="14.4">
      <c r="B1767" s="17"/>
      <c r="E1767" s="16"/>
      <c r="F1767" s="16"/>
      <c r="H1767" s="15"/>
      <c r="I1767" s="15"/>
      <c r="J1767" s="15"/>
      <c r="K1767" s="15"/>
    </row>
    <row r="1768" spans="2:11" ht="14.4">
      <c r="B1768" s="17"/>
      <c r="E1768" s="16"/>
      <c r="F1768" s="16"/>
      <c r="H1768" s="15"/>
      <c r="I1768" s="15"/>
      <c r="J1768" s="15"/>
      <c r="K1768" s="15"/>
    </row>
    <row r="1769" spans="2:11" ht="14.4">
      <c r="B1769" s="17"/>
      <c r="E1769" s="16"/>
      <c r="F1769" s="16"/>
      <c r="H1769" s="15"/>
      <c r="I1769" s="15"/>
      <c r="J1769" s="15"/>
      <c r="K1769" s="15"/>
    </row>
    <row r="1770" spans="2:11" ht="14.4">
      <c r="B1770" s="17"/>
      <c r="E1770" s="16"/>
      <c r="F1770" s="16"/>
      <c r="H1770" s="15"/>
      <c r="I1770" s="15"/>
      <c r="J1770" s="15"/>
      <c r="K1770" s="15"/>
    </row>
    <row r="1771" spans="2:11" ht="14.4">
      <c r="B1771" s="17"/>
      <c r="E1771" s="16"/>
      <c r="F1771" s="16"/>
      <c r="H1771" s="15"/>
      <c r="I1771" s="15"/>
      <c r="J1771" s="15"/>
      <c r="K1771" s="15"/>
    </row>
    <row r="1772" spans="2:11" ht="14.4">
      <c r="B1772" s="17"/>
      <c r="E1772" s="16"/>
      <c r="F1772" s="16"/>
      <c r="H1772" s="15"/>
      <c r="I1772" s="15"/>
      <c r="J1772" s="15"/>
      <c r="K1772" s="15"/>
    </row>
    <row r="1773" spans="2:11" ht="14.4">
      <c r="B1773" s="17"/>
      <c r="E1773" s="16"/>
      <c r="F1773" s="16"/>
      <c r="H1773" s="15"/>
      <c r="I1773" s="15"/>
      <c r="J1773" s="15"/>
      <c r="K1773" s="15"/>
    </row>
    <row r="1774" spans="2:11" ht="14.4">
      <c r="B1774" s="17"/>
      <c r="E1774" s="16"/>
      <c r="F1774" s="16"/>
      <c r="H1774" s="15"/>
      <c r="I1774" s="15"/>
      <c r="J1774" s="15"/>
      <c r="K1774" s="15"/>
    </row>
    <row r="1775" spans="2:11" ht="14.4">
      <c r="B1775" s="17"/>
      <c r="E1775" s="16"/>
      <c r="F1775" s="16"/>
      <c r="H1775" s="15"/>
      <c r="I1775" s="15"/>
      <c r="J1775" s="15"/>
      <c r="K1775" s="15"/>
    </row>
    <row r="1776" spans="2:11" ht="14.4">
      <c r="B1776" s="17"/>
      <c r="E1776" s="16"/>
      <c r="F1776" s="16"/>
      <c r="H1776" s="15"/>
      <c r="I1776" s="15"/>
      <c r="J1776" s="15"/>
      <c r="K1776" s="15"/>
    </row>
    <row r="1777" spans="2:11" ht="14.4">
      <c r="B1777" s="17"/>
      <c r="E1777" s="16"/>
      <c r="F1777" s="16"/>
      <c r="H1777" s="15"/>
      <c r="I1777" s="15"/>
      <c r="J1777" s="15"/>
      <c r="K1777" s="15"/>
    </row>
    <row r="1778" spans="2:11" ht="14.4">
      <c r="B1778" s="17"/>
      <c r="E1778" s="16"/>
      <c r="F1778" s="16"/>
      <c r="H1778" s="15"/>
      <c r="I1778" s="15"/>
      <c r="J1778" s="15"/>
      <c r="K1778" s="15"/>
    </row>
    <row r="1779" spans="2:11" ht="14.4">
      <c r="B1779" s="17"/>
      <c r="E1779" s="16"/>
      <c r="F1779" s="16"/>
      <c r="H1779" s="15"/>
      <c r="I1779" s="15"/>
      <c r="J1779" s="15"/>
      <c r="K1779" s="15"/>
    </row>
    <row r="1780" spans="2:11" ht="14.4">
      <c r="B1780" s="17"/>
      <c r="E1780" s="16"/>
      <c r="F1780" s="16"/>
      <c r="H1780" s="15"/>
      <c r="I1780" s="15"/>
      <c r="J1780" s="15"/>
      <c r="K1780" s="15"/>
    </row>
    <row r="1781" spans="2:11" ht="14.4">
      <c r="B1781" s="17"/>
      <c r="E1781" s="16"/>
      <c r="F1781" s="16"/>
      <c r="H1781" s="15"/>
      <c r="I1781" s="15"/>
      <c r="J1781" s="15"/>
      <c r="K1781" s="15"/>
    </row>
    <row r="1782" spans="2:11" ht="14.4">
      <c r="B1782" s="17"/>
      <c r="E1782" s="16"/>
      <c r="F1782" s="16"/>
      <c r="H1782" s="15"/>
      <c r="I1782" s="15"/>
      <c r="J1782" s="15"/>
      <c r="K1782" s="15"/>
    </row>
    <row r="1783" spans="2:11" ht="14.4">
      <c r="B1783" s="17"/>
      <c r="E1783" s="16"/>
      <c r="F1783" s="16"/>
      <c r="H1783" s="15"/>
      <c r="I1783" s="15"/>
      <c r="J1783" s="15"/>
      <c r="K1783" s="15"/>
    </row>
    <row r="1784" spans="2:11" ht="14.4">
      <c r="B1784" s="17"/>
      <c r="E1784" s="16"/>
      <c r="F1784" s="16"/>
      <c r="H1784" s="15"/>
      <c r="I1784" s="15"/>
      <c r="J1784" s="15"/>
      <c r="K1784" s="15"/>
    </row>
    <row r="1785" spans="2:11" ht="14.4">
      <c r="B1785" s="17"/>
      <c r="E1785" s="16"/>
      <c r="F1785" s="16"/>
      <c r="H1785" s="15"/>
      <c r="I1785" s="15"/>
      <c r="J1785" s="15"/>
      <c r="K1785" s="15"/>
    </row>
    <row r="1786" spans="2:11" ht="14.4">
      <c r="B1786" s="17"/>
      <c r="E1786" s="16"/>
      <c r="F1786" s="16"/>
      <c r="H1786" s="15"/>
      <c r="I1786" s="15"/>
      <c r="J1786" s="15"/>
      <c r="K1786" s="15"/>
    </row>
    <row r="1787" spans="2:11" ht="14.4">
      <c r="B1787" s="17"/>
      <c r="E1787" s="16"/>
      <c r="F1787" s="16"/>
      <c r="H1787" s="15"/>
      <c r="I1787" s="15"/>
      <c r="J1787" s="15"/>
      <c r="K1787" s="15"/>
    </row>
    <row r="1788" spans="2:11" ht="14.4">
      <c r="B1788" s="17"/>
      <c r="E1788" s="16"/>
      <c r="F1788" s="16"/>
      <c r="H1788" s="15"/>
      <c r="I1788" s="15"/>
      <c r="J1788" s="15"/>
      <c r="K1788" s="15"/>
    </row>
    <row r="1789" spans="2:11" ht="14.4">
      <c r="B1789" s="17"/>
      <c r="E1789" s="16"/>
      <c r="F1789" s="16"/>
      <c r="H1789" s="15"/>
      <c r="I1789" s="15"/>
      <c r="J1789" s="15"/>
      <c r="K1789" s="15"/>
    </row>
    <row r="1790" spans="2:11" ht="14.4">
      <c r="B1790" s="17"/>
      <c r="E1790" s="16"/>
      <c r="F1790" s="16"/>
      <c r="H1790" s="15"/>
      <c r="I1790" s="15"/>
      <c r="J1790" s="15"/>
      <c r="K1790" s="15"/>
    </row>
    <row r="1791" spans="2:11" ht="14.4">
      <c r="B1791" s="17"/>
      <c r="E1791" s="16"/>
      <c r="F1791" s="16"/>
      <c r="H1791" s="15"/>
      <c r="I1791" s="15"/>
      <c r="J1791" s="15"/>
      <c r="K1791" s="15"/>
    </row>
    <row r="1792" spans="2:11" ht="14.4">
      <c r="B1792" s="17"/>
      <c r="E1792" s="16"/>
      <c r="F1792" s="16"/>
      <c r="H1792" s="15"/>
      <c r="I1792" s="15"/>
      <c r="J1792" s="15"/>
      <c r="K1792" s="15"/>
    </row>
    <row r="1793" spans="2:11" ht="14.4">
      <c r="B1793" s="17"/>
      <c r="E1793" s="16"/>
      <c r="F1793" s="16"/>
      <c r="H1793" s="15"/>
      <c r="I1793" s="15"/>
      <c r="J1793" s="15"/>
      <c r="K1793" s="15"/>
    </row>
    <row r="1794" spans="2:11" ht="14.4">
      <c r="B1794" s="17"/>
      <c r="E1794" s="16"/>
      <c r="F1794" s="16"/>
      <c r="H1794" s="15"/>
      <c r="I1794" s="15"/>
      <c r="J1794" s="15"/>
      <c r="K1794" s="15"/>
    </row>
    <row r="1795" spans="2:11" ht="14.4">
      <c r="B1795" s="17"/>
      <c r="E1795" s="16"/>
      <c r="F1795" s="16"/>
      <c r="H1795" s="15"/>
      <c r="I1795" s="15"/>
      <c r="J1795" s="15"/>
      <c r="K1795" s="15"/>
    </row>
    <row r="1796" spans="2:11" ht="14.4">
      <c r="B1796" s="17"/>
      <c r="E1796" s="16"/>
      <c r="F1796" s="16"/>
      <c r="H1796" s="15"/>
      <c r="I1796" s="15"/>
      <c r="J1796" s="15"/>
      <c r="K1796" s="15"/>
    </row>
    <row r="1797" spans="2:11" ht="14.4">
      <c r="B1797" s="17"/>
      <c r="E1797" s="16"/>
      <c r="F1797" s="16"/>
      <c r="H1797" s="15"/>
      <c r="I1797" s="15"/>
      <c r="J1797" s="15"/>
      <c r="K1797" s="15"/>
    </row>
    <row r="1798" spans="2:11" ht="14.4">
      <c r="B1798" s="17"/>
      <c r="E1798" s="16"/>
      <c r="F1798" s="16"/>
      <c r="H1798" s="15"/>
      <c r="I1798" s="15"/>
      <c r="J1798" s="15"/>
      <c r="K1798" s="15"/>
    </row>
    <row r="1799" spans="2:11" ht="14.4">
      <c r="B1799" s="17"/>
      <c r="E1799" s="16"/>
      <c r="F1799" s="16"/>
      <c r="H1799" s="15"/>
      <c r="I1799" s="15"/>
      <c r="J1799" s="15"/>
      <c r="K1799" s="15"/>
    </row>
    <row r="1800" spans="2:11" ht="14.4">
      <c r="B1800" s="17"/>
      <c r="E1800" s="16"/>
      <c r="F1800" s="16"/>
      <c r="H1800" s="15"/>
      <c r="I1800" s="15"/>
      <c r="J1800" s="15"/>
      <c r="K1800" s="15"/>
    </row>
    <row r="1801" spans="2:11" ht="14.4">
      <c r="B1801" s="17"/>
      <c r="E1801" s="16"/>
      <c r="F1801" s="16"/>
      <c r="H1801" s="15"/>
      <c r="I1801" s="15"/>
      <c r="J1801" s="15"/>
      <c r="K1801" s="15"/>
    </row>
    <row r="1802" spans="2:11" ht="14.4">
      <c r="B1802" s="17"/>
      <c r="E1802" s="16"/>
      <c r="F1802" s="16"/>
      <c r="H1802" s="15"/>
      <c r="I1802" s="15"/>
      <c r="J1802" s="15"/>
      <c r="K1802" s="15"/>
    </row>
    <row r="1803" spans="2:11" ht="14.4">
      <c r="B1803" s="17"/>
      <c r="E1803" s="16"/>
      <c r="F1803" s="16"/>
      <c r="H1803" s="15"/>
      <c r="I1803" s="15"/>
      <c r="J1803" s="15"/>
      <c r="K1803" s="15"/>
    </row>
    <row r="1804" spans="2:11" ht="14.4">
      <c r="B1804" s="17"/>
      <c r="E1804" s="16"/>
      <c r="F1804" s="16"/>
      <c r="H1804" s="15"/>
      <c r="I1804" s="15"/>
      <c r="J1804" s="15"/>
      <c r="K1804" s="15"/>
    </row>
    <row r="1805" spans="2:11" ht="14.4">
      <c r="B1805" s="17"/>
      <c r="E1805" s="16"/>
      <c r="F1805" s="16"/>
      <c r="H1805" s="15"/>
      <c r="I1805" s="15"/>
      <c r="J1805" s="15"/>
      <c r="K1805" s="15"/>
    </row>
    <row r="1806" spans="2:11" ht="14.4">
      <c r="B1806" s="17"/>
      <c r="E1806" s="16"/>
      <c r="F1806" s="16"/>
      <c r="H1806" s="15"/>
      <c r="I1806" s="15"/>
      <c r="J1806" s="15"/>
      <c r="K1806" s="15"/>
    </row>
    <row r="1807" spans="2:11" ht="14.4">
      <c r="B1807" s="17"/>
      <c r="E1807" s="16"/>
      <c r="F1807" s="16"/>
      <c r="H1807" s="15"/>
      <c r="I1807" s="15"/>
      <c r="J1807" s="15"/>
      <c r="K1807" s="15"/>
    </row>
    <row r="1808" spans="2:11" ht="14.4">
      <c r="B1808" s="17"/>
      <c r="E1808" s="16"/>
      <c r="F1808" s="16"/>
      <c r="H1808" s="15"/>
      <c r="I1808" s="15"/>
      <c r="J1808" s="15"/>
      <c r="K1808" s="15"/>
    </row>
    <row r="1809" spans="2:11" ht="14.4">
      <c r="B1809" s="17"/>
      <c r="E1809" s="16"/>
      <c r="F1809" s="16"/>
      <c r="H1809" s="15"/>
      <c r="I1809" s="15"/>
      <c r="J1809" s="15"/>
      <c r="K1809" s="15"/>
    </row>
    <row r="1810" spans="2:11" ht="14.4">
      <c r="B1810" s="17"/>
      <c r="E1810" s="16"/>
      <c r="F1810" s="16"/>
      <c r="H1810" s="15"/>
      <c r="I1810" s="15"/>
      <c r="J1810" s="15"/>
      <c r="K1810" s="15"/>
    </row>
    <row r="1811" spans="2:11" ht="14.4">
      <c r="B1811" s="17"/>
      <c r="E1811" s="16"/>
      <c r="F1811" s="16"/>
      <c r="H1811" s="15"/>
      <c r="I1811" s="15"/>
      <c r="J1811" s="15"/>
      <c r="K1811" s="15"/>
    </row>
    <row r="1812" spans="2:11" ht="14.4">
      <c r="B1812" s="17"/>
      <c r="E1812" s="16"/>
      <c r="F1812" s="16"/>
      <c r="H1812" s="15"/>
      <c r="I1812" s="15"/>
      <c r="J1812" s="15"/>
      <c r="K1812" s="15"/>
    </row>
    <row r="1813" spans="2:11" ht="14.4">
      <c r="B1813" s="17"/>
      <c r="E1813" s="16"/>
      <c r="F1813" s="16"/>
      <c r="H1813" s="15"/>
      <c r="I1813" s="15"/>
      <c r="J1813" s="15"/>
      <c r="K1813" s="15"/>
    </row>
    <row r="1814" spans="2:11" ht="14.4">
      <c r="B1814" s="17"/>
      <c r="E1814" s="16"/>
      <c r="F1814" s="16"/>
      <c r="H1814" s="15"/>
      <c r="I1814" s="15"/>
      <c r="J1814" s="15"/>
      <c r="K1814" s="15"/>
    </row>
    <row r="1815" spans="2:11" ht="14.4">
      <c r="B1815" s="17"/>
      <c r="E1815" s="16"/>
      <c r="F1815" s="16"/>
      <c r="H1815" s="15"/>
      <c r="I1815" s="15"/>
      <c r="J1815" s="15"/>
      <c r="K1815" s="15"/>
    </row>
    <row r="1816" spans="2:11" ht="14.4">
      <c r="B1816" s="17"/>
      <c r="E1816" s="16"/>
      <c r="F1816" s="16"/>
      <c r="H1816" s="15"/>
      <c r="I1816" s="15"/>
      <c r="J1816" s="15"/>
      <c r="K1816" s="15"/>
    </row>
    <row r="1817" spans="2:11" ht="14.4">
      <c r="B1817" s="17"/>
      <c r="E1817" s="16"/>
      <c r="F1817" s="16"/>
      <c r="H1817" s="15"/>
      <c r="I1817" s="15"/>
      <c r="J1817" s="15"/>
      <c r="K1817" s="15"/>
    </row>
    <row r="1818" spans="2:11" ht="14.4">
      <c r="B1818" s="17"/>
      <c r="E1818" s="16"/>
      <c r="F1818" s="16"/>
      <c r="H1818" s="15"/>
      <c r="I1818" s="15"/>
      <c r="J1818" s="15"/>
      <c r="K1818" s="15"/>
    </row>
    <row r="1819" spans="2:11" ht="14.4">
      <c r="B1819" s="17"/>
      <c r="E1819" s="16"/>
      <c r="F1819" s="16"/>
      <c r="H1819" s="15"/>
      <c r="I1819" s="15"/>
      <c r="J1819" s="15"/>
      <c r="K1819" s="15"/>
    </row>
    <row r="1820" spans="2:11" ht="14.4">
      <c r="B1820" s="17"/>
      <c r="E1820" s="16"/>
      <c r="F1820" s="16"/>
      <c r="H1820" s="15"/>
      <c r="I1820" s="15"/>
      <c r="J1820" s="15"/>
      <c r="K1820" s="15"/>
    </row>
    <row r="1821" spans="2:11" ht="14.4">
      <c r="B1821" s="17"/>
      <c r="E1821" s="16"/>
      <c r="F1821" s="16"/>
      <c r="H1821" s="15"/>
      <c r="I1821" s="15"/>
      <c r="J1821" s="15"/>
      <c r="K1821" s="15"/>
    </row>
    <row r="1822" spans="2:11" ht="14.4">
      <c r="B1822" s="17"/>
      <c r="E1822" s="16"/>
      <c r="F1822" s="16"/>
      <c r="H1822" s="15"/>
      <c r="I1822" s="15"/>
      <c r="J1822" s="15"/>
      <c r="K1822" s="15"/>
    </row>
    <row r="1823" spans="2:11" ht="14.4">
      <c r="B1823" s="17"/>
      <c r="E1823" s="16"/>
      <c r="F1823" s="16"/>
      <c r="H1823" s="15"/>
      <c r="I1823" s="15"/>
      <c r="J1823" s="15"/>
      <c r="K1823" s="15"/>
    </row>
    <row r="1824" spans="2:11" ht="14.4">
      <c r="B1824" s="17"/>
      <c r="E1824" s="16"/>
      <c r="F1824" s="16"/>
      <c r="H1824" s="15"/>
      <c r="I1824" s="15"/>
      <c r="J1824" s="15"/>
      <c r="K1824" s="15"/>
    </row>
    <row r="1825" spans="2:11" ht="14.4">
      <c r="B1825" s="17"/>
      <c r="E1825" s="16"/>
      <c r="F1825" s="16"/>
      <c r="H1825" s="15"/>
      <c r="I1825" s="15"/>
      <c r="J1825" s="15"/>
      <c r="K1825" s="15"/>
    </row>
    <row r="1826" spans="2:11" ht="14.4">
      <c r="B1826" s="17"/>
      <c r="E1826" s="16"/>
      <c r="F1826" s="16"/>
      <c r="H1826" s="15"/>
      <c r="I1826" s="15"/>
      <c r="J1826" s="15"/>
      <c r="K1826" s="15"/>
    </row>
    <row r="1827" spans="2:11" ht="14.4">
      <c r="B1827" s="17"/>
      <c r="E1827" s="16"/>
      <c r="F1827" s="16"/>
      <c r="H1827" s="15"/>
      <c r="I1827" s="15"/>
      <c r="J1827" s="15"/>
      <c r="K1827" s="15"/>
    </row>
    <row r="1828" spans="2:11" ht="14.4">
      <c r="B1828" s="17"/>
      <c r="E1828" s="16"/>
      <c r="F1828" s="16"/>
      <c r="H1828" s="15"/>
      <c r="I1828" s="15"/>
      <c r="J1828" s="15"/>
      <c r="K1828" s="15"/>
    </row>
    <row r="1829" spans="2:11" ht="14.4">
      <c r="B1829" s="17"/>
      <c r="E1829" s="16"/>
      <c r="F1829" s="16"/>
      <c r="H1829" s="15"/>
      <c r="I1829" s="15"/>
      <c r="J1829" s="15"/>
      <c r="K1829" s="15"/>
    </row>
    <row r="1830" spans="2:11" ht="14.4">
      <c r="B1830" s="17"/>
      <c r="E1830" s="16"/>
      <c r="F1830" s="16"/>
      <c r="H1830" s="15"/>
      <c r="I1830" s="15"/>
      <c r="J1830" s="15"/>
      <c r="K1830" s="15"/>
    </row>
    <row r="1831" spans="2:11" ht="14.4">
      <c r="B1831" s="17"/>
      <c r="E1831" s="16"/>
      <c r="F1831" s="16"/>
      <c r="H1831" s="15"/>
      <c r="I1831" s="15"/>
      <c r="J1831" s="15"/>
      <c r="K1831" s="15"/>
    </row>
    <row r="1832" spans="2:11" ht="14.4">
      <c r="B1832" s="17"/>
      <c r="E1832" s="16"/>
      <c r="F1832" s="16"/>
      <c r="H1832" s="15"/>
      <c r="I1832" s="15"/>
      <c r="J1832" s="15"/>
      <c r="K1832" s="15"/>
    </row>
    <row r="1833" spans="2:11" ht="14.4">
      <c r="B1833" s="17"/>
      <c r="E1833" s="16"/>
      <c r="F1833" s="16"/>
      <c r="H1833" s="15"/>
      <c r="I1833" s="15"/>
      <c r="J1833" s="15"/>
      <c r="K1833" s="15"/>
    </row>
    <row r="1834" spans="2:11" ht="14.4">
      <c r="B1834" s="17"/>
      <c r="E1834" s="16"/>
      <c r="F1834" s="16"/>
      <c r="H1834" s="15"/>
      <c r="I1834" s="15"/>
      <c r="J1834" s="15"/>
      <c r="K1834" s="15"/>
    </row>
    <row r="1835" spans="2:11" ht="14.4">
      <c r="B1835" s="17"/>
      <c r="E1835" s="16"/>
      <c r="F1835" s="16"/>
      <c r="H1835" s="15"/>
      <c r="I1835" s="15"/>
      <c r="J1835" s="15"/>
      <c r="K1835" s="15"/>
    </row>
    <row r="1836" spans="2:11" ht="14.4">
      <c r="B1836" s="17"/>
      <c r="E1836" s="16"/>
      <c r="F1836" s="16"/>
      <c r="H1836" s="15"/>
      <c r="I1836" s="15"/>
      <c r="J1836" s="15"/>
      <c r="K1836" s="15"/>
    </row>
    <row r="1837" spans="2:11" ht="14.4">
      <c r="B1837" s="17"/>
      <c r="E1837" s="16"/>
      <c r="F1837" s="16"/>
      <c r="H1837" s="15"/>
      <c r="I1837" s="15"/>
      <c r="J1837" s="15"/>
      <c r="K1837" s="15"/>
    </row>
    <row r="1838" spans="2:11" ht="14.4">
      <c r="B1838" s="17"/>
      <c r="E1838" s="16"/>
      <c r="F1838" s="16"/>
      <c r="H1838" s="15"/>
      <c r="I1838" s="15"/>
      <c r="J1838" s="15"/>
      <c r="K1838" s="15"/>
    </row>
    <row r="1839" spans="2:11" ht="14.4">
      <c r="B1839" s="17"/>
      <c r="E1839" s="16"/>
      <c r="F1839" s="16"/>
      <c r="H1839" s="15"/>
      <c r="I1839" s="15"/>
      <c r="J1839" s="15"/>
      <c r="K1839" s="15"/>
    </row>
    <row r="1840" spans="2:11" ht="14.4">
      <c r="B1840" s="17"/>
      <c r="E1840" s="16"/>
      <c r="F1840" s="16"/>
      <c r="H1840" s="15"/>
      <c r="I1840" s="15"/>
      <c r="J1840" s="15"/>
      <c r="K1840" s="15"/>
    </row>
    <row r="1841" spans="2:11" ht="14.4">
      <c r="B1841" s="17"/>
      <c r="E1841" s="16"/>
      <c r="F1841" s="16"/>
      <c r="H1841" s="15"/>
      <c r="I1841" s="15"/>
      <c r="J1841" s="15"/>
      <c r="K1841" s="15"/>
    </row>
    <row r="1842" spans="2:11" ht="14.4">
      <c r="B1842" s="17"/>
      <c r="E1842" s="16"/>
      <c r="F1842" s="16"/>
      <c r="H1842" s="15"/>
      <c r="I1842" s="15"/>
      <c r="J1842" s="15"/>
      <c r="K1842" s="15"/>
    </row>
    <row r="1843" spans="2:11" ht="14.4">
      <c r="B1843" s="17"/>
      <c r="E1843" s="16"/>
      <c r="F1843" s="16"/>
      <c r="H1843" s="15"/>
      <c r="I1843" s="15"/>
      <c r="J1843" s="15"/>
      <c r="K1843" s="15"/>
    </row>
    <row r="1844" spans="2:11" ht="14.4">
      <c r="B1844" s="17"/>
      <c r="E1844" s="16"/>
      <c r="F1844" s="16"/>
      <c r="H1844" s="15"/>
      <c r="I1844" s="15"/>
      <c r="J1844" s="15"/>
      <c r="K1844" s="15"/>
    </row>
    <row r="1845" spans="2:11" ht="14.4">
      <c r="B1845" s="17"/>
      <c r="E1845" s="16"/>
      <c r="F1845" s="16"/>
      <c r="H1845" s="15"/>
      <c r="I1845" s="15"/>
      <c r="J1845" s="15"/>
      <c r="K1845" s="15"/>
    </row>
    <row r="1846" spans="2:11" ht="14.4">
      <c r="B1846" s="17"/>
      <c r="E1846" s="16"/>
      <c r="F1846" s="16"/>
      <c r="H1846" s="15"/>
      <c r="I1846" s="15"/>
      <c r="J1846" s="15"/>
      <c r="K1846" s="15"/>
    </row>
    <row r="1847" spans="2:11" ht="14.4">
      <c r="B1847" s="17"/>
      <c r="E1847" s="16"/>
      <c r="F1847" s="16"/>
      <c r="H1847" s="15"/>
      <c r="I1847" s="15"/>
      <c r="J1847" s="15"/>
      <c r="K1847" s="15"/>
    </row>
    <row r="1848" spans="2:11" ht="14.4">
      <c r="B1848" s="17"/>
      <c r="E1848" s="16"/>
      <c r="F1848" s="16"/>
      <c r="H1848" s="15"/>
      <c r="I1848" s="15"/>
      <c r="J1848" s="15"/>
      <c r="K1848" s="15"/>
    </row>
    <row r="1849" spans="2:11" ht="14.4">
      <c r="B1849" s="17"/>
      <c r="E1849" s="16"/>
      <c r="F1849" s="16"/>
      <c r="H1849" s="15"/>
      <c r="I1849" s="15"/>
      <c r="J1849" s="15"/>
      <c r="K1849" s="15"/>
    </row>
    <row r="1850" spans="2:11" ht="14.4">
      <c r="B1850" s="17"/>
      <c r="E1850" s="16"/>
      <c r="F1850" s="16"/>
      <c r="H1850" s="15"/>
      <c r="I1850" s="15"/>
      <c r="J1850" s="15"/>
      <c r="K1850" s="15"/>
    </row>
    <row r="1851" spans="2:11" ht="14.4">
      <c r="B1851" s="17"/>
      <c r="E1851" s="16"/>
      <c r="F1851" s="16"/>
      <c r="H1851" s="15"/>
      <c r="I1851" s="15"/>
      <c r="J1851" s="15"/>
      <c r="K1851" s="15"/>
    </row>
    <row r="1852" spans="2:11" ht="14.4">
      <c r="B1852" s="17"/>
      <c r="E1852" s="16"/>
      <c r="F1852" s="16"/>
      <c r="H1852" s="15"/>
      <c r="I1852" s="15"/>
      <c r="J1852" s="15"/>
      <c r="K1852" s="15"/>
    </row>
    <row r="1853" spans="2:11" ht="14.4">
      <c r="B1853" s="17"/>
      <c r="E1853" s="16"/>
      <c r="F1853" s="16"/>
      <c r="H1853" s="15"/>
      <c r="I1853" s="15"/>
      <c r="J1853" s="15"/>
      <c r="K1853" s="15"/>
    </row>
    <row r="1854" spans="2:11" ht="14.4">
      <c r="B1854" s="17"/>
      <c r="E1854" s="16"/>
      <c r="F1854" s="16"/>
      <c r="H1854" s="15"/>
      <c r="I1854" s="15"/>
      <c r="J1854" s="15"/>
      <c r="K1854" s="15"/>
    </row>
    <row r="1855" spans="2:11" ht="14.4">
      <c r="B1855" s="17"/>
      <c r="E1855" s="16"/>
      <c r="F1855" s="16"/>
      <c r="H1855" s="15"/>
      <c r="I1855" s="15"/>
      <c r="J1855" s="15"/>
      <c r="K1855" s="15"/>
    </row>
    <row r="1856" spans="2:11" ht="14.4">
      <c r="B1856" s="17"/>
      <c r="E1856" s="16"/>
      <c r="F1856" s="16"/>
      <c r="H1856" s="15"/>
      <c r="I1856" s="15"/>
      <c r="J1856" s="15"/>
      <c r="K1856" s="15"/>
    </row>
    <row r="1857" spans="2:11" ht="14.4">
      <c r="B1857" s="17"/>
      <c r="E1857" s="16"/>
      <c r="F1857" s="16"/>
      <c r="H1857" s="15"/>
      <c r="I1857" s="15"/>
      <c r="J1857" s="15"/>
      <c r="K1857" s="15"/>
    </row>
    <row r="1858" spans="2:11" ht="14.4">
      <c r="B1858" s="17"/>
      <c r="E1858" s="16"/>
      <c r="F1858" s="16"/>
      <c r="H1858" s="15"/>
      <c r="I1858" s="15"/>
      <c r="J1858" s="15"/>
      <c r="K1858" s="15"/>
    </row>
    <row r="1859" spans="2:11" ht="14.4">
      <c r="B1859" s="17"/>
      <c r="E1859" s="16"/>
      <c r="F1859" s="16"/>
      <c r="H1859" s="15"/>
      <c r="I1859" s="15"/>
      <c r="J1859" s="15"/>
      <c r="K1859" s="15"/>
    </row>
    <row r="1860" spans="2:11" ht="14.4">
      <c r="B1860" s="17"/>
      <c r="E1860" s="16"/>
      <c r="F1860" s="16"/>
      <c r="H1860" s="15"/>
      <c r="I1860" s="15"/>
      <c r="J1860" s="15"/>
      <c r="K1860" s="15"/>
    </row>
    <row r="1861" spans="2:11" ht="14.4">
      <c r="B1861" s="17"/>
      <c r="E1861" s="16"/>
      <c r="F1861" s="16"/>
      <c r="H1861" s="15"/>
      <c r="I1861" s="15"/>
      <c r="J1861" s="15"/>
      <c r="K1861" s="15"/>
    </row>
    <row r="1862" spans="2:11" ht="14.4">
      <c r="B1862" s="17"/>
      <c r="E1862" s="16"/>
      <c r="F1862" s="16"/>
      <c r="H1862" s="15"/>
      <c r="I1862" s="15"/>
      <c r="J1862" s="15"/>
      <c r="K1862" s="15"/>
    </row>
    <row r="1863" spans="2:11" ht="14.4">
      <c r="B1863" s="17"/>
      <c r="E1863" s="16"/>
      <c r="F1863" s="16"/>
      <c r="H1863" s="15"/>
      <c r="I1863" s="15"/>
      <c r="J1863" s="15"/>
      <c r="K1863" s="15"/>
    </row>
    <row r="1864" spans="2:11" ht="14.4">
      <c r="B1864" s="17"/>
      <c r="E1864" s="16"/>
      <c r="F1864" s="16"/>
      <c r="H1864" s="15"/>
      <c r="I1864" s="15"/>
      <c r="J1864" s="15"/>
      <c r="K1864" s="15"/>
    </row>
    <row r="1865" spans="2:11" ht="14.4">
      <c r="B1865" s="17"/>
      <c r="E1865" s="16"/>
      <c r="F1865" s="16"/>
      <c r="H1865" s="15"/>
      <c r="I1865" s="15"/>
      <c r="J1865" s="15"/>
      <c r="K1865" s="15"/>
    </row>
    <row r="1866" spans="2:11" ht="14.4">
      <c r="B1866" s="17"/>
      <c r="E1866" s="16"/>
      <c r="F1866" s="16"/>
      <c r="H1866" s="15"/>
      <c r="I1866" s="15"/>
      <c r="J1866" s="15"/>
      <c r="K1866" s="15"/>
    </row>
    <row r="1867" spans="2:11" ht="14.4">
      <c r="B1867" s="17"/>
      <c r="E1867" s="16"/>
      <c r="F1867" s="16"/>
      <c r="H1867" s="15"/>
      <c r="I1867" s="15"/>
      <c r="J1867" s="15"/>
      <c r="K1867" s="15"/>
    </row>
    <row r="1868" spans="2:11" ht="14.4">
      <c r="B1868" s="17"/>
      <c r="E1868" s="16"/>
      <c r="F1868" s="16"/>
      <c r="H1868" s="15"/>
      <c r="I1868" s="15"/>
      <c r="J1868" s="15"/>
      <c r="K1868" s="15"/>
    </row>
    <row r="1869" spans="2:11" ht="14.4">
      <c r="B1869" s="17"/>
      <c r="E1869" s="16"/>
      <c r="F1869" s="16"/>
      <c r="H1869" s="15"/>
      <c r="I1869" s="15"/>
      <c r="J1869" s="15"/>
      <c r="K1869" s="15"/>
    </row>
    <row r="1870" spans="2:11" ht="14.4">
      <c r="B1870" s="17"/>
      <c r="E1870" s="16"/>
      <c r="F1870" s="16"/>
      <c r="H1870" s="15"/>
      <c r="I1870" s="15"/>
      <c r="J1870" s="15"/>
      <c r="K1870" s="15"/>
    </row>
    <row r="1871" spans="2:11" ht="14.4">
      <c r="B1871" s="17"/>
      <c r="E1871" s="16"/>
      <c r="F1871" s="16"/>
      <c r="H1871" s="15"/>
      <c r="I1871" s="15"/>
      <c r="J1871" s="15"/>
      <c r="K1871" s="15"/>
    </row>
    <row r="1872" spans="2:11" ht="14.4">
      <c r="B1872" s="17"/>
      <c r="E1872" s="16"/>
      <c r="F1872" s="16"/>
      <c r="H1872" s="15"/>
      <c r="I1872" s="15"/>
      <c r="J1872" s="15"/>
      <c r="K1872" s="15"/>
    </row>
    <row r="1873" spans="2:11" ht="14.4">
      <c r="B1873" s="17"/>
      <c r="E1873" s="16"/>
      <c r="F1873" s="16"/>
      <c r="H1873" s="15"/>
      <c r="I1873" s="15"/>
      <c r="J1873" s="15"/>
      <c r="K1873" s="15"/>
    </row>
    <row r="1874" spans="2:11" ht="14.4">
      <c r="B1874" s="17"/>
      <c r="E1874" s="16"/>
      <c r="F1874" s="16"/>
      <c r="H1874" s="15"/>
      <c r="I1874" s="15"/>
      <c r="J1874" s="15"/>
      <c r="K1874" s="15"/>
    </row>
    <row r="1875" spans="2:11" ht="14.4">
      <c r="B1875" s="17"/>
      <c r="E1875" s="16"/>
      <c r="F1875" s="16"/>
      <c r="H1875" s="15"/>
      <c r="I1875" s="15"/>
      <c r="J1875" s="15"/>
      <c r="K1875" s="15"/>
    </row>
    <row r="1876" spans="2:11" ht="14.4">
      <c r="B1876" s="17"/>
      <c r="E1876" s="16"/>
      <c r="F1876" s="16"/>
      <c r="H1876" s="15"/>
      <c r="I1876" s="15"/>
      <c r="J1876" s="15"/>
      <c r="K1876" s="15"/>
    </row>
    <row r="1877" spans="2:11" ht="14.4">
      <c r="B1877" s="17"/>
      <c r="E1877" s="16"/>
      <c r="F1877" s="16"/>
      <c r="H1877" s="15"/>
      <c r="I1877" s="15"/>
      <c r="J1877" s="15"/>
      <c r="K1877" s="15"/>
    </row>
    <row r="1878" spans="2:11" ht="14.4">
      <c r="B1878" s="17"/>
      <c r="E1878" s="16"/>
      <c r="F1878" s="16"/>
      <c r="H1878" s="15"/>
      <c r="I1878" s="15"/>
      <c r="J1878" s="15"/>
      <c r="K1878" s="15"/>
    </row>
    <row r="1879" spans="2:11" ht="14.4">
      <c r="B1879" s="17"/>
      <c r="E1879" s="16"/>
      <c r="F1879" s="16"/>
      <c r="H1879" s="15"/>
      <c r="I1879" s="15"/>
      <c r="J1879" s="15"/>
      <c r="K1879" s="15"/>
    </row>
    <row r="1880" spans="2:11" ht="14.4">
      <c r="B1880" s="17"/>
      <c r="E1880" s="16"/>
      <c r="F1880" s="16"/>
      <c r="H1880" s="15"/>
      <c r="I1880" s="15"/>
      <c r="J1880" s="15"/>
      <c r="K1880" s="15"/>
    </row>
    <row r="1881" spans="2:11" ht="14.4">
      <c r="B1881" s="17"/>
      <c r="E1881" s="16"/>
      <c r="F1881" s="16"/>
      <c r="H1881" s="15"/>
      <c r="I1881" s="15"/>
      <c r="J1881" s="15"/>
      <c r="K1881" s="15"/>
    </row>
    <row r="1882" spans="2:11" ht="14.4">
      <c r="B1882" s="17"/>
      <c r="E1882" s="16"/>
      <c r="F1882" s="16"/>
      <c r="H1882" s="15"/>
      <c r="I1882" s="15"/>
      <c r="J1882" s="15"/>
      <c r="K1882" s="15"/>
    </row>
    <row r="1883" spans="2:11" ht="14.4">
      <c r="B1883" s="17"/>
      <c r="E1883" s="16"/>
      <c r="F1883" s="16"/>
      <c r="H1883" s="15"/>
      <c r="I1883" s="15"/>
      <c r="J1883" s="15"/>
      <c r="K1883" s="15"/>
    </row>
    <row r="1884" spans="2:11" ht="14.4">
      <c r="B1884" s="17"/>
      <c r="E1884" s="16"/>
      <c r="F1884" s="16"/>
      <c r="H1884" s="15"/>
      <c r="I1884" s="15"/>
      <c r="J1884" s="15"/>
      <c r="K1884" s="15"/>
    </row>
    <row r="1885" spans="2:11" ht="14.4">
      <c r="B1885" s="17"/>
      <c r="E1885" s="16"/>
      <c r="F1885" s="16"/>
      <c r="H1885" s="15"/>
      <c r="I1885" s="15"/>
      <c r="J1885" s="15"/>
      <c r="K1885" s="15"/>
    </row>
    <row r="1886" spans="2:11" ht="14.4">
      <c r="B1886" s="17"/>
      <c r="E1886" s="16"/>
      <c r="F1886" s="16"/>
      <c r="H1886" s="15"/>
      <c r="I1886" s="15"/>
      <c r="J1886" s="15"/>
      <c r="K1886" s="15"/>
    </row>
    <row r="1887" spans="2:11" ht="14.4">
      <c r="B1887" s="17"/>
      <c r="E1887" s="16"/>
      <c r="F1887" s="16"/>
      <c r="H1887" s="15"/>
      <c r="I1887" s="15"/>
      <c r="J1887" s="15"/>
      <c r="K1887" s="15"/>
    </row>
    <row r="1888" spans="2:11" ht="14.4">
      <c r="B1888" s="17"/>
      <c r="E1888" s="16"/>
      <c r="F1888" s="16"/>
      <c r="H1888" s="15"/>
      <c r="I1888" s="15"/>
      <c r="J1888" s="15"/>
      <c r="K1888" s="15"/>
    </row>
    <row r="1889" spans="2:11" ht="14.4">
      <c r="B1889" s="17"/>
      <c r="E1889" s="16"/>
      <c r="F1889" s="16"/>
      <c r="H1889" s="15"/>
      <c r="I1889" s="15"/>
      <c r="J1889" s="15"/>
      <c r="K1889" s="15"/>
    </row>
    <row r="1890" spans="2:11" ht="14.4">
      <c r="B1890" s="17"/>
      <c r="E1890" s="16"/>
      <c r="F1890" s="16"/>
      <c r="H1890" s="15"/>
      <c r="I1890" s="15"/>
      <c r="J1890" s="15"/>
      <c r="K1890" s="15"/>
    </row>
    <row r="1891" spans="2:11" ht="14.4">
      <c r="B1891" s="17"/>
      <c r="E1891" s="16"/>
      <c r="F1891" s="16"/>
      <c r="H1891" s="15"/>
      <c r="I1891" s="15"/>
      <c r="J1891" s="15"/>
      <c r="K1891" s="15"/>
    </row>
    <row r="1892" spans="2:11" ht="14.4">
      <c r="B1892" s="17"/>
      <c r="E1892" s="16"/>
      <c r="F1892" s="16"/>
      <c r="H1892" s="15"/>
      <c r="I1892" s="15"/>
      <c r="J1892" s="15"/>
      <c r="K1892" s="15"/>
    </row>
    <row r="1893" spans="2:11" ht="14.4">
      <c r="B1893" s="17"/>
      <c r="E1893" s="16"/>
      <c r="F1893" s="16"/>
      <c r="H1893" s="15"/>
      <c r="I1893" s="15"/>
      <c r="J1893" s="15"/>
      <c r="K1893" s="15"/>
    </row>
    <row r="1894" spans="2:11" ht="14.4">
      <c r="B1894" s="17"/>
      <c r="E1894" s="16"/>
      <c r="F1894" s="16"/>
      <c r="H1894" s="15"/>
      <c r="I1894" s="15"/>
      <c r="J1894" s="15"/>
      <c r="K1894" s="15"/>
    </row>
    <row r="1895" spans="2:11" ht="14.4">
      <c r="B1895" s="17"/>
      <c r="E1895" s="16"/>
      <c r="F1895" s="16"/>
      <c r="H1895" s="15"/>
      <c r="I1895" s="15"/>
      <c r="J1895" s="15"/>
      <c r="K1895" s="15"/>
    </row>
    <row r="1896" spans="2:11" ht="14.4">
      <c r="B1896" s="17"/>
      <c r="E1896" s="16"/>
      <c r="F1896" s="16"/>
      <c r="H1896" s="15"/>
      <c r="I1896" s="15"/>
      <c r="J1896" s="15"/>
      <c r="K1896" s="15"/>
    </row>
    <row r="1897" spans="2:11" ht="14.4">
      <c r="B1897" s="17"/>
      <c r="E1897" s="16"/>
      <c r="F1897" s="16"/>
      <c r="H1897" s="15"/>
      <c r="I1897" s="15"/>
      <c r="J1897" s="15"/>
      <c r="K1897" s="15"/>
    </row>
    <row r="1898" spans="2:11" ht="14.4">
      <c r="B1898" s="17"/>
      <c r="E1898" s="16"/>
      <c r="F1898" s="16"/>
      <c r="H1898" s="15"/>
      <c r="I1898" s="15"/>
      <c r="J1898" s="15"/>
      <c r="K1898" s="15"/>
    </row>
    <row r="1899" spans="2:11" ht="14.4">
      <c r="B1899" s="17"/>
      <c r="E1899" s="16"/>
      <c r="F1899" s="16"/>
      <c r="H1899" s="15"/>
      <c r="I1899" s="15"/>
      <c r="J1899" s="15"/>
      <c r="K1899" s="15"/>
    </row>
    <row r="1900" spans="2:11" ht="14.4">
      <c r="B1900" s="17"/>
      <c r="E1900" s="16"/>
      <c r="F1900" s="16"/>
      <c r="H1900" s="15"/>
      <c r="I1900" s="15"/>
      <c r="J1900" s="15"/>
      <c r="K1900" s="15"/>
    </row>
    <row r="1901" spans="2:11" ht="14.4">
      <c r="B1901" s="17"/>
      <c r="E1901" s="16"/>
      <c r="F1901" s="16"/>
      <c r="H1901" s="15"/>
      <c r="I1901" s="15"/>
      <c r="J1901" s="15"/>
      <c r="K1901" s="15"/>
    </row>
    <row r="1902" spans="2:11" ht="14.4">
      <c r="B1902" s="17"/>
      <c r="E1902" s="16"/>
      <c r="F1902" s="16"/>
      <c r="H1902" s="15"/>
      <c r="I1902" s="15"/>
      <c r="J1902" s="15"/>
      <c r="K1902" s="15"/>
    </row>
    <row r="1903" spans="2:11" ht="14.4">
      <c r="B1903" s="17"/>
      <c r="E1903" s="16"/>
      <c r="F1903" s="16"/>
      <c r="H1903" s="15"/>
      <c r="I1903" s="15"/>
      <c r="J1903" s="15"/>
      <c r="K1903" s="15"/>
    </row>
    <row r="1904" spans="2:11" ht="14.4">
      <c r="B1904" s="17"/>
      <c r="E1904" s="16"/>
      <c r="F1904" s="16"/>
      <c r="H1904" s="15"/>
      <c r="I1904" s="15"/>
      <c r="J1904" s="15"/>
      <c r="K1904" s="15"/>
    </row>
    <row r="1905" spans="2:11" ht="14.4">
      <c r="B1905" s="17"/>
      <c r="E1905" s="16"/>
      <c r="F1905" s="16"/>
      <c r="H1905" s="15"/>
      <c r="I1905" s="15"/>
      <c r="J1905" s="15"/>
      <c r="K1905" s="15"/>
    </row>
    <row r="1906" spans="2:11" ht="14.4">
      <c r="B1906" s="17"/>
      <c r="E1906" s="16"/>
      <c r="F1906" s="16"/>
      <c r="H1906" s="15"/>
      <c r="I1906" s="15"/>
      <c r="J1906" s="15"/>
      <c r="K1906" s="15"/>
    </row>
    <row r="1907" spans="2:11" ht="14.4">
      <c r="B1907" s="17"/>
      <c r="E1907" s="16"/>
      <c r="F1907" s="16"/>
      <c r="H1907" s="15"/>
      <c r="I1907" s="15"/>
      <c r="J1907" s="15"/>
      <c r="K1907" s="15"/>
    </row>
    <row r="1908" spans="2:11" ht="14.4">
      <c r="B1908" s="17"/>
      <c r="E1908" s="16"/>
      <c r="F1908" s="16"/>
      <c r="H1908" s="15"/>
      <c r="I1908" s="15"/>
      <c r="J1908" s="15"/>
      <c r="K1908" s="15"/>
    </row>
    <row r="1909" spans="2:11" ht="14.4">
      <c r="B1909" s="17"/>
      <c r="E1909" s="16"/>
      <c r="F1909" s="16"/>
      <c r="H1909" s="15"/>
      <c r="I1909" s="15"/>
      <c r="J1909" s="15"/>
      <c r="K1909" s="15"/>
    </row>
    <row r="1910" spans="2:11" ht="14.4">
      <c r="B1910" s="17"/>
      <c r="E1910" s="16"/>
      <c r="F1910" s="16"/>
      <c r="H1910" s="15"/>
      <c r="I1910" s="15"/>
      <c r="J1910" s="15"/>
      <c r="K1910" s="15"/>
    </row>
    <row r="1911" spans="2:11" ht="14.4">
      <c r="B1911" s="17"/>
      <c r="E1911" s="16"/>
      <c r="F1911" s="16"/>
      <c r="H1911" s="15"/>
      <c r="I1911" s="15"/>
      <c r="J1911" s="15"/>
      <c r="K1911" s="15"/>
    </row>
    <row r="1912" spans="2:11" ht="14.4">
      <c r="B1912" s="17"/>
      <c r="E1912" s="16"/>
      <c r="F1912" s="16"/>
      <c r="H1912" s="15"/>
      <c r="I1912" s="15"/>
      <c r="J1912" s="15"/>
      <c r="K1912" s="15"/>
    </row>
    <row r="1913" spans="2:11" ht="14.4">
      <c r="B1913" s="17"/>
      <c r="E1913" s="16"/>
      <c r="F1913" s="16"/>
      <c r="H1913" s="15"/>
      <c r="I1913" s="15"/>
      <c r="J1913" s="15"/>
      <c r="K1913" s="15"/>
    </row>
    <row r="1914" spans="2:11" ht="14.4">
      <c r="B1914" s="17"/>
      <c r="E1914" s="16"/>
      <c r="F1914" s="16"/>
      <c r="H1914" s="15"/>
      <c r="I1914" s="15"/>
      <c r="J1914" s="15"/>
      <c r="K1914" s="15"/>
    </row>
    <row r="1915" spans="2:11" ht="14.4">
      <c r="B1915" s="17"/>
      <c r="E1915" s="16"/>
      <c r="F1915" s="16"/>
      <c r="H1915" s="15"/>
      <c r="I1915" s="15"/>
      <c r="J1915" s="15"/>
      <c r="K1915" s="15"/>
    </row>
    <row r="1916" spans="2:11" ht="14.4">
      <c r="B1916" s="17"/>
      <c r="E1916" s="16"/>
      <c r="F1916" s="16"/>
      <c r="H1916" s="15"/>
      <c r="I1916" s="15"/>
      <c r="J1916" s="15"/>
      <c r="K1916" s="15"/>
    </row>
    <row r="1917" spans="2:11" ht="14.4">
      <c r="B1917" s="17"/>
      <c r="E1917" s="16"/>
      <c r="F1917" s="16"/>
      <c r="H1917" s="15"/>
      <c r="I1917" s="15"/>
      <c r="J1917" s="15"/>
      <c r="K1917" s="15"/>
    </row>
    <row r="1918" spans="2:11" ht="14.4">
      <c r="B1918" s="17"/>
      <c r="E1918" s="16"/>
      <c r="F1918" s="16"/>
      <c r="H1918" s="15"/>
      <c r="I1918" s="15"/>
      <c r="J1918" s="15"/>
      <c r="K1918" s="15"/>
    </row>
    <row r="1919" spans="2:11" ht="14.4">
      <c r="B1919" s="17"/>
      <c r="E1919" s="16"/>
      <c r="F1919" s="16"/>
      <c r="H1919" s="15"/>
      <c r="I1919" s="15"/>
      <c r="J1919" s="15"/>
      <c r="K1919" s="15"/>
    </row>
    <row r="1920" spans="2:11" ht="14.4">
      <c r="B1920" s="17"/>
      <c r="E1920" s="16"/>
      <c r="F1920" s="16"/>
      <c r="H1920" s="15"/>
      <c r="I1920" s="15"/>
      <c r="J1920" s="15"/>
      <c r="K1920" s="15"/>
    </row>
    <row r="1921" spans="2:11" ht="14.4">
      <c r="B1921" s="17"/>
      <c r="E1921" s="16"/>
      <c r="F1921" s="16"/>
      <c r="H1921" s="15"/>
      <c r="I1921" s="15"/>
      <c r="J1921" s="15"/>
      <c r="K1921" s="15"/>
    </row>
    <row r="1922" spans="2:11" ht="14.4">
      <c r="B1922" s="17"/>
      <c r="E1922" s="16"/>
      <c r="F1922" s="16"/>
      <c r="H1922" s="15"/>
      <c r="I1922" s="15"/>
      <c r="J1922" s="15"/>
      <c r="K1922" s="15"/>
    </row>
    <row r="1923" spans="2:11" ht="14.4">
      <c r="B1923" s="17"/>
      <c r="E1923" s="16"/>
      <c r="F1923" s="16"/>
      <c r="H1923" s="15"/>
      <c r="I1923" s="15"/>
      <c r="J1923" s="15"/>
      <c r="K1923" s="15"/>
    </row>
    <row r="1924" spans="2:11" ht="14.4">
      <c r="B1924" s="17"/>
      <c r="E1924" s="16"/>
      <c r="F1924" s="16"/>
      <c r="H1924" s="15"/>
      <c r="I1924" s="15"/>
      <c r="J1924" s="15"/>
      <c r="K1924" s="15"/>
    </row>
    <row r="1925" spans="2:11" ht="14.4">
      <c r="B1925" s="17"/>
      <c r="E1925" s="16"/>
      <c r="F1925" s="16"/>
      <c r="H1925" s="15"/>
      <c r="I1925" s="15"/>
      <c r="J1925" s="15"/>
      <c r="K1925" s="15"/>
    </row>
    <row r="1926" spans="2:11" ht="14.4">
      <c r="B1926" s="17"/>
      <c r="E1926" s="16"/>
      <c r="F1926" s="16"/>
      <c r="H1926" s="15"/>
      <c r="I1926" s="15"/>
      <c r="J1926" s="15"/>
      <c r="K1926" s="15"/>
    </row>
    <row r="1927" spans="2:11" ht="14.4">
      <c r="B1927" s="17"/>
      <c r="E1927" s="16"/>
      <c r="F1927" s="16"/>
      <c r="H1927" s="15"/>
      <c r="I1927" s="15"/>
      <c r="J1927" s="15"/>
      <c r="K1927" s="15"/>
    </row>
    <row r="1928" spans="2:11" ht="14.4">
      <c r="B1928" s="17"/>
      <c r="E1928" s="16"/>
      <c r="F1928" s="16"/>
      <c r="H1928" s="15"/>
      <c r="I1928" s="15"/>
      <c r="J1928" s="15"/>
      <c r="K1928" s="15"/>
    </row>
    <row r="1929" spans="2:11" ht="14.4">
      <c r="B1929" s="17"/>
      <c r="E1929" s="16"/>
      <c r="F1929" s="16"/>
      <c r="H1929" s="15"/>
      <c r="I1929" s="15"/>
      <c r="J1929" s="15"/>
      <c r="K1929" s="15"/>
    </row>
    <row r="1930" spans="2:11" ht="14.4">
      <c r="B1930" s="17"/>
      <c r="E1930" s="16"/>
      <c r="F1930" s="16"/>
      <c r="H1930" s="15"/>
      <c r="I1930" s="15"/>
      <c r="J1930" s="15"/>
      <c r="K1930" s="15"/>
    </row>
    <row r="1931" spans="2:11" ht="14.4">
      <c r="B1931" s="17"/>
      <c r="E1931" s="16"/>
      <c r="F1931" s="16"/>
      <c r="H1931" s="15"/>
      <c r="I1931" s="15"/>
      <c r="J1931" s="15"/>
      <c r="K1931" s="15"/>
    </row>
    <row r="1932" spans="2:11" ht="14.4">
      <c r="B1932" s="17"/>
      <c r="E1932" s="16"/>
      <c r="F1932" s="16"/>
      <c r="H1932" s="15"/>
      <c r="I1932" s="15"/>
      <c r="J1932" s="15"/>
      <c r="K1932" s="15"/>
    </row>
    <row r="1933" spans="2:11" ht="14.4">
      <c r="B1933" s="17"/>
      <c r="E1933" s="16"/>
      <c r="F1933" s="16"/>
      <c r="H1933" s="15"/>
      <c r="I1933" s="15"/>
      <c r="J1933" s="15"/>
      <c r="K1933" s="15"/>
    </row>
    <row r="1934" spans="2:11" ht="14.4">
      <c r="B1934" s="17"/>
      <c r="E1934" s="16"/>
      <c r="F1934" s="16"/>
      <c r="H1934" s="15"/>
      <c r="I1934" s="15"/>
      <c r="J1934" s="15"/>
      <c r="K1934" s="15"/>
    </row>
    <row r="1935" spans="2:11" ht="14.4">
      <c r="B1935" s="17"/>
      <c r="E1935" s="16"/>
      <c r="F1935" s="16"/>
      <c r="H1935" s="15"/>
      <c r="I1935" s="15"/>
      <c r="J1935" s="15"/>
      <c r="K1935" s="15"/>
    </row>
    <row r="1936" spans="2:11" ht="14.4">
      <c r="B1936" s="17"/>
      <c r="E1936" s="16"/>
      <c r="F1936" s="16"/>
      <c r="H1936" s="15"/>
      <c r="I1936" s="15"/>
      <c r="J1936" s="15"/>
      <c r="K1936" s="15"/>
    </row>
    <row r="1937" spans="2:11" ht="14.4">
      <c r="B1937" s="17"/>
      <c r="E1937" s="16"/>
      <c r="F1937" s="16"/>
      <c r="H1937" s="15"/>
      <c r="I1937" s="15"/>
      <c r="J1937" s="15"/>
      <c r="K1937" s="15"/>
    </row>
    <row r="1938" spans="2:11" ht="14.4">
      <c r="B1938" s="17"/>
      <c r="E1938" s="16"/>
      <c r="F1938" s="16"/>
      <c r="H1938" s="15"/>
      <c r="I1938" s="15"/>
      <c r="J1938" s="15"/>
      <c r="K1938" s="15"/>
    </row>
    <row r="1939" spans="2:11" ht="14.4">
      <c r="B1939" s="17"/>
      <c r="E1939" s="16"/>
      <c r="F1939" s="16"/>
      <c r="H1939" s="15"/>
      <c r="I1939" s="15"/>
      <c r="J1939" s="15"/>
      <c r="K1939" s="15"/>
    </row>
    <row r="1940" spans="2:11" ht="14.4">
      <c r="B1940" s="17"/>
      <c r="E1940" s="16"/>
      <c r="F1940" s="16"/>
      <c r="H1940" s="15"/>
      <c r="I1940" s="15"/>
      <c r="J1940" s="15"/>
      <c r="K1940" s="15"/>
    </row>
    <row r="1941" spans="2:11" ht="14.4">
      <c r="B1941" s="17"/>
      <c r="E1941" s="16"/>
      <c r="F1941" s="16"/>
      <c r="H1941" s="15"/>
      <c r="I1941" s="15"/>
      <c r="J1941" s="15"/>
      <c r="K1941" s="15"/>
    </row>
    <row r="1942" spans="2:11" ht="14.4">
      <c r="B1942" s="17"/>
      <c r="E1942" s="16"/>
      <c r="F1942" s="16"/>
      <c r="H1942" s="15"/>
      <c r="I1942" s="15"/>
      <c r="J1942" s="15"/>
      <c r="K1942" s="15"/>
    </row>
    <row r="1943" spans="2:11" ht="14.4">
      <c r="B1943" s="17"/>
      <c r="E1943" s="16"/>
      <c r="F1943" s="16"/>
      <c r="H1943" s="15"/>
      <c r="I1943" s="15"/>
      <c r="J1943" s="15"/>
      <c r="K1943" s="15"/>
    </row>
    <row r="1944" spans="2:11" ht="14.4">
      <c r="B1944" s="17"/>
      <c r="E1944" s="16"/>
      <c r="F1944" s="16"/>
      <c r="H1944" s="15"/>
      <c r="I1944" s="15"/>
      <c r="J1944" s="15"/>
      <c r="K1944" s="15"/>
    </row>
    <row r="1945" spans="2:11" ht="14.4">
      <c r="B1945" s="17"/>
      <c r="E1945" s="16"/>
      <c r="F1945" s="16"/>
      <c r="H1945" s="15"/>
      <c r="I1945" s="15"/>
      <c r="J1945" s="15"/>
      <c r="K1945" s="15"/>
    </row>
    <row r="1946" spans="2:11" ht="14.4">
      <c r="B1946" s="17"/>
      <c r="E1946" s="16"/>
      <c r="F1946" s="16"/>
      <c r="H1946" s="15"/>
      <c r="I1946" s="15"/>
      <c r="J1946" s="15"/>
      <c r="K1946" s="15"/>
    </row>
    <row r="1947" spans="2:11" ht="14.4">
      <c r="B1947" s="17"/>
      <c r="E1947" s="16"/>
      <c r="F1947" s="16"/>
      <c r="H1947" s="15"/>
      <c r="I1947" s="15"/>
      <c r="J1947" s="15"/>
      <c r="K1947" s="15"/>
    </row>
    <row r="1948" spans="2:11" ht="14.4">
      <c r="B1948" s="17"/>
      <c r="E1948" s="16"/>
      <c r="F1948" s="16"/>
      <c r="H1948" s="15"/>
      <c r="I1948" s="15"/>
      <c r="J1948" s="15"/>
      <c r="K1948" s="15"/>
    </row>
    <row r="1949" spans="2:11" ht="14.4">
      <c r="B1949" s="17"/>
      <c r="E1949" s="16"/>
      <c r="F1949" s="16"/>
      <c r="H1949" s="15"/>
      <c r="I1949" s="15"/>
      <c r="J1949" s="15"/>
      <c r="K1949" s="15"/>
    </row>
    <row r="1950" spans="2:11" ht="14.4">
      <c r="B1950" s="17"/>
      <c r="E1950" s="16"/>
      <c r="F1950" s="16"/>
      <c r="H1950" s="15"/>
      <c r="I1950" s="15"/>
      <c r="J1950" s="15"/>
      <c r="K1950" s="15"/>
    </row>
    <row r="1951" spans="2:11" ht="14.4">
      <c r="B1951" s="17"/>
      <c r="E1951" s="16"/>
      <c r="F1951" s="16"/>
      <c r="H1951" s="15"/>
      <c r="I1951" s="15"/>
      <c r="J1951" s="15"/>
      <c r="K1951" s="15"/>
    </row>
    <row r="1952" spans="2:11" ht="14.4">
      <c r="B1952" s="17"/>
      <c r="E1952" s="16"/>
      <c r="F1952" s="16"/>
      <c r="H1952" s="15"/>
      <c r="I1952" s="15"/>
      <c r="J1952" s="15"/>
      <c r="K1952" s="15"/>
    </row>
    <row r="1953" spans="2:11" ht="14.4">
      <c r="B1953" s="17"/>
      <c r="E1953" s="16"/>
      <c r="F1953" s="16"/>
      <c r="H1953" s="15"/>
      <c r="I1953" s="15"/>
      <c r="J1953" s="15"/>
      <c r="K1953" s="15"/>
    </row>
    <row r="1954" spans="2:11" ht="14.4">
      <c r="B1954" s="17"/>
      <c r="E1954" s="16"/>
      <c r="F1954" s="16"/>
      <c r="H1954" s="15"/>
      <c r="I1954" s="15"/>
      <c r="J1954" s="15"/>
      <c r="K1954" s="15"/>
    </row>
    <row r="1955" spans="2:11" ht="14.4">
      <c r="B1955" s="17"/>
      <c r="E1955" s="16"/>
      <c r="F1955" s="16"/>
      <c r="H1955" s="15"/>
      <c r="I1955" s="15"/>
      <c r="J1955" s="15"/>
      <c r="K1955" s="15"/>
    </row>
    <row r="1956" spans="2:11" ht="14.4">
      <c r="B1956" s="17"/>
      <c r="E1956" s="16"/>
      <c r="F1956" s="16"/>
      <c r="H1956" s="15"/>
      <c r="I1956" s="15"/>
      <c r="J1956" s="15"/>
      <c r="K1956" s="15"/>
    </row>
    <row r="1957" spans="2:11" ht="14.4">
      <c r="B1957" s="17"/>
      <c r="E1957" s="16"/>
      <c r="F1957" s="16"/>
      <c r="H1957" s="15"/>
      <c r="I1957" s="15"/>
      <c r="J1957" s="15"/>
      <c r="K1957" s="15"/>
    </row>
    <row r="1958" spans="2:11" ht="14.4">
      <c r="B1958" s="17"/>
      <c r="E1958" s="16"/>
      <c r="F1958" s="16"/>
      <c r="H1958" s="15"/>
      <c r="I1958" s="15"/>
      <c r="J1958" s="15"/>
      <c r="K1958" s="15"/>
    </row>
    <row r="1959" spans="2:11" ht="14.4">
      <c r="B1959" s="17"/>
      <c r="E1959" s="16"/>
      <c r="F1959" s="16"/>
      <c r="H1959" s="15"/>
      <c r="I1959" s="15"/>
      <c r="J1959" s="15"/>
      <c r="K1959" s="15"/>
    </row>
    <row r="1960" spans="2:11" ht="14.4">
      <c r="B1960" s="17"/>
      <c r="E1960" s="16"/>
      <c r="F1960" s="16"/>
      <c r="H1960" s="15"/>
      <c r="I1960" s="15"/>
      <c r="J1960" s="15"/>
      <c r="K1960" s="15"/>
    </row>
    <row r="1961" spans="2:11" ht="14.4">
      <c r="B1961" s="17"/>
      <c r="E1961" s="16"/>
      <c r="F1961" s="16"/>
      <c r="H1961" s="15"/>
      <c r="I1961" s="15"/>
      <c r="J1961" s="15"/>
      <c r="K1961" s="15"/>
    </row>
    <row r="1962" spans="2:11" ht="14.4">
      <c r="B1962" s="17"/>
      <c r="E1962" s="16"/>
      <c r="F1962" s="16"/>
      <c r="H1962" s="15"/>
      <c r="I1962" s="15"/>
      <c r="J1962" s="15"/>
      <c r="K1962" s="15"/>
    </row>
    <row r="1963" spans="2:11" ht="14.4">
      <c r="B1963" s="17"/>
      <c r="E1963" s="16"/>
      <c r="F1963" s="16"/>
      <c r="H1963" s="15"/>
      <c r="I1963" s="15"/>
      <c r="J1963" s="15"/>
      <c r="K1963" s="15"/>
    </row>
    <row r="1964" spans="2:11" ht="14.4">
      <c r="B1964" s="17"/>
      <c r="E1964" s="16"/>
      <c r="F1964" s="16"/>
      <c r="H1964" s="15"/>
      <c r="I1964" s="15"/>
      <c r="J1964" s="15"/>
      <c r="K1964" s="15"/>
    </row>
    <row r="1965" spans="2:11" ht="14.4">
      <c r="B1965" s="17"/>
      <c r="E1965" s="16"/>
      <c r="F1965" s="16"/>
      <c r="H1965" s="15"/>
      <c r="I1965" s="15"/>
      <c r="J1965" s="15"/>
      <c r="K1965" s="15"/>
    </row>
    <row r="1966" spans="2:11" ht="14.4">
      <c r="B1966" s="17"/>
      <c r="E1966" s="16"/>
      <c r="F1966" s="16"/>
      <c r="H1966" s="15"/>
      <c r="I1966" s="15"/>
      <c r="J1966" s="15"/>
      <c r="K1966" s="15"/>
    </row>
    <row r="1967" spans="2:11" ht="14.4">
      <c r="B1967" s="17"/>
      <c r="E1967" s="16"/>
      <c r="F1967" s="16"/>
      <c r="H1967" s="15"/>
      <c r="I1967" s="15"/>
      <c r="J1967" s="15"/>
      <c r="K1967" s="15"/>
    </row>
    <row r="1968" spans="2:11" ht="14.4">
      <c r="B1968" s="17"/>
      <c r="E1968" s="16"/>
      <c r="F1968" s="16"/>
      <c r="H1968" s="15"/>
      <c r="I1968" s="15"/>
      <c r="J1968" s="15"/>
      <c r="K1968" s="15"/>
    </row>
    <row r="1969" spans="2:11" ht="14.4">
      <c r="B1969" s="17"/>
      <c r="E1969" s="16"/>
      <c r="F1969" s="16"/>
      <c r="H1969" s="15"/>
      <c r="I1969" s="15"/>
      <c r="J1969" s="15"/>
      <c r="K1969" s="15"/>
    </row>
    <row r="1970" spans="2:11" ht="14.4">
      <c r="B1970" s="17"/>
      <c r="E1970" s="16"/>
      <c r="F1970" s="16"/>
      <c r="H1970" s="15"/>
      <c r="I1970" s="15"/>
      <c r="J1970" s="15"/>
      <c r="K1970" s="15"/>
    </row>
    <row r="1971" spans="2:11" ht="14.4">
      <c r="B1971" s="17"/>
      <c r="E1971" s="16"/>
      <c r="F1971" s="16"/>
      <c r="H1971" s="15"/>
      <c r="I1971" s="15"/>
      <c r="J1971" s="15"/>
      <c r="K1971" s="15"/>
    </row>
    <row r="1972" spans="2:11" ht="14.4">
      <c r="B1972" s="17"/>
      <c r="E1972" s="16"/>
      <c r="F1972" s="16"/>
      <c r="H1972" s="15"/>
      <c r="I1972" s="15"/>
      <c r="J1972" s="15"/>
      <c r="K1972" s="15"/>
    </row>
    <row r="1973" spans="2:11" ht="14.4">
      <c r="B1973" s="17"/>
      <c r="E1973" s="16"/>
      <c r="F1973" s="16"/>
      <c r="H1973" s="15"/>
      <c r="I1973" s="15"/>
      <c r="J1973" s="15"/>
      <c r="K1973" s="15"/>
    </row>
    <row r="1974" spans="2:11" ht="14.4">
      <c r="B1974" s="17"/>
      <c r="E1974" s="16"/>
      <c r="F1974" s="16"/>
      <c r="H1974" s="15"/>
      <c r="I1974" s="15"/>
      <c r="J1974" s="15"/>
      <c r="K1974" s="15"/>
    </row>
    <row r="1975" spans="2:11" ht="14.4">
      <c r="B1975" s="17"/>
      <c r="E1975" s="16"/>
      <c r="F1975" s="16"/>
      <c r="H1975" s="15"/>
      <c r="I1975" s="15"/>
      <c r="J1975" s="15"/>
      <c r="K1975" s="15"/>
    </row>
    <row r="1976" spans="2:11" ht="14.4">
      <c r="B1976" s="17"/>
      <c r="E1976" s="16"/>
      <c r="F1976" s="16"/>
      <c r="H1976" s="15"/>
      <c r="I1976" s="15"/>
      <c r="J1976" s="15"/>
      <c r="K1976" s="15"/>
    </row>
    <row r="1977" spans="2:11" ht="14.4">
      <c r="B1977" s="17"/>
      <c r="E1977" s="16"/>
      <c r="F1977" s="16"/>
      <c r="H1977" s="15"/>
      <c r="I1977" s="15"/>
      <c r="J1977" s="15"/>
      <c r="K1977" s="15"/>
    </row>
    <row r="1978" spans="2:11" ht="14.4">
      <c r="B1978" s="17"/>
      <c r="E1978" s="16"/>
      <c r="F1978" s="16"/>
      <c r="H1978" s="15"/>
      <c r="I1978" s="15"/>
      <c r="J1978" s="15"/>
      <c r="K1978" s="15"/>
    </row>
    <row r="1979" spans="2:11" ht="14.4">
      <c r="B1979" s="17"/>
      <c r="E1979" s="16"/>
      <c r="F1979" s="16"/>
      <c r="H1979" s="15"/>
      <c r="I1979" s="15"/>
      <c r="J1979" s="15"/>
      <c r="K1979" s="15"/>
    </row>
    <row r="1980" spans="2:11" ht="14.4">
      <c r="B1980" s="17"/>
      <c r="E1980" s="16"/>
      <c r="F1980" s="16"/>
      <c r="H1980" s="15"/>
      <c r="I1980" s="15"/>
      <c r="J1980" s="15"/>
      <c r="K1980" s="15"/>
    </row>
    <row r="1981" spans="2:11" ht="14.4">
      <c r="B1981" s="17"/>
      <c r="E1981" s="16"/>
      <c r="F1981" s="16"/>
      <c r="H1981" s="15"/>
      <c r="I1981" s="15"/>
      <c r="J1981" s="15"/>
      <c r="K1981" s="15"/>
    </row>
    <row r="1982" spans="2:11" ht="14.4">
      <c r="B1982" s="17"/>
      <c r="E1982" s="16"/>
      <c r="F1982" s="16"/>
      <c r="H1982" s="15"/>
      <c r="I1982" s="15"/>
      <c r="J1982" s="15"/>
      <c r="K1982" s="15"/>
    </row>
    <row r="1983" spans="2:11" ht="14.4">
      <c r="B1983" s="17"/>
      <c r="E1983" s="16"/>
      <c r="F1983" s="16"/>
      <c r="H1983" s="15"/>
      <c r="I1983" s="15"/>
      <c r="J1983" s="15"/>
      <c r="K1983" s="15"/>
    </row>
    <row r="1984" spans="2:11" ht="14.4">
      <c r="B1984" s="17"/>
      <c r="E1984" s="16"/>
      <c r="F1984" s="16"/>
      <c r="H1984" s="15"/>
      <c r="I1984" s="15"/>
      <c r="J1984" s="15"/>
      <c r="K1984" s="15"/>
    </row>
    <row r="1985" spans="2:11" ht="14.4">
      <c r="B1985" s="17"/>
      <c r="E1985" s="16"/>
      <c r="F1985" s="16"/>
      <c r="H1985" s="15"/>
      <c r="I1985" s="15"/>
      <c r="J1985" s="15"/>
      <c r="K1985" s="15"/>
    </row>
    <row r="1986" spans="2:11" ht="14.4">
      <c r="B1986" s="17"/>
      <c r="E1986" s="16"/>
      <c r="F1986" s="16"/>
      <c r="H1986" s="15"/>
      <c r="I1986" s="15"/>
      <c r="J1986" s="15"/>
      <c r="K1986" s="15"/>
    </row>
    <row r="1987" spans="2:11" ht="14.4">
      <c r="B1987" s="17"/>
      <c r="E1987" s="16"/>
      <c r="F1987" s="16"/>
      <c r="H1987" s="15"/>
      <c r="I1987" s="15"/>
      <c r="J1987" s="15"/>
      <c r="K1987" s="15"/>
    </row>
    <row r="1988" spans="2:11" ht="14.4">
      <c r="B1988" s="17"/>
      <c r="E1988" s="16"/>
      <c r="F1988" s="16"/>
      <c r="H1988" s="15"/>
      <c r="I1988" s="15"/>
      <c r="J1988" s="15"/>
      <c r="K1988" s="15"/>
    </row>
    <row r="1989" spans="2:11" ht="14.4">
      <c r="B1989" s="17"/>
      <c r="E1989" s="16"/>
      <c r="F1989" s="16"/>
      <c r="H1989" s="15"/>
      <c r="I1989" s="15"/>
      <c r="J1989" s="15"/>
      <c r="K1989" s="15"/>
    </row>
    <row r="1990" spans="2:11" ht="14.4">
      <c r="B1990" s="17"/>
      <c r="E1990" s="16"/>
      <c r="F1990" s="16"/>
      <c r="H1990" s="15"/>
      <c r="I1990" s="15"/>
      <c r="J1990" s="15"/>
      <c r="K1990" s="15"/>
    </row>
    <row r="1991" spans="2:11" ht="14.4">
      <c r="B1991" s="17"/>
      <c r="E1991" s="16"/>
      <c r="F1991" s="16"/>
      <c r="H1991" s="15"/>
      <c r="I1991" s="15"/>
      <c r="J1991" s="15"/>
      <c r="K1991" s="15"/>
    </row>
    <row r="1992" spans="2:11" ht="14.4">
      <c r="B1992" s="17"/>
      <c r="E1992" s="16"/>
      <c r="F1992" s="16"/>
      <c r="H1992" s="15"/>
      <c r="I1992" s="15"/>
      <c r="J1992" s="15"/>
      <c r="K1992" s="15"/>
    </row>
    <row r="1993" spans="2:11" ht="14.4">
      <c r="B1993" s="17"/>
      <c r="E1993" s="16"/>
      <c r="F1993" s="16"/>
      <c r="H1993" s="15"/>
      <c r="I1993" s="15"/>
      <c r="J1993" s="15"/>
      <c r="K1993" s="15"/>
    </row>
    <row r="1994" spans="2:11" ht="14.4">
      <c r="B1994" s="17"/>
      <c r="E1994" s="16"/>
      <c r="F1994" s="16"/>
      <c r="H1994" s="15"/>
      <c r="I1994" s="15"/>
      <c r="J1994" s="15"/>
      <c r="K1994" s="15"/>
    </row>
    <row r="1995" spans="2:11" ht="14.4">
      <c r="B1995" s="17"/>
      <c r="E1995" s="16"/>
      <c r="F1995" s="16"/>
      <c r="H1995" s="15"/>
      <c r="I1995" s="15"/>
      <c r="J1995" s="15"/>
      <c r="K1995" s="15"/>
    </row>
    <row r="1996" spans="2:11" ht="14.4">
      <c r="B1996" s="17"/>
      <c r="E1996" s="16"/>
      <c r="F1996" s="16"/>
      <c r="H1996" s="15"/>
      <c r="I1996" s="15"/>
      <c r="J1996" s="15"/>
      <c r="K1996" s="15"/>
    </row>
    <row r="1997" spans="2:11" ht="14.4">
      <c r="B1997" s="17"/>
      <c r="E1997" s="16"/>
      <c r="F1997" s="16"/>
      <c r="H1997" s="15"/>
      <c r="I1997" s="15"/>
      <c r="J1997" s="15"/>
      <c r="K1997" s="15"/>
    </row>
    <row r="1998" spans="2:11" ht="14.4">
      <c r="B1998" s="17"/>
      <c r="E1998" s="16"/>
      <c r="F1998" s="16"/>
      <c r="H1998" s="15"/>
      <c r="I1998" s="15"/>
      <c r="J1998" s="15"/>
      <c r="K1998" s="15"/>
    </row>
    <row r="1999" spans="2:11" ht="14.4">
      <c r="B1999" s="17"/>
      <c r="E1999" s="16"/>
      <c r="F1999" s="16"/>
      <c r="H1999" s="15"/>
      <c r="I1999" s="15"/>
      <c r="J1999" s="15"/>
      <c r="K1999" s="15"/>
    </row>
    <row r="2000" spans="2:11" ht="14.4">
      <c r="B2000" s="17"/>
      <c r="E2000" s="16"/>
      <c r="F2000" s="16"/>
      <c r="H2000" s="15"/>
      <c r="I2000" s="15"/>
      <c r="J2000" s="15"/>
      <c r="K2000" s="15"/>
    </row>
    <row r="2001" spans="2:11" ht="14.4">
      <c r="B2001" s="17"/>
      <c r="E2001" s="16"/>
      <c r="F2001" s="16"/>
      <c r="H2001" s="15"/>
      <c r="I2001" s="15"/>
      <c r="J2001" s="15"/>
      <c r="K2001" s="15"/>
    </row>
    <row r="2002" spans="2:11" ht="14.4">
      <c r="B2002" s="17"/>
      <c r="E2002" s="16"/>
      <c r="F2002" s="16"/>
      <c r="H2002" s="15"/>
      <c r="I2002" s="15"/>
      <c r="J2002" s="15"/>
      <c r="K2002" s="15"/>
    </row>
    <row r="2003" spans="2:11" ht="14.4">
      <c r="B2003" s="17"/>
      <c r="E2003" s="16"/>
      <c r="F2003" s="16"/>
      <c r="H2003" s="15"/>
      <c r="I2003" s="15"/>
      <c r="J2003" s="15"/>
      <c r="K2003" s="15"/>
    </row>
    <row r="2004" spans="2:11" ht="14.4">
      <c r="B2004" s="17"/>
      <c r="E2004" s="16"/>
      <c r="F2004" s="16"/>
      <c r="H2004" s="15"/>
      <c r="I2004" s="15"/>
      <c r="J2004" s="15"/>
      <c r="K2004" s="15"/>
    </row>
    <row r="2005" spans="2:11" ht="14.4">
      <c r="B2005" s="17"/>
      <c r="E2005" s="16"/>
      <c r="F2005" s="16"/>
      <c r="H2005" s="15"/>
      <c r="I2005" s="15"/>
      <c r="J2005" s="15"/>
      <c r="K2005" s="15"/>
    </row>
    <row r="2006" spans="2:11" ht="14.4">
      <c r="B2006" s="17"/>
      <c r="E2006" s="16"/>
      <c r="F2006" s="16"/>
      <c r="H2006" s="15"/>
      <c r="I2006" s="15"/>
      <c r="J2006" s="15"/>
      <c r="K2006" s="15"/>
    </row>
    <row r="2007" spans="2:11" ht="14.4">
      <c r="B2007" s="17"/>
      <c r="E2007" s="16"/>
      <c r="F2007" s="16"/>
      <c r="H2007" s="15"/>
      <c r="I2007" s="15"/>
      <c r="J2007" s="15"/>
      <c r="K2007" s="15"/>
    </row>
    <row r="2008" spans="2:11" ht="14.4">
      <c r="B2008" s="17"/>
      <c r="E2008" s="16"/>
      <c r="F2008" s="16"/>
      <c r="H2008" s="15"/>
      <c r="I2008" s="15"/>
      <c r="J2008" s="15"/>
      <c r="K2008" s="15"/>
    </row>
    <row r="2009" spans="2:11" ht="14.4">
      <c r="B2009" s="17"/>
      <c r="E2009" s="16"/>
      <c r="F2009" s="16"/>
      <c r="H2009" s="15"/>
      <c r="I2009" s="15"/>
      <c r="J2009" s="15"/>
      <c r="K2009" s="15"/>
    </row>
    <row r="2010" spans="2:11" ht="14.4">
      <c r="B2010" s="17"/>
      <c r="E2010" s="16"/>
      <c r="F2010" s="16"/>
      <c r="H2010" s="15"/>
      <c r="I2010" s="15"/>
      <c r="J2010" s="15"/>
      <c r="K2010" s="15"/>
    </row>
    <row r="2011" spans="2:11" ht="14.4">
      <c r="B2011" s="17"/>
      <c r="E2011" s="16"/>
      <c r="F2011" s="16"/>
      <c r="H2011" s="15"/>
      <c r="I2011" s="15"/>
      <c r="J2011" s="15"/>
      <c r="K2011" s="15"/>
    </row>
    <row r="2012" spans="2:11" ht="14.4">
      <c r="B2012" s="17"/>
      <c r="E2012" s="16"/>
      <c r="F2012" s="16"/>
      <c r="H2012" s="15"/>
      <c r="I2012" s="15"/>
      <c r="J2012" s="15"/>
      <c r="K2012" s="15"/>
    </row>
    <row r="2013" spans="2:11" ht="14.4">
      <c r="B2013" s="17"/>
      <c r="E2013" s="16"/>
      <c r="F2013" s="16"/>
      <c r="H2013" s="15"/>
      <c r="I2013" s="15"/>
      <c r="J2013" s="15"/>
      <c r="K2013" s="15"/>
    </row>
    <row r="2014" spans="2:11" ht="14.4">
      <c r="B2014" s="17"/>
      <c r="E2014" s="16"/>
      <c r="F2014" s="16"/>
      <c r="H2014" s="15"/>
      <c r="I2014" s="15"/>
      <c r="J2014" s="15"/>
      <c r="K2014" s="15"/>
    </row>
    <row r="2015" spans="2:11" ht="14.4">
      <c r="B2015" s="17"/>
      <c r="E2015" s="16"/>
      <c r="F2015" s="16"/>
      <c r="H2015" s="15"/>
      <c r="I2015" s="15"/>
      <c r="J2015" s="15"/>
      <c r="K2015" s="15"/>
    </row>
    <row r="2016" spans="2:11" ht="14.4">
      <c r="B2016" s="17"/>
      <c r="E2016" s="16"/>
      <c r="F2016" s="16"/>
      <c r="H2016" s="15"/>
      <c r="I2016" s="15"/>
      <c r="J2016" s="15"/>
      <c r="K2016" s="15"/>
    </row>
    <row r="2017" spans="2:11" ht="14.4">
      <c r="B2017" s="17"/>
      <c r="E2017" s="16"/>
      <c r="F2017" s="16"/>
      <c r="H2017" s="15"/>
      <c r="I2017" s="15"/>
      <c r="J2017" s="15"/>
      <c r="K2017" s="15"/>
    </row>
    <row r="2018" spans="2:11" ht="14.4">
      <c r="B2018" s="17"/>
      <c r="E2018" s="16"/>
      <c r="F2018" s="16"/>
      <c r="H2018" s="15"/>
      <c r="I2018" s="15"/>
      <c r="J2018" s="15"/>
      <c r="K2018" s="15"/>
    </row>
    <row r="2019" spans="2:11" ht="14.4">
      <c r="B2019" s="17"/>
      <c r="E2019" s="16"/>
      <c r="F2019" s="16"/>
      <c r="H2019" s="15"/>
      <c r="I2019" s="15"/>
      <c r="J2019" s="15"/>
      <c r="K2019" s="15"/>
    </row>
    <row r="2020" spans="2:11" ht="14.4">
      <c r="B2020" s="17"/>
      <c r="E2020" s="16"/>
      <c r="F2020" s="16"/>
      <c r="H2020" s="15"/>
      <c r="I2020" s="15"/>
      <c r="J2020" s="15"/>
      <c r="K2020" s="15"/>
    </row>
    <row r="2021" spans="2:11" ht="14.4">
      <c r="B2021" s="17"/>
      <c r="E2021" s="16"/>
      <c r="F2021" s="16"/>
      <c r="H2021" s="15"/>
      <c r="I2021" s="15"/>
      <c r="J2021" s="15"/>
      <c r="K2021" s="15"/>
    </row>
    <row r="2022" spans="2:11" ht="14.4">
      <c r="B2022" s="17"/>
      <c r="E2022" s="16"/>
      <c r="F2022" s="16"/>
      <c r="H2022" s="15"/>
      <c r="I2022" s="15"/>
      <c r="J2022" s="15"/>
      <c r="K2022" s="15"/>
    </row>
    <row r="2023" spans="2:11" ht="14.4">
      <c r="B2023" s="17"/>
      <c r="E2023" s="16"/>
      <c r="F2023" s="16"/>
      <c r="H2023" s="15"/>
      <c r="I2023" s="15"/>
      <c r="J2023" s="15"/>
      <c r="K2023" s="15"/>
    </row>
    <row r="2024" spans="2:11" ht="14.4">
      <c r="B2024" s="17"/>
      <c r="E2024" s="16"/>
      <c r="F2024" s="16"/>
      <c r="H2024" s="15"/>
      <c r="I2024" s="15"/>
      <c r="J2024" s="15"/>
      <c r="K2024" s="15"/>
    </row>
    <row r="2025" spans="2:11" ht="14.4">
      <c r="B2025" s="17"/>
      <c r="E2025" s="16"/>
      <c r="F2025" s="16"/>
      <c r="H2025" s="15"/>
      <c r="I2025" s="15"/>
      <c r="J2025" s="15"/>
      <c r="K2025" s="15"/>
    </row>
    <row r="2026" spans="2:11" ht="14.4">
      <c r="B2026" s="17"/>
      <c r="E2026" s="16"/>
      <c r="F2026" s="16"/>
      <c r="H2026" s="15"/>
      <c r="I2026" s="15"/>
      <c r="J2026" s="15"/>
      <c r="K2026" s="15"/>
    </row>
    <row r="2027" spans="2:11" ht="14.4">
      <c r="B2027" s="17"/>
      <c r="E2027" s="16"/>
      <c r="F2027" s="16"/>
      <c r="H2027" s="15"/>
      <c r="I2027" s="15"/>
      <c r="J2027" s="15"/>
      <c r="K2027" s="15"/>
    </row>
    <row r="2028" spans="2:11" ht="14.4">
      <c r="B2028" s="17"/>
      <c r="E2028" s="16"/>
      <c r="F2028" s="16"/>
      <c r="H2028" s="15"/>
      <c r="I2028" s="15"/>
      <c r="J2028" s="15"/>
      <c r="K2028" s="15"/>
    </row>
    <row r="2029" spans="2:11" ht="14.4">
      <c r="B2029" s="17"/>
      <c r="E2029" s="16"/>
      <c r="F2029" s="16"/>
      <c r="H2029" s="15"/>
      <c r="I2029" s="15"/>
      <c r="J2029" s="15"/>
      <c r="K2029" s="15"/>
    </row>
    <row r="2030" spans="2:11" ht="14.4">
      <c r="B2030" s="17"/>
      <c r="E2030" s="16"/>
      <c r="F2030" s="16"/>
      <c r="H2030" s="15"/>
      <c r="I2030" s="15"/>
      <c r="J2030" s="15"/>
      <c r="K2030" s="15"/>
    </row>
    <row r="2031" spans="2:11" ht="14.4">
      <c r="B2031" s="17"/>
      <c r="E2031" s="16"/>
      <c r="F2031" s="16"/>
      <c r="H2031" s="15"/>
      <c r="I2031" s="15"/>
      <c r="J2031" s="15"/>
      <c r="K2031" s="15"/>
    </row>
    <row r="2032" spans="2:11" ht="14.4">
      <c r="B2032" s="17"/>
      <c r="E2032" s="16"/>
      <c r="F2032" s="16"/>
      <c r="H2032" s="15"/>
      <c r="I2032" s="15"/>
      <c r="J2032" s="15"/>
      <c r="K2032" s="15"/>
    </row>
    <row r="2033" spans="2:11" ht="14.4">
      <c r="B2033" s="17"/>
      <c r="E2033" s="16"/>
      <c r="F2033" s="16"/>
      <c r="H2033" s="15"/>
      <c r="I2033" s="15"/>
      <c r="J2033" s="15"/>
      <c r="K2033" s="15"/>
    </row>
    <row r="2034" spans="2:11" ht="14.4">
      <c r="B2034" s="17"/>
      <c r="E2034" s="16"/>
      <c r="F2034" s="16"/>
      <c r="H2034" s="15"/>
      <c r="I2034" s="15"/>
      <c r="J2034" s="15"/>
      <c r="K2034" s="15"/>
    </row>
    <row r="2035" spans="2:11" ht="14.4">
      <c r="B2035" s="17"/>
      <c r="E2035" s="16"/>
      <c r="F2035" s="16"/>
      <c r="H2035" s="15"/>
      <c r="I2035" s="15"/>
      <c r="J2035" s="15"/>
      <c r="K2035" s="15"/>
    </row>
    <row r="2036" spans="2:11" ht="14.4">
      <c r="B2036" s="17"/>
      <c r="E2036" s="16"/>
      <c r="F2036" s="16"/>
      <c r="H2036" s="15"/>
      <c r="I2036" s="15"/>
      <c r="J2036" s="15"/>
      <c r="K2036" s="15"/>
    </row>
    <row r="2037" spans="2:11" ht="14.4">
      <c r="B2037" s="17"/>
      <c r="E2037" s="16"/>
      <c r="F2037" s="16"/>
      <c r="H2037" s="15"/>
      <c r="I2037" s="15"/>
      <c r="J2037" s="15"/>
      <c r="K2037" s="15"/>
    </row>
    <row r="2038" spans="2:11" ht="14.4">
      <c r="B2038" s="17"/>
      <c r="E2038" s="16"/>
      <c r="F2038" s="16"/>
      <c r="H2038" s="15"/>
      <c r="I2038" s="15"/>
      <c r="J2038" s="15"/>
      <c r="K2038" s="15"/>
    </row>
    <row r="2039" spans="2:11" ht="14.4">
      <c r="B2039" s="17"/>
      <c r="E2039" s="16"/>
      <c r="F2039" s="16"/>
      <c r="H2039" s="15"/>
      <c r="I2039" s="15"/>
      <c r="J2039" s="15"/>
      <c r="K2039" s="15"/>
    </row>
    <row r="2040" spans="2:11" ht="14.4">
      <c r="B2040" s="17"/>
      <c r="E2040" s="16"/>
      <c r="F2040" s="16"/>
      <c r="H2040" s="15"/>
      <c r="I2040" s="15"/>
      <c r="J2040" s="15"/>
      <c r="K2040" s="15"/>
    </row>
    <row r="2041" spans="2:11" ht="14.4">
      <c r="B2041" s="17"/>
      <c r="E2041" s="16"/>
      <c r="F2041" s="16"/>
      <c r="H2041" s="15"/>
      <c r="I2041" s="15"/>
      <c r="J2041" s="15"/>
      <c r="K2041" s="15"/>
    </row>
    <row r="2042" spans="2:11" ht="14.4">
      <c r="B2042" s="17"/>
      <c r="E2042" s="16"/>
      <c r="F2042" s="16"/>
      <c r="H2042" s="15"/>
      <c r="I2042" s="15"/>
      <c r="J2042" s="15"/>
      <c r="K2042" s="15"/>
    </row>
    <row r="2043" spans="2:11" ht="14.4">
      <c r="B2043" s="17"/>
      <c r="E2043" s="16"/>
      <c r="F2043" s="16"/>
      <c r="H2043" s="15"/>
      <c r="I2043" s="15"/>
      <c r="J2043" s="15"/>
      <c r="K2043" s="15"/>
    </row>
    <row r="2044" spans="2:11" ht="14.4">
      <c r="B2044" s="17"/>
      <c r="E2044" s="16"/>
      <c r="F2044" s="16"/>
      <c r="H2044" s="15"/>
      <c r="I2044" s="15"/>
      <c r="J2044" s="15"/>
      <c r="K2044" s="15"/>
    </row>
    <row r="2045" spans="2:11" ht="14.4">
      <c r="B2045" s="17"/>
      <c r="E2045" s="16"/>
      <c r="F2045" s="16"/>
      <c r="H2045" s="15"/>
      <c r="I2045" s="15"/>
      <c r="J2045" s="15"/>
      <c r="K2045" s="15"/>
    </row>
    <row r="2046" spans="2:11" ht="14.4">
      <c r="B2046" s="17"/>
      <c r="E2046" s="16"/>
      <c r="F2046" s="16"/>
      <c r="H2046" s="15"/>
      <c r="I2046" s="15"/>
      <c r="J2046" s="15"/>
      <c r="K2046" s="15"/>
    </row>
    <row r="2047" spans="2:11" ht="14.4">
      <c r="B2047" s="17"/>
      <c r="E2047" s="16"/>
      <c r="F2047" s="16"/>
      <c r="H2047" s="15"/>
      <c r="I2047" s="15"/>
      <c r="J2047" s="15"/>
      <c r="K2047" s="15"/>
    </row>
    <row r="2048" spans="2:11" ht="14.4">
      <c r="B2048" s="17"/>
      <c r="E2048" s="16"/>
      <c r="F2048" s="16"/>
      <c r="H2048" s="15"/>
      <c r="I2048" s="15"/>
      <c r="J2048" s="15"/>
      <c r="K2048" s="15"/>
    </row>
    <row r="2049" spans="2:11" ht="14.4">
      <c r="B2049" s="17"/>
      <c r="E2049" s="16"/>
      <c r="F2049" s="16"/>
      <c r="H2049" s="15"/>
      <c r="I2049" s="15"/>
      <c r="J2049" s="15"/>
      <c r="K2049" s="15"/>
    </row>
    <row r="2050" spans="2:11" ht="14.4">
      <c r="B2050" s="17"/>
      <c r="E2050" s="16"/>
      <c r="F2050" s="16"/>
      <c r="H2050" s="15"/>
      <c r="I2050" s="15"/>
      <c r="J2050" s="15"/>
      <c r="K2050" s="15"/>
    </row>
    <row r="2051" spans="2:11" ht="14.4">
      <c r="B2051" s="17"/>
      <c r="E2051" s="16"/>
      <c r="F2051" s="16"/>
      <c r="H2051" s="15"/>
      <c r="I2051" s="15"/>
      <c r="J2051" s="15"/>
      <c r="K2051" s="15"/>
    </row>
    <row r="2052" spans="2:11" ht="14.4">
      <c r="B2052" s="17"/>
      <c r="E2052" s="16"/>
      <c r="F2052" s="16"/>
      <c r="H2052" s="15"/>
      <c r="I2052" s="15"/>
      <c r="J2052" s="15"/>
      <c r="K2052" s="15"/>
    </row>
    <row r="2053" spans="2:11" ht="14.4">
      <c r="B2053" s="17"/>
      <c r="E2053" s="16"/>
      <c r="F2053" s="16"/>
      <c r="H2053" s="15"/>
      <c r="I2053" s="15"/>
      <c r="J2053" s="15"/>
      <c r="K2053" s="15"/>
    </row>
    <row r="2054" spans="2:11" ht="14.4">
      <c r="B2054" s="17"/>
      <c r="E2054" s="16"/>
      <c r="F2054" s="16"/>
      <c r="H2054" s="15"/>
      <c r="I2054" s="15"/>
      <c r="J2054" s="15"/>
      <c r="K2054" s="15"/>
    </row>
    <row r="2055" spans="2:11" ht="14.4">
      <c r="B2055" s="17"/>
      <c r="E2055" s="16"/>
      <c r="F2055" s="16"/>
      <c r="H2055" s="15"/>
      <c r="I2055" s="15"/>
      <c r="J2055" s="15"/>
      <c r="K2055" s="15"/>
    </row>
    <row r="2056" spans="2:11" ht="14.4">
      <c r="B2056" s="17"/>
      <c r="E2056" s="16"/>
      <c r="F2056" s="16"/>
      <c r="H2056" s="15"/>
      <c r="I2056" s="15"/>
      <c r="J2056" s="15"/>
      <c r="K2056" s="15"/>
    </row>
    <row r="2057" spans="2:11" ht="14.4">
      <c r="B2057" s="17"/>
      <c r="E2057" s="16"/>
      <c r="F2057" s="16"/>
      <c r="H2057" s="15"/>
      <c r="I2057" s="15"/>
      <c r="J2057" s="15"/>
      <c r="K2057" s="15"/>
    </row>
    <row r="2058" spans="2:11" ht="14.4">
      <c r="B2058" s="17"/>
      <c r="E2058" s="16"/>
      <c r="F2058" s="16"/>
      <c r="H2058" s="15"/>
      <c r="I2058" s="15"/>
      <c r="J2058" s="15"/>
      <c r="K2058" s="15"/>
    </row>
    <row r="2059" spans="2:11" ht="14.4">
      <c r="B2059" s="17"/>
      <c r="E2059" s="16"/>
      <c r="F2059" s="16"/>
      <c r="H2059" s="15"/>
      <c r="I2059" s="15"/>
      <c r="J2059" s="15"/>
      <c r="K2059" s="15"/>
    </row>
    <row r="2060" spans="2:11" ht="14.4">
      <c r="B2060" s="17"/>
      <c r="E2060" s="16"/>
      <c r="F2060" s="16"/>
      <c r="H2060" s="15"/>
      <c r="I2060" s="15"/>
      <c r="J2060" s="15"/>
      <c r="K2060" s="15"/>
    </row>
    <row r="2061" spans="2:11" ht="14.4">
      <c r="B2061" s="17"/>
      <c r="E2061" s="16"/>
      <c r="F2061" s="16"/>
      <c r="H2061" s="15"/>
      <c r="I2061" s="15"/>
      <c r="J2061" s="15"/>
      <c r="K2061" s="15"/>
    </row>
    <row r="2062" spans="2:11" ht="14.4">
      <c r="B2062" s="17"/>
      <c r="E2062" s="16"/>
      <c r="F2062" s="16"/>
      <c r="H2062" s="15"/>
      <c r="I2062" s="15"/>
      <c r="J2062" s="15"/>
      <c r="K2062" s="15"/>
    </row>
    <row r="2063" spans="2:11" ht="14.4">
      <c r="B2063" s="17"/>
      <c r="E2063" s="16"/>
      <c r="F2063" s="16"/>
      <c r="H2063" s="15"/>
      <c r="I2063" s="15"/>
      <c r="J2063" s="15"/>
      <c r="K2063" s="15"/>
    </row>
    <row r="2064" spans="2:11" ht="14.4">
      <c r="B2064" s="17"/>
      <c r="E2064" s="16"/>
      <c r="F2064" s="16"/>
      <c r="H2064" s="15"/>
      <c r="I2064" s="15"/>
      <c r="J2064" s="15"/>
      <c r="K2064" s="15"/>
    </row>
    <row r="2065" spans="2:11" ht="14.4">
      <c r="B2065" s="17"/>
      <c r="E2065" s="16"/>
      <c r="F2065" s="16"/>
      <c r="H2065" s="15"/>
      <c r="I2065" s="15"/>
      <c r="J2065" s="15"/>
      <c r="K2065" s="15"/>
    </row>
    <row r="2066" spans="2:11" ht="14.4">
      <c r="B2066" s="17"/>
      <c r="E2066" s="16"/>
      <c r="F2066" s="16"/>
      <c r="H2066" s="15"/>
      <c r="I2066" s="15"/>
      <c r="J2066" s="15"/>
      <c r="K2066" s="15"/>
    </row>
    <row r="2067" spans="2:11" ht="14.4">
      <c r="B2067" s="17"/>
      <c r="E2067" s="16"/>
      <c r="F2067" s="16"/>
      <c r="H2067" s="15"/>
      <c r="I2067" s="15"/>
      <c r="J2067" s="15"/>
      <c r="K2067" s="15"/>
    </row>
    <row r="2068" spans="2:11" ht="14.4">
      <c r="B2068" s="17"/>
      <c r="E2068" s="16"/>
      <c r="F2068" s="16"/>
      <c r="H2068" s="15"/>
      <c r="I2068" s="15"/>
      <c r="J2068" s="15"/>
      <c r="K2068" s="15"/>
    </row>
    <row r="2069" spans="2:11" ht="14.4">
      <c r="B2069" s="17"/>
      <c r="E2069" s="16"/>
      <c r="F2069" s="16"/>
      <c r="H2069" s="15"/>
      <c r="I2069" s="15"/>
      <c r="J2069" s="15"/>
      <c r="K2069" s="15"/>
    </row>
    <row r="2070" spans="2:11" ht="14.4">
      <c r="B2070" s="17"/>
      <c r="E2070" s="16"/>
      <c r="F2070" s="16"/>
      <c r="H2070" s="15"/>
      <c r="I2070" s="15"/>
      <c r="J2070" s="15"/>
      <c r="K2070" s="15"/>
    </row>
    <row r="2071" spans="2:11" ht="14.4">
      <c r="B2071" s="17"/>
      <c r="E2071" s="16"/>
      <c r="F2071" s="16"/>
      <c r="H2071" s="15"/>
      <c r="I2071" s="15"/>
      <c r="J2071" s="15"/>
      <c r="K2071" s="15"/>
    </row>
    <row r="2072" spans="2:11" ht="14.4">
      <c r="B2072" s="17"/>
      <c r="E2072" s="16"/>
      <c r="F2072" s="16"/>
      <c r="H2072" s="15"/>
      <c r="I2072" s="15"/>
      <c r="J2072" s="15"/>
      <c r="K2072" s="15"/>
    </row>
    <row r="2073" spans="2:11" ht="14.4">
      <c r="B2073" s="17"/>
      <c r="E2073" s="16"/>
      <c r="F2073" s="16"/>
      <c r="H2073" s="15"/>
      <c r="I2073" s="15"/>
      <c r="J2073" s="15"/>
      <c r="K2073" s="15"/>
    </row>
    <row r="2074" spans="2:11" ht="14.4">
      <c r="B2074" s="17"/>
      <c r="E2074" s="16"/>
      <c r="F2074" s="16"/>
      <c r="H2074" s="15"/>
      <c r="I2074" s="15"/>
      <c r="J2074" s="15"/>
      <c r="K2074" s="15"/>
    </row>
    <row r="2075" spans="2:11" ht="14.4">
      <c r="B2075" s="17"/>
      <c r="E2075" s="16"/>
      <c r="F2075" s="16"/>
      <c r="H2075" s="15"/>
      <c r="I2075" s="15"/>
      <c r="J2075" s="15"/>
      <c r="K2075" s="15"/>
    </row>
    <row r="2076" spans="2:11" ht="14.4">
      <c r="B2076" s="17"/>
      <c r="E2076" s="16"/>
      <c r="F2076" s="16"/>
      <c r="H2076" s="15"/>
      <c r="I2076" s="15"/>
      <c r="J2076" s="15"/>
      <c r="K2076" s="15"/>
    </row>
    <row r="2077" spans="2:11" ht="14.4">
      <c r="B2077" s="17"/>
      <c r="E2077" s="16"/>
      <c r="F2077" s="16"/>
      <c r="H2077" s="15"/>
      <c r="I2077" s="15"/>
      <c r="J2077" s="15"/>
      <c r="K2077" s="15"/>
    </row>
    <row r="2078" spans="2:11" ht="14.4">
      <c r="B2078" s="17"/>
      <c r="E2078" s="16"/>
      <c r="F2078" s="16"/>
      <c r="H2078" s="15"/>
      <c r="I2078" s="15"/>
      <c r="J2078" s="15"/>
      <c r="K2078" s="15"/>
    </row>
    <row r="2079" spans="2:11" ht="14.4">
      <c r="B2079" s="17"/>
      <c r="E2079" s="16"/>
      <c r="F2079" s="16"/>
      <c r="H2079" s="15"/>
      <c r="I2079" s="15"/>
      <c r="J2079" s="15"/>
      <c r="K2079" s="15"/>
    </row>
    <row r="2080" spans="2:11" ht="14.4">
      <c r="B2080" s="17"/>
      <c r="E2080" s="16"/>
      <c r="F2080" s="16"/>
      <c r="H2080" s="15"/>
      <c r="I2080" s="15"/>
      <c r="J2080" s="15"/>
      <c r="K2080" s="15"/>
    </row>
    <row r="2081" spans="2:11" ht="14.4">
      <c r="B2081" s="17"/>
      <c r="E2081" s="16"/>
      <c r="F2081" s="16"/>
      <c r="H2081" s="15"/>
      <c r="I2081" s="15"/>
      <c r="J2081" s="15"/>
      <c r="K2081" s="15"/>
    </row>
    <row r="2082" spans="2:11" ht="14.4">
      <c r="B2082" s="17"/>
      <c r="E2082" s="16"/>
      <c r="F2082" s="16"/>
      <c r="H2082" s="15"/>
      <c r="I2082" s="15"/>
      <c r="J2082" s="15"/>
      <c r="K2082" s="15"/>
    </row>
    <row r="2083" spans="2:11" ht="14.4">
      <c r="B2083" s="17"/>
      <c r="E2083" s="16"/>
      <c r="F2083" s="16"/>
      <c r="H2083" s="15"/>
      <c r="I2083" s="15"/>
      <c r="J2083" s="15"/>
      <c r="K2083" s="15"/>
    </row>
    <row r="2084" spans="2:11" ht="14.4">
      <c r="B2084" s="17"/>
      <c r="E2084" s="16"/>
      <c r="F2084" s="16"/>
      <c r="H2084" s="15"/>
      <c r="I2084" s="15"/>
      <c r="J2084" s="15"/>
      <c r="K2084" s="15"/>
    </row>
    <row r="2085" spans="2:11" ht="14.4">
      <c r="B2085" s="17"/>
      <c r="E2085" s="16"/>
      <c r="F2085" s="16"/>
      <c r="H2085" s="15"/>
      <c r="I2085" s="15"/>
      <c r="J2085" s="15"/>
      <c r="K2085" s="15"/>
    </row>
    <row r="2086" spans="2:11" ht="14.4">
      <c r="B2086" s="17"/>
      <c r="E2086" s="16"/>
      <c r="F2086" s="16"/>
      <c r="H2086" s="15"/>
      <c r="I2086" s="15"/>
      <c r="J2086" s="15"/>
      <c r="K2086" s="15"/>
    </row>
    <row r="2087" spans="2:11" ht="14.4">
      <c r="B2087" s="17"/>
      <c r="E2087" s="16"/>
      <c r="F2087" s="16"/>
      <c r="H2087" s="15"/>
      <c r="I2087" s="15"/>
      <c r="J2087" s="15"/>
      <c r="K2087" s="15"/>
    </row>
    <row r="2088" spans="2:11" ht="14.4">
      <c r="B2088" s="17"/>
      <c r="E2088" s="16"/>
      <c r="F2088" s="16"/>
      <c r="H2088" s="15"/>
      <c r="I2088" s="15"/>
      <c r="J2088" s="15"/>
      <c r="K2088" s="15"/>
    </row>
    <row r="2089" spans="2:11" ht="14.4">
      <c r="B2089" s="17"/>
      <c r="E2089" s="16"/>
      <c r="F2089" s="16"/>
      <c r="H2089" s="15"/>
      <c r="I2089" s="15"/>
      <c r="J2089" s="15"/>
      <c r="K2089" s="15"/>
    </row>
    <row r="2090" spans="2:11" ht="14.4">
      <c r="B2090" s="17"/>
      <c r="E2090" s="16"/>
      <c r="F2090" s="16"/>
      <c r="H2090" s="15"/>
      <c r="I2090" s="15"/>
      <c r="J2090" s="15"/>
      <c r="K2090" s="15"/>
    </row>
    <row r="2091" spans="2:11" ht="14.4">
      <c r="B2091" s="17"/>
      <c r="E2091" s="16"/>
      <c r="F2091" s="16"/>
      <c r="H2091" s="15"/>
      <c r="I2091" s="15"/>
      <c r="J2091" s="15"/>
      <c r="K2091" s="15"/>
    </row>
    <row r="2092" spans="2:11" ht="14.4">
      <c r="B2092" s="17"/>
      <c r="E2092" s="16"/>
      <c r="F2092" s="16"/>
      <c r="H2092" s="15"/>
      <c r="I2092" s="15"/>
      <c r="J2092" s="15"/>
      <c r="K2092" s="15"/>
    </row>
    <row r="2093" spans="2:11" ht="14.4">
      <c r="B2093" s="17"/>
      <c r="E2093" s="16"/>
      <c r="F2093" s="16"/>
      <c r="H2093" s="15"/>
      <c r="I2093" s="15"/>
      <c r="J2093" s="15"/>
      <c r="K2093" s="15"/>
    </row>
    <row r="2094" spans="2:11" ht="14.4">
      <c r="B2094" s="17"/>
      <c r="E2094" s="16"/>
      <c r="F2094" s="16"/>
      <c r="H2094" s="15"/>
      <c r="I2094" s="15"/>
      <c r="J2094" s="15"/>
      <c r="K2094" s="15"/>
    </row>
    <row r="2095" spans="2:11" ht="14.4">
      <c r="B2095" s="17"/>
      <c r="E2095" s="16"/>
      <c r="F2095" s="16"/>
      <c r="H2095" s="15"/>
      <c r="I2095" s="15"/>
      <c r="J2095" s="15"/>
      <c r="K2095" s="15"/>
    </row>
    <row r="2096" spans="2:11" ht="14.4">
      <c r="B2096" s="17"/>
      <c r="E2096" s="16"/>
      <c r="F2096" s="16"/>
      <c r="H2096" s="15"/>
      <c r="I2096" s="15"/>
      <c r="J2096" s="15"/>
      <c r="K2096" s="15"/>
    </row>
    <row r="2097" spans="2:11" ht="14.4">
      <c r="B2097" s="17"/>
      <c r="E2097" s="16"/>
      <c r="F2097" s="16"/>
      <c r="H2097" s="15"/>
      <c r="I2097" s="15"/>
      <c r="J2097" s="15"/>
      <c r="K2097" s="15"/>
    </row>
    <row r="2098" spans="2:11" ht="14.4">
      <c r="B2098" s="17"/>
      <c r="E2098" s="16"/>
      <c r="F2098" s="16"/>
      <c r="H2098" s="15"/>
      <c r="I2098" s="15"/>
      <c r="J2098" s="15"/>
      <c r="K2098" s="15"/>
    </row>
    <row r="2099" spans="2:11" ht="14.4">
      <c r="B2099" s="17"/>
      <c r="E2099" s="16"/>
      <c r="F2099" s="16"/>
      <c r="H2099" s="15"/>
      <c r="I2099" s="15"/>
      <c r="J2099" s="15"/>
      <c r="K2099" s="15"/>
    </row>
    <row r="2100" spans="2:11" ht="14.4">
      <c r="B2100" s="17"/>
      <c r="E2100" s="16"/>
      <c r="F2100" s="16"/>
      <c r="H2100" s="15"/>
      <c r="I2100" s="15"/>
      <c r="J2100" s="15"/>
      <c r="K2100" s="15"/>
    </row>
    <row r="2101" spans="2:11" ht="14.4">
      <c r="B2101" s="17"/>
      <c r="E2101" s="16"/>
      <c r="F2101" s="16"/>
      <c r="H2101" s="15"/>
      <c r="I2101" s="15"/>
      <c r="J2101" s="15"/>
      <c r="K2101" s="15"/>
    </row>
    <row r="2102" spans="2:11" ht="14.4">
      <c r="B2102" s="17"/>
      <c r="E2102" s="16"/>
      <c r="F2102" s="16"/>
      <c r="H2102" s="15"/>
      <c r="I2102" s="15"/>
      <c r="J2102" s="15"/>
      <c r="K2102" s="15"/>
    </row>
    <row r="2103" spans="2:11" ht="14.4">
      <c r="B2103" s="17"/>
      <c r="E2103" s="16"/>
      <c r="F2103" s="16"/>
      <c r="H2103" s="15"/>
      <c r="I2103" s="15"/>
      <c r="J2103" s="15"/>
      <c r="K2103" s="15"/>
    </row>
    <row r="2104" spans="2:11" ht="14.4">
      <c r="B2104" s="17"/>
      <c r="E2104" s="16"/>
      <c r="F2104" s="16"/>
      <c r="H2104" s="15"/>
      <c r="I2104" s="15"/>
      <c r="J2104" s="15"/>
      <c r="K2104" s="15"/>
    </row>
    <row r="2105" spans="2:11" ht="14.4">
      <c r="B2105" s="17"/>
      <c r="E2105" s="16"/>
      <c r="F2105" s="16"/>
      <c r="H2105" s="15"/>
      <c r="I2105" s="15"/>
      <c r="J2105" s="15"/>
      <c r="K2105" s="15"/>
    </row>
    <row r="2106" spans="2:11" ht="14.4">
      <c r="B2106" s="17"/>
      <c r="E2106" s="16"/>
      <c r="F2106" s="16"/>
      <c r="H2106" s="15"/>
      <c r="I2106" s="15"/>
      <c r="J2106" s="15"/>
      <c r="K2106" s="15"/>
    </row>
    <row r="2107" spans="2:11" ht="14.4">
      <c r="B2107" s="17"/>
      <c r="E2107" s="16"/>
      <c r="F2107" s="16"/>
      <c r="H2107" s="15"/>
      <c r="I2107" s="15"/>
      <c r="J2107" s="15"/>
      <c r="K2107" s="15"/>
    </row>
    <row r="2108" spans="2:11" ht="14.4">
      <c r="B2108" s="17"/>
      <c r="E2108" s="16"/>
      <c r="F2108" s="16"/>
      <c r="H2108" s="15"/>
      <c r="I2108" s="15"/>
      <c r="J2108" s="15"/>
      <c r="K2108" s="15"/>
    </row>
    <row r="2109" spans="2:11" ht="14.4">
      <c r="B2109" s="17"/>
      <c r="E2109" s="16"/>
      <c r="F2109" s="16"/>
      <c r="H2109" s="15"/>
      <c r="I2109" s="15"/>
      <c r="J2109" s="15"/>
      <c r="K2109" s="15"/>
    </row>
    <row r="2110" spans="2:11" ht="14.4">
      <c r="B2110" s="17"/>
      <c r="E2110" s="16"/>
      <c r="F2110" s="16"/>
      <c r="H2110" s="15"/>
      <c r="I2110" s="15"/>
      <c r="J2110" s="15"/>
      <c r="K2110" s="15"/>
    </row>
    <row r="2111" spans="2:11" ht="14.4">
      <c r="B2111" s="17"/>
      <c r="E2111" s="16"/>
      <c r="F2111" s="16"/>
      <c r="H2111" s="15"/>
      <c r="I2111" s="15"/>
      <c r="J2111" s="15"/>
      <c r="K2111" s="15"/>
    </row>
    <row r="2112" spans="2:11" ht="14.4">
      <c r="B2112" s="17"/>
      <c r="E2112" s="16"/>
      <c r="F2112" s="16"/>
      <c r="H2112" s="15"/>
      <c r="I2112" s="15"/>
      <c r="J2112" s="15"/>
      <c r="K2112" s="15"/>
    </row>
    <row r="2113" spans="2:11" ht="14.4">
      <c r="B2113" s="17"/>
      <c r="E2113" s="16"/>
      <c r="F2113" s="16"/>
      <c r="H2113" s="15"/>
      <c r="I2113" s="15"/>
      <c r="J2113" s="15"/>
      <c r="K2113" s="15"/>
    </row>
    <row r="2114" spans="2:11" ht="14.4">
      <c r="B2114" s="17"/>
      <c r="E2114" s="16"/>
      <c r="F2114" s="16"/>
      <c r="H2114" s="15"/>
      <c r="I2114" s="15"/>
      <c r="J2114" s="15"/>
      <c r="K2114" s="15"/>
    </row>
    <row r="2115" spans="2:11" ht="14.4">
      <c r="B2115" s="17"/>
      <c r="E2115" s="16"/>
      <c r="F2115" s="16"/>
      <c r="H2115" s="15"/>
      <c r="I2115" s="15"/>
      <c r="J2115" s="15"/>
      <c r="K2115" s="15"/>
    </row>
    <row r="2116" spans="2:11" ht="14.4">
      <c r="B2116" s="17"/>
      <c r="E2116" s="16"/>
      <c r="F2116" s="16"/>
      <c r="H2116" s="15"/>
      <c r="I2116" s="15"/>
      <c r="J2116" s="15"/>
      <c r="K2116" s="15"/>
    </row>
    <row r="2117" spans="2:11" ht="14.4">
      <c r="B2117" s="17"/>
      <c r="E2117" s="16"/>
      <c r="F2117" s="16"/>
      <c r="H2117" s="15"/>
      <c r="I2117" s="15"/>
      <c r="J2117" s="15"/>
      <c r="K2117" s="15"/>
    </row>
    <row r="2118" spans="2:11" ht="14.4">
      <c r="B2118" s="17"/>
      <c r="E2118" s="16"/>
      <c r="F2118" s="16"/>
      <c r="H2118" s="15"/>
      <c r="I2118" s="15"/>
      <c r="J2118" s="15"/>
      <c r="K2118" s="15"/>
    </row>
    <row r="2119" spans="2:11" ht="14.4">
      <c r="B2119" s="17"/>
      <c r="E2119" s="16"/>
      <c r="F2119" s="16"/>
      <c r="H2119" s="15"/>
      <c r="I2119" s="15"/>
      <c r="J2119" s="15"/>
      <c r="K2119" s="15"/>
    </row>
    <row r="2120" spans="2:11" ht="14.4">
      <c r="B2120" s="17"/>
      <c r="E2120" s="16"/>
      <c r="F2120" s="16"/>
      <c r="H2120" s="15"/>
      <c r="I2120" s="15"/>
      <c r="J2120" s="15"/>
      <c r="K2120" s="15"/>
    </row>
    <row r="2121" spans="2:11" ht="14.4">
      <c r="B2121" s="17"/>
      <c r="E2121" s="16"/>
      <c r="F2121" s="16"/>
      <c r="H2121" s="15"/>
      <c r="I2121" s="15"/>
      <c r="J2121" s="15"/>
      <c r="K2121" s="15"/>
    </row>
    <row r="2122" spans="2:11" ht="14.4">
      <c r="B2122" s="17"/>
      <c r="E2122" s="16"/>
      <c r="F2122" s="16"/>
      <c r="H2122" s="15"/>
      <c r="I2122" s="15"/>
      <c r="J2122" s="15"/>
      <c r="K2122" s="15"/>
    </row>
    <row r="2123" spans="2:11" ht="14.4">
      <c r="B2123" s="17"/>
      <c r="E2123" s="16"/>
      <c r="F2123" s="16"/>
      <c r="H2123" s="15"/>
      <c r="I2123" s="15"/>
      <c r="J2123" s="15"/>
      <c r="K2123" s="15"/>
    </row>
    <row r="2124" spans="2:11" ht="14.4">
      <c r="B2124" s="17"/>
      <c r="E2124" s="16"/>
      <c r="F2124" s="16"/>
      <c r="H2124" s="15"/>
      <c r="I2124" s="15"/>
      <c r="J2124" s="15"/>
      <c r="K2124" s="15"/>
    </row>
    <row r="2125" spans="2:11" ht="14.4">
      <c r="B2125" s="17"/>
      <c r="E2125" s="16"/>
      <c r="F2125" s="16"/>
      <c r="H2125" s="15"/>
      <c r="I2125" s="15"/>
      <c r="J2125" s="15"/>
      <c r="K2125" s="15"/>
    </row>
    <row r="2126" spans="2:11" ht="14.4">
      <c r="B2126" s="17"/>
      <c r="E2126" s="16"/>
      <c r="F2126" s="16"/>
      <c r="H2126" s="15"/>
      <c r="I2126" s="15"/>
      <c r="J2126" s="15"/>
      <c r="K2126" s="15"/>
    </row>
    <row r="2127" spans="2:11" ht="14.4">
      <c r="B2127" s="17"/>
      <c r="E2127" s="16"/>
      <c r="F2127" s="16"/>
      <c r="H2127" s="15"/>
      <c r="I2127" s="15"/>
      <c r="J2127" s="15"/>
      <c r="K2127" s="15"/>
    </row>
    <row r="2128" spans="2:11" ht="14.4">
      <c r="B2128" s="17"/>
      <c r="E2128" s="16"/>
      <c r="F2128" s="16"/>
      <c r="H2128" s="15"/>
      <c r="I2128" s="15"/>
      <c r="J2128" s="15"/>
      <c r="K2128" s="15"/>
    </row>
    <row r="2129" spans="2:11" ht="14.4">
      <c r="B2129" s="17"/>
      <c r="E2129" s="16"/>
      <c r="F2129" s="16"/>
      <c r="H2129" s="15"/>
      <c r="I2129" s="15"/>
      <c r="J2129" s="15"/>
      <c r="K2129" s="15"/>
    </row>
    <row r="2130" spans="2:11" ht="14.4">
      <c r="B2130" s="17"/>
      <c r="E2130" s="16"/>
      <c r="F2130" s="16"/>
      <c r="H2130" s="15"/>
      <c r="I2130" s="15"/>
      <c r="J2130" s="15"/>
      <c r="K2130" s="15"/>
    </row>
    <row r="2131" spans="2:11" ht="14.4">
      <c r="B2131" s="17"/>
      <c r="E2131" s="16"/>
      <c r="F2131" s="16"/>
      <c r="H2131" s="15"/>
      <c r="I2131" s="15"/>
      <c r="J2131" s="15"/>
      <c r="K2131" s="15"/>
    </row>
    <row r="2132" spans="2:11" ht="14.4">
      <c r="B2132" s="17"/>
      <c r="E2132" s="16"/>
      <c r="F2132" s="16"/>
      <c r="H2132" s="15"/>
      <c r="I2132" s="15"/>
      <c r="J2132" s="15"/>
      <c r="K2132" s="15"/>
    </row>
    <row r="2133" spans="2:11" ht="14.4">
      <c r="B2133" s="17"/>
      <c r="E2133" s="16"/>
      <c r="F2133" s="16"/>
      <c r="H2133" s="15"/>
      <c r="I2133" s="15"/>
      <c r="J2133" s="15"/>
      <c r="K2133" s="15"/>
    </row>
    <row r="2134" spans="2:11" ht="14.4">
      <c r="B2134" s="17"/>
      <c r="E2134" s="16"/>
      <c r="F2134" s="16"/>
      <c r="H2134" s="15"/>
      <c r="I2134" s="15"/>
      <c r="J2134" s="15"/>
      <c r="K2134" s="15"/>
    </row>
    <row r="2135" spans="2:11" ht="14.4">
      <c r="B2135" s="17"/>
      <c r="E2135" s="16"/>
      <c r="F2135" s="16"/>
      <c r="H2135" s="15"/>
      <c r="I2135" s="15"/>
      <c r="J2135" s="15"/>
      <c r="K2135" s="15"/>
    </row>
  </sheetData>
  <sortState xmlns:xlrd2="http://schemas.microsoft.com/office/spreadsheetml/2017/richdata2" ref="A2:N1512">
    <sortCondition ref="B2:B15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Cal_ Project</vt:lpstr>
      <vt:lpstr>Input2022</vt:lpstr>
      <vt:lpstr>Changes2021_2022</vt:lpstr>
      <vt:lpstr>2021</vt:lpstr>
      <vt:lpstr>chgs2021</vt:lpstr>
      <vt:lpstr>revenue2021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H-Garb Informatix</dc:creator>
  <cp:lastModifiedBy>Andrew Davenport</cp:lastModifiedBy>
  <dcterms:created xsi:type="dcterms:W3CDTF">2023-11-23T05:27:29Z</dcterms:created>
  <dcterms:modified xsi:type="dcterms:W3CDTF">2024-09-17T17:30:04Z</dcterms:modified>
</cp:coreProperties>
</file>